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2" sheetId="1" r:id="rId4"/>
    <sheet state="visible" name="Part1" sheetId="2" r:id="rId5"/>
  </sheets>
  <definedNames/>
  <calcPr/>
</workbook>
</file>

<file path=xl/sharedStrings.xml><?xml version="1.0" encoding="utf-8"?>
<sst xmlns="http://schemas.openxmlformats.org/spreadsheetml/2006/main" count="50702" uniqueCount="1875">
  <si>
    <t>Source</t>
  </si>
  <si>
    <t>Hand</t>
  </si>
  <si>
    <t>Bid</t>
  </si>
  <si>
    <t>Split to chars</t>
  </si>
  <si>
    <t>Lookup</t>
  </si>
  <si>
    <t>Char to num</t>
  </si>
  <si>
    <t>Filter J</t>
  </si>
  <si>
    <t>Unique chars</t>
  </si>
  <si>
    <t>Char counts</t>
  </si>
  <si>
    <t>#J</t>
  </si>
  <si>
    <t>Filter and sort</t>
  </si>
  <si>
    <t>Add J to max</t>
  </si>
  <si>
    <t>Rank</t>
  </si>
  <si>
    <t>Type</t>
  </si>
  <si>
    <t>Cards</t>
  </si>
  <si>
    <t>Winnings:</t>
  </si>
  <si>
    <t>JJJJ8 619</t>
  </si>
  <si>
    <t>1</t>
  </si>
  <si>
    <t>25QKA</t>
  </si>
  <si>
    <t>Q4J94 152</t>
  </si>
  <si>
    <t>Q</t>
  </si>
  <si>
    <t>4</t>
  </si>
  <si>
    <t>J</t>
  </si>
  <si>
    <t>9</t>
  </si>
  <si>
    <t>2</t>
  </si>
  <si>
    <t/>
  </si>
  <si>
    <t>268K3</t>
  </si>
  <si>
    <t>77587 277</t>
  </si>
  <si>
    <t>7</t>
  </si>
  <si>
    <t>5</t>
  </si>
  <si>
    <t>8</t>
  </si>
  <si>
    <t>3</t>
  </si>
  <si>
    <t>275TA</t>
  </si>
  <si>
    <t>7333J 651</t>
  </si>
  <si>
    <t>29TAQ</t>
  </si>
  <si>
    <t>QQQQ2 419</t>
  </si>
  <si>
    <t>2T548</t>
  </si>
  <si>
    <t>72KA3 851</t>
  </si>
  <si>
    <t>K</t>
  </si>
  <si>
    <t>A</t>
  </si>
  <si>
    <t>6</t>
  </si>
  <si>
    <t>2K534</t>
  </si>
  <si>
    <t>555Q2 806</t>
  </si>
  <si>
    <t>2K563</t>
  </si>
  <si>
    <t>37QTT 72</t>
  </si>
  <si>
    <t>T</t>
  </si>
  <si>
    <t>2A345</t>
  </si>
  <si>
    <t>39446 597</t>
  </si>
  <si>
    <t>359T4</t>
  </si>
  <si>
    <t>KK99T 453</t>
  </si>
  <si>
    <t>3654Q</t>
  </si>
  <si>
    <t>T5522 247</t>
  </si>
  <si>
    <t>8TK48 109</t>
  </si>
  <si>
    <t>46J82 146</t>
  </si>
  <si>
    <t>36A78</t>
  </si>
  <si>
    <t>444A7 788</t>
  </si>
  <si>
    <t>Q9TQJ 116</t>
  </si>
  <si>
    <t>384A7</t>
  </si>
  <si>
    <t>3A9AA 529</t>
  </si>
  <si>
    <t>398K6</t>
  </si>
  <si>
    <t>5AAAJ 63</t>
  </si>
  <si>
    <t>3TK28</t>
  </si>
  <si>
    <t>T9522 668</t>
  </si>
  <si>
    <t>3AQ82</t>
  </si>
  <si>
    <t>ATJTJ 879</t>
  </si>
  <si>
    <t>42TQ7</t>
  </si>
  <si>
    <t>7TATT 11</t>
  </si>
  <si>
    <t>43T7K</t>
  </si>
  <si>
    <t>88686 885</t>
  </si>
  <si>
    <t>45Q96</t>
  </si>
  <si>
    <t>5QJ55 782</t>
  </si>
  <si>
    <t>4653K</t>
  </si>
  <si>
    <t>72K77 576</t>
  </si>
  <si>
    <t>46Q2A</t>
  </si>
  <si>
    <t>KQ48J 352</t>
  </si>
  <si>
    <t>472T5</t>
  </si>
  <si>
    <t>JJ488 704</t>
  </si>
  <si>
    <t>3K356 12</t>
  </si>
  <si>
    <t>JQJAQ 201</t>
  </si>
  <si>
    <t>48A79</t>
  </si>
  <si>
    <t>26272 373</t>
  </si>
  <si>
    <t>495AT</t>
  </si>
  <si>
    <t>88JJ2 855</t>
  </si>
  <si>
    <t>4Q6A5</t>
  </si>
  <si>
    <t>35333 167</t>
  </si>
  <si>
    <t>4K539</t>
  </si>
  <si>
    <t>755Q4 465</t>
  </si>
  <si>
    <t>4KQA3</t>
  </si>
  <si>
    <t>5J6T5 136</t>
  </si>
  <si>
    <t>4A598</t>
  </si>
  <si>
    <t>JTA23 477</t>
  </si>
  <si>
    <t>5932K</t>
  </si>
  <si>
    <t>J8488 252</t>
  </si>
  <si>
    <t>55556 417</t>
  </si>
  <si>
    <t>55T8T 193</t>
  </si>
  <si>
    <t>5T489</t>
  </si>
  <si>
    <t>22782 148</t>
  </si>
  <si>
    <t>5T679</t>
  </si>
  <si>
    <t>2372J 811</t>
  </si>
  <si>
    <t>5TKQ6</t>
  </si>
  <si>
    <t>J4K72 114</t>
  </si>
  <si>
    <t>5TA7K</t>
  </si>
  <si>
    <t>9Q4KK 303</t>
  </si>
  <si>
    <t>5Q2A3</t>
  </si>
  <si>
    <t>4J2J2 388</t>
  </si>
  <si>
    <t>5K6Q4</t>
  </si>
  <si>
    <t>6AJ9Q 965</t>
  </si>
  <si>
    <t>5K798</t>
  </si>
  <si>
    <t>45335 952</t>
  </si>
  <si>
    <t>5K8T7</t>
  </si>
  <si>
    <t>982T3 184</t>
  </si>
  <si>
    <t>5A829</t>
  </si>
  <si>
    <t>55Q5Q 762</t>
  </si>
  <si>
    <t>67Q2K</t>
  </si>
  <si>
    <t>TK572 972</t>
  </si>
  <si>
    <t>67KQA</t>
  </si>
  <si>
    <t>T5TT5 250</t>
  </si>
  <si>
    <t>6972Q</t>
  </si>
  <si>
    <t>2Q8Q8 119</t>
  </si>
  <si>
    <t>6T3AQ</t>
  </si>
  <si>
    <t>AA436 353</t>
  </si>
  <si>
    <t>6Q852</t>
  </si>
  <si>
    <t>6KKK5 501</t>
  </si>
  <si>
    <t>6K38Q</t>
  </si>
  <si>
    <t>399J9 561</t>
  </si>
  <si>
    <t>6K9A3</t>
  </si>
  <si>
    <t>T8AA3 406</t>
  </si>
  <si>
    <t>6AQ94</t>
  </si>
  <si>
    <t>JKAAK 482</t>
  </si>
  <si>
    <t>6AKQ9</t>
  </si>
  <si>
    <t>55585 695</t>
  </si>
  <si>
    <t>72KA3</t>
  </si>
  <si>
    <t>KJTK7 559</t>
  </si>
  <si>
    <t>73T5Q</t>
  </si>
  <si>
    <t>27JJT 690</t>
  </si>
  <si>
    <t>4QQQ4 990</t>
  </si>
  <si>
    <t>75A29</t>
  </si>
  <si>
    <t>J32J3 24</t>
  </si>
  <si>
    <t>5J545 863</t>
  </si>
  <si>
    <t>785T2</t>
  </si>
  <si>
    <t>558QQ 920</t>
  </si>
  <si>
    <t>78A3T</t>
  </si>
  <si>
    <t>49949 187</t>
  </si>
  <si>
    <t>79T46</t>
  </si>
  <si>
    <t>JQQK9 179</t>
  </si>
  <si>
    <t>7TKQ2</t>
  </si>
  <si>
    <t>T29JK 605</t>
  </si>
  <si>
    <t>7Q436</t>
  </si>
  <si>
    <t>699J6 445</t>
  </si>
  <si>
    <t>7AKQ2</t>
  </si>
  <si>
    <t>KK7QJ 284</t>
  </si>
  <si>
    <t>827Q3</t>
  </si>
  <si>
    <t>647AJ 509</t>
  </si>
  <si>
    <t>827A6</t>
  </si>
  <si>
    <t>KK8K3 893</t>
  </si>
  <si>
    <t>842K5</t>
  </si>
  <si>
    <t>7KK79 174</t>
  </si>
  <si>
    <t>84Q39</t>
  </si>
  <si>
    <t>J8J55 523</t>
  </si>
  <si>
    <t>8592Q</t>
  </si>
  <si>
    <t>6T3AQ 410</t>
  </si>
  <si>
    <t>86K94</t>
  </si>
  <si>
    <t>44349 296</t>
  </si>
  <si>
    <t>JJJJJ 158</t>
  </si>
  <si>
    <t>8T265</t>
  </si>
  <si>
    <t>99998 570</t>
  </si>
  <si>
    <t>8A26T</t>
  </si>
  <si>
    <t>5TKQ6 266</t>
  </si>
  <si>
    <t>8A394</t>
  </si>
  <si>
    <t>9933T 300</t>
  </si>
  <si>
    <t>94Q57</t>
  </si>
  <si>
    <t>K665K 724</t>
  </si>
  <si>
    <t>95AKT</t>
  </si>
  <si>
    <t>QTTTQ 807</t>
  </si>
  <si>
    <t>9782A</t>
  </si>
  <si>
    <t>7Q5Q5 375</t>
  </si>
  <si>
    <t>982T3</t>
  </si>
  <si>
    <t>Q6666 966</t>
  </si>
  <si>
    <t>9K583</t>
  </si>
  <si>
    <t>TQ35K 825</t>
  </si>
  <si>
    <t>9AT23</t>
  </si>
  <si>
    <t>T5QQ5 18</t>
  </si>
  <si>
    <t>T29Q4</t>
  </si>
  <si>
    <t>KQ794 802</t>
  </si>
  <si>
    <t>T2K86</t>
  </si>
  <si>
    <t>K42KT 240</t>
  </si>
  <si>
    <t>T3476</t>
  </si>
  <si>
    <t>QKKJJ 97</t>
  </si>
  <si>
    <t>T36Q7</t>
  </si>
  <si>
    <t>77647 504</t>
  </si>
  <si>
    <t>T3Q92</t>
  </si>
  <si>
    <t>87J84 443</t>
  </si>
  <si>
    <t>T45A7</t>
  </si>
  <si>
    <t>KATTK 666</t>
  </si>
  <si>
    <t>T4683</t>
  </si>
  <si>
    <t>52J88 889</t>
  </si>
  <si>
    <t>T47A6</t>
  </si>
  <si>
    <t>66JKJ 977</t>
  </si>
  <si>
    <t>T48KQ</t>
  </si>
  <si>
    <t>6AQ94 84</t>
  </si>
  <si>
    <t>T56A3</t>
  </si>
  <si>
    <t>36A78 514</t>
  </si>
  <si>
    <t>T6578</t>
  </si>
  <si>
    <t>AA67A 286</t>
  </si>
  <si>
    <t>T9254</t>
  </si>
  <si>
    <t>74Q34 490</t>
  </si>
  <si>
    <t>TQ32A</t>
  </si>
  <si>
    <t>QQ8QQ 79</t>
  </si>
  <si>
    <t>TQ35K</t>
  </si>
  <si>
    <t>3K555 323</t>
  </si>
  <si>
    <t>TK385</t>
  </si>
  <si>
    <t>Q3JKT 338</t>
  </si>
  <si>
    <t>TK572</t>
  </si>
  <si>
    <t>2A222 448</t>
  </si>
  <si>
    <t>TA576</t>
  </si>
  <si>
    <t>935JJ 798</t>
  </si>
  <si>
    <t>TAQ69</t>
  </si>
  <si>
    <t>43QTJ 226</t>
  </si>
  <si>
    <t>Q4687</t>
  </si>
  <si>
    <t>5TA7K 162</t>
  </si>
  <si>
    <t>Q489A</t>
  </si>
  <si>
    <t>553QQ 420</t>
  </si>
  <si>
    <t>Q5948</t>
  </si>
  <si>
    <t>QKKQ9 204</t>
  </si>
  <si>
    <t>Q968T</t>
  </si>
  <si>
    <t>9399K 565</t>
  </si>
  <si>
    <t>QT238</t>
  </si>
  <si>
    <t>8T66T 638</t>
  </si>
  <si>
    <t>QK748</t>
  </si>
  <si>
    <t>4444Q 83</t>
  </si>
  <si>
    <t>QA6T2</t>
  </si>
  <si>
    <t>J2223 173</t>
  </si>
  <si>
    <t>K28A4</t>
  </si>
  <si>
    <t>4T454 639</t>
  </si>
  <si>
    <t>K32AT</t>
  </si>
  <si>
    <t>4K3K4 454</t>
  </si>
  <si>
    <t>K568Q</t>
  </si>
  <si>
    <t>Q2255 955</t>
  </si>
  <si>
    <t>K734A</t>
  </si>
  <si>
    <t>965JJ 658</t>
  </si>
  <si>
    <t>K75Q4</t>
  </si>
  <si>
    <t>A48K3 409</t>
  </si>
  <si>
    <t>K84T2</t>
  </si>
  <si>
    <t>JJA22 728</t>
  </si>
  <si>
    <t>K97Q2</t>
  </si>
  <si>
    <t>42242 677</t>
  </si>
  <si>
    <t>KQ794</t>
  </si>
  <si>
    <t>AKT6J 155</t>
  </si>
  <si>
    <t>KA658</t>
  </si>
  <si>
    <t>77774 838</t>
  </si>
  <si>
    <t>A3684</t>
  </si>
  <si>
    <t>82AAA 894</t>
  </si>
  <si>
    <t>A48K3</t>
  </si>
  <si>
    <t>22A6K 775</t>
  </si>
  <si>
    <t>A5862</t>
  </si>
  <si>
    <t>59377 235</t>
  </si>
  <si>
    <t>A62Q7</t>
  </si>
  <si>
    <t>6K86J 451</t>
  </si>
  <si>
    <t>A65K2</t>
  </si>
  <si>
    <t>26AT6 671</t>
  </si>
  <si>
    <t>A7285</t>
  </si>
  <si>
    <t>8388J 47</t>
  </si>
  <si>
    <t>A835K</t>
  </si>
  <si>
    <t>JJ293 449</t>
  </si>
  <si>
    <t>AT235</t>
  </si>
  <si>
    <t>39333 500</t>
  </si>
  <si>
    <t>AT376</t>
  </si>
  <si>
    <t>62222 456</t>
  </si>
  <si>
    <t>ATQ79</t>
  </si>
  <si>
    <t>5K55Q 36</t>
  </si>
  <si>
    <t>AQ735</t>
  </si>
  <si>
    <t>KKK77 773</t>
  </si>
  <si>
    <t>AK942</t>
  </si>
  <si>
    <t>QQ739 287</t>
  </si>
  <si>
    <t>J32A7</t>
  </si>
  <si>
    <t>67686 588</t>
  </si>
  <si>
    <t>J38QA</t>
  </si>
  <si>
    <t>53329 341</t>
  </si>
  <si>
    <t>J4236</t>
  </si>
  <si>
    <t>TQTTT 213</t>
  </si>
  <si>
    <t>J4857</t>
  </si>
  <si>
    <t>44224 796</t>
  </si>
  <si>
    <t>J4K72</t>
  </si>
  <si>
    <t>AAAJA 222</t>
  </si>
  <si>
    <t>J5423</t>
  </si>
  <si>
    <t>6KK22 92</t>
  </si>
  <si>
    <t>J547T</t>
  </si>
  <si>
    <t>AJK2A 627</t>
  </si>
  <si>
    <t>J6579</t>
  </si>
  <si>
    <t>5T858 739</t>
  </si>
  <si>
    <t>J795A</t>
  </si>
  <si>
    <t>J6579 462</t>
  </si>
  <si>
    <t>J89Q5</t>
  </si>
  <si>
    <t>T3933 717</t>
  </si>
  <si>
    <t>J9K4T</t>
  </si>
  <si>
    <t>3AQ82 380</t>
  </si>
  <si>
    <t>JT732</t>
  </si>
  <si>
    <t>Q564Q 898</t>
  </si>
  <si>
    <t>JTA23</t>
  </si>
  <si>
    <t>8QQQ7 470</t>
  </si>
  <si>
    <t>JQ5K6</t>
  </si>
  <si>
    <t>93T29 317</t>
  </si>
  <si>
    <t>JQK6T</t>
  </si>
  <si>
    <t>64K67 867</t>
  </si>
  <si>
    <t>JK695</t>
  </si>
  <si>
    <t>JTTTT 299</t>
  </si>
  <si>
    <t>JA254</t>
  </si>
  <si>
    <t>4499J 714</t>
  </si>
  <si>
    <t>JA376</t>
  </si>
  <si>
    <t>6QQ76 435</t>
  </si>
  <si>
    <t>JA685</t>
  </si>
  <si>
    <t>AJ979 897</t>
  </si>
  <si>
    <t>224AT</t>
  </si>
  <si>
    <t>66KTK 594</t>
  </si>
  <si>
    <t>22T47</t>
  </si>
  <si>
    <t>2AA84 178</t>
  </si>
  <si>
    <t>22A6K</t>
  </si>
  <si>
    <t>8858K 533</t>
  </si>
  <si>
    <t>KKKKJ 689</t>
  </si>
  <si>
    <t>99393 906</t>
  </si>
  <si>
    <t>26A68</t>
  </si>
  <si>
    <t>2A777 711</t>
  </si>
  <si>
    <t>26AT6</t>
  </si>
  <si>
    <t>33Q78 540</t>
  </si>
  <si>
    <t>55566 364</t>
  </si>
  <si>
    <t>2766A</t>
  </si>
  <si>
    <t>2AA3A 513</t>
  </si>
  <si>
    <t>278K2</t>
  </si>
  <si>
    <t>5KJKK 98</t>
  </si>
  <si>
    <t>27A33</t>
  </si>
  <si>
    <t>Q79T9 809</t>
  </si>
  <si>
    <t>2T8J7</t>
  </si>
  <si>
    <t>AKKKK 34</t>
  </si>
  <si>
    <t>2Q545</t>
  </si>
  <si>
    <t>5932K 349</t>
  </si>
  <si>
    <t>2Q89J</t>
  </si>
  <si>
    <t>88858 198</t>
  </si>
  <si>
    <t>2QK4K</t>
  </si>
  <si>
    <t>52222 307</t>
  </si>
  <si>
    <t>2QAKK</t>
  </si>
  <si>
    <t>944T7 126</t>
  </si>
  <si>
    <t>2AA84</t>
  </si>
  <si>
    <t>T36Q7 472</t>
  </si>
  <si>
    <t>3J675</t>
  </si>
  <si>
    <t>T4444 792</t>
  </si>
  <si>
    <t>3JT52</t>
  </si>
  <si>
    <t>TTKJT 828</t>
  </si>
  <si>
    <t>3JQT8</t>
  </si>
  <si>
    <t>35652 580</t>
  </si>
  <si>
    <t>3JK78</t>
  </si>
  <si>
    <t>ATQ79 94</t>
  </si>
  <si>
    <t>ATJTA 518</t>
  </si>
  <si>
    <t>33Q78</t>
  </si>
  <si>
    <t>3JT52 656</t>
  </si>
  <si>
    <t>34A4Q</t>
  </si>
  <si>
    <t>2TT23 438</t>
  </si>
  <si>
    <t>9K497 630</t>
  </si>
  <si>
    <t>AQ735 569</t>
  </si>
  <si>
    <t>95997 175</t>
  </si>
  <si>
    <t>37QTT</t>
  </si>
  <si>
    <t>27248 874</t>
  </si>
  <si>
    <t>3AKJK 693</t>
  </si>
  <si>
    <t>3T887</t>
  </si>
  <si>
    <t>94979 709</t>
  </si>
  <si>
    <t>3TA3K</t>
  </si>
  <si>
    <t>2QQT2 137</t>
  </si>
  <si>
    <t>3Q662</t>
  </si>
  <si>
    <t>4A598 253</t>
  </si>
  <si>
    <t>3K356</t>
  </si>
  <si>
    <t>33JQ2 520</t>
  </si>
  <si>
    <t>4J3T8</t>
  </si>
  <si>
    <t>8A747 457</t>
  </si>
  <si>
    <t>425AA</t>
  </si>
  <si>
    <t>K222A 720</t>
  </si>
  <si>
    <t>43T47</t>
  </si>
  <si>
    <t>89A99 87</t>
  </si>
  <si>
    <t>43QTJ</t>
  </si>
  <si>
    <t>T8TTA 706</t>
  </si>
  <si>
    <t>46J82</t>
  </si>
  <si>
    <t>Q489A 322</t>
  </si>
  <si>
    <t>488K7</t>
  </si>
  <si>
    <t>J4TT4 319</t>
  </si>
  <si>
    <t>T5JTK 57</t>
  </si>
  <si>
    <t>4AJK2</t>
  </si>
  <si>
    <t>T7T97 280</t>
  </si>
  <si>
    <t>5233K</t>
  </si>
  <si>
    <t>A7A7A 471</t>
  </si>
  <si>
    <t>9K583 91</t>
  </si>
  <si>
    <t>558Q3</t>
  </si>
  <si>
    <t>77887 909</t>
  </si>
  <si>
    <t>5JJ55 629</t>
  </si>
  <si>
    <t>AJ434 901</t>
  </si>
  <si>
    <t>5994T</t>
  </si>
  <si>
    <t>JJ7A9 166</t>
  </si>
  <si>
    <t>5TAT2</t>
  </si>
  <si>
    <t>Q99J9 577</t>
  </si>
  <si>
    <t>5KQJT</t>
  </si>
  <si>
    <t>44T4T 688</t>
  </si>
  <si>
    <t>62JT8</t>
  </si>
  <si>
    <t>T8J8K 759</t>
  </si>
  <si>
    <t>625J9</t>
  </si>
  <si>
    <t>5AJ5A 149</t>
  </si>
  <si>
    <t>62A64</t>
  </si>
  <si>
    <t>95599 890</t>
  </si>
  <si>
    <t>6322K</t>
  </si>
  <si>
    <t>3Q662 781</t>
  </si>
  <si>
    <t>JAJ5A 940</t>
  </si>
  <si>
    <t>TTJ3J 676</t>
  </si>
  <si>
    <t>647AJ</t>
  </si>
  <si>
    <t>88976 203</t>
  </si>
  <si>
    <t>64Q26</t>
  </si>
  <si>
    <t>4AA4Q 985</t>
  </si>
  <si>
    <t>64K67</t>
  </si>
  <si>
    <t>95T53 956</t>
  </si>
  <si>
    <t>683JQ</t>
  </si>
  <si>
    <t>K3333 595</t>
  </si>
  <si>
    <t>685T5</t>
  </si>
  <si>
    <t>52555 544</t>
  </si>
  <si>
    <t>6T9T7</t>
  </si>
  <si>
    <t>AK942 684</t>
  </si>
  <si>
    <t>6AJ54</t>
  </si>
  <si>
    <t>2T548 415</t>
  </si>
  <si>
    <t>6AJ9Q</t>
  </si>
  <si>
    <t>K66J7 407</t>
  </si>
  <si>
    <t>6A494</t>
  </si>
  <si>
    <t>KT7T2 103</t>
  </si>
  <si>
    <t>6A765</t>
  </si>
  <si>
    <t>97973 14</t>
  </si>
  <si>
    <t>6ATAK</t>
  </si>
  <si>
    <t>43343 708</t>
  </si>
  <si>
    <t>6AK9K</t>
  </si>
  <si>
    <t>55Q53 422</t>
  </si>
  <si>
    <t>7J8TQ</t>
  </si>
  <si>
    <t>A835K 616</t>
  </si>
  <si>
    <t>TT589 236</t>
  </si>
  <si>
    <t>73TJ5</t>
  </si>
  <si>
    <t>6322K 186</t>
  </si>
  <si>
    <t>73Q67</t>
  </si>
  <si>
    <t>A4K4A 866</t>
  </si>
  <si>
    <t>73A63</t>
  </si>
  <si>
    <t>2K563 861</t>
  </si>
  <si>
    <t>74QJ2</t>
  </si>
  <si>
    <t>5J255 591</t>
  </si>
  <si>
    <t>74Q34</t>
  </si>
  <si>
    <t>Q9Q98 450</t>
  </si>
  <si>
    <t>755Q4</t>
  </si>
  <si>
    <t>T7796 305</t>
  </si>
  <si>
    <t>75A8J</t>
  </si>
  <si>
    <t>9K229 258</t>
  </si>
  <si>
    <t>7673T</t>
  </si>
  <si>
    <t>9A27J 993</t>
  </si>
  <si>
    <t>768QQ</t>
  </si>
  <si>
    <t>5QKQJ 224</t>
  </si>
  <si>
    <t>T5J5T 161</t>
  </si>
  <si>
    <t>797KT</t>
  </si>
  <si>
    <t>3TA3K 464</t>
  </si>
  <si>
    <t>7KQ3Q</t>
  </si>
  <si>
    <t>558A8 183</t>
  </si>
  <si>
    <t>7A3KK</t>
  </si>
  <si>
    <t>Q333Q 48</t>
  </si>
  <si>
    <t>8J329</t>
  </si>
  <si>
    <t>A5A55 771</t>
  </si>
  <si>
    <t>8J3KA</t>
  </si>
  <si>
    <t>34437 182</t>
  </si>
  <si>
    <t>8KKKK 95</t>
  </si>
  <si>
    <t>84J7Q</t>
  </si>
  <si>
    <t>J5696 291</t>
  </si>
  <si>
    <t>84JA9</t>
  </si>
  <si>
    <t>66K88 914</t>
  </si>
  <si>
    <t>8464K</t>
  </si>
  <si>
    <t>33489 661</t>
  </si>
  <si>
    <t>8465J</t>
  </si>
  <si>
    <t>KK2TT 498</t>
  </si>
  <si>
    <t>846K6</t>
  </si>
  <si>
    <t>59999 877</t>
  </si>
  <si>
    <t>868Q7</t>
  </si>
  <si>
    <t>7TTTT 492</t>
  </si>
  <si>
    <t>5J52K 531</t>
  </si>
  <si>
    <t>8TT47</t>
  </si>
  <si>
    <t>398K6 783</t>
  </si>
  <si>
    <t>8TK48</t>
  </si>
  <si>
    <t>99A9T 49</t>
  </si>
  <si>
    <t>8K682</t>
  </si>
  <si>
    <t>667TT 86</t>
  </si>
  <si>
    <t>8A747</t>
  </si>
  <si>
    <t>AAKK6 928</t>
  </si>
  <si>
    <t>9223Q</t>
  </si>
  <si>
    <t>2626J 346</t>
  </si>
  <si>
    <t>93T29</t>
  </si>
  <si>
    <t>3J675 37</t>
  </si>
  <si>
    <t>944T7</t>
  </si>
  <si>
    <t>T8488 268</t>
  </si>
  <si>
    <t>95T53</t>
  </si>
  <si>
    <t>KK222 763</t>
  </si>
  <si>
    <t>95A52</t>
  </si>
  <si>
    <t>76666 749</t>
  </si>
  <si>
    <t>9TQJ6</t>
  </si>
  <si>
    <t>47457 138</t>
  </si>
  <si>
    <t>9Q2Q3</t>
  </si>
  <si>
    <t>QTTT6 211</t>
  </si>
  <si>
    <t>9Q4KK</t>
  </si>
  <si>
    <t>TTT8T 754</t>
  </si>
  <si>
    <t>9Q97K</t>
  </si>
  <si>
    <t>37754 652</t>
  </si>
  <si>
    <t>9KJA2</t>
  </si>
  <si>
    <t>2QK4K 770</t>
  </si>
  <si>
    <t>9K497</t>
  </si>
  <si>
    <t>3A3AA 988</t>
  </si>
  <si>
    <t>9K8AA</t>
  </si>
  <si>
    <t>KJ35A 779</t>
  </si>
  <si>
    <t>9AJ85</t>
  </si>
  <si>
    <t>434AA 962</t>
  </si>
  <si>
    <t>9A27J</t>
  </si>
  <si>
    <t>44JJ4 519</t>
  </si>
  <si>
    <t>9AK3A</t>
  </si>
  <si>
    <t>K2QQQ 133</t>
  </si>
  <si>
    <t>T25JK</t>
  </si>
  <si>
    <t>JJ77J 662</t>
  </si>
  <si>
    <t>T29JK</t>
  </si>
  <si>
    <t>89899 292</t>
  </si>
  <si>
    <t>T2Q72</t>
  </si>
  <si>
    <t>AA9AA 10</t>
  </si>
  <si>
    <t>T65J9</t>
  </si>
  <si>
    <t>3J3J3 329</t>
  </si>
  <si>
    <t>T652J</t>
  </si>
  <si>
    <t>477JJ 841</t>
  </si>
  <si>
    <t>T773Q</t>
  </si>
  <si>
    <t>39Q33 609</t>
  </si>
  <si>
    <t>T7796</t>
  </si>
  <si>
    <t>8A26T 431</t>
  </si>
  <si>
    <t>T8AA3</t>
  </si>
  <si>
    <t>TK63J 641</t>
  </si>
  <si>
    <t>T9522</t>
  </si>
  <si>
    <t>57595 880</t>
  </si>
  <si>
    <t>T9924</t>
  </si>
  <si>
    <t>KQ7QJ 123</t>
  </si>
  <si>
    <t>TT589</t>
  </si>
  <si>
    <t>QJJK5 665</t>
  </si>
  <si>
    <t>TT956</t>
  </si>
  <si>
    <t>88AKA 566</t>
  </si>
  <si>
    <t>TQ4TK</t>
  </si>
  <si>
    <t>73Q67 265</t>
  </si>
  <si>
    <t>TK63J</t>
  </si>
  <si>
    <t>7673T 904</t>
  </si>
  <si>
    <t>TKA3K</t>
  </si>
  <si>
    <t>Q7Q2A 937</t>
  </si>
  <si>
    <t>TA67T</t>
  </si>
  <si>
    <t>9223Q 991</t>
  </si>
  <si>
    <t>TA9J4</t>
  </si>
  <si>
    <t>T45A7 386</t>
  </si>
  <si>
    <t>TA9J8</t>
  </si>
  <si>
    <t>96J6A 220</t>
  </si>
  <si>
    <t>QJ4A7</t>
  </si>
  <si>
    <t>QK748 859</t>
  </si>
  <si>
    <t>QJ8KA</t>
  </si>
  <si>
    <t>QQAQ8 172</t>
  </si>
  <si>
    <t>QJ954</t>
  </si>
  <si>
    <t>222K2 100</t>
  </si>
  <si>
    <t>Q2AAT</t>
  </si>
  <si>
    <t>QQJ7Q 822</t>
  </si>
  <si>
    <t>Q3JKT</t>
  </si>
  <si>
    <t>9AK3A 873</t>
  </si>
  <si>
    <t>Q3556</t>
  </si>
  <si>
    <t>2766A 647</t>
  </si>
  <si>
    <t>Q3QT6</t>
  </si>
  <si>
    <t>K4432 402</t>
  </si>
  <si>
    <t>Q4429</t>
  </si>
  <si>
    <t>TKTTK 77</t>
  </si>
  <si>
    <t>Q564Q</t>
  </si>
  <si>
    <t>24423 915</t>
  </si>
  <si>
    <t>Q56Q2</t>
  </si>
  <si>
    <t>J5423 853</t>
  </si>
  <si>
    <t>Q62TJ</t>
  </si>
  <si>
    <t>32243 463</t>
  </si>
  <si>
    <t>Q65AA</t>
  </si>
  <si>
    <t>Q3QQQ 15</t>
  </si>
  <si>
    <t>Q6K96</t>
  </si>
  <si>
    <t>676T6 368</t>
  </si>
  <si>
    <t>Q7JK3</t>
  </si>
  <si>
    <t>54555 378</t>
  </si>
  <si>
    <t>Q79T9</t>
  </si>
  <si>
    <t>AJ7A6 192</t>
  </si>
  <si>
    <t>Q7Q2A</t>
  </si>
  <si>
    <t>9J3JA 139</t>
  </si>
  <si>
    <t>Q7A5J</t>
  </si>
  <si>
    <t>2TT3T 393</t>
  </si>
  <si>
    <t>Q9272</t>
  </si>
  <si>
    <t>QT33A 503</t>
  </si>
  <si>
    <t>QT332</t>
  </si>
  <si>
    <t>56684 120</t>
  </si>
  <si>
    <t>QT33A</t>
  </si>
  <si>
    <t>Q56Q2 786</t>
  </si>
  <si>
    <t>QQ739</t>
  </si>
  <si>
    <t>K32AT 943</t>
  </si>
  <si>
    <t>QKQT4</t>
  </si>
  <si>
    <t>384A7 780</t>
  </si>
  <si>
    <t>QKK86</t>
  </si>
  <si>
    <t>44Q4Q 117</t>
  </si>
  <si>
    <t>QA8TJ</t>
  </si>
  <si>
    <t>6AJ54 214</t>
  </si>
  <si>
    <t>KJ35A</t>
  </si>
  <si>
    <t>9J9K9 189</t>
  </si>
  <si>
    <t>KJQ69</t>
  </si>
  <si>
    <t>7TKKT 808</t>
  </si>
  <si>
    <t>K22TQ</t>
  </si>
  <si>
    <t>34J8J 360</t>
  </si>
  <si>
    <t>K2A9K</t>
  </si>
  <si>
    <t>AAATA 755</t>
  </si>
  <si>
    <t>K35TJ</t>
  </si>
  <si>
    <t>JQJTA 705</t>
  </si>
  <si>
    <t>K368J</t>
  </si>
  <si>
    <t>T9T94 387</t>
  </si>
  <si>
    <t>K42KT</t>
  </si>
  <si>
    <t>4J445 718</t>
  </si>
  <si>
    <t>K4432</t>
  </si>
  <si>
    <t>Q8Q8Q 6</t>
  </si>
  <si>
    <t>K49K5</t>
  </si>
  <si>
    <t>T652J 745</t>
  </si>
  <si>
    <t>K79A9</t>
  </si>
  <si>
    <t>Q9272 372</t>
  </si>
  <si>
    <t>K9J6T</t>
  </si>
  <si>
    <t>T9924 936</t>
  </si>
  <si>
    <t>K92JQ</t>
  </si>
  <si>
    <t>3J352 691</t>
  </si>
  <si>
    <t>KT45K</t>
  </si>
  <si>
    <t>577T5 827</t>
  </si>
  <si>
    <t>KT5J7</t>
  </si>
  <si>
    <t>QQ344 596</t>
  </si>
  <si>
    <t>KT788</t>
  </si>
  <si>
    <t>29TTJ 310</t>
  </si>
  <si>
    <t>KT7T2</t>
  </si>
  <si>
    <t>2332T 752</t>
  </si>
  <si>
    <t>KTT38</t>
  </si>
  <si>
    <t>66J66 217</t>
  </si>
  <si>
    <t>KTQ8T</t>
  </si>
  <si>
    <t>999JJ 261</t>
  </si>
  <si>
    <t>KQ48J</t>
  </si>
  <si>
    <t>Q968T 857</t>
  </si>
  <si>
    <t>KQK5T</t>
  </si>
  <si>
    <t>5233K 165</t>
  </si>
  <si>
    <t>KAQ4Q</t>
  </si>
  <si>
    <t>3K3KA 489</t>
  </si>
  <si>
    <t>AJ285</t>
  </si>
  <si>
    <t>33T3J 964</t>
  </si>
  <si>
    <t>AJ689</t>
  </si>
  <si>
    <t>KT3TT 507</t>
  </si>
  <si>
    <t>AJ96T</t>
  </si>
  <si>
    <t>T88TT 244</t>
  </si>
  <si>
    <t>A426J</t>
  </si>
  <si>
    <t>55595 350</t>
  </si>
  <si>
    <t>A663T</t>
  </si>
  <si>
    <t>6944J 791</t>
  </si>
  <si>
    <t>A8QAT</t>
  </si>
  <si>
    <t>224AT 887</t>
  </si>
  <si>
    <t>A9JK6</t>
  </si>
  <si>
    <t>3447J 30</t>
  </si>
  <si>
    <t>A97JK</t>
  </si>
  <si>
    <t>T2K86 169</t>
  </si>
  <si>
    <t>ATA85</t>
  </si>
  <si>
    <t>Q23Q3 556</t>
  </si>
  <si>
    <t>AQT7J</t>
  </si>
  <si>
    <t>KK88K 602</t>
  </si>
  <si>
    <t>AK993</t>
  </si>
  <si>
    <t>4AAA6 534</t>
  </si>
  <si>
    <t>AKT6J</t>
  </si>
  <si>
    <t>ATA85 626</t>
  </si>
  <si>
    <t>AA436</t>
  </si>
  <si>
    <t>8J3KA 699</t>
  </si>
  <si>
    <t>KKQKK 931</t>
  </si>
  <si>
    <t>22A3A</t>
  </si>
  <si>
    <t>4TTTQ 328</t>
  </si>
  <si>
    <t>2332T</t>
  </si>
  <si>
    <t>A3684 923</t>
  </si>
  <si>
    <t>62AA2 776</t>
  </si>
  <si>
    <t>8464K 121</t>
  </si>
  <si>
    <t>255A2</t>
  </si>
  <si>
    <t>846K6 944</t>
  </si>
  <si>
    <t>6J69J 610</t>
  </si>
  <si>
    <t>29A9A</t>
  </si>
  <si>
    <t>KK55J 769</t>
  </si>
  <si>
    <t>2TT23</t>
  </si>
  <si>
    <t>7TKQ2 358</t>
  </si>
  <si>
    <t>2Q66Q</t>
  </si>
  <si>
    <t>TQ4TK 93</t>
  </si>
  <si>
    <t>2Q8Q8</t>
  </si>
  <si>
    <t>JK4A4 698</t>
  </si>
  <si>
    <t>2QQ62</t>
  </si>
  <si>
    <t>842J8 971</t>
  </si>
  <si>
    <t>2QQT2</t>
  </si>
  <si>
    <t>JJ222 129</t>
  </si>
  <si>
    <t>2QQTT</t>
  </si>
  <si>
    <t>8J32J 233</t>
  </si>
  <si>
    <t>2KT2K</t>
  </si>
  <si>
    <t>278K2 674</t>
  </si>
  <si>
    <t>2A7A2</t>
  </si>
  <si>
    <t>68Q8J 727</t>
  </si>
  <si>
    <t>A663T 318</t>
  </si>
  <si>
    <t>33Q88</t>
  </si>
  <si>
    <t>56A5A 64</t>
  </si>
  <si>
    <t>7775Q 180</t>
  </si>
  <si>
    <t>35A3A</t>
  </si>
  <si>
    <t>K568Q 846</t>
  </si>
  <si>
    <t>36A63</t>
  </si>
  <si>
    <t>9K8AA 279</t>
  </si>
  <si>
    <t>AJTTK 196</t>
  </si>
  <si>
    <t>3K35K</t>
  </si>
  <si>
    <t>JA254 151</t>
  </si>
  <si>
    <t>3K37K</t>
  </si>
  <si>
    <t>5Q2A3 913</t>
  </si>
  <si>
    <t>3K3KA</t>
  </si>
  <si>
    <t>A8788 816</t>
  </si>
  <si>
    <t>3A993</t>
  </si>
  <si>
    <t>48729 267</t>
  </si>
  <si>
    <t>3AA3K</t>
  </si>
  <si>
    <t>QKQT4 572</t>
  </si>
  <si>
    <t>4224T</t>
  </si>
  <si>
    <t>Q4949 953</t>
  </si>
  <si>
    <t>434AA</t>
  </si>
  <si>
    <t>43KK3 125</t>
  </si>
  <si>
    <t>43KK3</t>
  </si>
  <si>
    <t>83676 2</t>
  </si>
  <si>
    <t>4455A</t>
  </si>
  <si>
    <t>J9959 76</t>
  </si>
  <si>
    <t>TJTT3 38</t>
  </si>
  <si>
    <t>472T5 948</t>
  </si>
  <si>
    <t>45T54</t>
  </si>
  <si>
    <t>5T679 511</t>
  </si>
  <si>
    <t>JJ52A 293</t>
  </si>
  <si>
    <t>7TT99 649</t>
  </si>
  <si>
    <t>47A7A</t>
  </si>
  <si>
    <t>47467 176</t>
  </si>
  <si>
    <t>4T8T8</t>
  </si>
  <si>
    <t>J3J5K 844</t>
  </si>
  <si>
    <t>4Q4Q5</t>
  </si>
  <si>
    <t>8KJKK 982</t>
  </si>
  <si>
    <t>4K3K4</t>
  </si>
  <si>
    <t>AAJJA 961</t>
  </si>
  <si>
    <t>4AA4Q</t>
  </si>
  <si>
    <t>6K633 589</t>
  </si>
  <si>
    <t>45Q96 208</t>
  </si>
  <si>
    <t>6QQQJ 888</t>
  </si>
  <si>
    <t>553QQ</t>
  </si>
  <si>
    <t>46464 701</t>
  </si>
  <si>
    <t>T33JT 52</t>
  </si>
  <si>
    <t>558QQ</t>
  </si>
  <si>
    <t>625J9 336</t>
  </si>
  <si>
    <t>558A8</t>
  </si>
  <si>
    <t>K84T2 20</t>
  </si>
  <si>
    <t>55T8T</t>
  </si>
  <si>
    <t>54447 246</t>
  </si>
  <si>
    <t>55KAA</t>
  </si>
  <si>
    <t>T8AT8 118</t>
  </si>
  <si>
    <t>56A5A</t>
  </si>
  <si>
    <t>827A6 795</t>
  </si>
  <si>
    <t>577T5</t>
  </si>
  <si>
    <t>99967 274</t>
  </si>
  <si>
    <t>57K75</t>
  </si>
  <si>
    <t>TT44T 61</t>
  </si>
  <si>
    <t>AA2KK 784</t>
  </si>
  <si>
    <t>Q2AAT 276</t>
  </si>
  <si>
    <t>5T858</t>
  </si>
  <si>
    <t>KA9AA 478</t>
  </si>
  <si>
    <t>5KK65</t>
  </si>
  <si>
    <t>3QJQK 452</t>
  </si>
  <si>
    <t>62AA2</t>
  </si>
  <si>
    <t>A97JK 551</t>
  </si>
  <si>
    <t>K4774 746</t>
  </si>
  <si>
    <t>667TT</t>
  </si>
  <si>
    <t>QKKTT 371</t>
  </si>
  <si>
    <t>66K88</t>
  </si>
  <si>
    <t>63834 369</t>
  </si>
  <si>
    <t>66KTK</t>
  </si>
  <si>
    <t>QQ4QQ 163</t>
  </si>
  <si>
    <t>54757 835</t>
  </si>
  <si>
    <t>6Q464</t>
  </si>
  <si>
    <t>7Q436 919</t>
  </si>
  <si>
    <t>6QQ76</t>
  </si>
  <si>
    <t>3AA33 560</t>
  </si>
  <si>
    <t>6K633</t>
  </si>
  <si>
    <t>8Q288 546</t>
  </si>
  <si>
    <t>6KK22</t>
  </si>
  <si>
    <t>99K99 74</t>
  </si>
  <si>
    <t>QJ9QA 67</t>
  </si>
  <si>
    <t>48888 404</t>
  </si>
  <si>
    <t>4KQA3 850</t>
  </si>
  <si>
    <t>36872 930</t>
  </si>
  <si>
    <t>779Q9</t>
  </si>
  <si>
    <t>359T4 426</t>
  </si>
  <si>
    <t>77TTQ</t>
  </si>
  <si>
    <t>T6578 315</t>
  </si>
  <si>
    <t>77KKT</t>
  </si>
  <si>
    <t>626T6 772</t>
  </si>
  <si>
    <t>K79A9 599</t>
  </si>
  <si>
    <t>7TT99</t>
  </si>
  <si>
    <t>4A9JA 653</t>
  </si>
  <si>
    <t>7TTA7</t>
  </si>
  <si>
    <t>366J6 45</t>
  </si>
  <si>
    <t>7TKKT</t>
  </si>
  <si>
    <t>2T8J7 628</t>
  </si>
  <si>
    <t>7Q5Q5</t>
  </si>
  <si>
    <t>TTTT3 967</t>
  </si>
  <si>
    <t>7K2K2</t>
  </si>
  <si>
    <t>A426J 202</t>
  </si>
  <si>
    <t>7KK79</t>
  </si>
  <si>
    <t>QA6T2 760</t>
  </si>
  <si>
    <t>7ATA7</t>
  </si>
  <si>
    <t>7775A 73</t>
  </si>
  <si>
    <t>488K7 16</t>
  </si>
  <si>
    <t>88AKA</t>
  </si>
  <si>
    <t>KTTTT 644</t>
  </si>
  <si>
    <t>8T66T</t>
  </si>
  <si>
    <t>84JA9 484</t>
  </si>
  <si>
    <t>8KTK8</t>
  </si>
  <si>
    <t>57775 232</t>
  </si>
  <si>
    <t>8A448</t>
  </si>
  <si>
    <t>KTQ8T 7</t>
  </si>
  <si>
    <t>8JK88 681</t>
  </si>
  <si>
    <t>5A5J8 733</t>
  </si>
  <si>
    <t>9669K</t>
  </si>
  <si>
    <t>66A66 228</t>
  </si>
  <si>
    <t>K28A4 736</t>
  </si>
  <si>
    <t>9933T</t>
  </si>
  <si>
    <t>59647 682</t>
  </si>
  <si>
    <t>993KK</t>
  </si>
  <si>
    <t>4Q6A5 663</t>
  </si>
  <si>
    <t>9K229</t>
  </si>
  <si>
    <t>62226 578</t>
  </si>
  <si>
    <t>T2Q2T</t>
  </si>
  <si>
    <t>5T489 26</t>
  </si>
  <si>
    <t>T3T88</t>
  </si>
  <si>
    <t>6J65T 548</t>
  </si>
  <si>
    <t>T5522</t>
  </si>
  <si>
    <t>24725 9</t>
  </si>
  <si>
    <t>T5QQ5</t>
  </si>
  <si>
    <t>K35TJ 314</t>
  </si>
  <si>
    <t>T7T97</t>
  </si>
  <si>
    <t>26A68 455</t>
  </si>
  <si>
    <t>T8T98</t>
  </si>
  <si>
    <t>JJTTT 907</t>
  </si>
  <si>
    <t>T8AT8</t>
  </si>
  <si>
    <t>AJ285 899</t>
  </si>
  <si>
    <t>T9T94</t>
  </si>
  <si>
    <t>JQJQJ 927</t>
  </si>
  <si>
    <t>TTK8K</t>
  </si>
  <si>
    <t>QQTJQ 554</t>
  </si>
  <si>
    <t>TQQT3</t>
  </si>
  <si>
    <t>AT235 141</t>
  </si>
  <si>
    <t>Q2255</t>
  </si>
  <si>
    <t>TJK9J 35</t>
  </si>
  <si>
    <t>Q23Q3</t>
  </si>
  <si>
    <t>9666Q 499</t>
  </si>
  <si>
    <t>Q24Q2</t>
  </si>
  <si>
    <t>66A76 999</t>
  </si>
  <si>
    <t>Q3Q38</t>
  </si>
  <si>
    <t>86K94 947</t>
  </si>
  <si>
    <t>Q4949</t>
  </si>
  <si>
    <t>495AT 632</t>
  </si>
  <si>
    <t>Q6677</t>
  </si>
  <si>
    <t>TK385 403</t>
  </si>
  <si>
    <t>Q66Q9</t>
  </si>
  <si>
    <t>993KK 530</t>
  </si>
  <si>
    <t>Q92Q9</t>
  </si>
  <si>
    <t>38366 625</t>
  </si>
  <si>
    <t>Q9Q98</t>
  </si>
  <si>
    <t>4J744 881</t>
  </si>
  <si>
    <t>QQ344</t>
  </si>
  <si>
    <t>AA777 694</t>
  </si>
  <si>
    <t>QKQK4</t>
  </si>
  <si>
    <t>84994 248</t>
  </si>
  <si>
    <t>QKK77</t>
  </si>
  <si>
    <t>46Q2A 39</t>
  </si>
  <si>
    <t>QKKTT</t>
  </si>
  <si>
    <t>TT6TJ 751</t>
  </si>
  <si>
    <t>QKKQ9</t>
  </si>
  <si>
    <t>A55AA 741</t>
  </si>
  <si>
    <t>K4774</t>
  </si>
  <si>
    <t>2Q545 946</t>
  </si>
  <si>
    <t>K58K8</t>
  </si>
  <si>
    <t>QT238 959</t>
  </si>
  <si>
    <t>K665K</t>
  </si>
  <si>
    <t>22A3A 845</t>
  </si>
  <si>
    <t>K8822</t>
  </si>
  <si>
    <t>6T9T7 710</t>
  </si>
  <si>
    <t>KK2TT</t>
  </si>
  <si>
    <t>KKJQK 856</t>
  </si>
  <si>
    <t>KK686</t>
  </si>
  <si>
    <t>888A8 722</t>
  </si>
  <si>
    <t>KK99T</t>
  </si>
  <si>
    <t>3899J 239</t>
  </si>
  <si>
    <t>KKQ5Q</t>
  </si>
  <si>
    <t>969A9 365</t>
  </si>
  <si>
    <t>KATTK</t>
  </si>
  <si>
    <t>A88A8 62</t>
  </si>
  <si>
    <t>KAKQA</t>
  </si>
  <si>
    <t>A77J7 945</t>
  </si>
  <si>
    <t>A33A7</t>
  </si>
  <si>
    <t>Q6222 288</t>
  </si>
  <si>
    <t>A3QAQ</t>
  </si>
  <si>
    <t>2QQ62 761</t>
  </si>
  <si>
    <t>A424A</t>
  </si>
  <si>
    <t>K22TQ 270</t>
  </si>
  <si>
    <t>A4K4A</t>
  </si>
  <si>
    <t>2JJJJ 421</t>
  </si>
  <si>
    <t>A5566</t>
  </si>
  <si>
    <t>KTTKJ 678</t>
  </si>
  <si>
    <t>A6A64</t>
  </si>
  <si>
    <t>J32A7 787</t>
  </si>
  <si>
    <t>A75A5</t>
  </si>
  <si>
    <t>58688 8</t>
  </si>
  <si>
    <t>A85A5</t>
  </si>
  <si>
    <t>55499 814</t>
  </si>
  <si>
    <t>AQ99Q</t>
  </si>
  <si>
    <t>KK7KK 425</t>
  </si>
  <si>
    <t>AA2KK</t>
  </si>
  <si>
    <t>9Q97K 82</t>
  </si>
  <si>
    <t>AA665</t>
  </si>
  <si>
    <t>53353 804</t>
  </si>
  <si>
    <t>AAKK6</t>
  </si>
  <si>
    <t>5KQJT 590</t>
  </si>
  <si>
    <t>JJ293</t>
  </si>
  <si>
    <t>67677 963</t>
  </si>
  <si>
    <t>JJ52A</t>
  </si>
  <si>
    <t>K2A9K 747</t>
  </si>
  <si>
    <t>JJ7A9</t>
  </si>
  <si>
    <t>A424A 926</t>
  </si>
  <si>
    <t>JJQ6T</t>
  </si>
  <si>
    <t>AJ3T3 891</t>
  </si>
  <si>
    <t>J3J5K</t>
  </si>
  <si>
    <t>75A29 132</t>
  </si>
  <si>
    <t>J4J3T</t>
  </si>
  <si>
    <t>5994T 502</t>
  </si>
  <si>
    <t>J484Q</t>
  </si>
  <si>
    <t>J8J5K 399</t>
  </si>
  <si>
    <t>J5696</t>
  </si>
  <si>
    <t>44JQQ 437</t>
  </si>
  <si>
    <t>J6367</t>
  </si>
  <si>
    <t>6AKQ9 670</t>
  </si>
  <si>
    <t>J7697</t>
  </si>
  <si>
    <t>JA376 905</t>
  </si>
  <si>
    <t>J7A55</t>
  </si>
  <si>
    <t>KAKQA 110</t>
  </si>
  <si>
    <t>J8J5K</t>
  </si>
  <si>
    <t>464JA 908</t>
  </si>
  <si>
    <t>J922A</t>
  </si>
  <si>
    <t>88228 719</t>
  </si>
  <si>
    <t>J98KK</t>
  </si>
  <si>
    <t>37773 558</t>
  </si>
  <si>
    <t>J9T3T</t>
  </si>
  <si>
    <t>555K5 27</t>
  </si>
  <si>
    <t>JT5A5</t>
  </si>
  <si>
    <t>KTT38 902</t>
  </si>
  <si>
    <t>JTQKT</t>
  </si>
  <si>
    <t>7J77J 821</t>
  </si>
  <si>
    <t>JQJTA</t>
  </si>
  <si>
    <t>T888T 13</t>
  </si>
  <si>
    <t>JQ9Q5</t>
  </si>
  <si>
    <t>J9K4T 497</t>
  </si>
  <si>
    <t>JQQK9</t>
  </si>
  <si>
    <t>7KJK5 738</t>
  </si>
  <si>
    <t>JKJ42</t>
  </si>
  <si>
    <t>7AKQ2 969</t>
  </si>
  <si>
    <t>JK4A4</t>
  </si>
  <si>
    <t>TQQQ5 785</t>
  </si>
  <si>
    <t>JAA65</t>
  </si>
  <si>
    <t>5TAT2 849</t>
  </si>
  <si>
    <t>2J427</t>
  </si>
  <si>
    <t>JT5A5 143</t>
  </si>
  <si>
    <t>2J429</t>
  </si>
  <si>
    <t>QAAAQ 496</t>
  </si>
  <si>
    <t>QQKKK 231</t>
  </si>
  <si>
    <t>2372J</t>
  </si>
  <si>
    <t>T77K7 488</t>
  </si>
  <si>
    <t>77TTQ 461</t>
  </si>
  <si>
    <t>TAQ69 535</t>
  </si>
  <si>
    <t>2666A</t>
  </si>
  <si>
    <t>43T47 933</t>
  </si>
  <si>
    <t>27JJT</t>
  </si>
  <si>
    <t>8K3KJ 212</t>
  </si>
  <si>
    <t>768QQ 573</t>
  </si>
  <si>
    <t>29TTJ</t>
  </si>
  <si>
    <t>A75A5 643</t>
  </si>
  <si>
    <t>2TT3T</t>
  </si>
  <si>
    <t>88JT4 130</t>
  </si>
  <si>
    <t>2Q9QJ</t>
  </si>
  <si>
    <t>J2QQ2 444</t>
  </si>
  <si>
    <t>2A777</t>
  </si>
  <si>
    <t>KT788 515</t>
  </si>
  <si>
    <t>2AA3A</t>
  </si>
  <si>
    <t>22922 75</t>
  </si>
  <si>
    <t>3J352</t>
  </si>
  <si>
    <t>73TJ5 379</t>
  </si>
  <si>
    <t>32K22</t>
  </si>
  <si>
    <t>75555 25</t>
  </si>
  <si>
    <t>33JQ2</t>
  </si>
  <si>
    <t>27666 408</t>
  </si>
  <si>
    <t>333A6</t>
  </si>
  <si>
    <t>J4J3T 41</t>
  </si>
  <si>
    <t>34J8J</t>
  </si>
  <si>
    <t>94Q57 525</t>
  </si>
  <si>
    <t>3447J</t>
  </si>
  <si>
    <t>A85A5 273</t>
  </si>
  <si>
    <t>34T44</t>
  </si>
  <si>
    <t>66386 526</t>
  </si>
  <si>
    <t>36TJ3</t>
  </si>
  <si>
    <t>J98KK 618</t>
  </si>
  <si>
    <t>3899J</t>
  </si>
  <si>
    <t>A6A64 234</t>
  </si>
  <si>
    <t>2KK2K 147</t>
  </si>
  <si>
    <t>39Q33</t>
  </si>
  <si>
    <t>3KKKK 636</t>
  </si>
  <si>
    <t>3QJQK</t>
  </si>
  <si>
    <t>88JJ8 495</t>
  </si>
  <si>
    <t>3KJK6</t>
  </si>
  <si>
    <t>T5T55 58</t>
  </si>
  <si>
    <t>3K555</t>
  </si>
  <si>
    <t>Q959J 734</t>
  </si>
  <si>
    <t>3A9AA</t>
  </si>
  <si>
    <t>9J292 508</t>
  </si>
  <si>
    <t>3AKJK</t>
  </si>
  <si>
    <t>686J8 376</t>
  </si>
  <si>
    <t>3AAA4</t>
  </si>
  <si>
    <t>A5862 309</t>
  </si>
  <si>
    <t>4J525</t>
  </si>
  <si>
    <t>J9T3T 875</t>
  </si>
  <si>
    <t>44JAT</t>
  </si>
  <si>
    <t>9Q99Q 22</t>
  </si>
  <si>
    <t>T773Q 970</t>
  </si>
  <si>
    <t>4447K</t>
  </si>
  <si>
    <t>Q3QT6 424</t>
  </si>
  <si>
    <t>444A3</t>
  </si>
  <si>
    <t>4455A 466</t>
  </si>
  <si>
    <t>444A7</t>
  </si>
  <si>
    <t>77443 469</t>
  </si>
  <si>
    <t>464JA</t>
  </si>
  <si>
    <t>49999 405</t>
  </si>
  <si>
    <t>4777Q</t>
  </si>
  <si>
    <t>Q65AA 655</t>
  </si>
  <si>
    <t>TA576 840</t>
  </si>
  <si>
    <t>4T454</t>
  </si>
  <si>
    <t>A9999 96</t>
  </si>
  <si>
    <t>4TTTQ</t>
  </si>
  <si>
    <t>AA9J9 256</t>
  </si>
  <si>
    <t>4TAAA</t>
  </si>
  <si>
    <t>5999K 941</t>
  </si>
  <si>
    <t>4Q445</t>
  </si>
  <si>
    <t>28338 423</t>
  </si>
  <si>
    <t>4K4TJ</t>
  </si>
  <si>
    <t>797KT 581</t>
  </si>
  <si>
    <t>4A446</t>
  </si>
  <si>
    <t>5K55K 819</t>
  </si>
  <si>
    <t>4A9JA</t>
  </si>
  <si>
    <t>7A3KK 613</t>
  </si>
  <si>
    <t>4AAA6</t>
  </si>
  <si>
    <t>7Q77K 434</t>
  </si>
  <si>
    <t>5J52K</t>
  </si>
  <si>
    <t>KK686 102</t>
  </si>
  <si>
    <t>5J6T5</t>
  </si>
  <si>
    <t>76755 257</t>
  </si>
  <si>
    <t>5JA59</t>
  </si>
  <si>
    <t>Q4429 185</t>
  </si>
  <si>
    <t>52J88</t>
  </si>
  <si>
    <t>922K2 712</t>
  </si>
  <si>
    <t>526J6</t>
  </si>
  <si>
    <t>AA4AA 842</t>
  </si>
  <si>
    <t>A2AJA 326</t>
  </si>
  <si>
    <t>78A3T 40</t>
  </si>
  <si>
    <t>T2Q2T 483</t>
  </si>
  <si>
    <t>555Q2</t>
  </si>
  <si>
    <t>47A7A 249</t>
  </si>
  <si>
    <t>55Q53</t>
  </si>
  <si>
    <t>54558 703</t>
  </si>
  <si>
    <t>5636J</t>
  </si>
  <si>
    <t>6972Q 522</t>
  </si>
  <si>
    <t>AJ689 586</t>
  </si>
  <si>
    <t>56QQQ</t>
  </si>
  <si>
    <t>Q3Q5J 669</t>
  </si>
  <si>
    <t>5KK65 262</t>
  </si>
  <si>
    <t>2A2AA 847</t>
  </si>
  <si>
    <t>A62Q7 737</t>
  </si>
  <si>
    <t>5999K</t>
  </si>
  <si>
    <t>2KT2K 645</t>
  </si>
  <si>
    <t>5T777</t>
  </si>
  <si>
    <t>4K4TJ 929</t>
  </si>
  <si>
    <t>5QKQJ</t>
  </si>
  <si>
    <t>AK993 794</t>
  </si>
  <si>
    <t>5K55Q</t>
  </si>
  <si>
    <t>48576 839</t>
  </si>
  <si>
    <t>5A5J8</t>
  </si>
  <si>
    <t>T4683 604</t>
  </si>
  <si>
    <t>5AQ5J</t>
  </si>
  <si>
    <t>Q3556 686</t>
  </si>
  <si>
    <t>6J65T</t>
  </si>
  <si>
    <t>67Q2K 871</t>
  </si>
  <si>
    <t>AA665 370</t>
  </si>
  <si>
    <t>626T6</t>
  </si>
  <si>
    <t>Q66Q9 925</t>
  </si>
  <si>
    <t>63JJ4</t>
  </si>
  <si>
    <t>J77Q7 660</t>
  </si>
  <si>
    <t>TJAA7 374</t>
  </si>
  <si>
    <t>TT6TA 574</t>
  </si>
  <si>
    <t>66T6A</t>
  </si>
  <si>
    <t>AJJ4A 414</t>
  </si>
  <si>
    <t>66QKJ</t>
  </si>
  <si>
    <t>3TK28 337</t>
  </si>
  <si>
    <t>66A76</t>
  </si>
  <si>
    <t>95AKT 864</t>
  </si>
  <si>
    <t>777J9 541</t>
  </si>
  <si>
    <t>676T6</t>
  </si>
  <si>
    <t>67979 171</t>
  </si>
  <si>
    <t>68Q8J</t>
  </si>
  <si>
    <t>8888J 829</t>
  </si>
  <si>
    <t>6944J</t>
  </si>
  <si>
    <t>5QJQ5 345</t>
  </si>
  <si>
    <t>6K86J</t>
  </si>
  <si>
    <t>884J4 225</t>
  </si>
  <si>
    <t>6KKK5</t>
  </si>
  <si>
    <t>JQK6T 106</t>
  </si>
  <si>
    <t>72K77</t>
  </si>
  <si>
    <t>6K6KJ 367</t>
  </si>
  <si>
    <t>72KKK</t>
  </si>
  <si>
    <t>333A6 89</t>
  </si>
  <si>
    <t>7377T</t>
  </si>
  <si>
    <t>59939 506</t>
  </si>
  <si>
    <t>74AAJ</t>
  </si>
  <si>
    <t>4J525 642</t>
  </si>
  <si>
    <t>76JTJ</t>
  </si>
  <si>
    <t>6A765 624</t>
  </si>
  <si>
    <t>A282J 852</t>
  </si>
  <si>
    <t>2QJQQ 107</t>
  </si>
  <si>
    <t>K8822 70</t>
  </si>
  <si>
    <t>7775Q</t>
  </si>
  <si>
    <t>67KQA 316</t>
  </si>
  <si>
    <t>7775A</t>
  </si>
  <si>
    <t>7J8TQ 111</t>
  </si>
  <si>
    <t>5555J 837</t>
  </si>
  <si>
    <t>7TQJT</t>
  </si>
  <si>
    <t>42TQ7 112</t>
  </si>
  <si>
    <t>7TATT</t>
  </si>
  <si>
    <t>J2J55 886</t>
  </si>
  <si>
    <t>7Q77K</t>
  </si>
  <si>
    <t>2Q9QJ 942</t>
  </si>
  <si>
    <t>7KJK5</t>
  </si>
  <si>
    <t>ATATT 778</t>
  </si>
  <si>
    <t>7AAA4</t>
  </si>
  <si>
    <t>7J676 304</t>
  </si>
  <si>
    <t>8J32J</t>
  </si>
  <si>
    <t>5K8T7 269</t>
  </si>
  <si>
    <t>82AAA</t>
  </si>
  <si>
    <t>9KJA2 275</t>
  </si>
  <si>
    <t>36TJ3 324</t>
  </si>
  <si>
    <t>842J8</t>
  </si>
  <si>
    <t>QJ954 976</t>
  </si>
  <si>
    <t>87J84</t>
  </si>
  <si>
    <t>58353 960</t>
  </si>
  <si>
    <t>59436 42</t>
  </si>
  <si>
    <t>877K7</t>
  </si>
  <si>
    <t>AA444 188</t>
  </si>
  <si>
    <t>88JT4</t>
  </si>
  <si>
    <t>3A333 834</t>
  </si>
  <si>
    <t>8858K</t>
  </si>
  <si>
    <t>JK695 973</t>
  </si>
  <si>
    <t>8882K</t>
  </si>
  <si>
    <t>39383 394</t>
  </si>
  <si>
    <t>89A99</t>
  </si>
  <si>
    <t>A5566 17</t>
  </si>
  <si>
    <t>8Q288</t>
  </si>
  <si>
    <t>55533 975</t>
  </si>
  <si>
    <t>8QQQ7</t>
  </si>
  <si>
    <t>49448 742</t>
  </si>
  <si>
    <t>8K3KJ</t>
  </si>
  <si>
    <t>A8KJK 486</t>
  </si>
  <si>
    <t>9J3JA</t>
  </si>
  <si>
    <t>QQQJ9 524</t>
  </si>
  <si>
    <t>9J9A8</t>
  </si>
  <si>
    <t>73T5Q 65</t>
  </si>
  <si>
    <t>922K2</t>
  </si>
  <si>
    <t>8T265 441</t>
  </si>
  <si>
    <t>935JJ</t>
  </si>
  <si>
    <t>44774 206</t>
  </si>
  <si>
    <t>9399K</t>
  </si>
  <si>
    <t>8J329 633</t>
  </si>
  <si>
    <t>5555Q 823</t>
  </si>
  <si>
    <t>76962 195</t>
  </si>
  <si>
    <t>96J6A</t>
  </si>
  <si>
    <t>2QQTT 648</t>
  </si>
  <si>
    <t>965JJ</t>
  </si>
  <si>
    <t>KAQ4Q 882</t>
  </si>
  <si>
    <t>9666Q</t>
  </si>
  <si>
    <t>6K9A3 312</t>
  </si>
  <si>
    <t>969A9</t>
  </si>
  <si>
    <t>62JT8 860</t>
  </si>
  <si>
    <t>AKAA5 381</t>
  </si>
  <si>
    <t>9899K</t>
  </si>
  <si>
    <t>8888K 216</t>
  </si>
  <si>
    <t>66622 4</t>
  </si>
  <si>
    <t>99A9T</t>
  </si>
  <si>
    <t>76JTJ 884</t>
  </si>
  <si>
    <t>9QJ33</t>
  </si>
  <si>
    <t>KKK2K 343</t>
  </si>
  <si>
    <t>9KJ49</t>
  </si>
  <si>
    <t>2A345 685</t>
  </si>
  <si>
    <t>9K9T9</t>
  </si>
  <si>
    <t>J922A 440</t>
  </si>
  <si>
    <t>TJQ4Q</t>
  </si>
  <si>
    <t>2AAAA 487</t>
  </si>
  <si>
    <t>TJK9J</t>
  </si>
  <si>
    <t>K49K5 391</t>
  </si>
  <si>
    <t>TJAA7</t>
  </si>
  <si>
    <t>74QJ2 984</t>
  </si>
  <si>
    <t>T3933</t>
  </si>
  <si>
    <t>4777Q 750</t>
  </si>
  <si>
    <t>T5JTK</t>
  </si>
  <si>
    <t>76676 553</t>
  </si>
  <si>
    <t>T6669</t>
  </si>
  <si>
    <t>5A829 995</t>
  </si>
  <si>
    <t>T77K7</t>
  </si>
  <si>
    <t>32K22 584</t>
  </si>
  <si>
    <t>T8J8K</t>
  </si>
  <si>
    <t>J89Q5 181</t>
  </si>
  <si>
    <t>T8488</t>
  </si>
  <si>
    <t>66663 646</t>
  </si>
  <si>
    <t>T8TTA</t>
  </si>
  <si>
    <t>J4857 335</t>
  </si>
  <si>
    <t>T9T5T</t>
  </si>
  <si>
    <t>66462 623</t>
  </si>
  <si>
    <t>TT6TA</t>
  </si>
  <si>
    <t>36A63 593</t>
  </si>
  <si>
    <t>TT8T9</t>
  </si>
  <si>
    <t>T2Q72 620</t>
  </si>
  <si>
    <t>TQQQ5</t>
  </si>
  <si>
    <t>44244 330</t>
  </si>
  <si>
    <t>TKKKA</t>
  </si>
  <si>
    <t>QJ4A7 512</t>
  </si>
  <si>
    <t>TAQQQ</t>
  </si>
  <si>
    <t>8J8T8 227</t>
  </si>
  <si>
    <t>QJJK5</t>
  </si>
  <si>
    <t>7ATA7 290</t>
  </si>
  <si>
    <t>QJ9QA</t>
  </si>
  <si>
    <t>3A993 325</t>
  </si>
  <si>
    <t>Q2777</t>
  </si>
  <si>
    <t>QQ2Q2 229</t>
  </si>
  <si>
    <t>Q3Q5J</t>
  </si>
  <si>
    <t>KKQ5Q 134</t>
  </si>
  <si>
    <t>Q4J94</t>
  </si>
  <si>
    <t>KA658 389</t>
  </si>
  <si>
    <t>Q6222</t>
  </si>
  <si>
    <t>QQ94Q 467</t>
  </si>
  <si>
    <t>Q63JJ</t>
  </si>
  <si>
    <t>5636J 592</t>
  </si>
  <si>
    <t>Q959J</t>
  </si>
  <si>
    <t>49494 59</t>
  </si>
  <si>
    <t>Q9TQJ</t>
  </si>
  <si>
    <t>27272 460</t>
  </si>
  <si>
    <t>QTTT6</t>
  </si>
  <si>
    <t>T8T98 536</t>
  </si>
  <si>
    <t>QQ94Q</t>
  </si>
  <si>
    <t>T2TTJ 215</t>
  </si>
  <si>
    <t>QQQ24</t>
  </si>
  <si>
    <t>TJQ4Q 68</t>
  </si>
  <si>
    <t>QQAQ8</t>
  </si>
  <si>
    <t>5J5JJ 321</t>
  </si>
  <si>
    <t>QKJAA</t>
  </si>
  <si>
    <t>48A79 910</t>
  </si>
  <si>
    <t>KJ74J</t>
  </si>
  <si>
    <t>8465J 954</t>
  </si>
  <si>
    <t>KJTK7</t>
  </si>
  <si>
    <t>K734A 71</t>
  </si>
  <si>
    <t>K222A</t>
  </si>
  <si>
    <t>9QJ33 101</t>
  </si>
  <si>
    <t>K2QQQ</t>
  </si>
  <si>
    <t>AQAJQ 177</t>
  </si>
  <si>
    <t>K3KJ5</t>
  </si>
  <si>
    <t>777J7 401</t>
  </si>
  <si>
    <t>K4454</t>
  </si>
  <si>
    <t>K9TTT 1</t>
  </si>
  <si>
    <t>K5KKA</t>
  </si>
  <si>
    <t>8A394 532</t>
  </si>
  <si>
    <t>K66J7</t>
  </si>
  <si>
    <t>7TTJT 748</t>
  </si>
  <si>
    <t>K6665</t>
  </si>
  <si>
    <t>AQT7J 355</t>
  </si>
  <si>
    <t>K9TTT</t>
  </si>
  <si>
    <t>J547T 735</t>
  </si>
  <si>
    <t>KT3TT</t>
  </si>
  <si>
    <t>8882K 398</t>
  </si>
  <si>
    <t>KQ7J7</t>
  </si>
  <si>
    <t>33773 916</t>
  </si>
  <si>
    <t>KQ7QJ</t>
  </si>
  <si>
    <t>J7477 294</t>
  </si>
  <si>
    <t>KK67K</t>
  </si>
  <si>
    <t>5QQQ5 935</t>
  </si>
  <si>
    <t>KK7QJ</t>
  </si>
  <si>
    <t>9K9T9 50</t>
  </si>
  <si>
    <t>KK8K3</t>
  </si>
  <si>
    <t>45554 606</t>
  </si>
  <si>
    <t>KK9K3</t>
  </si>
  <si>
    <t>J44JA 427</t>
  </si>
  <si>
    <t>KA9AA</t>
  </si>
  <si>
    <t>6A494 731</t>
  </si>
  <si>
    <t>AJJ37</t>
  </si>
  <si>
    <t>KQK5T 521</t>
  </si>
  <si>
    <t>AJ3T3</t>
  </si>
  <si>
    <t>77447 331</t>
  </si>
  <si>
    <t>AJ434</t>
  </si>
  <si>
    <t>43J33 543</t>
  </si>
  <si>
    <t>AJ7A6</t>
  </si>
  <si>
    <t>8592Q 468</t>
  </si>
  <si>
    <t>AJ979</t>
  </si>
  <si>
    <t>Q62TJ 430</t>
  </si>
  <si>
    <t>AJTTK</t>
  </si>
  <si>
    <t>99AA9 687</t>
  </si>
  <si>
    <t>AJK2A</t>
  </si>
  <si>
    <t>J26J6 283</t>
  </si>
  <si>
    <t>A282J</t>
  </si>
  <si>
    <t>J7697 587</t>
  </si>
  <si>
    <t>A33J7</t>
  </si>
  <si>
    <t>44J44 716</t>
  </si>
  <si>
    <t>A775J</t>
  </si>
  <si>
    <t>7K7K7 90</t>
  </si>
  <si>
    <t>A8788</t>
  </si>
  <si>
    <t>9KJ49 723</t>
  </si>
  <si>
    <t>A888Q</t>
  </si>
  <si>
    <t>72724 475</t>
  </si>
  <si>
    <t>A8KJK</t>
  </si>
  <si>
    <t>AA77J 831</t>
  </si>
  <si>
    <t>ATQTJ</t>
  </si>
  <si>
    <t>33363 621</t>
  </si>
  <si>
    <t>AKJ9K</t>
  </si>
  <si>
    <t>Q3QJQ 306</t>
  </si>
  <si>
    <t>AKAA5</t>
  </si>
  <si>
    <t>66QQQ 744</t>
  </si>
  <si>
    <t>AA67A</t>
  </si>
  <si>
    <t>9AT23 207</t>
  </si>
  <si>
    <t>J2255</t>
  </si>
  <si>
    <t>22733 713</t>
  </si>
  <si>
    <t>J2QQ2</t>
  </si>
  <si>
    <t>TA67T 883</t>
  </si>
  <si>
    <t>J3838</t>
  </si>
  <si>
    <t>4447K 892</t>
  </si>
  <si>
    <t>J4TT4</t>
  </si>
  <si>
    <t>9JA99 598</t>
  </si>
  <si>
    <t>JK8K8</t>
  </si>
  <si>
    <t>45646 69</t>
  </si>
  <si>
    <t>JKAAK</t>
  </si>
  <si>
    <t>58225 537</t>
  </si>
  <si>
    <t>TJTT9 797</t>
  </si>
  <si>
    <t>2626J</t>
  </si>
  <si>
    <t>JQJQQ 978</t>
  </si>
  <si>
    <t>66T6A 219</t>
  </si>
  <si>
    <t>TT6TT 124</t>
  </si>
  <si>
    <t>2KK2K</t>
  </si>
  <si>
    <t>J484Q 344</t>
  </si>
  <si>
    <t>2A2AA</t>
  </si>
  <si>
    <t>TQ32A 836</t>
  </si>
  <si>
    <t>6J6J6 29</t>
  </si>
  <si>
    <t>97J9J 979</t>
  </si>
  <si>
    <t>33TTT</t>
  </si>
  <si>
    <t>6J266 622</t>
  </si>
  <si>
    <t>33KKK</t>
  </si>
  <si>
    <t>AJ96T 218</t>
  </si>
  <si>
    <t>72KKK 298</t>
  </si>
  <si>
    <t>3A3AA</t>
  </si>
  <si>
    <t>2A7A2 243</t>
  </si>
  <si>
    <t>3AA33</t>
  </si>
  <si>
    <t>TJJ7T 758</t>
  </si>
  <si>
    <t>8K682 974</t>
  </si>
  <si>
    <t>25QKA 411</t>
  </si>
  <si>
    <t>44JQQ</t>
  </si>
  <si>
    <t>QQQ24 862</t>
  </si>
  <si>
    <t>56667 245</t>
  </si>
  <si>
    <t>444KK</t>
  </si>
  <si>
    <t>56QQQ 43</t>
  </si>
  <si>
    <t>477J4 481</t>
  </si>
  <si>
    <t>Q7A5J 555</t>
  </si>
  <si>
    <t>4499J</t>
  </si>
  <si>
    <t>45T54 545</t>
  </si>
  <si>
    <t>44T4T</t>
  </si>
  <si>
    <t>TAQQQ 989</t>
  </si>
  <si>
    <t>44Q4Q</t>
  </si>
  <si>
    <t>7AAAA 766</t>
  </si>
  <si>
    <t>6Q852 951</t>
  </si>
  <si>
    <t>84Q39 458</t>
  </si>
  <si>
    <t>JKJ42 730</t>
  </si>
  <si>
    <t>477J4</t>
  </si>
  <si>
    <t>AT376 313</t>
  </si>
  <si>
    <t>2J427 108</t>
  </si>
  <si>
    <t>9TQJ6 429</t>
  </si>
  <si>
    <t>444AJ 150</t>
  </si>
  <si>
    <t>4QQQ4</t>
  </si>
  <si>
    <t>7TQJT 479</t>
  </si>
  <si>
    <t>4KKK4</t>
  </si>
  <si>
    <t>QQJQQ 127</t>
  </si>
  <si>
    <t>2K534 547</t>
  </si>
  <si>
    <t>A888Q 272</t>
  </si>
  <si>
    <t>JAA65 66</t>
  </si>
  <si>
    <t>88585 600</t>
  </si>
  <si>
    <t>Q92Q9 528</t>
  </si>
  <si>
    <t>55Q5Q</t>
  </si>
  <si>
    <t>7TTA7 725</t>
  </si>
  <si>
    <t>3JQT8 160</t>
  </si>
  <si>
    <t>595J9</t>
  </si>
  <si>
    <t>444A3 800</t>
  </si>
  <si>
    <t>5QJQ5</t>
  </si>
  <si>
    <t>J5558 878</t>
  </si>
  <si>
    <t>5QQQ5</t>
  </si>
  <si>
    <t>JQ5K6 608</t>
  </si>
  <si>
    <t>5K55K</t>
  </si>
  <si>
    <t>827Q3 122</t>
  </si>
  <si>
    <t>5AJ5A</t>
  </si>
  <si>
    <t>J9999 607</t>
  </si>
  <si>
    <t>KJQ69 140</t>
  </si>
  <si>
    <t>K368J 99</t>
  </si>
  <si>
    <t>5T777 721</t>
  </si>
  <si>
    <t>666AA</t>
  </si>
  <si>
    <t>K6665 582</t>
  </si>
  <si>
    <t>66QQQ</t>
  </si>
  <si>
    <t>2666A 683</t>
  </si>
  <si>
    <t>6668J 817</t>
  </si>
  <si>
    <t>686J8</t>
  </si>
  <si>
    <t>79779 221</t>
  </si>
  <si>
    <t>699J6</t>
  </si>
  <si>
    <t>JQ9Q5 474</t>
  </si>
  <si>
    <t>6Q6Q6</t>
  </si>
  <si>
    <t>J9996 692</t>
  </si>
  <si>
    <t>6K6KJ</t>
  </si>
  <si>
    <t>66J76 396</t>
  </si>
  <si>
    <t>7J676</t>
  </si>
  <si>
    <t>53577 732</t>
  </si>
  <si>
    <t>JATAA 803</t>
  </si>
  <si>
    <t>3KJK6 447</t>
  </si>
  <si>
    <t>3K37K 439</t>
  </si>
  <si>
    <t>TQQT3 1000</t>
  </si>
  <si>
    <t>62A64 416</t>
  </si>
  <si>
    <t>78295 571</t>
  </si>
  <si>
    <t>7K7K7</t>
  </si>
  <si>
    <t>33334 726</t>
  </si>
  <si>
    <t>J7999 896</t>
  </si>
  <si>
    <t>884J4</t>
  </si>
  <si>
    <t>98988 493</t>
  </si>
  <si>
    <t>5AQ5J 153</t>
  </si>
  <si>
    <t>4QJ44 320</t>
  </si>
  <si>
    <t>4JQQQ 168</t>
  </si>
  <si>
    <t>9J292</t>
  </si>
  <si>
    <t>55252 385</t>
  </si>
  <si>
    <t>9J977</t>
  </si>
  <si>
    <t>33388 615</t>
  </si>
  <si>
    <t>29292 679</t>
  </si>
  <si>
    <t>2QAKK 327</t>
  </si>
  <si>
    <t>48848 702</t>
  </si>
  <si>
    <t>99AA9</t>
  </si>
  <si>
    <t>4J3T8 476</t>
  </si>
  <si>
    <t>9Q99Q</t>
  </si>
  <si>
    <t>QT332 869</t>
  </si>
  <si>
    <t>9K9K9</t>
  </si>
  <si>
    <t>35899 53</t>
  </si>
  <si>
    <t>9KK9K</t>
  </si>
  <si>
    <t>29A9A 308</t>
  </si>
  <si>
    <t>TJ7T7</t>
  </si>
  <si>
    <t>77722 777</t>
  </si>
  <si>
    <t>T33JT</t>
  </si>
  <si>
    <t>685T5 824</t>
  </si>
  <si>
    <t>T5J5T</t>
  </si>
  <si>
    <t>2242J 238</t>
  </si>
  <si>
    <t>T5T55</t>
  </si>
  <si>
    <t>66QKJ 131</t>
  </si>
  <si>
    <t>T5TT5</t>
  </si>
  <si>
    <t>6K38Q 397</t>
  </si>
  <si>
    <t>T888T</t>
  </si>
  <si>
    <t>5K798 400</t>
  </si>
  <si>
    <t>T88TT</t>
  </si>
  <si>
    <t>A9JK6 793</t>
  </si>
  <si>
    <t>TT44T</t>
  </si>
  <si>
    <t>255A2 51</t>
  </si>
  <si>
    <t>TKTTK</t>
  </si>
  <si>
    <t>33TTT 557</t>
  </si>
  <si>
    <t>Q333Q</t>
  </si>
  <si>
    <t>6Q6Q6 311</t>
  </si>
  <si>
    <t>Q8Q8Q</t>
  </si>
  <si>
    <t>Q4687 957</t>
  </si>
  <si>
    <t>QTTTQ</t>
  </si>
  <si>
    <t>KK67K 820</t>
  </si>
  <si>
    <t>QQ2Q2</t>
  </si>
  <si>
    <t>T56A3 432</t>
  </si>
  <si>
    <t>QQKKK</t>
  </si>
  <si>
    <t>75A8J 200</t>
  </si>
  <si>
    <t>QAAAQ</t>
  </si>
  <si>
    <t>696J6 78</t>
  </si>
  <si>
    <t>KJQQK</t>
  </si>
  <si>
    <t>94954 382</t>
  </si>
  <si>
    <t>K8K88</t>
  </si>
  <si>
    <t>2Q89J 356</t>
  </si>
  <si>
    <t>KTTKJ</t>
  </si>
  <si>
    <t>35A3A 56</t>
  </si>
  <si>
    <t>KK222</t>
  </si>
  <si>
    <t>9J977 575</t>
  </si>
  <si>
    <t>KK55J</t>
  </si>
  <si>
    <t>A65K2 550</t>
  </si>
  <si>
    <t>KK88K</t>
  </si>
  <si>
    <t>J6367 32</t>
  </si>
  <si>
    <t>KKK77</t>
  </si>
  <si>
    <t>27222 194</t>
  </si>
  <si>
    <t>KAKKA</t>
  </si>
  <si>
    <t>KAAKA 348</t>
  </si>
  <si>
    <t>KAAKA</t>
  </si>
  <si>
    <t>AAAA3 395</t>
  </si>
  <si>
    <t>A55AA</t>
  </si>
  <si>
    <t>TJ7T7 715</t>
  </si>
  <si>
    <t>A5A55</t>
  </si>
  <si>
    <t>T3Q92 433</t>
  </si>
  <si>
    <t>A7A7A</t>
  </si>
  <si>
    <t>AQ99Q 843</t>
  </si>
  <si>
    <t>A88A8</t>
  </si>
  <si>
    <t>79957 263</t>
  </si>
  <si>
    <t>ATJTA</t>
  </si>
  <si>
    <t>9899K 986</t>
  </si>
  <si>
    <t>ATATT</t>
  </si>
  <si>
    <t>64Q26 801</t>
  </si>
  <si>
    <t>AQAJQ</t>
  </si>
  <si>
    <t>34A4Q 922</t>
  </si>
  <si>
    <t>AA444</t>
  </si>
  <si>
    <t>J3838 567</t>
  </si>
  <si>
    <t>AA77J</t>
  </si>
  <si>
    <t>QQQ5Q 667</t>
  </si>
  <si>
    <t>AA777</t>
  </si>
  <si>
    <t>JT732 347</t>
  </si>
  <si>
    <t>AA9J9</t>
  </si>
  <si>
    <t>A8QAT 872</t>
  </si>
  <si>
    <t>JJ488</t>
  </si>
  <si>
    <t>43T7K 413</t>
  </si>
  <si>
    <t>JJQJA</t>
  </si>
  <si>
    <t>4Q445 362</t>
  </si>
  <si>
    <t>JJA22</t>
  </si>
  <si>
    <t>34T44 491</t>
  </si>
  <si>
    <t>J2J55</t>
  </si>
  <si>
    <t>A33A7 932</t>
  </si>
  <si>
    <t>J2223</t>
  </si>
  <si>
    <t>22T47 340</t>
  </si>
  <si>
    <t>J26J6</t>
  </si>
  <si>
    <t>25224 281</t>
  </si>
  <si>
    <t>J32J3</t>
  </si>
  <si>
    <t>K97Q2 485</t>
  </si>
  <si>
    <t>J44JA</t>
  </si>
  <si>
    <t>77577 949</t>
  </si>
  <si>
    <t>J5558</t>
  </si>
  <si>
    <t>466J6 637</t>
  </si>
  <si>
    <t>J7477</t>
  </si>
  <si>
    <t>88868 868</t>
  </si>
  <si>
    <t>J77Q7</t>
  </si>
  <si>
    <t>22822 996</t>
  </si>
  <si>
    <t>J7999</t>
  </si>
  <si>
    <t>3AAA4 302</t>
  </si>
  <si>
    <t>J8J55</t>
  </si>
  <si>
    <t>86J8J 997</t>
  </si>
  <si>
    <t>J8488</t>
  </si>
  <si>
    <t>Q24Q2 983</t>
  </si>
  <si>
    <t>J9959</t>
  </si>
  <si>
    <t>4224T 357</t>
  </si>
  <si>
    <t>J9996</t>
  </si>
  <si>
    <t>T9254 826</t>
  </si>
  <si>
    <t>JQJAQ</t>
  </si>
  <si>
    <t>Q2777 980</t>
  </si>
  <si>
    <t>JAJ5A</t>
  </si>
  <si>
    <t>K5KKA 28</t>
  </si>
  <si>
    <t>JATAA</t>
  </si>
  <si>
    <t>K8K88 654</t>
  </si>
  <si>
    <t>JAA9A</t>
  </si>
  <si>
    <t>89432 494</t>
  </si>
  <si>
    <t>22J2A</t>
  </si>
  <si>
    <t>333J3 538</t>
  </si>
  <si>
    <t>222K2</t>
  </si>
  <si>
    <t>79T46 428</t>
  </si>
  <si>
    <t>2242J</t>
  </si>
  <si>
    <t>25252 255</t>
  </si>
  <si>
    <t>TT8T9 998</t>
  </si>
  <si>
    <t>425AA 157</t>
  </si>
  <si>
    <t>22TJ2</t>
  </si>
  <si>
    <t>29TAQ 145</t>
  </si>
  <si>
    <t>877K7 60</t>
  </si>
  <si>
    <t>2QJQQ</t>
  </si>
  <si>
    <t>558Q3 631</t>
  </si>
  <si>
    <t>2A222</t>
  </si>
  <si>
    <t>62665 542</t>
  </si>
  <si>
    <t>2AAAA</t>
  </si>
  <si>
    <t>Q5948 442</t>
  </si>
  <si>
    <t>683JQ 197</t>
  </si>
  <si>
    <t>49483 697</t>
  </si>
  <si>
    <t>33T3J</t>
  </si>
  <si>
    <t>3K35K 938</t>
  </si>
  <si>
    <t>8TT47 601</t>
  </si>
  <si>
    <t>366J6</t>
  </si>
  <si>
    <t>44JAT 568</t>
  </si>
  <si>
    <t>T29Q4 33</t>
  </si>
  <si>
    <t>AKJ9K 264</t>
  </si>
  <si>
    <t>399J9</t>
  </si>
  <si>
    <t>7AAA4 549</t>
  </si>
  <si>
    <t>3KKKK</t>
  </si>
  <si>
    <t>T47A6 241</t>
  </si>
  <si>
    <t>3A333</t>
  </si>
  <si>
    <t>27A33 3</t>
  </si>
  <si>
    <t>4J2J2</t>
  </si>
  <si>
    <t>3AA3K 260</t>
  </si>
  <si>
    <t>4J445</t>
  </si>
  <si>
    <t>6AK9K 516</t>
  </si>
  <si>
    <t>4J744</t>
  </si>
  <si>
    <t>9AJ85 113</t>
  </si>
  <si>
    <t>4JQQQ</t>
  </si>
  <si>
    <t>K4454 767</t>
  </si>
  <si>
    <t>43J33</t>
  </si>
  <si>
    <t>Q63JJ 764</t>
  </si>
  <si>
    <t>44J46</t>
  </si>
  <si>
    <t>4AJK2 958</t>
  </si>
  <si>
    <t>66266 278</t>
  </si>
  <si>
    <t>74869 994</t>
  </si>
  <si>
    <t>4444Q</t>
  </si>
  <si>
    <t>8KTK8 768</t>
  </si>
  <si>
    <t>73A63 19</t>
  </si>
  <si>
    <t>444AJ</t>
  </si>
  <si>
    <t>A7285 813</t>
  </si>
  <si>
    <t>466J6</t>
  </si>
  <si>
    <t>TA9J4 657</t>
  </si>
  <si>
    <t>477JJ</t>
  </si>
  <si>
    <t>JTQKT 209</t>
  </si>
  <si>
    <t>J7A55 88</t>
  </si>
  <si>
    <t>JAA9A 480</t>
  </si>
  <si>
    <t>4QJ44</t>
  </si>
  <si>
    <t>77282 950</t>
  </si>
  <si>
    <t>5J255</t>
  </si>
  <si>
    <t>98J88 359</t>
  </si>
  <si>
    <t>5J545</t>
  </si>
  <si>
    <t>7K2K2 753</t>
  </si>
  <si>
    <t>44494 700</t>
  </si>
  <si>
    <t>K9J6T 918</t>
  </si>
  <si>
    <t>KJ74J 282</t>
  </si>
  <si>
    <t>QKQK4 640</t>
  </si>
  <si>
    <t>55JJA</t>
  </si>
  <si>
    <t>T6669 743</t>
  </si>
  <si>
    <t>A3QAQ 31</t>
  </si>
  <si>
    <t>5555Q</t>
  </si>
  <si>
    <t>74AAJ 611</t>
  </si>
  <si>
    <t>595J9 757</t>
  </si>
  <si>
    <t>5JA59 392</t>
  </si>
  <si>
    <t>555K5</t>
  </si>
  <si>
    <t>78878 334</t>
  </si>
  <si>
    <t>57J55</t>
  </si>
  <si>
    <t>T4TTT 799</t>
  </si>
  <si>
    <t>77678 21</t>
  </si>
  <si>
    <t>5T555</t>
  </si>
  <si>
    <t>33KKK 832</t>
  </si>
  <si>
    <t>5QJ55</t>
  </si>
  <si>
    <t>7787J 740</t>
  </si>
  <si>
    <t>5KJKK</t>
  </si>
  <si>
    <t>KAKKA 170</t>
  </si>
  <si>
    <t>5AAAJ</t>
  </si>
  <si>
    <t>7KQ3Q 870</t>
  </si>
  <si>
    <t>6J266</t>
  </si>
  <si>
    <t>KK9K3 858</t>
  </si>
  <si>
    <t>6J69J</t>
  </si>
  <si>
    <t>63JJ4 351</t>
  </si>
  <si>
    <t>T65J9 199</t>
  </si>
  <si>
    <t>66J76</t>
  </si>
  <si>
    <t>37895 412</t>
  </si>
  <si>
    <t>66JKJ</t>
  </si>
  <si>
    <t>9J9A8 833</t>
  </si>
  <si>
    <t>K3KJ5 765</t>
  </si>
  <si>
    <t>785T2 259</t>
  </si>
  <si>
    <t>Q3Q38 564</t>
  </si>
  <si>
    <t>6668J</t>
  </si>
  <si>
    <t>JJQJA 446</t>
  </si>
  <si>
    <t>666AJ</t>
  </si>
  <si>
    <t>Q7JK3 527</t>
  </si>
  <si>
    <t>66A66</t>
  </si>
  <si>
    <t>QKK86 634</t>
  </si>
  <si>
    <t>696J6</t>
  </si>
  <si>
    <t>4653K 812</t>
  </si>
  <si>
    <t>3JK78 815</t>
  </si>
  <si>
    <t>6QQQJ</t>
  </si>
  <si>
    <t>J2255 242</t>
  </si>
  <si>
    <t>7333J</t>
  </si>
  <si>
    <t>95A52 789</t>
  </si>
  <si>
    <t>93539 254</t>
  </si>
  <si>
    <t>5K6Q4 205</t>
  </si>
  <si>
    <t>444KK 142</t>
  </si>
  <si>
    <t>777J9</t>
  </si>
  <si>
    <t>57K75 191</t>
  </si>
  <si>
    <t>3T887 154</t>
  </si>
  <si>
    <t>7787J</t>
  </si>
  <si>
    <t>JA685 612</t>
  </si>
  <si>
    <t>7TTJT</t>
  </si>
  <si>
    <t>TA9J8 104</t>
  </si>
  <si>
    <t>7TTTT</t>
  </si>
  <si>
    <t>36847 517</t>
  </si>
  <si>
    <t>7AAAA</t>
  </si>
  <si>
    <t>KJQQK 583</t>
  </si>
  <si>
    <t>8J8T8</t>
  </si>
  <si>
    <t>22J2A 865</t>
  </si>
  <si>
    <t>8JK88</t>
  </si>
  <si>
    <t>66343 774</t>
  </si>
  <si>
    <t>8388J</t>
  </si>
  <si>
    <t>44884 128</t>
  </si>
  <si>
    <t>86J8J</t>
  </si>
  <si>
    <t>779Q9 934</t>
  </si>
  <si>
    <t>88JJ2</t>
  </si>
  <si>
    <t>T3476 790</t>
  </si>
  <si>
    <t>4A446 510</t>
  </si>
  <si>
    <t>A8AAA 384</t>
  </si>
  <si>
    <t>8888K</t>
  </si>
  <si>
    <t>666AJ 390</t>
  </si>
  <si>
    <t>888A8</t>
  </si>
  <si>
    <t>64347 921</t>
  </si>
  <si>
    <t>8KJKK</t>
  </si>
  <si>
    <t>QJ8KA 418</t>
  </si>
  <si>
    <t>8KKKK</t>
  </si>
  <si>
    <t>JJQ6T 563</t>
  </si>
  <si>
    <t>9J9K9</t>
  </si>
  <si>
    <t>J4236 23</t>
  </si>
  <si>
    <t>9JA99</t>
  </si>
  <si>
    <t>AJJ37 339</t>
  </si>
  <si>
    <t>97J9J</t>
  </si>
  <si>
    <t>44448 271</t>
  </si>
  <si>
    <t>98J88</t>
  </si>
  <si>
    <t>Q6K96 297</t>
  </si>
  <si>
    <t>57J55 115</t>
  </si>
  <si>
    <t>99K99</t>
  </si>
  <si>
    <t>TTK8K 729</t>
  </si>
  <si>
    <t>9T9J9</t>
  </si>
  <si>
    <t>666AA 377</t>
  </si>
  <si>
    <t>TJJ7T</t>
  </si>
  <si>
    <t>24662 251</t>
  </si>
  <si>
    <t>TJTT3</t>
  </si>
  <si>
    <t>4TAAA 135</t>
  </si>
  <si>
    <t>TJTT9</t>
  </si>
  <si>
    <t>83353 659</t>
  </si>
  <si>
    <t>T2TTJ</t>
  </si>
  <si>
    <t>2J429 354</t>
  </si>
  <si>
    <t>T4444</t>
  </si>
  <si>
    <t>9K9K9 756</t>
  </si>
  <si>
    <t>T4TTT</t>
  </si>
  <si>
    <t>AQQQQ 459</t>
  </si>
  <si>
    <t>TTJ3J</t>
  </si>
  <si>
    <t>45445 301</t>
  </si>
  <si>
    <t>TT6TJ</t>
  </si>
  <si>
    <t>A775J 912</t>
  </si>
  <si>
    <t>TT6TT</t>
  </si>
  <si>
    <t>38333 237</t>
  </si>
  <si>
    <t>TTT8T</t>
  </si>
  <si>
    <t>T3T88 680</t>
  </si>
  <si>
    <t>TTTT3</t>
  </si>
  <si>
    <t>9Q2Q3 190</t>
  </si>
  <si>
    <t>TTKJT</t>
  </si>
  <si>
    <t>268K3 164</t>
  </si>
  <si>
    <t>TQTTT</t>
  </si>
  <si>
    <t>868Q7 987</t>
  </si>
  <si>
    <t>QJJKQ</t>
  </si>
  <si>
    <t>66466 44</t>
  </si>
  <si>
    <t>Q3QJQ</t>
  </si>
  <si>
    <t>QJJKQ 818</t>
  </si>
  <si>
    <t>Q3QQQ</t>
  </si>
  <si>
    <t>T48KQ 854</t>
  </si>
  <si>
    <t>Q6666</t>
  </si>
  <si>
    <t>526J6 363</t>
  </si>
  <si>
    <t>Q99J9</t>
  </si>
  <si>
    <t>69666 295</t>
  </si>
  <si>
    <t>QQJ7Q</t>
  </si>
  <si>
    <t>55KAA 895</t>
  </si>
  <si>
    <t>QQ4QQ</t>
  </si>
  <si>
    <t>K75Q4 144</t>
  </si>
  <si>
    <t>QQ8QQ</t>
  </si>
  <si>
    <t>TKKKA 332</t>
  </si>
  <si>
    <t>QQTJQ</t>
  </si>
  <si>
    <t>98699 650</t>
  </si>
  <si>
    <t>QQQJ9</t>
  </si>
  <si>
    <t>78828 848</t>
  </si>
  <si>
    <t>QQQ5Q</t>
  </si>
  <si>
    <t>KT45K 617</t>
  </si>
  <si>
    <t>QQQQ2</t>
  </si>
  <si>
    <t>275TA 992</t>
  </si>
  <si>
    <t>QKKJJ</t>
  </si>
  <si>
    <t>J38QA 635</t>
  </si>
  <si>
    <t>K3333</t>
  </si>
  <si>
    <t>TKA3K 579</t>
  </si>
  <si>
    <t>KTTTT</t>
  </si>
  <si>
    <t>4Q4Q5 672</t>
  </si>
  <si>
    <t>KKJQK</t>
  </si>
  <si>
    <t>7377T 614</t>
  </si>
  <si>
    <t>KK7KK</t>
  </si>
  <si>
    <t>KT5J7 675</t>
  </si>
  <si>
    <t>KKQKK</t>
  </si>
  <si>
    <t>QA8TJ 903</t>
  </si>
  <si>
    <t>KKK2K</t>
  </si>
  <si>
    <t>2Q66Q 539</t>
  </si>
  <si>
    <t>AJJ4A</t>
  </si>
  <si>
    <t>44J46 917</t>
  </si>
  <si>
    <t>A2AJA</t>
  </si>
  <si>
    <t>4K539 968</t>
  </si>
  <si>
    <t>A77J7</t>
  </si>
  <si>
    <t>3654Q 55</t>
  </si>
  <si>
    <t>A8AAA</t>
  </si>
  <si>
    <t>A33J7 505</t>
  </si>
  <si>
    <t>A9999</t>
  </si>
  <si>
    <t>23959 924</t>
  </si>
  <si>
    <t>ATJTJ</t>
  </si>
  <si>
    <t>T25JK 664</t>
  </si>
  <si>
    <t>AQQQQ</t>
  </si>
  <si>
    <t>33Q88 911</t>
  </si>
  <si>
    <t>AKKKK</t>
  </si>
  <si>
    <t>Q6677 333</t>
  </si>
  <si>
    <t>AA4AJ</t>
  </si>
  <si>
    <t>9669K 289</t>
  </si>
  <si>
    <t>AA4AA</t>
  </si>
  <si>
    <t>9782A 81</t>
  </si>
  <si>
    <t>AA9AA</t>
  </si>
  <si>
    <t>66699 876</t>
  </si>
  <si>
    <t>AAATA</t>
  </si>
  <si>
    <t>6ATAK 552</t>
  </si>
  <si>
    <t>AAAA3</t>
  </si>
  <si>
    <t>87772 223</t>
  </si>
  <si>
    <t>JJJJJ</t>
  </si>
  <si>
    <t>5T555 366</t>
  </si>
  <si>
    <t>JJJJ8</t>
  </si>
  <si>
    <t>9KK9K 900</t>
  </si>
  <si>
    <t>JJ222</t>
  </si>
  <si>
    <t>55666 673</t>
  </si>
  <si>
    <t>JJ77J</t>
  </si>
  <si>
    <t>77KKT 105</t>
  </si>
  <si>
    <t>JJTTT</t>
  </si>
  <si>
    <t>55358 156</t>
  </si>
  <si>
    <t>J9999</t>
  </si>
  <si>
    <t>AA4AJ 342</t>
  </si>
  <si>
    <t>JTTTT</t>
  </si>
  <si>
    <t>22TJ2 436</t>
  </si>
  <si>
    <t>JQJQJ</t>
  </si>
  <si>
    <t>8A448 361</t>
  </si>
  <si>
    <t>JQJQQ</t>
  </si>
  <si>
    <t>4KKK4 80</t>
  </si>
  <si>
    <t>2JJJJ</t>
  </si>
  <si>
    <t>84J7Q 805</t>
  </si>
  <si>
    <t>222J2</t>
  </si>
  <si>
    <t>ATQTJ 473</t>
  </si>
  <si>
    <t>3J3J3</t>
  </si>
  <si>
    <t>K92JQ 707</t>
  </si>
  <si>
    <t>333J3</t>
  </si>
  <si>
    <t>222J2 981</t>
  </si>
  <si>
    <t>44JJ4</t>
  </si>
  <si>
    <t>KQ7J7 603</t>
  </si>
  <si>
    <t>44J44</t>
  </si>
  <si>
    <t>55JJA 46</t>
  </si>
  <si>
    <t>5JJ55</t>
  </si>
  <si>
    <t>QKJAA 696</t>
  </si>
  <si>
    <t>5J5JJ</t>
  </si>
  <si>
    <t>842K5 562</t>
  </si>
  <si>
    <t>5555J</t>
  </si>
  <si>
    <t>K58K8 5</t>
  </si>
  <si>
    <t>6J6J6</t>
  </si>
  <si>
    <t>T9T5T 939</t>
  </si>
  <si>
    <t>66J66</t>
  </si>
  <si>
    <t>TT956 230</t>
  </si>
  <si>
    <t>7J77J</t>
  </si>
  <si>
    <t>53555 810</t>
  </si>
  <si>
    <t>777J7</t>
  </si>
  <si>
    <t>JK8K8 585</t>
  </si>
  <si>
    <t>88JJ8</t>
  </si>
  <si>
    <t>J795A 85</t>
  </si>
  <si>
    <t>8888J</t>
  </si>
  <si>
    <t>4T8T8 54</t>
  </si>
  <si>
    <t>999JJ</t>
  </si>
  <si>
    <t>QKK77 830</t>
  </si>
  <si>
    <t>QQJQQ</t>
  </si>
  <si>
    <t>KKKJJ 210</t>
  </si>
  <si>
    <t>KKKJJ</t>
  </si>
  <si>
    <t>9T9J9 383</t>
  </si>
  <si>
    <t>KKKKJ</t>
  </si>
  <si>
    <t>6Q464 285</t>
  </si>
  <si>
    <t>AAJJA</t>
  </si>
  <si>
    <t>73257 159</t>
  </si>
  <si>
    <t>AAAJA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</si>
</sst>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5.38"/>
    <col customWidth="1" min="4" max="8" width="2.63"/>
    <col customWidth="1" min="9" max="9" width="4.13"/>
    <col customWidth="1" min="10" max="11" width="3.13"/>
    <col customWidth="1" min="12" max="17" width="2.75"/>
    <col customWidth="1" min="18" max="18" width="4.13"/>
    <col customWidth="1" min="19" max="23" width="2.88"/>
    <col customWidth="1" min="24" max="24" width="4.13"/>
    <col customWidth="1" min="25" max="29" width="2.88"/>
    <col customWidth="1" min="30" max="30" width="4.13"/>
    <col customWidth="1" min="31" max="35" width="2.88"/>
    <col customWidth="1" min="36" max="37" width="4.13"/>
    <col customWidth="1" min="38" max="42" width="2.88"/>
    <col customWidth="1" min="43" max="43" width="4.13"/>
    <col customWidth="1" min="44" max="48" width="2.88"/>
    <col customWidth="1" min="49" max="49" width="4.13"/>
    <col customWidth="1" min="50" max="50" width="5.0"/>
    <col customWidth="1" min="51" max="60" width="2.88"/>
    <col customWidth="1" min="61" max="61" width="6.88"/>
    <col customWidth="1" min="62" max="62" width="6.25"/>
    <col customWidth="1" min="63" max="63" width="5.25"/>
    <col customWidth="1" min="64" max="64" width="10.13"/>
    <col customWidth="1" min="65" max="65" width="10.63"/>
    <col customWidth="1" min="66" max="77" width="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I1" s="1"/>
      <c r="J1" s="1" t="s">
        <v>4</v>
      </c>
      <c r="L1" s="1"/>
      <c r="M1" s="1" t="s">
        <v>5</v>
      </c>
      <c r="R1" s="1"/>
      <c r="S1" s="1" t="s">
        <v>6</v>
      </c>
      <c r="X1" s="1"/>
      <c r="Y1" s="1" t="s">
        <v>7</v>
      </c>
      <c r="AD1" s="1"/>
      <c r="AE1" s="1" t="s">
        <v>8</v>
      </c>
      <c r="AJ1" s="1" t="s">
        <v>9</v>
      </c>
      <c r="AK1" s="1"/>
      <c r="AL1" s="1" t="s">
        <v>10</v>
      </c>
      <c r="AQ1" s="1"/>
      <c r="AR1" s="1" t="s">
        <v>11</v>
      </c>
      <c r="AW1" s="1"/>
      <c r="AX1" s="1" t="s">
        <v>12</v>
      </c>
      <c r="AY1" s="1" t="s">
        <v>13</v>
      </c>
      <c r="BD1" s="1" t="s">
        <v>14</v>
      </c>
      <c r="BI1" s="1" t="s">
        <v>1</v>
      </c>
      <c r="BJ1" s="1" t="s">
        <v>2</v>
      </c>
      <c r="BK1" s="1"/>
      <c r="BL1" s="1" t="s">
        <v>15</v>
      </c>
      <c r="BM1" s="1">
        <f>SUM(BL2:BL2000)</f>
        <v>249666369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ht="15.75" customHeight="1">
      <c r="A2" s="2" t="s">
        <v>16</v>
      </c>
      <c r="B2" s="1" t="str">
        <f>IFERROR(__xludf.DUMMYFUNCTION("ArrayFormula(IFERROR(SPLIT($A2:$A2000, "" "")))"),"JJJJ8")</f>
        <v>JJJJ8</v>
      </c>
      <c r="C2" s="1">
        <f>IFERROR(__xludf.DUMMYFUNCTION("""COMPUTED_VALUE"""),619.0)</f>
        <v>619</v>
      </c>
      <c r="D2" s="1" t="str">
        <f t="array" ref="D2:D2000">MID($B2:$B2000,COLUMN()-3,1)</f>
        <v>J</v>
      </c>
      <c r="E2" s="1" t="str">
        <f t="array" ref="E2:E2000">MID($B2:$B2000,COLUMN()-3,1)</f>
        <v>J</v>
      </c>
      <c r="F2" s="1" t="str">
        <f t="array" ref="F2:F2000">MID($B2:$B2000,COLUMN()-3,1)</f>
        <v>J</v>
      </c>
      <c r="G2" s="1" t="str">
        <f t="array" ref="G2:G2000">MID($B2:$B2000,COLUMN()-3,1)</f>
        <v>J</v>
      </c>
      <c r="H2" s="1" t="str">
        <f t="array" ref="H2:H2000">MID($B2:$B2000,COLUMN()-3,1)</f>
        <v>8</v>
      </c>
      <c r="J2" s="3" t="s">
        <v>17</v>
      </c>
      <c r="K2" s="1">
        <v>1.0</v>
      </c>
      <c r="M2" s="1">
        <f t="array" ref="M2:M2000">IFERROR(VLOOKUP(D2:D2000,$J$2:$K2000,2,FALSE))</f>
        <v>1</v>
      </c>
      <c r="N2" s="1">
        <f t="array" ref="N2:N2000">IFERROR(VLOOKUP(E2:E2000,$J$2:$K2000,2,FALSE))</f>
        <v>1</v>
      </c>
      <c r="O2" s="1">
        <f t="array" ref="O2:O2000">IFERROR(VLOOKUP(F2:F2000,$J$2:$K2000,2,FALSE))</f>
        <v>1</v>
      </c>
      <c r="P2" s="1">
        <f t="array" ref="P2:P2000">IFERROR(VLOOKUP(G2:G2000,$J$2:$K2000,2,FALSE))</f>
        <v>1</v>
      </c>
      <c r="Q2" s="1">
        <f t="array" ref="Q2:Q2000">IFERROR(VLOOKUP(H2:H2000,$J$2:$K2000,2,FALSE))</f>
        <v>8</v>
      </c>
      <c r="S2" s="1" t="str">
        <f t="array" ref="S2:S2000">IF(D2:D2000&lt;&gt;"J",D2:D2000,"")</f>
        <v/>
      </c>
      <c r="T2" s="1" t="str">
        <f t="array" ref="T2:T2000">IF(E2:E2000&lt;&gt;"J",E2:E2000,"")</f>
        <v/>
      </c>
      <c r="U2" s="1" t="str">
        <f t="array" ref="U2:U2000">IF(F2:F2000&lt;&gt;"J",F2:F2000,"")</f>
        <v/>
      </c>
      <c r="V2" s="1" t="str">
        <f t="array" ref="V2:V2000">IF(G2:G2000&lt;&gt;"J",G2:G2000,"")</f>
        <v/>
      </c>
      <c r="W2" s="1" t="str">
        <f t="array" ref="W2:W2000">IF(H2:H2000&lt;&gt;"J",H2:H2000,"")</f>
        <v>8</v>
      </c>
      <c r="Y2" s="1" t="str">
        <f>IFERROR(__xludf.DUMMYFUNCTION("UNIQUE(S2:W2, TRUE)"),"")</f>
        <v/>
      </c>
      <c r="Z2" s="1" t="str">
        <f>IFERROR(__xludf.DUMMYFUNCTION("""COMPUTED_VALUE"""),"8")</f>
        <v>8</v>
      </c>
      <c r="AE2" s="1">
        <f t="shared" ref="AE2:AI2" si="1">IF($A2&lt;&gt;"", COUNTIF($D2:$H2, "=" &amp; Y2),"")</f>
        <v>0</v>
      </c>
      <c r="AF2" s="1">
        <f t="shared" si="1"/>
        <v>1</v>
      </c>
      <c r="AG2" s="1">
        <f t="shared" si="1"/>
        <v>0</v>
      </c>
      <c r="AH2" s="1">
        <f t="shared" si="1"/>
        <v>0</v>
      </c>
      <c r="AI2" s="1">
        <f t="shared" si="1"/>
        <v>0</v>
      </c>
      <c r="AJ2" s="1">
        <f t="shared" ref="AJ2:AJ2000" si="3">IF($AE2&lt;&gt;"",COUNTIF($D2:$H2, "=J"),"")</f>
        <v>4</v>
      </c>
      <c r="AL2" s="1">
        <f>IFERROR(__xludf.DUMMYFUNCTION("IFERROR(TRANSPOSE(SORT(TRANSPOSE(FILTER(AE2:AI2, AE2:AI2&lt;&gt;0)),1, FALSE)))"),1.0)</f>
        <v>1</v>
      </c>
      <c r="AR2" s="1">
        <f t="array" ref="AR2:AR2000">IF(AL2:AL2000+AJ2:AJ2000&lt;&gt;0,AL2:AL2000+AJ2:AJ2000,"")</f>
        <v>5</v>
      </c>
      <c r="AS2" s="1" t="str">
        <f t="array" ref="AS2:AV2000">AM2:AP2000</f>
        <v/>
      </c>
      <c r="AT2" s="1"/>
      <c r="AU2" s="1"/>
      <c r="AV2" s="1"/>
      <c r="AX2" s="1">
        <f t="array" ref="AX2:AX1001">IFERROR(SEQUENCE(COUNTIF(A2:A2000, "&lt;&gt;")))</f>
        <v>1</v>
      </c>
      <c r="AY2" s="1">
        <f t="array" ref="AY2:BJ2000">SORT({AR2:AV2000,M2:Q2000,B2:C2000},1,TRUE,2,TRUE,3,TRUE,4,TRUE,5,TRUE,6,TRUE,7,TRUE,8,TRUE,9,TRUE,10,TRUE)</f>
        <v>1</v>
      </c>
      <c r="AZ2" s="1">
        <v>1.0</v>
      </c>
      <c r="BA2" s="1">
        <v>1.0</v>
      </c>
      <c r="BB2" s="1">
        <v>1.0</v>
      </c>
      <c r="BC2" s="1">
        <v>1.0</v>
      </c>
      <c r="BD2" s="1">
        <v>2.0</v>
      </c>
      <c r="BE2" s="1">
        <v>5.0</v>
      </c>
      <c r="BF2" s="1">
        <v>12.0</v>
      </c>
      <c r="BG2" s="1">
        <v>13.0</v>
      </c>
      <c r="BH2" s="1">
        <v>14.0</v>
      </c>
      <c r="BI2" s="1" t="s">
        <v>18</v>
      </c>
      <c r="BJ2" s="1">
        <v>411.0</v>
      </c>
      <c r="BL2" s="1">
        <f t="array" ref="BL2:BL2000">IF(BJ2:BJ2000*AX2:AX2000&lt;&gt;0,BJ2:BJ2000*AX2:AX2000,"")</f>
        <v>411</v>
      </c>
    </row>
    <row r="3" ht="15.75" customHeight="1">
      <c r="A3" s="2" t="s">
        <v>19</v>
      </c>
      <c r="B3" s="1" t="str">
        <f>IFERROR(__xludf.DUMMYFUNCTION("""COMPUTED_VALUE"""),"Q4J94")</f>
        <v>Q4J94</v>
      </c>
      <c r="C3" s="1">
        <f>IFERROR(__xludf.DUMMYFUNCTION("""COMPUTED_VALUE"""),152.0)</f>
        <v>152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21</v>
      </c>
      <c r="J3" s="3" t="s">
        <v>24</v>
      </c>
      <c r="K3" s="1">
        <v>2.0</v>
      </c>
      <c r="M3" s="1">
        <v>12.0</v>
      </c>
      <c r="N3" s="1">
        <v>4.0</v>
      </c>
      <c r="O3" s="1">
        <v>1.0</v>
      </c>
      <c r="P3" s="1">
        <v>9.0</v>
      </c>
      <c r="Q3" s="1">
        <v>4.0</v>
      </c>
      <c r="S3" s="1" t="s">
        <v>20</v>
      </c>
      <c r="T3" s="1" t="s">
        <v>21</v>
      </c>
      <c r="U3" s="1" t="s">
        <v>25</v>
      </c>
      <c r="V3" s="1" t="s">
        <v>23</v>
      </c>
      <c r="W3" s="1" t="s">
        <v>21</v>
      </c>
      <c r="Y3" s="1" t="str">
        <f>IFERROR(__xludf.DUMMYFUNCTION("UNIQUE(S3:W3, TRUE)"),"Q")</f>
        <v>Q</v>
      </c>
      <c r="Z3" s="1" t="str">
        <f>IFERROR(__xludf.DUMMYFUNCTION("""COMPUTED_VALUE"""),"4")</f>
        <v>4</v>
      </c>
      <c r="AA3" s="1" t="str">
        <f>IFERROR(__xludf.DUMMYFUNCTION("""COMPUTED_VALUE"""),"")</f>
        <v/>
      </c>
      <c r="AB3" s="1" t="str">
        <f>IFERROR(__xludf.DUMMYFUNCTION("""COMPUTED_VALUE"""),"9")</f>
        <v>9</v>
      </c>
      <c r="AE3" s="1">
        <f t="shared" ref="AE3:AI3" si="2">IF($A3&lt;&gt;"", COUNTIF($D3:$H3, "=" &amp; Y3),"")</f>
        <v>1</v>
      </c>
      <c r="AF3" s="1">
        <f t="shared" si="2"/>
        <v>2</v>
      </c>
      <c r="AG3" s="1">
        <f t="shared" si="2"/>
        <v>0</v>
      </c>
      <c r="AH3" s="1">
        <f t="shared" si="2"/>
        <v>1</v>
      </c>
      <c r="AI3" s="1">
        <f t="shared" si="2"/>
        <v>0</v>
      </c>
      <c r="AJ3" s="1">
        <f t="shared" si="3"/>
        <v>1</v>
      </c>
      <c r="AL3" s="1">
        <f>IFERROR(__xludf.DUMMYFUNCTION("IFERROR(TRANSPOSE(SORT(TRANSPOSE(FILTER(AE3:AI3, AE3:AI3&lt;&gt;0)),1, FALSE)))"),2.0)</f>
        <v>2</v>
      </c>
      <c r="AM3" s="1">
        <f>IFERROR(__xludf.DUMMYFUNCTION("""COMPUTED_VALUE"""),1.0)</f>
        <v>1</v>
      </c>
      <c r="AN3" s="1">
        <f>IFERROR(__xludf.DUMMYFUNCTION("""COMPUTED_VALUE"""),1.0)</f>
        <v>1</v>
      </c>
      <c r="AR3" s="1">
        <v>3.0</v>
      </c>
      <c r="AS3" s="1">
        <v>1.0</v>
      </c>
      <c r="AT3" s="1">
        <v>1.0</v>
      </c>
      <c r="AU3" s="1"/>
      <c r="AV3" s="1"/>
      <c r="AX3" s="1">
        <v>2.0</v>
      </c>
      <c r="AY3" s="1">
        <v>1.0</v>
      </c>
      <c r="AZ3" s="1">
        <v>1.0</v>
      </c>
      <c r="BA3" s="1">
        <v>1.0</v>
      </c>
      <c r="BB3" s="1">
        <v>1.0</v>
      </c>
      <c r="BC3" s="1">
        <v>1.0</v>
      </c>
      <c r="BD3" s="1">
        <v>2.0</v>
      </c>
      <c r="BE3" s="1">
        <v>6.0</v>
      </c>
      <c r="BF3" s="1">
        <v>8.0</v>
      </c>
      <c r="BG3" s="1">
        <v>13.0</v>
      </c>
      <c r="BH3" s="1">
        <v>3.0</v>
      </c>
      <c r="BI3" s="1" t="s">
        <v>26</v>
      </c>
      <c r="BJ3" s="1">
        <v>164.0</v>
      </c>
      <c r="BL3" s="1">
        <v>328.0</v>
      </c>
    </row>
    <row r="4" ht="15.75" customHeight="1">
      <c r="A4" s="2" t="s">
        <v>27</v>
      </c>
      <c r="B4" s="1">
        <f>IFERROR(__xludf.DUMMYFUNCTION("""COMPUTED_VALUE"""),77587.0)</f>
        <v>77587</v>
      </c>
      <c r="C4" s="1">
        <f>IFERROR(__xludf.DUMMYFUNCTION("""COMPUTED_VALUE"""),277.0)</f>
        <v>277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28</v>
      </c>
      <c r="J4" s="3" t="s">
        <v>31</v>
      </c>
      <c r="K4" s="1">
        <v>3.0</v>
      </c>
      <c r="M4" s="1">
        <v>7.0</v>
      </c>
      <c r="N4" s="1">
        <v>7.0</v>
      </c>
      <c r="O4" s="1">
        <v>5.0</v>
      </c>
      <c r="P4" s="1">
        <v>8.0</v>
      </c>
      <c r="Q4" s="1">
        <v>7.0</v>
      </c>
      <c r="S4" s="1" t="s">
        <v>28</v>
      </c>
      <c r="T4" s="1" t="s">
        <v>28</v>
      </c>
      <c r="U4" s="1" t="s">
        <v>29</v>
      </c>
      <c r="V4" s="1" t="s">
        <v>30</v>
      </c>
      <c r="W4" s="1" t="s">
        <v>28</v>
      </c>
      <c r="Y4" s="1" t="str">
        <f>IFERROR(__xludf.DUMMYFUNCTION("UNIQUE(S4:W4, TRUE)"),"7")</f>
        <v>7</v>
      </c>
      <c r="Z4" s="1" t="str">
        <f>IFERROR(__xludf.DUMMYFUNCTION("""COMPUTED_VALUE"""),"5")</f>
        <v>5</v>
      </c>
      <c r="AA4" s="1" t="str">
        <f>IFERROR(__xludf.DUMMYFUNCTION("""COMPUTED_VALUE"""),"8")</f>
        <v>8</v>
      </c>
      <c r="AE4" s="1">
        <f t="shared" ref="AE4:AI4" si="4">IF($A4&lt;&gt;"", COUNTIF($D4:$H4, "=" &amp; Y4),"")</f>
        <v>3</v>
      </c>
      <c r="AF4" s="1">
        <f t="shared" si="4"/>
        <v>1</v>
      </c>
      <c r="AG4" s="1">
        <f t="shared" si="4"/>
        <v>1</v>
      </c>
      <c r="AH4" s="1">
        <f t="shared" si="4"/>
        <v>0</v>
      </c>
      <c r="AI4" s="1">
        <f t="shared" si="4"/>
        <v>0</v>
      </c>
      <c r="AJ4" s="1">
        <f t="shared" si="3"/>
        <v>0</v>
      </c>
      <c r="AL4" s="1">
        <f>IFERROR(__xludf.DUMMYFUNCTION("IFERROR(TRANSPOSE(SORT(TRANSPOSE(FILTER(AE4:AI4, AE4:AI4&lt;&gt;0)),1, FALSE)))"),3.0)</f>
        <v>3</v>
      </c>
      <c r="AM4" s="1">
        <f>IFERROR(__xludf.DUMMYFUNCTION("""COMPUTED_VALUE"""),1.0)</f>
        <v>1</v>
      </c>
      <c r="AN4" s="1">
        <f>IFERROR(__xludf.DUMMYFUNCTION("""COMPUTED_VALUE"""),1.0)</f>
        <v>1</v>
      </c>
      <c r="AR4" s="1">
        <v>3.0</v>
      </c>
      <c r="AS4" s="1">
        <v>1.0</v>
      </c>
      <c r="AT4" s="1">
        <v>1.0</v>
      </c>
      <c r="AU4" s="1"/>
      <c r="AV4" s="1"/>
      <c r="AX4" s="1">
        <v>3.0</v>
      </c>
      <c r="AY4" s="1">
        <v>1.0</v>
      </c>
      <c r="AZ4" s="1">
        <v>1.0</v>
      </c>
      <c r="BA4" s="1">
        <v>1.0</v>
      </c>
      <c r="BB4" s="1">
        <v>1.0</v>
      </c>
      <c r="BC4" s="1">
        <v>1.0</v>
      </c>
      <c r="BD4" s="1">
        <v>2.0</v>
      </c>
      <c r="BE4" s="1">
        <v>7.0</v>
      </c>
      <c r="BF4" s="1">
        <v>5.0</v>
      </c>
      <c r="BG4" s="1">
        <v>10.0</v>
      </c>
      <c r="BH4" s="1">
        <v>14.0</v>
      </c>
      <c r="BI4" s="1" t="s">
        <v>32</v>
      </c>
      <c r="BJ4" s="1">
        <v>992.0</v>
      </c>
      <c r="BL4" s="1">
        <v>2976.0</v>
      </c>
    </row>
    <row r="5" ht="15.75" customHeight="1">
      <c r="A5" s="2" t="s">
        <v>33</v>
      </c>
      <c r="B5" s="1" t="str">
        <f>IFERROR(__xludf.DUMMYFUNCTION("""COMPUTED_VALUE"""),"7333J")</f>
        <v>7333J</v>
      </c>
      <c r="C5" s="1">
        <f>IFERROR(__xludf.DUMMYFUNCTION("""COMPUTED_VALUE"""),651.0)</f>
        <v>651</v>
      </c>
      <c r="D5" s="1" t="s">
        <v>28</v>
      </c>
      <c r="E5" s="1" t="s">
        <v>31</v>
      </c>
      <c r="F5" s="1" t="s">
        <v>31</v>
      </c>
      <c r="G5" s="1" t="s">
        <v>31</v>
      </c>
      <c r="H5" s="1" t="s">
        <v>22</v>
      </c>
      <c r="J5" s="3" t="s">
        <v>21</v>
      </c>
      <c r="K5" s="1">
        <v>4.0</v>
      </c>
      <c r="M5" s="1">
        <v>7.0</v>
      </c>
      <c r="N5" s="1">
        <v>3.0</v>
      </c>
      <c r="O5" s="1">
        <v>3.0</v>
      </c>
      <c r="P5" s="1">
        <v>3.0</v>
      </c>
      <c r="Q5" s="1">
        <v>1.0</v>
      </c>
      <c r="S5" s="1" t="s">
        <v>28</v>
      </c>
      <c r="T5" s="1" t="s">
        <v>31</v>
      </c>
      <c r="U5" s="1" t="s">
        <v>31</v>
      </c>
      <c r="V5" s="1" t="s">
        <v>31</v>
      </c>
      <c r="W5" s="1" t="s">
        <v>25</v>
      </c>
      <c r="Y5" s="1" t="str">
        <f>IFERROR(__xludf.DUMMYFUNCTION("UNIQUE(S5:W5, TRUE)"),"7")</f>
        <v>7</v>
      </c>
      <c r="Z5" s="1" t="str">
        <f>IFERROR(__xludf.DUMMYFUNCTION("""COMPUTED_VALUE"""),"3")</f>
        <v>3</v>
      </c>
      <c r="AA5" s="1" t="str">
        <f>IFERROR(__xludf.DUMMYFUNCTION("""COMPUTED_VALUE"""),"")</f>
        <v/>
      </c>
      <c r="AE5" s="1">
        <f t="shared" ref="AE5:AI5" si="5">IF($A5&lt;&gt;"", COUNTIF($D5:$H5, "=" &amp; Y5),"")</f>
        <v>1</v>
      </c>
      <c r="AF5" s="1">
        <f t="shared" si="5"/>
        <v>3</v>
      </c>
      <c r="AG5" s="1">
        <f t="shared" si="5"/>
        <v>0</v>
      </c>
      <c r="AH5" s="1">
        <f t="shared" si="5"/>
        <v>0</v>
      </c>
      <c r="AI5" s="1">
        <f t="shared" si="5"/>
        <v>0</v>
      </c>
      <c r="AJ5" s="1">
        <f t="shared" si="3"/>
        <v>1</v>
      </c>
      <c r="AL5" s="1">
        <f>IFERROR(__xludf.DUMMYFUNCTION("IFERROR(TRANSPOSE(SORT(TRANSPOSE(FILTER(AE5:AI5, AE5:AI5&lt;&gt;0)),1, FALSE)))"),3.0)</f>
        <v>3</v>
      </c>
      <c r="AM5" s="1">
        <f>IFERROR(__xludf.DUMMYFUNCTION("""COMPUTED_VALUE"""),1.0)</f>
        <v>1</v>
      </c>
      <c r="AR5" s="1">
        <v>4.0</v>
      </c>
      <c r="AS5" s="1">
        <v>1.0</v>
      </c>
      <c r="AT5" s="1"/>
      <c r="AU5" s="1"/>
      <c r="AV5" s="1"/>
      <c r="AX5" s="1">
        <v>4.0</v>
      </c>
      <c r="AY5" s="1">
        <v>1.0</v>
      </c>
      <c r="AZ5" s="1">
        <v>1.0</v>
      </c>
      <c r="BA5" s="1">
        <v>1.0</v>
      </c>
      <c r="BB5" s="1">
        <v>1.0</v>
      </c>
      <c r="BC5" s="1">
        <v>1.0</v>
      </c>
      <c r="BD5" s="1">
        <v>2.0</v>
      </c>
      <c r="BE5" s="1">
        <v>9.0</v>
      </c>
      <c r="BF5" s="1">
        <v>10.0</v>
      </c>
      <c r="BG5" s="1">
        <v>14.0</v>
      </c>
      <c r="BH5" s="1">
        <v>12.0</v>
      </c>
      <c r="BI5" s="1" t="s">
        <v>34</v>
      </c>
      <c r="BJ5" s="1">
        <v>145.0</v>
      </c>
      <c r="BL5" s="1">
        <v>580.0</v>
      </c>
    </row>
    <row r="6" ht="15.75" customHeight="1">
      <c r="A6" s="2" t="s">
        <v>35</v>
      </c>
      <c r="B6" s="4" t="str">
        <f>IFERROR(__xludf.DUMMYFUNCTION("""COMPUTED_VALUE"""),"QQQQ2")</f>
        <v>QQQQ2</v>
      </c>
      <c r="C6" s="1">
        <f>IFERROR(__xludf.DUMMYFUNCTION("""COMPUTED_VALUE"""),419.0)</f>
        <v>419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24</v>
      </c>
      <c r="J6" s="3" t="s">
        <v>29</v>
      </c>
      <c r="K6" s="1">
        <v>5.0</v>
      </c>
      <c r="M6" s="1">
        <v>12.0</v>
      </c>
      <c r="N6" s="1">
        <v>12.0</v>
      </c>
      <c r="O6" s="1">
        <v>12.0</v>
      </c>
      <c r="P6" s="1">
        <v>12.0</v>
      </c>
      <c r="Q6" s="1">
        <v>2.0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24</v>
      </c>
      <c r="Y6" s="1" t="str">
        <f>IFERROR(__xludf.DUMMYFUNCTION("UNIQUE(S6:W6, TRUE)"),"Q")</f>
        <v>Q</v>
      </c>
      <c r="Z6" s="1" t="str">
        <f>IFERROR(__xludf.DUMMYFUNCTION("""COMPUTED_VALUE"""),"2")</f>
        <v>2</v>
      </c>
      <c r="AE6" s="1">
        <f t="shared" ref="AE6:AI6" si="6">IF($A6&lt;&gt;"", COUNTIF($D6:$H6, "=" &amp; Y6),"")</f>
        <v>4</v>
      </c>
      <c r="AF6" s="1">
        <f t="shared" si="6"/>
        <v>1</v>
      </c>
      <c r="AG6" s="1">
        <f t="shared" si="6"/>
        <v>0</v>
      </c>
      <c r="AH6" s="1">
        <f t="shared" si="6"/>
        <v>0</v>
      </c>
      <c r="AI6" s="1">
        <f t="shared" si="6"/>
        <v>0</v>
      </c>
      <c r="AJ6" s="1">
        <f t="shared" si="3"/>
        <v>0</v>
      </c>
      <c r="AL6" s="1">
        <f>IFERROR(__xludf.DUMMYFUNCTION("IFERROR(TRANSPOSE(SORT(TRANSPOSE(FILTER(AE6:AI6, AE6:AI6&lt;&gt;0)),1, FALSE)))"),4.0)</f>
        <v>4</v>
      </c>
      <c r="AM6" s="1">
        <f>IFERROR(__xludf.DUMMYFUNCTION("""COMPUTED_VALUE"""),1.0)</f>
        <v>1</v>
      </c>
      <c r="AR6" s="1">
        <v>4.0</v>
      </c>
      <c r="AS6" s="1">
        <v>1.0</v>
      </c>
      <c r="AT6" s="1"/>
      <c r="AU6" s="1"/>
      <c r="AV6" s="1"/>
      <c r="AX6" s="1">
        <v>5.0</v>
      </c>
      <c r="AY6" s="1">
        <v>1.0</v>
      </c>
      <c r="AZ6" s="1">
        <v>1.0</v>
      </c>
      <c r="BA6" s="1">
        <v>1.0</v>
      </c>
      <c r="BB6" s="1">
        <v>1.0</v>
      </c>
      <c r="BC6" s="1">
        <v>1.0</v>
      </c>
      <c r="BD6" s="1">
        <v>2.0</v>
      </c>
      <c r="BE6" s="1">
        <v>10.0</v>
      </c>
      <c r="BF6" s="1">
        <v>5.0</v>
      </c>
      <c r="BG6" s="1">
        <v>4.0</v>
      </c>
      <c r="BH6" s="1">
        <v>8.0</v>
      </c>
      <c r="BI6" s="1" t="s">
        <v>36</v>
      </c>
      <c r="BJ6" s="1">
        <v>415.0</v>
      </c>
      <c r="BL6" s="1">
        <v>2075.0</v>
      </c>
    </row>
    <row r="7" ht="15.75" customHeight="1">
      <c r="A7" s="2" t="s">
        <v>37</v>
      </c>
      <c r="B7" s="1" t="str">
        <f>IFERROR(__xludf.DUMMYFUNCTION("""COMPUTED_VALUE"""),"72KA3")</f>
        <v>72KA3</v>
      </c>
      <c r="C7" s="1">
        <f>IFERROR(__xludf.DUMMYFUNCTION("""COMPUTED_VALUE"""),851.0)</f>
        <v>851</v>
      </c>
      <c r="D7" s="1" t="s">
        <v>28</v>
      </c>
      <c r="E7" s="1" t="s">
        <v>24</v>
      </c>
      <c r="F7" s="1" t="s">
        <v>38</v>
      </c>
      <c r="G7" s="1" t="s">
        <v>39</v>
      </c>
      <c r="H7" s="1" t="s">
        <v>31</v>
      </c>
      <c r="J7" s="3" t="s">
        <v>40</v>
      </c>
      <c r="K7" s="1">
        <v>6.0</v>
      </c>
      <c r="M7" s="1">
        <v>7.0</v>
      </c>
      <c r="N7" s="1">
        <v>2.0</v>
      </c>
      <c r="O7" s="1">
        <v>13.0</v>
      </c>
      <c r="P7" s="1">
        <v>14.0</v>
      </c>
      <c r="Q7" s="1">
        <v>3.0</v>
      </c>
      <c r="S7" s="1" t="s">
        <v>28</v>
      </c>
      <c r="T7" s="1" t="s">
        <v>24</v>
      </c>
      <c r="U7" s="1" t="s">
        <v>38</v>
      </c>
      <c r="V7" s="1" t="s">
        <v>39</v>
      </c>
      <c r="W7" s="1" t="s">
        <v>31</v>
      </c>
      <c r="Y7" s="1" t="str">
        <f>IFERROR(__xludf.DUMMYFUNCTION("UNIQUE(S7:W7, TRUE)"),"7")</f>
        <v>7</v>
      </c>
      <c r="Z7" s="1" t="str">
        <f>IFERROR(__xludf.DUMMYFUNCTION("""COMPUTED_VALUE"""),"2")</f>
        <v>2</v>
      </c>
      <c r="AA7" s="1" t="str">
        <f>IFERROR(__xludf.DUMMYFUNCTION("""COMPUTED_VALUE"""),"K")</f>
        <v>K</v>
      </c>
      <c r="AB7" s="1" t="str">
        <f>IFERROR(__xludf.DUMMYFUNCTION("""COMPUTED_VALUE"""),"A")</f>
        <v>A</v>
      </c>
      <c r="AC7" s="1" t="str">
        <f>IFERROR(__xludf.DUMMYFUNCTION("""COMPUTED_VALUE"""),"3")</f>
        <v>3</v>
      </c>
      <c r="AE7" s="1">
        <f t="shared" ref="AE7:AI7" si="7">IF($A7&lt;&gt;"", COUNTIF($D7:$H7, "=" &amp; Y7),"")</f>
        <v>1</v>
      </c>
      <c r="AF7" s="1">
        <f t="shared" si="7"/>
        <v>1</v>
      </c>
      <c r="AG7" s="1">
        <f t="shared" si="7"/>
        <v>1</v>
      </c>
      <c r="AH7" s="1">
        <f t="shared" si="7"/>
        <v>1</v>
      </c>
      <c r="AI7" s="1">
        <f t="shared" si="7"/>
        <v>1</v>
      </c>
      <c r="AJ7" s="1">
        <f t="shared" si="3"/>
        <v>0</v>
      </c>
      <c r="AL7" s="1">
        <f>IFERROR(__xludf.DUMMYFUNCTION("IFERROR(TRANSPOSE(SORT(TRANSPOSE(FILTER(AE7:AI7, AE7:AI7&lt;&gt;0)),1, FALSE)))"),1.0)</f>
        <v>1</v>
      </c>
      <c r="AM7" s="1">
        <f>IFERROR(__xludf.DUMMYFUNCTION("""COMPUTED_VALUE"""),1.0)</f>
        <v>1</v>
      </c>
      <c r="AN7" s="1">
        <f>IFERROR(__xludf.DUMMYFUNCTION("""COMPUTED_VALUE"""),1.0)</f>
        <v>1</v>
      </c>
      <c r="AO7" s="1">
        <f>IFERROR(__xludf.DUMMYFUNCTION("""COMPUTED_VALUE"""),1.0)</f>
        <v>1</v>
      </c>
      <c r="AP7" s="1">
        <f>IFERROR(__xludf.DUMMYFUNCTION("""COMPUTED_VALUE"""),1.0)</f>
        <v>1</v>
      </c>
      <c r="AR7" s="1">
        <v>1.0</v>
      </c>
      <c r="AS7" s="1">
        <v>1.0</v>
      </c>
      <c r="AT7" s="1">
        <v>1.0</v>
      </c>
      <c r="AU7" s="1">
        <v>1.0</v>
      </c>
      <c r="AV7" s="1">
        <v>1.0</v>
      </c>
      <c r="AX7" s="1">
        <v>6.0</v>
      </c>
      <c r="AY7" s="1">
        <v>1.0</v>
      </c>
      <c r="AZ7" s="1">
        <v>1.0</v>
      </c>
      <c r="BA7" s="1">
        <v>1.0</v>
      </c>
      <c r="BB7" s="1">
        <v>1.0</v>
      </c>
      <c r="BC7" s="1">
        <v>1.0</v>
      </c>
      <c r="BD7" s="1">
        <v>2.0</v>
      </c>
      <c r="BE7" s="1">
        <v>13.0</v>
      </c>
      <c r="BF7" s="1">
        <v>5.0</v>
      </c>
      <c r="BG7" s="1">
        <v>3.0</v>
      </c>
      <c r="BH7" s="1">
        <v>4.0</v>
      </c>
      <c r="BI7" s="1" t="s">
        <v>41</v>
      </c>
      <c r="BJ7" s="1">
        <v>547.0</v>
      </c>
      <c r="BL7" s="1">
        <v>3282.0</v>
      </c>
    </row>
    <row r="8" ht="15.75" customHeight="1">
      <c r="A8" s="2" t="s">
        <v>42</v>
      </c>
      <c r="B8" s="1" t="str">
        <f>IFERROR(__xludf.DUMMYFUNCTION("""COMPUTED_VALUE"""),"555Q2")</f>
        <v>555Q2</v>
      </c>
      <c r="C8" s="1">
        <f>IFERROR(__xludf.DUMMYFUNCTION("""COMPUTED_VALUE"""),806.0)</f>
        <v>806</v>
      </c>
      <c r="D8" s="1" t="s">
        <v>29</v>
      </c>
      <c r="E8" s="1" t="s">
        <v>29</v>
      </c>
      <c r="F8" s="1" t="s">
        <v>29</v>
      </c>
      <c r="G8" s="1" t="s">
        <v>20</v>
      </c>
      <c r="H8" s="1" t="s">
        <v>24</v>
      </c>
      <c r="J8" s="3" t="s">
        <v>28</v>
      </c>
      <c r="K8" s="1">
        <v>7.0</v>
      </c>
      <c r="M8" s="1">
        <v>5.0</v>
      </c>
      <c r="N8" s="1">
        <v>5.0</v>
      </c>
      <c r="O8" s="1">
        <v>5.0</v>
      </c>
      <c r="P8" s="1">
        <v>12.0</v>
      </c>
      <c r="Q8" s="1">
        <v>2.0</v>
      </c>
      <c r="S8" s="1" t="s">
        <v>29</v>
      </c>
      <c r="T8" s="1" t="s">
        <v>29</v>
      </c>
      <c r="U8" s="1" t="s">
        <v>29</v>
      </c>
      <c r="V8" s="1" t="s">
        <v>20</v>
      </c>
      <c r="W8" s="1" t="s">
        <v>24</v>
      </c>
      <c r="Y8" s="1" t="str">
        <f>IFERROR(__xludf.DUMMYFUNCTION("UNIQUE(S8:W8, TRUE)"),"5")</f>
        <v>5</v>
      </c>
      <c r="Z8" s="1" t="str">
        <f>IFERROR(__xludf.DUMMYFUNCTION("""COMPUTED_VALUE"""),"Q")</f>
        <v>Q</v>
      </c>
      <c r="AA8" s="1" t="str">
        <f>IFERROR(__xludf.DUMMYFUNCTION("""COMPUTED_VALUE"""),"2")</f>
        <v>2</v>
      </c>
      <c r="AE8" s="1">
        <f t="shared" ref="AE8:AI8" si="8">IF($A8&lt;&gt;"", COUNTIF($D8:$H8, "=" &amp; Y8),"")</f>
        <v>3</v>
      </c>
      <c r="AF8" s="1">
        <f t="shared" si="8"/>
        <v>1</v>
      </c>
      <c r="AG8" s="1">
        <f t="shared" si="8"/>
        <v>1</v>
      </c>
      <c r="AH8" s="1">
        <f t="shared" si="8"/>
        <v>0</v>
      </c>
      <c r="AI8" s="1">
        <f t="shared" si="8"/>
        <v>0</v>
      </c>
      <c r="AJ8" s="1">
        <f t="shared" si="3"/>
        <v>0</v>
      </c>
      <c r="AL8" s="1">
        <f>IFERROR(__xludf.DUMMYFUNCTION("IFERROR(TRANSPOSE(SORT(TRANSPOSE(FILTER(AE8:AI8, AE8:AI8&lt;&gt;0)),1, FALSE)))"),3.0)</f>
        <v>3</v>
      </c>
      <c r="AM8" s="1">
        <f>IFERROR(__xludf.DUMMYFUNCTION("""COMPUTED_VALUE"""),1.0)</f>
        <v>1</v>
      </c>
      <c r="AN8" s="1">
        <f>IFERROR(__xludf.DUMMYFUNCTION("""COMPUTED_VALUE"""),1.0)</f>
        <v>1</v>
      </c>
      <c r="AR8" s="1">
        <v>3.0</v>
      </c>
      <c r="AS8" s="1">
        <v>1.0</v>
      </c>
      <c r="AT8" s="1">
        <v>1.0</v>
      </c>
      <c r="AU8" s="1"/>
      <c r="AV8" s="1"/>
      <c r="AX8" s="1">
        <v>7.0</v>
      </c>
      <c r="AY8" s="1">
        <v>1.0</v>
      </c>
      <c r="AZ8" s="1">
        <v>1.0</v>
      </c>
      <c r="BA8" s="1">
        <v>1.0</v>
      </c>
      <c r="BB8" s="1">
        <v>1.0</v>
      </c>
      <c r="BC8" s="1">
        <v>1.0</v>
      </c>
      <c r="BD8" s="1">
        <v>2.0</v>
      </c>
      <c r="BE8" s="1">
        <v>13.0</v>
      </c>
      <c r="BF8" s="1">
        <v>5.0</v>
      </c>
      <c r="BG8" s="1">
        <v>6.0</v>
      </c>
      <c r="BH8" s="1">
        <v>3.0</v>
      </c>
      <c r="BI8" s="1" t="s">
        <v>43</v>
      </c>
      <c r="BJ8" s="1">
        <v>861.0</v>
      </c>
      <c r="BL8" s="1">
        <v>6027.0</v>
      </c>
    </row>
    <row r="9" ht="15.75" customHeight="1">
      <c r="A9" s="2" t="s">
        <v>44</v>
      </c>
      <c r="B9" s="1" t="str">
        <f>IFERROR(__xludf.DUMMYFUNCTION("""COMPUTED_VALUE"""),"37QTT")</f>
        <v>37QTT</v>
      </c>
      <c r="C9" s="1">
        <f>IFERROR(__xludf.DUMMYFUNCTION("""COMPUTED_VALUE"""),72.0)</f>
        <v>72</v>
      </c>
      <c r="D9" s="1" t="s">
        <v>31</v>
      </c>
      <c r="E9" s="1" t="s">
        <v>28</v>
      </c>
      <c r="F9" s="1" t="s">
        <v>20</v>
      </c>
      <c r="G9" s="1" t="s">
        <v>45</v>
      </c>
      <c r="H9" s="1" t="s">
        <v>45</v>
      </c>
      <c r="J9" s="3" t="s">
        <v>30</v>
      </c>
      <c r="K9" s="1">
        <v>8.0</v>
      </c>
      <c r="M9" s="1">
        <v>3.0</v>
      </c>
      <c r="N9" s="1">
        <v>7.0</v>
      </c>
      <c r="O9" s="1">
        <v>12.0</v>
      </c>
      <c r="P9" s="1">
        <v>10.0</v>
      </c>
      <c r="Q9" s="1">
        <v>10.0</v>
      </c>
      <c r="S9" s="1" t="s">
        <v>31</v>
      </c>
      <c r="T9" s="1" t="s">
        <v>28</v>
      </c>
      <c r="U9" s="1" t="s">
        <v>20</v>
      </c>
      <c r="V9" s="1" t="s">
        <v>45</v>
      </c>
      <c r="W9" s="1" t="s">
        <v>45</v>
      </c>
      <c r="Y9" s="1" t="str">
        <f>IFERROR(__xludf.DUMMYFUNCTION("UNIQUE(S9:W9, TRUE)"),"3")</f>
        <v>3</v>
      </c>
      <c r="Z9" s="1" t="str">
        <f>IFERROR(__xludf.DUMMYFUNCTION("""COMPUTED_VALUE"""),"7")</f>
        <v>7</v>
      </c>
      <c r="AA9" s="1" t="str">
        <f>IFERROR(__xludf.DUMMYFUNCTION("""COMPUTED_VALUE"""),"Q")</f>
        <v>Q</v>
      </c>
      <c r="AB9" s="1" t="str">
        <f>IFERROR(__xludf.DUMMYFUNCTION("""COMPUTED_VALUE"""),"T")</f>
        <v>T</v>
      </c>
      <c r="AE9" s="1">
        <f t="shared" ref="AE9:AI9" si="9">IF($A9&lt;&gt;"", COUNTIF($D9:$H9, "=" &amp; Y9),"")</f>
        <v>1</v>
      </c>
      <c r="AF9" s="1">
        <f t="shared" si="9"/>
        <v>1</v>
      </c>
      <c r="AG9" s="1">
        <f t="shared" si="9"/>
        <v>1</v>
      </c>
      <c r="AH9" s="1">
        <f t="shared" si="9"/>
        <v>2</v>
      </c>
      <c r="AI9" s="1">
        <f t="shared" si="9"/>
        <v>0</v>
      </c>
      <c r="AJ9" s="1">
        <f t="shared" si="3"/>
        <v>0</v>
      </c>
      <c r="AL9" s="1">
        <f>IFERROR(__xludf.DUMMYFUNCTION("IFERROR(TRANSPOSE(SORT(TRANSPOSE(FILTER(AE9:AI9, AE9:AI9&lt;&gt;0)),1, FALSE)))"),2.0)</f>
        <v>2</v>
      </c>
      <c r="AM9" s="1">
        <f>IFERROR(__xludf.DUMMYFUNCTION("""COMPUTED_VALUE"""),1.0)</f>
        <v>1</v>
      </c>
      <c r="AN9" s="1">
        <f>IFERROR(__xludf.DUMMYFUNCTION("""COMPUTED_VALUE"""),1.0)</f>
        <v>1</v>
      </c>
      <c r="AO9" s="1">
        <f>IFERROR(__xludf.DUMMYFUNCTION("""COMPUTED_VALUE"""),1.0)</f>
        <v>1</v>
      </c>
      <c r="AR9" s="1">
        <v>2.0</v>
      </c>
      <c r="AS9" s="1">
        <v>1.0</v>
      </c>
      <c r="AT9" s="1">
        <v>1.0</v>
      </c>
      <c r="AU9" s="1">
        <v>1.0</v>
      </c>
      <c r="AV9" s="1"/>
      <c r="AX9" s="1">
        <v>8.0</v>
      </c>
      <c r="AY9" s="1">
        <v>1.0</v>
      </c>
      <c r="AZ9" s="1">
        <v>1.0</v>
      </c>
      <c r="BA9" s="1">
        <v>1.0</v>
      </c>
      <c r="BB9" s="1">
        <v>1.0</v>
      </c>
      <c r="BC9" s="1">
        <v>1.0</v>
      </c>
      <c r="BD9" s="1">
        <v>2.0</v>
      </c>
      <c r="BE9" s="1">
        <v>14.0</v>
      </c>
      <c r="BF9" s="1">
        <v>3.0</v>
      </c>
      <c r="BG9" s="1">
        <v>4.0</v>
      </c>
      <c r="BH9" s="1">
        <v>5.0</v>
      </c>
      <c r="BI9" s="1" t="s">
        <v>46</v>
      </c>
      <c r="BJ9" s="1">
        <v>685.0</v>
      </c>
      <c r="BL9" s="1">
        <v>5480.0</v>
      </c>
    </row>
    <row r="10" ht="15.75" customHeight="1">
      <c r="A10" s="2" t="s">
        <v>47</v>
      </c>
      <c r="B10" s="1">
        <f>IFERROR(__xludf.DUMMYFUNCTION("""COMPUTED_VALUE"""),39446.0)</f>
        <v>39446</v>
      </c>
      <c r="C10" s="1">
        <f>IFERROR(__xludf.DUMMYFUNCTION("""COMPUTED_VALUE"""),597.0)</f>
        <v>597</v>
      </c>
      <c r="D10" s="1" t="s">
        <v>31</v>
      </c>
      <c r="E10" s="1" t="s">
        <v>23</v>
      </c>
      <c r="F10" s="1" t="s">
        <v>21</v>
      </c>
      <c r="G10" s="1" t="s">
        <v>21</v>
      </c>
      <c r="H10" s="1" t="s">
        <v>40</v>
      </c>
      <c r="J10" s="3" t="s">
        <v>23</v>
      </c>
      <c r="K10" s="1">
        <v>9.0</v>
      </c>
      <c r="M10" s="1">
        <v>3.0</v>
      </c>
      <c r="N10" s="1">
        <v>9.0</v>
      </c>
      <c r="O10" s="1">
        <v>4.0</v>
      </c>
      <c r="P10" s="1">
        <v>4.0</v>
      </c>
      <c r="Q10" s="1">
        <v>6.0</v>
      </c>
      <c r="S10" s="1" t="s">
        <v>31</v>
      </c>
      <c r="T10" s="1" t="s">
        <v>23</v>
      </c>
      <c r="U10" s="1" t="s">
        <v>21</v>
      </c>
      <c r="V10" s="1" t="s">
        <v>21</v>
      </c>
      <c r="W10" s="1" t="s">
        <v>40</v>
      </c>
      <c r="Y10" s="1" t="str">
        <f>IFERROR(__xludf.DUMMYFUNCTION("UNIQUE(S10:W10, TRUE)"),"3")</f>
        <v>3</v>
      </c>
      <c r="Z10" s="1" t="str">
        <f>IFERROR(__xludf.DUMMYFUNCTION("""COMPUTED_VALUE"""),"9")</f>
        <v>9</v>
      </c>
      <c r="AA10" s="1" t="str">
        <f>IFERROR(__xludf.DUMMYFUNCTION("""COMPUTED_VALUE"""),"4")</f>
        <v>4</v>
      </c>
      <c r="AB10" s="1" t="str">
        <f>IFERROR(__xludf.DUMMYFUNCTION("""COMPUTED_VALUE"""),"6")</f>
        <v>6</v>
      </c>
      <c r="AE10" s="1">
        <f t="shared" ref="AE10:AI10" si="10">IF($A10&lt;&gt;"", COUNTIF($D10:$H10, "=" &amp; Y10),"")</f>
        <v>1</v>
      </c>
      <c r="AF10" s="1">
        <f t="shared" si="10"/>
        <v>1</v>
      </c>
      <c r="AG10" s="1">
        <f t="shared" si="10"/>
        <v>2</v>
      </c>
      <c r="AH10" s="1">
        <f t="shared" si="10"/>
        <v>1</v>
      </c>
      <c r="AI10" s="1">
        <f t="shared" si="10"/>
        <v>0</v>
      </c>
      <c r="AJ10" s="1">
        <f t="shared" si="3"/>
        <v>0</v>
      </c>
      <c r="AL10" s="1">
        <f>IFERROR(__xludf.DUMMYFUNCTION("IFERROR(TRANSPOSE(SORT(TRANSPOSE(FILTER(AE10:AI10, AE10:AI10&lt;&gt;0)),1, FALSE)))"),2.0)</f>
        <v>2</v>
      </c>
      <c r="AM10" s="1">
        <f>IFERROR(__xludf.DUMMYFUNCTION("""COMPUTED_VALUE"""),1.0)</f>
        <v>1</v>
      </c>
      <c r="AN10" s="1">
        <f>IFERROR(__xludf.DUMMYFUNCTION("""COMPUTED_VALUE"""),1.0)</f>
        <v>1</v>
      </c>
      <c r="AO10" s="1">
        <f>IFERROR(__xludf.DUMMYFUNCTION("""COMPUTED_VALUE"""),1.0)</f>
        <v>1</v>
      </c>
      <c r="AR10" s="1">
        <v>2.0</v>
      </c>
      <c r="AS10" s="1">
        <v>1.0</v>
      </c>
      <c r="AT10" s="1">
        <v>1.0</v>
      </c>
      <c r="AU10" s="1">
        <v>1.0</v>
      </c>
      <c r="AV10" s="1"/>
      <c r="AX10" s="1">
        <v>9.0</v>
      </c>
      <c r="AY10" s="1">
        <v>1.0</v>
      </c>
      <c r="AZ10" s="1">
        <v>1.0</v>
      </c>
      <c r="BA10" s="1">
        <v>1.0</v>
      </c>
      <c r="BB10" s="1">
        <v>1.0</v>
      </c>
      <c r="BC10" s="1">
        <v>1.0</v>
      </c>
      <c r="BD10" s="1">
        <v>3.0</v>
      </c>
      <c r="BE10" s="1">
        <v>5.0</v>
      </c>
      <c r="BF10" s="1">
        <v>9.0</v>
      </c>
      <c r="BG10" s="1">
        <v>10.0</v>
      </c>
      <c r="BH10" s="1">
        <v>4.0</v>
      </c>
      <c r="BI10" s="1" t="s">
        <v>48</v>
      </c>
      <c r="BJ10" s="1">
        <v>426.0</v>
      </c>
      <c r="BL10" s="1">
        <v>3834.0</v>
      </c>
    </row>
    <row r="11" ht="15.75" customHeight="1">
      <c r="A11" s="2" t="s">
        <v>49</v>
      </c>
      <c r="B11" s="1" t="str">
        <f>IFERROR(__xludf.DUMMYFUNCTION("""COMPUTED_VALUE"""),"KK99T")</f>
        <v>KK99T</v>
      </c>
      <c r="C11" s="1">
        <f>IFERROR(__xludf.DUMMYFUNCTION("""COMPUTED_VALUE"""),453.0)</f>
        <v>453</v>
      </c>
      <c r="D11" s="1" t="s">
        <v>38</v>
      </c>
      <c r="E11" s="1" t="s">
        <v>38</v>
      </c>
      <c r="F11" s="1" t="s">
        <v>23</v>
      </c>
      <c r="G11" s="1" t="s">
        <v>23</v>
      </c>
      <c r="H11" s="1" t="s">
        <v>45</v>
      </c>
      <c r="J11" s="1" t="s">
        <v>45</v>
      </c>
      <c r="K11" s="1">
        <v>10.0</v>
      </c>
      <c r="M11" s="1">
        <v>13.0</v>
      </c>
      <c r="N11" s="1">
        <v>13.0</v>
      </c>
      <c r="O11" s="1">
        <v>9.0</v>
      </c>
      <c r="P11" s="1">
        <v>9.0</v>
      </c>
      <c r="Q11" s="1">
        <v>10.0</v>
      </c>
      <c r="S11" s="1" t="s">
        <v>38</v>
      </c>
      <c r="T11" s="1" t="s">
        <v>38</v>
      </c>
      <c r="U11" s="1" t="s">
        <v>23</v>
      </c>
      <c r="V11" s="1" t="s">
        <v>23</v>
      </c>
      <c r="W11" s="1" t="s">
        <v>45</v>
      </c>
      <c r="Y11" s="1" t="str">
        <f>IFERROR(__xludf.DUMMYFUNCTION("UNIQUE(S11:W11, TRUE)"),"K")</f>
        <v>K</v>
      </c>
      <c r="Z11" s="1" t="str">
        <f>IFERROR(__xludf.DUMMYFUNCTION("""COMPUTED_VALUE"""),"9")</f>
        <v>9</v>
      </c>
      <c r="AA11" s="1" t="str">
        <f>IFERROR(__xludf.DUMMYFUNCTION("""COMPUTED_VALUE"""),"T")</f>
        <v>T</v>
      </c>
      <c r="AE11" s="1">
        <f t="shared" ref="AE11:AI11" si="11">IF($A11&lt;&gt;"", COUNTIF($D11:$H11, "=" &amp; Y11),"")</f>
        <v>2</v>
      </c>
      <c r="AF11" s="1">
        <f t="shared" si="11"/>
        <v>2</v>
      </c>
      <c r="AG11" s="1">
        <f t="shared" si="11"/>
        <v>1</v>
      </c>
      <c r="AH11" s="1">
        <f t="shared" si="11"/>
        <v>0</v>
      </c>
      <c r="AI11" s="1">
        <f t="shared" si="11"/>
        <v>0</v>
      </c>
      <c r="AJ11" s="1">
        <f t="shared" si="3"/>
        <v>0</v>
      </c>
      <c r="AL11" s="1">
        <f>IFERROR(__xludf.DUMMYFUNCTION("IFERROR(TRANSPOSE(SORT(TRANSPOSE(FILTER(AE11:AI11, AE11:AI11&lt;&gt;0)),1, FALSE)))"),2.0)</f>
        <v>2</v>
      </c>
      <c r="AM11" s="1">
        <f>IFERROR(__xludf.DUMMYFUNCTION("""COMPUTED_VALUE"""),2.0)</f>
        <v>2</v>
      </c>
      <c r="AN11" s="1">
        <f>IFERROR(__xludf.DUMMYFUNCTION("""COMPUTED_VALUE"""),1.0)</f>
        <v>1</v>
      </c>
      <c r="AR11" s="1">
        <v>2.0</v>
      </c>
      <c r="AS11" s="1">
        <v>2.0</v>
      </c>
      <c r="AT11" s="1">
        <v>1.0</v>
      </c>
      <c r="AU11" s="1"/>
      <c r="AV11" s="1"/>
      <c r="AX11" s="1">
        <v>10.0</v>
      </c>
      <c r="AY11" s="1">
        <v>1.0</v>
      </c>
      <c r="AZ11" s="1">
        <v>1.0</v>
      </c>
      <c r="BA11" s="1">
        <v>1.0</v>
      </c>
      <c r="BB11" s="1">
        <v>1.0</v>
      </c>
      <c r="BC11" s="1">
        <v>1.0</v>
      </c>
      <c r="BD11" s="1">
        <v>3.0</v>
      </c>
      <c r="BE11" s="1">
        <v>6.0</v>
      </c>
      <c r="BF11" s="1">
        <v>5.0</v>
      </c>
      <c r="BG11" s="1">
        <v>4.0</v>
      </c>
      <c r="BH11" s="1">
        <v>12.0</v>
      </c>
      <c r="BI11" s="1" t="s">
        <v>50</v>
      </c>
      <c r="BJ11" s="1">
        <v>55.0</v>
      </c>
      <c r="BL11" s="1">
        <v>550.0</v>
      </c>
    </row>
    <row r="12" ht="15.75" customHeight="1">
      <c r="A12" s="2" t="s">
        <v>51</v>
      </c>
      <c r="B12" s="1" t="str">
        <f>IFERROR(__xludf.DUMMYFUNCTION("""COMPUTED_VALUE"""),"T5522")</f>
        <v>T5522</v>
      </c>
      <c r="C12" s="1">
        <f>IFERROR(__xludf.DUMMYFUNCTION("""COMPUTED_VALUE"""),247.0)</f>
        <v>247</v>
      </c>
      <c r="D12" s="1" t="s">
        <v>45</v>
      </c>
      <c r="E12" s="1" t="s">
        <v>29</v>
      </c>
      <c r="F12" s="1" t="s">
        <v>29</v>
      </c>
      <c r="G12" s="1" t="s">
        <v>24</v>
      </c>
      <c r="H12" s="1" t="s">
        <v>24</v>
      </c>
      <c r="J12" s="1" t="s">
        <v>22</v>
      </c>
      <c r="K12" s="1">
        <v>1.0</v>
      </c>
      <c r="M12" s="1">
        <v>10.0</v>
      </c>
      <c r="N12" s="1">
        <v>5.0</v>
      </c>
      <c r="O12" s="1">
        <v>5.0</v>
      </c>
      <c r="P12" s="1">
        <v>2.0</v>
      </c>
      <c r="Q12" s="1">
        <v>2.0</v>
      </c>
      <c r="S12" s="1" t="s">
        <v>45</v>
      </c>
      <c r="T12" s="1" t="s">
        <v>29</v>
      </c>
      <c r="U12" s="1" t="s">
        <v>29</v>
      </c>
      <c r="V12" s="1" t="s">
        <v>24</v>
      </c>
      <c r="W12" s="1" t="s">
        <v>24</v>
      </c>
      <c r="Y12" s="1" t="str">
        <f>IFERROR(__xludf.DUMMYFUNCTION("UNIQUE(S12:W12, TRUE)"),"T")</f>
        <v>T</v>
      </c>
      <c r="Z12" s="1" t="str">
        <f>IFERROR(__xludf.DUMMYFUNCTION("""COMPUTED_VALUE"""),"5")</f>
        <v>5</v>
      </c>
      <c r="AA12" s="1" t="str">
        <f>IFERROR(__xludf.DUMMYFUNCTION("""COMPUTED_VALUE"""),"2")</f>
        <v>2</v>
      </c>
      <c r="AE12" s="1">
        <f t="shared" ref="AE12:AI12" si="12">IF($A12&lt;&gt;"", COUNTIF($D12:$H12, "=" &amp; Y12),"")</f>
        <v>1</v>
      </c>
      <c r="AF12" s="1">
        <f t="shared" si="12"/>
        <v>2</v>
      </c>
      <c r="AG12" s="1">
        <f t="shared" si="12"/>
        <v>2</v>
      </c>
      <c r="AH12" s="1">
        <f t="shared" si="12"/>
        <v>0</v>
      </c>
      <c r="AI12" s="1">
        <f t="shared" si="12"/>
        <v>0</v>
      </c>
      <c r="AJ12" s="1">
        <f t="shared" si="3"/>
        <v>0</v>
      </c>
      <c r="AL12" s="1">
        <f>IFERROR(__xludf.DUMMYFUNCTION("IFERROR(TRANSPOSE(SORT(TRANSPOSE(FILTER(AE12:AI12, AE12:AI12&lt;&gt;0)),1, FALSE)))"),2.0)</f>
        <v>2</v>
      </c>
      <c r="AM12" s="1">
        <f>IFERROR(__xludf.DUMMYFUNCTION("""COMPUTED_VALUE"""),2.0)</f>
        <v>2</v>
      </c>
      <c r="AN12" s="1">
        <f>IFERROR(__xludf.DUMMYFUNCTION("""COMPUTED_VALUE"""),1.0)</f>
        <v>1</v>
      </c>
      <c r="AR12" s="1">
        <v>2.0</v>
      </c>
      <c r="AS12" s="1">
        <v>2.0</v>
      </c>
      <c r="AT12" s="1">
        <v>1.0</v>
      </c>
      <c r="AU12" s="1"/>
      <c r="AV12" s="1"/>
      <c r="AX12" s="1">
        <v>11.0</v>
      </c>
      <c r="AY12" s="1">
        <v>1.0</v>
      </c>
      <c r="AZ12" s="1">
        <v>1.0</v>
      </c>
      <c r="BA12" s="1">
        <v>1.0</v>
      </c>
      <c r="BB12" s="1">
        <v>1.0</v>
      </c>
      <c r="BC12" s="1">
        <v>1.0</v>
      </c>
      <c r="BD12" s="1">
        <v>3.0</v>
      </c>
      <c r="BE12" s="1">
        <v>6.0</v>
      </c>
      <c r="BF12" s="1">
        <v>8.0</v>
      </c>
      <c r="BG12" s="1">
        <v>4.0</v>
      </c>
      <c r="BH12" s="1">
        <v>7.0</v>
      </c>
      <c r="BI12" s="1">
        <v>36847.0</v>
      </c>
      <c r="BJ12" s="1">
        <v>517.0</v>
      </c>
      <c r="BL12" s="1">
        <v>5687.0</v>
      </c>
    </row>
    <row r="13" ht="15.75" customHeight="1">
      <c r="A13" s="2" t="s">
        <v>52</v>
      </c>
      <c r="B13" s="1" t="str">
        <f>IFERROR(__xludf.DUMMYFUNCTION("""COMPUTED_VALUE"""),"8TK48")</f>
        <v>8TK48</v>
      </c>
      <c r="C13" s="1">
        <f>IFERROR(__xludf.DUMMYFUNCTION("""COMPUTED_VALUE"""),109.0)</f>
        <v>109</v>
      </c>
      <c r="D13" s="1" t="s">
        <v>30</v>
      </c>
      <c r="E13" s="1" t="s">
        <v>45</v>
      </c>
      <c r="F13" s="1" t="s">
        <v>38</v>
      </c>
      <c r="G13" s="1" t="s">
        <v>21</v>
      </c>
      <c r="H13" s="1" t="s">
        <v>30</v>
      </c>
      <c r="J13" s="1" t="s">
        <v>20</v>
      </c>
      <c r="K13" s="1">
        <v>12.0</v>
      </c>
      <c r="M13" s="1">
        <v>8.0</v>
      </c>
      <c r="N13" s="1">
        <v>10.0</v>
      </c>
      <c r="O13" s="1">
        <v>13.0</v>
      </c>
      <c r="P13" s="1">
        <v>4.0</v>
      </c>
      <c r="Q13" s="1">
        <v>8.0</v>
      </c>
      <c r="S13" s="1" t="s">
        <v>30</v>
      </c>
      <c r="T13" s="1" t="s">
        <v>45</v>
      </c>
      <c r="U13" s="1" t="s">
        <v>38</v>
      </c>
      <c r="V13" s="1" t="s">
        <v>21</v>
      </c>
      <c r="W13" s="1" t="s">
        <v>30</v>
      </c>
      <c r="Y13" s="1" t="str">
        <f>IFERROR(__xludf.DUMMYFUNCTION("UNIQUE(S13:W13, TRUE)"),"8")</f>
        <v>8</v>
      </c>
      <c r="Z13" s="1" t="str">
        <f>IFERROR(__xludf.DUMMYFUNCTION("""COMPUTED_VALUE"""),"T")</f>
        <v>T</v>
      </c>
      <c r="AA13" s="1" t="str">
        <f>IFERROR(__xludf.DUMMYFUNCTION("""COMPUTED_VALUE"""),"K")</f>
        <v>K</v>
      </c>
      <c r="AB13" s="1" t="str">
        <f>IFERROR(__xludf.DUMMYFUNCTION("""COMPUTED_VALUE"""),"4")</f>
        <v>4</v>
      </c>
      <c r="AE13" s="1">
        <f t="shared" ref="AE13:AI13" si="13">IF($A13&lt;&gt;"", COUNTIF($D13:$H13, "=" &amp; Y13),"")</f>
        <v>2</v>
      </c>
      <c r="AF13" s="1">
        <f t="shared" si="13"/>
        <v>1</v>
      </c>
      <c r="AG13" s="1">
        <f t="shared" si="13"/>
        <v>1</v>
      </c>
      <c r="AH13" s="1">
        <f t="shared" si="13"/>
        <v>1</v>
      </c>
      <c r="AI13" s="1">
        <f t="shared" si="13"/>
        <v>0</v>
      </c>
      <c r="AJ13" s="1">
        <f t="shared" si="3"/>
        <v>0</v>
      </c>
      <c r="AL13" s="1">
        <f>IFERROR(__xludf.DUMMYFUNCTION("IFERROR(TRANSPOSE(SORT(TRANSPOSE(FILTER(AE13:AI13, AE13:AI13&lt;&gt;0)),1, FALSE)))"),2.0)</f>
        <v>2</v>
      </c>
      <c r="AM13" s="1">
        <f>IFERROR(__xludf.DUMMYFUNCTION("""COMPUTED_VALUE"""),1.0)</f>
        <v>1</v>
      </c>
      <c r="AN13" s="1">
        <f>IFERROR(__xludf.DUMMYFUNCTION("""COMPUTED_VALUE"""),1.0)</f>
        <v>1</v>
      </c>
      <c r="AO13" s="1">
        <f>IFERROR(__xludf.DUMMYFUNCTION("""COMPUTED_VALUE"""),1.0)</f>
        <v>1</v>
      </c>
      <c r="AR13" s="1">
        <v>2.0</v>
      </c>
      <c r="AS13" s="1">
        <v>1.0</v>
      </c>
      <c r="AT13" s="1">
        <v>1.0</v>
      </c>
      <c r="AU13" s="1">
        <v>1.0</v>
      </c>
      <c r="AV13" s="1"/>
      <c r="AX13" s="1">
        <v>12.0</v>
      </c>
      <c r="AY13" s="1">
        <v>1.0</v>
      </c>
      <c r="AZ13" s="1">
        <v>1.0</v>
      </c>
      <c r="BA13" s="1">
        <v>1.0</v>
      </c>
      <c r="BB13" s="1">
        <v>1.0</v>
      </c>
      <c r="BC13" s="1">
        <v>1.0</v>
      </c>
      <c r="BD13" s="1">
        <v>3.0</v>
      </c>
      <c r="BE13" s="1">
        <v>6.0</v>
      </c>
      <c r="BF13" s="1">
        <v>8.0</v>
      </c>
      <c r="BG13" s="1">
        <v>7.0</v>
      </c>
      <c r="BH13" s="1">
        <v>2.0</v>
      </c>
      <c r="BI13" s="1">
        <v>36872.0</v>
      </c>
      <c r="BJ13" s="1">
        <v>930.0</v>
      </c>
      <c r="BL13" s="1">
        <v>11160.0</v>
      </c>
    </row>
    <row r="14" ht="15.75" customHeight="1">
      <c r="A14" s="2" t="s">
        <v>53</v>
      </c>
      <c r="B14" s="1" t="str">
        <f>IFERROR(__xludf.DUMMYFUNCTION("""COMPUTED_VALUE"""),"46J82")</f>
        <v>46J82</v>
      </c>
      <c r="C14" s="1">
        <f>IFERROR(__xludf.DUMMYFUNCTION("""COMPUTED_VALUE"""),146.0)</f>
        <v>146</v>
      </c>
      <c r="D14" s="1" t="s">
        <v>21</v>
      </c>
      <c r="E14" s="1" t="s">
        <v>40</v>
      </c>
      <c r="F14" s="1" t="s">
        <v>22</v>
      </c>
      <c r="G14" s="1" t="s">
        <v>30</v>
      </c>
      <c r="H14" s="1" t="s">
        <v>24</v>
      </c>
      <c r="J14" s="1" t="s">
        <v>38</v>
      </c>
      <c r="K14" s="1">
        <v>13.0</v>
      </c>
      <c r="M14" s="1">
        <v>4.0</v>
      </c>
      <c r="N14" s="1">
        <v>6.0</v>
      </c>
      <c r="O14" s="1">
        <v>1.0</v>
      </c>
      <c r="P14" s="1">
        <v>8.0</v>
      </c>
      <c r="Q14" s="1">
        <v>2.0</v>
      </c>
      <c r="S14" s="1" t="s">
        <v>21</v>
      </c>
      <c r="T14" s="1" t="s">
        <v>40</v>
      </c>
      <c r="U14" s="1" t="s">
        <v>25</v>
      </c>
      <c r="V14" s="1" t="s">
        <v>30</v>
      </c>
      <c r="W14" s="1" t="s">
        <v>24</v>
      </c>
      <c r="Y14" s="1" t="str">
        <f>IFERROR(__xludf.DUMMYFUNCTION("UNIQUE(S14:W14, TRUE)"),"4")</f>
        <v>4</v>
      </c>
      <c r="Z14" s="1" t="str">
        <f>IFERROR(__xludf.DUMMYFUNCTION("""COMPUTED_VALUE"""),"6")</f>
        <v>6</v>
      </c>
      <c r="AA14" s="1" t="str">
        <f>IFERROR(__xludf.DUMMYFUNCTION("""COMPUTED_VALUE"""),"")</f>
        <v/>
      </c>
      <c r="AB14" s="1" t="str">
        <f>IFERROR(__xludf.DUMMYFUNCTION("""COMPUTED_VALUE"""),"8")</f>
        <v>8</v>
      </c>
      <c r="AC14" s="1" t="str">
        <f>IFERROR(__xludf.DUMMYFUNCTION("""COMPUTED_VALUE"""),"2")</f>
        <v>2</v>
      </c>
      <c r="AE14" s="1">
        <f t="shared" ref="AE14:AI14" si="14">IF($A14&lt;&gt;"", COUNTIF($D14:$H14, "=" &amp; Y14),"")</f>
        <v>1</v>
      </c>
      <c r="AF14" s="1">
        <f t="shared" si="14"/>
        <v>1</v>
      </c>
      <c r="AG14" s="1">
        <f t="shared" si="14"/>
        <v>0</v>
      </c>
      <c r="AH14" s="1">
        <f t="shared" si="14"/>
        <v>1</v>
      </c>
      <c r="AI14" s="1">
        <f t="shared" si="14"/>
        <v>1</v>
      </c>
      <c r="AJ14" s="1">
        <f t="shared" si="3"/>
        <v>1</v>
      </c>
      <c r="AL14" s="1">
        <f>IFERROR(__xludf.DUMMYFUNCTION("IFERROR(TRANSPOSE(SORT(TRANSPOSE(FILTER(AE14:AI14, AE14:AI14&lt;&gt;0)),1, FALSE)))"),1.0)</f>
        <v>1</v>
      </c>
      <c r="AM14" s="1">
        <f>IFERROR(__xludf.DUMMYFUNCTION("""COMPUTED_VALUE"""),1.0)</f>
        <v>1</v>
      </c>
      <c r="AN14" s="1">
        <f>IFERROR(__xludf.DUMMYFUNCTION("""COMPUTED_VALUE"""),1.0)</f>
        <v>1</v>
      </c>
      <c r="AO14" s="1">
        <f>IFERROR(__xludf.DUMMYFUNCTION("""COMPUTED_VALUE"""),1.0)</f>
        <v>1</v>
      </c>
      <c r="AR14" s="1">
        <v>2.0</v>
      </c>
      <c r="AS14" s="1">
        <v>1.0</v>
      </c>
      <c r="AT14" s="1">
        <v>1.0</v>
      </c>
      <c r="AU14" s="1">
        <v>1.0</v>
      </c>
      <c r="AV14" s="1"/>
      <c r="AX14" s="1">
        <v>13.0</v>
      </c>
      <c r="AY14" s="1">
        <v>1.0</v>
      </c>
      <c r="AZ14" s="1">
        <v>1.0</v>
      </c>
      <c r="BA14" s="1">
        <v>1.0</v>
      </c>
      <c r="BB14" s="1">
        <v>1.0</v>
      </c>
      <c r="BC14" s="1">
        <v>1.0</v>
      </c>
      <c r="BD14" s="1">
        <v>3.0</v>
      </c>
      <c r="BE14" s="1">
        <v>6.0</v>
      </c>
      <c r="BF14" s="1">
        <v>14.0</v>
      </c>
      <c r="BG14" s="1">
        <v>7.0</v>
      </c>
      <c r="BH14" s="1">
        <v>8.0</v>
      </c>
      <c r="BI14" s="1" t="s">
        <v>54</v>
      </c>
      <c r="BJ14" s="1">
        <v>514.0</v>
      </c>
      <c r="BL14" s="1">
        <v>6682.0</v>
      </c>
    </row>
    <row r="15" ht="15.75" customHeight="1">
      <c r="A15" s="2" t="s">
        <v>55</v>
      </c>
      <c r="B15" s="1" t="str">
        <f>IFERROR(__xludf.DUMMYFUNCTION("""COMPUTED_VALUE"""),"444A7")</f>
        <v>444A7</v>
      </c>
      <c r="C15" s="1">
        <f>IFERROR(__xludf.DUMMYFUNCTION("""COMPUTED_VALUE"""),788.0)</f>
        <v>788</v>
      </c>
      <c r="D15" s="1" t="s">
        <v>21</v>
      </c>
      <c r="E15" s="1" t="s">
        <v>21</v>
      </c>
      <c r="F15" s="1" t="s">
        <v>21</v>
      </c>
      <c r="G15" s="1" t="s">
        <v>39</v>
      </c>
      <c r="H15" s="1" t="s">
        <v>28</v>
      </c>
      <c r="J15" s="1" t="s">
        <v>39</v>
      </c>
      <c r="K15" s="1">
        <v>14.0</v>
      </c>
      <c r="M15" s="1">
        <v>4.0</v>
      </c>
      <c r="N15" s="1">
        <v>4.0</v>
      </c>
      <c r="O15" s="1">
        <v>4.0</v>
      </c>
      <c r="P15" s="1">
        <v>14.0</v>
      </c>
      <c r="Q15" s="1">
        <v>7.0</v>
      </c>
      <c r="S15" s="1" t="s">
        <v>21</v>
      </c>
      <c r="T15" s="1" t="s">
        <v>21</v>
      </c>
      <c r="U15" s="1" t="s">
        <v>21</v>
      </c>
      <c r="V15" s="1" t="s">
        <v>39</v>
      </c>
      <c r="W15" s="1" t="s">
        <v>28</v>
      </c>
      <c r="Y15" s="1" t="str">
        <f>IFERROR(__xludf.DUMMYFUNCTION("UNIQUE(S15:W15, TRUE)"),"4")</f>
        <v>4</v>
      </c>
      <c r="Z15" s="1" t="str">
        <f>IFERROR(__xludf.DUMMYFUNCTION("""COMPUTED_VALUE"""),"A")</f>
        <v>A</v>
      </c>
      <c r="AA15" s="1" t="str">
        <f>IFERROR(__xludf.DUMMYFUNCTION("""COMPUTED_VALUE"""),"7")</f>
        <v>7</v>
      </c>
      <c r="AE15" s="1">
        <f t="shared" ref="AE15:AI15" si="15">IF($A15&lt;&gt;"", COUNTIF($D15:$H15, "=" &amp; Y15),"")</f>
        <v>3</v>
      </c>
      <c r="AF15" s="1">
        <f t="shared" si="15"/>
        <v>1</v>
      </c>
      <c r="AG15" s="1">
        <f t="shared" si="15"/>
        <v>1</v>
      </c>
      <c r="AH15" s="1">
        <f t="shared" si="15"/>
        <v>0</v>
      </c>
      <c r="AI15" s="1">
        <f t="shared" si="15"/>
        <v>0</v>
      </c>
      <c r="AJ15" s="1">
        <f t="shared" si="3"/>
        <v>0</v>
      </c>
      <c r="AL15" s="1">
        <f>IFERROR(__xludf.DUMMYFUNCTION("IFERROR(TRANSPOSE(SORT(TRANSPOSE(FILTER(AE15:AI15, AE15:AI15&lt;&gt;0)),1, FALSE)))"),3.0)</f>
        <v>3</v>
      </c>
      <c r="AM15" s="1">
        <f>IFERROR(__xludf.DUMMYFUNCTION("""COMPUTED_VALUE"""),1.0)</f>
        <v>1</v>
      </c>
      <c r="AN15" s="1">
        <f>IFERROR(__xludf.DUMMYFUNCTION("""COMPUTED_VALUE"""),1.0)</f>
        <v>1</v>
      </c>
      <c r="AR15" s="1">
        <v>3.0</v>
      </c>
      <c r="AS15" s="1">
        <v>1.0</v>
      </c>
      <c r="AT15" s="1">
        <v>1.0</v>
      </c>
      <c r="AU15" s="1"/>
      <c r="AV15" s="1"/>
      <c r="AX15" s="1">
        <v>14.0</v>
      </c>
      <c r="AY15" s="1">
        <v>1.0</v>
      </c>
      <c r="AZ15" s="1">
        <v>1.0</v>
      </c>
      <c r="BA15" s="1">
        <v>1.0</v>
      </c>
      <c r="BB15" s="1">
        <v>1.0</v>
      </c>
      <c r="BC15" s="1">
        <v>1.0</v>
      </c>
      <c r="BD15" s="1">
        <v>3.0</v>
      </c>
      <c r="BE15" s="1">
        <v>7.0</v>
      </c>
      <c r="BF15" s="1">
        <v>8.0</v>
      </c>
      <c r="BG15" s="1">
        <v>9.0</v>
      </c>
      <c r="BH15" s="1">
        <v>5.0</v>
      </c>
      <c r="BI15" s="1">
        <v>37895.0</v>
      </c>
      <c r="BJ15" s="1">
        <v>412.0</v>
      </c>
      <c r="BL15" s="1">
        <v>5768.0</v>
      </c>
    </row>
    <row r="16" ht="15.75" customHeight="1">
      <c r="A16" s="2" t="s">
        <v>56</v>
      </c>
      <c r="B16" s="1" t="str">
        <f>IFERROR(__xludf.DUMMYFUNCTION("""COMPUTED_VALUE"""),"Q9TQJ")</f>
        <v>Q9TQJ</v>
      </c>
      <c r="C16" s="1">
        <f>IFERROR(__xludf.DUMMYFUNCTION("""COMPUTED_VALUE"""),116.0)</f>
        <v>116</v>
      </c>
      <c r="D16" s="1" t="s">
        <v>20</v>
      </c>
      <c r="E16" s="1" t="s">
        <v>23</v>
      </c>
      <c r="F16" s="1" t="s">
        <v>45</v>
      </c>
      <c r="G16" s="1" t="s">
        <v>20</v>
      </c>
      <c r="H16" s="1" t="s">
        <v>22</v>
      </c>
      <c r="M16" s="1">
        <v>12.0</v>
      </c>
      <c r="N16" s="1">
        <v>9.0</v>
      </c>
      <c r="O16" s="1">
        <v>10.0</v>
      </c>
      <c r="P16" s="1">
        <v>12.0</v>
      </c>
      <c r="Q16" s="1">
        <v>1.0</v>
      </c>
      <c r="S16" s="1" t="s">
        <v>20</v>
      </c>
      <c r="T16" s="1" t="s">
        <v>23</v>
      </c>
      <c r="U16" s="1" t="s">
        <v>45</v>
      </c>
      <c r="V16" s="1" t="s">
        <v>20</v>
      </c>
      <c r="W16" s="1" t="s">
        <v>25</v>
      </c>
      <c r="Y16" s="1" t="str">
        <f>IFERROR(__xludf.DUMMYFUNCTION("UNIQUE(S16:W16, TRUE)"),"Q")</f>
        <v>Q</v>
      </c>
      <c r="Z16" s="1" t="str">
        <f>IFERROR(__xludf.DUMMYFUNCTION("""COMPUTED_VALUE"""),"9")</f>
        <v>9</v>
      </c>
      <c r="AA16" s="1" t="str">
        <f>IFERROR(__xludf.DUMMYFUNCTION("""COMPUTED_VALUE"""),"T")</f>
        <v>T</v>
      </c>
      <c r="AB16" s="1" t="str">
        <f>IFERROR(__xludf.DUMMYFUNCTION("""COMPUTED_VALUE"""),"")</f>
        <v/>
      </c>
      <c r="AE16" s="1">
        <f t="shared" ref="AE16:AI16" si="16">IF($A16&lt;&gt;"", COUNTIF($D16:$H16, "=" &amp; Y16),"")</f>
        <v>2</v>
      </c>
      <c r="AF16" s="1">
        <f t="shared" si="16"/>
        <v>1</v>
      </c>
      <c r="AG16" s="1">
        <f t="shared" si="16"/>
        <v>1</v>
      </c>
      <c r="AH16" s="1">
        <f t="shared" si="16"/>
        <v>0</v>
      </c>
      <c r="AI16" s="1">
        <f t="shared" si="16"/>
        <v>0</v>
      </c>
      <c r="AJ16" s="1">
        <f t="shared" si="3"/>
        <v>1</v>
      </c>
      <c r="AL16" s="1">
        <f>IFERROR(__xludf.DUMMYFUNCTION("IFERROR(TRANSPOSE(SORT(TRANSPOSE(FILTER(AE16:AI16, AE16:AI16&lt;&gt;0)),1, FALSE)))"),2.0)</f>
        <v>2</v>
      </c>
      <c r="AM16" s="1">
        <f>IFERROR(__xludf.DUMMYFUNCTION("""COMPUTED_VALUE"""),1.0)</f>
        <v>1</v>
      </c>
      <c r="AN16" s="1">
        <f>IFERROR(__xludf.DUMMYFUNCTION("""COMPUTED_VALUE"""),1.0)</f>
        <v>1</v>
      </c>
      <c r="AR16" s="1">
        <v>3.0</v>
      </c>
      <c r="AS16" s="1">
        <v>1.0</v>
      </c>
      <c r="AT16" s="1">
        <v>1.0</v>
      </c>
      <c r="AU16" s="1"/>
      <c r="AV16" s="1"/>
      <c r="AX16" s="1">
        <v>15.0</v>
      </c>
      <c r="AY16" s="1">
        <v>1.0</v>
      </c>
      <c r="AZ16" s="1">
        <v>1.0</v>
      </c>
      <c r="BA16" s="1">
        <v>1.0</v>
      </c>
      <c r="BB16" s="1">
        <v>1.0</v>
      </c>
      <c r="BC16" s="1">
        <v>1.0</v>
      </c>
      <c r="BD16" s="1">
        <v>3.0</v>
      </c>
      <c r="BE16" s="1">
        <v>8.0</v>
      </c>
      <c r="BF16" s="1">
        <v>4.0</v>
      </c>
      <c r="BG16" s="1">
        <v>14.0</v>
      </c>
      <c r="BH16" s="1">
        <v>7.0</v>
      </c>
      <c r="BI16" s="1" t="s">
        <v>57</v>
      </c>
      <c r="BJ16" s="1">
        <v>780.0</v>
      </c>
      <c r="BL16" s="1">
        <v>11700.0</v>
      </c>
    </row>
    <row r="17" ht="15.75" customHeight="1">
      <c r="A17" s="2" t="s">
        <v>58</v>
      </c>
      <c r="B17" s="1" t="str">
        <f>IFERROR(__xludf.DUMMYFUNCTION("""COMPUTED_VALUE"""),"3A9AA")</f>
        <v>3A9AA</v>
      </c>
      <c r="C17" s="1">
        <f>IFERROR(__xludf.DUMMYFUNCTION("""COMPUTED_VALUE"""),529.0)</f>
        <v>529</v>
      </c>
      <c r="D17" s="1" t="s">
        <v>31</v>
      </c>
      <c r="E17" s="1" t="s">
        <v>39</v>
      </c>
      <c r="F17" s="1" t="s">
        <v>23</v>
      </c>
      <c r="G17" s="1" t="s">
        <v>39</v>
      </c>
      <c r="H17" s="1" t="s">
        <v>39</v>
      </c>
      <c r="M17" s="1">
        <v>3.0</v>
      </c>
      <c r="N17" s="1">
        <v>14.0</v>
      </c>
      <c r="O17" s="1">
        <v>9.0</v>
      </c>
      <c r="P17" s="1">
        <v>14.0</v>
      </c>
      <c r="Q17" s="1">
        <v>14.0</v>
      </c>
      <c r="S17" s="1" t="s">
        <v>31</v>
      </c>
      <c r="T17" s="1" t="s">
        <v>39</v>
      </c>
      <c r="U17" s="1" t="s">
        <v>23</v>
      </c>
      <c r="V17" s="1" t="s">
        <v>39</v>
      </c>
      <c r="W17" s="1" t="s">
        <v>39</v>
      </c>
      <c r="Y17" s="1" t="str">
        <f>IFERROR(__xludf.DUMMYFUNCTION("UNIQUE(S17:W17, TRUE)"),"3")</f>
        <v>3</v>
      </c>
      <c r="Z17" s="1" t="str">
        <f>IFERROR(__xludf.DUMMYFUNCTION("""COMPUTED_VALUE"""),"A")</f>
        <v>A</v>
      </c>
      <c r="AA17" s="1" t="str">
        <f>IFERROR(__xludf.DUMMYFUNCTION("""COMPUTED_VALUE"""),"9")</f>
        <v>9</v>
      </c>
      <c r="AE17" s="1">
        <f t="shared" ref="AE17:AI17" si="17">IF($A17&lt;&gt;"", COUNTIF($D17:$H17, "=" &amp; Y17),"")</f>
        <v>1</v>
      </c>
      <c r="AF17" s="1">
        <f t="shared" si="17"/>
        <v>3</v>
      </c>
      <c r="AG17" s="1">
        <f t="shared" si="17"/>
        <v>1</v>
      </c>
      <c r="AH17" s="1">
        <f t="shared" si="17"/>
        <v>0</v>
      </c>
      <c r="AI17" s="1">
        <f t="shared" si="17"/>
        <v>0</v>
      </c>
      <c r="AJ17" s="1">
        <f t="shared" si="3"/>
        <v>0</v>
      </c>
      <c r="AL17" s="1">
        <f>IFERROR(__xludf.DUMMYFUNCTION("IFERROR(TRANSPOSE(SORT(TRANSPOSE(FILTER(AE17:AI17, AE17:AI17&lt;&gt;0)),1, FALSE)))"),3.0)</f>
        <v>3</v>
      </c>
      <c r="AM17" s="1">
        <f>IFERROR(__xludf.DUMMYFUNCTION("""COMPUTED_VALUE"""),1.0)</f>
        <v>1</v>
      </c>
      <c r="AN17" s="1">
        <f>IFERROR(__xludf.DUMMYFUNCTION("""COMPUTED_VALUE"""),1.0)</f>
        <v>1</v>
      </c>
      <c r="AR17" s="1">
        <v>3.0</v>
      </c>
      <c r="AS17" s="1">
        <v>1.0</v>
      </c>
      <c r="AT17" s="1">
        <v>1.0</v>
      </c>
      <c r="AU17" s="1"/>
      <c r="AV17" s="1"/>
      <c r="AX17" s="1">
        <v>16.0</v>
      </c>
      <c r="AY17" s="1">
        <v>1.0</v>
      </c>
      <c r="AZ17" s="1">
        <v>1.0</v>
      </c>
      <c r="BA17" s="1">
        <v>1.0</v>
      </c>
      <c r="BB17" s="1">
        <v>1.0</v>
      </c>
      <c r="BC17" s="1">
        <v>1.0</v>
      </c>
      <c r="BD17" s="1">
        <v>3.0</v>
      </c>
      <c r="BE17" s="1">
        <v>9.0</v>
      </c>
      <c r="BF17" s="1">
        <v>8.0</v>
      </c>
      <c r="BG17" s="1">
        <v>13.0</v>
      </c>
      <c r="BH17" s="1">
        <v>6.0</v>
      </c>
      <c r="BI17" s="1" t="s">
        <v>59</v>
      </c>
      <c r="BJ17" s="1">
        <v>783.0</v>
      </c>
      <c r="BL17" s="1">
        <v>12528.0</v>
      </c>
    </row>
    <row r="18" ht="15.75" customHeight="1">
      <c r="A18" s="2" t="s">
        <v>60</v>
      </c>
      <c r="B18" s="1" t="str">
        <f>IFERROR(__xludf.DUMMYFUNCTION("""COMPUTED_VALUE"""),"5AAAJ")</f>
        <v>5AAAJ</v>
      </c>
      <c r="C18" s="1">
        <f>IFERROR(__xludf.DUMMYFUNCTION("""COMPUTED_VALUE"""),63.0)</f>
        <v>63</v>
      </c>
      <c r="D18" s="1" t="s">
        <v>29</v>
      </c>
      <c r="E18" s="1" t="s">
        <v>39</v>
      </c>
      <c r="F18" s="1" t="s">
        <v>39</v>
      </c>
      <c r="G18" s="1" t="s">
        <v>39</v>
      </c>
      <c r="H18" s="1" t="s">
        <v>22</v>
      </c>
      <c r="M18" s="1">
        <v>5.0</v>
      </c>
      <c r="N18" s="1">
        <v>14.0</v>
      </c>
      <c r="O18" s="1">
        <v>14.0</v>
      </c>
      <c r="P18" s="1">
        <v>14.0</v>
      </c>
      <c r="Q18" s="1">
        <v>1.0</v>
      </c>
      <c r="S18" s="1" t="s">
        <v>29</v>
      </c>
      <c r="T18" s="1" t="s">
        <v>39</v>
      </c>
      <c r="U18" s="1" t="s">
        <v>39</v>
      </c>
      <c r="V18" s="1" t="s">
        <v>39</v>
      </c>
      <c r="W18" s="1" t="s">
        <v>25</v>
      </c>
      <c r="Y18" s="1" t="str">
        <f>IFERROR(__xludf.DUMMYFUNCTION("UNIQUE(S18:W18, TRUE)"),"5")</f>
        <v>5</v>
      </c>
      <c r="Z18" s="1" t="str">
        <f>IFERROR(__xludf.DUMMYFUNCTION("""COMPUTED_VALUE"""),"A")</f>
        <v>A</v>
      </c>
      <c r="AA18" s="1" t="str">
        <f>IFERROR(__xludf.DUMMYFUNCTION("""COMPUTED_VALUE"""),"")</f>
        <v/>
      </c>
      <c r="AE18" s="1">
        <f t="shared" ref="AE18:AI18" si="18">IF($A18&lt;&gt;"", COUNTIF($D18:$H18, "=" &amp; Y18),"")</f>
        <v>1</v>
      </c>
      <c r="AF18" s="1">
        <f t="shared" si="18"/>
        <v>3</v>
      </c>
      <c r="AG18" s="1">
        <f t="shared" si="18"/>
        <v>0</v>
      </c>
      <c r="AH18" s="1">
        <f t="shared" si="18"/>
        <v>0</v>
      </c>
      <c r="AI18" s="1">
        <f t="shared" si="18"/>
        <v>0</v>
      </c>
      <c r="AJ18" s="1">
        <f t="shared" si="3"/>
        <v>1</v>
      </c>
      <c r="AL18" s="1">
        <f>IFERROR(__xludf.DUMMYFUNCTION("IFERROR(TRANSPOSE(SORT(TRANSPOSE(FILTER(AE18:AI18, AE18:AI18&lt;&gt;0)),1, FALSE)))"),3.0)</f>
        <v>3</v>
      </c>
      <c r="AM18" s="1">
        <f>IFERROR(__xludf.DUMMYFUNCTION("""COMPUTED_VALUE"""),1.0)</f>
        <v>1</v>
      </c>
      <c r="AR18" s="1">
        <v>4.0</v>
      </c>
      <c r="AS18" s="1">
        <v>1.0</v>
      </c>
      <c r="AT18" s="1"/>
      <c r="AU18" s="1"/>
      <c r="AV18" s="1"/>
      <c r="AX18" s="1">
        <v>17.0</v>
      </c>
      <c r="AY18" s="1">
        <v>1.0</v>
      </c>
      <c r="AZ18" s="1">
        <v>1.0</v>
      </c>
      <c r="BA18" s="1">
        <v>1.0</v>
      </c>
      <c r="BB18" s="1">
        <v>1.0</v>
      </c>
      <c r="BC18" s="1">
        <v>1.0</v>
      </c>
      <c r="BD18" s="1">
        <v>3.0</v>
      </c>
      <c r="BE18" s="1">
        <v>10.0</v>
      </c>
      <c r="BF18" s="1">
        <v>13.0</v>
      </c>
      <c r="BG18" s="1">
        <v>2.0</v>
      </c>
      <c r="BH18" s="1">
        <v>8.0</v>
      </c>
      <c r="BI18" s="1" t="s">
        <v>61</v>
      </c>
      <c r="BJ18" s="1">
        <v>337.0</v>
      </c>
      <c r="BL18" s="1">
        <v>5729.0</v>
      </c>
    </row>
    <row r="19" ht="15.75" customHeight="1">
      <c r="A19" s="2" t="s">
        <v>62</v>
      </c>
      <c r="B19" s="1" t="str">
        <f>IFERROR(__xludf.DUMMYFUNCTION("""COMPUTED_VALUE"""),"T9522")</f>
        <v>T9522</v>
      </c>
      <c r="C19" s="1">
        <f>IFERROR(__xludf.DUMMYFUNCTION("""COMPUTED_VALUE"""),668.0)</f>
        <v>668</v>
      </c>
      <c r="D19" s="1" t="s">
        <v>45</v>
      </c>
      <c r="E19" s="1" t="s">
        <v>23</v>
      </c>
      <c r="F19" s="1" t="s">
        <v>29</v>
      </c>
      <c r="G19" s="1" t="s">
        <v>24</v>
      </c>
      <c r="H19" s="1" t="s">
        <v>24</v>
      </c>
      <c r="M19" s="1">
        <v>10.0</v>
      </c>
      <c r="N19" s="1">
        <v>9.0</v>
      </c>
      <c r="O19" s="1">
        <v>5.0</v>
      </c>
      <c r="P19" s="1">
        <v>2.0</v>
      </c>
      <c r="Q19" s="1">
        <v>2.0</v>
      </c>
      <c r="S19" s="1" t="s">
        <v>45</v>
      </c>
      <c r="T19" s="1" t="s">
        <v>23</v>
      </c>
      <c r="U19" s="1" t="s">
        <v>29</v>
      </c>
      <c r="V19" s="1" t="s">
        <v>24</v>
      </c>
      <c r="W19" s="1" t="s">
        <v>24</v>
      </c>
      <c r="Y19" s="1" t="str">
        <f>IFERROR(__xludf.DUMMYFUNCTION("UNIQUE(S19:W19, TRUE)"),"T")</f>
        <v>T</v>
      </c>
      <c r="Z19" s="1" t="str">
        <f>IFERROR(__xludf.DUMMYFUNCTION("""COMPUTED_VALUE"""),"9")</f>
        <v>9</v>
      </c>
      <c r="AA19" s="1" t="str">
        <f>IFERROR(__xludf.DUMMYFUNCTION("""COMPUTED_VALUE"""),"5")</f>
        <v>5</v>
      </c>
      <c r="AB19" s="1" t="str">
        <f>IFERROR(__xludf.DUMMYFUNCTION("""COMPUTED_VALUE"""),"2")</f>
        <v>2</v>
      </c>
      <c r="AE19" s="1">
        <f t="shared" ref="AE19:AI19" si="19">IF($A19&lt;&gt;"", COUNTIF($D19:$H19, "=" &amp; Y19),"")</f>
        <v>1</v>
      </c>
      <c r="AF19" s="1">
        <f t="shared" si="19"/>
        <v>1</v>
      </c>
      <c r="AG19" s="1">
        <f t="shared" si="19"/>
        <v>1</v>
      </c>
      <c r="AH19" s="1">
        <f t="shared" si="19"/>
        <v>2</v>
      </c>
      <c r="AI19" s="1">
        <f t="shared" si="19"/>
        <v>0</v>
      </c>
      <c r="AJ19" s="1">
        <f t="shared" si="3"/>
        <v>0</v>
      </c>
      <c r="AL19" s="1">
        <f>IFERROR(__xludf.DUMMYFUNCTION("IFERROR(TRANSPOSE(SORT(TRANSPOSE(FILTER(AE19:AI19, AE19:AI19&lt;&gt;0)),1, FALSE)))"),2.0)</f>
        <v>2</v>
      </c>
      <c r="AM19" s="1">
        <f>IFERROR(__xludf.DUMMYFUNCTION("""COMPUTED_VALUE"""),1.0)</f>
        <v>1</v>
      </c>
      <c r="AN19" s="1">
        <f>IFERROR(__xludf.DUMMYFUNCTION("""COMPUTED_VALUE"""),1.0)</f>
        <v>1</v>
      </c>
      <c r="AO19" s="1">
        <f>IFERROR(__xludf.DUMMYFUNCTION("""COMPUTED_VALUE"""),1.0)</f>
        <v>1</v>
      </c>
      <c r="AR19" s="1">
        <v>2.0</v>
      </c>
      <c r="AS19" s="1">
        <v>1.0</v>
      </c>
      <c r="AT19" s="1">
        <v>1.0</v>
      </c>
      <c r="AU19" s="1">
        <v>1.0</v>
      </c>
      <c r="AV19" s="1"/>
      <c r="AX19" s="1">
        <v>18.0</v>
      </c>
      <c r="AY19" s="1">
        <v>1.0</v>
      </c>
      <c r="AZ19" s="1">
        <v>1.0</v>
      </c>
      <c r="BA19" s="1">
        <v>1.0</v>
      </c>
      <c r="BB19" s="1">
        <v>1.0</v>
      </c>
      <c r="BC19" s="1">
        <v>1.0</v>
      </c>
      <c r="BD19" s="1">
        <v>3.0</v>
      </c>
      <c r="BE19" s="1">
        <v>14.0</v>
      </c>
      <c r="BF19" s="1">
        <v>12.0</v>
      </c>
      <c r="BG19" s="1">
        <v>8.0</v>
      </c>
      <c r="BH19" s="1">
        <v>2.0</v>
      </c>
      <c r="BI19" s="1" t="s">
        <v>63</v>
      </c>
      <c r="BJ19" s="1">
        <v>380.0</v>
      </c>
      <c r="BL19" s="1">
        <v>6840.0</v>
      </c>
    </row>
    <row r="20" ht="15.75" customHeight="1">
      <c r="A20" s="2" t="s">
        <v>64</v>
      </c>
      <c r="B20" s="1" t="str">
        <f>IFERROR(__xludf.DUMMYFUNCTION("""COMPUTED_VALUE"""),"ATJTJ")</f>
        <v>ATJTJ</v>
      </c>
      <c r="C20" s="1">
        <f>IFERROR(__xludf.DUMMYFUNCTION("""COMPUTED_VALUE"""),879.0)</f>
        <v>879</v>
      </c>
      <c r="D20" s="1" t="s">
        <v>39</v>
      </c>
      <c r="E20" s="1" t="s">
        <v>45</v>
      </c>
      <c r="F20" s="1" t="s">
        <v>22</v>
      </c>
      <c r="G20" s="1" t="s">
        <v>45</v>
      </c>
      <c r="H20" s="1" t="s">
        <v>22</v>
      </c>
      <c r="M20" s="1">
        <v>14.0</v>
      </c>
      <c r="N20" s="1">
        <v>10.0</v>
      </c>
      <c r="O20" s="1">
        <v>1.0</v>
      </c>
      <c r="P20" s="1">
        <v>10.0</v>
      </c>
      <c r="Q20" s="1">
        <v>1.0</v>
      </c>
      <c r="S20" s="1" t="s">
        <v>39</v>
      </c>
      <c r="T20" s="1" t="s">
        <v>45</v>
      </c>
      <c r="U20" s="1" t="s">
        <v>25</v>
      </c>
      <c r="V20" s="1" t="s">
        <v>45</v>
      </c>
      <c r="W20" s="1" t="s">
        <v>25</v>
      </c>
      <c r="Y20" s="1" t="str">
        <f>IFERROR(__xludf.DUMMYFUNCTION("UNIQUE(S20:W20, TRUE)"),"A")</f>
        <v>A</v>
      </c>
      <c r="Z20" s="1" t="str">
        <f>IFERROR(__xludf.DUMMYFUNCTION("""COMPUTED_VALUE"""),"T")</f>
        <v>T</v>
      </c>
      <c r="AA20" s="1" t="str">
        <f>IFERROR(__xludf.DUMMYFUNCTION("""COMPUTED_VALUE"""),"")</f>
        <v/>
      </c>
      <c r="AE20" s="1">
        <f t="shared" ref="AE20:AI20" si="20">IF($A20&lt;&gt;"", COUNTIF($D20:$H20, "=" &amp; Y20),"")</f>
        <v>1</v>
      </c>
      <c r="AF20" s="1">
        <f t="shared" si="20"/>
        <v>2</v>
      </c>
      <c r="AG20" s="1">
        <f t="shared" si="20"/>
        <v>0</v>
      </c>
      <c r="AH20" s="1">
        <f t="shared" si="20"/>
        <v>0</v>
      </c>
      <c r="AI20" s="1">
        <f t="shared" si="20"/>
        <v>0</v>
      </c>
      <c r="AJ20" s="1">
        <f t="shared" si="3"/>
        <v>2</v>
      </c>
      <c r="AL20" s="1">
        <f>IFERROR(__xludf.DUMMYFUNCTION("IFERROR(TRANSPOSE(SORT(TRANSPOSE(FILTER(AE20:AI20, AE20:AI20&lt;&gt;0)),1, FALSE)))"),2.0)</f>
        <v>2</v>
      </c>
      <c r="AM20" s="1">
        <f>IFERROR(__xludf.DUMMYFUNCTION("""COMPUTED_VALUE"""),1.0)</f>
        <v>1</v>
      </c>
      <c r="AR20" s="1">
        <v>4.0</v>
      </c>
      <c r="AS20" s="1">
        <v>1.0</v>
      </c>
      <c r="AT20" s="1"/>
      <c r="AU20" s="1"/>
      <c r="AV20" s="1"/>
      <c r="AX20" s="1">
        <v>19.0</v>
      </c>
      <c r="AY20" s="1">
        <v>1.0</v>
      </c>
      <c r="AZ20" s="1">
        <v>1.0</v>
      </c>
      <c r="BA20" s="1">
        <v>1.0</v>
      </c>
      <c r="BB20" s="1">
        <v>1.0</v>
      </c>
      <c r="BC20" s="1">
        <v>1.0</v>
      </c>
      <c r="BD20" s="1">
        <v>4.0</v>
      </c>
      <c r="BE20" s="1">
        <v>2.0</v>
      </c>
      <c r="BF20" s="1">
        <v>10.0</v>
      </c>
      <c r="BG20" s="1">
        <v>12.0</v>
      </c>
      <c r="BH20" s="1">
        <v>7.0</v>
      </c>
      <c r="BI20" s="1" t="s">
        <v>65</v>
      </c>
      <c r="BJ20" s="1">
        <v>112.0</v>
      </c>
      <c r="BL20" s="1">
        <v>2128.0</v>
      </c>
    </row>
    <row r="21" ht="15.75" customHeight="1">
      <c r="A21" s="2" t="s">
        <v>66</v>
      </c>
      <c r="B21" s="1" t="str">
        <f>IFERROR(__xludf.DUMMYFUNCTION("""COMPUTED_VALUE"""),"7TATT")</f>
        <v>7TATT</v>
      </c>
      <c r="C21" s="1">
        <f>IFERROR(__xludf.DUMMYFUNCTION("""COMPUTED_VALUE"""),11.0)</f>
        <v>11</v>
      </c>
      <c r="D21" s="1" t="s">
        <v>28</v>
      </c>
      <c r="E21" s="1" t="s">
        <v>45</v>
      </c>
      <c r="F21" s="1" t="s">
        <v>39</v>
      </c>
      <c r="G21" s="1" t="s">
        <v>45</v>
      </c>
      <c r="H21" s="1" t="s">
        <v>45</v>
      </c>
      <c r="M21" s="1">
        <v>7.0</v>
      </c>
      <c r="N21" s="1">
        <v>10.0</v>
      </c>
      <c r="O21" s="1">
        <v>14.0</v>
      </c>
      <c r="P21" s="1">
        <v>10.0</v>
      </c>
      <c r="Q21" s="1">
        <v>10.0</v>
      </c>
      <c r="S21" s="1" t="s">
        <v>28</v>
      </c>
      <c r="T21" s="1" t="s">
        <v>45</v>
      </c>
      <c r="U21" s="1" t="s">
        <v>39</v>
      </c>
      <c r="V21" s="1" t="s">
        <v>45</v>
      </c>
      <c r="W21" s="1" t="s">
        <v>45</v>
      </c>
      <c r="Y21" s="1" t="str">
        <f>IFERROR(__xludf.DUMMYFUNCTION("UNIQUE(S21:W21, TRUE)"),"7")</f>
        <v>7</v>
      </c>
      <c r="Z21" s="1" t="str">
        <f>IFERROR(__xludf.DUMMYFUNCTION("""COMPUTED_VALUE"""),"T")</f>
        <v>T</v>
      </c>
      <c r="AA21" s="1" t="str">
        <f>IFERROR(__xludf.DUMMYFUNCTION("""COMPUTED_VALUE"""),"A")</f>
        <v>A</v>
      </c>
      <c r="AE21" s="1">
        <f t="shared" ref="AE21:AI21" si="21">IF($A21&lt;&gt;"", COUNTIF($D21:$H21, "=" &amp; Y21),"")</f>
        <v>1</v>
      </c>
      <c r="AF21" s="1">
        <f t="shared" si="21"/>
        <v>3</v>
      </c>
      <c r="AG21" s="1">
        <f t="shared" si="21"/>
        <v>1</v>
      </c>
      <c r="AH21" s="1">
        <f t="shared" si="21"/>
        <v>0</v>
      </c>
      <c r="AI21" s="1">
        <f t="shared" si="21"/>
        <v>0</v>
      </c>
      <c r="AJ21" s="1">
        <f t="shared" si="3"/>
        <v>0</v>
      </c>
      <c r="AL21" s="1">
        <f>IFERROR(__xludf.DUMMYFUNCTION("IFERROR(TRANSPOSE(SORT(TRANSPOSE(FILTER(AE21:AI21, AE21:AI21&lt;&gt;0)),1, FALSE)))"),3.0)</f>
        <v>3</v>
      </c>
      <c r="AM21" s="1">
        <f>IFERROR(__xludf.DUMMYFUNCTION("""COMPUTED_VALUE"""),1.0)</f>
        <v>1</v>
      </c>
      <c r="AN21" s="1">
        <f>IFERROR(__xludf.DUMMYFUNCTION("""COMPUTED_VALUE"""),1.0)</f>
        <v>1</v>
      </c>
      <c r="AR21" s="1">
        <v>3.0</v>
      </c>
      <c r="AS21" s="1">
        <v>1.0</v>
      </c>
      <c r="AT21" s="1">
        <v>1.0</v>
      </c>
      <c r="AU21" s="1"/>
      <c r="AV21" s="1"/>
      <c r="AX21" s="1">
        <v>20.0</v>
      </c>
      <c r="AY21" s="1">
        <v>1.0</v>
      </c>
      <c r="AZ21" s="1">
        <v>1.0</v>
      </c>
      <c r="BA21" s="1">
        <v>1.0</v>
      </c>
      <c r="BB21" s="1">
        <v>1.0</v>
      </c>
      <c r="BC21" s="1">
        <v>1.0</v>
      </c>
      <c r="BD21" s="1">
        <v>4.0</v>
      </c>
      <c r="BE21" s="1">
        <v>3.0</v>
      </c>
      <c r="BF21" s="1">
        <v>10.0</v>
      </c>
      <c r="BG21" s="1">
        <v>7.0</v>
      </c>
      <c r="BH21" s="1">
        <v>13.0</v>
      </c>
      <c r="BI21" s="1" t="s">
        <v>67</v>
      </c>
      <c r="BJ21" s="1">
        <v>413.0</v>
      </c>
      <c r="BL21" s="1">
        <v>8260.0</v>
      </c>
    </row>
    <row r="22" ht="15.75" customHeight="1">
      <c r="A22" s="2" t="s">
        <v>68</v>
      </c>
      <c r="B22" s="1">
        <f>IFERROR(__xludf.DUMMYFUNCTION("""COMPUTED_VALUE"""),88686.0)</f>
        <v>88686</v>
      </c>
      <c r="C22" s="1">
        <f>IFERROR(__xludf.DUMMYFUNCTION("""COMPUTED_VALUE"""),885.0)</f>
        <v>885</v>
      </c>
      <c r="D22" s="1" t="s">
        <v>30</v>
      </c>
      <c r="E22" s="1" t="s">
        <v>30</v>
      </c>
      <c r="F22" s="1" t="s">
        <v>40</v>
      </c>
      <c r="G22" s="1" t="s">
        <v>30</v>
      </c>
      <c r="H22" s="1" t="s">
        <v>40</v>
      </c>
      <c r="M22" s="1">
        <v>8.0</v>
      </c>
      <c r="N22" s="1">
        <v>8.0</v>
      </c>
      <c r="O22" s="1">
        <v>6.0</v>
      </c>
      <c r="P22" s="1">
        <v>8.0</v>
      </c>
      <c r="Q22" s="1">
        <v>6.0</v>
      </c>
      <c r="S22" s="1" t="s">
        <v>30</v>
      </c>
      <c r="T22" s="1" t="s">
        <v>30</v>
      </c>
      <c r="U22" s="1" t="s">
        <v>40</v>
      </c>
      <c r="V22" s="1" t="s">
        <v>30</v>
      </c>
      <c r="W22" s="1" t="s">
        <v>40</v>
      </c>
      <c r="Y22" s="1" t="str">
        <f>IFERROR(__xludf.DUMMYFUNCTION("UNIQUE(S22:W22, TRUE)"),"8")</f>
        <v>8</v>
      </c>
      <c r="Z22" s="1" t="str">
        <f>IFERROR(__xludf.DUMMYFUNCTION("""COMPUTED_VALUE"""),"6")</f>
        <v>6</v>
      </c>
      <c r="AE22" s="1">
        <f t="shared" ref="AE22:AI22" si="22">IF($A22&lt;&gt;"", COUNTIF($D22:$H22, "=" &amp; Y22),"")</f>
        <v>3</v>
      </c>
      <c r="AF22" s="1">
        <f t="shared" si="22"/>
        <v>2</v>
      </c>
      <c r="AG22" s="1">
        <f t="shared" si="22"/>
        <v>0</v>
      </c>
      <c r="AH22" s="1">
        <f t="shared" si="22"/>
        <v>0</v>
      </c>
      <c r="AI22" s="1">
        <f t="shared" si="22"/>
        <v>0</v>
      </c>
      <c r="AJ22" s="1">
        <f t="shared" si="3"/>
        <v>0</v>
      </c>
      <c r="AL22" s="1">
        <f>IFERROR(__xludf.DUMMYFUNCTION("IFERROR(TRANSPOSE(SORT(TRANSPOSE(FILTER(AE22:AI22, AE22:AI22&lt;&gt;0)),1, FALSE)))"),3.0)</f>
        <v>3</v>
      </c>
      <c r="AM22" s="1">
        <f>IFERROR(__xludf.DUMMYFUNCTION("""COMPUTED_VALUE"""),2.0)</f>
        <v>2</v>
      </c>
      <c r="AR22" s="1">
        <v>3.0</v>
      </c>
      <c r="AS22" s="1">
        <v>2.0</v>
      </c>
      <c r="AT22" s="1"/>
      <c r="AU22" s="1"/>
      <c r="AV22" s="1"/>
      <c r="AX22" s="1">
        <v>21.0</v>
      </c>
      <c r="AY22" s="1">
        <v>1.0</v>
      </c>
      <c r="AZ22" s="1">
        <v>1.0</v>
      </c>
      <c r="BA22" s="1">
        <v>1.0</v>
      </c>
      <c r="BB22" s="1">
        <v>1.0</v>
      </c>
      <c r="BC22" s="1">
        <v>1.0</v>
      </c>
      <c r="BD22" s="1">
        <v>4.0</v>
      </c>
      <c r="BE22" s="1">
        <v>5.0</v>
      </c>
      <c r="BF22" s="1">
        <v>12.0</v>
      </c>
      <c r="BG22" s="1">
        <v>9.0</v>
      </c>
      <c r="BH22" s="1">
        <v>6.0</v>
      </c>
      <c r="BI22" s="1" t="s">
        <v>69</v>
      </c>
      <c r="BJ22" s="1">
        <v>208.0</v>
      </c>
      <c r="BL22" s="1">
        <v>4368.0</v>
      </c>
    </row>
    <row r="23" ht="15.75" customHeight="1">
      <c r="A23" s="2" t="s">
        <v>70</v>
      </c>
      <c r="B23" s="1" t="str">
        <f>IFERROR(__xludf.DUMMYFUNCTION("""COMPUTED_VALUE"""),"5QJ55")</f>
        <v>5QJ55</v>
      </c>
      <c r="C23" s="1">
        <f>IFERROR(__xludf.DUMMYFUNCTION("""COMPUTED_VALUE"""),782.0)</f>
        <v>782</v>
      </c>
      <c r="D23" s="1" t="s">
        <v>29</v>
      </c>
      <c r="E23" s="1" t="s">
        <v>20</v>
      </c>
      <c r="F23" s="1" t="s">
        <v>22</v>
      </c>
      <c r="G23" s="1" t="s">
        <v>29</v>
      </c>
      <c r="H23" s="1" t="s">
        <v>29</v>
      </c>
      <c r="M23" s="1">
        <v>5.0</v>
      </c>
      <c r="N23" s="1">
        <v>12.0</v>
      </c>
      <c r="O23" s="1">
        <v>1.0</v>
      </c>
      <c r="P23" s="1">
        <v>5.0</v>
      </c>
      <c r="Q23" s="1">
        <v>5.0</v>
      </c>
      <c r="S23" s="1" t="s">
        <v>29</v>
      </c>
      <c r="T23" s="1" t="s">
        <v>20</v>
      </c>
      <c r="U23" s="1" t="s">
        <v>25</v>
      </c>
      <c r="V23" s="1" t="s">
        <v>29</v>
      </c>
      <c r="W23" s="1" t="s">
        <v>29</v>
      </c>
      <c r="Y23" s="1" t="str">
        <f>IFERROR(__xludf.DUMMYFUNCTION("UNIQUE(S23:W23, TRUE)"),"5")</f>
        <v>5</v>
      </c>
      <c r="Z23" s="1" t="str">
        <f>IFERROR(__xludf.DUMMYFUNCTION("""COMPUTED_VALUE"""),"Q")</f>
        <v>Q</v>
      </c>
      <c r="AA23" s="1" t="str">
        <f>IFERROR(__xludf.DUMMYFUNCTION("""COMPUTED_VALUE"""),"")</f>
        <v/>
      </c>
      <c r="AE23" s="1">
        <f t="shared" ref="AE23:AI23" si="23">IF($A23&lt;&gt;"", COUNTIF($D23:$H23, "=" &amp; Y23),"")</f>
        <v>3</v>
      </c>
      <c r="AF23" s="1">
        <f t="shared" si="23"/>
        <v>1</v>
      </c>
      <c r="AG23" s="1">
        <f t="shared" si="23"/>
        <v>0</v>
      </c>
      <c r="AH23" s="1">
        <f t="shared" si="23"/>
        <v>0</v>
      </c>
      <c r="AI23" s="1">
        <f t="shared" si="23"/>
        <v>0</v>
      </c>
      <c r="AJ23" s="1">
        <f t="shared" si="3"/>
        <v>1</v>
      </c>
      <c r="AL23" s="1">
        <f>IFERROR(__xludf.DUMMYFUNCTION("IFERROR(TRANSPOSE(SORT(TRANSPOSE(FILTER(AE23:AI23, AE23:AI23&lt;&gt;0)),1, FALSE)))"),3.0)</f>
        <v>3</v>
      </c>
      <c r="AM23" s="1">
        <f>IFERROR(__xludf.DUMMYFUNCTION("""COMPUTED_VALUE"""),1.0)</f>
        <v>1</v>
      </c>
      <c r="AR23" s="1">
        <v>4.0</v>
      </c>
      <c r="AS23" s="1">
        <v>1.0</v>
      </c>
      <c r="AT23" s="1"/>
      <c r="AU23" s="1"/>
      <c r="AV23" s="1"/>
      <c r="AX23" s="1">
        <v>22.0</v>
      </c>
      <c r="AY23" s="1">
        <v>1.0</v>
      </c>
      <c r="AZ23" s="1">
        <v>1.0</v>
      </c>
      <c r="BA23" s="1">
        <v>1.0</v>
      </c>
      <c r="BB23" s="1">
        <v>1.0</v>
      </c>
      <c r="BC23" s="1">
        <v>1.0</v>
      </c>
      <c r="BD23" s="1">
        <v>4.0</v>
      </c>
      <c r="BE23" s="1">
        <v>6.0</v>
      </c>
      <c r="BF23" s="1">
        <v>5.0</v>
      </c>
      <c r="BG23" s="1">
        <v>3.0</v>
      </c>
      <c r="BH23" s="1">
        <v>13.0</v>
      </c>
      <c r="BI23" s="1" t="s">
        <v>71</v>
      </c>
      <c r="BJ23" s="1">
        <v>812.0</v>
      </c>
      <c r="BL23" s="1">
        <v>17864.0</v>
      </c>
    </row>
    <row r="24" ht="15.75" customHeight="1">
      <c r="A24" s="2" t="s">
        <v>72</v>
      </c>
      <c r="B24" s="1" t="str">
        <f>IFERROR(__xludf.DUMMYFUNCTION("""COMPUTED_VALUE"""),"72K77")</f>
        <v>72K77</v>
      </c>
      <c r="C24" s="1">
        <f>IFERROR(__xludf.DUMMYFUNCTION("""COMPUTED_VALUE"""),576.0)</f>
        <v>576</v>
      </c>
      <c r="D24" s="1" t="s">
        <v>28</v>
      </c>
      <c r="E24" s="1" t="s">
        <v>24</v>
      </c>
      <c r="F24" s="1" t="s">
        <v>38</v>
      </c>
      <c r="G24" s="1" t="s">
        <v>28</v>
      </c>
      <c r="H24" s="1" t="s">
        <v>28</v>
      </c>
      <c r="M24" s="1">
        <v>7.0</v>
      </c>
      <c r="N24" s="1">
        <v>2.0</v>
      </c>
      <c r="O24" s="1">
        <v>13.0</v>
      </c>
      <c r="P24" s="1">
        <v>7.0</v>
      </c>
      <c r="Q24" s="1">
        <v>7.0</v>
      </c>
      <c r="S24" s="1" t="s">
        <v>28</v>
      </c>
      <c r="T24" s="1" t="s">
        <v>24</v>
      </c>
      <c r="U24" s="1" t="s">
        <v>38</v>
      </c>
      <c r="V24" s="1" t="s">
        <v>28</v>
      </c>
      <c r="W24" s="1" t="s">
        <v>28</v>
      </c>
      <c r="Y24" s="1" t="str">
        <f>IFERROR(__xludf.DUMMYFUNCTION("UNIQUE(S24:W24, TRUE)"),"7")</f>
        <v>7</v>
      </c>
      <c r="Z24" s="1" t="str">
        <f>IFERROR(__xludf.DUMMYFUNCTION("""COMPUTED_VALUE"""),"2")</f>
        <v>2</v>
      </c>
      <c r="AA24" s="1" t="str">
        <f>IFERROR(__xludf.DUMMYFUNCTION("""COMPUTED_VALUE"""),"K")</f>
        <v>K</v>
      </c>
      <c r="AE24" s="1">
        <f t="shared" ref="AE24:AI24" si="24">IF($A24&lt;&gt;"", COUNTIF($D24:$H24, "=" &amp; Y24),"")</f>
        <v>3</v>
      </c>
      <c r="AF24" s="1">
        <f t="shared" si="24"/>
        <v>1</v>
      </c>
      <c r="AG24" s="1">
        <f t="shared" si="24"/>
        <v>1</v>
      </c>
      <c r="AH24" s="1">
        <f t="shared" si="24"/>
        <v>0</v>
      </c>
      <c r="AI24" s="1">
        <f t="shared" si="24"/>
        <v>0</v>
      </c>
      <c r="AJ24" s="1">
        <f t="shared" si="3"/>
        <v>0</v>
      </c>
      <c r="AL24" s="1">
        <f>IFERROR(__xludf.DUMMYFUNCTION("IFERROR(TRANSPOSE(SORT(TRANSPOSE(FILTER(AE24:AI24, AE24:AI24&lt;&gt;0)),1, FALSE)))"),3.0)</f>
        <v>3</v>
      </c>
      <c r="AM24" s="1">
        <f>IFERROR(__xludf.DUMMYFUNCTION("""COMPUTED_VALUE"""),1.0)</f>
        <v>1</v>
      </c>
      <c r="AN24" s="1">
        <f>IFERROR(__xludf.DUMMYFUNCTION("""COMPUTED_VALUE"""),1.0)</f>
        <v>1</v>
      </c>
      <c r="AR24" s="1">
        <v>3.0</v>
      </c>
      <c r="AS24" s="1">
        <v>1.0</v>
      </c>
      <c r="AT24" s="1">
        <v>1.0</v>
      </c>
      <c r="AU24" s="1"/>
      <c r="AV24" s="1"/>
      <c r="AX24" s="1">
        <v>23.0</v>
      </c>
      <c r="AY24" s="1">
        <v>1.0</v>
      </c>
      <c r="AZ24" s="1">
        <v>1.0</v>
      </c>
      <c r="BA24" s="1">
        <v>1.0</v>
      </c>
      <c r="BB24" s="1">
        <v>1.0</v>
      </c>
      <c r="BC24" s="1">
        <v>1.0</v>
      </c>
      <c r="BD24" s="1">
        <v>4.0</v>
      </c>
      <c r="BE24" s="1">
        <v>6.0</v>
      </c>
      <c r="BF24" s="1">
        <v>12.0</v>
      </c>
      <c r="BG24" s="1">
        <v>2.0</v>
      </c>
      <c r="BH24" s="1">
        <v>14.0</v>
      </c>
      <c r="BI24" s="1" t="s">
        <v>73</v>
      </c>
      <c r="BJ24" s="1">
        <v>39.0</v>
      </c>
      <c r="BL24" s="1">
        <v>897.0</v>
      </c>
    </row>
    <row r="25" ht="15.75" customHeight="1">
      <c r="A25" s="2" t="s">
        <v>74</v>
      </c>
      <c r="B25" s="1" t="str">
        <f>IFERROR(__xludf.DUMMYFUNCTION("""COMPUTED_VALUE"""),"KQ48J")</f>
        <v>KQ48J</v>
      </c>
      <c r="C25" s="1">
        <f>IFERROR(__xludf.DUMMYFUNCTION("""COMPUTED_VALUE"""),352.0)</f>
        <v>352</v>
      </c>
      <c r="D25" s="1" t="s">
        <v>38</v>
      </c>
      <c r="E25" s="1" t="s">
        <v>20</v>
      </c>
      <c r="F25" s="1" t="s">
        <v>21</v>
      </c>
      <c r="G25" s="1" t="s">
        <v>30</v>
      </c>
      <c r="H25" s="1" t="s">
        <v>22</v>
      </c>
      <c r="M25" s="1">
        <v>13.0</v>
      </c>
      <c r="N25" s="1">
        <v>12.0</v>
      </c>
      <c r="O25" s="1">
        <v>4.0</v>
      </c>
      <c r="P25" s="1">
        <v>8.0</v>
      </c>
      <c r="Q25" s="1">
        <v>1.0</v>
      </c>
      <c r="S25" s="1" t="s">
        <v>38</v>
      </c>
      <c r="T25" s="1" t="s">
        <v>20</v>
      </c>
      <c r="U25" s="1" t="s">
        <v>21</v>
      </c>
      <c r="V25" s="1" t="s">
        <v>30</v>
      </c>
      <c r="W25" s="1" t="s">
        <v>25</v>
      </c>
      <c r="Y25" s="1" t="str">
        <f>IFERROR(__xludf.DUMMYFUNCTION("UNIQUE(S25:W25, TRUE)"),"K")</f>
        <v>K</v>
      </c>
      <c r="Z25" s="1" t="str">
        <f>IFERROR(__xludf.DUMMYFUNCTION("""COMPUTED_VALUE"""),"Q")</f>
        <v>Q</v>
      </c>
      <c r="AA25" s="1" t="str">
        <f>IFERROR(__xludf.DUMMYFUNCTION("""COMPUTED_VALUE"""),"4")</f>
        <v>4</v>
      </c>
      <c r="AB25" s="1" t="str">
        <f>IFERROR(__xludf.DUMMYFUNCTION("""COMPUTED_VALUE"""),"8")</f>
        <v>8</v>
      </c>
      <c r="AC25" s="1" t="str">
        <f>IFERROR(__xludf.DUMMYFUNCTION("""COMPUTED_VALUE"""),"")</f>
        <v/>
      </c>
      <c r="AE25" s="1">
        <f t="shared" ref="AE25:AI25" si="25">IF($A25&lt;&gt;"", COUNTIF($D25:$H25, "=" &amp; Y25),"")</f>
        <v>1</v>
      </c>
      <c r="AF25" s="1">
        <f t="shared" si="25"/>
        <v>1</v>
      </c>
      <c r="AG25" s="1">
        <f t="shared" si="25"/>
        <v>1</v>
      </c>
      <c r="AH25" s="1">
        <f t="shared" si="25"/>
        <v>1</v>
      </c>
      <c r="AI25" s="1">
        <f t="shared" si="25"/>
        <v>0</v>
      </c>
      <c r="AJ25" s="1">
        <f t="shared" si="3"/>
        <v>1</v>
      </c>
      <c r="AL25" s="1">
        <f>IFERROR(__xludf.DUMMYFUNCTION("IFERROR(TRANSPOSE(SORT(TRANSPOSE(FILTER(AE25:AI25, AE25:AI25&lt;&gt;0)),1, FALSE)))"),1.0)</f>
        <v>1</v>
      </c>
      <c r="AM25" s="1">
        <f>IFERROR(__xludf.DUMMYFUNCTION("""COMPUTED_VALUE"""),1.0)</f>
        <v>1</v>
      </c>
      <c r="AN25" s="1">
        <f>IFERROR(__xludf.DUMMYFUNCTION("""COMPUTED_VALUE"""),1.0)</f>
        <v>1</v>
      </c>
      <c r="AO25" s="1">
        <f>IFERROR(__xludf.DUMMYFUNCTION("""COMPUTED_VALUE"""),1.0)</f>
        <v>1</v>
      </c>
      <c r="AR25" s="1">
        <v>2.0</v>
      </c>
      <c r="AS25" s="1">
        <v>1.0</v>
      </c>
      <c r="AT25" s="1">
        <v>1.0</v>
      </c>
      <c r="AU25" s="1">
        <v>1.0</v>
      </c>
      <c r="AV25" s="1"/>
      <c r="AX25" s="1">
        <v>24.0</v>
      </c>
      <c r="AY25" s="1">
        <v>1.0</v>
      </c>
      <c r="AZ25" s="1">
        <v>1.0</v>
      </c>
      <c r="BA25" s="1">
        <v>1.0</v>
      </c>
      <c r="BB25" s="1">
        <v>1.0</v>
      </c>
      <c r="BC25" s="1">
        <v>1.0</v>
      </c>
      <c r="BD25" s="1">
        <v>4.0</v>
      </c>
      <c r="BE25" s="1">
        <v>7.0</v>
      </c>
      <c r="BF25" s="1">
        <v>2.0</v>
      </c>
      <c r="BG25" s="1">
        <v>10.0</v>
      </c>
      <c r="BH25" s="1">
        <v>5.0</v>
      </c>
      <c r="BI25" s="1" t="s">
        <v>75</v>
      </c>
      <c r="BJ25" s="1">
        <v>948.0</v>
      </c>
      <c r="BL25" s="1">
        <v>22752.0</v>
      </c>
    </row>
    <row r="26" ht="15.75" customHeight="1">
      <c r="A26" s="2" t="s">
        <v>76</v>
      </c>
      <c r="B26" s="1" t="str">
        <f>IFERROR(__xludf.DUMMYFUNCTION("""COMPUTED_VALUE"""),"JJ488")</f>
        <v>JJ488</v>
      </c>
      <c r="C26" s="1">
        <f>IFERROR(__xludf.DUMMYFUNCTION("""COMPUTED_VALUE"""),704.0)</f>
        <v>704</v>
      </c>
      <c r="D26" s="1" t="s">
        <v>22</v>
      </c>
      <c r="E26" s="1" t="s">
        <v>22</v>
      </c>
      <c r="F26" s="1" t="s">
        <v>21</v>
      </c>
      <c r="G26" s="1" t="s">
        <v>30</v>
      </c>
      <c r="H26" s="1" t="s">
        <v>30</v>
      </c>
      <c r="M26" s="1">
        <v>1.0</v>
      </c>
      <c r="N26" s="1">
        <v>1.0</v>
      </c>
      <c r="O26" s="1">
        <v>4.0</v>
      </c>
      <c r="P26" s="1">
        <v>8.0</v>
      </c>
      <c r="Q26" s="1">
        <v>8.0</v>
      </c>
      <c r="S26" s="1" t="s">
        <v>25</v>
      </c>
      <c r="T26" s="1" t="s">
        <v>25</v>
      </c>
      <c r="U26" s="1" t="s">
        <v>21</v>
      </c>
      <c r="V26" s="1" t="s">
        <v>30</v>
      </c>
      <c r="W26" s="1" t="s">
        <v>30</v>
      </c>
      <c r="Y26" s="1" t="str">
        <f>IFERROR(__xludf.DUMMYFUNCTION("UNIQUE(S26:W26, TRUE)"),"")</f>
        <v/>
      </c>
      <c r="Z26" s="1" t="str">
        <f>IFERROR(__xludf.DUMMYFUNCTION("""COMPUTED_VALUE"""),"4")</f>
        <v>4</v>
      </c>
      <c r="AA26" s="1" t="str">
        <f>IFERROR(__xludf.DUMMYFUNCTION("""COMPUTED_VALUE"""),"8")</f>
        <v>8</v>
      </c>
      <c r="AE26" s="1">
        <f t="shared" ref="AE26:AI26" si="26">IF($A26&lt;&gt;"", COUNTIF($D26:$H26, "=" &amp; Y26),"")</f>
        <v>0</v>
      </c>
      <c r="AF26" s="1">
        <f t="shared" si="26"/>
        <v>1</v>
      </c>
      <c r="AG26" s="1">
        <f t="shared" si="26"/>
        <v>2</v>
      </c>
      <c r="AH26" s="1">
        <f t="shared" si="26"/>
        <v>0</v>
      </c>
      <c r="AI26" s="1">
        <f t="shared" si="26"/>
        <v>0</v>
      </c>
      <c r="AJ26" s="1">
        <f t="shared" si="3"/>
        <v>2</v>
      </c>
      <c r="AL26" s="1">
        <f>IFERROR(__xludf.DUMMYFUNCTION("IFERROR(TRANSPOSE(SORT(TRANSPOSE(FILTER(AE26:AI26, AE26:AI26&lt;&gt;0)),1, FALSE)))"),2.0)</f>
        <v>2</v>
      </c>
      <c r="AM26" s="1">
        <f>IFERROR(__xludf.DUMMYFUNCTION("""COMPUTED_VALUE"""),1.0)</f>
        <v>1</v>
      </c>
      <c r="AR26" s="1">
        <v>4.0</v>
      </c>
      <c r="AS26" s="1">
        <v>1.0</v>
      </c>
      <c r="AT26" s="1"/>
      <c r="AU26" s="1"/>
      <c r="AV26" s="1"/>
      <c r="AX26" s="1">
        <v>25.0</v>
      </c>
      <c r="AY26" s="1">
        <v>1.0</v>
      </c>
      <c r="AZ26" s="1">
        <v>1.0</v>
      </c>
      <c r="BA26" s="1">
        <v>1.0</v>
      </c>
      <c r="BB26" s="1">
        <v>1.0</v>
      </c>
      <c r="BC26" s="1">
        <v>1.0</v>
      </c>
      <c r="BD26" s="1">
        <v>4.0</v>
      </c>
      <c r="BE26" s="1">
        <v>8.0</v>
      </c>
      <c r="BF26" s="1">
        <v>5.0</v>
      </c>
      <c r="BG26" s="1">
        <v>7.0</v>
      </c>
      <c r="BH26" s="1">
        <v>6.0</v>
      </c>
      <c r="BI26" s="1">
        <v>48576.0</v>
      </c>
      <c r="BJ26" s="1">
        <v>839.0</v>
      </c>
      <c r="BL26" s="1">
        <v>20975.0</v>
      </c>
    </row>
    <row r="27" ht="15.75" customHeight="1">
      <c r="A27" s="2" t="s">
        <v>77</v>
      </c>
      <c r="B27" s="1" t="str">
        <f>IFERROR(__xludf.DUMMYFUNCTION("""COMPUTED_VALUE"""),"3K356")</f>
        <v>3K356</v>
      </c>
      <c r="C27" s="1">
        <f>IFERROR(__xludf.DUMMYFUNCTION("""COMPUTED_VALUE"""),12.0)</f>
        <v>12</v>
      </c>
      <c r="D27" s="1" t="s">
        <v>31</v>
      </c>
      <c r="E27" s="1" t="s">
        <v>38</v>
      </c>
      <c r="F27" s="1" t="s">
        <v>31</v>
      </c>
      <c r="G27" s="1" t="s">
        <v>29</v>
      </c>
      <c r="H27" s="1" t="s">
        <v>40</v>
      </c>
      <c r="M27" s="1">
        <v>3.0</v>
      </c>
      <c r="N27" s="1">
        <v>13.0</v>
      </c>
      <c r="O27" s="1">
        <v>3.0</v>
      </c>
      <c r="P27" s="1">
        <v>5.0</v>
      </c>
      <c r="Q27" s="1">
        <v>6.0</v>
      </c>
      <c r="S27" s="1" t="s">
        <v>31</v>
      </c>
      <c r="T27" s="1" t="s">
        <v>38</v>
      </c>
      <c r="U27" s="1" t="s">
        <v>31</v>
      </c>
      <c r="V27" s="1" t="s">
        <v>29</v>
      </c>
      <c r="W27" s="1" t="s">
        <v>40</v>
      </c>
      <c r="Y27" s="1" t="str">
        <f>IFERROR(__xludf.DUMMYFUNCTION("UNIQUE(S27:W27, TRUE)"),"3")</f>
        <v>3</v>
      </c>
      <c r="Z27" s="1" t="str">
        <f>IFERROR(__xludf.DUMMYFUNCTION("""COMPUTED_VALUE"""),"K")</f>
        <v>K</v>
      </c>
      <c r="AA27" s="1" t="str">
        <f>IFERROR(__xludf.DUMMYFUNCTION("""COMPUTED_VALUE"""),"5")</f>
        <v>5</v>
      </c>
      <c r="AB27" s="1" t="str">
        <f>IFERROR(__xludf.DUMMYFUNCTION("""COMPUTED_VALUE"""),"6")</f>
        <v>6</v>
      </c>
      <c r="AE27" s="1">
        <f t="shared" ref="AE27:AI27" si="27">IF($A27&lt;&gt;"", COUNTIF($D27:$H27, "=" &amp; Y27),"")</f>
        <v>2</v>
      </c>
      <c r="AF27" s="1">
        <f t="shared" si="27"/>
        <v>1</v>
      </c>
      <c r="AG27" s="1">
        <f t="shared" si="27"/>
        <v>1</v>
      </c>
      <c r="AH27" s="1">
        <f t="shared" si="27"/>
        <v>1</v>
      </c>
      <c r="AI27" s="1">
        <f t="shared" si="27"/>
        <v>0</v>
      </c>
      <c r="AJ27" s="1">
        <f t="shared" si="3"/>
        <v>0</v>
      </c>
      <c r="AL27" s="1">
        <f>IFERROR(__xludf.DUMMYFUNCTION("IFERROR(TRANSPOSE(SORT(TRANSPOSE(FILTER(AE27:AI27, AE27:AI27&lt;&gt;0)),1, FALSE)))"),2.0)</f>
        <v>2</v>
      </c>
      <c r="AM27" s="1">
        <f>IFERROR(__xludf.DUMMYFUNCTION("""COMPUTED_VALUE"""),1.0)</f>
        <v>1</v>
      </c>
      <c r="AN27" s="1">
        <f>IFERROR(__xludf.DUMMYFUNCTION("""COMPUTED_VALUE"""),1.0)</f>
        <v>1</v>
      </c>
      <c r="AO27" s="1">
        <f>IFERROR(__xludf.DUMMYFUNCTION("""COMPUTED_VALUE"""),1.0)</f>
        <v>1</v>
      </c>
      <c r="AR27" s="1">
        <v>2.0</v>
      </c>
      <c r="AS27" s="1">
        <v>1.0</v>
      </c>
      <c r="AT27" s="1">
        <v>1.0</v>
      </c>
      <c r="AU27" s="1">
        <v>1.0</v>
      </c>
      <c r="AV27" s="1"/>
      <c r="AX27" s="1">
        <v>26.0</v>
      </c>
      <c r="AY27" s="1">
        <v>1.0</v>
      </c>
      <c r="AZ27" s="1">
        <v>1.0</v>
      </c>
      <c r="BA27" s="1">
        <v>1.0</v>
      </c>
      <c r="BB27" s="1">
        <v>1.0</v>
      </c>
      <c r="BC27" s="1">
        <v>1.0</v>
      </c>
      <c r="BD27" s="1">
        <v>4.0</v>
      </c>
      <c r="BE27" s="1">
        <v>8.0</v>
      </c>
      <c r="BF27" s="1">
        <v>7.0</v>
      </c>
      <c r="BG27" s="1">
        <v>2.0</v>
      </c>
      <c r="BH27" s="1">
        <v>9.0</v>
      </c>
      <c r="BI27" s="1">
        <v>48729.0</v>
      </c>
      <c r="BJ27" s="1">
        <v>267.0</v>
      </c>
      <c r="BL27" s="1">
        <v>6942.0</v>
      </c>
    </row>
    <row r="28" ht="15.75" customHeight="1">
      <c r="A28" s="2" t="s">
        <v>78</v>
      </c>
      <c r="B28" s="1" t="str">
        <f>IFERROR(__xludf.DUMMYFUNCTION("""COMPUTED_VALUE"""),"JQJAQ")</f>
        <v>JQJAQ</v>
      </c>
      <c r="C28" s="1">
        <f>IFERROR(__xludf.DUMMYFUNCTION("""COMPUTED_VALUE"""),201.0)</f>
        <v>201</v>
      </c>
      <c r="D28" s="1" t="s">
        <v>22</v>
      </c>
      <c r="E28" s="1" t="s">
        <v>20</v>
      </c>
      <c r="F28" s="1" t="s">
        <v>22</v>
      </c>
      <c r="G28" s="1" t="s">
        <v>39</v>
      </c>
      <c r="H28" s="1" t="s">
        <v>20</v>
      </c>
      <c r="M28" s="1">
        <v>1.0</v>
      </c>
      <c r="N28" s="1">
        <v>12.0</v>
      </c>
      <c r="O28" s="1">
        <v>1.0</v>
      </c>
      <c r="P28" s="1">
        <v>14.0</v>
      </c>
      <c r="Q28" s="1">
        <v>12.0</v>
      </c>
      <c r="S28" s="1" t="s">
        <v>25</v>
      </c>
      <c r="T28" s="1" t="s">
        <v>20</v>
      </c>
      <c r="U28" s="1" t="s">
        <v>25</v>
      </c>
      <c r="V28" s="1" t="s">
        <v>39</v>
      </c>
      <c r="W28" s="1" t="s">
        <v>20</v>
      </c>
      <c r="Y28" s="1" t="str">
        <f>IFERROR(__xludf.DUMMYFUNCTION("UNIQUE(S28:W28, TRUE)"),"")</f>
        <v/>
      </c>
      <c r="Z28" s="1" t="str">
        <f>IFERROR(__xludf.DUMMYFUNCTION("""COMPUTED_VALUE"""),"Q")</f>
        <v>Q</v>
      </c>
      <c r="AA28" s="1" t="str">
        <f>IFERROR(__xludf.DUMMYFUNCTION("""COMPUTED_VALUE"""),"A")</f>
        <v>A</v>
      </c>
      <c r="AE28" s="1">
        <f t="shared" ref="AE28:AI28" si="28">IF($A28&lt;&gt;"", COUNTIF($D28:$H28, "=" &amp; Y28),"")</f>
        <v>0</v>
      </c>
      <c r="AF28" s="1">
        <f t="shared" si="28"/>
        <v>2</v>
      </c>
      <c r="AG28" s="1">
        <f t="shared" si="28"/>
        <v>1</v>
      </c>
      <c r="AH28" s="1">
        <f t="shared" si="28"/>
        <v>0</v>
      </c>
      <c r="AI28" s="1">
        <f t="shared" si="28"/>
        <v>0</v>
      </c>
      <c r="AJ28" s="1">
        <f t="shared" si="3"/>
        <v>2</v>
      </c>
      <c r="AL28" s="1">
        <f>IFERROR(__xludf.DUMMYFUNCTION("IFERROR(TRANSPOSE(SORT(TRANSPOSE(FILTER(AE28:AI28, AE28:AI28&lt;&gt;0)),1, FALSE)))"),2.0)</f>
        <v>2</v>
      </c>
      <c r="AM28" s="1">
        <f>IFERROR(__xludf.DUMMYFUNCTION("""COMPUTED_VALUE"""),1.0)</f>
        <v>1</v>
      </c>
      <c r="AR28" s="1">
        <v>4.0</v>
      </c>
      <c r="AS28" s="1">
        <v>1.0</v>
      </c>
      <c r="AT28" s="1"/>
      <c r="AU28" s="1"/>
      <c r="AV28" s="1"/>
      <c r="AX28" s="1">
        <v>27.0</v>
      </c>
      <c r="AY28" s="1">
        <v>1.0</v>
      </c>
      <c r="AZ28" s="1">
        <v>1.0</v>
      </c>
      <c r="BA28" s="1">
        <v>1.0</v>
      </c>
      <c r="BB28" s="1">
        <v>1.0</v>
      </c>
      <c r="BC28" s="1">
        <v>1.0</v>
      </c>
      <c r="BD28" s="1">
        <v>4.0</v>
      </c>
      <c r="BE28" s="1">
        <v>8.0</v>
      </c>
      <c r="BF28" s="1">
        <v>14.0</v>
      </c>
      <c r="BG28" s="1">
        <v>7.0</v>
      </c>
      <c r="BH28" s="1">
        <v>9.0</v>
      </c>
      <c r="BI28" s="1" t="s">
        <v>79</v>
      </c>
      <c r="BJ28" s="1">
        <v>910.0</v>
      </c>
      <c r="BL28" s="1">
        <v>24570.0</v>
      </c>
    </row>
    <row r="29" ht="15.75" customHeight="1">
      <c r="A29" s="2" t="s">
        <v>80</v>
      </c>
      <c r="B29" s="1">
        <f>IFERROR(__xludf.DUMMYFUNCTION("""COMPUTED_VALUE"""),26272.0)</f>
        <v>26272</v>
      </c>
      <c r="C29" s="1">
        <f>IFERROR(__xludf.DUMMYFUNCTION("""COMPUTED_VALUE"""),373.0)</f>
        <v>373</v>
      </c>
      <c r="D29" s="1" t="s">
        <v>24</v>
      </c>
      <c r="E29" s="1" t="s">
        <v>40</v>
      </c>
      <c r="F29" s="1" t="s">
        <v>24</v>
      </c>
      <c r="G29" s="1" t="s">
        <v>28</v>
      </c>
      <c r="H29" s="1" t="s">
        <v>24</v>
      </c>
      <c r="M29" s="1">
        <v>2.0</v>
      </c>
      <c r="N29" s="1">
        <v>6.0</v>
      </c>
      <c r="O29" s="1">
        <v>2.0</v>
      </c>
      <c r="P29" s="1">
        <v>7.0</v>
      </c>
      <c r="Q29" s="1">
        <v>2.0</v>
      </c>
      <c r="S29" s="1" t="s">
        <v>24</v>
      </c>
      <c r="T29" s="1" t="s">
        <v>40</v>
      </c>
      <c r="U29" s="1" t="s">
        <v>24</v>
      </c>
      <c r="V29" s="1" t="s">
        <v>28</v>
      </c>
      <c r="W29" s="1" t="s">
        <v>24</v>
      </c>
      <c r="Y29" s="1" t="str">
        <f>IFERROR(__xludf.DUMMYFUNCTION("UNIQUE(S29:W29, TRUE)"),"2")</f>
        <v>2</v>
      </c>
      <c r="Z29" s="1" t="str">
        <f>IFERROR(__xludf.DUMMYFUNCTION("""COMPUTED_VALUE"""),"6")</f>
        <v>6</v>
      </c>
      <c r="AA29" s="1" t="str">
        <f>IFERROR(__xludf.DUMMYFUNCTION("""COMPUTED_VALUE"""),"7")</f>
        <v>7</v>
      </c>
      <c r="AE29" s="1">
        <f t="shared" ref="AE29:AI29" si="29">IF($A29&lt;&gt;"", COUNTIF($D29:$H29, "=" &amp; Y29),"")</f>
        <v>3</v>
      </c>
      <c r="AF29" s="1">
        <f t="shared" si="29"/>
        <v>1</v>
      </c>
      <c r="AG29" s="1">
        <f t="shared" si="29"/>
        <v>1</v>
      </c>
      <c r="AH29" s="1">
        <f t="shared" si="29"/>
        <v>0</v>
      </c>
      <c r="AI29" s="1">
        <f t="shared" si="29"/>
        <v>0</v>
      </c>
      <c r="AJ29" s="1">
        <f t="shared" si="3"/>
        <v>0</v>
      </c>
      <c r="AL29" s="1">
        <f>IFERROR(__xludf.DUMMYFUNCTION("IFERROR(TRANSPOSE(SORT(TRANSPOSE(FILTER(AE29:AI29, AE29:AI29&lt;&gt;0)),1, FALSE)))"),3.0)</f>
        <v>3</v>
      </c>
      <c r="AM29" s="1">
        <f>IFERROR(__xludf.DUMMYFUNCTION("""COMPUTED_VALUE"""),1.0)</f>
        <v>1</v>
      </c>
      <c r="AN29" s="1">
        <f>IFERROR(__xludf.DUMMYFUNCTION("""COMPUTED_VALUE"""),1.0)</f>
        <v>1</v>
      </c>
      <c r="AR29" s="1">
        <v>3.0</v>
      </c>
      <c r="AS29" s="1">
        <v>1.0</v>
      </c>
      <c r="AT29" s="1">
        <v>1.0</v>
      </c>
      <c r="AU29" s="1"/>
      <c r="AV29" s="1"/>
      <c r="AX29" s="1">
        <v>28.0</v>
      </c>
      <c r="AY29" s="1">
        <v>1.0</v>
      </c>
      <c r="AZ29" s="1">
        <v>1.0</v>
      </c>
      <c r="BA29" s="1">
        <v>1.0</v>
      </c>
      <c r="BB29" s="1">
        <v>1.0</v>
      </c>
      <c r="BC29" s="1">
        <v>1.0</v>
      </c>
      <c r="BD29" s="1">
        <v>4.0</v>
      </c>
      <c r="BE29" s="1">
        <v>9.0</v>
      </c>
      <c r="BF29" s="1">
        <v>5.0</v>
      </c>
      <c r="BG29" s="1">
        <v>14.0</v>
      </c>
      <c r="BH29" s="1">
        <v>10.0</v>
      </c>
      <c r="BI29" s="1" t="s">
        <v>81</v>
      </c>
      <c r="BJ29" s="1">
        <v>632.0</v>
      </c>
      <c r="BL29" s="1">
        <v>17696.0</v>
      </c>
    </row>
    <row r="30" ht="15.75" customHeight="1">
      <c r="A30" s="2" t="s">
        <v>82</v>
      </c>
      <c r="B30" s="1" t="str">
        <f>IFERROR(__xludf.DUMMYFUNCTION("""COMPUTED_VALUE"""),"88JJ2")</f>
        <v>88JJ2</v>
      </c>
      <c r="C30" s="1">
        <f>IFERROR(__xludf.DUMMYFUNCTION("""COMPUTED_VALUE"""),855.0)</f>
        <v>855</v>
      </c>
      <c r="D30" s="1" t="s">
        <v>30</v>
      </c>
      <c r="E30" s="1" t="s">
        <v>30</v>
      </c>
      <c r="F30" s="1" t="s">
        <v>22</v>
      </c>
      <c r="G30" s="1" t="s">
        <v>22</v>
      </c>
      <c r="H30" s="1" t="s">
        <v>24</v>
      </c>
      <c r="M30" s="1">
        <v>8.0</v>
      </c>
      <c r="N30" s="1">
        <v>8.0</v>
      </c>
      <c r="O30" s="1">
        <v>1.0</v>
      </c>
      <c r="P30" s="1">
        <v>1.0</v>
      </c>
      <c r="Q30" s="1">
        <v>2.0</v>
      </c>
      <c r="S30" s="1" t="s">
        <v>30</v>
      </c>
      <c r="T30" s="1" t="s">
        <v>30</v>
      </c>
      <c r="U30" s="1" t="s">
        <v>25</v>
      </c>
      <c r="V30" s="1" t="s">
        <v>25</v>
      </c>
      <c r="W30" s="1" t="s">
        <v>24</v>
      </c>
      <c r="Y30" s="1" t="str">
        <f>IFERROR(__xludf.DUMMYFUNCTION("UNIQUE(S30:W30, TRUE)"),"8")</f>
        <v>8</v>
      </c>
      <c r="Z30" s="1" t="str">
        <f>IFERROR(__xludf.DUMMYFUNCTION("""COMPUTED_VALUE"""),"")</f>
        <v/>
      </c>
      <c r="AA30" s="1" t="str">
        <f>IFERROR(__xludf.DUMMYFUNCTION("""COMPUTED_VALUE"""),"2")</f>
        <v>2</v>
      </c>
      <c r="AE30" s="1">
        <f t="shared" ref="AE30:AI30" si="30">IF($A30&lt;&gt;"", COUNTIF($D30:$H30, "=" &amp; Y30),"")</f>
        <v>2</v>
      </c>
      <c r="AF30" s="1">
        <f t="shared" si="30"/>
        <v>0</v>
      </c>
      <c r="AG30" s="1">
        <f t="shared" si="30"/>
        <v>1</v>
      </c>
      <c r="AH30" s="1">
        <f t="shared" si="30"/>
        <v>0</v>
      </c>
      <c r="AI30" s="1">
        <f t="shared" si="30"/>
        <v>0</v>
      </c>
      <c r="AJ30" s="1">
        <f t="shared" si="3"/>
        <v>2</v>
      </c>
      <c r="AL30" s="1">
        <f>IFERROR(__xludf.DUMMYFUNCTION("IFERROR(TRANSPOSE(SORT(TRANSPOSE(FILTER(AE30:AI30, AE30:AI30&lt;&gt;0)),1, FALSE)))"),2.0)</f>
        <v>2</v>
      </c>
      <c r="AM30" s="1">
        <f>IFERROR(__xludf.DUMMYFUNCTION("""COMPUTED_VALUE"""),1.0)</f>
        <v>1</v>
      </c>
      <c r="AR30" s="1">
        <v>4.0</v>
      </c>
      <c r="AS30" s="1">
        <v>1.0</v>
      </c>
      <c r="AT30" s="1"/>
      <c r="AU30" s="1"/>
      <c r="AV30" s="1"/>
      <c r="AX30" s="1">
        <v>29.0</v>
      </c>
      <c r="AY30" s="1">
        <v>1.0</v>
      </c>
      <c r="AZ30" s="1">
        <v>1.0</v>
      </c>
      <c r="BA30" s="1">
        <v>1.0</v>
      </c>
      <c r="BB30" s="1">
        <v>1.0</v>
      </c>
      <c r="BC30" s="1">
        <v>1.0</v>
      </c>
      <c r="BD30" s="1">
        <v>4.0</v>
      </c>
      <c r="BE30" s="1">
        <v>12.0</v>
      </c>
      <c r="BF30" s="1">
        <v>6.0</v>
      </c>
      <c r="BG30" s="1">
        <v>14.0</v>
      </c>
      <c r="BH30" s="1">
        <v>5.0</v>
      </c>
      <c r="BI30" s="1" t="s">
        <v>83</v>
      </c>
      <c r="BJ30" s="1">
        <v>663.0</v>
      </c>
      <c r="BL30" s="1">
        <v>19227.0</v>
      </c>
    </row>
    <row r="31" ht="15.75" customHeight="1">
      <c r="A31" s="2" t="s">
        <v>84</v>
      </c>
      <c r="B31" s="1">
        <f>IFERROR(__xludf.DUMMYFUNCTION("""COMPUTED_VALUE"""),35333.0)</f>
        <v>35333</v>
      </c>
      <c r="C31" s="1">
        <f>IFERROR(__xludf.DUMMYFUNCTION("""COMPUTED_VALUE"""),167.0)</f>
        <v>167</v>
      </c>
      <c r="D31" s="1" t="s">
        <v>31</v>
      </c>
      <c r="E31" s="1" t="s">
        <v>29</v>
      </c>
      <c r="F31" s="1" t="s">
        <v>31</v>
      </c>
      <c r="G31" s="1" t="s">
        <v>31</v>
      </c>
      <c r="H31" s="1" t="s">
        <v>31</v>
      </c>
      <c r="M31" s="1">
        <v>3.0</v>
      </c>
      <c r="N31" s="1">
        <v>5.0</v>
      </c>
      <c r="O31" s="1">
        <v>3.0</v>
      </c>
      <c r="P31" s="1">
        <v>3.0</v>
      </c>
      <c r="Q31" s="1">
        <v>3.0</v>
      </c>
      <c r="S31" s="1" t="s">
        <v>31</v>
      </c>
      <c r="T31" s="1" t="s">
        <v>29</v>
      </c>
      <c r="U31" s="1" t="s">
        <v>31</v>
      </c>
      <c r="V31" s="1" t="s">
        <v>31</v>
      </c>
      <c r="W31" s="1" t="s">
        <v>31</v>
      </c>
      <c r="Y31" s="1" t="str">
        <f>IFERROR(__xludf.DUMMYFUNCTION("UNIQUE(S31:W31, TRUE)"),"3")</f>
        <v>3</v>
      </c>
      <c r="Z31" s="1" t="str">
        <f>IFERROR(__xludf.DUMMYFUNCTION("""COMPUTED_VALUE"""),"5")</f>
        <v>5</v>
      </c>
      <c r="AE31" s="1">
        <f t="shared" ref="AE31:AI31" si="31">IF($A31&lt;&gt;"", COUNTIF($D31:$H31, "=" &amp; Y31),"")</f>
        <v>4</v>
      </c>
      <c r="AF31" s="1">
        <f t="shared" si="31"/>
        <v>1</v>
      </c>
      <c r="AG31" s="1">
        <f t="shared" si="31"/>
        <v>0</v>
      </c>
      <c r="AH31" s="1">
        <f t="shared" si="31"/>
        <v>0</v>
      </c>
      <c r="AI31" s="1">
        <f t="shared" si="31"/>
        <v>0</v>
      </c>
      <c r="AJ31" s="1">
        <f t="shared" si="3"/>
        <v>0</v>
      </c>
      <c r="AL31" s="1">
        <f>IFERROR(__xludf.DUMMYFUNCTION("IFERROR(TRANSPOSE(SORT(TRANSPOSE(FILTER(AE31:AI31, AE31:AI31&lt;&gt;0)),1, FALSE)))"),4.0)</f>
        <v>4</v>
      </c>
      <c r="AM31" s="1">
        <f>IFERROR(__xludf.DUMMYFUNCTION("""COMPUTED_VALUE"""),1.0)</f>
        <v>1</v>
      </c>
      <c r="AR31" s="1">
        <v>4.0</v>
      </c>
      <c r="AS31" s="1">
        <v>1.0</v>
      </c>
      <c r="AT31" s="1"/>
      <c r="AU31" s="1"/>
      <c r="AV31" s="1"/>
      <c r="AX31" s="1">
        <v>30.0</v>
      </c>
      <c r="AY31" s="1">
        <v>1.0</v>
      </c>
      <c r="AZ31" s="1">
        <v>1.0</v>
      </c>
      <c r="BA31" s="1">
        <v>1.0</v>
      </c>
      <c r="BB31" s="1">
        <v>1.0</v>
      </c>
      <c r="BC31" s="1">
        <v>1.0</v>
      </c>
      <c r="BD31" s="1">
        <v>4.0</v>
      </c>
      <c r="BE31" s="1">
        <v>13.0</v>
      </c>
      <c r="BF31" s="1">
        <v>5.0</v>
      </c>
      <c r="BG31" s="1">
        <v>3.0</v>
      </c>
      <c r="BH31" s="1">
        <v>9.0</v>
      </c>
      <c r="BI31" s="1" t="s">
        <v>85</v>
      </c>
      <c r="BJ31" s="1">
        <v>968.0</v>
      </c>
      <c r="BL31" s="1">
        <v>29040.0</v>
      </c>
    </row>
    <row r="32" ht="15.75" customHeight="1">
      <c r="A32" s="2" t="s">
        <v>86</v>
      </c>
      <c r="B32" s="1" t="str">
        <f>IFERROR(__xludf.DUMMYFUNCTION("""COMPUTED_VALUE"""),"755Q4")</f>
        <v>755Q4</v>
      </c>
      <c r="C32" s="1">
        <f>IFERROR(__xludf.DUMMYFUNCTION("""COMPUTED_VALUE"""),465.0)</f>
        <v>465</v>
      </c>
      <c r="D32" s="1" t="s">
        <v>28</v>
      </c>
      <c r="E32" s="1" t="s">
        <v>29</v>
      </c>
      <c r="F32" s="1" t="s">
        <v>29</v>
      </c>
      <c r="G32" s="1" t="s">
        <v>20</v>
      </c>
      <c r="H32" s="1" t="s">
        <v>21</v>
      </c>
      <c r="M32" s="1">
        <v>7.0</v>
      </c>
      <c r="N32" s="1">
        <v>5.0</v>
      </c>
      <c r="O32" s="1">
        <v>5.0</v>
      </c>
      <c r="P32" s="1">
        <v>12.0</v>
      </c>
      <c r="Q32" s="1">
        <v>4.0</v>
      </c>
      <c r="S32" s="1" t="s">
        <v>28</v>
      </c>
      <c r="T32" s="1" t="s">
        <v>29</v>
      </c>
      <c r="U32" s="1" t="s">
        <v>29</v>
      </c>
      <c r="V32" s="1" t="s">
        <v>20</v>
      </c>
      <c r="W32" s="1" t="s">
        <v>21</v>
      </c>
      <c r="Y32" s="1" t="str">
        <f>IFERROR(__xludf.DUMMYFUNCTION("UNIQUE(S32:W32, TRUE)"),"7")</f>
        <v>7</v>
      </c>
      <c r="Z32" s="1" t="str">
        <f>IFERROR(__xludf.DUMMYFUNCTION("""COMPUTED_VALUE"""),"5")</f>
        <v>5</v>
      </c>
      <c r="AA32" s="1" t="str">
        <f>IFERROR(__xludf.DUMMYFUNCTION("""COMPUTED_VALUE"""),"Q")</f>
        <v>Q</v>
      </c>
      <c r="AB32" s="1" t="str">
        <f>IFERROR(__xludf.DUMMYFUNCTION("""COMPUTED_VALUE"""),"4")</f>
        <v>4</v>
      </c>
      <c r="AE32" s="1">
        <f t="shared" ref="AE32:AI32" si="32">IF($A32&lt;&gt;"", COUNTIF($D32:$H32, "=" &amp; Y32),"")</f>
        <v>1</v>
      </c>
      <c r="AF32" s="1">
        <f t="shared" si="32"/>
        <v>2</v>
      </c>
      <c r="AG32" s="1">
        <f t="shared" si="32"/>
        <v>1</v>
      </c>
      <c r="AH32" s="1">
        <f t="shared" si="32"/>
        <v>1</v>
      </c>
      <c r="AI32" s="1">
        <f t="shared" si="32"/>
        <v>0</v>
      </c>
      <c r="AJ32" s="1">
        <f t="shared" si="3"/>
        <v>0</v>
      </c>
      <c r="AL32" s="1">
        <f>IFERROR(__xludf.DUMMYFUNCTION("IFERROR(TRANSPOSE(SORT(TRANSPOSE(FILTER(AE32:AI32, AE32:AI32&lt;&gt;0)),1, FALSE)))"),2.0)</f>
        <v>2</v>
      </c>
      <c r="AM32" s="1">
        <f>IFERROR(__xludf.DUMMYFUNCTION("""COMPUTED_VALUE"""),1.0)</f>
        <v>1</v>
      </c>
      <c r="AN32" s="1">
        <f>IFERROR(__xludf.DUMMYFUNCTION("""COMPUTED_VALUE"""),1.0)</f>
        <v>1</v>
      </c>
      <c r="AO32" s="1">
        <f>IFERROR(__xludf.DUMMYFUNCTION("""COMPUTED_VALUE"""),1.0)</f>
        <v>1</v>
      </c>
      <c r="AR32" s="1">
        <v>2.0</v>
      </c>
      <c r="AS32" s="1">
        <v>1.0</v>
      </c>
      <c r="AT32" s="1">
        <v>1.0</v>
      </c>
      <c r="AU32" s="1">
        <v>1.0</v>
      </c>
      <c r="AV32" s="1"/>
      <c r="AX32" s="1">
        <v>31.0</v>
      </c>
      <c r="AY32" s="1">
        <v>1.0</v>
      </c>
      <c r="AZ32" s="1">
        <v>1.0</v>
      </c>
      <c r="BA32" s="1">
        <v>1.0</v>
      </c>
      <c r="BB32" s="1">
        <v>1.0</v>
      </c>
      <c r="BC32" s="1">
        <v>1.0</v>
      </c>
      <c r="BD32" s="1">
        <v>4.0</v>
      </c>
      <c r="BE32" s="1">
        <v>13.0</v>
      </c>
      <c r="BF32" s="1">
        <v>12.0</v>
      </c>
      <c r="BG32" s="1">
        <v>14.0</v>
      </c>
      <c r="BH32" s="1">
        <v>3.0</v>
      </c>
      <c r="BI32" s="1" t="s">
        <v>87</v>
      </c>
      <c r="BJ32" s="1">
        <v>850.0</v>
      </c>
      <c r="BL32" s="1">
        <v>26350.0</v>
      </c>
    </row>
    <row r="33" ht="15.75" customHeight="1">
      <c r="A33" s="2" t="s">
        <v>88</v>
      </c>
      <c r="B33" s="1" t="str">
        <f>IFERROR(__xludf.DUMMYFUNCTION("""COMPUTED_VALUE"""),"5J6T5")</f>
        <v>5J6T5</v>
      </c>
      <c r="C33" s="1">
        <f>IFERROR(__xludf.DUMMYFUNCTION("""COMPUTED_VALUE"""),136.0)</f>
        <v>136</v>
      </c>
      <c r="D33" s="1" t="s">
        <v>29</v>
      </c>
      <c r="E33" s="1" t="s">
        <v>22</v>
      </c>
      <c r="F33" s="1" t="s">
        <v>40</v>
      </c>
      <c r="G33" s="1" t="s">
        <v>45</v>
      </c>
      <c r="H33" s="1" t="s">
        <v>29</v>
      </c>
      <c r="M33" s="1">
        <v>5.0</v>
      </c>
      <c r="N33" s="1">
        <v>1.0</v>
      </c>
      <c r="O33" s="1">
        <v>6.0</v>
      </c>
      <c r="P33" s="1">
        <v>10.0</v>
      </c>
      <c r="Q33" s="1">
        <v>5.0</v>
      </c>
      <c r="S33" s="1" t="s">
        <v>29</v>
      </c>
      <c r="T33" s="1" t="s">
        <v>25</v>
      </c>
      <c r="U33" s="1" t="s">
        <v>40</v>
      </c>
      <c r="V33" s="1" t="s">
        <v>45</v>
      </c>
      <c r="W33" s="1" t="s">
        <v>29</v>
      </c>
      <c r="Y33" s="1" t="str">
        <f>IFERROR(__xludf.DUMMYFUNCTION("UNIQUE(S33:W33, TRUE)"),"5")</f>
        <v>5</v>
      </c>
      <c r="Z33" s="1" t="str">
        <f>IFERROR(__xludf.DUMMYFUNCTION("""COMPUTED_VALUE"""),"")</f>
        <v/>
      </c>
      <c r="AA33" s="1" t="str">
        <f>IFERROR(__xludf.DUMMYFUNCTION("""COMPUTED_VALUE"""),"6")</f>
        <v>6</v>
      </c>
      <c r="AB33" s="1" t="str">
        <f>IFERROR(__xludf.DUMMYFUNCTION("""COMPUTED_VALUE"""),"T")</f>
        <v>T</v>
      </c>
      <c r="AE33" s="1">
        <f t="shared" ref="AE33:AI33" si="33">IF($A33&lt;&gt;"", COUNTIF($D33:$H33, "=" &amp; Y33),"")</f>
        <v>2</v>
      </c>
      <c r="AF33" s="1">
        <f t="shared" si="33"/>
        <v>0</v>
      </c>
      <c r="AG33" s="1">
        <f t="shared" si="33"/>
        <v>1</v>
      </c>
      <c r="AH33" s="1">
        <f t="shared" si="33"/>
        <v>1</v>
      </c>
      <c r="AI33" s="1">
        <f t="shared" si="33"/>
        <v>0</v>
      </c>
      <c r="AJ33" s="1">
        <f t="shared" si="3"/>
        <v>1</v>
      </c>
      <c r="AL33" s="1">
        <f>IFERROR(__xludf.DUMMYFUNCTION("IFERROR(TRANSPOSE(SORT(TRANSPOSE(FILTER(AE33:AI33, AE33:AI33&lt;&gt;0)),1, FALSE)))"),2.0)</f>
        <v>2</v>
      </c>
      <c r="AM33" s="1">
        <f>IFERROR(__xludf.DUMMYFUNCTION("""COMPUTED_VALUE"""),1.0)</f>
        <v>1</v>
      </c>
      <c r="AN33" s="1">
        <f>IFERROR(__xludf.DUMMYFUNCTION("""COMPUTED_VALUE"""),1.0)</f>
        <v>1</v>
      </c>
      <c r="AR33" s="1">
        <v>3.0</v>
      </c>
      <c r="AS33" s="1">
        <v>1.0</v>
      </c>
      <c r="AT33" s="1">
        <v>1.0</v>
      </c>
      <c r="AU33" s="1"/>
      <c r="AV33" s="1"/>
      <c r="AX33" s="1">
        <v>32.0</v>
      </c>
      <c r="AY33" s="1">
        <v>1.0</v>
      </c>
      <c r="AZ33" s="1">
        <v>1.0</v>
      </c>
      <c r="BA33" s="1">
        <v>1.0</v>
      </c>
      <c r="BB33" s="1">
        <v>1.0</v>
      </c>
      <c r="BC33" s="1">
        <v>1.0</v>
      </c>
      <c r="BD33" s="1">
        <v>4.0</v>
      </c>
      <c r="BE33" s="1">
        <v>14.0</v>
      </c>
      <c r="BF33" s="1">
        <v>5.0</v>
      </c>
      <c r="BG33" s="1">
        <v>9.0</v>
      </c>
      <c r="BH33" s="1">
        <v>8.0</v>
      </c>
      <c r="BI33" s="1" t="s">
        <v>89</v>
      </c>
      <c r="BJ33" s="1">
        <v>253.0</v>
      </c>
      <c r="BL33" s="1">
        <v>8096.0</v>
      </c>
    </row>
    <row r="34" ht="15.75" customHeight="1">
      <c r="A34" s="2" t="s">
        <v>90</v>
      </c>
      <c r="B34" s="1" t="str">
        <f>IFERROR(__xludf.DUMMYFUNCTION("""COMPUTED_VALUE"""),"JTA23")</f>
        <v>JTA23</v>
      </c>
      <c r="C34" s="1">
        <f>IFERROR(__xludf.DUMMYFUNCTION("""COMPUTED_VALUE"""),477.0)</f>
        <v>477</v>
      </c>
      <c r="D34" s="1" t="s">
        <v>22</v>
      </c>
      <c r="E34" s="1" t="s">
        <v>45</v>
      </c>
      <c r="F34" s="1" t="s">
        <v>39</v>
      </c>
      <c r="G34" s="1" t="s">
        <v>24</v>
      </c>
      <c r="H34" s="1" t="s">
        <v>31</v>
      </c>
      <c r="M34" s="1">
        <v>1.0</v>
      </c>
      <c r="N34" s="1">
        <v>10.0</v>
      </c>
      <c r="O34" s="1">
        <v>14.0</v>
      </c>
      <c r="P34" s="1">
        <v>2.0</v>
      </c>
      <c r="Q34" s="1">
        <v>3.0</v>
      </c>
      <c r="S34" s="1" t="s">
        <v>25</v>
      </c>
      <c r="T34" s="1" t="s">
        <v>45</v>
      </c>
      <c r="U34" s="1" t="s">
        <v>39</v>
      </c>
      <c r="V34" s="1" t="s">
        <v>24</v>
      </c>
      <c r="W34" s="1" t="s">
        <v>31</v>
      </c>
      <c r="Y34" s="1" t="str">
        <f>IFERROR(__xludf.DUMMYFUNCTION("UNIQUE(S34:W34, TRUE)"),"")</f>
        <v/>
      </c>
      <c r="Z34" s="1" t="str">
        <f>IFERROR(__xludf.DUMMYFUNCTION("""COMPUTED_VALUE"""),"T")</f>
        <v>T</v>
      </c>
      <c r="AA34" s="1" t="str">
        <f>IFERROR(__xludf.DUMMYFUNCTION("""COMPUTED_VALUE"""),"A")</f>
        <v>A</v>
      </c>
      <c r="AB34" s="1" t="str">
        <f>IFERROR(__xludf.DUMMYFUNCTION("""COMPUTED_VALUE"""),"2")</f>
        <v>2</v>
      </c>
      <c r="AC34" s="1" t="str">
        <f>IFERROR(__xludf.DUMMYFUNCTION("""COMPUTED_VALUE"""),"3")</f>
        <v>3</v>
      </c>
      <c r="AE34" s="1">
        <f t="shared" ref="AE34:AI34" si="34">IF($A34&lt;&gt;"", COUNTIF($D34:$H34, "=" &amp; Y34),"")</f>
        <v>0</v>
      </c>
      <c r="AF34" s="1">
        <f t="shared" si="34"/>
        <v>1</v>
      </c>
      <c r="AG34" s="1">
        <f t="shared" si="34"/>
        <v>1</v>
      </c>
      <c r="AH34" s="1">
        <f t="shared" si="34"/>
        <v>1</v>
      </c>
      <c r="AI34" s="1">
        <f t="shared" si="34"/>
        <v>1</v>
      </c>
      <c r="AJ34" s="1">
        <f t="shared" si="3"/>
        <v>1</v>
      </c>
      <c r="AL34" s="1">
        <f>IFERROR(__xludf.DUMMYFUNCTION("IFERROR(TRANSPOSE(SORT(TRANSPOSE(FILTER(AE34:AI34, AE34:AI34&lt;&gt;0)),1, FALSE)))"),1.0)</f>
        <v>1</v>
      </c>
      <c r="AM34" s="1">
        <f>IFERROR(__xludf.DUMMYFUNCTION("""COMPUTED_VALUE"""),1.0)</f>
        <v>1</v>
      </c>
      <c r="AN34" s="1">
        <f>IFERROR(__xludf.DUMMYFUNCTION("""COMPUTED_VALUE"""),1.0)</f>
        <v>1</v>
      </c>
      <c r="AO34" s="1">
        <f>IFERROR(__xludf.DUMMYFUNCTION("""COMPUTED_VALUE"""),1.0)</f>
        <v>1</v>
      </c>
      <c r="AR34" s="1">
        <v>2.0</v>
      </c>
      <c r="AS34" s="1">
        <v>1.0</v>
      </c>
      <c r="AT34" s="1">
        <v>1.0</v>
      </c>
      <c r="AU34" s="1">
        <v>1.0</v>
      </c>
      <c r="AV34" s="1"/>
      <c r="AX34" s="1">
        <v>33.0</v>
      </c>
      <c r="AY34" s="1">
        <v>1.0</v>
      </c>
      <c r="AZ34" s="1">
        <v>1.0</v>
      </c>
      <c r="BA34" s="1">
        <v>1.0</v>
      </c>
      <c r="BB34" s="1">
        <v>1.0</v>
      </c>
      <c r="BC34" s="1">
        <v>1.0</v>
      </c>
      <c r="BD34" s="1">
        <v>5.0</v>
      </c>
      <c r="BE34" s="1">
        <v>9.0</v>
      </c>
      <c r="BF34" s="1">
        <v>3.0</v>
      </c>
      <c r="BG34" s="1">
        <v>2.0</v>
      </c>
      <c r="BH34" s="1">
        <v>13.0</v>
      </c>
      <c r="BI34" s="1" t="s">
        <v>91</v>
      </c>
      <c r="BJ34" s="1">
        <v>349.0</v>
      </c>
      <c r="BL34" s="1">
        <v>11517.0</v>
      </c>
    </row>
    <row r="35" ht="15.75" customHeight="1">
      <c r="A35" s="2" t="s">
        <v>92</v>
      </c>
      <c r="B35" s="1" t="str">
        <f>IFERROR(__xludf.DUMMYFUNCTION("""COMPUTED_VALUE"""),"J8488")</f>
        <v>J8488</v>
      </c>
      <c r="C35" s="1">
        <f>IFERROR(__xludf.DUMMYFUNCTION("""COMPUTED_VALUE"""),252.0)</f>
        <v>252</v>
      </c>
      <c r="D35" s="1" t="s">
        <v>22</v>
      </c>
      <c r="E35" s="1" t="s">
        <v>30</v>
      </c>
      <c r="F35" s="1" t="s">
        <v>21</v>
      </c>
      <c r="G35" s="1" t="s">
        <v>30</v>
      </c>
      <c r="H35" s="1" t="s">
        <v>30</v>
      </c>
      <c r="M35" s="1">
        <v>1.0</v>
      </c>
      <c r="N35" s="1">
        <v>8.0</v>
      </c>
      <c r="O35" s="1">
        <v>4.0</v>
      </c>
      <c r="P35" s="1">
        <v>8.0</v>
      </c>
      <c r="Q35" s="1">
        <v>8.0</v>
      </c>
      <c r="S35" s="1" t="s">
        <v>25</v>
      </c>
      <c r="T35" s="1" t="s">
        <v>30</v>
      </c>
      <c r="U35" s="1" t="s">
        <v>21</v>
      </c>
      <c r="V35" s="1" t="s">
        <v>30</v>
      </c>
      <c r="W35" s="1" t="s">
        <v>30</v>
      </c>
      <c r="Y35" s="1" t="str">
        <f>IFERROR(__xludf.DUMMYFUNCTION("UNIQUE(S35:W35, TRUE)"),"")</f>
        <v/>
      </c>
      <c r="Z35" s="1" t="str">
        <f>IFERROR(__xludf.DUMMYFUNCTION("""COMPUTED_VALUE"""),"8")</f>
        <v>8</v>
      </c>
      <c r="AA35" s="1" t="str">
        <f>IFERROR(__xludf.DUMMYFUNCTION("""COMPUTED_VALUE"""),"4")</f>
        <v>4</v>
      </c>
      <c r="AE35" s="1">
        <f t="shared" ref="AE35:AI35" si="35">IF($A35&lt;&gt;"", COUNTIF($D35:$H35, "=" &amp; Y35),"")</f>
        <v>0</v>
      </c>
      <c r="AF35" s="1">
        <f t="shared" si="35"/>
        <v>3</v>
      </c>
      <c r="AG35" s="1">
        <f t="shared" si="35"/>
        <v>1</v>
      </c>
      <c r="AH35" s="1">
        <f t="shared" si="35"/>
        <v>0</v>
      </c>
      <c r="AI35" s="1">
        <f t="shared" si="35"/>
        <v>0</v>
      </c>
      <c r="AJ35" s="1">
        <f t="shared" si="3"/>
        <v>1</v>
      </c>
      <c r="AL35" s="1">
        <f>IFERROR(__xludf.DUMMYFUNCTION("IFERROR(TRANSPOSE(SORT(TRANSPOSE(FILTER(AE35:AI35, AE35:AI35&lt;&gt;0)),1, FALSE)))"),3.0)</f>
        <v>3</v>
      </c>
      <c r="AM35" s="1">
        <f>IFERROR(__xludf.DUMMYFUNCTION("""COMPUTED_VALUE"""),1.0)</f>
        <v>1</v>
      </c>
      <c r="AR35" s="1">
        <v>4.0</v>
      </c>
      <c r="AS35" s="1">
        <v>1.0</v>
      </c>
      <c r="AT35" s="1"/>
      <c r="AU35" s="1"/>
      <c r="AV35" s="1"/>
      <c r="AX35" s="1">
        <v>34.0</v>
      </c>
      <c r="AY35" s="1">
        <v>1.0</v>
      </c>
      <c r="AZ35" s="1">
        <v>1.0</v>
      </c>
      <c r="BA35" s="1">
        <v>1.0</v>
      </c>
      <c r="BB35" s="1">
        <v>1.0</v>
      </c>
      <c r="BC35" s="1">
        <v>1.0</v>
      </c>
      <c r="BD35" s="1">
        <v>5.0</v>
      </c>
      <c r="BE35" s="1">
        <v>9.0</v>
      </c>
      <c r="BF35" s="1">
        <v>4.0</v>
      </c>
      <c r="BG35" s="1">
        <v>3.0</v>
      </c>
      <c r="BH35" s="1">
        <v>6.0</v>
      </c>
      <c r="BI35" s="1">
        <v>59436.0</v>
      </c>
      <c r="BJ35" s="1">
        <v>42.0</v>
      </c>
      <c r="BL35" s="1">
        <v>1428.0</v>
      </c>
    </row>
    <row r="36" ht="15.75" customHeight="1">
      <c r="A36" s="2" t="s">
        <v>93</v>
      </c>
      <c r="B36" s="1">
        <f>IFERROR(__xludf.DUMMYFUNCTION("""COMPUTED_VALUE"""),55556.0)</f>
        <v>55556</v>
      </c>
      <c r="C36" s="1">
        <f>IFERROR(__xludf.DUMMYFUNCTION("""COMPUTED_VALUE"""),417.0)</f>
        <v>417</v>
      </c>
      <c r="D36" s="1" t="s">
        <v>29</v>
      </c>
      <c r="E36" s="1" t="s">
        <v>29</v>
      </c>
      <c r="F36" s="1" t="s">
        <v>29</v>
      </c>
      <c r="G36" s="1" t="s">
        <v>29</v>
      </c>
      <c r="H36" s="1" t="s">
        <v>40</v>
      </c>
      <c r="M36" s="1">
        <v>5.0</v>
      </c>
      <c r="N36" s="1">
        <v>5.0</v>
      </c>
      <c r="O36" s="1">
        <v>5.0</v>
      </c>
      <c r="P36" s="1">
        <v>5.0</v>
      </c>
      <c r="Q36" s="1">
        <v>6.0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40</v>
      </c>
      <c r="Y36" s="1" t="str">
        <f>IFERROR(__xludf.DUMMYFUNCTION("UNIQUE(S36:W36, TRUE)"),"5")</f>
        <v>5</v>
      </c>
      <c r="Z36" s="1" t="str">
        <f>IFERROR(__xludf.DUMMYFUNCTION("""COMPUTED_VALUE"""),"6")</f>
        <v>6</v>
      </c>
      <c r="AE36" s="1">
        <f t="shared" ref="AE36:AI36" si="36">IF($A36&lt;&gt;"", COUNTIF($D36:$H36, "=" &amp; Y36),"")</f>
        <v>4</v>
      </c>
      <c r="AF36" s="1">
        <f t="shared" si="36"/>
        <v>1</v>
      </c>
      <c r="AG36" s="1">
        <f t="shared" si="36"/>
        <v>0</v>
      </c>
      <c r="AH36" s="1">
        <f t="shared" si="36"/>
        <v>0</v>
      </c>
      <c r="AI36" s="1">
        <f t="shared" si="36"/>
        <v>0</v>
      </c>
      <c r="AJ36" s="1">
        <f t="shared" si="3"/>
        <v>0</v>
      </c>
      <c r="AL36" s="1">
        <f>IFERROR(__xludf.DUMMYFUNCTION("IFERROR(TRANSPOSE(SORT(TRANSPOSE(FILTER(AE36:AI36, AE36:AI36&lt;&gt;0)),1, FALSE)))"),4.0)</f>
        <v>4</v>
      </c>
      <c r="AM36" s="1">
        <f>IFERROR(__xludf.DUMMYFUNCTION("""COMPUTED_VALUE"""),1.0)</f>
        <v>1</v>
      </c>
      <c r="AR36" s="1">
        <v>4.0</v>
      </c>
      <c r="AS36" s="1">
        <v>1.0</v>
      </c>
      <c r="AT36" s="1"/>
      <c r="AU36" s="1"/>
      <c r="AV36" s="1"/>
      <c r="AX36" s="1">
        <v>35.0</v>
      </c>
      <c r="AY36" s="1">
        <v>1.0</v>
      </c>
      <c r="AZ36" s="1">
        <v>1.0</v>
      </c>
      <c r="BA36" s="1">
        <v>1.0</v>
      </c>
      <c r="BB36" s="1">
        <v>1.0</v>
      </c>
      <c r="BC36" s="1">
        <v>1.0</v>
      </c>
      <c r="BD36" s="1">
        <v>5.0</v>
      </c>
      <c r="BE36" s="1">
        <v>9.0</v>
      </c>
      <c r="BF36" s="1">
        <v>6.0</v>
      </c>
      <c r="BG36" s="1">
        <v>4.0</v>
      </c>
      <c r="BH36" s="1">
        <v>7.0</v>
      </c>
      <c r="BI36" s="1">
        <v>59647.0</v>
      </c>
      <c r="BJ36" s="1">
        <v>682.0</v>
      </c>
      <c r="BL36" s="1">
        <v>23870.0</v>
      </c>
    </row>
    <row r="37" ht="15.75" customHeight="1">
      <c r="A37" s="2" t="s">
        <v>94</v>
      </c>
      <c r="B37" s="1" t="str">
        <f>IFERROR(__xludf.DUMMYFUNCTION("""COMPUTED_VALUE"""),"55T8T")</f>
        <v>55T8T</v>
      </c>
      <c r="C37" s="1">
        <f>IFERROR(__xludf.DUMMYFUNCTION("""COMPUTED_VALUE"""),193.0)</f>
        <v>193</v>
      </c>
      <c r="D37" s="1" t="s">
        <v>29</v>
      </c>
      <c r="E37" s="1" t="s">
        <v>29</v>
      </c>
      <c r="F37" s="1" t="s">
        <v>45</v>
      </c>
      <c r="G37" s="1" t="s">
        <v>30</v>
      </c>
      <c r="H37" s="1" t="s">
        <v>45</v>
      </c>
      <c r="M37" s="1">
        <v>5.0</v>
      </c>
      <c r="N37" s="1">
        <v>5.0</v>
      </c>
      <c r="O37" s="1">
        <v>10.0</v>
      </c>
      <c r="P37" s="1">
        <v>8.0</v>
      </c>
      <c r="Q37" s="1">
        <v>10.0</v>
      </c>
      <c r="S37" s="1" t="s">
        <v>29</v>
      </c>
      <c r="T37" s="1" t="s">
        <v>29</v>
      </c>
      <c r="U37" s="1" t="s">
        <v>45</v>
      </c>
      <c r="V37" s="1" t="s">
        <v>30</v>
      </c>
      <c r="W37" s="1" t="s">
        <v>45</v>
      </c>
      <c r="Y37" s="1" t="str">
        <f>IFERROR(__xludf.DUMMYFUNCTION("UNIQUE(S37:W37, TRUE)"),"5")</f>
        <v>5</v>
      </c>
      <c r="Z37" s="1" t="str">
        <f>IFERROR(__xludf.DUMMYFUNCTION("""COMPUTED_VALUE"""),"T")</f>
        <v>T</v>
      </c>
      <c r="AA37" s="1" t="str">
        <f>IFERROR(__xludf.DUMMYFUNCTION("""COMPUTED_VALUE"""),"8")</f>
        <v>8</v>
      </c>
      <c r="AE37" s="1">
        <f t="shared" ref="AE37:AI37" si="37">IF($A37&lt;&gt;"", COUNTIF($D37:$H37, "=" &amp; Y37),"")</f>
        <v>2</v>
      </c>
      <c r="AF37" s="1">
        <f t="shared" si="37"/>
        <v>2</v>
      </c>
      <c r="AG37" s="1">
        <f t="shared" si="37"/>
        <v>1</v>
      </c>
      <c r="AH37" s="1">
        <f t="shared" si="37"/>
        <v>0</v>
      </c>
      <c r="AI37" s="1">
        <f t="shared" si="37"/>
        <v>0</v>
      </c>
      <c r="AJ37" s="1">
        <f t="shared" si="3"/>
        <v>0</v>
      </c>
      <c r="AL37" s="1">
        <f>IFERROR(__xludf.DUMMYFUNCTION("IFERROR(TRANSPOSE(SORT(TRANSPOSE(FILTER(AE37:AI37, AE37:AI37&lt;&gt;0)),1, FALSE)))"),2.0)</f>
        <v>2</v>
      </c>
      <c r="AM37" s="1">
        <f>IFERROR(__xludf.DUMMYFUNCTION("""COMPUTED_VALUE"""),2.0)</f>
        <v>2</v>
      </c>
      <c r="AN37" s="1">
        <f>IFERROR(__xludf.DUMMYFUNCTION("""COMPUTED_VALUE"""),1.0)</f>
        <v>1</v>
      </c>
      <c r="AR37" s="1">
        <v>2.0</v>
      </c>
      <c r="AS37" s="1">
        <v>2.0</v>
      </c>
      <c r="AT37" s="1">
        <v>1.0</v>
      </c>
      <c r="AU37" s="1"/>
      <c r="AV37" s="1"/>
      <c r="AX37" s="1">
        <v>36.0</v>
      </c>
      <c r="AY37" s="1">
        <v>1.0</v>
      </c>
      <c r="AZ37" s="1">
        <v>1.0</v>
      </c>
      <c r="BA37" s="1">
        <v>1.0</v>
      </c>
      <c r="BB37" s="1">
        <v>1.0</v>
      </c>
      <c r="BC37" s="1">
        <v>1.0</v>
      </c>
      <c r="BD37" s="1">
        <v>5.0</v>
      </c>
      <c r="BE37" s="1">
        <v>10.0</v>
      </c>
      <c r="BF37" s="1">
        <v>4.0</v>
      </c>
      <c r="BG37" s="1">
        <v>8.0</v>
      </c>
      <c r="BH37" s="1">
        <v>9.0</v>
      </c>
      <c r="BI37" s="1" t="s">
        <v>95</v>
      </c>
      <c r="BJ37" s="1">
        <v>26.0</v>
      </c>
      <c r="BL37" s="1">
        <v>936.0</v>
      </c>
    </row>
    <row r="38" ht="15.75" customHeight="1">
      <c r="A38" s="2" t="s">
        <v>96</v>
      </c>
      <c r="B38" s="1">
        <f>IFERROR(__xludf.DUMMYFUNCTION("""COMPUTED_VALUE"""),22782.0)</f>
        <v>22782</v>
      </c>
      <c r="C38" s="1">
        <f>IFERROR(__xludf.DUMMYFUNCTION("""COMPUTED_VALUE"""),148.0)</f>
        <v>148</v>
      </c>
      <c r="D38" s="1" t="s">
        <v>24</v>
      </c>
      <c r="E38" s="1" t="s">
        <v>24</v>
      </c>
      <c r="F38" s="1" t="s">
        <v>28</v>
      </c>
      <c r="G38" s="1" t="s">
        <v>30</v>
      </c>
      <c r="H38" s="1" t="s">
        <v>24</v>
      </c>
      <c r="M38" s="1">
        <v>2.0</v>
      </c>
      <c r="N38" s="1">
        <v>2.0</v>
      </c>
      <c r="O38" s="1">
        <v>7.0</v>
      </c>
      <c r="P38" s="1">
        <v>8.0</v>
      </c>
      <c r="Q38" s="1">
        <v>2.0</v>
      </c>
      <c r="S38" s="1" t="s">
        <v>24</v>
      </c>
      <c r="T38" s="1" t="s">
        <v>24</v>
      </c>
      <c r="U38" s="1" t="s">
        <v>28</v>
      </c>
      <c r="V38" s="1" t="s">
        <v>30</v>
      </c>
      <c r="W38" s="1" t="s">
        <v>24</v>
      </c>
      <c r="Y38" s="1" t="str">
        <f>IFERROR(__xludf.DUMMYFUNCTION("UNIQUE(S38:W38, TRUE)"),"2")</f>
        <v>2</v>
      </c>
      <c r="Z38" s="1" t="str">
        <f>IFERROR(__xludf.DUMMYFUNCTION("""COMPUTED_VALUE"""),"7")</f>
        <v>7</v>
      </c>
      <c r="AA38" s="1" t="str">
        <f>IFERROR(__xludf.DUMMYFUNCTION("""COMPUTED_VALUE"""),"8")</f>
        <v>8</v>
      </c>
      <c r="AE38" s="1">
        <f t="shared" ref="AE38:AI38" si="38">IF($A38&lt;&gt;"", COUNTIF($D38:$H38, "=" &amp; Y38),"")</f>
        <v>3</v>
      </c>
      <c r="AF38" s="1">
        <f t="shared" si="38"/>
        <v>1</v>
      </c>
      <c r="AG38" s="1">
        <f t="shared" si="38"/>
        <v>1</v>
      </c>
      <c r="AH38" s="1">
        <f t="shared" si="38"/>
        <v>0</v>
      </c>
      <c r="AI38" s="1">
        <f t="shared" si="38"/>
        <v>0</v>
      </c>
      <c r="AJ38" s="1">
        <f t="shared" si="3"/>
        <v>0</v>
      </c>
      <c r="AL38" s="1">
        <f>IFERROR(__xludf.DUMMYFUNCTION("IFERROR(TRANSPOSE(SORT(TRANSPOSE(FILTER(AE38:AI38, AE38:AI38&lt;&gt;0)),1, FALSE)))"),3.0)</f>
        <v>3</v>
      </c>
      <c r="AM38" s="1">
        <f>IFERROR(__xludf.DUMMYFUNCTION("""COMPUTED_VALUE"""),1.0)</f>
        <v>1</v>
      </c>
      <c r="AN38" s="1">
        <f>IFERROR(__xludf.DUMMYFUNCTION("""COMPUTED_VALUE"""),1.0)</f>
        <v>1</v>
      </c>
      <c r="AR38" s="1">
        <v>3.0</v>
      </c>
      <c r="AS38" s="1">
        <v>1.0</v>
      </c>
      <c r="AT38" s="1">
        <v>1.0</v>
      </c>
      <c r="AU38" s="1"/>
      <c r="AV38" s="1"/>
      <c r="AX38" s="1">
        <v>37.0</v>
      </c>
      <c r="AY38" s="1">
        <v>1.0</v>
      </c>
      <c r="AZ38" s="1">
        <v>1.0</v>
      </c>
      <c r="BA38" s="1">
        <v>1.0</v>
      </c>
      <c r="BB38" s="1">
        <v>1.0</v>
      </c>
      <c r="BC38" s="1">
        <v>1.0</v>
      </c>
      <c r="BD38" s="1">
        <v>5.0</v>
      </c>
      <c r="BE38" s="1">
        <v>10.0</v>
      </c>
      <c r="BF38" s="1">
        <v>6.0</v>
      </c>
      <c r="BG38" s="1">
        <v>7.0</v>
      </c>
      <c r="BH38" s="1">
        <v>9.0</v>
      </c>
      <c r="BI38" s="1" t="s">
        <v>97</v>
      </c>
      <c r="BJ38" s="1">
        <v>511.0</v>
      </c>
      <c r="BL38" s="1">
        <v>18907.0</v>
      </c>
    </row>
    <row r="39" ht="15.75" customHeight="1">
      <c r="A39" s="2" t="s">
        <v>98</v>
      </c>
      <c r="B39" s="1" t="str">
        <f>IFERROR(__xludf.DUMMYFUNCTION("""COMPUTED_VALUE"""),"2372J")</f>
        <v>2372J</v>
      </c>
      <c r="C39" s="1">
        <f>IFERROR(__xludf.DUMMYFUNCTION("""COMPUTED_VALUE"""),811.0)</f>
        <v>811</v>
      </c>
      <c r="D39" s="1" t="s">
        <v>24</v>
      </c>
      <c r="E39" s="1" t="s">
        <v>31</v>
      </c>
      <c r="F39" s="1" t="s">
        <v>28</v>
      </c>
      <c r="G39" s="1" t="s">
        <v>24</v>
      </c>
      <c r="H39" s="1" t="s">
        <v>22</v>
      </c>
      <c r="M39" s="1">
        <v>2.0</v>
      </c>
      <c r="N39" s="1">
        <v>3.0</v>
      </c>
      <c r="O39" s="1">
        <v>7.0</v>
      </c>
      <c r="P39" s="1">
        <v>2.0</v>
      </c>
      <c r="Q39" s="1">
        <v>1.0</v>
      </c>
      <c r="S39" s="1" t="s">
        <v>24</v>
      </c>
      <c r="T39" s="1" t="s">
        <v>31</v>
      </c>
      <c r="U39" s="1" t="s">
        <v>28</v>
      </c>
      <c r="V39" s="1" t="s">
        <v>24</v>
      </c>
      <c r="W39" s="1" t="s">
        <v>25</v>
      </c>
      <c r="Y39" s="1" t="str">
        <f>IFERROR(__xludf.DUMMYFUNCTION("UNIQUE(S39:W39, TRUE)"),"2")</f>
        <v>2</v>
      </c>
      <c r="Z39" s="1" t="str">
        <f>IFERROR(__xludf.DUMMYFUNCTION("""COMPUTED_VALUE"""),"3")</f>
        <v>3</v>
      </c>
      <c r="AA39" s="1" t="str">
        <f>IFERROR(__xludf.DUMMYFUNCTION("""COMPUTED_VALUE"""),"7")</f>
        <v>7</v>
      </c>
      <c r="AB39" s="1" t="str">
        <f>IFERROR(__xludf.DUMMYFUNCTION("""COMPUTED_VALUE"""),"")</f>
        <v/>
      </c>
      <c r="AE39" s="1">
        <f t="shared" ref="AE39:AI39" si="39">IF($A39&lt;&gt;"", COUNTIF($D39:$H39, "=" &amp; Y39),"")</f>
        <v>2</v>
      </c>
      <c r="AF39" s="1">
        <f t="shared" si="39"/>
        <v>1</v>
      </c>
      <c r="AG39" s="1">
        <f t="shared" si="39"/>
        <v>1</v>
      </c>
      <c r="AH39" s="1">
        <f t="shared" si="39"/>
        <v>0</v>
      </c>
      <c r="AI39" s="1">
        <f t="shared" si="39"/>
        <v>0</v>
      </c>
      <c r="AJ39" s="1">
        <f t="shared" si="3"/>
        <v>1</v>
      </c>
      <c r="AL39" s="1">
        <f>IFERROR(__xludf.DUMMYFUNCTION("IFERROR(TRANSPOSE(SORT(TRANSPOSE(FILTER(AE39:AI39, AE39:AI39&lt;&gt;0)),1, FALSE)))"),2.0)</f>
        <v>2</v>
      </c>
      <c r="AM39" s="1">
        <f>IFERROR(__xludf.DUMMYFUNCTION("""COMPUTED_VALUE"""),1.0)</f>
        <v>1</v>
      </c>
      <c r="AN39" s="1">
        <f>IFERROR(__xludf.DUMMYFUNCTION("""COMPUTED_VALUE"""),1.0)</f>
        <v>1</v>
      </c>
      <c r="AR39" s="1">
        <v>3.0</v>
      </c>
      <c r="AS39" s="1">
        <v>1.0</v>
      </c>
      <c r="AT39" s="1">
        <v>1.0</v>
      </c>
      <c r="AU39" s="1"/>
      <c r="AV39" s="1"/>
      <c r="AX39" s="1">
        <v>38.0</v>
      </c>
      <c r="AY39" s="1">
        <v>1.0</v>
      </c>
      <c r="AZ39" s="1">
        <v>1.0</v>
      </c>
      <c r="BA39" s="1">
        <v>1.0</v>
      </c>
      <c r="BB39" s="1">
        <v>1.0</v>
      </c>
      <c r="BC39" s="1">
        <v>1.0</v>
      </c>
      <c r="BD39" s="1">
        <v>5.0</v>
      </c>
      <c r="BE39" s="1">
        <v>10.0</v>
      </c>
      <c r="BF39" s="1">
        <v>13.0</v>
      </c>
      <c r="BG39" s="1">
        <v>12.0</v>
      </c>
      <c r="BH39" s="1">
        <v>6.0</v>
      </c>
      <c r="BI39" s="1" t="s">
        <v>99</v>
      </c>
      <c r="BJ39" s="1">
        <v>266.0</v>
      </c>
      <c r="BL39" s="1">
        <v>10108.0</v>
      </c>
    </row>
    <row r="40" ht="15.75" customHeight="1">
      <c r="A40" s="2" t="s">
        <v>100</v>
      </c>
      <c r="B40" s="1" t="str">
        <f>IFERROR(__xludf.DUMMYFUNCTION("""COMPUTED_VALUE"""),"J4K72")</f>
        <v>J4K72</v>
      </c>
      <c r="C40" s="1">
        <f>IFERROR(__xludf.DUMMYFUNCTION("""COMPUTED_VALUE"""),114.0)</f>
        <v>114</v>
      </c>
      <c r="D40" s="1" t="s">
        <v>22</v>
      </c>
      <c r="E40" s="1" t="s">
        <v>21</v>
      </c>
      <c r="F40" s="1" t="s">
        <v>38</v>
      </c>
      <c r="G40" s="1" t="s">
        <v>28</v>
      </c>
      <c r="H40" s="1" t="s">
        <v>24</v>
      </c>
      <c r="M40" s="1">
        <v>1.0</v>
      </c>
      <c r="N40" s="1">
        <v>4.0</v>
      </c>
      <c r="O40" s="1">
        <v>13.0</v>
      </c>
      <c r="P40" s="1">
        <v>7.0</v>
      </c>
      <c r="Q40" s="1">
        <v>2.0</v>
      </c>
      <c r="S40" s="1" t="s">
        <v>25</v>
      </c>
      <c r="T40" s="1" t="s">
        <v>21</v>
      </c>
      <c r="U40" s="1" t="s">
        <v>38</v>
      </c>
      <c r="V40" s="1" t="s">
        <v>28</v>
      </c>
      <c r="W40" s="1" t="s">
        <v>24</v>
      </c>
      <c r="Y40" s="1" t="str">
        <f>IFERROR(__xludf.DUMMYFUNCTION("UNIQUE(S40:W40, TRUE)"),"")</f>
        <v/>
      </c>
      <c r="Z40" s="1" t="str">
        <f>IFERROR(__xludf.DUMMYFUNCTION("""COMPUTED_VALUE"""),"4")</f>
        <v>4</v>
      </c>
      <c r="AA40" s="1" t="str">
        <f>IFERROR(__xludf.DUMMYFUNCTION("""COMPUTED_VALUE"""),"K")</f>
        <v>K</v>
      </c>
      <c r="AB40" s="1" t="str">
        <f>IFERROR(__xludf.DUMMYFUNCTION("""COMPUTED_VALUE"""),"7")</f>
        <v>7</v>
      </c>
      <c r="AC40" s="1" t="str">
        <f>IFERROR(__xludf.DUMMYFUNCTION("""COMPUTED_VALUE"""),"2")</f>
        <v>2</v>
      </c>
      <c r="AE40" s="1">
        <f t="shared" ref="AE40:AI40" si="40">IF($A40&lt;&gt;"", COUNTIF($D40:$H40, "=" &amp; Y40),"")</f>
        <v>0</v>
      </c>
      <c r="AF40" s="1">
        <f t="shared" si="40"/>
        <v>1</v>
      </c>
      <c r="AG40" s="1">
        <f t="shared" si="40"/>
        <v>1</v>
      </c>
      <c r="AH40" s="1">
        <f t="shared" si="40"/>
        <v>1</v>
      </c>
      <c r="AI40" s="1">
        <f t="shared" si="40"/>
        <v>1</v>
      </c>
      <c r="AJ40" s="1">
        <f t="shared" si="3"/>
        <v>1</v>
      </c>
      <c r="AL40" s="1">
        <f>IFERROR(__xludf.DUMMYFUNCTION("IFERROR(TRANSPOSE(SORT(TRANSPOSE(FILTER(AE40:AI40, AE40:AI40&lt;&gt;0)),1, FALSE)))"),1.0)</f>
        <v>1</v>
      </c>
      <c r="AM40" s="1">
        <f>IFERROR(__xludf.DUMMYFUNCTION("""COMPUTED_VALUE"""),1.0)</f>
        <v>1</v>
      </c>
      <c r="AN40" s="1">
        <f>IFERROR(__xludf.DUMMYFUNCTION("""COMPUTED_VALUE"""),1.0)</f>
        <v>1</v>
      </c>
      <c r="AO40" s="1">
        <f>IFERROR(__xludf.DUMMYFUNCTION("""COMPUTED_VALUE"""),1.0)</f>
        <v>1</v>
      </c>
      <c r="AR40" s="1">
        <v>2.0</v>
      </c>
      <c r="AS40" s="1">
        <v>1.0</v>
      </c>
      <c r="AT40" s="1">
        <v>1.0</v>
      </c>
      <c r="AU40" s="1">
        <v>1.0</v>
      </c>
      <c r="AV40" s="1"/>
      <c r="AX40" s="1">
        <v>39.0</v>
      </c>
      <c r="AY40" s="1">
        <v>1.0</v>
      </c>
      <c r="AZ40" s="1">
        <v>1.0</v>
      </c>
      <c r="BA40" s="1">
        <v>1.0</v>
      </c>
      <c r="BB40" s="1">
        <v>1.0</v>
      </c>
      <c r="BC40" s="1">
        <v>1.0</v>
      </c>
      <c r="BD40" s="1">
        <v>5.0</v>
      </c>
      <c r="BE40" s="1">
        <v>10.0</v>
      </c>
      <c r="BF40" s="1">
        <v>14.0</v>
      </c>
      <c r="BG40" s="1">
        <v>7.0</v>
      </c>
      <c r="BH40" s="1">
        <v>13.0</v>
      </c>
      <c r="BI40" s="1" t="s">
        <v>101</v>
      </c>
      <c r="BJ40" s="1">
        <v>162.0</v>
      </c>
      <c r="BL40" s="1">
        <v>6318.0</v>
      </c>
    </row>
    <row r="41" ht="15.75" customHeight="1">
      <c r="A41" s="2" t="s">
        <v>102</v>
      </c>
      <c r="B41" s="1" t="str">
        <f>IFERROR(__xludf.DUMMYFUNCTION("""COMPUTED_VALUE"""),"9Q4KK")</f>
        <v>9Q4KK</v>
      </c>
      <c r="C41" s="1">
        <f>IFERROR(__xludf.DUMMYFUNCTION("""COMPUTED_VALUE"""),303.0)</f>
        <v>303</v>
      </c>
      <c r="D41" s="1" t="s">
        <v>23</v>
      </c>
      <c r="E41" s="1" t="s">
        <v>20</v>
      </c>
      <c r="F41" s="1" t="s">
        <v>21</v>
      </c>
      <c r="G41" s="1" t="s">
        <v>38</v>
      </c>
      <c r="H41" s="1" t="s">
        <v>38</v>
      </c>
      <c r="M41" s="1">
        <v>9.0</v>
      </c>
      <c r="N41" s="1">
        <v>12.0</v>
      </c>
      <c r="O41" s="1">
        <v>4.0</v>
      </c>
      <c r="P41" s="1">
        <v>13.0</v>
      </c>
      <c r="Q41" s="1">
        <v>13.0</v>
      </c>
      <c r="S41" s="1" t="s">
        <v>23</v>
      </c>
      <c r="T41" s="1" t="s">
        <v>20</v>
      </c>
      <c r="U41" s="1" t="s">
        <v>21</v>
      </c>
      <c r="V41" s="1" t="s">
        <v>38</v>
      </c>
      <c r="W41" s="1" t="s">
        <v>38</v>
      </c>
      <c r="Y41" s="1" t="str">
        <f>IFERROR(__xludf.DUMMYFUNCTION("UNIQUE(S41:W41, TRUE)"),"9")</f>
        <v>9</v>
      </c>
      <c r="Z41" s="1" t="str">
        <f>IFERROR(__xludf.DUMMYFUNCTION("""COMPUTED_VALUE"""),"Q")</f>
        <v>Q</v>
      </c>
      <c r="AA41" s="1" t="str">
        <f>IFERROR(__xludf.DUMMYFUNCTION("""COMPUTED_VALUE"""),"4")</f>
        <v>4</v>
      </c>
      <c r="AB41" s="1" t="str">
        <f>IFERROR(__xludf.DUMMYFUNCTION("""COMPUTED_VALUE"""),"K")</f>
        <v>K</v>
      </c>
      <c r="AE41" s="1">
        <f t="shared" ref="AE41:AI41" si="41">IF($A41&lt;&gt;"", COUNTIF($D41:$H41, "=" &amp; Y41),"")</f>
        <v>1</v>
      </c>
      <c r="AF41" s="1">
        <f t="shared" si="41"/>
        <v>1</v>
      </c>
      <c r="AG41" s="1">
        <f t="shared" si="41"/>
        <v>1</v>
      </c>
      <c r="AH41" s="1">
        <f t="shared" si="41"/>
        <v>2</v>
      </c>
      <c r="AI41" s="1">
        <f t="shared" si="41"/>
        <v>0</v>
      </c>
      <c r="AJ41" s="1">
        <f t="shared" si="3"/>
        <v>0</v>
      </c>
      <c r="AL41" s="1">
        <f>IFERROR(__xludf.DUMMYFUNCTION("IFERROR(TRANSPOSE(SORT(TRANSPOSE(FILTER(AE41:AI41, AE41:AI41&lt;&gt;0)),1, FALSE)))"),2.0)</f>
        <v>2</v>
      </c>
      <c r="AM41" s="1">
        <f>IFERROR(__xludf.DUMMYFUNCTION("""COMPUTED_VALUE"""),1.0)</f>
        <v>1</v>
      </c>
      <c r="AN41" s="1">
        <f>IFERROR(__xludf.DUMMYFUNCTION("""COMPUTED_VALUE"""),1.0)</f>
        <v>1</v>
      </c>
      <c r="AO41" s="1">
        <f>IFERROR(__xludf.DUMMYFUNCTION("""COMPUTED_VALUE"""),1.0)</f>
        <v>1</v>
      </c>
      <c r="AR41" s="1">
        <v>2.0</v>
      </c>
      <c r="AS41" s="1">
        <v>1.0</v>
      </c>
      <c r="AT41" s="1">
        <v>1.0</v>
      </c>
      <c r="AU41" s="1">
        <v>1.0</v>
      </c>
      <c r="AV41" s="1"/>
      <c r="AX41" s="1">
        <v>40.0</v>
      </c>
      <c r="AY41" s="1">
        <v>1.0</v>
      </c>
      <c r="AZ41" s="1">
        <v>1.0</v>
      </c>
      <c r="BA41" s="1">
        <v>1.0</v>
      </c>
      <c r="BB41" s="1">
        <v>1.0</v>
      </c>
      <c r="BC41" s="1">
        <v>1.0</v>
      </c>
      <c r="BD41" s="1">
        <v>5.0</v>
      </c>
      <c r="BE41" s="1">
        <v>12.0</v>
      </c>
      <c r="BF41" s="1">
        <v>2.0</v>
      </c>
      <c r="BG41" s="1">
        <v>14.0</v>
      </c>
      <c r="BH41" s="1">
        <v>3.0</v>
      </c>
      <c r="BI41" s="1" t="s">
        <v>103</v>
      </c>
      <c r="BJ41" s="1">
        <v>913.0</v>
      </c>
      <c r="BL41" s="1">
        <v>36520.0</v>
      </c>
    </row>
    <row r="42" ht="15.75" customHeight="1">
      <c r="A42" s="2" t="s">
        <v>104</v>
      </c>
      <c r="B42" s="1" t="str">
        <f>IFERROR(__xludf.DUMMYFUNCTION("""COMPUTED_VALUE"""),"4J2J2")</f>
        <v>4J2J2</v>
      </c>
      <c r="C42" s="1">
        <f>IFERROR(__xludf.DUMMYFUNCTION("""COMPUTED_VALUE"""),388.0)</f>
        <v>388</v>
      </c>
      <c r="D42" s="1" t="s">
        <v>21</v>
      </c>
      <c r="E42" s="1" t="s">
        <v>22</v>
      </c>
      <c r="F42" s="1" t="s">
        <v>24</v>
      </c>
      <c r="G42" s="1" t="s">
        <v>22</v>
      </c>
      <c r="H42" s="1" t="s">
        <v>24</v>
      </c>
      <c r="M42" s="1">
        <v>4.0</v>
      </c>
      <c r="N42" s="1">
        <v>1.0</v>
      </c>
      <c r="O42" s="1">
        <v>2.0</v>
      </c>
      <c r="P42" s="1">
        <v>1.0</v>
      </c>
      <c r="Q42" s="1">
        <v>2.0</v>
      </c>
      <c r="S42" s="1" t="s">
        <v>21</v>
      </c>
      <c r="T42" s="1" t="s">
        <v>25</v>
      </c>
      <c r="U42" s="1" t="s">
        <v>24</v>
      </c>
      <c r="V42" s="1" t="s">
        <v>25</v>
      </c>
      <c r="W42" s="1" t="s">
        <v>24</v>
      </c>
      <c r="Y42" s="1" t="str">
        <f>IFERROR(__xludf.DUMMYFUNCTION("UNIQUE(S42:W42, TRUE)"),"4")</f>
        <v>4</v>
      </c>
      <c r="Z42" s="1" t="str">
        <f>IFERROR(__xludf.DUMMYFUNCTION("""COMPUTED_VALUE"""),"")</f>
        <v/>
      </c>
      <c r="AA42" s="1" t="str">
        <f>IFERROR(__xludf.DUMMYFUNCTION("""COMPUTED_VALUE"""),"2")</f>
        <v>2</v>
      </c>
      <c r="AE42" s="1">
        <f t="shared" ref="AE42:AI42" si="42">IF($A42&lt;&gt;"", COUNTIF($D42:$H42, "=" &amp; Y42),"")</f>
        <v>1</v>
      </c>
      <c r="AF42" s="1">
        <f t="shared" si="42"/>
        <v>0</v>
      </c>
      <c r="AG42" s="1">
        <f t="shared" si="42"/>
        <v>2</v>
      </c>
      <c r="AH42" s="1">
        <f t="shared" si="42"/>
        <v>0</v>
      </c>
      <c r="AI42" s="1">
        <f t="shared" si="42"/>
        <v>0</v>
      </c>
      <c r="AJ42" s="1">
        <f t="shared" si="3"/>
        <v>2</v>
      </c>
      <c r="AL42" s="1">
        <f>IFERROR(__xludf.DUMMYFUNCTION("IFERROR(TRANSPOSE(SORT(TRANSPOSE(FILTER(AE42:AI42, AE42:AI42&lt;&gt;0)),1, FALSE)))"),2.0)</f>
        <v>2</v>
      </c>
      <c r="AM42" s="1">
        <f>IFERROR(__xludf.DUMMYFUNCTION("""COMPUTED_VALUE"""),1.0)</f>
        <v>1</v>
      </c>
      <c r="AR42" s="1">
        <v>4.0</v>
      </c>
      <c r="AS42" s="1">
        <v>1.0</v>
      </c>
      <c r="AT42" s="1"/>
      <c r="AU42" s="1"/>
      <c r="AV42" s="1"/>
      <c r="AX42" s="1">
        <v>41.0</v>
      </c>
      <c r="AY42" s="1">
        <v>1.0</v>
      </c>
      <c r="AZ42" s="1">
        <v>1.0</v>
      </c>
      <c r="BA42" s="1">
        <v>1.0</v>
      </c>
      <c r="BB42" s="1">
        <v>1.0</v>
      </c>
      <c r="BC42" s="1">
        <v>1.0</v>
      </c>
      <c r="BD42" s="1">
        <v>5.0</v>
      </c>
      <c r="BE42" s="1">
        <v>13.0</v>
      </c>
      <c r="BF42" s="1">
        <v>6.0</v>
      </c>
      <c r="BG42" s="1">
        <v>12.0</v>
      </c>
      <c r="BH42" s="1">
        <v>4.0</v>
      </c>
      <c r="BI42" s="1" t="s">
        <v>105</v>
      </c>
      <c r="BJ42" s="1">
        <v>205.0</v>
      </c>
      <c r="BL42" s="1">
        <v>8405.0</v>
      </c>
    </row>
    <row r="43" ht="15.75" customHeight="1">
      <c r="A43" s="2" t="s">
        <v>106</v>
      </c>
      <c r="B43" s="1" t="str">
        <f>IFERROR(__xludf.DUMMYFUNCTION("""COMPUTED_VALUE"""),"6AJ9Q")</f>
        <v>6AJ9Q</v>
      </c>
      <c r="C43" s="1">
        <f>IFERROR(__xludf.DUMMYFUNCTION("""COMPUTED_VALUE"""),965.0)</f>
        <v>965</v>
      </c>
      <c r="D43" s="1" t="s">
        <v>40</v>
      </c>
      <c r="E43" s="1" t="s">
        <v>39</v>
      </c>
      <c r="F43" s="1" t="s">
        <v>22</v>
      </c>
      <c r="G43" s="1" t="s">
        <v>23</v>
      </c>
      <c r="H43" s="1" t="s">
        <v>20</v>
      </c>
      <c r="M43" s="1">
        <v>6.0</v>
      </c>
      <c r="N43" s="1">
        <v>14.0</v>
      </c>
      <c r="O43" s="1">
        <v>1.0</v>
      </c>
      <c r="P43" s="1">
        <v>9.0</v>
      </c>
      <c r="Q43" s="1">
        <v>12.0</v>
      </c>
      <c r="S43" s="1" t="s">
        <v>40</v>
      </c>
      <c r="T43" s="1" t="s">
        <v>39</v>
      </c>
      <c r="U43" s="1" t="s">
        <v>25</v>
      </c>
      <c r="V43" s="1" t="s">
        <v>23</v>
      </c>
      <c r="W43" s="1" t="s">
        <v>20</v>
      </c>
      <c r="Y43" s="1" t="str">
        <f>IFERROR(__xludf.DUMMYFUNCTION("UNIQUE(S43:W43, TRUE)"),"6")</f>
        <v>6</v>
      </c>
      <c r="Z43" s="1" t="str">
        <f>IFERROR(__xludf.DUMMYFUNCTION("""COMPUTED_VALUE"""),"A")</f>
        <v>A</v>
      </c>
      <c r="AA43" s="1" t="str">
        <f>IFERROR(__xludf.DUMMYFUNCTION("""COMPUTED_VALUE"""),"")</f>
        <v/>
      </c>
      <c r="AB43" s="1" t="str">
        <f>IFERROR(__xludf.DUMMYFUNCTION("""COMPUTED_VALUE"""),"9")</f>
        <v>9</v>
      </c>
      <c r="AC43" s="1" t="str">
        <f>IFERROR(__xludf.DUMMYFUNCTION("""COMPUTED_VALUE"""),"Q")</f>
        <v>Q</v>
      </c>
      <c r="AE43" s="1">
        <f t="shared" ref="AE43:AI43" si="43">IF($A43&lt;&gt;"", COUNTIF($D43:$H43, "=" &amp; Y43),"")</f>
        <v>1</v>
      </c>
      <c r="AF43" s="1">
        <f t="shared" si="43"/>
        <v>1</v>
      </c>
      <c r="AG43" s="1">
        <f t="shared" si="43"/>
        <v>0</v>
      </c>
      <c r="AH43" s="1">
        <f t="shared" si="43"/>
        <v>1</v>
      </c>
      <c r="AI43" s="1">
        <f t="shared" si="43"/>
        <v>1</v>
      </c>
      <c r="AJ43" s="1">
        <f t="shared" si="3"/>
        <v>1</v>
      </c>
      <c r="AL43" s="1">
        <f>IFERROR(__xludf.DUMMYFUNCTION("IFERROR(TRANSPOSE(SORT(TRANSPOSE(FILTER(AE43:AI43, AE43:AI43&lt;&gt;0)),1, FALSE)))"),1.0)</f>
        <v>1</v>
      </c>
      <c r="AM43" s="1">
        <f>IFERROR(__xludf.DUMMYFUNCTION("""COMPUTED_VALUE"""),1.0)</f>
        <v>1</v>
      </c>
      <c r="AN43" s="1">
        <f>IFERROR(__xludf.DUMMYFUNCTION("""COMPUTED_VALUE"""),1.0)</f>
        <v>1</v>
      </c>
      <c r="AO43" s="1">
        <f>IFERROR(__xludf.DUMMYFUNCTION("""COMPUTED_VALUE"""),1.0)</f>
        <v>1</v>
      </c>
      <c r="AR43" s="1">
        <v>2.0</v>
      </c>
      <c r="AS43" s="1">
        <v>1.0</v>
      </c>
      <c r="AT43" s="1">
        <v>1.0</v>
      </c>
      <c r="AU43" s="1">
        <v>1.0</v>
      </c>
      <c r="AV43" s="1"/>
      <c r="AX43" s="1">
        <v>42.0</v>
      </c>
      <c r="AY43" s="1">
        <v>1.0</v>
      </c>
      <c r="AZ43" s="1">
        <v>1.0</v>
      </c>
      <c r="BA43" s="1">
        <v>1.0</v>
      </c>
      <c r="BB43" s="1">
        <v>1.0</v>
      </c>
      <c r="BC43" s="1">
        <v>1.0</v>
      </c>
      <c r="BD43" s="1">
        <v>5.0</v>
      </c>
      <c r="BE43" s="1">
        <v>13.0</v>
      </c>
      <c r="BF43" s="1">
        <v>7.0</v>
      </c>
      <c r="BG43" s="1">
        <v>9.0</v>
      </c>
      <c r="BH43" s="1">
        <v>8.0</v>
      </c>
      <c r="BI43" s="1" t="s">
        <v>107</v>
      </c>
      <c r="BJ43" s="1">
        <v>400.0</v>
      </c>
      <c r="BL43" s="1">
        <v>16800.0</v>
      </c>
    </row>
    <row r="44" ht="15.75" customHeight="1">
      <c r="A44" s="2" t="s">
        <v>108</v>
      </c>
      <c r="B44" s="1">
        <f>IFERROR(__xludf.DUMMYFUNCTION("""COMPUTED_VALUE"""),45335.0)</f>
        <v>45335</v>
      </c>
      <c r="C44" s="1">
        <f>IFERROR(__xludf.DUMMYFUNCTION("""COMPUTED_VALUE"""),952.0)</f>
        <v>952</v>
      </c>
      <c r="D44" s="1" t="s">
        <v>21</v>
      </c>
      <c r="E44" s="1" t="s">
        <v>29</v>
      </c>
      <c r="F44" s="1" t="s">
        <v>31</v>
      </c>
      <c r="G44" s="1" t="s">
        <v>31</v>
      </c>
      <c r="H44" s="1" t="s">
        <v>29</v>
      </c>
      <c r="M44" s="1">
        <v>4.0</v>
      </c>
      <c r="N44" s="1">
        <v>5.0</v>
      </c>
      <c r="O44" s="1">
        <v>3.0</v>
      </c>
      <c r="P44" s="1">
        <v>3.0</v>
      </c>
      <c r="Q44" s="1">
        <v>5.0</v>
      </c>
      <c r="S44" s="1" t="s">
        <v>21</v>
      </c>
      <c r="T44" s="1" t="s">
        <v>29</v>
      </c>
      <c r="U44" s="1" t="s">
        <v>31</v>
      </c>
      <c r="V44" s="1" t="s">
        <v>31</v>
      </c>
      <c r="W44" s="1" t="s">
        <v>29</v>
      </c>
      <c r="Y44" s="1" t="str">
        <f>IFERROR(__xludf.DUMMYFUNCTION("UNIQUE(S44:W44, TRUE)"),"4")</f>
        <v>4</v>
      </c>
      <c r="Z44" s="1" t="str">
        <f>IFERROR(__xludf.DUMMYFUNCTION("""COMPUTED_VALUE"""),"5")</f>
        <v>5</v>
      </c>
      <c r="AA44" s="1" t="str">
        <f>IFERROR(__xludf.DUMMYFUNCTION("""COMPUTED_VALUE"""),"3")</f>
        <v>3</v>
      </c>
      <c r="AE44" s="1">
        <f t="shared" ref="AE44:AI44" si="44">IF($A44&lt;&gt;"", COUNTIF($D44:$H44, "=" &amp; Y44),"")</f>
        <v>1</v>
      </c>
      <c r="AF44" s="1">
        <f t="shared" si="44"/>
        <v>2</v>
      </c>
      <c r="AG44" s="1">
        <f t="shared" si="44"/>
        <v>2</v>
      </c>
      <c r="AH44" s="1">
        <f t="shared" si="44"/>
        <v>0</v>
      </c>
      <c r="AI44" s="1">
        <f t="shared" si="44"/>
        <v>0</v>
      </c>
      <c r="AJ44" s="1">
        <f t="shared" si="3"/>
        <v>0</v>
      </c>
      <c r="AL44" s="1">
        <f>IFERROR(__xludf.DUMMYFUNCTION("IFERROR(TRANSPOSE(SORT(TRANSPOSE(FILTER(AE44:AI44, AE44:AI44&lt;&gt;0)),1, FALSE)))"),2.0)</f>
        <v>2</v>
      </c>
      <c r="AM44" s="1">
        <f>IFERROR(__xludf.DUMMYFUNCTION("""COMPUTED_VALUE"""),2.0)</f>
        <v>2</v>
      </c>
      <c r="AN44" s="1">
        <f>IFERROR(__xludf.DUMMYFUNCTION("""COMPUTED_VALUE"""),1.0)</f>
        <v>1</v>
      </c>
      <c r="AR44" s="1">
        <v>2.0</v>
      </c>
      <c r="AS44" s="1">
        <v>2.0</v>
      </c>
      <c r="AT44" s="1">
        <v>1.0</v>
      </c>
      <c r="AU44" s="1"/>
      <c r="AV44" s="1"/>
      <c r="AX44" s="1">
        <v>43.0</v>
      </c>
      <c r="AY44" s="1">
        <v>1.0</v>
      </c>
      <c r="AZ44" s="1">
        <v>1.0</v>
      </c>
      <c r="BA44" s="1">
        <v>1.0</v>
      </c>
      <c r="BB44" s="1">
        <v>1.0</v>
      </c>
      <c r="BC44" s="1">
        <v>1.0</v>
      </c>
      <c r="BD44" s="1">
        <v>5.0</v>
      </c>
      <c r="BE44" s="1">
        <v>13.0</v>
      </c>
      <c r="BF44" s="1">
        <v>8.0</v>
      </c>
      <c r="BG44" s="1">
        <v>10.0</v>
      </c>
      <c r="BH44" s="1">
        <v>7.0</v>
      </c>
      <c r="BI44" s="1" t="s">
        <v>109</v>
      </c>
      <c r="BJ44" s="1">
        <v>269.0</v>
      </c>
      <c r="BL44" s="1">
        <v>11567.0</v>
      </c>
    </row>
    <row r="45" ht="15.75" customHeight="1">
      <c r="A45" s="2" t="s">
        <v>110</v>
      </c>
      <c r="B45" s="1" t="str">
        <f>IFERROR(__xludf.DUMMYFUNCTION("""COMPUTED_VALUE"""),"982T3")</f>
        <v>982T3</v>
      </c>
      <c r="C45" s="1">
        <f>IFERROR(__xludf.DUMMYFUNCTION("""COMPUTED_VALUE"""),184.0)</f>
        <v>184</v>
      </c>
      <c r="D45" s="1" t="s">
        <v>23</v>
      </c>
      <c r="E45" s="1" t="s">
        <v>30</v>
      </c>
      <c r="F45" s="1" t="s">
        <v>24</v>
      </c>
      <c r="G45" s="1" t="s">
        <v>45</v>
      </c>
      <c r="H45" s="1" t="s">
        <v>31</v>
      </c>
      <c r="M45" s="1">
        <v>9.0</v>
      </c>
      <c r="N45" s="1">
        <v>8.0</v>
      </c>
      <c r="O45" s="1">
        <v>2.0</v>
      </c>
      <c r="P45" s="1">
        <v>10.0</v>
      </c>
      <c r="Q45" s="1">
        <v>3.0</v>
      </c>
      <c r="S45" s="1" t="s">
        <v>23</v>
      </c>
      <c r="T45" s="1" t="s">
        <v>30</v>
      </c>
      <c r="U45" s="1" t="s">
        <v>24</v>
      </c>
      <c r="V45" s="1" t="s">
        <v>45</v>
      </c>
      <c r="W45" s="1" t="s">
        <v>31</v>
      </c>
      <c r="Y45" s="1" t="str">
        <f>IFERROR(__xludf.DUMMYFUNCTION("UNIQUE(S45:W45, TRUE)"),"9")</f>
        <v>9</v>
      </c>
      <c r="Z45" s="1" t="str">
        <f>IFERROR(__xludf.DUMMYFUNCTION("""COMPUTED_VALUE"""),"8")</f>
        <v>8</v>
      </c>
      <c r="AA45" s="1" t="str">
        <f>IFERROR(__xludf.DUMMYFUNCTION("""COMPUTED_VALUE"""),"2")</f>
        <v>2</v>
      </c>
      <c r="AB45" s="1" t="str">
        <f>IFERROR(__xludf.DUMMYFUNCTION("""COMPUTED_VALUE"""),"T")</f>
        <v>T</v>
      </c>
      <c r="AC45" s="1" t="str">
        <f>IFERROR(__xludf.DUMMYFUNCTION("""COMPUTED_VALUE"""),"3")</f>
        <v>3</v>
      </c>
      <c r="AE45" s="1">
        <f t="shared" ref="AE45:AI45" si="45">IF($A45&lt;&gt;"", COUNTIF($D45:$H45, "=" &amp; Y45),"")</f>
        <v>1</v>
      </c>
      <c r="AF45" s="1">
        <f t="shared" si="45"/>
        <v>1</v>
      </c>
      <c r="AG45" s="1">
        <f t="shared" si="45"/>
        <v>1</v>
      </c>
      <c r="AH45" s="1">
        <f t="shared" si="45"/>
        <v>1</v>
      </c>
      <c r="AI45" s="1">
        <f t="shared" si="45"/>
        <v>1</v>
      </c>
      <c r="AJ45" s="1">
        <f t="shared" si="3"/>
        <v>0</v>
      </c>
      <c r="AL45" s="1">
        <f>IFERROR(__xludf.DUMMYFUNCTION("IFERROR(TRANSPOSE(SORT(TRANSPOSE(FILTER(AE45:AI45, AE45:AI45&lt;&gt;0)),1, FALSE)))"),1.0)</f>
        <v>1</v>
      </c>
      <c r="AM45" s="1">
        <f>IFERROR(__xludf.DUMMYFUNCTION("""COMPUTED_VALUE"""),1.0)</f>
        <v>1</v>
      </c>
      <c r="AN45" s="1">
        <f>IFERROR(__xludf.DUMMYFUNCTION("""COMPUTED_VALUE"""),1.0)</f>
        <v>1</v>
      </c>
      <c r="AO45" s="1">
        <f>IFERROR(__xludf.DUMMYFUNCTION("""COMPUTED_VALUE"""),1.0)</f>
        <v>1</v>
      </c>
      <c r="AP45" s="1">
        <f>IFERROR(__xludf.DUMMYFUNCTION("""COMPUTED_VALUE"""),1.0)</f>
        <v>1</v>
      </c>
      <c r="AR45" s="1">
        <v>1.0</v>
      </c>
      <c r="AS45" s="1">
        <v>1.0</v>
      </c>
      <c r="AT45" s="1">
        <v>1.0</v>
      </c>
      <c r="AU45" s="1">
        <v>1.0</v>
      </c>
      <c r="AV45" s="1">
        <v>1.0</v>
      </c>
      <c r="AX45" s="1">
        <v>44.0</v>
      </c>
      <c r="AY45" s="1">
        <v>1.0</v>
      </c>
      <c r="AZ45" s="1">
        <v>1.0</v>
      </c>
      <c r="BA45" s="1">
        <v>1.0</v>
      </c>
      <c r="BB45" s="1">
        <v>1.0</v>
      </c>
      <c r="BC45" s="1">
        <v>1.0</v>
      </c>
      <c r="BD45" s="1">
        <v>5.0</v>
      </c>
      <c r="BE45" s="1">
        <v>14.0</v>
      </c>
      <c r="BF45" s="1">
        <v>8.0</v>
      </c>
      <c r="BG45" s="1">
        <v>2.0</v>
      </c>
      <c r="BH45" s="1">
        <v>9.0</v>
      </c>
      <c r="BI45" s="1" t="s">
        <v>111</v>
      </c>
      <c r="BJ45" s="1">
        <v>995.0</v>
      </c>
      <c r="BL45" s="1">
        <v>43780.0</v>
      </c>
    </row>
    <row r="46" ht="15.75" customHeight="1">
      <c r="A46" s="2" t="s">
        <v>112</v>
      </c>
      <c r="B46" s="1" t="str">
        <f>IFERROR(__xludf.DUMMYFUNCTION("""COMPUTED_VALUE"""),"55Q5Q")</f>
        <v>55Q5Q</v>
      </c>
      <c r="C46" s="1">
        <f>IFERROR(__xludf.DUMMYFUNCTION("""COMPUTED_VALUE"""),762.0)</f>
        <v>762</v>
      </c>
      <c r="D46" s="1" t="s">
        <v>29</v>
      </c>
      <c r="E46" s="1" t="s">
        <v>29</v>
      </c>
      <c r="F46" s="1" t="s">
        <v>20</v>
      </c>
      <c r="G46" s="1" t="s">
        <v>29</v>
      </c>
      <c r="H46" s="1" t="s">
        <v>20</v>
      </c>
      <c r="M46" s="1">
        <v>5.0</v>
      </c>
      <c r="N46" s="1">
        <v>5.0</v>
      </c>
      <c r="O46" s="1">
        <v>12.0</v>
      </c>
      <c r="P46" s="1">
        <v>5.0</v>
      </c>
      <c r="Q46" s="1">
        <v>12.0</v>
      </c>
      <c r="S46" s="1" t="s">
        <v>29</v>
      </c>
      <c r="T46" s="1" t="s">
        <v>29</v>
      </c>
      <c r="U46" s="1" t="s">
        <v>20</v>
      </c>
      <c r="V46" s="1" t="s">
        <v>29</v>
      </c>
      <c r="W46" s="1" t="s">
        <v>20</v>
      </c>
      <c r="Y46" s="1" t="str">
        <f>IFERROR(__xludf.DUMMYFUNCTION("UNIQUE(S46:W46, TRUE)"),"5")</f>
        <v>5</v>
      </c>
      <c r="Z46" s="1" t="str">
        <f>IFERROR(__xludf.DUMMYFUNCTION("""COMPUTED_VALUE"""),"Q")</f>
        <v>Q</v>
      </c>
      <c r="AE46" s="1">
        <f t="shared" ref="AE46:AI46" si="46">IF($A46&lt;&gt;"", COUNTIF($D46:$H46, "=" &amp; Y46),"")</f>
        <v>3</v>
      </c>
      <c r="AF46" s="1">
        <f t="shared" si="46"/>
        <v>2</v>
      </c>
      <c r="AG46" s="1">
        <f t="shared" si="46"/>
        <v>0</v>
      </c>
      <c r="AH46" s="1">
        <f t="shared" si="46"/>
        <v>0</v>
      </c>
      <c r="AI46" s="1">
        <f t="shared" si="46"/>
        <v>0</v>
      </c>
      <c r="AJ46" s="1">
        <f t="shared" si="3"/>
        <v>0</v>
      </c>
      <c r="AL46" s="1">
        <f>IFERROR(__xludf.DUMMYFUNCTION("IFERROR(TRANSPOSE(SORT(TRANSPOSE(FILTER(AE46:AI46, AE46:AI46&lt;&gt;0)),1, FALSE)))"),3.0)</f>
        <v>3</v>
      </c>
      <c r="AM46" s="1">
        <f>IFERROR(__xludf.DUMMYFUNCTION("""COMPUTED_VALUE"""),2.0)</f>
        <v>2</v>
      </c>
      <c r="AR46" s="1">
        <v>3.0</v>
      </c>
      <c r="AS46" s="1">
        <v>2.0</v>
      </c>
      <c r="AT46" s="1"/>
      <c r="AU46" s="1"/>
      <c r="AV46" s="1"/>
      <c r="AX46" s="1">
        <v>45.0</v>
      </c>
      <c r="AY46" s="1">
        <v>1.0</v>
      </c>
      <c r="AZ46" s="1">
        <v>1.0</v>
      </c>
      <c r="BA46" s="1">
        <v>1.0</v>
      </c>
      <c r="BB46" s="1">
        <v>1.0</v>
      </c>
      <c r="BC46" s="1">
        <v>1.0</v>
      </c>
      <c r="BD46" s="1">
        <v>6.0</v>
      </c>
      <c r="BE46" s="1">
        <v>7.0</v>
      </c>
      <c r="BF46" s="1">
        <v>12.0</v>
      </c>
      <c r="BG46" s="1">
        <v>2.0</v>
      </c>
      <c r="BH46" s="1">
        <v>13.0</v>
      </c>
      <c r="BI46" s="1" t="s">
        <v>113</v>
      </c>
      <c r="BJ46" s="1">
        <v>871.0</v>
      </c>
      <c r="BL46" s="1">
        <v>39195.0</v>
      </c>
    </row>
    <row r="47" ht="15.75" customHeight="1">
      <c r="A47" s="2" t="s">
        <v>114</v>
      </c>
      <c r="B47" s="1" t="str">
        <f>IFERROR(__xludf.DUMMYFUNCTION("""COMPUTED_VALUE"""),"TK572")</f>
        <v>TK572</v>
      </c>
      <c r="C47" s="1">
        <f>IFERROR(__xludf.DUMMYFUNCTION("""COMPUTED_VALUE"""),972.0)</f>
        <v>972</v>
      </c>
      <c r="D47" s="1" t="s">
        <v>45</v>
      </c>
      <c r="E47" s="1" t="s">
        <v>38</v>
      </c>
      <c r="F47" s="1" t="s">
        <v>29</v>
      </c>
      <c r="G47" s="1" t="s">
        <v>28</v>
      </c>
      <c r="H47" s="1" t="s">
        <v>24</v>
      </c>
      <c r="M47" s="1">
        <v>10.0</v>
      </c>
      <c r="N47" s="1">
        <v>13.0</v>
      </c>
      <c r="O47" s="1">
        <v>5.0</v>
      </c>
      <c r="P47" s="1">
        <v>7.0</v>
      </c>
      <c r="Q47" s="1">
        <v>2.0</v>
      </c>
      <c r="S47" s="1" t="s">
        <v>45</v>
      </c>
      <c r="T47" s="1" t="s">
        <v>38</v>
      </c>
      <c r="U47" s="1" t="s">
        <v>29</v>
      </c>
      <c r="V47" s="1" t="s">
        <v>28</v>
      </c>
      <c r="W47" s="1" t="s">
        <v>24</v>
      </c>
      <c r="Y47" s="1" t="str">
        <f>IFERROR(__xludf.DUMMYFUNCTION("UNIQUE(S47:W47, TRUE)"),"T")</f>
        <v>T</v>
      </c>
      <c r="Z47" s="1" t="str">
        <f>IFERROR(__xludf.DUMMYFUNCTION("""COMPUTED_VALUE"""),"K")</f>
        <v>K</v>
      </c>
      <c r="AA47" s="1" t="str">
        <f>IFERROR(__xludf.DUMMYFUNCTION("""COMPUTED_VALUE"""),"5")</f>
        <v>5</v>
      </c>
      <c r="AB47" s="1" t="str">
        <f>IFERROR(__xludf.DUMMYFUNCTION("""COMPUTED_VALUE"""),"7")</f>
        <v>7</v>
      </c>
      <c r="AC47" s="1" t="str">
        <f>IFERROR(__xludf.DUMMYFUNCTION("""COMPUTED_VALUE"""),"2")</f>
        <v>2</v>
      </c>
      <c r="AE47" s="1">
        <f t="shared" ref="AE47:AI47" si="47">IF($A47&lt;&gt;"", COUNTIF($D47:$H47, "=" &amp; Y47),"")</f>
        <v>1</v>
      </c>
      <c r="AF47" s="1">
        <f t="shared" si="47"/>
        <v>1</v>
      </c>
      <c r="AG47" s="1">
        <f t="shared" si="47"/>
        <v>1</v>
      </c>
      <c r="AH47" s="1">
        <f t="shared" si="47"/>
        <v>1</v>
      </c>
      <c r="AI47" s="1">
        <f t="shared" si="47"/>
        <v>1</v>
      </c>
      <c r="AJ47" s="1">
        <f t="shared" si="3"/>
        <v>0</v>
      </c>
      <c r="AL47" s="1">
        <f>IFERROR(__xludf.DUMMYFUNCTION("IFERROR(TRANSPOSE(SORT(TRANSPOSE(FILTER(AE47:AI47, AE47:AI47&lt;&gt;0)),1, FALSE)))"),1.0)</f>
        <v>1</v>
      </c>
      <c r="AM47" s="1">
        <f>IFERROR(__xludf.DUMMYFUNCTION("""COMPUTED_VALUE"""),1.0)</f>
        <v>1</v>
      </c>
      <c r="AN47" s="1">
        <f>IFERROR(__xludf.DUMMYFUNCTION("""COMPUTED_VALUE"""),1.0)</f>
        <v>1</v>
      </c>
      <c r="AO47" s="1">
        <f>IFERROR(__xludf.DUMMYFUNCTION("""COMPUTED_VALUE"""),1.0)</f>
        <v>1</v>
      </c>
      <c r="AP47" s="1">
        <f>IFERROR(__xludf.DUMMYFUNCTION("""COMPUTED_VALUE"""),1.0)</f>
        <v>1</v>
      </c>
      <c r="AR47" s="1">
        <v>1.0</v>
      </c>
      <c r="AS47" s="1">
        <v>1.0</v>
      </c>
      <c r="AT47" s="1">
        <v>1.0</v>
      </c>
      <c r="AU47" s="1">
        <v>1.0</v>
      </c>
      <c r="AV47" s="1">
        <v>1.0</v>
      </c>
      <c r="AX47" s="1">
        <v>46.0</v>
      </c>
      <c r="AY47" s="1">
        <v>1.0</v>
      </c>
      <c r="AZ47" s="1">
        <v>1.0</v>
      </c>
      <c r="BA47" s="1">
        <v>1.0</v>
      </c>
      <c r="BB47" s="1">
        <v>1.0</v>
      </c>
      <c r="BC47" s="1">
        <v>1.0</v>
      </c>
      <c r="BD47" s="1">
        <v>6.0</v>
      </c>
      <c r="BE47" s="1">
        <v>7.0</v>
      </c>
      <c r="BF47" s="1">
        <v>13.0</v>
      </c>
      <c r="BG47" s="1">
        <v>12.0</v>
      </c>
      <c r="BH47" s="1">
        <v>14.0</v>
      </c>
      <c r="BI47" s="1" t="s">
        <v>115</v>
      </c>
      <c r="BJ47" s="1">
        <v>316.0</v>
      </c>
      <c r="BL47" s="1">
        <v>14536.0</v>
      </c>
    </row>
    <row r="48" ht="15.75" customHeight="1">
      <c r="A48" s="2" t="s">
        <v>116</v>
      </c>
      <c r="B48" s="1" t="str">
        <f>IFERROR(__xludf.DUMMYFUNCTION("""COMPUTED_VALUE"""),"T5TT5")</f>
        <v>T5TT5</v>
      </c>
      <c r="C48" s="1">
        <f>IFERROR(__xludf.DUMMYFUNCTION("""COMPUTED_VALUE"""),250.0)</f>
        <v>250</v>
      </c>
      <c r="D48" s="1" t="s">
        <v>45</v>
      </c>
      <c r="E48" s="1" t="s">
        <v>29</v>
      </c>
      <c r="F48" s="1" t="s">
        <v>45</v>
      </c>
      <c r="G48" s="1" t="s">
        <v>45</v>
      </c>
      <c r="H48" s="1" t="s">
        <v>29</v>
      </c>
      <c r="M48" s="1">
        <v>10.0</v>
      </c>
      <c r="N48" s="1">
        <v>5.0</v>
      </c>
      <c r="O48" s="1">
        <v>10.0</v>
      </c>
      <c r="P48" s="1">
        <v>10.0</v>
      </c>
      <c r="Q48" s="1">
        <v>5.0</v>
      </c>
      <c r="S48" s="1" t="s">
        <v>45</v>
      </c>
      <c r="T48" s="1" t="s">
        <v>29</v>
      </c>
      <c r="U48" s="1" t="s">
        <v>45</v>
      </c>
      <c r="V48" s="1" t="s">
        <v>45</v>
      </c>
      <c r="W48" s="1" t="s">
        <v>29</v>
      </c>
      <c r="Y48" s="1" t="str">
        <f>IFERROR(__xludf.DUMMYFUNCTION("UNIQUE(S48:W48, TRUE)"),"T")</f>
        <v>T</v>
      </c>
      <c r="Z48" s="1" t="str">
        <f>IFERROR(__xludf.DUMMYFUNCTION("""COMPUTED_VALUE"""),"5")</f>
        <v>5</v>
      </c>
      <c r="AE48" s="1">
        <f t="shared" ref="AE48:AI48" si="48">IF($A48&lt;&gt;"", COUNTIF($D48:$H48, "=" &amp; Y48),"")</f>
        <v>3</v>
      </c>
      <c r="AF48" s="1">
        <f t="shared" si="48"/>
        <v>2</v>
      </c>
      <c r="AG48" s="1">
        <f t="shared" si="48"/>
        <v>0</v>
      </c>
      <c r="AH48" s="1">
        <f t="shared" si="48"/>
        <v>0</v>
      </c>
      <c r="AI48" s="1">
        <f t="shared" si="48"/>
        <v>0</v>
      </c>
      <c r="AJ48" s="1">
        <f t="shared" si="3"/>
        <v>0</v>
      </c>
      <c r="AL48" s="1">
        <f>IFERROR(__xludf.DUMMYFUNCTION("IFERROR(TRANSPOSE(SORT(TRANSPOSE(FILTER(AE48:AI48, AE48:AI48&lt;&gt;0)),1, FALSE)))"),3.0)</f>
        <v>3</v>
      </c>
      <c r="AM48" s="1">
        <f>IFERROR(__xludf.DUMMYFUNCTION("""COMPUTED_VALUE"""),2.0)</f>
        <v>2</v>
      </c>
      <c r="AR48" s="1">
        <v>3.0</v>
      </c>
      <c r="AS48" s="1">
        <v>2.0</v>
      </c>
      <c r="AT48" s="1"/>
      <c r="AU48" s="1"/>
      <c r="AV48" s="1"/>
      <c r="AX48" s="1">
        <v>47.0</v>
      </c>
      <c r="AY48" s="1">
        <v>1.0</v>
      </c>
      <c r="AZ48" s="1">
        <v>1.0</v>
      </c>
      <c r="BA48" s="1">
        <v>1.0</v>
      </c>
      <c r="BB48" s="1">
        <v>1.0</v>
      </c>
      <c r="BC48" s="1">
        <v>1.0</v>
      </c>
      <c r="BD48" s="1">
        <v>6.0</v>
      </c>
      <c r="BE48" s="1">
        <v>9.0</v>
      </c>
      <c r="BF48" s="1">
        <v>7.0</v>
      </c>
      <c r="BG48" s="1">
        <v>2.0</v>
      </c>
      <c r="BH48" s="1">
        <v>12.0</v>
      </c>
      <c r="BI48" s="1" t="s">
        <v>117</v>
      </c>
      <c r="BJ48" s="1">
        <v>522.0</v>
      </c>
      <c r="BL48" s="1">
        <v>24534.0</v>
      </c>
    </row>
    <row r="49" ht="15.75" customHeight="1">
      <c r="A49" s="2" t="s">
        <v>118</v>
      </c>
      <c r="B49" s="1" t="str">
        <f>IFERROR(__xludf.DUMMYFUNCTION("""COMPUTED_VALUE"""),"2Q8Q8")</f>
        <v>2Q8Q8</v>
      </c>
      <c r="C49" s="1">
        <f>IFERROR(__xludf.DUMMYFUNCTION("""COMPUTED_VALUE"""),119.0)</f>
        <v>119</v>
      </c>
      <c r="D49" s="1" t="s">
        <v>24</v>
      </c>
      <c r="E49" s="1" t="s">
        <v>20</v>
      </c>
      <c r="F49" s="1" t="s">
        <v>30</v>
      </c>
      <c r="G49" s="1" t="s">
        <v>20</v>
      </c>
      <c r="H49" s="1" t="s">
        <v>30</v>
      </c>
      <c r="M49" s="1">
        <v>2.0</v>
      </c>
      <c r="N49" s="1">
        <v>12.0</v>
      </c>
      <c r="O49" s="1">
        <v>8.0</v>
      </c>
      <c r="P49" s="1">
        <v>12.0</v>
      </c>
      <c r="Q49" s="1">
        <v>8.0</v>
      </c>
      <c r="S49" s="1" t="s">
        <v>24</v>
      </c>
      <c r="T49" s="1" t="s">
        <v>20</v>
      </c>
      <c r="U49" s="1" t="s">
        <v>30</v>
      </c>
      <c r="V49" s="1" t="s">
        <v>20</v>
      </c>
      <c r="W49" s="1" t="s">
        <v>30</v>
      </c>
      <c r="Y49" s="1" t="str">
        <f>IFERROR(__xludf.DUMMYFUNCTION("UNIQUE(S49:W49, TRUE)"),"2")</f>
        <v>2</v>
      </c>
      <c r="Z49" s="1" t="str">
        <f>IFERROR(__xludf.DUMMYFUNCTION("""COMPUTED_VALUE"""),"Q")</f>
        <v>Q</v>
      </c>
      <c r="AA49" s="1" t="str">
        <f>IFERROR(__xludf.DUMMYFUNCTION("""COMPUTED_VALUE"""),"8")</f>
        <v>8</v>
      </c>
      <c r="AE49" s="1">
        <f t="shared" ref="AE49:AI49" si="49">IF($A49&lt;&gt;"", COUNTIF($D49:$H49, "=" &amp; Y49),"")</f>
        <v>1</v>
      </c>
      <c r="AF49" s="1">
        <f t="shared" si="49"/>
        <v>2</v>
      </c>
      <c r="AG49" s="1">
        <f t="shared" si="49"/>
        <v>2</v>
      </c>
      <c r="AH49" s="1">
        <f t="shared" si="49"/>
        <v>0</v>
      </c>
      <c r="AI49" s="1">
        <f t="shared" si="49"/>
        <v>0</v>
      </c>
      <c r="AJ49" s="1">
        <f t="shared" si="3"/>
        <v>0</v>
      </c>
      <c r="AL49" s="1">
        <f>IFERROR(__xludf.DUMMYFUNCTION("IFERROR(TRANSPOSE(SORT(TRANSPOSE(FILTER(AE49:AI49, AE49:AI49&lt;&gt;0)),1, FALSE)))"),2.0)</f>
        <v>2</v>
      </c>
      <c r="AM49" s="1">
        <f>IFERROR(__xludf.DUMMYFUNCTION("""COMPUTED_VALUE"""),2.0)</f>
        <v>2</v>
      </c>
      <c r="AN49" s="1">
        <f>IFERROR(__xludf.DUMMYFUNCTION("""COMPUTED_VALUE"""),1.0)</f>
        <v>1</v>
      </c>
      <c r="AR49" s="1">
        <v>2.0</v>
      </c>
      <c r="AS49" s="1">
        <v>2.0</v>
      </c>
      <c r="AT49" s="1">
        <v>1.0</v>
      </c>
      <c r="AU49" s="1"/>
      <c r="AV49" s="1"/>
      <c r="AX49" s="1">
        <v>48.0</v>
      </c>
      <c r="AY49" s="1">
        <v>1.0</v>
      </c>
      <c r="AZ49" s="1">
        <v>1.0</v>
      </c>
      <c r="BA49" s="1">
        <v>1.0</v>
      </c>
      <c r="BB49" s="1">
        <v>1.0</v>
      </c>
      <c r="BC49" s="1">
        <v>1.0</v>
      </c>
      <c r="BD49" s="1">
        <v>6.0</v>
      </c>
      <c r="BE49" s="1">
        <v>10.0</v>
      </c>
      <c r="BF49" s="1">
        <v>3.0</v>
      </c>
      <c r="BG49" s="1">
        <v>14.0</v>
      </c>
      <c r="BH49" s="1">
        <v>12.0</v>
      </c>
      <c r="BI49" s="1" t="s">
        <v>119</v>
      </c>
      <c r="BJ49" s="1">
        <v>410.0</v>
      </c>
      <c r="BL49" s="1">
        <v>19680.0</v>
      </c>
    </row>
    <row r="50" ht="15.75" customHeight="1">
      <c r="A50" s="2" t="s">
        <v>120</v>
      </c>
      <c r="B50" s="1" t="str">
        <f>IFERROR(__xludf.DUMMYFUNCTION("""COMPUTED_VALUE"""),"AA436")</f>
        <v>AA436</v>
      </c>
      <c r="C50" s="1">
        <f>IFERROR(__xludf.DUMMYFUNCTION("""COMPUTED_VALUE"""),353.0)</f>
        <v>353</v>
      </c>
      <c r="D50" s="1" t="s">
        <v>39</v>
      </c>
      <c r="E50" s="1" t="s">
        <v>39</v>
      </c>
      <c r="F50" s="1" t="s">
        <v>21</v>
      </c>
      <c r="G50" s="1" t="s">
        <v>31</v>
      </c>
      <c r="H50" s="1" t="s">
        <v>40</v>
      </c>
      <c r="M50" s="1">
        <v>14.0</v>
      </c>
      <c r="N50" s="1">
        <v>14.0</v>
      </c>
      <c r="O50" s="1">
        <v>4.0</v>
      </c>
      <c r="P50" s="1">
        <v>3.0</v>
      </c>
      <c r="Q50" s="1">
        <v>6.0</v>
      </c>
      <c r="S50" s="1" t="s">
        <v>39</v>
      </c>
      <c r="T50" s="1" t="s">
        <v>39</v>
      </c>
      <c r="U50" s="1" t="s">
        <v>21</v>
      </c>
      <c r="V50" s="1" t="s">
        <v>31</v>
      </c>
      <c r="W50" s="1" t="s">
        <v>40</v>
      </c>
      <c r="Y50" s="1" t="str">
        <f>IFERROR(__xludf.DUMMYFUNCTION("UNIQUE(S50:W50, TRUE)"),"A")</f>
        <v>A</v>
      </c>
      <c r="Z50" s="1" t="str">
        <f>IFERROR(__xludf.DUMMYFUNCTION("""COMPUTED_VALUE"""),"4")</f>
        <v>4</v>
      </c>
      <c r="AA50" s="1" t="str">
        <f>IFERROR(__xludf.DUMMYFUNCTION("""COMPUTED_VALUE"""),"3")</f>
        <v>3</v>
      </c>
      <c r="AB50" s="1" t="str">
        <f>IFERROR(__xludf.DUMMYFUNCTION("""COMPUTED_VALUE"""),"6")</f>
        <v>6</v>
      </c>
      <c r="AE50" s="1">
        <f t="shared" ref="AE50:AI50" si="50">IF($A50&lt;&gt;"", COUNTIF($D50:$H50, "=" &amp; Y50),"")</f>
        <v>2</v>
      </c>
      <c r="AF50" s="1">
        <f t="shared" si="50"/>
        <v>1</v>
      </c>
      <c r="AG50" s="1">
        <f t="shared" si="50"/>
        <v>1</v>
      </c>
      <c r="AH50" s="1">
        <f t="shared" si="50"/>
        <v>1</v>
      </c>
      <c r="AI50" s="1">
        <f t="shared" si="50"/>
        <v>0</v>
      </c>
      <c r="AJ50" s="1">
        <f t="shared" si="3"/>
        <v>0</v>
      </c>
      <c r="AL50" s="1">
        <f>IFERROR(__xludf.DUMMYFUNCTION("IFERROR(TRANSPOSE(SORT(TRANSPOSE(FILTER(AE50:AI50, AE50:AI50&lt;&gt;0)),1, FALSE)))"),2.0)</f>
        <v>2</v>
      </c>
      <c r="AM50" s="1">
        <f>IFERROR(__xludf.DUMMYFUNCTION("""COMPUTED_VALUE"""),1.0)</f>
        <v>1</v>
      </c>
      <c r="AN50" s="1">
        <f>IFERROR(__xludf.DUMMYFUNCTION("""COMPUTED_VALUE"""),1.0)</f>
        <v>1</v>
      </c>
      <c r="AO50" s="1">
        <f>IFERROR(__xludf.DUMMYFUNCTION("""COMPUTED_VALUE"""),1.0)</f>
        <v>1</v>
      </c>
      <c r="AR50" s="1">
        <v>2.0</v>
      </c>
      <c r="AS50" s="1">
        <v>1.0</v>
      </c>
      <c r="AT50" s="1">
        <v>1.0</v>
      </c>
      <c r="AU50" s="1">
        <v>1.0</v>
      </c>
      <c r="AV50" s="1"/>
      <c r="AX50" s="1">
        <v>49.0</v>
      </c>
      <c r="AY50" s="1">
        <v>1.0</v>
      </c>
      <c r="AZ50" s="1">
        <v>1.0</v>
      </c>
      <c r="BA50" s="1">
        <v>1.0</v>
      </c>
      <c r="BB50" s="1">
        <v>1.0</v>
      </c>
      <c r="BC50" s="1">
        <v>1.0</v>
      </c>
      <c r="BD50" s="1">
        <v>6.0</v>
      </c>
      <c r="BE50" s="1">
        <v>12.0</v>
      </c>
      <c r="BF50" s="1">
        <v>8.0</v>
      </c>
      <c r="BG50" s="1">
        <v>5.0</v>
      </c>
      <c r="BH50" s="1">
        <v>2.0</v>
      </c>
      <c r="BI50" s="1" t="s">
        <v>121</v>
      </c>
      <c r="BJ50" s="1">
        <v>951.0</v>
      </c>
      <c r="BL50" s="1">
        <v>46599.0</v>
      </c>
    </row>
    <row r="51" ht="15.75" customHeight="1">
      <c r="A51" s="2" t="s">
        <v>122</v>
      </c>
      <c r="B51" s="1" t="str">
        <f>IFERROR(__xludf.DUMMYFUNCTION("""COMPUTED_VALUE"""),"6KKK5")</f>
        <v>6KKK5</v>
      </c>
      <c r="C51" s="1">
        <f>IFERROR(__xludf.DUMMYFUNCTION("""COMPUTED_VALUE"""),501.0)</f>
        <v>501</v>
      </c>
      <c r="D51" s="1" t="s">
        <v>40</v>
      </c>
      <c r="E51" s="1" t="s">
        <v>38</v>
      </c>
      <c r="F51" s="1" t="s">
        <v>38</v>
      </c>
      <c r="G51" s="1" t="s">
        <v>38</v>
      </c>
      <c r="H51" s="1" t="s">
        <v>29</v>
      </c>
      <c r="M51" s="1">
        <v>6.0</v>
      </c>
      <c r="N51" s="1">
        <v>13.0</v>
      </c>
      <c r="O51" s="1">
        <v>13.0</v>
      </c>
      <c r="P51" s="1">
        <v>13.0</v>
      </c>
      <c r="Q51" s="1">
        <v>5.0</v>
      </c>
      <c r="S51" s="1" t="s">
        <v>40</v>
      </c>
      <c r="T51" s="1" t="s">
        <v>38</v>
      </c>
      <c r="U51" s="1" t="s">
        <v>38</v>
      </c>
      <c r="V51" s="1" t="s">
        <v>38</v>
      </c>
      <c r="W51" s="1" t="s">
        <v>29</v>
      </c>
      <c r="Y51" s="1" t="str">
        <f>IFERROR(__xludf.DUMMYFUNCTION("UNIQUE(S51:W51, TRUE)"),"6")</f>
        <v>6</v>
      </c>
      <c r="Z51" s="1" t="str">
        <f>IFERROR(__xludf.DUMMYFUNCTION("""COMPUTED_VALUE"""),"K")</f>
        <v>K</v>
      </c>
      <c r="AA51" s="1" t="str">
        <f>IFERROR(__xludf.DUMMYFUNCTION("""COMPUTED_VALUE"""),"5")</f>
        <v>5</v>
      </c>
      <c r="AE51" s="1">
        <f t="shared" ref="AE51:AI51" si="51">IF($A51&lt;&gt;"", COUNTIF($D51:$H51, "=" &amp; Y51),"")</f>
        <v>1</v>
      </c>
      <c r="AF51" s="1">
        <f t="shared" si="51"/>
        <v>3</v>
      </c>
      <c r="AG51" s="1">
        <f t="shared" si="51"/>
        <v>1</v>
      </c>
      <c r="AH51" s="1">
        <f t="shared" si="51"/>
        <v>0</v>
      </c>
      <c r="AI51" s="1">
        <f t="shared" si="51"/>
        <v>0</v>
      </c>
      <c r="AJ51" s="1">
        <f t="shared" si="3"/>
        <v>0</v>
      </c>
      <c r="AL51" s="1">
        <f>IFERROR(__xludf.DUMMYFUNCTION("IFERROR(TRANSPOSE(SORT(TRANSPOSE(FILTER(AE51:AI51, AE51:AI51&lt;&gt;0)),1, FALSE)))"),3.0)</f>
        <v>3</v>
      </c>
      <c r="AM51" s="1">
        <f>IFERROR(__xludf.DUMMYFUNCTION("""COMPUTED_VALUE"""),1.0)</f>
        <v>1</v>
      </c>
      <c r="AN51" s="1">
        <f>IFERROR(__xludf.DUMMYFUNCTION("""COMPUTED_VALUE"""),1.0)</f>
        <v>1</v>
      </c>
      <c r="AR51" s="1">
        <v>3.0</v>
      </c>
      <c r="AS51" s="1">
        <v>1.0</v>
      </c>
      <c r="AT51" s="1">
        <v>1.0</v>
      </c>
      <c r="AU51" s="1"/>
      <c r="AV51" s="1"/>
      <c r="AX51" s="1">
        <v>50.0</v>
      </c>
      <c r="AY51" s="1">
        <v>1.0</v>
      </c>
      <c r="AZ51" s="1">
        <v>1.0</v>
      </c>
      <c r="BA51" s="1">
        <v>1.0</v>
      </c>
      <c r="BB51" s="1">
        <v>1.0</v>
      </c>
      <c r="BC51" s="1">
        <v>1.0</v>
      </c>
      <c r="BD51" s="1">
        <v>6.0</v>
      </c>
      <c r="BE51" s="1">
        <v>13.0</v>
      </c>
      <c r="BF51" s="1">
        <v>3.0</v>
      </c>
      <c r="BG51" s="1">
        <v>8.0</v>
      </c>
      <c r="BH51" s="1">
        <v>12.0</v>
      </c>
      <c r="BI51" s="1" t="s">
        <v>123</v>
      </c>
      <c r="BJ51" s="1">
        <v>397.0</v>
      </c>
      <c r="BL51" s="1">
        <v>19850.0</v>
      </c>
    </row>
    <row r="52" ht="15.75" customHeight="1">
      <c r="A52" s="2" t="s">
        <v>124</v>
      </c>
      <c r="B52" s="1" t="str">
        <f>IFERROR(__xludf.DUMMYFUNCTION("""COMPUTED_VALUE"""),"399J9")</f>
        <v>399J9</v>
      </c>
      <c r="C52" s="1">
        <f>IFERROR(__xludf.DUMMYFUNCTION("""COMPUTED_VALUE"""),561.0)</f>
        <v>561</v>
      </c>
      <c r="D52" s="1" t="s">
        <v>31</v>
      </c>
      <c r="E52" s="1" t="s">
        <v>23</v>
      </c>
      <c r="F52" s="1" t="s">
        <v>23</v>
      </c>
      <c r="G52" s="1" t="s">
        <v>22</v>
      </c>
      <c r="H52" s="1" t="s">
        <v>23</v>
      </c>
      <c r="M52" s="1">
        <v>3.0</v>
      </c>
      <c r="N52" s="1">
        <v>9.0</v>
      </c>
      <c r="O52" s="1">
        <v>9.0</v>
      </c>
      <c r="P52" s="1">
        <v>1.0</v>
      </c>
      <c r="Q52" s="1">
        <v>9.0</v>
      </c>
      <c r="S52" s="1" t="s">
        <v>31</v>
      </c>
      <c r="T52" s="1" t="s">
        <v>23</v>
      </c>
      <c r="U52" s="1" t="s">
        <v>23</v>
      </c>
      <c r="V52" s="1" t="s">
        <v>25</v>
      </c>
      <c r="W52" s="1" t="s">
        <v>23</v>
      </c>
      <c r="Y52" s="1" t="str">
        <f>IFERROR(__xludf.DUMMYFUNCTION("UNIQUE(S52:W52, TRUE)"),"3")</f>
        <v>3</v>
      </c>
      <c r="Z52" s="1" t="str">
        <f>IFERROR(__xludf.DUMMYFUNCTION("""COMPUTED_VALUE"""),"9")</f>
        <v>9</v>
      </c>
      <c r="AA52" s="1" t="str">
        <f>IFERROR(__xludf.DUMMYFUNCTION("""COMPUTED_VALUE"""),"")</f>
        <v/>
      </c>
      <c r="AE52" s="1">
        <f t="shared" ref="AE52:AI52" si="52">IF($A52&lt;&gt;"", COUNTIF($D52:$H52, "=" &amp; Y52),"")</f>
        <v>1</v>
      </c>
      <c r="AF52" s="1">
        <f t="shared" si="52"/>
        <v>3</v>
      </c>
      <c r="AG52" s="1">
        <f t="shared" si="52"/>
        <v>0</v>
      </c>
      <c r="AH52" s="1">
        <f t="shared" si="52"/>
        <v>0</v>
      </c>
      <c r="AI52" s="1">
        <f t="shared" si="52"/>
        <v>0</v>
      </c>
      <c r="AJ52" s="1">
        <f t="shared" si="3"/>
        <v>1</v>
      </c>
      <c r="AL52" s="1">
        <f>IFERROR(__xludf.DUMMYFUNCTION("IFERROR(TRANSPOSE(SORT(TRANSPOSE(FILTER(AE52:AI52, AE52:AI52&lt;&gt;0)),1, FALSE)))"),3.0)</f>
        <v>3</v>
      </c>
      <c r="AM52" s="1">
        <f>IFERROR(__xludf.DUMMYFUNCTION("""COMPUTED_VALUE"""),1.0)</f>
        <v>1</v>
      </c>
      <c r="AR52" s="1">
        <v>4.0</v>
      </c>
      <c r="AS52" s="1">
        <v>1.0</v>
      </c>
      <c r="AT52" s="1"/>
      <c r="AU52" s="1"/>
      <c r="AV52" s="1"/>
      <c r="AX52" s="1">
        <v>51.0</v>
      </c>
      <c r="AY52" s="1">
        <v>1.0</v>
      </c>
      <c r="AZ52" s="1">
        <v>1.0</v>
      </c>
      <c r="BA52" s="1">
        <v>1.0</v>
      </c>
      <c r="BB52" s="1">
        <v>1.0</v>
      </c>
      <c r="BC52" s="1">
        <v>1.0</v>
      </c>
      <c r="BD52" s="1">
        <v>6.0</v>
      </c>
      <c r="BE52" s="1">
        <v>13.0</v>
      </c>
      <c r="BF52" s="1">
        <v>9.0</v>
      </c>
      <c r="BG52" s="1">
        <v>14.0</v>
      </c>
      <c r="BH52" s="1">
        <v>3.0</v>
      </c>
      <c r="BI52" s="1" t="s">
        <v>125</v>
      </c>
      <c r="BJ52" s="1">
        <v>312.0</v>
      </c>
      <c r="BL52" s="1">
        <v>15912.0</v>
      </c>
    </row>
    <row r="53" ht="15.75" customHeight="1">
      <c r="A53" s="2" t="s">
        <v>126</v>
      </c>
      <c r="B53" s="1" t="str">
        <f>IFERROR(__xludf.DUMMYFUNCTION("""COMPUTED_VALUE"""),"T8AA3")</f>
        <v>T8AA3</v>
      </c>
      <c r="C53" s="1">
        <f>IFERROR(__xludf.DUMMYFUNCTION("""COMPUTED_VALUE"""),406.0)</f>
        <v>406</v>
      </c>
      <c r="D53" s="1" t="s">
        <v>45</v>
      </c>
      <c r="E53" s="1" t="s">
        <v>30</v>
      </c>
      <c r="F53" s="1" t="s">
        <v>39</v>
      </c>
      <c r="G53" s="1" t="s">
        <v>39</v>
      </c>
      <c r="H53" s="1" t="s">
        <v>31</v>
      </c>
      <c r="M53" s="1">
        <v>10.0</v>
      </c>
      <c r="N53" s="1">
        <v>8.0</v>
      </c>
      <c r="O53" s="1">
        <v>14.0</v>
      </c>
      <c r="P53" s="1">
        <v>14.0</v>
      </c>
      <c r="Q53" s="1">
        <v>3.0</v>
      </c>
      <c r="S53" s="1" t="s">
        <v>45</v>
      </c>
      <c r="T53" s="1" t="s">
        <v>30</v>
      </c>
      <c r="U53" s="1" t="s">
        <v>39</v>
      </c>
      <c r="V53" s="1" t="s">
        <v>39</v>
      </c>
      <c r="W53" s="1" t="s">
        <v>31</v>
      </c>
      <c r="Y53" s="1" t="str">
        <f>IFERROR(__xludf.DUMMYFUNCTION("UNIQUE(S53:W53, TRUE)"),"T")</f>
        <v>T</v>
      </c>
      <c r="Z53" s="1" t="str">
        <f>IFERROR(__xludf.DUMMYFUNCTION("""COMPUTED_VALUE"""),"8")</f>
        <v>8</v>
      </c>
      <c r="AA53" s="1" t="str">
        <f>IFERROR(__xludf.DUMMYFUNCTION("""COMPUTED_VALUE"""),"A")</f>
        <v>A</v>
      </c>
      <c r="AB53" s="1" t="str">
        <f>IFERROR(__xludf.DUMMYFUNCTION("""COMPUTED_VALUE"""),"3")</f>
        <v>3</v>
      </c>
      <c r="AE53" s="1">
        <f t="shared" ref="AE53:AI53" si="53">IF($A53&lt;&gt;"", COUNTIF($D53:$H53, "=" &amp; Y53),"")</f>
        <v>1</v>
      </c>
      <c r="AF53" s="1">
        <f t="shared" si="53"/>
        <v>1</v>
      </c>
      <c r="AG53" s="1">
        <f t="shared" si="53"/>
        <v>2</v>
      </c>
      <c r="AH53" s="1">
        <f t="shared" si="53"/>
        <v>1</v>
      </c>
      <c r="AI53" s="1">
        <f t="shared" si="53"/>
        <v>0</v>
      </c>
      <c r="AJ53" s="1">
        <f t="shared" si="3"/>
        <v>0</v>
      </c>
      <c r="AL53" s="1">
        <f>IFERROR(__xludf.DUMMYFUNCTION("IFERROR(TRANSPOSE(SORT(TRANSPOSE(FILTER(AE53:AI53, AE53:AI53&lt;&gt;0)),1, FALSE)))"),2.0)</f>
        <v>2</v>
      </c>
      <c r="AM53" s="1">
        <f>IFERROR(__xludf.DUMMYFUNCTION("""COMPUTED_VALUE"""),1.0)</f>
        <v>1</v>
      </c>
      <c r="AN53" s="1">
        <f>IFERROR(__xludf.DUMMYFUNCTION("""COMPUTED_VALUE"""),1.0)</f>
        <v>1</v>
      </c>
      <c r="AO53" s="1">
        <f>IFERROR(__xludf.DUMMYFUNCTION("""COMPUTED_VALUE"""),1.0)</f>
        <v>1</v>
      </c>
      <c r="AR53" s="1">
        <v>2.0</v>
      </c>
      <c r="AS53" s="1">
        <v>1.0</v>
      </c>
      <c r="AT53" s="1">
        <v>1.0</v>
      </c>
      <c r="AU53" s="1">
        <v>1.0</v>
      </c>
      <c r="AV53" s="1"/>
      <c r="AX53" s="1">
        <v>52.0</v>
      </c>
      <c r="AY53" s="1">
        <v>1.0</v>
      </c>
      <c r="AZ53" s="1">
        <v>1.0</v>
      </c>
      <c r="BA53" s="1">
        <v>1.0</v>
      </c>
      <c r="BB53" s="1">
        <v>1.0</v>
      </c>
      <c r="BC53" s="1">
        <v>1.0</v>
      </c>
      <c r="BD53" s="1">
        <v>6.0</v>
      </c>
      <c r="BE53" s="1">
        <v>14.0</v>
      </c>
      <c r="BF53" s="1">
        <v>12.0</v>
      </c>
      <c r="BG53" s="1">
        <v>9.0</v>
      </c>
      <c r="BH53" s="1">
        <v>4.0</v>
      </c>
      <c r="BI53" s="1" t="s">
        <v>127</v>
      </c>
      <c r="BJ53" s="1">
        <v>84.0</v>
      </c>
      <c r="BL53" s="1">
        <v>4368.0</v>
      </c>
    </row>
    <row r="54" ht="15.75" customHeight="1">
      <c r="A54" s="2" t="s">
        <v>128</v>
      </c>
      <c r="B54" s="1" t="str">
        <f>IFERROR(__xludf.DUMMYFUNCTION("""COMPUTED_VALUE"""),"JKAAK")</f>
        <v>JKAAK</v>
      </c>
      <c r="C54" s="1">
        <f>IFERROR(__xludf.DUMMYFUNCTION("""COMPUTED_VALUE"""),482.0)</f>
        <v>482</v>
      </c>
      <c r="D54" s="1" t="s">
        <v>22</v>
      </c>
      <c r="E54" s="1" t="s">
        <v>38</v>
      </c>
      <c r="F54" s="1" t="s">
        <v>39</v>
      </c>
      <c r="G54" s="1" t="s">
        <v>39</v>
      </c>
      <c r="H54" s="1" t="s">
        <v>38</v>
      </c>
      <c r="M54" s="1">
        <v>1.0</v>
      </c>
      <c r="N54" s="1">
        <v>13.0</v>
      </c>
      <c r="O54" s="1">
        <v>14.0</v>
      </c>
      <c r="P54" s="1">
        <v>14.0</v>
      </c>
      <c r="Q54" s="1">
        <v>13.0</v>
      </c>
      <c r="S54" s="1" t="s">
        <v>25</v>
      </c>
      <c r="T54" s="1" t="s">
        <v>38</v>
      </c>
      <c r="U54" s="1" t="s">
        <v>39</v>
      </c>
      <c r="V54" s="1" t="s">
        <v>39</v>
      </c>
      <c r="W54" s="1" t="s">
        <v>38</v>
      </c>
      <c r="Y54" s="1" t="str">
        <f>IFERROR(__xludf.DUMMYFUNCTION("UNIQUE(S54:W54, TRUE)"),"")</f>
        <v/>
      </c>
      <c r="Z54" s="1" t="str">
        <f>IFERROR(__xludf.DUMMYFUNCTION("""COMPUTED_VALUE"""),"K")</f>
        <v>K</v>
      </c>
      <c r="AA54" s="1" t="str">
        <f>IFERROR(__xludf.DUMMYFUNCTION("""COMPUTED_VALUE"""),"A")</f>
        <v>A</v>
      </c>
      <c r="AE54" s="1">
        <f t="shared" ref="AE54:AI54" si="54">IF($A54&lt;&gt;"", COUNTIF($D54:$H54, "=" &amp; Y54),"")</f>
        <v>0</v>
      </c>
      <c r="AF54" s="1">
        <f t="shared" si="54"/>
        <v>2</v>
      </c>
      <c r="AG54" s="1">
        <f t="shared" si="54"/>
        <v>2</v>
      </c>
      <c r="AH54" s="1">
        <f t="shared" si="54"/>
        <v>0</v>
      </c>
      <c r="AI54" s="1">
        <f t="shared" si="54"/>
        <v>0</v>
      </c>
      <c r="AJ54" s="1">
        <f t="shared" si="3"/>
        <v>1</v>
      </c>
      <c r="AL54" s="1">
        <f>IFERROR(__xludf.DUMMYFUNCTION("IFERROR(TRANSPOSE(SORT(TRANSPOSE(FILTER(AE54:AI54, AE54:AI54&lt;&gt;0)),1, FALSE)))"),2.0)</f>
        <v>2</v>
      </c>
      <c r="AM54" s="1">
        <f>IFERROR(__xludf.DUMMYFUNCTION("""COMPUTED_VALUE"""),2.0)</f>
        <v>2</v>
      </c>
      <c r="AR54" s="1">
        <v>3.0</v>
      </c>
      <c r="AS54" s="1">
        <v>2.0</v>
      </c>
      <c r="AT54" s="1"/>
      <c r="AU54" s="1"/>
      <c r="AV54" s="1"/>
      <c r="AX54" s="1">
        <v>53.0</v>
      </c>
      <c r="AY54" s="1">
        <v>1.0</v>
      </c>
      <c r="AZ54" s="1">
        <v>1.0</v>
      </c>
      <c r="BA54" s="1">
        <v>1.0</v>
      </c>
      <c r="BB54" s="1">
        <v>1.0</v>
      </c>
      <c r="BC54" s="1">
        <v>1.0</v>
      </c>
      <c r="BD54" s="1">
        <v>6.0</v>
      </c>
      <c r="BE54" s="1">
        <v>14.0</v>
      </c>
      <c r="BF54" s="1">
        <v>13.0</v>
      </c>
      <c r="BG54" s="1">
        <v>12.0</v>
      </c>
      <c r="BH54" s="1">
        <v>9.0</v>
      </c>
      <c r="BI54" s="1" t="s">
        <v>129</v>
      </c>
      <c r="BJ54" s="1">
        <v>670.0</v>
      </c>
      <c r="BL54" s="1">
        <v>35510.0</v>
      </c>
    </row>
    <row r="55" ht="15.75" customHeight="1">
      <c r="A55" s="2" t="s">
        <v>130</v>
      </c>
      <c r="B55" s="1">
        <f>IFERROR(__xludf.DUMMYFUNCTION("""COMPUTED_VALUE"""),55585.0)</f>
        <v>55585</v>
      </c>
      <c r="C55" s="1">
        <f>IFERROR(__xludf.DUMMYFUNCTION("""COMPUTED_VALUE"""),695.0)</f>
        <v>695</v>
      </c>
      <c r="D55" s="1" t="s">
        <v>29</v>
      </c>
      <c r="E55" s="1" t="s">
        <v>29</v>
      </c>
      <c r="F55" s="1" t="s">
        <v>29</v>
      </c>
      <c r="G55" s="1" t="s">
        <v>30</v>
      </c>
      <c r="H55" s="1" t="s">
        <v>29</v>
      </c>
      <c r="M55" s="1">
        <v>5.0</v>
      </c>
      <c r="N55" s="1">
        <v>5.0</v>
      </c>
      <c r="O55" s="1">
        <v>5.0</v>
      </c>
      <c r="P55" s="1">
        <v>8.0</v>
      </c>
      <c r="Q55" s="1">
        <v>5.0</v>
      </c>
      <c r="S55" s="1" t="s">
        <v>29</v>
      </c>
      <c r="T55" s="1" t="s">
        <v>29</v>
      </c>
      <c r="U55" s="1" t="s">
        <v>29</v>
      </c>
      <c r="V55" s="1" t="s">
        <v>30</v>
      </c>
      <c r="W55" s="1" t="s">
        <v>29</v>
      </c>
      <c r="Y55" s="1" t="str">
        <f>IFERROR(__xludf.DUMMYFUNCTION("UNIQUE(S55:W55, TRUE)"),"5")</f>
        <v>5</v>
      </c>
      <c r="Z55" s="1" t="str">
        <f>IFERROR(__xludf.DUMMYFUNCTION("""COMPUTED_VALUE"""),"8")</f>
        <v>8</v>
      </c>
      <c r="AE55" s="1">
        <f t="shared" ref="AE55:AI55" si="55">IF($A55&lt;&gt;"", COUNTIF($D55:$H55, "=" &amp; Y55),"")</f>
        <v>4</v>
      </c>
      <c r="AF55" s="1">
        <f t="shared" si="55"/>
        <v>1</v>
      </c>
      <c r="AG55" s="1">
        <f t="shared" si="55"/>
        <v>0</v>
      </c>
      <c r="AH55" s="1">
        <f t="shared" si="55"/>
        <v>0</v>
      </c>
      <c r="AI55" s="1">
        <f t="shared" si="55"/>
        <v>0</v>
      </c>
      <c r="AJ55" s="1">
        <f t="shared" si="3"/>
        <v>0</v>
      </c>
      <c r="AL55" s="1">
        <f>IFERROR(__xludf.DUMMYFUNCTION("IFERROR(TRANSPOSE(SORT(TRANSPOSE(FILTER(AE55:AI55, AE55:AI55&lt;&gt;0)),1, FALSE)))"),4.0)</f>
        <v>4</v>
      </c>
      <c r="AM55" s="1">
        <f>IFERROR(__xludf.DUMMYFUNCTION("""COMPUTED_VALUE"""),1.0)</f>
        <v>1</v>
      </c>
      <c r="AR55" s="1">
        <v>4.0</v>
      </c>
      <c r="AS55" s="1">
        <v>1.0</v>
      </c>
      <c r="AT55" s="1"/>
      <c r="AU55" s="1"/>
      <c r="AV55" s="1"/>
      <c r="AX55" s="1">
        <v>54.0</v>
      </c>
      <c r="AY55" s="1">
        <v>1.0</v>
      </c>
      <c r="AZ55" s="1">
        <v>1.0</v>
      </c>
      <c r="BA55" s="1">
        <v>1.0</v>
      </c>
      <c r="BB55" s="1">
        <v>1.0</v>
      </c>
      <c r="BC55" s="1">
        <v>1.0</v>
      </c>
      <c r="BD55" s="1">
        <v>7.0</v>
      </c>
      <c r="BE55" s="1">
        <v>2.0</v>
      </c>
      <c r="BF55" s="1">
        <v>13.0</v>
      </c>
      <c r="BG55" s="1">
        <v>14.0</v>
      </c>
      <c r="BH55" s="1">
        <v>3.0</v>
      </c>
      <c r="BI55" s="1" t="s">
        <v>131</v>
      </c>
      <c r="BJ55" s="1">
        <v>851.0</v>
      </c>
      <c r="BL55" s="1">
        <v>45954.0</v>
      </c>
    </row>
    <row r="56" ht="15.75" customHeight="1">
      <c r="A56" s="2" t="s">
        <v>132</v>
      </c>
      <c r="B56" s="1" t="str">
        <f>IFERROR(__xludf.DUMMYFUNCTION("""COMPUTED_VALUE"""),"KJTK7")</f>
        <v>KJTK7</v>
      </c>
      <c r="C56" s="1">
        <f>IFERROR(__xludf.DUMMYFUNCTION("""COMPUTED_VALUE"""),559.0)</f>
        <v>559</v>
      </c>
      <c r="D56" s="1" t="s">
        <v>38</v>
      </c>
      <c r="E56" s="1" t="s">
        <v>22</v>
      </c>
      <c r="F56" s="1" t="s">
        <v>45</v>
      </c>
      <c r="G56" s="1" t="s">
        <v>38</v>
      </c>
      <c r="H56" s="1" t="s">
        <v>28</v>
      </c>
      <c r="M56" s="1">
        <v>13.0</v>
      </c>
      <c r="N56" s="1">
        <v>1.0</v>
      </c>
      <c r="O56" s="1">
        <v>10.0</v>
      </c>
      <c r="P56" s="1">
        <v>13.0</v>
      </c>
      <c r="Q56" s="1">
        <v>7.0</v>
      </c>
      <c r="S56" s="1" t="s">
        <v>38</v>
      </c>
      <c r="T56" s="1" t="s">
        <v>25</v>
      </c>
      <c r="U56" s="1" t="s">
        <v>45</v>
      </c>
      <c r="V56" s="1" t="s">
        <v>38</v>
      </c>
      <c r="W56" s="1" t="s">
        <v>28</v>
      </c>
      <c r="Y56" s="1" t="str">
        <f>IFERROR(__xludf.DUMMYFUNCTION("UNIQUE(S56:W56, TRUE)"),"K")</f>
        <v>K</v>
      </c>
      <c r="Z56" s="1" t="str">
        <f>IFERROR(__xludf.DUMMYFUNCTION("""COMPUTED_VALUE"""),"")</f>
        <v/>
      </c>
      <c r="AA56" s="1" t="str">
        <f>IFERROR(__xludf.DUMMYFUNCTION("""COMPUTED_VALUE"""),"T")</f>
        <v>T</v>
      </c>
      <c r="AB56" s="1" t="str">
        <f>IFERROR(__xludf.DUMMYFUNCTION("""COMPUTED_VALUE"""),"7")</f>
        <v>7</v>
      </c>
      <c r="AE56" s="1">
        <f t="shared" ref="AE56:AI56" si="56">IF($A56&lt;&gt;"", COUNTIF($D56:$H56, "=" &amp; Y56),"")</f>
        <v>2</v>
      </c>
      <c r="AF56" s="1">
        <f t="shared" si="56"/>
        <v>0</v>
      </c>
      <c r="AG56" s="1">
        <f t="shared" si="56"/>
        <v>1</v>
      </c>
      <c r="AH56" s="1">
        <f t="shared" si="56"/>
        <v>1</v>
      </c>
      <c r="AI56" s="1">
        <f t="shared" si="56"/>
        <v>0</v>
      </c>
      <c r="AJ56" s="1">
        <f t="shared" si="3"/>
        <v>1</v>
      </c>
      <c r="AL56" s="1">
        <f>IFERROR(__xludf.DUMMYFUNCTION("IFERROR(TRANSPOSE(SORT(TRANSPOSE(FILTER(AE56:AI56, AE56:AI56&lt;&gt;0)),1, FALSE)))"),2.0)</f>
        <v>2</v>
      </c>
      <c r="AM56" s="1">
        <f>IFERROR(__xludf.DUMMYFUNCTION("""COMPUTED_VALUE"""),1.0)</f>
        <v>1</v>
      </c>
      <c r="AN56" s="1">
        <f>IFERROR(__xludf.DUMMYFUNCTION("""COMPUTED_VALUE"""),1.0)</f>
        <v>1</v>
      </c>
      <c r="AR56" s="1">
        <v>3.0</v>
      </c>
      <c r="AS56" s="1">
        <v>1.0</v>
      </c>
      <c r="AT56" s="1">
        <v>1.0</v>
      </c>
      <c r="AU56" s="1"/>
      <c r="AV56" s="1"/>
      <c r="AX56" s="1">
        <v>55.0</v>
      </c>
      <c r="AY56" s="1">
        <v>1.0</v>
      </c>
      <c r="AZ56" s="1">
        <v>1.0</v>
      </c>
      <c r="BA56" s="1">
        <v>1.0</v>
      </c>
      <c r="BB56" s="1">
        <v>1.0</v>
      </c>
      <c r="BC56" s="1">
        <v>1.0</v>
      </c>
      <c r="BD56" s="1">
        <v>7.0</v>
      </c>
      <c r="BE56" s="1">
        <v>3.0</v>
      </c>
      <c r="BF56" s="1">
        <v>10.0</v>
      </c>
      <c r="BG56" s="1">
        <v>5.0</v>
      </c>
      <c r="BH56" s="1">
        <v>12.0</v>
      </c>
      <c r="BI56" s="1" t="s">
        <v>133</v>
      </c>
      <c r="BJ56" s="1">
        <v>65.0</v>
      </c>
      <c r="BL56" s="1">
        <v>3575.0</v>
      </c>
    </row>
    <row r="57" ht="15.75" customHeight="1">
      <c r="A57" s="2" t="s">
        <v>134</v>
      </c>
      <c r="B57" s="1" t="str">
        <f>IFERROR(__xludf.DUMMYFUNCTION("""COMPUTED_VALUE"""),"27JJT")</f>
        <v>27JJT</v>
      </c>
      <c r="C57" s="1">
        <f>IFERROR(__xludf.DUMMYFUNCTION("""COMPUTED_VALUE"""),690.0)</f>
        <v>690</v>
      </c>
      <c r="D57" s="1" t="s">
        <v>24</v>
      </c>
      <c r="E57" s="1" t="s">
        <v>28</v>
      </c>
      <c r="F57" s="1" t="s">
        <v>22</v>
      </c>
      <c r="G57" s="1" t="s">
        <v>22</v>
      </c>
      <c r="H57" s="1" t="s">
        <v>45</v>
      </c>
      <c r="M57" s="1">
        <v>2.0</v>
      </c>
      <c r="N57" s="1">
        <v>7.0</v>
      </c>
      <c r="O57" s="1">
        <v>1.0</v>
      </c>
      <c r="P57" s="1">
        <v>1.0</v>
      </c>
      <c r="Q57" s="1">
        <v>10.0</v>
      </c>
      <c r="S57" s="1" t="s">
        <v>24</v>
      </c>
      <c r="T57" s="1" t="s">
        <v>28</v>
      </c>
      <c r="U57" s="1" t="s">
        <v>25</v>
      </c>
      <c r="V57" s="1" t="s">
        <v>25</v>
      </c>
      <c r="W57" s="1" t="s">
        <v>45</v>
      </c>
      <c r="Y57" s="1" t="str">
        <f>IFERROR(__xludf.DUMMYFUNCTION("UNIQUE(S57:W57, TRUE)"),"2")</f>
        <v>2</v>
      </c>
      <c r="Z57" s="1" t="str">
        <f>IFERROR(__xludf.DUMMYFUNCTION("""COMPUTED_VALUE"""),"7")</f>
        <v>7</v>
      </c>
      <c r="AA57" s="1" t="str">
        <f>IFERROR(__xludf.DUMMYFUNCTION("""COMPUTED_VALUE"""),"")</f>
        <v/>
      </c>
      <c r="AB57" s="1" t="str">
        <f>IFERROR(__xludf.DUMMYFUNCTION("""COMPUTED_VALUE"""),"T")</f>
        <v>T</v>
      </c>
      <c r="AE57" s="1">
        <f t="shared" ref="AE57:AI57" si="57">IF($A57&lt;&gt;"", COUNTIF($D57:$H57, "=" &amp; Y57),"")</f>
        <v>1</v>
      </c>
      <c r="AF57" s="1">
        <f t="shared" si="57"/>
        <v>1</v>
      </c>
      <c r="AG57" s="1">
        <f t="shared" si="57"/>
        <v>0</v>
      </c>
      <c r="AH57" s="1">
        <f t="shared" si="57"/>
        <v>1</v>
      </c>
      <c r="AI57" s="1">
        <f t="shared" si="57"/>
        <v>0</v>
      </c>
      <c r="AJ57" s="1">
        <f t="shared" si="3"/>
        <v>2</v>
      </c>
      <c r="AL57" s="1">
        <f>IFERROR(__xludf.DUMMYFUNCTION("IFERROR(TRANSPOSE(SORT(TRANSPOSE(FILTER(AE57:AI57, AE57:AI57&lt;&gt;0)),1, FALSE)))"),1.0)</f>
        <v>1</v>
      </c>
      <c r="AM57" s="1">
        <f>IFERROR(__xludf.DUMMYFUNCTION("""COMPUTED_VALUE"""),1.0)</f>
        <v>1</v>
      </c>
      <c r="AN57" s="1">
        <f>IFERROR(__xludf.DUMMYFUNCTION("""COMPUTED_VALUE"""),1.0)</f>
        <v>1</v>
      </c>
      <c r="AR57" s="1">
        <v>3.0</v>
      </c>
      <c r="AS57" s="1">
        <v>1.0</v>
      </c>
      <c r="AT57" s="1">
        <v>1.0</v>
      </c>
      <c r="AU57" s="1"/>
      <c r="AV57" s="1"/>
      <c r="AX57" s="1">
        <v>56.0</v>
      </c>
      <c r="AY57" s="1">
        <v>1.0</v>
      </c>
      <c r="AZ57" s="1">
        <v>1.0</v>
      </c>
      <c r="BA57" s="1">
        <v>1.0</v>
      </c>
      <c r="BB57" s="1">
        <v>1.0</v>
      </c>
      <c r="BC57" s="1">
        <v>1.0</v>
      </c>
      <c r="BD57" s="1">
        <v>7.0</v>
      </c>
      <c r="BE57" s="1">
        <v>4.0</v>
      </c>
      <c r="BF57" s="1">
        <v>8.0</v>
      </c>
      <c r="BG57" s="1">
        <v>6.0</v>
      </c>
      <c r="BH57" s="1">
        <v>9.0</v>
      </c>
      <c r="BI57" s="1">
        <v>74869.0</v>
      </c>
      <c r="BJ57" s="1">
        <v>994.0</v>
      </c>
      <c r="BL57" s="1">
        <v>55664.0</v>
      </c>
    </row>
    <row r="58" ht="15.75" customHeight="1">
      <c r="A58" s="2" t="s">
        <v>135</v>
      </c>
      <c r="B58" s="1" t="str">
        <f>IFERROR(__xludf.DUMMYFUNCTION("""COMPUTED_VALUE"""),"4QQQ4")</f>
        <v>4QQQ4</v>
      </c>
      <c r="C58" s="1">
        <f>IFERROR(__xludf.DUMMYFUNCTION("""COMPUTED_VALUE"""),990.0)</f>
        <v>990</v>
      </c>
      <c r="D58" s="1" t="s">
        <v>21</v>
      </c>
      <c r="E58" s="1" t="s">
        <v>20</v>
      </c>
      <c r="F58" s="1" t="s">
        <v>20</v>
      </c>
      <c r="G58" s="1" t="s">
        <v>20</v>
      </c>
      <c r="H58" s="1" t="s">
        <v>21</v>
      </c>
      <c r="M58" s="1">
        <v>4.0</v>
      </c>
      <c r="N58" s="1">
        <v>12.0</v>
      </c>
      <c r="O58" s="1">
        <v>12.0</v>
      </c>
      <c r="P58" s="1">
        <v>12.0</v>
      </c>
      <c r="Q58" s="1">
        <v>4.0</v>
      </c>
      <c r="S58" s="1" t="s">
        <v>21</v>
      </c>
      <c r="T58" s="1" t="s">
        <v>20</v>
      </c>
      <c r="U58" s="1" t="s">
        <v>20</v>
      </c>
      <c r="V58" s="1" t="s">
        <v>20</v>
      </c>
      <c r="W58" s="1" t="s">
        <v>21</v>
      </c>
      <c r="Y58" s="1" t="str">
        <f>IFERROR(__xludf.DUMMYFUNCTION("UNIQUE(S58:W58, TRUE)"),"4")</f>
        <v>4</v>
      </c>
      <c r="Z58" s="1" t="str">
        <f>IFERROR(__xludf.DUMMYFUNCTION("""COMPUTED_VALUE"""),"Q")</f>
        <v>Q</v>
      </c>
      <c r="AE58" s="1">
        <f t="shared" ref="AE58:AI58" si="58">IF($A58&lt;&gt;"", COUNTIF($D58:$H58, "=" &amp; Y58),"")</f>
        <v>2</v>
      </c>
      <c r="AF58" s="1">
        <f t="shared" si="58"/>
        <v>3</v>
      </c>
      <c r="AG58" s="1">
        <f t="shared" si="58"/>
        <v>0</v>
      </c>
      <c r="AH58" s="1">
        <f t="shared" si="58"/>
        <v>0</v>
      </c>
      <c r="AI58" s="1">
        <f t="shared" si="58"/>
        <v>0</v>
      </c>
      <c r="AJ58" s="1">
        <f t="shared" si="3"/>
        <v>0</v>
      </c>
      <c r="AL58" s="1">
        <f>IFERROR(__xludf.DUMMYFUNCTION("IFERROR(TRANSPOSE(SORT(TRANSPOSE(FILTER(AE58:AI58, AE58:AI58&lt;&gt;0)),1, FALSE)))"),3.0)</f>
        <v>3</v>
      </c>
      <c r="AM58" s="1">
        <f>IFERROR(__xludf.DUMMYFUNCTION("""COMPUTED_VALUE"""),2.0)</f>
        <v>2</v>
      </c>
      <c r="AR58" s="1">
        <v>3.0</v>
      </c>
      <c r="AS58" s="1">
        <v>2.0</v>
      </c>
      <c r="AT58" s="1"/>
      <c r="AU58" s="1"/>
      <c r="AV58" s="1"/>
      <c r="AX58" s="1">
        <v>57.0</v>
      </c>
      <c r="AY58" s="1">
        <v>1.0</v>
      </c>
      <c r="AZ58" s="1">
        <v>1.0</v>
      </c>
      <c r="BA58" s="1">
        <v>1.0</v>
      </c>
      <c r="BB58" s="1">
        <v>1.0</v>
      </c>
      <c r="BC58" s="1">
        <v>1.0</v>
      </c>
      <c r="BD58" s="1">
        <v>7.0</v>
      </c>
      <c r="BE58" s="1">
        <v>5.0</v>
      </c>
      <c r="BF58" s="1">
        <v>14.0</v>
      </c>
      <c r="BG58" s="1">
        <v>2.0</v>
      </c>
      <c r="BH58" s="1">
        <v>9.0</v>
      </c>
      <c r="BI58" s="1" t="s">
        <v>136</v>
      </c>
      <c r="BJ58" s="1">
        <v>132.0</v>
      </c>
      <c r="BL58" s="1">
        <v>7524.0</v>
      </c>
    </row>
    <row r="59" ht="15.75" customHeight="1">
      <c r="A59" s="2" t="s">
        <v>137</v>
      </c>
      <c r="B59" s="1" t="str">
        <f>IFERROR(__xludf.DUMMYFUNCTION("""COMPUTED_VALUE"""),"J32J3")</f>
        <v>J32J3</v>
      </c>
      <c r="C59" s="1">
        <f>IFERROR(__xludf.DUMMYFUNCTION("""COMPUTED_VALUE"""),24.0)</f>
        <v>24</v>
      </c>
      <c r="D59" s="1" t="s">
        <v>22</v>
      </c>
      <c r="E59" s="1" t="s">
        <v>31</v>
      </c>
      <c r="F59" s="1" t="s">
        <v>24</v>
      </c>
      <c r="G59" s="1" t="s">
        <v>22</v>
      </c>
      <c r="H59" s="1" t="s">
        <v>31</v>
      </c>
      <c r="M59" s="1">
        <v>1.0</v>
      </c>
      <c r="N59" s="1">
        <v>3.0</v>
      </c>
      <c r="O59" s="1">
        <v>2.0</v>
      </c>
      <c r="P59" s="1">
        <v>1.0</v>
      </c>
      <c r="Q59" s="1">
        <v>3.0</v>
      </c>
      <c r="S59" s="1" t="s">
        <v>25</v>
      </c>
      <c r="T59" s="1" t="s">
        <v>31</v>
      </c>
      <c r="U59" s="1" t="s">
        <v>24</v>
      </c>
      <c r="V59" s="1" t="s">
        <v>25</v>
      </c>
      <c r="W59" s="1" t="s">
        <v>31</v>
      </c>
      <c r="Y59" s="1" t="str">
        <f>IFERROR(__xludf.DUMMYFUNCTION("UNIQUE(S59:W59, TRUE)"),"")</f>
        <v/>
      </c>
      <c r="Z59" s="1" t="str">
        <f>IFERROR(__xludf.DUMMYFUNCTION("""COMPUTED_VALUE"""),"3")</f>
        <v>3</v>
      </c>
      <c r="AA59" s="1" t="str">
        <f>IFERROR(__xludf.DUMMYFUNCTION("""COMPUTED_VALUE"""),"2")</f>
        <v>2</v>
      </c>
      <c r="AE59" s="1">
        <f t="shared" ref="AE59:AI59" si="59">IF($A59&lt;&gt;"", COUNTIF($D59:$H59, "=" &amp; Y59),"")</f>
        <v>0</v>
      </c>
      <c r="AF59" s="1">
        <f t="shared" si="59"/>
        <v>2</v>
      </c>
      <c r="AG59" s="1">
        <f t="shared" si="59"/>
        <v>1</v>
      </c>
      <c r="AH59" s="1">
        <f t="shared" si="59"/>
        <v>0</v>
      </c>
      <c r="AI59" s="1">
        <f t="shared" si="59"/>
        <v>0</v>
      </c>
      <c r="AJ59" s="1">
        <f t="shared" si="3"/>
        <v>2</v>
      </c>
      <c r="AL59" s="1">
        <f>IFERROR(__xludf.DUMMYFUNCTION("IFERROR(TRANSPOSE(SORT(TRANSPOSE(FILTER(AE59:AI59, AE59:AI59&lt;&gt;0)),1, FALSE)))"),2.0)</f>
        <v>2</v>
      </c>
      <c r="AM59" s="1">
        <f>IFERROR(__xludf.DUMMYFUNCTION("""COMPUTED_VALUE"""),1.0)</f>
        <v>1</v>
      </c>
      <c r="AR59" s="1">
        <v>4.0</v>
      </c>
      <c r="AS59" s="1">
        <v>1.0</v>
      </c>
      <c r="AT59" s="1"/>
      <c r="AU59" s="1"/>
      <c r="AV59" s="1"/>
      <c r="AX59" s="1">
        <v>58.0</v>
      </c>
      <c r="AY59" s="1">
        <v>1.0</v>
      </c>
      <c r="AZ59" s="1">
        <v>1.0</v>
      </c>
      <c r="BA59" s="1">
        <v>1.0</v>
      </c>
      <c r="BB59" s="1">
        <v>1.0</v>
      </c>
      <c r="BC59" s="1">
        <v>1.0</v>
      </c>
      <c r="BD59" s="1">
        <v>7.0</v>
      </c>
      <c r="BE59" s="1">
        <v>8.0</v>
      </c>
      <c r="BF59" s="1">
        <v>2.0</v>
      </c>
      <c r="BG59" s="1">
        <v>9.0</v>
      </c>
      <c r="BH59" s="1">
        <v>5.0</v>
      </c>
      <c r="BI59" s="1">
        <v>78295.0</v>
      </c>
      <c r="BJ59" s="1">
        <v>571.0</v>
      </c>
      <c r="BL59" s="1">
        <v>33118.0</v>
      </c>
    </row>
    <row r="60" ht="15.75" customHeight="1">
      <c r="A60" s="2" t="s">
        <v>138</v>
      </c>
      <c r="B60" s="1" t="str">
        <f>IFERROR(__xludf.DUMMYFUNCTION("""COMPUTED_VALUE"""),"5J545")</f>
        <v>5J545</v>
      </c>
      <c r="C60" s="1">
        <f>IFERROR(__xludf.DUMMYFUNCTION("""COMPUTED_VALUE"""),863.0)</f>
        <v>863</v>
      </c>
      <c r="D60" s="1" t="s">
        <v>29</v>
      </c>
      <c r="E60" s="1" t="s">
        <v>22</v>
      </c>
      <c r="F60" s="1" t="s">
        <v>29</v>
      </c>
      <c r="G60" s="1" t="s">
        <v>21</v>
      </c>
      <c r="H60" s="1" t="s">
        <v>29</v>
      </c>
      <c r="M60" s="1">
        <v>5.0</v>
      </c>
      <c r="N60" s="1">
        <v>1.0</v>
      </c>
      <c r="O60" s="1">
        <v>5.0</v>
      </c>
      <c r="P60" s="1">
        <v>4.0</v>
      </c>
      <c r="Q60" s="1">
        <v>5.0</v>
      </c>
      <c r="S60" s="1" t="s">
        <v>29</v>
      </c>
      <c r="T60" s="1" t="s">
        <v>25</v>
      </c>
      <c r="U60" s="1" t="s">
        <v>29</v>
      </c>
      <c r="V60" s="1" t="s">
        <v>21</v>
      </c>
      <c r="W60" s="1" t="s">
        <v>29</v>
      </c>
      <c r="Y60" s="1" t="str">
        <f>IFERROR(__xludf.DUMMYFUNCTION("UNIQUE(S60:W60, TRUE)"),"5")</f>
        <v>5</v>
      </c>
      <c r="Z60" s="1" t="str">
        <f>IFERROR(__xludf.DUMMYFUNCTION("""COMPUTED_VALUE"""),"")</f>
        <v/>
      </c>
      <c r="AA60" s="1" t="str">
        <f>IFERROR(__xludf.DUMMYFUNCTION("""COMPUTED_VALUE"""),"4")</f>
        <v>4</v>
      </c>
      <c r="AE60" s="1">
        <f t="shared" ref="AE60:AI60" si="60">IF($A60&lt;&gt;"", COUNTIF($D60:$H60, "=" &amp; Y60),"")</f>
        <v>3</v>
      </c>
      <c r="AF60" s="1">
        <f t="shared" si="60"/>
        <v>0</v>
      </c>
      <c r="AG60" s="1">
        <f t="shared" si="60"/>
        <v>1</v>
      </c>
      <c r="AH60" s="1">
        <f t="shared" si="60"/>
        <v>0</v>
      </c>
      <c r="AI60" s="1">
        <f t="shared" si="60"/>
        <v>0</v>
      </c>
      <c r="AJ60" s="1">
        <f t="shared" si="3"/>
        <v>1</v>
      </c>
      <c r="AL60" s="1">
        <f>IFERROR(__xludf.DUMMYFUNCTION("IFERROR(TRANSPOSE(SORT(TRANSPOSE(FILTER(AE60:AI60, AE60:AI60&lt;&gt;0)),1, FALSE)))"),3.0)</f>
        <v>3</v>
      </c>
      <c r="AM60" s="1">
        <f>IFERROR(__xludf.DUMMYFUNCTION("""COMPUTED_VALUE"""),1.0)</f>
        <v>1</v>
      </c>
      <c r="AR60" s="1">
        <v>4.0</v>
      </c>
      <c r="AS60" s="1">
        <v>1.0</v>
      </c>
      <c r="AT60" s="1"/>
      <c r="AU60" s="1"/>
      <c r="AV60" s="1"/>
      <c r="AX60" s="1">
        <v>59.0</v>
      </c>
      <c r="AY60" s="1">
        <v>1.0</v>
      </c>
      <c r="AZ60" s="1">
        <v>1.0</v>
      </c>
      <c r="BA60" s="1">
        <v>1.0</v>
      </c>
      <c r="BB60" s="1">
        <v>1.0</v>
      </c>
      <c r="BC60" s="1">
        <v>1.0</v>
      </c>
      <c r="BD60" s="1">
        <v>7.0</v>
      </c>
      <c r="BE60" s="1">
        <v>8.0</v>
      </c>
      <c r="BF60" s="1">
        <v>5.0</v>
      </c>
      <c r="BG60" s="1">
        <v>10.0</v>
      </c>
      <c r="BH60" s="1">
        <v>2.0</v>
      </c>
      <c r="BI60" s="1" t="s">
        <v>139</v>
      </c>
      <c r="BJ60" s="1">
        <v>259.0</v>
      </c>
      <c r="BL60" s="1">
        <v>15281.0</v>
      </c>
    </row>
    <row r="61" ht="15.75" customHeight="1">
      <c r="A61" s="2" t="s">
        <v>140</v>
      </c>
      <c r="B61" s="1" t="str">
        <f>IFERROR(__xludf.DUMMYFUNCTION("""COMPUTED_VALUE"""),"558QQ")</f>
        <v>558QQ</v>
      </c>
      <c r="C61" s="1">
        <f>IFERROR(__xludf.DUMMYFUNCTION("""COMPUTED_VALUE"""),920.0)</f>
        <v>920</v>
      </c>
      <c r="D61" s="1" t="s">
        <v>29</v>
      </c>
      <c r="E61" s="1" t="s">
        <v>29</v>
      </c>
      <c r="F61" s="1" t="s">
        <v>30</v>
      </c>
      <c r="G61" s="1" t="s">
        <v>20</v>
      </c>
      <c r="H61" s="1" t="s">
        <v>20</v>
      </c>
      <c r="M61" s="1">
        <v>5.0</v>
      </c>
      <c r="N61" s="1">
        <v>5.0</v>
      </c>
      <c r="O61" s="1">
        <v>8.0</v>
      </c>
      <c r="P61" s="1">
        <v>12.0</v>
      </c>
      <c r="Q61" s="1">
        <v>12.0</v>
      </c>
      <c r="S61" s="1" t="s">
        <v>29</v>
      </c>
      <c r="T61" s="1" t="s">
        <v>29</v>
      </c>
      <c r="U61" s="1" t="s">
        <v>30</v>
      </c>
      <c r="V61" s="1" t="s">
        <v>20</v>
      </c>
      <c r="W61" s="1" t="s">
        <v>20</v>
      </c>
      <c r="Y61" s="1" t="str">
        <f>IFERROR(__xludf.DUMMYFUNCTION("UNIQUE(S61:W61, TRUE)"),"5")</f>
        <v>5</v>
      </c>
      <c r="Z61" s="1" t="str">
        <f>IFERROR(__xludf.DUMMYFUNCTION("""COMPUTED_VALUE"""),"8")</f>
        <v>8</v>
      </c>
      <c r="AA61" s="1" t="str">
        <f>IFERROR(__xludf.DUMMYFUNCTION("""COMPUTED_VALUE"""),"Q")</f>
        <v>Q</v>
      </c>
      <c r="AE61" s="1">
        <f t="shared" ref="AE61:AI61" si="61">IF($A61&lt;&gt;"", COUNTIF($D61:$H61, "=" &amp; Y61),"")</f>
        <v>2</v>
      </c>
      <c r="AF61" s="1">
        <f t="shared" si="61"/>
        <v>1</v>
      </c>
      <c r="AG61" s="1">
        <f t="shared" si="61"/>
        <v>2</v>
      </c>
      <c r="AH61" s="1">
        <f t="shared" si="61"/>
        <v>0</v>
      </c>
      <c r="AI61" s="1">
        <f t="shared" si="61"/>
        <v>0</v>
      </c>
      <c r="AJ61" s="1">
        <f t="shared" si="3"/>
        <v>0</v>
      </c>
      <c r="AL61" s="1">
        <f>IFERROR(__xludf.DUMMYFUNCTION("IFERROR(TRANSPOSE(SORT(TRANSPOSE(FILTER(AE61:AI61, AE61:AI61&lt;&gt;0)),1, FALSE)))"),2.0)</f>
        <v>2</v>
      </c>
      <c r="AM61" s="1">
        <f>IFERROR(__xludf.DUMMYFUNCTION("""COMPUTED_VALUE"""),2.0)</f>
        <v>2</v>
      </c>
      <c r="AN61" s="1">
        <f>IFERROR(__xludf.DUMMYFUNCTION("""COMPUTED_VALUE"""),1.0)</f>
        <v>1</v>
      </c>
      <c r="AR61" s="1">
        <v>2.0</v>
      </c>
      <c r="AS61" s="1">
        <v>2.0</v>
      </c>
      <c r="AT61" s="1">
        <v>1.0</v>
      </c>
      <c r="AU61" s="1"/>
      <c r="AV61" s="1"/>
      <c r="AX61" s="1">
        <v>60.0</v>
      </c>
      <c r="AY61" s="1">
        <v>1.0</v>
      </c>
      <c r="AZ61" s="1">
        <v>1.0</v>
      </c>
      <c r="BA61" s="1">
        <v>1.0</v>
      </c>
      <c r="BB61" s="1">
        <v>1.0</v>
      </c>
      <c r="BC61" s="1">
        <v>1.0</v>
      </c>
      <c r="BD61" s="1">
        <v>7.0</v>
      </c>
      <c r="BE61" s="1">
        <v>8.0</v>
      </c>
      <c r="BF61" s="1">
        <v>14.0</v>
      </c>
      <c r="BG61" s="1">
        <v>3.0</v>
      </c>
      <c r="BH61" s="1">
        <v>10.0</v>
      </c>
      <c r="BI61" s="1" t="s">
        <v>141</v>
      </c>
      <c r="BJ61" s="1">
        <v>40.0</v>
      </c>
      <c r="BL61" s="1">
        <v>2400.0</v>
      </c>
    </row>
    <row r="62" ht="15.75" customHeight="1">
      <c r="A62" s="2" t="s">
        <v>142</v>
      </c>
      <c r="B62" s="1">
        <f>IFERROR(__xludf.DUMMYFUNCTION("""COMPUTED_VALUE"""),49949.0)</f>
        <v>49949</v>
      </c>
      <c r="C62" s="1">
        <f>IFERROR(__xludf.DUMMYFUNCTION("""COMPUTED_VALUE"""),187.0)</f>
        <v>187</v>
      </c>
      <c r="D62" s="1" t="s">
        <v>21</v>
      </c>
      <c r="E62" s="1" t="s">
        <v>23</v>
      </c>
      <c r="F62" s="1" t="s">
        <v>23</v>
      </c>
      <c r="G62" s="1" t="s">
        <v>21</v>
      </c>
      <c r="H62" s="1" t="s">
        <v>23</v>
      </c>
      <c r="M62" s="1">
        <v>4.0</v>
      </c>
      <c r="N62" s="1">
        <v>9.0</v>
      </c>
      <c r="O62" s="1">
        <v>9.0</v>
      </c>
      <c r="P62" s="1">
        <v>4.0</v>
      </c>
      <c r="Q62" s="1">
        <v>9.0</v>
      </c>
      <c r="S62" s="1" t="s">
        <v>21</v>
      </c>
      <c r="T62" s="1" t="s">
        <v>23</v>
      </c>
      <c r="U62" s="1" t="s">
        <v>23</v>
      </c>
      <c r="V62" s="1" t="s">
        <v>21</v>
      </c>
      <c r="W62" s="1" t="s">
        <v>23</v>
      </c>
      <c r="Y62" s="1" t="str">
        <f>IFERROR(__xludf.DUMMYFUNCTION("UNIQUE(S62:W62, TRUE)"),"4")</f>
        <v>4</v>
      </c>
      <c r="Z62" s="1" t="str">
        <f>IFERROR(__xludf.DUMMYFUNCTION("""COMPUTED_VALUE"""),"9")</f>
        <v>9</v>
      </c>
      <c r="AE62" s="1">
        <f t="shared" ref="AE62:AI62" si="62">IF($A62&lt;&gt;"", COUNTIF($D62:$H62, "=" &amp; Y62),"")</f>
        <v>2</v>
      </c>
      <c r="AF62" s="1">
        <f t="shared" si="62"/>
        <v>3</v>
      </c>
      <c r="AG62" s="1">
        <f t="shared" si="62"/>
        <v>0</v>
      </c>
      <c r="AH62" s="1">
        <f t="shared" si="62"/>
        <v>0</v>
      </c>
      <c r="AI62" s="1">
        <f t="shared" si="62"/>
        <v>0</v>
      </c>
      <c r="AJ62" s="1">
        <f t="shared" si="3"/>
        <v>0</v>
      </c>
      <c r="AL62" s="1">
        <f>IFERROR(__xludf.DUMMYFUNCTION("IFERROR(TRANSPOSE(SORT(TRANSPOSE(FILTER(AE62:AI62, AE62:AI62&lt;&gt;0)),1, FALSE)))"),3.0)</f>
        <v>3</v>
      </c>
      <c r="AM62" s="1">
        <f>IFERROR(__xludf.DUMMYFUNCTION("""COMPUTED_VALUE"""),2.0)</f>
        <v>2</v>
      </c>
      <c r="AR62" s="1">
        <v>3.0</v>
      </c>
      <c r="AS62" s="1">
        <v>2.0</v>
      </c>
      <c r="AT62" s="1"/>
      <c r="AU62" s="1"/>
      <c r="AV62" s="1"/>
      <c r="AX62" s="1">
        <v>61.0</v>
      </c>
      <c r="AY62" s="1">
        <v>1.0</v>
      </c>
      <c r="AZ62" s="1">
        <v>1.0</v>
      </c>
      <c r="BA62" s="1">
        <v>1.0</v>
      </c>
      <c r="BB62" s="1">
        <v>1.0</v>
      </c>
      <c r="BC62" s="1">
        <v>1.0</v>
      </c>
      <c r="BD62" s="1">
        <v>7.0</v>
      </c>
      <c r="BE62" s="1">
        <v>9.0</v>
      </c>
      <c r="BF62" s="1">
        <v>10.0</v>
      </c>
      <c r="BG62" s="1">
        <v>4.0</v>
      </c>
      <c r="BH62" s="1">
        <v>6.0</v>
      </c>
      <c r="BI62" s="1" t="s">
        <v>143</v>
      </c>
      <c r="BJ62" s="1">
        <v>428.0</v>
      </c>
      <c r="BL62" s="1">
        <v>26108.0</v>
      </c>
    </row>
    <row r="63" ht="15.75" customHeight="1">
      <c r="A63" s="2" t="s">
        <v>144</v>
      </c>
      <c r="B63" s="1" t="str">
        <f>IFERROR(__xludf.DUMMYFUNCTION("""COMPUTED_VALUE"""),"JQQK9")</f>
        <v>JQQK9</v>
      </c>
      <c r="C63" s="1">
        <f>IFERROR(__xludf.DUMMYFUNCTION("""COMPUTED_VALUE"""),179.0)</f>
        <v>179</v>
      </c>
      <c r="D63" s="1" t="s">
        <v>22</v>
      </c>
      <c r="E63" s="1" t="s">
        <v>20</v>
      </c>
      <c r="F63" s="1" t="s">
        <v>20</v>
      </c>
      <c r="G63" s="1" t="s">
        <v>38</v>
      </c>
      <c r="H63" s="1" t="s">
        <v>23</v>
      </c>
      <c r="M63" s="1">
        <v>1.0</v>
      </c>
      <c r="N63" s="1">
        <v>12.0</v>
      </c>
      <c r="O63" s="1">
        <v>12.0</v>
      </c>
      <c r="P63" s="1">
        <v>13.0</v>
      </c>
      <c r="Q63" s="1">
        <v>9.0</v>
      </c>
      <c r="S63" s="1" t="s">
        <v>25</v>
      </c>
      <c r="T63" s="1" t="s">
        <v>20</v>
      </c>
      <c r="U63" s="1" t="s">
        <v>20</v>
      </c>
      <c r="V63" s="1" t="s">
        <v>38</v>
      </c>
      <c r="W63" s="1" t="s">
        <v>23</v>
      </c>
      <c r="Y63" s="1" t="str">
        <f>IFERROR(__xludf.DUMMYFUNCTION("UNIQUE(S63:W63, TRUE)"),"")</f>
        <v/>
      </c>
      <c r="Z63" s="1" t="str">
        <f>IFERROR(__xludf.DUMMYFUNCTION("""COMPUTED_VALUE"""),"Q")</f>
        <v>Q</v>
      </c>
      <c r="AA63" s="1" t="str">
        <f>IFERROR(__xludf.DUMMYFUNCTION("""COMPUTED_VALUE"""),"K")</f>
        <v>K</v>
      </c>
      <c r="AB63" s="1" t="str">
        <f>IFERROR(__xludf.DUMMYFUNCTION("""COMPUTED_VALUE"""),"9")</f>
        <v>9</v>
      </c>
      <c r="AE63" s="1">
        <f t="shared" ref="AE63:AI63" si="63">IF($A63&lt;&gt;"", COUNTIF($D63:$H63, "=" &amp; Y63),"")</f>
        <v>0</v>
      </c>
      <c r="AF63" s="1">
        <f t="shared" si="63"/>
        <v>2</v>
      </c>
      <c r="AG63" s="1">
        <f t="shared" si="63"/>
        <v>1</v>
      </c>
      <c r="AH63" s="1">
        <f t="shared" si="63"/>
        <v>1</v>
      </c>
      <c r="AI63" s="1">
        <f t="shared" si="63"/>
        <v>0</v>
      </c>
      <c r="AJ63" s="1">
        <f t="shared" si="3"/>
        <v>1</v>
      </c>
      <c r="AL63" s="1">
        <f>IFERROR(__xludf.DUMMYFUNCTION("IFERROR(TRANSPOSE(SORT(TRANSPOSE(FILTER(AE63:AI63, AE63:AI63&lt;&gt;0)),1, FALSE)))"),2.0)</f>
        <v>2</v>
      </c>
      <c r="AM63" s="1">
        <f>IFERROR(__xludf.DUMMYFUNCTION("""COMPUTED_VALUE"""),1.0)</f>
        <v>1</v>
      </c>
      <c r="AN63" s="1">
        <f>IFERROR(__xludf.DUMMYFUNCTION("""COMPUTED_VALUE"""),1.0)</f>
        <v>1</v>
      </c>
      <c r="AR63" s="1">
        <v>3.0</v>
      </c>
      <c r="AS63" s="1">
        <v>1.0</v>
      </c>
      <c r="AT63" s="1">
        <v>1.0</v>
      </c>
      <c r="AU63" s="1"/>
      <c r="AV63" s="1"/>
      <c r="AX63" s="1">
        <v>62.0</v>
      </c>
      <c r="AY63" s="1">
        <v>1.0</v>
      </c>
      <c r="AZ63" s="1">
        <v>1.0</v>
      </c>
      <c r="BA63" s="1">
        <v>1.0</v>
      </c>
      <c r="BB63" s="1">
        <v>1.0</v>
      </c>
      <c r="BC63" s="1">
        <v>1.0</v>
      </c>
      <c r="BD63" s="1">
        <v>7.0</v>
      </c>
      <c r="BE63" s="1">
        <v>10.0</v>
      </c>
      <c r="BF63" s="1">
        <v>13.0</v>
      </c>
      <c r="BG63" s="1">
        <v>12.0</v>
      </c>
      <c r="BH63" s="1">
        <v>2.0</v>
      </c>
      <c r="BI63" s="1" t="s">
        <v>145</v>
      </c>
      <c r="BJ63" s="1">
        <v>358.0</v>
      </c>
      <c r="BL63" s="1">
        <v>22196.0</v>
      </c>
    </row>
    <row r="64" ht="15.75" customHeight="1">
      <c r="A64" s="2" t="s">
        <v>146</v>
      </c>
      <c r="B64" s="1" t="str">
        <f>IFERROR(__xludf.DUMMYFUNCTION("""COMPUTED_VALUE"""),"T29JK")</f>
        <v>T29JK</v>
      </c>
      <c r="C64" s="1">
        <f>IFERROR(__xludf.DUMMYFUNCTION("""COMPUTED_VALUE"""),605.0)</f>
        <v>605</v>
      </c>
      <c r="D64" s="1" t="s">
        <v>45</v>
      </c>
      <c r="E64" s="1" t="s">
        <v>24</v>
      </c>
      <c r="F64" s="1" t="s">
        <v>23</v>
      </c>
      <c r="G64" s="1" t="s">
        <v>22</v>
      </c>
      <c r="H64" s="1" t="s">
        <v>38</v>
      </c>
      <c r="M64" s="1">
        <v>10.0</v>
      </c>
      <c r="N64" s="1">
        <v>2.0</v>
      </c>
      <c r="O64" s="1">
        <v>9.0</v>
      </c>
      <c r="P64" s="1">
        <v>1.0</v>
      </c>
      <c r="Q64" s="1">
        <v>13.0</v>
      </c>
      <c r="S64" s="1" t="s">
        <v>45</v>
      </c>
      <c r="T64" s="1" t="s">
        <v>24</v>
      </c>
      <c r="U64" s="1" t="s">
        <v>23</v>
      </c>
      <c r="V64" s="1" t="s">
        <v>25</v>
      </c>
      <c r="W64" s="1" t="s">
        <v>38</v>
      </c>
      <c r="Y64" s="1" t="str">
        <f>IFERROR(__xludf.DUMMYFUNCTION("UNIQUE(S64:W64, TRUE)"),"T")</f>
        <v>T</v>
      </c>
      <c r="Z64" s="1" t="str">
        <f>IFERROR(__xludf.DUMMYFUNCTION("""COMPUTED_VALUE"""),"2")</f>
        <v>2</v>
      </c>
      <c r="AA64" s="1" t="str">
        <f>IFERROR(__xludf.DUMMYFUNCTION("""COMPUTED_VALUE"""),"9")</f>
        <v>9</v>
      </c>
      <c r="AB64" s="1" t="str">
        <f>IFERROR(__xludf.DUMMYFUNCTION("""COMPUTED_VALUE"""),"")</f>
        <v/>
      </c>
      <c r="AC64" s="1" t="str">
        <f>IFERROR(__xludf.DUMMYFUNCTION("""COMPUTED_VALUE"""),"K")</f>
        <v>K</v>
      </c>
      <c r="AE64" s="1">
        <f t="shared" ref="AE64:AI64" si="64">IF($A64&lt;&gt;"", COUNTIF($D64:$H64, "=" &amp; Y64),"")</f>
        <v>1</v>
      </c>
      <c r="AF64" s="1">
        <f t="shared" si="64"/>
        <v>1</v>
      </c>
      <c r="AG64" s="1">
        <f t="shared" si="64"/>
        <v>1</v>
      </c>
      <c r="AH64" s="1">
        <f t="shared" si="64"/>
        <v>0</v>
      </c>
      <c r="AI64" s="1">
        <f t="shared" si="64"/>
        <v>1</v>
      </c>
      <c r="AJ64" s="1">
        <f t="shared" si="3"/>
        <v>1</v>
      </c>
      <c r="AL64" s="1">
        <f>IFERROR(__xludf.DUMMYFUNCTION("IFERROR(TRANSPOSE(SORT(TRANSPOSE(FILTER(AE64:AI64, AE64:AI64&lt;&gt;0)),1, FALSE)))"),1.0)</f>
        <v>1</v>
      </c>
      <c r="AM64" s="1">
        <f>IFERROR(__xludf.DUMMYFUNCTION("""COMPUTED_VALUE"""),1.0)</f>
        <v>1</v>
      </c>
      <c r="AN64" s="1">
        <f>IFERROR(__xludf.DUMMYFUNCTION("""COMPUTED_VALUE"""),1.0)</f>
        <v>1</v>
      </c>
      <c r="AO64" s="1">
        <f>IFERROR(__xludf.DUMMYFUNCTION("""COMPUTED_VALUE"""),1.0)</f>
        <v>1</v>
      </c>
      <c r="AR64" s="1">
        <v>2.0</v>
      </c>
      <c r="AS64" s="1">
        <v>1.0</v>
      </c>
      <c r="AT64" s="1">
        <v>1.0</v>
      </c>
      <c r="AU64" s="1">
        <v>1.0</v>
      </c>
      <c r="AV64" s="1"/>
      <c r="AX64" s="1">
        <v>63.0</v>
      </c>
      <c r="AY64" s="1">
        <v>1.0</v>
      </c>
      <c r="AZ64" s="1">
        <v>1.0</v>
      </c>
      <c r="BA64" s="1">
        <v>1.0</v>
      </c>
      <c r="BB64" s="1">
        <v>1.0</v>
      </c>
      <c r="BC64" s="1">
        <v>1.0</v>
      </c>
      <c r="BD64" s="1">
        <v>7.0</v>
      </c>
      <c r="BE64" s="1">
        <v>12.0</v>
      </c>
      <c r="BF64" s="1">
        <v>4.0</v>
      </c>
      <c r="BG64" s="1">
        <v>3.0</v>
      </c>
      <c r="BH64" s="1">
        <v>6.0</v>
      </c>
      <c r="BI64" s="1" t="s">
        <v>147</v>
      </c>
      <c r="BJ64" s="1">
        <v>919.0</v>
      </c>
      <c r="BL64" s="1">
        <v>57897.0</v>
      </c>
    </row>
    <row r="65" ht="15.75" customHeight="1">
      <c r="A65" s="2" t="s">
        <v>148</v>
      </c>
      <c r="B65" s="1" t="str">
        <f>IFERROR(__xludf.DUMMYFUNCTION("""COMPUTED_VALUE"""),"699J6")</f>
        <v>699J6</v>
      </c>
      <c r="C65" s="1">
        <f>IFERROR(__xludf.DUMMYFUNCTION("""COMPUTED_VALUE"""),445.0)</f>
        <v>445</v>
      </c>
      <c r="D65" s="1" t="s">
        <v>40</v>
      </c>
      <c r="E65" s="1" t="s">
        <v>23</v>
      </c>
      <c r="F65" s="1" t="s">
        <v>23</v>
      </c>
      <c r="G65" s="1" t="s">
        <v>22</v>
      </c>
      <c r="H65" s="1" t="s">
        <v>40</v>
      </c>
      <c r="M65" s="1">
        <v>6.0</v>
      </c>
      <c r="N65" s="1">
        <v>9.0</v>
      </c>
      <c r="O65" s="1">
        <v>9.0</v>
      </c>
      <c r="P65" s="1">
        <v>1.0</v>
      </c>
      <c r="Q65" s="1">
        <v>6.0</v>
      </c>
      <c r="S65" s="1" t="s">
        <v>40</v>
      </c>
      <c r="T65" s="1" t="s">
        <v>23</v>
      </c>
      <c r="U65" s="1" t="s">
        <v>23</v>
      </c>
      <c r="V65" s="1" t="s">
        <v>25</v>
      </c>
      <c r="W65" s="1" t="s">
        <v>40</v>
      </c>
      <c r="Y65" s="1" t="str">
        <f>IFERROR(__xludf.DUMMYFUNCTION("UNIQUE(S65:W65, TRUE)"),"6")</f>
        <v>6</v>
      </c>
      <c r="Z65" s="1" t="str">
        <f>IFERROR(__xludf.DUMMYFUNCTION("""COMPUTED_VALUE"""),"9")</f>
        <v>9</v>
      </c>
      <c r="AA65" s="1" t="str">
        <f>IFERROR(__xludf.DUMMYFUNCTION("""COMPUTED_VALUE"""),"")</f>
        <v/>
      </c>
      <c r="AE65" s="1">
        <f t="shared" ref="AE65:AI65" si="65">IF($A65&lt;&gt;"", COUNTIF($D65:$H65, "=" &amp; Y65),"")</f>
        <v>2</v>
      </c>
      <c r="AF65" s="1">
        <f t="shared" si="65"/>
        <v>2</v>
      </c>
      <c r="AG65" s="1">
        <f t="shared" si="65"/>
        <v>0</v>
      </c>
      <c r="AH65" s="1">
        <f t="shared" si="65"/>
        <v>0</v>
      </c>
      <c r="AI65" s="1">
        <f t="shared" si="65"/>
        <v>0</v>
      </c>
      <c r="AJ65" s="1">
        <f t="shared" si="3"/>
        <v>1</v>
      </c>
      <c r="AL65" s="1">
        <f>IFERROR(__xludf.DUMMYFUNCTION("IFERROR(TRANSPOSE(SORT(TRANSPOSE(FILTER(AE65:AI65, AE65:AI65&lt;&gt;0)),1, FALSE)))"),2.0)</f>
        <v>2</v>
      </c>
      <c r="AM65" s="1">
        <f>IFERROR(__xludf.DUMMYFUNCTION("""COMPUTED_VALUE"""),2.0)</f>
        <v>2</v>
      </c>
      <c r="AR65" s="1">
        <v>3.0</v>
      </c>
      <c r="AS65" s="1">
        <v>2.0</v>
      </c>
      <c r="AT65" s="1"/>
      <c r="AU65" s="1"/>
      <c r="AV65" s="1"/>
      <c r="AX65" s="1">
        <v>64.0</v>
      </c>
      <c r="AY65" s="1">
        <v>1.0</v>
      </c>
      <c r="AZ65" s="1">
        <v>1.0</v>
      </c>
      <c r="BA65" s="1">
        <v>1.0</v>
      </c>
      <c r="BB65" s="1">
        <v>1.0</v>
      </c>
      <c r="BC65" s="1">
        <v>1.0</v>
      </c>
      <c r="BD65" s="1">
        <v>7.0</v>
      </c>
      <c r="BE65" s="1">
        <v>14.0</v>
      </c>
      <c r="BF65" s="1">
        <v>13.0</v>
      </c>
      <c r="BG65" s="1">
        <v>12.0</v>
      </c>
      <c r="BH65" s="1">
        <v>2.0</v>
      </c>
      <c r="BI65" s="1" t="s">
        <v>149</v>
      </c>
      <c r="BJ65" s="1">
        <v>969.0</v>
      </c>
      <c r="BL65" s="1">
        <v>62016.0</v>
      </c>
    </row>
    <row r="66" ht="15.75" customHeight="1">
      <c r="A66" s="2" t="s">
        <v>150</v>
      </c>
      <c r="B66" s="1" t="str">
        <f>IFERROR(__xludf.DUMMYFUNCTION("""COMPUTED_VALUE"""),"KK7QJ")</f>
        <v>KK7QJ</v>
      </c>
      <c r="C66" s="1">
        <f>IFERROR(__xludf.DUMMYFUNCTION("""COMPUTED_VALUE"""),284.0)</f>
        <v>284</v>
      </c>
      <c r="D66" s="1" t="s">
        <v>38</v>
      </c>
      <c r="E66" s="1" t="s">
        <v>38</v>
      </c>
      <c r="F66" s="1" t="s">
        <v>28</v>
      </c>
      <c r="G66" s="1" t="s">
        <v>20</v>
      </c>
      <c r="H66" s="1" t="s">
        <v>22</v>
      </c>
      <c r="M66" s="1">
        <v>13.0</v>
      </c>
      <c r="N66" s="1">
        <v>13.0</v>
      </c>
      <c r="O66" s="1">
        <v>7.0</v>
      </c>
      <c r="P66" s="1">
        <v>12.0</v>
      </c>
      <c r="Q66" s="1">
        <v>1.0</v>
      </c>
      <c r="S66" s="1" t="s">
        <v>38</v>
      </c>
      <c r="T66" s="1" t="s">
        <v>38</v>
      </c>
      <c r="U66" s="1" t="s">
        <v>28</v>
      </c>
      <c r="V66" s="1" t="s">
        <v>20</v>
      </c>
      <c r="W66" s="1" t="s">
        <v>25</v>
      </c>
      <c r="Y66" s="1" t="str">
        <f>IFERROR(__xludf.DUMMYFUNCTION("UNIQUE(S66:W66, TRUE)"),"K")</f>
        <v>K</v>
      </c>
      <c r="Z66" s="1" t="str">
        <f>IFERROR(__xludf.DUMMYFUNCTION("""COMPUTED_VALUE"""),"7")</f>
        <v>7</v>
      </c>
      <c r="AA66" s="1" t="str">
        <f>IFERROR(__xludf.DUMMYFUNCTION("""COMPUTED_VALUE"""),"Q")</f>
        <v>Q</v>
      </c>
      <c r="AB66" s="1" t="str">
        <f>IFERROR(__xludf.DUMMYFUNCTION("""COMPUTED_VALUE"""),"")</f>
        <v/>
      </c>
      <c r="AE66" s="1">
        <f t="shared" ref="AE66:AI66" si="66">IF($A66&lt;&gt;"", COUNTIF($D66:$H66, "=" &amp; Y66),"")</f>
        <v>2</v>
      </c>
      <c r="AF66" s="1">
        <f t="shared" si="66"/>
        <v>1</v>
      </c>
      <c r="AG66" s="1">
        <f t="shared" si="66"/>
        <v>1</v>
      </c>
      <c r="AH66" s="1">
        <f t="shared" si="66"/>
        <v>0</v>
      </c>
      <c r="AI66" s="1">
        <f t="shared" si="66"/>
        <v>0</v>
      </c>
      <c r="AJ66" s="1">
        <f t="shared" si="3"/>
        <v>1</v>
      </c>
      <c r="AL66" s="1">
        <f>IFERROR(__xludf.DUMMYFUNCTION("IFERROR(TRANSPOSE(SORT(TRANSPOSE(FILTER(AE66:AI66, AE66:AI66&lt;&gt;0)),1, FALSE)))"),2.0)</f>
        <v>2</v>
      </c>
      <c r="AM66" s="1">
        <f>IFERROR(__xludf.DUMMYFUNCTION("""COMPUTED_VALUE"""),1.0)</f>
        <v>1</v>
      </c>
      <c r="AN66" s="1">
        <f>IFERROR(__xludf.DUMMYFUNCTION("""COMPUTED_VALUE"""),1.0)</f>
        <v>1</v>
      </c>
      <c r="AR66" s="1">
        <v>3.0</v>
      </c>
      <c r="AS66" s="1">
        <v>1.0</v>
      </c>
      <c r="AT66" s="1">
        <v>1.0</v>
      </c>
      <c r="AU66" s="1"/>
      <c r="AV66" s="1"/>
      <c r="AX66" s="1">
        <v>65.0</v>
      </c>
      <c r="AY66" s="1">
        <v>1.0</v>
      </c>
      <c r="AZ66" s="1">
        <v>1.0</v>
      </c>
      <c r="BA66" s="1">
        <v>1.0</v>
      </c>
      <c r="BB66" s="1">
        <v>1.0</v>
      </c>
      <c r="BC66" s="1">
        <v>1.0</v>
      </c>
      <c r="BD66" s="1">
        <v>8.0</v>
      </c>
      <c r="BE66" s="1">
        <v>2.0</v>
      </c>
      <c r="BF66" s="1">
        <v>7.0</v>
      </c>
      <c r="BG66" s="1">
        <v>12.0</v>
      </c>
      <c r="BH66" s="1">
        <v>3.0</v>
      </c>
      <c r="BI66" s="1" t="s">
        <v>151</v>
      </c>
      <c r="BJ66" s="1">
        <v>122.0</v>
      </c>
      <c r="BL66" s="1">
        <v>7930.0</v>
      </c>
    </row>
    <row r="67" ht="15.75" customHeight="1">
      <c r="A67" s="2" t="s">
        <v>152</v>
      </c>
      <c r="B67" s="1" t="str">
        <f>IFERROR(__xludf.DUMMYFUNCTION("""COMPUTED_VALUE"""),"647AJ")</f>
        <v>647AJ</v>
      </c>
      <c r="C67" s="1">
        <f>IFERROR(__xludf.DUMMYFUNCTION("""COMPUTED_VALUE"""),509.0)</f>
        <v>509</v>
      </c>
      <c r="D67" s="1" t="s">
        <v>40</v>
      </c>
      <c r="E67" s="1" t="s">
        <v>21</v>
      </c>
      <c r="F67" s="1" t="s">
        <v>28</v>
      </c>
      <c r="G67" s="1" t="s">
        <v>39</v>
      </c>
      <c r="H67" s="1" t="s">
        <v>22</v>
      </c>
      <c r="M67" s="1">
        <v>6.0</v>
      </c>
      <c r="N67" s="1">
        <v>4.0</v>
      </c>
      <c r="O67" s="1">
        <v>7.0</v>
      </c>
      <c r="P67" s="1">
        <v>14.0</v>
      </c>
      <c r="Q67" s="1">
        <v>1.0</v>
      </c>
      <c r="S67" s="1" t="s">
        <v>40</v>
      </c>
      <c r="T67" s="1" t="s">
        <v>21</v>
      </c>
      <c r="U67" s="1" t="s">
        <v>28</v>
      </c>
      <c r="V67" s="1" t="s">
        <v>39</v>
      </c>
      <c r="W67" s="1" t="s">
        <v>25</v>
      </c>
      <c r="Y67" s="1" t="str">
        <f>IFERROR(__xludf.DUMMYFUNCTION("UNIQUE(S67:W67, TRUE)"),"6")</f>
        <v>6</v>
      </c>
      <c r="Z67" s="1" t="str">
        <f>IFERROR(__xludf.DUMMYFUNCTION("""COMPUTED_VALUE"""),"4")</f>
        <v>4</v>
      </c>
      <c r="AA67" s="1" t="str">
        <f>IFERROR(__xludf.DUMMYFUNCTION("""COMPUTED_VALUE"""),"7")</f>
        <v>7</v>
      </c>
      <c r="AB67" s="1" t="str">
        <f>IFERROR(__xludf.DUMMYFUNCTION("""COMPUTED_VALUE"""),"A")</f>
        <v>A</v>
      </c>
      <c r="AC67" s="1" t="str">
        <f>IFERROR(__xludf.DUMMYFUNCTION("""COMPUTED_VALUE"""),"")</f>
        <v/>
      </c>
      <c r="AE67" s="1">
        <f t="shared" ref="AE67:AI67" si="67">IF($A67&lt;&gt;"", COUNTIF($D67:$H67, "=" &amp; Y67),"")</f>
        <v>1</v>
      </c>
      <c r="AF67" s="1">
        <f t="shared" si="67"/>
        <v>1</v>
      </c>
      <c r="AG67" s="1">
        <f t="shared" si="67"/>
        <v>1</v>
      </c>
      <c r="AH67" s="1">
        <f t="shared" si="67"/>
        <v>1</v>
      </c>
      <c r="AI67" s="1">
        <f t="shared" si="67"/>
        <v>0</v>
      </c>
      <c r="AJ67" s="1">
        <f t="shared" si="3"/>
        <v>1</v>
      </c>
      <c r="AL67" s="1">
        <f>IFERROR(__xludf.DUMMYFUNCTION("IFERROR(TRANSPOSE(SORT(TRANSPOSE(FILTER(AE67:AI67, AE67:AI67&lt;&gt;0)),1, FALSE)))"),1.0)</f>
        <v>1</v>
      </c>
      <c r="AM67" s="1">
        <f>IFERROR(__xludf.DUMMYFUNCTION("""COMPUTED_VALUE"""),1.0)</f>
        <v>1</v>
      </c>
      <c r="AN67" s="1">
        <f>IFERROR(__xludf.DUMMYFUNCTION("""COMPUTED_VALUE"""),1.0)</f>
        <v>1</v>
      </c>
      <c r="AO67" s="1">
        <f>IFERROR(__xludf.DUMMYFUNCTION("""COMPUTED_VALUE"""),1.0)</f>
        <v>1</v>
      </c>
      <c r="AR67" s="1">
        <v>2.0</v>
      </c>
      <c r="AS67" s="1">
        <v>1.0</v>
      </c>
      <c r="AT67" s="1">
        <v>1.0</v>
      </c>
      <c r="AU67" s="1">
        <v>1.0</v>
      </c>
      <c r="AV67" s="1"/>
      <c r="AX67" s="1">
        <v>66.0</v>
      </c>
      <c r="AY67" s="1">
        <v>1.0</v>
      </c>
      <c r="AZ67" s="1">
        <v>1.0</v>
      </c>
      <c r="BA67" s="1">
        <v>1.0</v>
      </c>
      <c r="BB67" s="1">
        <v>1.0</v>
      </c>
      <c r="BC67" s="1">
        <v>1.0</v>
      </c>
      <c r="BD67" s="1">
        <v>8.0</v>
      </c>
      <c r="BE67" s="1">
        <v>2.0</v>
      </c>
      <c r="BF67" s="1">
        <v>7.0</v>
      </c>
      <c r="BG67" s="1">
        <v>14.0</v>
      </c>
      <c r="BH67" s="1">
        <v>6.0</v>
      </c>
      <c r="BI67" s="1" t="s">
        <v>153</v>
      </c>
      <c r="BJ67" s="1">
        <v>795.0</v>
      </c>
      <c r="BL67" s="1">
        <v>52470.0</v>
      </c>
    </row>
    <row r="68" ht="15.75" customHeight="1">
      <c r="A68" s="2" t="s">
        <v>154</v>
      </c>
      <c r="B68" s="1" t="str">
        <f>IFERROR(__xludf.DUMMYFUNCTION("""COMPUTED_VALUE"""),"KK8K3")</f>
        <v>KK8K3</v>
      </c>
      <c r="C68" s="1">
        <f>IFERROR(__xludf.DUMMYFUNCTION("""COMPUTED_VALUE"""),893.0)</f>
        <v>893</v>
      </c>
      <c r="D68" s="1" t="s">
        <v>38</v>
      </c>
      <c r="E68" s="1" t="s">
        <v>38</v>
      </c>
      <c r="F68" s="1" t="s">
        <v>30</v>
      </c>
      <c r="G68" s="1" t="s">
        <v>38</v>
      </c>
      <c r="H68" s="1" t="s">
        <v>31</v>
      </c>
      <c r="M68" s="1">
        <v>13.0</v>
      </c>
      <c r="N68" s="1">
        <v>13.0</v>
      </c>
      <c r="O68" s="1">
        <v>8.0</v>
      </c>
      <c r="P68" s="1">
        <v>13.0</v>
      </c>
      <c r="Q68" s="1">
        <v>3.0</v>
      </c>
      <c r="S68" s="1" t="s">
        <v>38</v>
      </c>
      <c r="T68" s="1" t="s">
        <v>38</v>
      </c>
      <c r="U68" s="1" t="s">
        <v>30</v>
      </c>
      <c r="V68" s="1" t="s">
        <v>38</v>
      </c>
      <c r="W68" s="1" t="s">
        <v>31</v>
      </c>
      <c r="Y68" s="1" t="str">
        <f>IFERROR(__xludf.DUMMYFUNCTION("UNIQUE(S68:W68, TRUE)"),"K")</f>
        <v>K</v>
      </c>
      <c r="Z68" s="1" t="str">
        <f>IFERROR(__xludf.DUMMYFUNCTION("""COMPUTED_VALUE"""),"8")</f>
        <v>8</v>
      </c>
      <c r="AA68" s="1" t="str">
        <f>IFERROR(__xludf.DUMMYFUNCTION("""COMPUTED_VALUE"""),"3")</f>
        <v>3</v>
      </c>
      <c r="AE68" s="1">
        <f t="shared" ref="AE68:AI68" si="68">IF($A68&lt;&gt;"", COUNTIF($D68:$H68, "=" &amp; Y68),"")</f>
        <v>3</v>
      </c>
      <c r="AF68" s="1">
        <f t="shared" si="68"/>
        <v>1</v>
      </c>
      <c r="AG68" s="1">
        <f t="shared" si="68"/>
        <v>1</v>
      </c>
      <c r="AH68" s="1">
        <f t="shared" si="68"/>
        <v>0</v>
      </c>
      <c r="AI68" s="1">
        <f t="shared" si="68"/>
        <v>0</v>
      </c>
      <c r="AJ68" s="1">
        <f t="shared" si="3"/>
        <v>0</v>
      </c>
      <c r="AL68" s="1">
        <f>IFERROR(__xludf.DUMMYFUNCTION("IFERROR(TRANSPOSE(SORT(TRANSPOSE(FILTER(AE68:AI68, AE68:AI68&lt;&gt;0)),1, FALSE)))"),3.0)</f>
        <v>3</v>
      </c>
      <c r="AM68" s="1">
        <f>IFERROR(__xludf.DUMMYFUNCTION("""COMPUTED_VALUE"""),1.0)</f>
        <v>1</v>
      </c>
      <c r="AN68" s="1">
        <f>IFERROR(__xludf.DUMMYFUNCTION("""COMPUTED_VALUE"""),1.0)</f>
        <v>1</v>
      </c>
      <c r="AR68" s="1">
        <v>3.0</v>
      </c>
      <c r="AS68" s="1">
        <v>1.0</v>
      </c>
      <c r="AT68" s="1">
        <v>1.0</v>
      </c>
      <c r="AU68" s="1"/>
      <c r="AV68" s="1"/>
      <c r="AX68" s="1">
        <v>67.0</v>
      </c>
      <c r="AY68" s="1">
        <v>1.0</v>
      </c>
      <c r="AZ68" s="1">
        <v>1.0</v>
      </c>
      <c r="BA68" s="1">
        <v>1.0</v>
      </c>
      <c r="BB68" s="1">
        <v>1.0</v>
      </c>
      <c r="BC68" s="1">
        <v>1.0</v>
      </c>
      <c r="BD68" s="1">
        <v>8.0</v>
      </c>
      <c r="BE68" s="1">
        <v>4.0</v>
      </c>
      <c r="BF68" s="1">
        <v>2.0</v>
      </c>
      <c r="BG68" s="1">
        <v>13.0</v>
      </c>
      <c r="BH68" s="1">
        <v>5.0</v>
      </c>
      <c r="BI68" s="1" t="s">
        <v>155</v>
      </c>
      <c r="BJ68" s="1">
        <v>562.0</v>
      </c>
      <c r="BL68" s="1">
        <v>37654.0</v>
      </c>
    </row>
    <row r="69" ht="15.75" customHeight="1">
      <c r="A69" s="2" t="s">
        <v>156</v>
      </c>
      <c r="B69" s="1" t="str">
        <f>IFERROR(__xludf.DUMMYFUNCTION("""COMPUTED_VALUE"""),"7KK79")</f>
        <v>7KK79</v>
      </c>
      <c r="C69" s="1">
        <f>IFERROR(__xludf.DUMMYFUNCTION("""COMPUTED_VALUE"""),174.0)</f>
        <v>174</v>
      </c>
      <c r="D69" s="1" t="s">
        <v>28</v>
      </c>
      <c r="E69" s="1" t="s">
        <v>38</v>
      </c>
      <c r="F69" s="1" t="s">
        <v>38</v>
      </c>
      <c r="G69" s="1" t="s">
        <v>28</v>
      </c>
      <c r="H69" s="1" t="s">
        <v>23</v>
      </c>
      <c r="M69" s="1">
        <v>7.0</v>
      </c>
      <c r="N69" s="1">
        <v>13.0</v>
      </c>
      <c r="O69" s="1">
        <v>13.0</v>
      </c>
      <c r="P69" s="1">
        <v>7.0</v>
      </c>
      <c r="Q69" s="1">
        <v>9.0</v>
      </c>
      <c r="S69" s="1" t="s">
        <v>28</v>
      </c>
      <c r="T69" s="1" t="s">
        <v>38</v>
      </c>
      <c r="U69" s="1" t="s">
        <v>38</v>
      </c>
      <c r="V69" s="1" t="s">
        <v>28</v>
      </c>
      <c r="W69" s="1" t="s">
        <v>23</v>
      </c>
      <c r="Y69" s="1" t="str">
        <f>IFERROR(__xludf.DUMMYFUNCTION("UNIQUE(S69:W69, TRUE)"),"7")</f>
        <v>7</v>
      </c>
      <c r="Z69" s="1" t="str">
        <f>IFERROR(__xludf.DUMMYFUNCTION("""COMPUTED_VALUE"""),"K")</f>
        <v>K</v>
      </c>
      <c r="AA69" s="1" t="str">
        <f>IFERROR(__xludf.DUMMYFUNCTION("""COMPUTED_VALUE"""),"9")</f>
        <v>9</v>
      </c>
      <c r="AE69" s="1">
        <f t="shared" ref="AE69:AI69" si="69">IF($A69&lt;&gt;"", COUNTIF($D69:$H69, "=" &amp; Y69),"")</f>
        <v>2</v>
      </c>
      <c r="AF69" s="1">
        <f t="shared" si="69"/>
        <v>2</v>
      </c>
      <c r="AG69" s="1">
        <f t="shared" si="69"/>
        <v>1</v>
      </c>
      <c r="AH69" s="1">
        <f t="shared" si="69"/>
        <v>0</v>
      </c>
      <c r="AI69" s="1">
        <f t="shared" si="69"/>
        <v>0</v>
      </c>
      <c r="AJ69" s="1">
        <f t="shared" si="3"/>
        <v>0</v>
      </c>
      <c r="AL69" s="1">
        <f>IFERROR(__xludf.DUMMYFUNCTION("IFERROR(TRANSPOSE(SORT(TRANSPOSE(FILTER(AE69:AI69, AE69:AI69&lt;&gt;0)),1, FALSE)))"),2.0)</f>
        <v>2</v>
      </c>
      <c r="AM69" s="1">
        <f>IFERROR(__xludf.DUMMYFUNCTION("""COMPUTED_VALUE"""),2.0)</f>
        <v>2</v>
      </c>
      <c r="AN69" s="1">
        <f>IFERROR(__xludf.DUMMYFUNCTION("""COMPUTED_VALUE"""),1.0)</f>
        <v>1</v>
      </c>
      <c r="AR69" s="1">
        <v>2.0</v>
      </c>
      <c r="AS69" s="1">
        <v>2.0</v>
      </c>
      <c r="AT69" s="1">
        <v>1.0</v>
      </c>
      <c r="AU69" s="1"/>
      <c r="AV69" s="1"/>
      <c r="AX69" s="1">
        <v>68.0</v>
      </c>
      <c r="AY69" s="1">
        <v>1.0</v>
      </c>
      <c r="AZ69" s="1">
        <v>1.0</v>
      </c>
      <c r="BA69" s="1">
        <v>1.0</v>
      </c>
      <c r="BB69" s="1">
        <v>1.0</v>
      </c>
      <c r="BC69" s="1">
        <v>1.0</v>
      </c>
      <c r="BD69" s="1">
        <v>8.0</v>
      </c>
      <c r="BE69" s="1">
        <v>4.0</v>
      </c>
      <c r="BF69" s="1">
        <v>12.0</v>
      </c>
      <c r="BG69" s="1">
        <v>3.0</v>
      </c>
      <c r="BH69" s="1">
        <v>9.0</v>
      </c>
      <c r="BI69" s="1" t="s">
        <v>157</v>
      </c>
      <c r="BJ69" s="1">
        <v>458.0</v>
      </c>
      <c r="BL69" s="1">
        <v>31144.0</v>
      </c>
    </row>
    <row r="70" ht="15.75" customHeight="1">
      <c r="A70" s="2" t="s">
        <v>158</v>
      </c>
      <c r="B70" s="1" t="str">
        <f>IFERROR(__xludf.DUMMYFUNCTION("""COMPUTED_VALUE"""),"J8J55")</f>
        <v>J8J55</v>
      </c>
      <c r="C70" s="1">
        <f>IFERROR(__xludf.DUMMYFUNCTION("""COMPUTED_VALUE"""),523.0)</f>
        <v>523</v>
      </c>
      <c r="D70" s="1" t="s">
        <v>22</v>
      </c>
      <c r="E70" s="1" t="s">
        <v>30</v>
      </c>
      <c r="F70" s="1" t="s">
        <v>22</v>
      </c>
      <c r="G70" s="1" t="s">
        <v>29</v>
      </c>
      <c r="H70" s="1" t="s">
        <v>29</v>
      </c>
      <c r="M70" s="1">
        <v>1.0</v>
      </c>
      <c r="N70" s="1">
        <v>8.0</v>
      </c>
      <c r="O70" s="1">
        <v>1.0</v>
      </c>
      <c r="P70" s="1">
        <v>5.0</v>
      </c>
      <c r="Q70" s="1">
        <v>5.0</v>
      </c>
      <c r="S70" s="1" t="s">
        <v>25</v>
      </c>
      <c r="T70" s="1" t="s">
        <v>30</v>
      </c>
      <c r="U70" s="1" t="s">
        <v>25</v>
      </c>
      <c r="V70" s="1" t="s">
        <v>29</v>
      </c>
      <c r="W70" s="1" t="s">
        <v>29</v>
      </c>
      <c r="Y70" s="1" t="str">
        <f>IFERROR(__xludf.DUMMYFUNCTION("UNIQUE(S70:W70, TRUE)"),"")</f>
        <v/>
      </c>
      <c r="Z70" s="1" t="str">
        <f>IFERROR(__xludf.DUMMYFUNCTION("""COMPUTED_VALUE"""),"8")</f>
        <v>8</v>
      </c>
      <c r="AA70" s="1" t="str">
        <f>IFERROR(__xludf.DUMMYFUNCTION("""COMPUTED_VALUE"""),"5")</f>
        <v>5</v>
      </c>
      <c r="AE70" s="1">
        <f t="shared" ref="AE70:AI70" si="70">IF($A70&lt;&gt;"", COUNTIF($D70:$H70, "=" &amp; Y70),"")</f>
        <v>0</v>
      </c>
      <c r="AF70" s="1">
        <f t="shared" si="70"/>
        <v>1</v>
      </c>
      <c r="AG70" s="1">
        <f t="shared" si="70"/>
        <v>2</v>
      </c>
      <c r="AH70" s="1">
        <f t="shared" si="70"/>
        <v>0</v>
      </c>
      <c r="AI70" s="1">
        <f t="shared" si="70"/>
        <v>0</v>
      </c>
      <c r="AJ70" s="1">
        <f t="shared" si="3"/>
        <v>2</v>
      </c>
      <c r="AL70" s="1">
        <f>IFERROR(__xludf.DUMMYFUNCTION("IFERROR(TRANSPOSE(SORT(TRANSPOSE(FILTER(AE70:AI70, AE70:AI70&lt;&gt;0)),1, FALSE)))"),2.0)</f>
        <v>2</v>
      </c>
      <c r="AM70" s="1">
        <f>IFERROR(__xludf.DUMMYFUNCTION("""COMPUTED_VALUE"""),1.0)</f>
        <v>1</v>
      </c>
      <c r="AR70" s="1">
        <v>4.0</v>
      </c>
      <c r="AS70" s="1">
        <v>1.0</v>
      </c>
      <c r="AT70" s="1"/>
      <c r="AU70" s="1"/>
      <c r="AV70" s="1"/>
      <c r="AX70" s="1">
        <v>69.0</v>
      </c>
      <c r="AY70" s="1">
        <v>1.0</v>
      </c>
      <c r="AZ70" s="1">
        <v>1.0</v>
      </c>
      <c r="BA70" s="1">
        <v>1.0</v>
      </c>
      <c r="BB70" s="1">
        <v>1.0</v>
      </c>
      <c r="BC70" s="1">
        <v>1.0</v>
      </c>
      <c r="BD70" s="1">
        <v>8.0</v>
      </c>
      <c r="BE70" s="1">
        <v>5.0</v>
      </c>
      <c r="BF70" s="1">
        <v>9.0</v>
      </c>
      <c r="BG70" s="1">
        <v>2.0</v>
      </c>
      <c r="BH70" s="1">
        <v>12.0</v>
      </c>
      <c r="BI70" s="1" t="s">
        <v>159</v>
      </c>
      <c r="BJ70" s="1">
        <v>468.0</v>
      </c>
      <c r="BL70" s="1">
        <v>32292.0</v>
      </c>
    </row>
    <row r="71" ht="15.75" customHeight="1">
      <c r="A71" s="2" t="s">
        <v>160</v>
      </c>
      <c r="B71" s="1" t="str">
        <f>IFERROR(__xludf.DUMMYFUNCTION("""COMPUTED_VALUE"""),"6T3AQ")</f>
        <v>6T3AQ</v>
      </c>
      <c r="C71" s="1">
        <f>IFERROR(__xludf.DUMMYFUNCTION("""COMPUTED_VALUE"""),410.0)</f>
        <v>410</v>
      </c>
      <c r="D71" s="1" t="s">
        <v>40</v>
      </c>
      <c r="E71" s="1" t="s">
        <v>45</v>
      </c>
      <c r="F71" s="1" t="s">
        <v>31</v>
      </c>
      <c r="G71" s="1" t="s">
        <v>39</v>
      </c>
      <c r="H71" s="1" t="s">
        <v>20</v>
      </c>
      <c r="M71" s="1">
        <v>6.0</v>
      </c>
      <c r="N71" s="1">
        <v>10.0</v>
      </c>
      <c r="O71" s="1">
        <v>3.0</v>
      </c>
      <c r="P71" s="1">
        <v>14.0</v>
      </c>
      <c r="Q71" s="1">
        <v>12.0</v>
      </c>
      <c r="S71" s="1" t="s">
        <v>40</v>
      </c>
      <c r="T71" s="1" t="s">
        <v>45</v>
      </c>
      <c r="U71" s="1" t="s">
        <v>31</v>
      </c>
      <c r="V71" s="1" t="s">
        <v>39</v>
      </c>
      <c r="W71" s="1" t="s">
        <v>20</v>
      </c>
      <c r="Y71" s="1" t="str">
        <f>IFERROR(__xludf.DUMMYFUNCTION("UNIQUE(S71:W71, TRUE)"),"6")</f>
        <v>6</v>
      </c>
      <c r="Z71" s="1" t="str">
        <f>IFERROR(__xludf.DUMMYFUNCTION("""COMPUTED_VALUE"""),"T")</f>
        <v>T</v>
      </c>
      <c r="AA71" s="1" t="str">
        <f>IFERROR(__xludf.DUMMYFUNCTION("""COMPUTED_VALUE"""),"3")</f>
        <v>3</v>
      </c>
      <c r="AB71" s="1" t="str">
        <f>IFERROR(__xludf.DUMMYFUNCTION("""COMPUTED_VALUE"""),"A")</f>
        <v>A</v>
      </c>
      <c r="AC71" s="1" t="str">
        <f>IFERROR(__xludf.DUMMYFUNCTION("""COMPUTED_VALUE"""),"Q")</f>
        <v>Q</v>
      </c>
      <c r="AE71" s="1">
        <f t="shared" ref="AE71:AI71" si="71">IF($A71&lt;&gt;"", COUNTIF($D71:$H71, "=" &amp; Y71),"")</f>
        <v>1</v>
      </c>
      <c r="AF71" s="1">
        <f t="shared" si="71"/>
        <v>1</v>
      </c>
      <c r="AG71" s="1">
        <f t="shared" si="71"/>
        <v>1</v>
      </c>
      <c r="AH71" s="1">
        <f t="shared" si="71"/>
        <v>1</v>
      </c>
      <c r="AI71" s="1">
        <f t="shared" si="71"/>
        <v>1</v>
      </c>
      <c r="AJ71" s="1">
        <f t="shared" si="3"/>
        <v>0</v>
      </c>
      <c r="AL71" s="1">
        <f>IFERROR(__xludf.DUMMYFUNCTION("IFERROR(TRANSPOSE(SORT(TRANSPOSE(FILTER(AE71:AI71, AE71:AI71&lt;&gt;0)),1, FALSE)))"),1.0)</f>
        <v>1</v>
      </c>
      <c r="AM71" s="1">
        <f>IFERROR(__xludf.DUMMYFUNCTION("""COMPUTED_VALUE"""),1.0)</f>
        <v>1</v>
      </c>
      <c r="AN71" s="1">
        <f>IFERROR(__xludf.DUMMYFUNCTION("""COMPUTED_VALUE"""),1.0)</f>
        <v>1</v>
      </c>
      <c r="AO71" s="1">
        <f>IFERROR(__xludf.DUMMYFUNCTION("""COMPUTED_VALUE"""),1.0)</f>
        <v>1</v>
      </c>
      <c r="AP71" s="1">
        <f>IFERROR(__xludf.DUMMYFUNCTION("""COMPUTED_VALUE"""),1.0)</f>
        <v>1</v>
      </c>
      <c r="AR71" s="1">
        <v>1.0</v>
      </c>
      <c r="AS71" s="1">
        <v>1.0</v>
      </c>
      <c r="AT71" s="1">
        <v>1.0</v>
      </c>
      <c r="AU71" s="1">
        <v>1.0</v>
      </c>
      <c r="AV71" s="1">
        <v>1.0</v>
      </c>
      <c r="AX71" s="1">
        <v>70.0</v>
      </c>
      <c r="AY71" s="1">
        <v>1.0</v>
      </c>
      <c r="AZ71" s="1">
        <v>1.0</v>
      </c>
      <c r="BA71" s="1">
        <v>1.0</v>
      </c>
      <c r="BB71" s="1">
        <v>1.0</v>
      </c>
      <c r="BC71" s="1">
        <v>1.0</v>
      </c>
      <c r="BD71" s="1">
        <v>8.0</v>
      </c>
      <c r="BE71" s="1">
        <v>6.0</v>
      </c>
      <c r="BF71" s="1">
        <v>13.0</v>
      </c>
      <c r="BG71" s="1">
        <v>9.0</v>
      </c>
      <c r="BH71" s="1">
        <v>4.0</v>
      </c>
      <c r="BI71" s="1" t="s">
        <v>161</v>
      </c>
      <c r="BJ71" s="1">
        <v>947.0</v>
      </c>
      <c r="BL71" s="1">
        <v>66290.0</v>
      </c>
    </row>
    <row r="72" ht="15.75" customHeight="1">
      <c r="A72" s="2" t="s">
        <v>162</v>
      </c>
      <c r="B72" s="1">
        <f>IFERROR(__xludf.DUMMYFUNCTION("""COMPUTED_VALUE"""),44349.0)</f>
        <v>44349</v>
      </c>
      <c r="C72" s="1">
        <f>IFERROR(__xludf.DUMMYFUNCTION("""COMPUTED_VALUE"""),296.0)</f>
        <v>296</v>
      </c>
      <c r="D72" s="1" t="s">
        <v>21</v>
      </c>
      <c r="E72" s="1" t="s">
        <v>21</v>
      </c>
      <c r="F72" s="1" t="s">
        <v>31</v>
      </c>
      <c r="G72" s="1" t="s">
        <v>21</v>
      </c>
      <c r="H72" s="1" t="s">
        <v>23</v>
      </c>
      <c r="M72" s="1">
        <v>4.0</v>
      </c>
      <c r="N72" s="1">
        <v>4.0</v>
      </c>
      <c r="O72" s="1">
        <v>3.0</v>
      </c>
      <c r="P72" s="1">
        <v>4.0</v>
      </c>
      <c r="Q72" s="1">
        <v>9.0</v>
      </c>
      <c r="S72" s="1" t="s">
        <v>21</v>
      </c>
      <c r="T72" s="1" t="s">
        <v>21</v>
      </c>
      <c r="U72" s="1" t="s">
        <v>31</v>
      </c>
      <c r="V72" s="1" t="s">
        <v>21</v>
      </c>
      <c r="W72" s="1" t="s">
        <v>23</v>
      </c>
      <c r="Y72" s="1" t="str">
        <f>IFERROR(__xludf.DUMMYFUNCTION("UNIQUE(S72:W72, TRUE)"),"4")</f>
        <v>4</v>
      </c>
      <c r="Z72" s="1" t="str">
        <f>IFERROR(__xludf.DUMMYFUNCTION("""COMPUTED_VALUE"""),"3")</f>
        <v>3</v>
      </c>
      <c r="AA72" s="1" t="str">
        <f>IFERROR(__xludf.DUMMYFUNCTION("""COMPUTED_VALUE"""),"9")</f>
        <v>9</v>
      </c>
      <c r="AE72" s="1">
        <f t="shared" ref="AE72:AI72" si="72">IF($A72&lt;&gt;"", COUNTIF($D72:$H72, "=" &amp; Y72),"")</f>
        <v>3</v>
      </c>
      <c r="AF72" s="1">
        <f t="shared" si="72"/>
        <v>1</v>
      </c>
      <c r="AG72" s="1">
        <f t="shared" si="72"/>
        <v>1</v>
      </c>
      <c r="AH72" s="1">
        <f t="shared" si="72"/>
        <v>0</v>
      </c>
      <c r="AI72" s="1">
        <f t="shared" si="72"/>
        <v>0</v>
      </c>
      <c r="AJ72" s="1">
        <f t="shared" si="3"/>
        <v>0</v>
      </c>
      <c r="AL72" s="1">
        <f>IFERROR(__xludf.DUMMYFUNCTION("IFERROR(TRANSPOSE(SORT(TRANSPOSE(FILTER(AE72:AI72, AE72:AI72&lt;&gt;0)),1, FALSE)))"),3.0)</f>
        <v>3</v>
      </c>
      <c r="AM72" s="1">
        <f>IFERROR(__xludf.DUMMYFUNCTION("""COMPUTED_VALUE"""),1.0)</f>
        <v>1</v>
      </c>
      <c r="AN72" s="1">
        <f>IFERROR(__xludf.DUMMYFUNCTION("""COMPUTED_VALUE"""),1.0)</f>
        <v>1</v>
      </c>
      <c r="AR72" s="1">
        <v>3.0</v>
      </c>
      <c r="AS72" s="1">
        <v>1.0</v>
      </c>
      <c r="AT72" s="1">
        <v>1.0</v>
      </c>
      <c r="AU72" s="1"/>
      <c r="AV72" s="1"/>
      <c r="AX72" s="1">
        <v>71.0</v>
      </c>
      <c r="AY72" s="1">
        <v>1.0</v>
      </c>
      <c r="AZ72" s="1">
        <v>1.0</v>
      </c>
      <c r="BA72" s="1">
        <v>1.0</v>
      </c>
      <c r="BB72" s="1">
        <v>1.0</v>
      </c>
      <c r="BC72" s="1">
        <v>1.0</v>
      </c>
      <c r="BD72" s="1">
        <v>8.0</v>
      </c>
      <c r="BE72" s="1">
        <v>9.0</v>
      </c>
      <c r="BF72" s="1">
        <v>4.0</v>
      </c>
      <c r="BG72" s="1">
        <v>3.0</v>
      </c>
      <c r="BH72" s="1">
        <v>2.0</v>
      </c>
      <c r="BI72" s="1">
        <v>89432.0</v>
      </c>
      <c r="BJ72" s="1">
        <v>494.0</v>
      </c>
      <c r="BL72" s="1">
        <v>35074.0</v>
      </c>
    </row>
    <row r="73" ht="15.75" customHeight="1">
      <c r="A73" s="2" t="s">
        <v>163</v>
      </c>
      <c r="B73" s="1" t="str">
        <f>IFERROR(__xludf.DUMMYFUNCTION("""COMPUTED_VALUE"""),"JJJJJ")</f>
        <v>JJJJJ</v>
      </c>
      <c r="C73" s="1">
        <f>IFERROR(__xludf.DUMMYFUNCTION("""COMPUTED_VALUE"""),158.0)</f>
        <v>158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S73" s="1" t="s">
        <v>25</v>
      </c>
      <c r="T73" s="1" t="s">
        <v>25</v>
      </c>
      <c r="U73" s="1" t="s">
        <v>25</v>
      </c>
      <c r="V73" s="1" t="s">
        <v>25</v>
      </c>
      <c r="W73" s="1" t="s">
        <v>25</v>
      </c>
      <c r="Y73" s="1" t="str">
        <f>IFERROR(__xludf.DUMMYFUNCTION("UNIQUE(S73:W73, TRUE)"),"")</f>
        <v/>
      </c>
      <c r="AE73" s="1">
        <f t="shared" ref="AE73:AI73" si="73">IF($A73&lt;&gt;"", COUNTIF($D73:$H73, "=" &amp; Y73),"")</f>
        <v>0</v>
      </c>
      <c r="AF73" s="1">
        <f t="shared" si="73"/>
        <v>0</v>
      </c>
      <c r="AG73" s="1">
        <f t="shared" si="73"/>
        <v>0</v>
      </c>
      <c r="AH73" s="1">
        <f t="shared" si="73"/>
        <v>0</v>
      </c>
      <c r="AI73" s="1">
        <f t="shared" si="73"/>
        <v>0</v>
      </c>
      <c r="AJ73" s="1">
        <f t="shared" si="3"/>
        <v>5</v>
      </c>
      <c r="AL73" s="1" t="str">
        <f>IFERROR(__xludf.DUMMYFUNCTION("IFERROR(TRANSPOSE(SORT(TRANSPOSE(FILTER(AE73:AI73, AE73:AI73&lt;&gt;0)),1, FALSE)))"),"")</f>
        <v/>
      </c>
      <c r="AR73" s="1">
        <v>5.0</v>
      </c>
      <c r="AS73" s="1"/>
      <c r="AT73" s="1"/>
      <c r="AU73" s="1"/>
      <c r="AV73" s="1"/>
      <c r="AX73" s="1">
        <v>72.0</v>
      </c>
      <c r="AY73" s="1">
        <v>1.0</v>
      </c>
      <c r="AZ73" s="1">
        <v>1.0</v>
      </c>
      <c r="BA73" s="1">
        <v>1.0</v>
      </c>
      <c r="BB73" s="1">
        <v>1.0</v>
      </c>
      <c r="BC73" s="1">
        <v>1.0</v>
      </c>
      <c r="BD73" s="1">
        <v>8.0</v>
      </c>
      <c r="BE73" s="1">
        <v>10.0</v>
      </c>
      <c r="BF73" s="1">
        <v>2.0</v>
      </c>
      <c r="BG73" s="1">
        <v>6.0</v>
      </c>
      <c r="BH73" s="1">
        <v>5.0</v>
      </c>
      <c r="BI73" s="1" t="s">
        <v>164</v>
      </c>
      <c r="BJ73" s="1">
        <v>441.0</v>
      </c>
      <c r="BL73" s="1">
        <v>31752.0</v>
      </c>
    </row>
    <row r="74" ht="15.75" customHeight="1">
      <c r="A74" s="2" t="s">
        <v>165</v>
      </c>
      <c r="B74" s="1">
        <f>IFERROR(__xludf.DUMMYFUNCTION("""COMPUTED_VALUE"""),99998.0)</f>
        <v>99998</v>
      </c>
      <c r="C74" s="1">
        <f>IFERROR(__xludf.DUMMYFUNCTION("""COMPUTED_VALUE"""),570.0)</f>
        <v>570</v>
      </c>
      <c r="D74" s="1" t="s">
        <v>23</v>
      </c>
      <c r="E74" s="1" t="s">
        <v>23</v>
      </c>
      <c r="F74" s="1" t="s">
        <v>23</v>
      </c>
      <c r="G74" s="1" t="s">
        <v>23</v>
      </c>
      <c r="H74" s="1" t="s">
        <v>30</v>
      </c>
      <c r="M74" s="1">
        <v>9.0</v>
      </c>
      <c r="N74" s="1">
        <v>9.0</v>
      </c>
      <c r="O74" s="1">
        <v>9.0</v>
      </c>
      <c r="P74" s="1">
        <v>9.0</v>
      </c>
      <c r="Q74" s="1">
        <v>8.0</v>
      </c>
      <c r="S74" s="1" t="s">
        <v>23</v>
      </c>
      <c r="T74" s="1" t="s">
        <v>23</v>
      </c>
      <c r="U74" s="1" t="s">
        <v>23</v>
      </c>
      <c r="V74" s="1" t="s">
        <v>23</v>
      </c>
      <c r="W74" s="1" t="s">
        <v>30</v>
      </c>
      <c r="Y74" s="1" t="str">
        <f>IFERROR(__xludf.DUMMYFUNCTION("UNIQUE(S74:W74, TRUE)"),"9")</f>
        <v>9</v>
      </c>
      <c r="Z74" s="1" t="str">
        <f>IFERROR(__xludf.DUMMYFUNCTION("""COMPUTED_VALUE"""),"8")</f>
        <v>8</v>
      </c>
      <c r="AE74" s="1">
        <f t="shared" ref="AE74:AI74" si="74">IF($A74&lt;&gt;"", COUNTIF($D74:$H74, "=" &amp; Y74),"")</f>
        <v>4</v>
      </c>
      <c r="AF74" s="1">
        <f t="shared" si="74"/>
        <v>1</v>
      </c>
      <c r="AG74" s="1">
        <f t="shared" si="74"/>
        <v>0</v>
      </c>
      <c r="AH74" s="1">
        <f t="shared" si="74"/>
        <v>0</v>
      </c>
      <c r="AI74" s="1">
        <f t="shared" si="74"/>
        <v>0</v>
      </c>
      <c r="AJ74" s="1">
        <f t="shared" si="3"/>
        <v>0</v>
      </c>
      <c r="AL74" s="1">
        <f>IFERROR(__xludf.DUMMYFUNCTION("IFERROR(TRANSPOSE(SORT(TRANSPOSE(FILTER(AE74:AI74, AE74:AI74&lt;&gt;0)),1, FALSE)))"),4.0)</f>
        <v>4</v>
      </c>
      <c r="AM74" s="1">
        <f>IFERROR(__xludf.DUMMYFUNCTION("""COMPUTED_VALUE"""),1.0)</f>
        <v>1</v>
      </c>
      <c r="AR74" s="1">
        <v>4.0</v>
      </c>
      <c r="AS74" s="1">
        <v>1.0</v>
      </c>
      <c r="AT74" s="1"/>
      <c r="AU74" s="1"/>
      <c r="AV74" s="1"/>
      <c r="AX74" s="1">
        <v>73.0</v>
      </c>
      <c r="AY74" s="1">
        <v>1.0</v>
      </c>
      <c r="AZ74" s="1">
        <v>1.0</v>
      </c>
      <c r="BA74" s="1">
        <v>1.0</v>
      </c>
      <c r="BB74" s="1">
        <v>1.0</v>
      </c>
      <c r="BC74" s="1">
        <v>1.0</v>
      </c>
      <c r="BD74" s="1">
        <v>8.0</v>
      </c>
      <c r="BE74" s="1">
        <v>14.0</v>
      </c>
      <c r="BF74" s="1">
        <v>2.0</v>
      </c>
      <c r="BG74" s="1">
        <v>6.0</v>
      </c>
      <c r="BH74" s="1">
        <v>10.0</v>
      </c>
      <c r="BI74" s="1" t="s">
        <v>166</v>
      </c>
      <c r="BJ74" s="1">
        <v>431.0</v>
      </c>
      <c r="BL74" s="1">
        <v>31463.0</v>
      </c>
    </row>
    <row r="75" ht="15.75" customHeight="1">
      <c r="A75" s="2" t="s">
        <v>167</v>
      </c>
      <c r="B75" s="1" t="str">
        <f>IFERROR(__xludf.DUMMYFUNCTION("""COMPUTED_VALUE"""),"5TKQ6")</f>
        <v>5TKQ6</v>
      </c>
      <c r="C75" s="1">
        <f>IFERROR(__xludf.DUMMYFUNCTION("""COMPUTED_VALUE"""),266.0)</f>
        <v>266</v>
      </c>
      <c r="D75" s="1" t="s">
        <v>29</v>
      </c>
      <c r="E75" s="1" t="s">
        <v>45</v>
      </c>
      <c r="F75" s="1" t="s">
        <v>38</v>
      </c>
      <c r="G75" s="1" t="s">
        <v>20</v>
      </c>
      <c r="H75" s="1" t="s">
        <v>40</v>
      </c>
      <c r="M75" s="1">
        <v>5.0</v>
      </c>
      <c r="N75" s="1">
        <v>10.0</v>
      </c>
      <c r="O75" s="1">
        <v>13.0</v>
      </c>
      <c r="P75" s="1">
        <v>12.0</v>
      </c>
      <c r="Q75" s="1">
        <v>6.0</v>
      </c>
      <c r="S75" s="1" t="s">
        <v>29</v>
      </c>
      <c r="T75" s="1" t="s">
        <v>45</v>
      </c>
      <c r="U75" s="1" t="s">
        <v>38</v>
      </c>
      <c r="V75" s="1" t="s">
        <v>20</v>
      </c>
      <c r="W75" s="1" t="s">
        <v>40</v>
      </c>
      <c r="Y75" s="1" t="str">
        <f>IFERROR(__xludf.DUMMYFUNCTION("UNIQUE(S75:W75, TRUE)"),"5")</f>
        <v>5</v>
      </c>
      <c r="Z75" s="1" t="str">
        <f>IFERROR(__xludf.DUMMYFUNCTION("""COMPUTED_VALUE"""),"T")</f>
        <v>T</v>
      </c>
      <c r="AA75" s="1" t="str">
        <f>IFERROR(__xludf.DUMMYFUNCTION("""COMPUTED_VALUE"""),"K")</f>
        <v>K</v>
      </c>
      <c r="AB75" s="1" t="str">
        <f>IFERROR(__xludf.DUMMYFUNCTION("""COMPUTED_VALUE"""),"Q")</f>
        <v>Q</v>
      </c>
      <c r="AC75" s="1" t="str">
        <f>IFERROR(__xludf.DUMMYFUNCTION("""COMPUTED_VALUE"""),"6")</f>
        <v>6</v>
      </c>
      <c r="AE75" s="1">
        <f t="shared" ref="AE75:AI75" si="75">IF($A75&lt;&gt;"", COUNTIF($D75:$H75, "=" &amp; Y75),"")</f>
        <v>1</v>
      </c>
      <c r="AF75" s="1">
        <f t="shared" si="75"/>
        <v>1</v>
      </c>
      <c r="AG75" s="1">
        <f t="shared" si="75"/>
        <v>1</v>
      </c>
      <c r="AH75" s="1">
        <f t="shared" si="75"/>
        <v>1</v>
      </c>
      <c r="AI75" s="1">
        <f t="shared" si="75"/>
        <v>1</v>
      </c>
      <c r="AJ75" s="1">
        <f t="shared" si="3"/>
        <v>0</v>
      </c>
      <c r="AL75" s="1">
        <f>IFERROR(__xludf.DUMMYFUNCTION("IFERROR(TRANSPOSE(SORT(TRANSPOSE(FILTER(AE75:AI75, AE75:AI75&lt;&gt;0)),1, FALSE)))"),1.0)</f>
        <v>1</v>
      </c>
      <c r="AM75" s="1">
        <f>IFERROR(__xludf.DUMMYFUNCTION("""COMPUTED_VALUE"""),1.0)</f>
        <v>1</v>
      </c>
      <c r="AN75" s="1">
        <f>IFERROR(__xludf.DUMMYFUNCTION("""COMPUTED_VALUE"""),1.0)</f>
        <v>1</v>
      </c>
      <c r="AO75" s="1">
        <f>IFERROR(__xludf.DUMMYFUNCTION("""COMPUTED_VALUE"""),1.0)</f>
        <v>1</v>
      </c>
      <c r="AP75" s="1">
        <f>IFERROR(__xludf.DUMMYFUNCTION("""COMPUTED_VALUE"""),1.0)</f>
        <v>1</v>
      </c>
      <c r="AR75" s="1">
        <v>1.0</v>
      </c>
      <c r="AS75" s="1">
        <v>1.0</v>
      </c>
      <c r="AT75" s="1">
        <v>1.0</v>
      </c>
      <c r="AU75" s="1">
        <v>1.0</v>
      </c>
      <c r="AV75" s="1">
        <v>1.0</v>
      </c>
      <c r="AX75" s="1">
        <v>74.0</v>
      </c>
      <c r="AY75" s="1">
        <v>1.0</v>
      </c>
      <c r="AZ75" s="1">
        <v>1.0</v>
      </c>
      <c r="BA75" s="1">
        <v>1.0</v>
      </c>
      <c r="BB75" s="1">
        <v>1.0</v>
      </c>
      <c r="BC75" s="1">
        <v>1.0</v>
      </c>
      <c r="BD75" s="1">
        <v>8.0</v>
      </c>
      <c r="BE75" s="1">
        <v>14.0</v>
      </c>
      <c r="BF75" s="1">
        <v>3.0</v>
      </c>
      <c r="BG75" s="1">
        <v>9.0</v>
      </c>
      <c r="BH75" s="1">
        <v>4.0</v>
      </c>
      <c r="BI75" s="1" t="s">
        <v>168</v>
      </c>
      <c r="BJ75" s="1">
        <v>532.0</v>
      </c>
      <c r="BL75" s="1">
        <v>39368.0</v>
      </c>
    </row>
    <row r="76" ht="15.75" customHeight="1">
      <c r="A76" s="2" t="s">
        <v>169</v>
      </c>
      <c r="B76" s="1" t="str">
        <f>IFERROR(__xludf.DUMMYFUNCTION("""COMPUTED_VALUE"""),"9933T")</f>
        <v>9933T</v>
      </c>
      <c r="C76" s="1">
        <f>IFERROR(__xludf.DUMMYFUNCTION("""COMPUTED_VALUE"""),300.0)</f>
        <v>300</v>
      </c>
      <c r="D76" s="1" t="s">
        <v>23</v>
      </c>
      <c r="E76" s="1" t="s">
        <v>23</v>
      </c>
      <c r="F76" s="1" t="s">
        <v>31</v>
      </c>
      <c r="G76" s="1" t="s">
        <v>31</v>
      </c>
      <c r="H76" s="1" t="s">
        <v>45</v>
      </c>
      <c r="M76" s="1">
        <v>9.0</v>
      </c>
      <c r="N76" s="1">
        <v>9.0</v>
      </c>
      <c r="O76" s="1">
        <v>3.0</v>
      </c>
      <c r="P76" s="1">
        <v>3.0</v>
      </c>
      <c r="Q76" s="1">
        <v>10.0</v>
      </c>
      <c r="S76" s="1" t="s">
        <v>23</v>
      </c>
      <c r="T76" s="1" t="s">
        <v>23</v>
      </c>
      <c r="U76" s="1" t="s">
        <v>31</v>
      </c>
      <c r="V76" s="1" t="s">
        <v>31</v>
      </c>
      <c r="W76" s="1" t="s">
        <v>45</v>
      </c>
      <c r="Y76" s="1" t="str">
        <f>IFERROR(__xludf.DUMMYFUNCTION("UNIQUE(S76:W76, TRUE)"),"9")</f>
        <v>9</v>
      </c>
      <c r="Z76" s="1" t="str">
        <f>IFERROR(__xludf.DUMMYFUNCTION("""COMPUTED_VALUE"""),"3")</f>
        <v>3</v>
      </c>
      <c r="AA76" s="1" t="str">
        <f>IFERROR(__xludf.DUMMYFUNCTION("""COMPUTED_VALUE"""),"T")</f>
        <v>T</v>
      </c>
      <c r="AE76" s="1">
        <f t="shared" ref="AE76:AI76" si="76">IF($A76&lt;&gt;"", COUNTIF($D76:$H76, "=" &amp; Y76),"")</f>
        <v>2</v>
      </c>
      <c r="AF76" s="1">
        <f t="shared" si="76"/>
        <v>2</v>
      </c>
      <c r="AG76" s="1">
        <f t="shared" si="76"/>
        <v>1</v>
      </c>
      <c r="AH76" s="1">
        <f t="shared" si="76"/>
        <v>0</v>
      </c>
      <c r="AI76" s="1">
        <f t="shared" si="76"/>
        <v>0</v>
      </c>
      <c r="AJ76" s="1">
        <f t="shared" si="3"/>
        <v>0</v>
      </c>
      <c r="AL76" s="1">
        <f>IFERROR(__xludf.DUMMYFUNCTION("IFERROR(TRANSPOSE(SORT(TRANSPOSE(FILTER(AE76:AI76, AE76:AI76&lt;&gt;0)),1, FALSE)))"),2.0)</f>
        <v>2</v>
      </c>
      <c r="AM76" s="1">
        <f>IFERROR(__xludf.DUMMYFUNCTION("""COMPUTED_VALUE"""),2.0)</f>
        <v>2</v>
      </c>
      <c r="AN76" s="1">
        <f>IFERROR(__xludf.DUMMYFUNCTION("""COMPUTED_VALUE"""),1.0)</f>
        <v>1</v>
      </c>
      <c r="AR76" s="1">
        <v>2.0</v>
      </c>
      <c r="AS76" s="1">
        <v>2.0</v>
      </c>
      <c r="AT76" s="1">
        <v>1.0</v>
      </c>
      <c r="AU76" s="1"/>
      <c r="AV76" s="1"/>
      <c r="AX76" s="1">
        <v>75.0</v>
      </c>
      <c r="AY76" s="1">
        <v>1.0</v>
      </c>
      <c r="AZ76" s="1">
        <v>1.0</v>
      </c>
      <c r="BA76" s="1">
        <v>1.0</v>
      </c>
      <c r="BB76" s="1">
        <v>1.0</v>
      </c>
      <c r="BC76" s="1">
        <v>1.0</v>
      </c>
      <c r="BD76" s="1">
        <v>9.0</v>
      </c>
      <c r="BE76" s="1">
        <v>4.0</v>
      </c>
      <c r="BF76" s="1">
        <v>12.0</v>
      </c>
      <c r="BG76" s="1">
        <v>5.0</v>
      </c>
      <c r="BH76" s="1">
        <v>7.0</v>
      </c>
      <c r="BI76" s="1" t="s">
        <v>170</v>
      </c>
      <c r="BJ76" s="1">
        <v>525.0</v>
      </c>
      <c r="BL76" s="1">
        <v>39375.0</v>
      </c>
    </row>
    <row r="77" ht="15.75" customHeight="1">
      <c r="A77" s="2" t="s">
        <v>171</v>
      </c>
      <c r="B77" s="1" t="str">
        <f>IFERROR(__xludf.DUMMYFUNCTION("""COMPUTED_VALUE"""),"K665K")</f>
        <v>K665K</v>
      </c>
      <c r="C77" s="1">
        <f>IFERROR(__xludf.DUMMYFUNCTION("""COMPUTED_VALUE"""),724.0)</f>
        <v>724</v>
      </c>
      <c r="D77" s="1" t="s">
        <v>38</v>
      </c>
      <c r="E77" s="1" t="s">
        <v>40</v>
      </c>
      <c r="F77" s="1" t="s">
        <v>40</v>
      </c>
      <c r="G77" s="1" t="s">
        <v>29</v>
      </c>
      <c r="H77" s="1" t="s">
        <v>38</v>
      </c>
      <c r="M77" s="1">
        <v>13.0</v>
      </c>
      <c r="N77" s="1">
        <v>6.0</v>
      </c>
      <c r="O77" s="1">
        <v>6.0</v>
      </c>
      <c r="P77" s="1">
        <v>5.0</v>
      </c>
      <c r="Q77" s="1">
        <v>13.0</v>
      </c>
      <c r="S77" s="1" t="s">
        <v>38</v>
      </c>
      <c r="T77" s="1" t="s">
        <v>40</v>
      </c>
      <c r="U77" s="1" t="s">
        <v>40</v>
      </c>
      <c r="V77" s="1" t="s">
        <v>29</v>
      </c>
      <c r="W77" s="1" t="s">
        <v>38</v>
      </c>
      <c r="Y77" s="1" t="str">
        <f>IFERROR(__xludf.DUMMYFUNCTION("UNIQUE(S77:W77, TRUE)"),"K")</f>
        <v>K</v>
      </c>
      <c r="Z77" s="1" t="str">
        <f>IFERROR(__xludf.DUMMYFUNCTION("""COMPUTED_VALUE"""),"6")</f>
        <v>6</v>
      </c>
      <c r="AA77" s="1" t="str">
        <f>IFERROR(__xludf.DUMMYFUNCTION("""COMPUTED_VALUE"""),"5")</f>
        <v>5</v>
      </c>
      <c r="AE77" s="1">
        <f t="shared" ref="AE77:AI77" si="77">IF($A77&lt;&gt;"", COUNTIF($D77:$H77, "=" &amp; Y77),"")</f>
        <v>2</v>
      </c>
      <c r="AF77" s="1">
        <f t="shared" si="77"/>
        <v>2</v>
      </c>
      <c r="AG77" s="1">
        <f t="shared" si="77"/>
        <v>1</v>
      </c>
      <c r="AH77" s="1">
        <f t="shared" si="77"/>
        <v>0</v>
      </c>
      <c r="AI77" s="1">
        <f t="shared" si="77"/>
        <v>0</v>
      </c>
      <c r="AJ77" s="1">
        <f t="shared" si="3"/>
        <v>0</v>
      </c>
      <c r="AL77" s="1">
        <f>IFERROR(__xludf.DUMMYFUNCTION("IFERROR(TRANSPOSE(SORT(TRANSPOSE(FILTER(AE77:AI77, AE77:AI77&lt;&gt;0)),1, FALSE)))"),2.0)</f>
        <v>2</v>
      </c>
      <c r="AM77" s="1">
        <f>IFERROR(__xludf.DUMMYFUNCTION("""COMPUTED_VALUE"""),2.0)</f>
        <v>2</v>
      </c>
      <c r="AN77" s="1">
        <f>IFERROR(__xludf.DUMMYFUNCTION("""COMPUTED_VALUE"""),1.0)</f>
        <v>1</v>
      </c>
      <c r="AR77" s="1">
        <v>2.0</v>
      </c>
      <c r="AS77" s="1">
        <v>2.0</v>
      </c>
      <c r="AT77" s="1">
        <v>1.0</v>
      </c>
      <c r="AU77" s="1"/>
      <c r="AV77" s="1"/>
      <c r="AX77" s="1">
        <v>76.0</v>
      </c>
      <c r="AY77" s="1">
        <v>1.0</v>
      </c>
      <c r="AZ77" s="1">
        <v>1.0</v>
      </c>
      <c r="BA77" s="1">
        <v>1.0</v>
      </c>
      <c r="BB77" s="1">
        <v>1.0</v>
      </c>
      <c r="BC77" s="1">
        <v>1.0</v>
      </c>
      <c r="BD77" s="1">
        <v>9.0</v>
      </c>
      <c r="BE77" s="1">
        <v>5.0</v>
      </c>
      <c r="BF77" s="1">
        <v>14.0</v>
      </c>
      <c r="BG77" s="1">
        <v>13.0</v>
      </c>
      <c r="BH77" s="1">
        <v>10.0</v>
      </c>
      <c r="BI77" s="1" t="s">
        <v>172</v>
      </c>
      <c r="BJ77" s="1">
        <v>864.0</v>
      </c>
      <c r="BL77" s="1">
        <v>65664.0</v>
      </c>
    </row>
    <row r="78" ht="15.75" customHeight="1">
      <c r="A78" s="2" t="s">
        <v>173</v>
      </c>
      <c r="B78" s="1" t="str">
        <f>IFERROR(__xludf.DUMMYFUNCTION("""COMPUTED_VALUE"""),"QTTTQ")</f>
        <v>QTTTQ</v>
      </c>
      <c r="C78" s="1">
        <f>IFERROR(__xludf.DUMMYFUNCTION("""COMPUTED_VALUE"""),807.0)</f>
        <v>807</v>
      </c>
      <c r="D78" s="1" t="s">
        <v>20</v>
      </c>
      <c r="E78" s="1" t="s">
        <v>45</v>
      </c>
      <c r="F78" s="1" t="s">
        <v>45</v>
      </c>
      <c r="G78" s="1" t="s">
        <v>45</v>
      </c>
      <c r="H78" s="1" t="s">
        <v>20</v>
      </c>
      <c r="M78" s="1">
        <v>12.0</v>
      </c>
      <c r="N78" s="1">
        <v>10.0</v>
      </c>
      <c r="O78" s="1">
        <v>10.0</v>
      </c>
      <c r="P78" s="1">
        <v>10.0</v>
      </c>
      <c r="Q78" s="1">
        <v>12.0</v>
      </c>
      <c r="S78" s="1" t="s">
        <v>20</v>
      </c>
      <c r="T78" s="1" t="s">
        <v>45</v>
      </c>
      <c r="U78" s="1" t="s">
        <v>45</v>
      </c>
      <c r="V78" s="1" t="s">
        <v>45</v>
      </c>
      <c r="W78" s="1" t="s">
        <v>20</v>
      </c>
      <c r="Y78" s="1" t="str">
        <f>IFERROR(__xludf.DUMMYFUNCTION("UNIQUE(S78:W78, TRUE)"),"Q")</f>
        <v>Q</v>
      </c>
      <c r="Z78" s="1" t="str">
        <f>IFERROR(__xludf.DUMMYFUNCTION("""COMPUTED_VALUE"""),"T")</f>
        <v>T</v>
      </c>
      <c r="AE78" s="1">
        <f t="shared" ref="AE78:AI78" si="78">IF($A78&lt;&gt;"", COUNTIF($D78:$H78, "=" &amp; Y78),"")</f>
        <v>2</v>
      </c>
      <c r="AF78" s="1">
        <f t="shared" si="78"/>
        <v>3</v>
      </c>
      <c r="AG78" s="1">
        <f t="shared" si="78"/>
        <v>0</v>
      </c>
      <c r="AH78" s="1">
        <f t="shared" si="78"/>
        <v>0</v>
      </c>
      <c r="AI78" s="1">
        <f t="shared" si="78"/>
        <v>0</v>
      </c>
      <c r="AJ78" s="1">
        <f t="shared" si="3"/>
        <v>0</v>
      </c>
      <c r="AL78" s="1">
        <f>IFERROR(__xludf.DUMMYFUNCTION("IFERROR(TRANSPOSE(SORT(TRANSPOSE(FILTER(AE78:AI78, AE78:AI78&lt;&gt;0)),1, FALSE)))"),3.0)</f>
        <v>3</v>
      </c>
      <c r="AM78" s="1">
        <f>IFERROR(__xludf.DUMMYFUNCTION("""COMPUTED_VALUE"""),2.0)</f>
        <v>2</v>
      </c>
      <c r="AR78" s="1">
        <v>3.0</v>
      </c>
      <c r="AS78" s="1">
        <v>2.0</v>
      </c>
      <c r="AT78" s="1"/>
      <c r="AU78" s="1"/>
      <c r="AV78" s="1"/>
      <c r="AX78" s="1">
        <v>77.0</v>
      </c>
      <c r="AY78" s="1">
        <v>1.0</v>
      </c>
      <c r="AZ78" s="1">
        <v>1.0</v>
      </c>
      <c r="BA78" s="1">
        <v>1.0</v>
      </c>
      <c r="BB78" s="1">
        <v>1.0</v>
      </c>
      <c r="BC78" s="1">
        <v>1.0</v>
      </c>
      <c r="BD78" s="1">
        <v>9.0</v>
      </c>
      <c r="BE78" s="1">
        <v>7.0</v>
      </c>
      <c r="BF78" s="1">
        <v>8.0</v>
      </c>
      <c r="BG78" s="1">
        <v>2.0</v>
      </c>
      <c r="BH78" s="1">
        <v>14.0</v>
      </c>
      <c r="BI78" s="1" t="s">
        <v>174</v>
      </c>
      <c r="BJ78" s="1">
        <v>81.0</v>
      </c>
      <c r="BL78" s="1">
        <v>6237.0</v>
      </c>
    </row>
    <row r="79" ht="15.75" customHeight="1">
      <c r="A79" s="2" t="s">
        <v>175</v>
      </c>
      <c r="B79" s="1" t="str">
        <f>IFERROR(__xludf.DUMMYFUNCTION("""COMPUTED_VALUE"""),"7Q5Q5")</f>
        <v>7Q5Q5</v>
      </c>
      <c r="C79" s="1">
        <f>IFERROR(__xludf.DUMMYFUNCTION("""COMPUTED_VALUE"""),375.0)</f>
        <v>375</v>
      </c>
      <c r="D79" s="1" t="s">
        <v>28</v>
      </c>
      <c r="E79" s="1" t="s">
        <v>20</v>
      </c>
      <c r="F79" s="1" t="s">
        <v>29</v>
      </c>
      <c r="G79" s="1" t="s">
        <v>20</v>
      </c>
      <c r="H79" s="1" t="s">
        <v>29</v>
      </c>
      <c r="M79" s="1">
        <v>7.0</v>
      </c>
      <c r="N79" s="1">
        <v>12.0</v>
      </c>
      <c r="O79" s="1">
        <v>5.0</v>
      </c>
      <c r="P79" s="1">
        <v>12.0</v>
      </c>
      <c r="Q79" s="1">
        <v>5.0</v>
      </c>
      <c r="S79" s="1" t="s">
        <v>28</v>
      </c>
      <c r="T79" s="1" t="s">
        <v>20</v>
      </c>
      <c r="U79" s="1" t="s">
        <v>29</v>
      </c>
      <c r="V79" s="1" t="s">
        <v>20</v>
      </c>
      <c r="W79" s="1" t="s">
        <v>29</v>
      </c>
      <c r="Y79" s="1" t="str">
        <f>IFERROR(__xludf.DUMMYFUNCTION("UNIQUE(S79:W79, TRUE)"),"7")</f>
        <v>7</v>
      </c>
      <c r="Z79" s="1" t="str">
        <f>IFERROR(__xludf.DUMMYFUNCTION("""COMPUTED_VALUE"""),"Q")</f>
        <v>Q</v>
      </c>
      <c r="AA79" s="1" t="str">
        <f>IFERROR(__xludf.DUMMYFUNCTION("""COMPUTED_VALUE"""),"5")</f>
        <v>5</v>
      </c>
      <c r="AE79" s="1">
        <f t="shared" ref="AE79:AI79" si="79">IF($A79&lt;&gt;"", COUNTIF($D79:$H79, "=" &amp; Y79),"")</f>
        <v>1</v>
      </c>
      <c r="AF79" s="1">
        <f t="shared" si="79"/>
        <v>2</v>
      </c>
      <c r="AG79" s="1">
        <f t="shared" si="79"/>
        <v>2</v>
      </c>
      <c r="AH79" s="1">
        <f t="shared" si="79"/>
        <v>0</v>
      </c>
      <c r="AI79" s="1">
        <f t="shared" si="79"/>
        <v>0</v>
      </c>
      <c r="AJ79" s="1">
        <f t="shared" si="3"/>
        <v>0</v>
      </c>
      <c r="AL79" s="1">
        <f>IFERROR(__xludf.DUMMYFUNCTION("IFERROR(TRANSPOSE(SORT(TRANSPOSE(FILTER(AE79:AI79, AE79:AI79&lt;&gt;0)),1, FALSE)))"),2.0)</f>
        <v>2</v>
      </c>
      <c r="AM79" s="1">
        <f>IFERROR(__xludf.DUMMYFUNCTION("""COMPUTED_VALUE"""),2.0)</f>
        <v>2</v>
      </c>
      <c r="AN79" s="1">
        <f>IFERROR(__xludf.DUMMYFUNCTION("""COMPUTED_VALUE"""),1.0)</f>
        <v>1</v>
      </c>
      <c r="AR79" s="1">
        <v>2.0</v>
      </c>
      <c r="AS79" s="1">
        <v>2.0</v>
      </c>
      <c r="AT79" s="1">
        <v>1.0</v>
      </c>
      <c r="AU79" s="1"/>
      <c r="AV79" s="1"/>
      <c r="AX79" s="1">
        <v>78.0</v>
      </c>
      <c r="AY79" s="1">
        <v>1.0</v>
      </c>
      <c r="AZ79" s="1">
        <v>1.0</v>
      </c>
      <c r="BA79" s="1">
        <v>1.0</v>
      </c>
      <c r="BB79" s="1">
        <v>1.0</v>
      </c>
      <c r="BC79" s="1">
        <v>1.0</v>
      </c>
      <c r="BD79" s="1">
        <v>9.0</v>
      </c>
      <c r="BE79" s="1">
        <v>8.0</v>
      </c>
      <c r="BF79" s="1">
        <v>2.0</v>
      </c>
      <c r="BG79" s="1">
        <v>10.0</v>
      </c>
      <c r="BH79" s="1">
        <v>3.0</v>
      </c>
      <c r="BI79" s="1" t="s">
        <v>176</v>
      </c>
      <c r="BJ79" s="1">
        <v>184.0</v>
      </c>
      <c r="BL79" s="1">
        <v>14352.0</v>
      </c>
    </row>
    <row r="80" ht="15.75" customHeight="1">
      <c r="A80" s="2" t="s">
        <v>177</v>
      </c>
      <c r="B80" s="1" t="str">
        <f>IFERROR(__xludf.DUMMYFUNCTION("""COMPUTED_VALUE"""),"Q6666")</f>
        <v>Q6666</v>
      </c>
      <c r="C80" s="1">
        <f>IFERROR(__xludf.DUMMYFUNCTION("""COMPUTED_VALUE"""),966.0)</f>
        <v>966</v>
      </c>
      <c r="D80" s="1" t="s">
        <v>20</v>
      </c>
      <c r="E80" s="1" t="s">
        <v>40</v>
      </c>
      <c r="F80" s="1" t="s">
        <v>40</v>
      </c>
      <c r="G80" s="1" t="s">
        <v>40</v>
      </c>
      <c r="H80" s="1" t="s">
        <v>40</v>
      </c>
      <c r="M80" s="1">
        <v>12.0</v>
      </c>
      <c r="N80" s="1">
        <v>6.0</v>
      </c>
      <c r="O80" s="1">
        <v>6.0</v>
      </c>
      <c r="P80" s="1">
        <v>6.0</v>
      </c>
      <c r="Q80" s="1">
        <v>6.0</v>
      </c>
      <c r="S80" s="1" t="s">
        <v>20</v>
      </c>
      <c r="T80" s="1" t="s">
        <v>40</v>
      </c>
      <c r="U80" s="1" t="s">
        <v>40</v>
      </c>
      <c r="V80" s="1" t="s">
        <v>40</v>
      </c>
      <c r="W80" s="1" t="s">
        <v>40</v>
      </c>
      <c r="Y80" s="1" t="str">
        <f>IFERROR(__xludf.DUMMYFUNCTION("UNIQUE(S80:W80, TRUE)"),"Q")</f>
        <v>Q</v>
      </c>
      <c r="Z80" s="1" t="str">
        <f>IFERROR(__xludf.DUMMYFUNCTION("""COMPUTED_VALUE"""),"6")</f>
        <v>6</v>
      </c>
      <c r="AE80" s="1">
        <f t="shared" ref="AE80:AI80" si="80">IF($A80&lt;&gt;"", COUNTIF($D80:$H80, "=" &amp; Y80),"")</f>
        <v>1</v>
      </c>
      <c r="AF80" s="1">
        <f t="shared" si="80"/>
        <v>4</v>
      </c>
      <c r="AG80" s="1">
        <f t="shared" si="80"/>
        <v>0</v>
      </c>
      <c r="AH80" s="1">
        <f t="shared" si="80"/>
        <v>0</v>
      </c>
      <c r="AI80" s="1">
        <f t="shared" si="80"/>
        <v>0</v>
      </c>
      <c r="AJ80" s="1">
        <f t="shared" si="3"/>
        <v>0</v>
      </c>
      <c r="AL80" s="1">
        <f>IFERROR(__xludf.DUMMYFUNCTION("IFERROR(TRANSPOSE(SORT(TRANSPOSE(FILTER(AE80:AI80, AE80:AI80&lt;&gt;0)),1, FALSE)))"),4.0)</f>
        <v>4</v>
      </c>
      <c r="AM80" s="1">
        <f>IFERROR(__xludf.DUMMYFUNCTION("""COMPUTED_VALUE"""),1.0)</f>
        <v>1</v>
      </c>
      <c r="AR80" s="1">
        <v>4.0</v>
      </c>
      <c r="AS80" s="1">
        <v>1.0</v>
      </c>
      <c r="AT80" s="1"/>
      <c r="AU80" s="1"/>
      <c r="AV80" s="1"/>
      <c r="AX80" s="1">
        <v>79.0</v>
      </c>
      <c r="AY80" s="1">
        <v>1.0</v>
      </c>
      <c r="AZ80" s="1">
        <v>1.0</v>
      </c>
      <c r="BA80" s="1">
        <v>1.0</v>
      </c>
      <c r="BB80" s="1">
        <v>1.0</v>
      </c>
      <c r="BC80" s="1">
        <v>1.0</v>
      </c>
      <c r="BD80" s="1">
        <v>9.0</v>
      </c>
      <c r="BE80" s="1">
        <v>13.0</v>
      </c>
      <c r="BF80" s="1">
        <v>5.0</v>
      </c>
      <c r="BG80" s="1">
        <v>8.0</v>
      </c>
      <c r="BH80" s="1">
        <v>3.0</v>
      </c>
      <c r="BI80" s="1" t="s">
        <v>178</v>
      </c>
      <c r="BJ80" s="1">
        <v>91.0</v>
      </c>
      <c r="BL80" s="1">
        <v>7189.0</v>
      </c>
    </row>
    <row r="81" ht="15.75" customHeight="1">
      <c r="A81" s="2" t="s">
        <v>179</v>
      </c>
      <c r="B81" s="1" t="str">
        <f>IFERROR(__xludf.DUMMYFUNCTION("""COMPUTED_VALUE"""),"TQ35K")</f>
        <v>TQ35K</v>
      </c>
      <c r="C81" s="1">
        <f>IFERROR(__xludf.DUMMYFUNCTION("""COMPUTED_VALUE"""),825.0)</f>
        <v>825</v>
      </c>
      <c r="D81" s="1" t="s">
        <v>45</v>
      </c>
      <c r="E81" s="1" t="s">
        <v>20</v>
      </c>
      <c r="F81" s="1" t="s">
        <v>31</v>
      </c>
      <c r="G81" s="1" t="s">
        <v>29</v>
      </c>
      <c r="H81" s="1" t="s">
        <v>38</v>
      </c>
      <c r="M81" s="1">
        <v>10.0</v>
      </c>
      <c r="N81" s="1">
        <v>12.0</v>
      </c>
      <c r="O81" s="1">
        <v>3.0</v>
      </c>
      <c r="P81" s="1">
        <v>5.0</v>
      </c>
      <c r="Q81" s="1">
        <v>13.0</v>
      </c>
      <c r="S81" s="1" t="s">
        <v>45</v>
      </c>
      <c r="T81" s="1" t="s">
        <v>20</v>
      </c>
      <c r="U81" s="1" t="s">
        <v>31</v>
      </c>
      <c r="V81" s="1" t="s">
        <v>29</v>
      </c>
      <c r="W81" s="1" t="s">
        <v>38</v>
      </c>
      <c r="Y81" s="1" t="str">
        <f>IFERROR(__xludf.DUMMYFUNCTION("UNIQUE(S81:W81, TRUE)"),"T")</f>
        <v>T</v>
      </c>
      <c r="Z81" s="1" t="str">
        <f>IFERROR(__xludf.DUMMYFUNCTION("""COMPUTED_VALUE"""),"Q")</f>
        <v>Q</v>
      </c>
      <c r="AA81" s="1" t="str">
        <f>IFERROR(__xludf.DUMMYFUNCTION("""COMPUTED_VALUE"""),"3")</f>
        <v>3</v>
      </c>
      <c r="AB81" s="1" t="str">
        <f>IFERROR(__xludf.DUMMYFUNCTION("""COMPUTED_VALUE"""),"5")</f>
        <v>5</v>
      </c>
      <c r="AC81" s="1" t="str">
        <f>IFERROR(__xludf.DUMMYFUNCTION("""COMPUTED_VALUE"""),"K")</f>
        <v>K</v>
      </c>
      <c r="AE81" s="1">
        <f t="shared" ref="AE81:AI81" si="81">IF($A81&lt;&gt;"", COUNTIF($D81:$H81, "=" &amp; Y81),"")</f>
        <v>1</v>
      </c>
      <c r="AF81" s="1">
        <f t="shared" si="81"/>
        <v>1</v>
      </c>
      <c r="AG81" s="1">
        <f t="shared" si="81"/>
        <v>1</v>
      </c>
      <c r="AH81" s="1">
        <f t="shared" si="81"/>
        <v>1</v>
      </c>
      <c r="AI81" s="1">
        <f t="shared" si="81"/>
        <v>1</v>
      </c>
      <c r="AJ81" s="1">
        <f t="shared" si="3"/>
        <v>0</v>
      </c>
      <c r="AL81" s="1">
        <f>IFERROR(__xludf.DUMMYFUNCTION("IFERROR(TRANSPOSE(SORT(TRANSPOSE(FILTER(AE81:AI81, AE81:AI81&lt;&gt;0)),1, FALSE)))"),1.0)</f>
        <v>1</v>
      </c>
      <c r="AM81" s="1">
        <f>IFERROR(__xludf.DUMMYFUNCTION("""COMPUTED_VALUE"""),1.0)</f>
        <v>1</v>
      </c>
      <c r="AN81" s="1">
        <f>IFERROR(__xludf.DUMMYFUNCTION("""COMPUTED_VALUE"""),1.0)</f>
        <v>1</v>
      </c>
      <c r="AO81" s="1">
        <f>IFERROR(__xludf.DUMMYFUNCTION("""COMPUTED_VALUE"""),1.0)</f>
        <v>1</v>
      </c>
      <c r="AP81" s="1">
        <f>IFERROR(__xludf.DUMMYFUNCTION("""COMPUTED_VALUE"""),1.0)</f>
        <v>1</v>
      </c>
      <c r="AR81" s="1">
        <v>1.0</v>
      </c>
      <c r="AS81" s="1">
        <v>1.0</v>
      </c>
      <c r="AT81" s="1">
        <v>1.0</v>
      </c>
      <c r="AU81" s="1">
        <v>1.0</v>
      </c>
      <c r="AV81" s="1">
        <v>1.0</v>
      </c>
      <c r="AX81" s="1">
        <v>80.0</v>
      </c>
      <c r="AY81" s="1">
        <v>1.0</v>
      </c>
      <c r="AZ81" s="1">
        <v>1.0</v>
      </c>
      <c r="BA81" s="1">
        <v>1.0</v>
      </c>
      <c r="BB81" s="1">
        <v>1.0</v>
      </c>
      <c r="BC81" s="1">
        <v>1.0</v>
      </c>
      <c r="BD81" s="1">
        <v>9.0</v>
      </c>
      <c r="BE81" s="1">
        <v>14.0</v>
      </c>
      <c r="BF81" s="1">
        <v>10.0</v>
      </c>
      <c r="BG81" s="1">
        <v>2.0</v>
      </c>
      <c r="BH81" s="1">
        <v>3.0</v>
      </c>
      <c r="BI81" s="1" t="s">
        <v>180</v>
      </c>
      <c r="BJ81" s="1">
        <v>207.0</v>
      </c>
      <c r="BL81" s="1">
        <v>16560.0</v>
      </c>
    </row>
    <row r="82" ht="15.75" customHeight="1">
      <c r="A82" s="2" t="s">
        <v>181</v>
      </c>
      <c r="B82" s="1" t="str">
        <f>IFERROR(__xludf.DUMMYFUNCTION("""COMPUTED_VALUE"""),"T5QQ5")</f>
        <v>T5QQ5</v>
      </c>
      <c r="C82" s="1">
        <f>IFERROR(__xludf.DUMMYFUNCTION("""COMPUTED_VALUE"""),18.0)</f>
        <v>18</v>
      </c>
      <c r="D82" s="1" t="s">
        <v>45</v>
      </c>
      <c r="E82" s="1" t="s">
        <v>29</v>
      </c>
      <c r="F82" s="1" t="s">
        <v>20</v>
      </c>
      <c r="G82" s="1" t="s">
        <v>20</v>
      </c>
      <c r="H82" s="1" t="s">
        <v>29</v>
      </c>
      <c r="M82" s="1">
        <v>10.0</v>
      </c>
      <c r="N82" s="1">
        <v>5.0</v>
      </c>
      <c r="O82" s="1">
        <v>12.0</v>
      </c>
      <c r="P82" s="1">
        <v>12.0</v>
      </c>
      <c r="Q82" s="1">
        <v>5.0</v>
      </c>
      <c r="S82" s="1" t="s">
        <v>45</v>
      </c>
      <c r="T82" s="1" t="s">
        <v>29</v>
      </c>
      <c r="U82" s="1" t="s">
        <v>20</v>
      </c>
      <c r="V82" s="1" t="s">
        <v>20</v>
      </c>
      <c r="W82" s="1" t="s">
        <v>29</v>
      </c>
      <c r="Y82" s="1" t="str">
        <f>IFERROR(__xludf.DUMMYFUNCTION("UNIQUE(S82:W82, TRUE)"),"T")</f>
        <v>T</v>
      </c>
      <c r="Z82" s="1" t="str">
        <f>IFERROR(__xludf.DUMMYFUNCTION("""COMPUTED_VALUE"""),"5")</f>
        <v>5</v>
      </c>
      <c r="AA82" s="1" t="str">
        <f>IFERROR(__xludf.DUMMYFUNCTION("""COMPUTED_VALUE"""),"Q")</f>
        <v>Q</v>
      </c>
      <c r="AE82" s="1">
        <f t="shared" ref="AE82:AI82" si="82">IF($A82&lt;&gt;"", COUNTIF($D82:$H82, "=" &amp; Y82),"")</f>
        <v>1</v>
      </c>
      <c r="AF82" s="1">
        <f t="shared" si="82"/>
        <v>2</v>
      </c>
      <c r="AG82" s="1">
        <f t="shared" si="82"/>
        <v>2</v>
      </c>
      <c r="AH82" s="1">
        <f t="shared" si="82"/>
        <v>0</v>
      </c>
      <c r="AI82" s="1">
        <f t="shared" si="82"/>
        <v>0</v>
      </c>
      <c r="AJ82" s="1">
        <f t="shared" si="3"/>
        <v>0</v>
      </c>
      <c r="AL82" s="1">
        <f>IFERROR(__xludf.DUMMYFUNCTION("IFERROR(TRANSPOSE(SORT(TRANSPOSE(FILTER(AE82:AI82, AE82:AI82&lt;&gt;0)),1, FALSE)))"),2.0)</f>
        <v>2</v>
      </c>
      <c r="AM82" s="1">
        <f>IFERROR(__xludf.DUMMYFUNCTION("""COMPUTED_VALUE"""),2.0)</f>
        <v>2</v>
      </c>
      <c r="AN82" s="1">
        <f>IFERROR(__xludf.DUMMYFUNCTION("""COMPUTED_VALUE"""),1.0)</f>
        <v>1</v>
      </c>
      <c r="AR82" s="1">
        <v>2.0</v>
      </c>
      <c r="AS82" s="1">
        <v>2.0</v>
      </c>
      <c r="AT82" s="1">
        <v>1.0</v>
      </c>
      <c r="AU82" s="1"/>
      <c r="AV82" s="1"/>
      <c r="AX82" s="1">
        <v>81.0</v>
      </c>
      <c r="AY82" s="1">
        <v>1.0</v>
      </c>
      <c r="AZ82" s="1">
        <v>1.0</v>
      </c>
      <c r="BA82" s="1">
        <v>1.0</v>
      </c>
      <c r="BB82" s="1">
        <v>1.0</v>
      </c>
      <c r="BC82" s="1">
        <v>1.0</v>
      </c>
      <c r="BD82" s="1">
        <v>10.0</v>
      </c>
      <c r="BE82" s="1">
        <v>2.0</v>
      </c>
      <c r="BF82" s="1">
        <v>9.0</v>
      </c>
      <c r="BG82" s="1">
        <v>12.0</v>
      </c>
      <c r="BH82" s="1">
        <v>4.0</v>
      </c>
      <c r="BI82" s="1" t="s">
        <v>182</v>
      </c>
      <c r="BJ82" s="1">
        <v>33.0</v>
      </c>
      <c r="BL82" s="1">
        <v>2673.0</v>
      </c>
    </row>
    <row r="83" ht="15.75" customHeight="1">
      <c r="A83" s="2" t="s">
        <v>183</v>
      </c>
      <c r="B83" s="1" t="str">
        <f>IFERROR(__xludf.DUMMYFUNCTION("""COMPUTED_VALUE"""),"KQ794")</f>
        <v>KQ794</v>
      </c>
      <c r="C83" s="1">
        <f>IFERROR(__xludf.DUMMYFUNCTION("""COMPUTED_VALUE"""),802.0)</f>
        <v>802</v>
      </c>
      <c r="D83" s="1" t="s">
        <v>38</v>
      </c>
      <c r="E83" s="1" t="s">
        <v>20</v>
      </c>
      <c r="F83" s="1" t="s">
        <v>28</v>
      </c>
      <c r="G83" s="1" t="s">
        <v>23</v>
      </c>
      <c r="H83" s="1" t="s">
        <v>21</v>
      </c>
      <c r="M83" s="1">
        <v>13.0</v>
      </c>
      <c r="N83" s="1">
        <v>12.0</v>
      </c>
      <c r="O83" s="1">
        <v>7.0</v>
      </c>
      <c r="P83" s="1">
        <v>9.0</v>
      </c>
      <c r="Q83" s="1">
        <v>4.0</v>
      </c>
      <c r="S83" s="1" t="s">
        <v>38</v>
      </c>
      <c r="T83" s="1" t="s">
        <v>20</v>
      </c>
      <c r="U83" s="1" t="s">
        <v>28</v>
      </c>
      <c r="V83" s="1" t="s">
        <v>23</v>
      </c>
      <c r="W83" s="1" t="s">
        <v>21</v>
      </c>
      <c r="Y83" s="1" t="str">
        <f>IFERROR(__xludf.DUMMYFUNCTION("UNIQUE(S83:W83, TRUE)"),"K")</f>
        <v>K</v>
      </c>
      <c r="Z83" s="1" t="str">
        <f>IFERROR(__xludf.DUMMYFUNCTION("""COMPUTED_VALUE"""),"Q")</f>
        <v>Q</v>
      </c>
      <c r="AA83" s="1" t="str">
        <f>IFERROR(__xludf.DUMMYFUNCTION("""COMPUTED_VALUE"""),"7")</f>
        <v>7</v>
      </c>
      <c r="AB83" s="1" t="str">
        <f>IFERROR(__xludf.DUMMYFUNCTION("""COMPUTED_VALUE"""),"9")</f>
        <v>9</v>
      </c>
      <c r="AC83" s="1" t="str">
        <f>IFERROR(__xludf.DUMMYFUNCTION("""COMPUTED_VALUE"""),"4")</f>
        <v>4</v>
      </c>
      <c r="AE83" s="1">
        <f t="shared" ref="AE83:AI83" si="83">IF($A83&lt;&gt;"", COUNTIF($D83:$H83, "=" &amp; Y83),"")</f>
        <v>1</v>
      </c>
      <c r="AF83" s="1">
        <f t="shared" si="83"/>
        <v>1</v>
      </c>
      <c r="AG83" s="1">
        <f t="shared" si="83"/>
        <v>1</v>
      </c>
      <c r="AH83" s="1">
        <f t="shared" si="83"/>
        <v>1</v>
      </c>
      <c r="AI83" s="1">
        <f t="shared" si="83"/>
        <v>1</v>
      </c>
      <c r="AJ83" s="1">
        <f t="shared" si="3"/>
        <v>0</v>
      </c>
      <c r="AL83" s="1">
        <f>IFERROR(__xludf.DUMMYFUNCTION("IFERROR(TRANSPOSE(SORT(TRANSPOSE(FILTER(AE83:AI83, AE83:AI83&lt;&gt;0)),1, FALSE)))"),1.0)</f>
        <v>1</v>
      </c>
      <c r="AM83" s="1">
        <f>IFERROR(__xludf.DUMMYFUNCTION("""COMPUTED_VALUE"""),1.0)</f>
        <v>1</v>
      </c>
      <c r="AN83" s="1">
        <f>IFERROR(__xludf.DUMMYFUNCTION("""COMPUTED_VALUE"""),1.0)</f>
        <v>1</v>
      </c>
      <c r="AO83" s="1">
        <f>IFERROR(__xludf.DUMMYFUNCTION("""COMPUTED_VALUE"""),1.0)</f>
        <v>1</v>
      </c>
      <c r="AP83" s="1">
        <f>IFERROR(__xludf.DUMMYFUNCTION("""COMPUTED_VALUE"""),1.0)</f>
        <v>1</v>
      </c>
      <c r="AR83" s="1">
        <v>1.0</v>
      </c>
      <c r="AS83" s="1">
        <v>1.0</v>
      </c>
      <c r="AT83" s="1">
        <v>1.0</v>
      </c>
      <c r="AU83" s="1">
        <v>1.0</v>
      </c>
      <c r="AV83" s="1">
        <v>1.0</v>
      </c>
      <c r="AX83" s="1">
        <v>82.0</v>
      </c>
      <c r="AY83" s="1">
        <v>1.0</v>
      </c>
      <c r="AZ83" s="1">
        <v>1.0</v>
      </c>
      <c r="BA83" s="1">
        <v>1.0</v>
      </c>
      <c r="BB83" s="1">
        <v>1.0</v>
      </c>
      <c r="BC83" s="1">
        <v>1.0</v>
      </c>
      <c r="BD83" s="1">
        <v>10.0</v>
      </c>
      <c r="BE83" s="1">
        <v>2.0</v>
      </c>
      <c r="BF83" s="1">
        <v>13.0</v>
      </c>
      <c r="BG83" s="1">
        <v>8.0</v>
      </c>
      <c r="BH83" s="1">
        <v>6.0</v>
      </c>
      <c r="BI83" s="1" t="s">
        <v>184</v>
      </c>
      <c r="BJ83" s="1">
        <v>169.0</v>
      </c>
      <c r="BL83" s="1">
        <v>13858.0</v>
      </c>
    </row>
    <row r="84" ht="15.75" customHeight="1">
      <c r="A84" s="2" t="s">
        <v>185</v>
      </c>
      <c r="B84" s="1" t="str">
        <f>IFERROR(__xludf.DUMMYFUNCTION("""COMPUTED_VALUE"""),"K42KT")</f>
        <v>K42KT</v>
      </c>
      <c r="C84" s="1">
        <f>IFERROR(__xludf.DUMMYFUNCTION("""COMPUTED_VALUE"""),240.0)</f>
        <v>240</v>
      </c>
      <c r="D84" s="1" t="s">
        <v>38</v>
      </c>
      <c r="E84" s="1" t="s">
        <v>21</v>
      </c>
      <c r="F84" s="1" t="s">
        <v>24</v>
      </c>
      <c r="G84" s="1" t="s">
        <v>38</v>
      </c>
      <c r="H84" s="1" t="s">
        <v>45</v>
      </c>
      <c r="M84" s="1">
        <v>13.0</v>
      </c>
      <c r="N84" s="1">
        <v>4.0</v>
      </c>
      <c r="O84" s="1">
        <v>2.0</v>
      </c>
      <c r="P84" s="1">
        <v>13.0</v>
      </c>
      <c r="Q84" s="1">
        <v>10.0</v>
      </c>
      <c r="S84" s="1" t="s">
        <v>38</v>
      </c>
      <c r="T84" s="1" t="s">
        <v>21</v>
      </c>
      <c r="U84" s="1" t="s">
        <v>24</v>
      </c>
      <c r="V84" s="1" t="s">
        <v>38</v>
      </c>
      <c r="W84" s="1" t="s">
        <v>45</v>
      </c>
      <c r="Y84" s="1" t="str">
        <f>IFERROR(__xludf.DUMMYFUNCTION("UNIQUE(S84:W84, TRUE)"),"K")</f>
        <v>K</v>
      </c>
      <c r="Z84" s="1" t="str">
        <f>IFERROR(__xludf.DUMMYFUNCTION("""COMPUTED_VALUE"""),"4")</f>
        <v>4</v>
      </c>
      <c r="AA84" s="1" t="str">
        <f>IFERROR(__xludf.DUMMYFUNCTION("""COMPUTED_VALUE"""),"2")</f>
        <v>2</v>
      </c>
      <c r="AB84" s="1" t="str">
        <f>IFERROR(__xludf.DUMMYFUNCTION("""COMPUTED_VALUE"""),"T")</f>
        <v>T</v>
      </c>
      <c r="AE84" s="1">
        <f t="shared" ref="AE84:AI84" si="84">IF($A84&lt;&gt;"", COUNTIF($D84:$H84, "=" &amp; Y84),"")</f>
        <v>2</v>
      </c>
      <c r="AF84" s="1">
        <f t="shared" si="84"/>
        <v>1</v>
      </c>
      <c r="AG84" s="1">
        <f t="shared" si="84"/>
        <v>1</v>
      </c>
      <c r="AH84" s="1">
        <f t="shared" si="84"/>
        <v>1</v>
      </c>
      <c r="AI84" s="1">
        <f t="shared" si="84"/>
        <v>0</v>
      </c>
      <c r="AJ84" s="1">
        <f t="shared" si="3"/>
        <v>0</v>
      </c>
      <c r="AL84" s="1">
        <f>IFERROR(__xludf.DUMMYFUNCTION("IFERROR(TRANSPOSE(SORT(TRANSPOSE(FILTER(AE84:AI84, AE84:AI84&lt;&gt;0)),1, FALSE)))"),2.0)</f>
        <v>2</v>
      </c>
      <c r="AM84" s="1">
        <f>IFERROR(__xludf.DUMMYFUNCTION("""COMPUTED_VALUE"""),1.0)</f>
        <v>1</v>
      </c>
      <c r="AN84" s="1">
        <f>IFERROR(__xludf.DUMMYFUNCTION("""COMPUTED_VALUE"""),1.0)</f>
        <v>1</v>
      </c>
      <c r="AO84" s="1">
        <f>IFERROR(__xludf.DUMMYFUNCTION("""COMPUTED_VALUE"""),1.0)</f>
        <v>1</v>
      </c>
      <c r="AR84" s="1">
        <v>2.0</v>
      </c>
      <c r="AS84" s="1">
        <v>1.0</v>
      </c>
      <c r="AT84" s="1">
        <v>1.0</v>
      </c>
      <c r="AU84" s="1">
        <v>1.0</v>
      </c>
      <c r="AV84" s="1"/>
      <c r="AX84" s="1">
        <v>83.0</v>
      </c>
      <c r="AY84" s="1">
        <v>1.0</v>
      </c>
      <c r="AZ84" s="1">
        <v>1.0</v>
      </c>
      <c r="BA84" s="1">
        <v>1.0</v>
      </c>
      <c r="BB84" s="1">
        <v>1.0</v>
      </c>
      <c r="BC84" s="1">
        <v>1.0</v>
      </c>
      <c r="BD84" s="1">
        <v>10.0</v>
      </c>
      <c r="BE84" s="1">
        <v>3.0</v>
      </c>
      <c r="BF84" s="1">
        <v>4.0</v>
      </c>
      <c r="BG84" s="1">
        <v>7.0</v>
      </c>
      <c r="BH84" s="1">
        <v>6.0</v>
      </c>
      <c r="BI84" s="1" t="s">
        <v>186</v>
      </c>
      <c r="BJ84" s="1">
        <v>790.0</v>
      </c>
      <c r="BL84" s="1">
        <v>65570.0</v>
      </c>
    </row>
    <row r="85" ht="15.75" customHeight="1">
      <c r="A85" s="2" t="s">
        <v>187</v>
      </c>
      <c r="B85" s="1" t="str">
        <f>IFERROR(__xludf.DUMMYFUNCTION("""COMPUTED_VALUE"""),"QKKJJ")</f>
        <v>QKKJJ</v>
      </c>
      <c r="C85" s="1">
        <f>IFERROR(__xludf.DUMMYFUNCTION("""COMPUTED_VALUE"""),97.0)</f>
        <v>97</v>
      </c>
      <c r="D85" s="1" t="s">
        <v>20</v>
      </c>
      <c r="E85" s="1" t="s">
        <v>38</v>
      </c>
      <c r="F85" s="1" t="s">
        <v>38</v>
      </c>
      <c r="G85" s="1" t="s">
        <v>22</v>
      </c>
      <c r="H85" s="1" t="s">
        <v>22</v>
      </c>
      <c r="M85" s="1">
        <v>12.0</v>
      </c>
      <c r="N85" s="1">
        <v>13.0</v>
      </c>
      <c r="O85" s="1">
        <v>13.0</v>
      </c>
      <c r="P85" s="1">
        <v>1.0</v>
      </c>
      <c r="Q85" s="1">
        <v>1.0</v>
      </c>
      <c r="S85" s="1" t="s">
        <v>20</v>
      </c>
      <c r="T85" s="1" t="s">
        <v>38</v>
      </c>
      <c r="U85" s="1" t="s">
        <v>38</v>
      </c>
      <c r="V85" s="1" t="s">
        <v>25</v>
      </c>
      <c r="W85" s="1" t="s">
        <v>25</v>
      </c>
      <c r="Y85" s="1" t="str">
        <f>IFERROR(__xludf.DUMMYFUNCTION("UNIQUE(S85:W85, TRUE)"),"Q")</f>
        <v>Q</v>
      </c>
      <c r="Z85" s="1" t="str">
        <f>IFERROR(__xludf.DUMMYFUNCTION("""COMPUTED_VALUE"""),"K")</f>
        <v>K</v>
      </c>
      <c r="AA85" s="1" t="str">
        <f>IFERROR(__xludf.DUMMYFUNCTION("""COMPUTED_VALUE"""),"")</f>
        <v/>
      </c>
      <c r="AE85" s="1">
        <f t="shared" ref="AE85:AI85" si="85">IF($A85&lt;&gt;"", COUNTIF($D85:$H85, "=" &amp; Y85),"")</f>
        <v>1</v>
      </c>
      <c r="AF85" s="1">
        <f t="shared" si="85"/>
        <v>2</v>
      </c>
      <c r="AG85" s="1">
        <f t="shared" si="85"/>
        <v>0</v>
      </c>
      <c r="AH85" s="1">
        <f t="shared" si="85"/>
        <v>0</v>
      </c>
      <c r="AI85" s="1">
        <f t="shared" si="85"/>
        <v>0</v>
      </c>
      <c r="AJ85" s="1">
        <f t="shared" si="3"/>
        <v>2</v>
      </c>
      <c r="AL85" s="1">
        <f>IFERROR(__xludf.DUMMYFUNCTION("IFERROR(TRANSPOSE(SORT(TRANSPOSE(FILTER(AE85:AI85, AE85:AI85&lt;&gt;0)),1, FALSE)))"),2.0)</f>
        <v>2</v>
      </c>
      <c r="AM85" s="1">
        <f>IFERROR(__xludf.DUMMYFUNCTION("""COMPUTED_VALUE"""),1.0)</f>
        <v>1</v>
      </c>
      <c r="AR85" s="1">
        <v>4.0</v>
      </c>
      <c r="AS85" s="1">
        <v>1.0</v>
      </c>
      <c r="AT85" s="1"/>
      <c r="AU85" s="1"/>
      <c r="AV85" s="1"/>
      <c r="AX85" s="1">
        <v>84.0</v>
      </c>
      <c r="AY85" s="1">
        <v>1.0</v>
      </c>
      <c r="AZ85" s="1">
        <v>1.0</v>
      </c>
      <c r="BA85" s="1">
        <v>1.0</v>
      </c>
      <c r="BB85" s="1">
        <v>1.0</v>
      </c>
      <c r="BC85" s="1">
        <v>1.0</v>
      </c>
      <c r="BD85" s="1">
        <v>10.0</v>
      </c>
      <c r="BE85" s="1">
        <v>3.0</v>
      </c>
      <c r="BF85" s="1">
        <v>6.0</v>
      </c>
      <c r="BG85" s="1">
        <v>12.0</v>
      </c>
      <c r="BH85" s="1">
        <v>7.0</v>
      </c>
      <c r="BI85" s="1" t="s">
        <v>188</v>
      </c>
      <c r="BJ85" s="1">
        <v>472.0</v>
      </c>
      <c r="BL85" s="1">
        <v>39648.0</v>
      </c>
    </row>
    <row r="86" ht="15.75" customHeight="1">
      <c r="A86" s="2" t="s">
        <v>189</v>
      </c>
      <c r="B86" s="1">
        <f>IFERROR(__xludf.DUMMYFUNCTION("""COMPUTED_VALUE"""),77647.0)</f>
        <v>77647</v>
      </c>
      <c r="C86" s="1">
        <f>IFERROR(__xludf.DUMMYFUNCTION("""COMPUTED_VALUE"""),504.0)</f>
        <v>504</v>
      </c>
      <c r="D86" s="1" t="s">
        <v>28</v>
      </c>
      <c r="E86" s="1" t="s">
        <v>28</v>
      </c>
      <c r="F86" s="1" t="s">
        <v>40</v>
      </c>
      <c r="G86" s="1" t="s">
        <v>21</v>
      </c>
      <c r="H86" s="1" t="s">
        <v>28</v>
      </c>
      <c r="M86" s="1">
        <v>7.0</v>
      </c>
      <c r="N86" s="1">
        <v>7.0</v>
      </c>
      <c r="O86" s="1">
        <v>6.0</v>
      </c>
      <c r="P86" s="1">
        <v>4.0</v>
      </c>
      <c r="Q86" s="1">
        <v>7.0</v>
      </c>
      <c r="S86" s="1" t="s">
        <v>28</v>
      </c>
      <c r="T86" s="1" t="s">
        <v>28</v>
      </c>
      <c r="U86" s="1" t="s">
        <v>40</v>
      </c>
      <c r="V86" s="1" t="s">
        <v>21</v>
      </c>
      <c r="W86" s="1" t="s">
        <v>28</v>
      </c>
      <c r="Y86" s="1" t="str">
        <f>IFERROR(__xludf.DUMMYFUNCTION("UNIQUE(S86:W86, TRUE)"),"7")</f>
        <v>7</v>
      </c>
      <c r="Z86" s="1" t="str">
        <f>IFERROR(__xludf.DUMMYFUNCTION("""COMPUTED_VALUE"""),"6")</f>
        <v>6</v>
      </c>
      <c r="AA86" s="1" t="str">
        <f>IFERROR(__xludf.DUMMYFUNCTION("""COMPUTED_VALUE"""),"4")</f>
        <v>4</v>
      </c>
      <c r="AE86" s="1">
        <f t="shared" ref="AE86:AI86" si="86">IF($A86&lt;&gt;"", COUNTIF($D86:$H86, "=" &amp; Y86),"")</f>
        <v>3</v>
      </c>
      <c r="AF86" s="1">
        <f t="shared" si="86"/>
        <v>1</v>
      </c>
      <c r="AG86" s="1">
        <f t="shared" si="86"/>
        <v>1</v>
      </c>
      <c r="AH86" s="1">
        <f t="shared" si="86"/>
        <v>0</v>
      </c>
      <c r="AI86" s="1">
        <f t="shared" si="86"/>
        <v>0</v>
      </c>
      <c r="AJ86" s="1">
        <f t="shared" si="3"/>
        <v>0</v>
      </c>
      <c r="AL86" s="1">
        <f>IFERROR(__xludf.DUMMYFUNCTION("IFERROR(TRANSPOSE(SORT(TRANSPOSE(FILTER(AE86:AI86, AE86:AI86&lt;&gt;0)),1, FALSE)))"),3.0)</f>
        <v>3</v>
      </c>
      <c r="AM86" s="1">
        <f>IFERROR(__xludf.DUMMYFUNCTION("""COMPUTED_VALUE"""),1.0)</f>
        <v>1</v>
      </c>
      <c r="AN86" s="1">
        <f>IFERROR(__xludf.DUMMYFUNCTION("""COMPUTED_VALUE"""),1.0)</f>
        <v>1</v>
      </c>
      <c r="AR86" s="1">
        <v>3.0</v>
      </c>
      <c r="AS86" s="1">
        <v>1.0</v>
      </c>
      <c r="AT86" s="1">
        <v>1.0</v>
      </c>
      <c r="AU86" s="1"/>
      <c r="AV86" s="1"/>
      <c r="AX86" s="1">
        <v>85.0</v>
      </c>
      <c r="AY86" s="1">
        <v>1.0</v>
      </c>
      <c r="AZ86" s="1">
        <v>1.0</v>
      </c>
      <c r="BA86" s="1">
        <v>1.0</v>
      </c>
      <c r="BB86" s="1">
        <v>1.0</v>
      </c>
      <c r="BC86" s="1">
        <v>1.0</v>
      </c>
      <c r="BD86" s="1">
        <v>10.0</v>
      </c>
      <c r="BE86" s="1">
        <v>3.0</v>
      </c>
      <c r="BF86" s="1">
        <v>12.0</v>
      </c>
      <c r="BG86" s="1">
        <v>9.0</v>
      </c>
      <c r="BH86" s="1">
        <v>2.0</v>
      </c>
      <c r="BI86" s="1" t="s">
        <v>190</v>
      </c>
      <c r="BJ86" s="1">
        <v>433.0</v>
      </c>
      <c r="BL86" s="1">
        <v>36805.0</v>
      </c>
    </row>
    <row r="87" ht="15.75" customHeight="1">
      <c r="A87" s="2" t="s">
        <v>191</v>
      </c>
      <c r="B87" s="1" t="str">
        <f>IFERROR(__xludf.DUMMYFUNCTION("""COMPUTED_VALUE"""),"87J84")</f>
        <v>87J84</v>
      </c>
      <c r="C87" s="1">
        <f>IFERROR(__xludf.DUMMYFUNCTION("""COMPUTED_VALUE"""),443.0)</f>
        <v>443</v>
      </c>
      <c r="D87" s="1" t="s">
        <v>30</v>
      </c>
      <c r="E87" s="1" t="s">
        <v>28</v>
      </c>
      <c r="F87" s="1" t="s">
        <v>22</v>
      </c>
      <c r="G87" s="1" t="s">
        <v>30</v>
      </c>
      <c r="H87" s="1" t="s">
        <v>21</v>
      </c>
      <c r="M87" s="1">
        <v>8.0</v>
      </c>
      <c r="N87" s="1">
        <v>7.0</v>
      </c>
      <c r="O87" s="1">
        <v>1.0</v>
      </c>
      <c r="P87" s="1">
        <v>8.0</v>
      </c>
      <c r="Q87" s="1">
        <v>4.0</v>
      </c>
      <c r="S87" s="1" t="s">
        <v>30</v>
      </c>
      <c r="T87" s="1" t="s">
        <v>28</v>
      </c>
      <c r="U87" s="1" t="s">
        <v>25</v>
      </c>
      <c r="V87" s="1" t="s">
        <v>30</v>
      </c>
      <c r="W87" s="1" t="s">
        <v>21</v>
      </c>
      <c r="Y87" s="1" t="str">
        <f>IFERROR(__xludf.DUMMYFUNCTION("UNIQUE(S87:W87, TRUE)"),"8")</f>
        <v>8</v>
      </c>
      <c r="Z87" s="1" t="str">
        <f>IFERROR(__xludf.DUMMYFUNCTION("""COMPUTED_VALUE"""),"7")</f>
        <v>7</v>
      </c>
      <c r="AA87" s="1" t="str">
        <f>IFERROR(__xludf.DUMMYFUNCTION("""COMPUTED_VALUE"""),"")</f>
        <v/>
      </c>
      <c r="AB87" s="1" t="str">
        <f>IFERROR(__xludf.DUMMYFUNCTION("""COMPUTED_VALUE"""),"4")</f>
        <v>4</v>
      </c>
      <c r="AE87" s="1">
        <f t="shared" ref="AE87:AI87" si="87">IF($A87&lt;&gt;"", COUNTIF($D87:$H87, "=" &amp; Y87),"")</f>
        <v>2</v>
      </c>
      <c r="AF87" s="1">
        <f t="shared" si="87"/>
        <v>1</v>
      </c>
      <c r="AG87" s="1">
        <f t="shared" si="87"/>
        <v>0</v>
      </c>
      <c r="AH87" s="1">
        <f t="shared" si="87"/>
        <v>1</v>
      </c>
      <c r="AI87" s="1">
        <f t="shared" si="87"/>
        <v>0</v>
      </c>
      <c r="AJ87" s="1">
        <f t="shared" si="3"/>
        <v>1</v>
      </c>
      <c r="AL87" s="1">
        <f>IFERROR(__xludf.DUMMYFUNCTION("IFERROR(TRANSPOSE(SORT(TRANSPOSE(FILTER(AE87:AI87, AE87:AI87&lt;&gt;0)),1, FALSE)))"),2.0)</f>
        <v>2</v>
      </c>
      <c r="AM87" s="1">
        <f>IFERROR(__xludf.DUMMYFUNCTION("""COMPUTED_VALUE"""),1.0)</f>
        <v>1</v>
      </c>
      <c r="AN87" s="1">
        <f>IFERROR(__xludf.DUMMYFUNCTION("""COMPUTED_VALUE"""),1.0)</f>
        <v>1</v>
      </c>
      <c r="AR87" s="1">
        <v>3.0</v>
      </c>
      <c r="AS87" s="1">
        <v>1.0</v>
      </c>
      <c r="AT87" s="1">
        <v>1.0</v>
      </c>
      <c r="AU87" s="1"/>
      <c r="AV87" s="1"/>
      <c r="AX87" s="1">
        <v>86.0</v>
      </c>
      <c r="AY87" s="1">
        <v>1.0</v>
      </c>
      <c r="AZ87" s="1">
        <v>1.0</v>
      </c>
      <c r="BA87" s="1">
        <v>1.0</v>
      </c>
      <c r="BB87" s="1">
        <v>1.0</v>
      </c>
      <c r="BC87" s="1">
        <v>1.0</v>
      </c>
      <c r="BD87" s="1">
        <v>10.0</v>
      </c>
      <c r="BE87" s="1">
        <v>4.0</v>
      </c>
      <c r="BF87" s="1">
        <v>5.0</v>
      </c>
      <c r="BG87" s="1">
        <v>14.0</v>
      </c>
      <c r="BH87" s="1">
        <v>7.0</v>
      </c>
      <c r="BI87" s="1" t="s">
        <v>192</v>
      </c>
      <c r="BJ87" s="1">
        <v>386.0</v>
      </c>
      <c r="BL87" s="1">
        <v>33196.0</v>
      </c>
    </row>
    <row r="88" ht="15.75" customHeight="1">
      <c r="A88" s="2" t="s">
        <v>193</v>
      </c>
      <c r="B88" s="1" t="str">
        <f>IFERROR(__xludf.DUMMYFUNCTION("""COMPUTED_VALUE"""),"KATTK")</f>
        <v>KATTK</v>
      </c>
      <c r="C88" s="1">
        <f>IFERROR(__xludf.DUMMYFUNCTION("""COMPUTED_VALUE"""),666.0)</f>
        <v>666</v>
      </c>
      <c r="D88" s="1" t="s">
        <v>38</v>
      </c>
      <c r="E88" s="1" t="s">
        <v>39</v>
      </c>
      <c r="F88" s="1" t="s">
        <v>45</v>
      </c>
      <c r="G88" s="1" t="s">
        <v>45</v>
      </c>
      <c r="H88" s="1" t="s">
        <v>38</v>
      </c>
      <c r="M88" s="1">
        <v>13.0</v>
      </c>
      <c r="N88" s="1">
        <v>14.0</v>
      </c>
      <c r="O88" s="1">
        <v>10.0</v>
      </c>
      <c r="P88" s="1">
        <v>10.0</v>
      </c>
      <c r="Q88" s="1">
        <v>13.0</v>
      </c>
      <c r="S88" s="1" t="s">
        <v>38</v>
      </c>
      <c r="T88" s="1" t="s">
        <v>39</v>
      </c>
      <c r="U88" s="1" t="s">
        <v>45</v>
      </c>
      <c r="V88" s="1" t="s">
        <v>45</v>
      </c>
      <c r="W88" s="1" t="s">
        <v>38</v>
      </c>
      <c r="Y88" s="1" t="str">
        <f>IFERROR(__xludf.DUMMYFUNCTION("UNIQUE(S88:W88, TRUE)"),"K")</f>
        <v>K</v>
      </c>
      <c r="Z88" s="1" t="str">
        <f>IFERROR(__xludf.DUMMYFUNCTION("""COMPUTED_VALUE"""),"A")</f>
        <v>A</v>
      </c>
      <c r="AA88" s="1" t="str">
        <f>IFERROR(__xludf.DUMMYFUNCTION("""COMPUTED_VALUE"""),"T")</f>
        <v>T</v>
      </c>
      <c r="AE88" s="1">
        <f t="shared" ref="AE88:AI88" si="88">IF($A88&lt;&gt;"", COUNTIF($D88:$H88, "=" &amp; Y88),"")</f>
        <v>2</v>
      </c>
      <c r="AF88" s="1">
        <f t="shared" si="88"/>
        <v>1</v>
      </c>
      <c r="AG88" s="1">
        <f t="shared" si="88"/>
        <v>2</v>
      </c>
      <c r="AH88" s="1">
        <f t="shared" si="88"/>
        <v>0</v>
      </c>
      <c r="AI88" s="1">
        <f t="shared" si="88"/>
        <v>0</v>
      </c>
      <c r="AJ88" s="1">
        <f t="shared" si="3"/>
        <v>0</v>
      </c>
      <c r="AL88" s="1">
        <f>IFERROR(__xludf.DUMMYFUNCTION("IFERROR(TRANSPOSE(SORT(TRANSPOSE(FILTER(AE88:AI88, AE88:AI88&lt;&gt;0)),1, FALSE)))"),2.0)</f>
        <v>2</v>
      </c>
      <c r="AM88" s="1">
        <f>IFERROR(__xludf.DUMMYFUNCTION("""COMPUTED_VALUE"""),2.0)</f>
        <v>2</v>
      </c>
      <c r="AN88" s="1">
        <f>IFERROR(__xludf.DUMMYFUNCTION("""COMPUTED_VALUE"""),1.0)</f>
        <v>1</v>
      </c>
      <c r="AR88" s="1">
        <v>2.0</v>
      </c>
      <c r="AS88" s="1">
        <v>2.0</v>
      </c>
      <c r="AT88" s="1">
        <v>1.0</v>
      </c>
      <c r="AU88" s="1"/>
      <c r="AV88" s="1"/>
      <c r="AX88" s="1">
        <v>87.0</v>
      </c>
      <c r="AY88" s="1">
        <v>1.0</v>
      </c>
      <c r="AZ88" s="1">
        <v>1.0</v>
      </c>
      <c r="BA88" s="1">
        <v>1.0</v>
      </c>
      <c r="BB88" s="1">
        <v>1.0</v>
      </c>
      <c r="BC88" s="1">
        <v>1.0</v>
      </c>
      <c r="BD88" s="1">
        <v>10.0</v>
      </c>
      <c r="BE88" s="1">
        <v>4.0</v>
      </c>
      <c r="BF88" s="1">
        <v>6.0</v>
      </c>
      <c r="BG88" s="1">
        <v>8.0</v>
      </c>
      <c r="BH88" s="1">
        <v>3.0</v>
      </c>
      <c r="BI88" s="1" t="s">
        <v>194</v>
      </c>
      <c r="BJ88" s="1">
        <v>604.0</v>
      </c>
      <c r="BL88" s="1">
        <v>52548.0</v>
      </c>
    </row>
    <row r="89" ht="15.75" customHeight="1">
      <c r="A89" s="2" t="s">
        <v>195</v>
      </c>
      <c r="B89" s="1" t="str">
        <f>IFERROR(__xludf.DUMMYFUNCTION("""COMPUTED_VALUE"""),"52J88")</f>
        <v>52J88</v>
      </c>
      <c r="C89" s="1">
        <f>IFERROR(__xludf.DUMMYFUNCTION("""COMPUTED_VALUE"""),889.0)</f>
        <v>889</v>
      </c>
      <c r="D89" s="1" t="s">
        <v>29</v>
      </c>
      <c r="E89" s="1" t="s">
        <v>24</v>
      </c>
      <c r="F89" s="1" t="s">
        <v>22</v>
      </c>
      <c r="G89" s="1" t="s">
        <v>30</v>
      </c>
      <c r="H89" s="1" t="s">
        <v>30</v>
      </c>
      <c r="M89" s="1">
        <v>5.0</v>
      </c>
      <c r="N89" s="1">
        <v>2.0</v>
      </c>
      <c r="O89" s="1">
        <v>1.0</v>
      </c>
      <c r="P89" s="1">
        <v>8.0</v>
      </c>
      <c r="Q89" s="1">
        <v>8.0</v>
      </c>
      <c r="S89" s="1" t="s">
        <v>29</v>
      </c>
      <c r="T89" s="1" t="s">
        <v>24</v>
      </c>
      <c r="U89" s="1" t="s">
        <v>25</v>
      </c>
      <c r="V89" s="1" t="s">
        <v>30</v>
      </c>
      <c r="W89" s="1" t="s">
        <v>30</v>
      </c>
      <c r="Y89" s="1" t="str">
        <f>IFERROR(__xludf.DUMMYFUNCTION("UNIQUE(S89:W89, TRUE)"),"5")</f>
        <v>5</v>
      </c>
      <c r="Z89" s="1" t="str">
        <f>IFERROR(__xludf.DUMMYFUNCTION("""COMPUTED_VALUE"""),"2")</f>
        <v>2</v>
      </c>
      <c r="AA89" s="1" t="str">
        <f>IFERROR(__xludf.DUMMYFUNCTION("""COMPUTED_VALUE"""),"")</f>
        <v/>
      </c>
      <c r="AB89" s="1" t="str">
        <f>IFERROR(__xludf.DUMMYFUNCTION("""COMPUTED_VALUE"""),"8")</f>
        <v>8</v>
      </c>
      <c r="AE89" s="1">
        <f t="shared" ref="AE89:AI89" si="89">IF($A89&lt;&gt;"", COUNTIF($D89:$H89, "=" &amp; Y89),"")</f>
        <v>1</v>
      </c>
      <c r="AF89" s="1">
        <f t="shared" si="89"/>
        <v>1</v>
      </c>
      <c r="AG89" s="1">
        <f t="shared" si="89"/>
        <v>0</v>
      </c>
      <c r="AH89" s="1">
        <f t="shared" si="89"/>
        <v>2</v>
      </c>
      <c r="AI89" s="1">
        <f t="shared" si="89"/>
        <v>0</v>
      </c>
      <c r="AJ89" s="1">
        <f t="shared" si="3"/>
        <v>1</v>
      </c>
      <c r="AL89" s="1">
        <f>IFERROR(__xludf.DUMMYFUNCTION("IFERROR(TRANSPOSE(SORT(TRANSPOSE(FILTER(AE89:AI89, AE89:AI89&lt;&gt;0)),1, FALSE)))"),2.0)</f>
        <v>2</v>
      </c>
      <c r="AM89" s="1">
        <f>IFERROR(__xludf.DUMMYFUNCTION("""COMPUTED_VALUE"""),1.0)</f>
        <v>1</v>
      </c>
      <c r="AN89" s="1">
        <f>IFERROR(__xludf.DUMMYFUNCTION("""COMPUTED_VALUE"""),1.0)</f>
        <v>1</v>
      </c>
      <c r="AR89" s="1">
        <v>3.0</v>
      </c>
      <c r="AS89" s="1">
        <v>1.0</v>
      </c>
      <c r="AT89" s="1">
        <v>1.0</v>
      </c>
      <c r="AU89" s="1"/>
      <c r="AV89" s="1"/>
      <c r="AX89" s="1">
        <v>88.0</v>
      </c>
      <c r="AY89" s="1">
        <v>1.0</v>
      </c>
      <c r="AZ89" s="1">
        <v>1.0</v>
      </c>
      <c r="BA89" s="1">
        <v>1.0</v>
      </c>
      <c r="BB89" s="1">
        <v>1.0</v>
      </c>
      <c r="BC89" s="1">
        <v>1.0</v>
      </c>
      <c r="BD89" s="1">
        <v>10.0</v>
      </c>
      <c r="BE89" s="1">
        <v>4.0</v>
      </c>
      <c r="BF89" s="1">
        <v>7.0</v>
      </c>
      <c r="BG89" s="1">
        <v>14.0</v>
      </c>
      <c r="BH89" s="1">
        <v>6.0</v>
      </c>
      <c r="BI89" s="1" t="s">
        <v>196</v>
      </c>
      <c r="BJ89" s="1">
        <v>241.0</v>
      </c>
      <c r="BL89" s="1">
        <v>21208.0</v>
      </c>
    </row>
    <row r="90" ht="15.75" customHeight="1">
      <c r="A90" s="2" t="s">
        <v>197</v>
      </c>
      <c r="B90" s="1" t="str">
        <f>IFERROR(__xludf.DUMMYFUNCTION("""COMPUTED_VALUE"""),"66JKJ")</f>
        <v>66JKJ</v>
      </c>
      <c r="C90" s="1">
        <f>IFERROR(__xludf.DUMMYFUNCTION("""COMPUTED_VALUE"""),977.0)</f>
        <v>977</v>
      </c>
      <c r="D90" s="1" t="s">
        <v>40</v>
      </c>
      <c r="E90" s="1" t="s">
        <v>40</v>
      </c>
      <c r="F90" s="1" t="s">
        <v>22</v>
      </c>
      <c r="G90" s="1" t="s">
        <v>38</v>
      </c>
      <c r="H90" s="1" t="s">
        <v>22</v>
      </c>
      <c r="M90" s="1">
        <v>6.0</v>
      </c>
      <c r="N90" s="1">
        <v>6.0</v>
      </c>
      <c r="O90" s="1">
        <v>1.0</v>
      </c>
      <c r="P90" s="1">
        <v>13.0</v>
      </c>
      <c r="Q90" s="1">
        <v>1.0</v>
      </c>
      <c r="S90" s="1" t="s">
        <v>40</v>
      </c>
      <c r="T90" s="1" t="s">
        <v>40</v>
      </c>
      <c r="U90" s="1" t="s">
        <v>25</v>
      </c>
      <c r="V90" s="1" t="s">
        <v>38</v>
      </c>
      <c r="W90" s="1" t="s">
        <v>25</v>
      </c>
      <c r="Y90" s="1" t="str">
        <f>IFERROR(__xludf.DUMMYFUNCTION("UNIQUE(S90:W90, TRUE)"),"6")</f>
        <v>6</v>
      </c>
      <c r="Z90" s="1" t="str">
        <f>IFERROR(__xludf.DUMMYFUNCTION("""COMPUTED_VALUE"""),"")</f>
        <v/>
      </c>
      <c r="AA90" s="1" t="str">
        <f>IFERROR(__xludf.DUMMYFUNCTION("""COMPUTED_VALUE"""),"K")</f>
        <v>K</v>
      </c>
      <c r="AE90" s="1">
        <f t="shared" ref="AE90:AI90" si="90">IF($A90&lt;&gt;"", COUNTIF($D90:$H90, "=" &amp; Y90),"")</f>
        <v>2</v>
      </c>
      <c r="AF90" s="1">
        <f t="shared" si="90"/>
        <v>0</v>
      </c>
      <c r="AG90" s="1">
        <f t="shared" si="90"/>
        <v>1</v>
      </c>
      <c r="AH90" s="1">
        <f t="shared" si="90"/>
        <v>0</v>
      </c>
      <c r="AI90" s="1">
        <f t="shared" si="90"/>
        <v>0</v>
      </c>
      <c r="AJ90" s="1">
        <f t="shared" si="3"/>
        <v>2</v>
      </c>
      <c r="AL90" s="1">
        <f>IFERROR(__xludf.DUMMYFUNCTION("IFERROR(TRANSPOSE(SORT(TRANSPOSE(FILTER(AE90:AI90, AE90:AI90&lt;&gt;0)),1, FALSE)))"),2.0)</f>
        <v>2</v>
      </c>
      <c r="AM90" s="1">
        <f>IFERROR(__xludf.DUMMYFUNCTION("""COMPUTED_VALUE"""),1.0)</f>
        <v>1</v>
      </c>
      <c r="AR90" s="1">
        <v>4.0</v>
      </c>
      <c r="AS90" s="1">
        <v>1.0</v>
      </c>
      <c r="AT90" s="1"/>
      <c r="AU90" s="1"/>
      <c r="AV90" s="1"/>
      <c r="AX90" s="1">
        <v>89.0</v>
      </c>
      <c r="AY90" s="1">
        <v>1.0</v>
      </c>
      <c r="AZ90" s="1">
        <v>1.0</v>
      </c>
      <c r="BA90" s="1">
        <v>1.0</v>
      </c>
      <c r="BB90" s="1">
        <v>1.0</v>
      </c>
      <c r="BC90" s="1">
        <v>1.0</v>
      </c>
      <c r="BD90" s="1">
        <v>10.0</v>
      </c>
      <c r="BE90" s="1">
        <v>4.0</v>
      </c>
      <c r="BF90" s="1">
        <v>8.0</v>
      </c>
      <c r="BG90" s="1">
        <v>13.0</v>
      </c>
      <c r="BH90" s="1">
        <v>12.0</v>
      </c>
      <c r="BI90" s="1" t="s">
        <v>198</v>
      </c>
      <c r="BJ90" s="1">
        <v>854.0</v>
      </c>
      <c r="BL90" s="1">
        <v>76006.0</v>
      </c>
    </row>
    <row r="91" ht="15.75" customHeight="1">
      <c r="A91" s="2" t="s">
        <v>199</v>
      </c>
      <c r="B91" s="1" t="str">
        <f>IFERROR(__xludf.DUMMYFUNCTION("""COMPUTED_VALUE"""),"6AQ94")</f>
        <v>6AQ94</v>
      </c>
      <c r="C91" s="1">
        <f>IFERROR(__xludf.DUMMYFUNCTION("""COMPUTED_VALUE"""),84.0)</f>
        <v>84</v>
      </c>
      <c r="D91" s="1" t="s">
        <v>40</v>
      </c>
      <c r="E91" s="1" t="s">
        <v>39</v>
      </c>
      <c r="F91" s="1" t="s">
        <v>20</v>
      </c>
      <c r="G91" s="1" t="s">
        <v>23</v>
      </c>
      <c r="H91" s="1" t="s">
        <v>21</v>
      </c>
      <c r="M91" s="1">
        <v>6.0</v>
      </c>
      <c r="N91" s="1">
        <v>14.0</v>
      </c>
      <c r="O91" s="1">
        <v>12.0</v>
      </c>
      <c r="P91" s="1">
        <v>9.0</v>
      </c>
      <c r="Q91" s="1">
        <v>4.0</v>
      </c>
      <c r="S91" s="1" t="s">
        <v>40</v>
      </c>
      <c r="T91" s="1" t="s">
        <v>39</v>
      </c>
      <c r="U91" s="1" t="s">
        <v>20</v>
      </c>
      <c r="V91" s="1" t="s">
        <v>23</v>
      </c>
      <c r="W91" s="1" t="s">
        <v>21</v>
      </c>
      <c r="Y91" s="1" t="str">
        <f>IFERROR(__xludf.DUMMYFUNCTION("UNIQUE(S91:W91, TRUE)"),"6")</f>
        <v>6</v>
      </c>
      <c r="Z91" s="1" t="str">
        <f>IFERROR(__xludf.DUMMYFUNCTION("""COMPUTED_VALUE"""),"A")</f>
        <v>A</v>
      </c>
      <c r="AA91" s="1" t="str">
        <f>IFERROR(__xludf.DUMMYFUNCTION("""COMPUTED_VALUE"""),"Q")</f>
        <v>Q</v>
      </c>
      <c r="AB91" s="1" t="str">
        <f>IFERROR(__xludf.DUMMYFUNCTION("""COMPUTED_VALUE"""),"9")</f>
        <v>9</v>
      </c>
      <c r="AC91" s="1" t="str">
        <f>IFERROR(__xludf.DUMMYFUNCTION("""COMPUTED_VALUE"""),"4")</f>
        <v>4</v>
      </c>
      <c r="AE91" s="1">
        <f t="shared" ref="AE91:AI91" si="91">IF($A91&lt;&gt;"", COUNTIF($D91:$H91, "=" &amp; Y91),"")</f>
        <v>1</v>
      </c>
      <c r="AF91" s="1">
        <f t="shared" si="91"/>
        <v>1</v>
      </c>
      <c r="AG91" s="1">
        <f t="shared" si="91"/>
        <v>1</v>
      </c>
      <c r="AH91" s="1">
        <f t="shared" si="91"/>
        <v>1</v>
      </c>
      <c r="AI91" s="1">
        <f t="shared" si="91"/>
        <v>1</v>
      </c>
      <c r="AJ91" s="1">
        <f t="shared" si="3"/>
        <v>0</v>
      </c>
      <c r="AL91" s="1">
        <f>IFERROR(__xludf.DUMMYFUNCTION("IFERROR(TRANSPOSE(SORT(TRANSPOSE(FILTER(AE91:AI91, AE91:AI91&lt;&gt;0)),1, FALSE)))"),1.0)</f>
        <v>1</v>
      </c>
      <c r="AM91" s="1">
        <f>IFERROR(__xludf.DUMMYFUNCTION("""COMPUTED_VALUE"""),1.0)</f>
        <v>1</v>
      </c>
      <c r="AN91" s="1">
        <f>IFERROR(__xludf.DUMMYFUNCTION("""COMPUTED_VALUE"""),1.0)</f>
        <v>1</v>
      </c>
      <c r="AO91" s="1">
        <f>IFERROR(__xludf.DUMMYFUNCTION("""COMPUTED_VALUE"""),1.0)</f>
        <v>1</v>
      </c>
      <c r="AP91" s="1">
        <f>IFERROR(__xludf.DUMMYFUNCTION("""COMPUTED_VALUE"""),1.0)</f>
        <v>1</v>
      </c>
      <c r="AR91" s="1">
        <v>1.0</v>
      </c>
      <c r="AS91" s="1">
        <v>1.0</v>
      </c>
      <c r="AT91" s="1">
        <v>1.0</v>
      </c>
      <c r="AU91" s="1">
        <v>1.0</v>
      </c>
      <c r="AV91" s="1">
        <v>1.0</v>
      </c>
      <c r="AX91" s="1">
        <v>90.0</v>
      </c>
      <c r="AY91" s="1">
        <v>1.0</v>
      </c>
      <c r="AZ91" s="1">
        <v>1.0</v>
      </c>
      <c r="BA91" s="1">
        <v>1.0</v>
      </c>
      <c r="BB91" s="1">
        <v>1.0</v>
      </c>
      <c r="BC91" s="1">
        <v>1.0</v>
      </c>
      <c r="BD91" s="1">
        <v>10.0</v>
      </c>
      <c r="BE91" s="1">
        <v>5.0</v>
      </c>
      <c r="BF91" s="1">
        <v>6.0</v>
      </c>
      <c r="BG91" s="1">
        <v>14.0</v>
      </c>
      <c r="BH91" s="1">
        <v>3.0</v>
      </c>
      <c r="BI91" s="1" t="s">
        <v>200</v>
      </c>
      <c r="BJ91" s="1">
        <v>432.0</v>
      </c>
      <c r="BL91" s="1">
        <v>38880.0</v>
      </c>
    </row>
    <row r="92" ht="15.75" customHeight="1">
      <c r="A92" s="2" t="s">
        <v>201</v>
      </c>
      <c r="B92" s="1" t="str">
        <f>IFERROR(__xludf.DUMMYFUNCTION("""COMPUTED_VALUE"""),"36A78")</f>
        <v>36A78</v>
      </c>
      <c r="C92" s="1">
        <f>IFERROR(__xludf.DUMMYFUNCTION("""COMPUTED_VALUE"""),514.0)</f>
        <v>514</v>
      </c>
      <c r="D92" s="1" t="s">
        <v>31</v>
      </c>
      <c r="E92" s="1" t="s">
        <v>40</v>
      </c>
      <c r="F92" s="1" t="s">
        <v>39</v>
      </c>
      <c r="G92" s="1" t="s">
        <v>28</v>
      </c>
      <c r="H92" s="1" t="s">
        <v>30</v>
      </c>
      <c r="M92" s="1">
        <v>3.0</v>
      </c>
      <c r="N92" s="1">
        <v>6.0</v>
      </c>
      <c r="O92" s="1">
        <v>14.0</v>
      </c>
      <c r="P92" s="1">
        <v>7.0</v>
      </c>
      <c r="Q92" s="1">
        <v>8.0</v>
      </c>
      <c r="S92" s="1" t="s">
        <v>31</v>
      </c>
      <c r="T92" s="1" t="s">
        <v>40</v>
      </c>
      <c r="U92" s="1" t="s">
        <v>39</v>
      </c>
      <c r="V92" s="1" t="s">
        <v>28</v>
      </c>
      <c r="W92" s="1" t="s">
        <v>30</v>
      </c>
      <c r="Y92" s="1" t="str">
        <f>IFERROR(__xludf.DUMMYFUNCTION("UNIQUE(S92:W92, TRUE)"),"3")</f>
        <v>3</v>
      </c>
      <c r="Z92" s="1" t="str">
        <f>IFERROR(__xludf.DUMMYFUNCTION("""COMPUTED_VALUE"""),"6")</f>
        <v>6</v>
      </c>
      <c r="AA92" s="1" t="str">
        <f>IFERROR(__xludf.DUMMYFUNCTION("""COMPUTED_VALUE"""),"A")</f>
        <v>A</v>
      </c>
      <c r="AB92" s="1" t="str">
        <f>IFERROR(__xludf.DUMMYFUNCTION("""COMPUTED_VALUE"""),"7")</f>
        <v>7</v>
      </c>
      <c r="AC92" s="1" t="str">
        <f>IFERROR(__xludf.DUMMYFUNCTION("""COMPUTED_VALUE"""),"8")</f>
        <v>8</v>
      </c>
      <c r="AE92" s="1">
        <f t="shared" ref="AE92:AI92" si="92">IF($A92&lt;&gt;"", COUNTIF($D92:$H92, "=" &amp; Y92),"")</f>
        <v>1</v>
      </c>
      <c r="AF92" s="1">
        <f t="shared" si="92"/>
        <v>1</v>
      </c>
      <c r="AG92" s="1">
        <f t="shared" si="92"/>
        <v>1</v>
      </c>
      <c r="AH92" s="1">
        <f t="shared" si="92"/>
        <v>1</v>
      </c>
      <c r="AI92" s="1">
        <f t="shared" si="92"/>
        <v>1</v>
      </c>
      <c r="AJ92" s="1">
        <f t="shared" si="3"/>
        <v>0</v>
      </c>
      <c r="AL92" s="1">
        <f>IFERROR(__xludf.DUMMYFUNCTION("IFERROR(TRANSPOSE(SORT(TRANSPOSE(FILTER(AE92:AI92, AE92:AI92&lt;&gt;0)),1, FALSE)))"),1.0)</f>
        <v>1</v>
      </c>
      <c r="AM92" s="1">
        <f>IFERROR(__xludf.DUMMYFUNCTION("""COMPUTED_VALUE"""),1.0)</f>
        <v>1</v>
      </c>
      <c r="AN92" s="1">
        <f>IFERROR(__xludf.DUMMYFUNCTION("""COMPUTED_VALUE"""),1.0)</f>
        <v>1</v>
      </c>
      <c r="AO92" s="1">
        <f>IFERROR(__xludf.DUMMYFUNCTION("""COMPUTED_VALUE"""),1.0)</f>
        <v>1</v>
      </c>
      <c r="AP92" s="1">
        <f>IFERROR(__xludf.DUMMYFUNCTION("""COMPUTED_VALUE"""),1.0)</f>
        <v>1</v>
      </c>
      <c r="AR92" s="1">
        <v>1.0</v>
      </c>
      <c r="AS92" s="1">
        <v>1.0</v>
      </c>
      <c r="AT92" s="1">
        <v>1.0</v>
      </c>
      <c r="AU92" s="1">
        <v>1.0</v>
      </c>
      <c r="AV92" s="1">
        <v>1.0</v>
      </c>
      <c r="AX92" s="1">
        <v>91.0</v>
      </c>
      <c r="AY92" s="1">
        <v>1.0</v>
      </c>
      <c r="AZ92" s="1">
        <v>1.0</v>
      </c>
      <c r="BA92" s="1">
        <v>1.0</v>
      </c>
      <c r="BB92" s="1">
        <v>1.0</v>
      </c>
      <c r="BC92" s="1">
        <v>1.0</v>
      </c>
      <c r="BD92" s="1">
        <v>10.0</v>
      </c>
      <c r="BE92" s="1">
        <v>6.0</v>
      </c>
      <c r="BF92" s="1">
        <v>5.0</v>
      </c>
      <c r="BG92" s="1">
        <v>7.0</v>
      </c>
      <c r="BH92" s="1">
        <v>8.0</v>
      </c>
      <c r="BI92" s="1" t="s">
        <v>202</v>
      </c>
      <c r="BJ92" s="1">
        <v>315.0</v>
      </c>
      <c r="BL92" s="1">
        <v>28665.0</v>
      </c>
    </row>
    <row r="93" ht="15.75" customHeight="1">
      <c r="A93" s="2" t="s">
        <v>203</v>
      </c>
      <c r="B93" s="1" t="str">
        <f>IFERROR(__xludf.DUMMYFUNCTION("""COMPUTED_VALUE"""),"AA67A")</f>
        <v>AA67A</v>
      </c>
      <c r="C93" s="1">
        <f>IFERROR(__xludf.DUMMYFUNCTION("""COMPUTED_VALUE"""),286.0)</f>
        <v>286</v>
      </c>
      <c r="D93" s="1" t="s">
        <v>39</v>
      </c>
      <c r="E93" s="1" t="s">
        <v>39</v>
      </c>
      <c r="F93" s="1" t="s">
        <v>40</v>
      </c>
      <c r="G93" s="1" t="s">
        <v>28</v>
      </c>
      <c r="H93" s="1" t="s">
        <v>39</v>
      </c>
      <c r="M93" s="1">
        <v>14.0</v>
      </c>
      <c r="N93" s="1">
        <v>14.0</v>
      </c>
      <c r="O93" s="1">
        <v>6.0</v>
      </c>
      <c r="P93" s="1">
        <v>7.0</v>
      </c>
      <c r="Q93" s="1">
        <v>14.0</v>
      </c>
      <c r="S93" s="1" t="s">
        <v>39</v>
      </c>
      <c r="T93" s="1" t="s">
        <v>39</v>
      </c>
      <c r="U93" s="1" t="s">
        <v>40</v>
      </c>
      <c r="V93" s="1" t="s">
        <v>28</v>
      </c>
      <c r="W93" s="1" t="s">
        <v>39</v>
      </c>
      <c r="Y93" s="1" t="str">
        <f>IFERROR(__xludf.DUMMYFUNCTION("UNIQUE(S93:W93, TRUE)"),"A")</f>
        <v>A</v>
      </c>
      <c r="Z93" s="1" t="str">
        <f>IFERROR(__xludf.DUMMYFUNCTION("""COMPUTED_VALUE"""),"6")</f>
        <v>6</v>
      </c>
      <c r="AA93" s="1" t="str">
        <f>IFERROR(__xludf.DUMMYFUNCTION("""COMPUTED_VALUE"""),"7")</f>
        <v>7</v>
      </c>
      <c r="AE93" s="1">
        <f t="shared" ref="AE93:AI93" si="93">IF($A93&lt;&gt;"", COUNTIF($D93:$H93, "=" &amp; Y93),"")</f>
        <v>3</v>
      </c>
      <c r="AF93" s="1">
        <f t="shared" si="93"/>
        <v>1</v>
      </c>
      <c r="AG93" s="1">
        <f t="shared" si="93"/>
        <v>1</v>
      </c>
      <c r="AH93" s="1">
        <f t="shared" si="93"/>
        <v>0</v>
      </c>
      <c r="AI93" s="1">
        <f t="shared" si="93"/>
        <v>0</v>
      </c>
      <c r="AJ93" s="1">
        <f t="shared" si="3"/>
        <v>0</v>
      </c>
      <c r="AL93" s="1">
        <f>IFERROR(__xludf.DUMMYFUNCTION("IFERROR(TRANSPOSE(SORT(TRANSPOSE(FILTER(AE93:AI93, AE93:AI93&lt;&gt;0)),1, FALSE)))"),3.0)</f>
        <v>3</v>
      </c>
      <c r="AM93" s="1">
        <f>IFERROR(__xludf.DUMMYFUNCTION("""COMPUTED_VALUE"""),1.0)</f>
        <v>1</v>
      </c>
      <c r="AN93" s="1">
        <f>IFERROR(__xludf.DUMMYFUNCTION("""COMPUTED_VALUE"""),1.0)</f>
        <v>1</v>
      </c>
      <c r="AR93" s="1">
        <v>3.0</v>
      </c>
      <c r="AS93" s="1">
        <v>1.0</v>
      </c>
      <c r="AT93" s="1">
        <v>1.0</v>
      </c>
      <c r="AU93" s="1"/>
      <c r="AV93" s="1"/>
      <c r="AX93" s="1">
        <v>92.0</v>
      </c>
      <c r="AY93" s="1">
        <v>1.0</v>
      </c>
      <c r="AZ93" s="1">
        <v>1.0</v>
      </c>
      <c r="BA93" s="1">
        <v>1.0</v>
      </c>
      <c r="BB93" s="1">
        <v>1.0</v>
      </c>
      <c r="BC93" s="1">
        <v>1.0</v>
      </c>
      <c r="BD93" s="1">
        <v>10.0</v>
      </c>
      <c r="BE93" s="1">
        <v>9.0</v>
      </c>
      <c r="BF93" s="1">
        <v>2.0</v>
      </c>
      <c r="BG93" s="1">
        <v>5.0</v>
      </c>
      <c r="BH93" s="1">
        <v>4.0</v>
      </c>
      <c r="BI93" s="1" t="s">
        <v>204</v>
      </c>
      <c r="BJ93" s="1">
        <v>826.0</v>
      </c>
      <c r="BL93" s="1">
        <v>75992.0</v>
      </c>
    </row>
    <row r="94" ht="15.75" customHeight="1">
      <c r="A94" s="2" t="s">
        <v>205</v>
      </c>
      <c r="B94" s="1" t="str">
        <f>IFERROR(__xludf.DUMMYFUNCTION("""COMPUTED_VALUE"""),"74Q34")</f>
        <v>74Q34</v>
      </c>
      <c r="C94" s="1">
        <f>IFERROR(__xludf.DUMMYFUNCTION("""COMPUTED_VALUE"""),490.0)</f>
        <v>490</v>
      </c>
      <c r="D94" s="1" t="s">
        <v>28</v>
      </c>
      <c r="E94" s="1" t="s">
        <v>21</v>
      </c>
      <c r="F94" s="1" t="s">
        <v>20</v>
      </c>
      <c r="G94" s="1" t="s">
        <v>31</v>
      </c>
      <c r="H94" s="1" t="s">
        <v>21</v>
      </c>
      <c r="M94" s="1">
        <v>7.0</v>
      </c>
      <c r="N94" s="1">
        <v>4.0</v>
      </c>
      <c r="O94" s="1">
        <v>12.0</v>
      </c>
      <c r="P94" s="1">
        <v>3.0</v>
      </c>
      <c r="Q94" s="1">
        <v>4.0</v>
      </c>
      <c r="S94" s="1" t="s">
        <v>28</v>
      </c>
      <c r="T94" s="1" t="s">
        <v>21</v>
      </c>
      <c r="U94" s="1" t="s">
        <v>20</v>
      </c>
      <c r="V94" s="1" t="s">
        <v>31</v>
      </c>
      <c r="W94" s="1" t="s">
        <v>21</v>
      </c>
      <c r="Y94" s="1" t="str">
        <f>IFERROR(__xludf.DUMMYFUNCTION("UNIQUE(S94:W94, TRUE)"),"7")</f>
        <v>7</v>
      </c>
      <c r="Z94" s="1" t="str">
        <f>IFERROR(__xludf.DUMMYFUNCTION("""COMPUTED_VALUE"""),"4")</f>
        <v>4</v>
      </c>
      <c r="AA94" s="1" t="str">
        <f>IFERROR(__xludf.DUMMYFUNCTION("""COMPUTED_VALUE"""),"Q")</f>
        <v>Q</v>
      </c>
      <c r="AB94" s="1" t="str">
        <f>IFERROR(__xludf.DUMMYFUNCTION("""COMPUTED_VALUE"""),"3")</f>
        <v>3</v>
      </c>
      <c r="AE94" s="1">
        <f t="shared" ref="AE94:AI94" si="94">IF($A94&lt;&gt;"", COUNTIF($D94:$H94, "=" &amp; Y94),"")</f>
        <v>1</v>
      </c>
      <c r="AF94" s="1">
        <f t="shared" si="94"/>
        <v>2</v>
      </c>
      <c r="AG94" s="1">
        <f t="shared" si="94"/>
        <v>1</v>
      </c>
      <c r="AH94" s="1">
        <f t="shared" si="94"/>
        <v>1</v>
      </c>
      <c r="AI94" s="1">
        <f t="shared" si="94"/>
        <v>0</v>
      </c>
      <c r="AJ94" s="1">
        <f t="shared" si="3"/>
        <v>0</v>
      </c>
      <c r="AL94" s="1">
        <f>IFERROR(__xludf.DUMMYFUNCTION("IFERROR(TRANSPOSE(SORT(TRANSPOSE(FILTER(AE94:AI94, AE94:AI94&lt;&gt;0)),1, FALSE)))"),2.0)</f>
        <v>2</v>
      </c>
      <c r="AM94" s="1">
        <f>IFERROR(__xludf.DUMMYFUNCTION("""COMPUTED_VALUE"""),1.0)</f>
        <v>1</v>
      </c>
      <c r="AN94" s="1">
        <f>IFERROR(__xludf.DUMMYFUNCTION("""COMPUTED_VALUE"""),1.0)</f>
        <v>1</v>
      </c>
      <c r="AO94" s="1">
        <f>IFERROR(__xludf.DUMMYFUNCTION("""COMPUTED_VALUE"""),1.0)</f>
        <v>1</v>
      </c>
      <c r="AR94" s="1">
        <v>2.0</v>
      </c>
      <c r="AS94" s="1">
        <v>1.0</v>
      </c>
      <c r="AT94" s="1">
        <v>1.0</v>
      </c>
      <c r="AU94" s="1">
        <v>1.0</v>
      </c>
      <c r="AV94" s="1"/>
      <c r="AX94" s="1">
        <v>93.0</v>
      </c>
      <c r="AY94" s="1">
        <v>1.0</v>
      </c>
      <c r="AZ94" s="1">
        <v>1.0</v>
      </c>
      <c r="BA94" s="1">
        <v>1.0</v>
      </c>
      <c r="BB94" s="1">
        <v>1.0</v>
      </c>
      <c r="BC94" s="1">
        <v>1.0</v>
      </c>
      <c r="BD94" s="1">
        <v>10.0</v>
      </c>
      <c r="BE94" s="1">
        <v>12.0</v>
      </c>
      <c r="BF94" s="1">
        <v>3.0</v>
      </c>
      <c r="BG94" s="1">
        <v>2.0</v>
      </c>
      <c r="BH94" s="1">
        <v>14.0</v>
      </c>
      <c r="BI94" s="1" t="s">
        <v>206</v>
      </c>
      <c r="BJ94" s="1">
        <v>836.0</v>
      </c>
      <c r="BL94" s="1">
        <v>77748.0</v>
      </c>
    </row>
    <row r="95" ht="15.75" customHeight="1">
      <c r="A95" s="2" t="s">
        <v>207</v>
      </c>
      <c r="B95" s="1" t="str">
        <f>IFERROR(__xludf.DUMMYFUNCTION("""COMPUTED_VALUE"""),"QQ8QQ")</f>
        <v>QQ8QQ</v>
      </c>
      <c r="C95" s="1">
        <f>IFERROR(__xludf.DUMMYFUNCTION("""COMPUTED_VALUE"""),79.0)</f>
        <v>79</v>
      </c>
      <c r="D95" s="1" t="s">
        <v>20</v>
      </c>
      <c r="E95" s="1" t="s">
        <v>20</v>
      </c>
      <c r="F95" s="1" t="s">
        <v>30</v>
      </c>
      <c r="G95" s="1" t="s">
        <v>20</v>
      </c>
      <c r="H95" s="1" t="s">
        <v>20</v>
      </c>
      <c r="M95" s="1">
        <v>12.0</v>
      </c>
      <c r="N95" s="1">
        <v>12.0</v>
      </c>
      <c r="O95" s="1">
        <v>8.0</v>
      </c>
      <c r="P95" s="1">
        <v>12.0</v>
      </c>
      <c r="Q95" s="1">
        <v>12.0</v>
      </c>
      <c r="S95" s="1" t="s">
        <v>20</v>
      </c>
      <c r="T95" s="1" t="s">
        <v>20</v>
      </c>
      <c r="U95" s="1" t="s">
        <v>30</v>
      </c>
      <c r="V95" s="1" t="s">
        <v>20</v>
      </c>
      <c r="W95" s="1" t="s">
        <v>20</v>
      </c>
      <c r="Y95" s="1" t="str">
        <f>IFERROR(__xludf.DUMMYFUNCTION("UNIQUE(S95:W95, TRUE)"),"Q")</f>
        <v>Q</v>
      </c>
      <c r="Z95" s="1" t="str">
        <f>IFERROR(__xludf.DUMMYFUNCTION("""COMPUTED_VALUE"""),"8")</f>
        <v>8</v>
      </c>
      <c r="AE95" s="1">
        <f t="shared" ref="AE95:AI95" si="95">IF($A95&lt;&gt;"", COUNTIF($D95:$H95, "=" &amp; Y95),"")</f>
        <v>4</v>
      </c>
      <c r="AF95" s="1">
        <f t="shared" si="95"/>
        <v>1</v>
      </c>
      <c r="AG95" s="1">
        <f t="shared" si="95"/>
        <v>0</v>
      </c>
      <c r="AH95" s="1">
        <f t="shared" si="95"/>
        <v>0</v>
      </c>
      <c r="AI95" s="1">
        <f t="shared" si="95"/>
        <v>0</v>
      </c>
      <c r="AJ95" s="1">
        <f t="shared" si="3"/>
        <v>0</v>
      </c>
      <c r="AL95" s="1">
        <f>IFERROR(__xludf.DUMMYFUNCTION("IFERROR(TRANSPOSE(SORT(TRANSPOSE(FILTER(AE95:AI95, AE95:AI95&lt;&gt;0)),1, FALSE)))"),4.0)</f>
        <v>4</v>
      </c>
      <c r="AM95" s="1">
        <f>IFERROR(__xludf.DUMMYFUNCTION("""COMPUTED_VALUE"""),1.0)</f>
        <v>1</v>
      </c>
      <c r="AR95" s="1">
        <v>4.0</v>
      </c>
      <c r="AS95" s="1">
        <v>1.0</v>
      </c>
      <c r="AT95" s="1"/>
      <c r="AU95" s="1"/>
      <c r="AV95" s="1"/>
      <c r="AX95" s="1">
        <v>94.0</v>
      </c>
      <c r="AY95" s="1">
        <v>1.0</v>
      </c>
      <c r="AZ95" s="1">
        <v>1.0</v>
      </c>
      <c r="BA95" s="1">
        <v>1.0</v>
      </c>
      <c r="BB95" s="1">
        <v>1.0</v>
      </c>
      <c r="BC95" s="1">
        <v>1.0</v>
      </c>
      <c r="BD95" s="1">
        <v>10.0</v>
      </c>
      <c r="BE95" s="1">
        <v>12.0</v>
      </c>
      <c r="BF95" s="1">
        <v>3.0</v>
      </c>
      <c r="BG95" s="1">
        <v>5.0</v>
      </c>
      <c r="BH95" s="1">
        <v>13.0</v>
      </c>
      <c r="BI95" s="1" t="s">
        <v>208</v>
      </c>
      <c r="BJ95" s="1">
        <v>825.0</v>
      </c>
      <c r="BL95" s="1">
        <v>77550.0</v>
      </c>
    </row>
    <row r="96" ht="15.75" customHeight="1">
      <c r="A96" s="2" t="s">
        <v>209</v>
      </c>
      <c r="B96" s="1" t="str">
        <f>IFERROR(__xludf.DUMMYFUNCTION("""COMPUTED_VALUE"""),"3K555")</f>
        <v>3K555</v>
      </c>
      <c r="C96" s="1">
        <f>IFERROR(__xludf.DUMMYFUNCTION("""COMPUTED_VALUE"""),323.0)</f>
        <v>323</v>
      </c>
      <c r="D96" s="1" t="s">
        <v>31</v>
      </c>
      <c r="E96" s="1" t="s">
        <v>38</v>
      </c>
      <c r="F96" s="1" t="s">
        <v>29</v>
      </c>
      <c r="G96" s="1" t="s">
        <v>29</v>
      </c>
      <c r="H96" s="1" t="s">
        <v>29</v>
      </c>
      <c r="M96" s="1">
        <v>3.0</v>
      </c>
      <c r="N96" s="1">
        <v>13.0</v>
      </c>
      <c r="O96" s="1">
        <v>5.0</v>
      </c>
      <c r="P96" s="1">
        <v>5.0</v>
      </c>
      <c r="Q96" s="1">
        <v>5.0</v>
      </c>
      <c r="S96" s="1" t="s">
        <v>31</v>
      </c>
      <c r="T96" s="1" t="s">
        <v>38</v>
      </c>
      <c r="U96" s="1" t="s">
        <v>29</v>
      </c>
      <c r="V96" s="1" t="s">
        <v>29</v>
      </c>
      <c r="W96" s="1" t="s">
        <v>29</v>
      </c>
      <c r="Y96" s="1" t="str">
        <f>IFERROR(__xludf.DUMMYFUNCTION("UNIQUE(S96:W96, TRUE)"),"3")</f>
        <v>3</v>
      </c>
      <c r="Z96" s="1" t="str">
        <f>IFERROR(__xludf.DUMMYFUNCTION("""COMPUTED_VALUE"""),"K")</f>
        <v>K</v>
      </c>
      <c r="AA96" s="1" t="str">
        <f>IFERROR(__xludf.DUMMYFUNCTION("""COMPUTED_VALUE"""),"5")</f>
        <v>5</v>
      </c>
      <c r="AE96" s="1">
        <f t="shared" ref="AE96:AI96" si="96">IF($A96&lt;&gt;"", COUNTIF($D96:$H96, "=" &amp; Y96),"")</f>
        <v>1</v>
      </c>
      <c r="AF96" s="1">
        <f t="shared" si="96"/>
        <v>1</v>
      </c>
      <c r="AG96" s="1">
        <f t="shared" si="96"/>
        <v>3</v>
      </c>
      <c r="AH96" s="1">
        <f t="shared" si="96"/>
        <v>0</v>
      </c>
      <c r="AI96" s="1">
        <f t="shared" si="96"/>
        <v>0</v>
      </c>
      <c r="AJ96" s="1">
        <f t="shared" si="3"/>
        <v>0</v>
      </c>
      <c r="AL96" s="1">
        <f>IFERROR(__xludf.DUMMYFUNCTION("IFERROR(TRANSPOSE(SORT(TRANSPOSE(FILTER(AE96:AI96, AE96:AI96&lt;&gt;0)),1, FALSE)))"),3.0)</f>
        <v>3</v>
      </c>
      <c r="AM96" s="1">
        <f>IFERROR(__xludf.DUMMYFUNCTION("""COMPUTED_VALUE"""),1.0)</f>
        <v>1</v>
      </c>
      <c r="AN96" s="1">
        <f>IFERROR(__xludf.DUMMYFUNCTION("""COMPUTED_VALUE"""),1.0)</f>
        <v>1</v>
      </c>
      <c r="AR96" s="1">
        <v>3.0</v>
      </c>
      <c r="AS96" s="1">
        <v>1.0</v>
      </c>
      <c r="AT96" s="1">
        <v>1.0</v>
      </c>
      <c r="AU96" s="1"/>
      <c r="AV96" s="1"/>
      <c r="AX96" s="1">
        <v>95.0</v>
      </c>
      <c r="AY96" s="1">
        <v>1.0</v>
      </c>
      <c r="AZ96" s="1">
        <v>1.0</v>
      </c>
      <c r="BA96" s="1">
        <v>1.0</v>
      </c>
      <c r="BB96" s="1">
        <v>1.0</v>
      </c>
      <c r="BC96" s="1">
        <v>1.0</v>
      </c>
      <c r="BD96" s="1">
        <v>10.0</v>
      </c>
      <c r="BE96" s="1">
        <v>13.0</v>
      </c>
      <c r="BF96" s="1">
        <v>3.0</v>
      </c>
      <c r="BG96" s="1">
        <v>8.0</v>
      </c>
      <c r="BH96" s="1">
        <v>5.0</v>
      </c>
      <c r="BI96" s="1" t="s">
        <v>210</v>
      </c>
      <c r="BJ96" s="1">
        <v>403.0</v>
      </c>
      <c r="BL96" s="1">
        <v>38285.0</v>
      </c>
    </row>
    <row r="97" ht="15.75" customHeight="1">
      <c r="A97" s="2" t="s">
        <v>211</v>
      </c>
      <c r="B97" s="1" t="str">
        <f>IFERROR(__xludf.DUMMYFUNCTION("""COMPUTED_VALUE"""),"Q3JKT")</f>
        <v>Q3JKT</v>
      </c>
      <c r="C97" s="1">
        <f>IFERROR(__xludf.DUMMYFUNCTION("""COMPUTED_VALUE"""),338.0)</f>
        <v>338</v>
      </c>
      <c r="D97" s="1" t="s">
        <v>20</v>
      </c>
      <c r="E97" s="1" t="s">
        <v>31</v>
      </c>
      <c r="F97" s="1" t="s">
        <v>22</v>
      </c>
      <c r="G97" s="1" t="s">
        <v>38</v>
      </c>
      <c r="H97" s="1" t="s">
        <v>45</v>
      </c>
      <c r="M97" s="1">
        <v>12.0</v>
      </c>
      <c r="N97" s="1">
        <v>3.0</v>
      </c>
      <c r="O97" s="1">
        <v>1.0</v>
      </c>
      <c r="P97" s="1">
        <v>13.0</v>
      </c>
      <c r="Q97" s="1">
        <v>10.0</v>
      </c>
      <c r="S97" s="1" t="s">
        <v>20</v>
      </c>
      <c r="T97" s="1" t="s">
        <v>31</v>
      </c>
      <c r="U97" s="1" t="s">
        <v>25</v>
      </c>
      <c r="V97" s="1" t="s">
        <v>38</v>
      </c>
      <c r="W97" s="1" t="s">
        <v>45</v>
      </c>
      <c r="Y97" s="1" t="str">
        <f>IFERROR(__xludf.DUMMYFUNCTION("UNIQUE(S97:W97, TRUE)"),"Q")</f>
        <v>Q</v>
      </c>
      <c r="Z97" s="1" t="str">
        <f>IFERROR(__xludf.DUMMYFUNCTION("""COMPUTED_VALUE"""),"3")</f>
        <v>3</v>
      </c>
      <c r="AA97" s="1" t="str">
        <f>IFERROR(__xludf.DUMMYFUNCTION("""COMPUTED_VALUE"""),"")</f>
        <v/>
      </c>
      <c r="AB97" s="1" t="str">
        <f>IFERROR(__xludf.DUMMYFUNCTION("""COMPUTED_VALUE"""),"K")</f>
        <v>K</v>
      </c>
      <c r="AC97" s="1" t="str">
        <f>IFERROR(__xludf.DUMMYFUNCTION("""COMPUTED_VALUE"""),"T")</f>
        <v>T</v>
      </c>
      <c r="AE97" s="1">
        <f t="shared" ref="AE97:AI97" si="97">IF($A97&lt;&gt;"", COUNTIF($D97:$H97, "=" &amp; Y97),"")</f>
        <v>1</v>
      </c>
      <c r="AF97" s="1">
        <f t="shared" si="97"/>
        <v>1</v>
      </c>
      <c r="AG97" s="1">
        <f t="shared" si="97"/>
        <v>0</v>
      </c>
      <c r="AH97" s="1">
        <f t="shared" si="97"/>
        <v>1</v>
      </c>
      <c r="AI97" s="1">
        <f t="shared" si="97"/>
        <v>1</v>
      </c>
      <c r="AJ97" s="1">
        <f t="shared" si="3"/>
        <v>1</v>
      </c>
      <c r="AL97" s="1">
        <f>IFERROR(__xludf.DUMMYFUNCTION("IFERROR(TRANSPOSE(SORT(TRANSPOSE(FILTER(AE97:AI97, AE97:AI97&lt;&gt;0)),1, FALSE)))"),1.0)</f>
        <v>1</v>
      </c>
      <c r="AM97" s="1">
        <f>IFERROR(__xludf.DUMMYFUNCTION("""COMPUTED_VALUE"""),1.0)</f>
        <v>1</v>
      </c>
      <c r="AN97" s="1">
        <f>IFERROR(__xludf.DUMMYFUNCTION("""COMPUTED_VALUE"""),1.0)</f>
        <v>1</v>
      </c>
      <c r="AO97" s="1">
        <f>IFERROR(__xludf.DUMMYFUNCTION("""COMPUTED_VALUE"""),1.0)</f>
        <v>1</v>
      </c>
      <c r="AR97" s="1">
        <v>2.0</v>
      </c>
      <c r="AS97" s="1">
        <v>1.0</v>
      </c>
      <c r="AT97" s="1">
        <v>1.0</v>
      </c>
      <c r="AU97" s="1">
        <v>1.0</v>
      </c>
      <c r="AV97" s="1"/>
      <c r="AX97" s="1">
        <v>96.0</v>
      </c>
      <c r="AY97" s="1">
        <v>1.0</v>
      </c>
      <c r="AZ97" s="1">
        <v>1.0</v>
      </c>
      <c r="BA97" s="1">
        <v>1.0</v>
      </c>
      <c r="BB97" s="1">
        <v>1.0</v>
      </c>
      <c r="BC97" s="1">
        <v>1.0</v>
      </c>
      <c r="BD97" s="1">
        <v>10.0</v>
      </c>
      <c r="BE97" s="1">
        <v>13.0</v>
      </c>
      <c r="BF97" s="1">
        <v>5.0</v>
      </c>
      <c r="BG97" s="1">
        <v>7.0</v>
      </c>
      <c r="BH97" s="1">
        <v>2.0</v>
      </c>
      <c r="BI97" s="1" t="s">
        <v>212</v>
      </c>
      <c r="BJ97" s="1">
        <v>972.0</v>
      </c>
      <c r="BL97" s="1">
        <v>93312.0</v>
      </c>
    </row>
    <row r="98" ht="15.75" customHeight="1">
      <c r="A98" s="2" t="s">
        <v>213</v>
      </c>
      <c r="B98" s="1" t="str">
        <f>IFERROR(__xludf.DUMMYFUNCTION("""COMPUTED_VALUE"""),"2A222")</f>
        <v>2A222</v>
      </c>
      <c r="C98" s="1">
        <f>IFERROR(__xludf.DUMMYFUNCTION("""COMPUTED_VALUE"""),448.0)</f>
        <v>448</v>
      </c>
      <c r="D98" s="1" t="s">
        <v>24</v>
      </c>
      <c r="E98" s="1" t="s">
        <v>39</v>
      </c>
      <c r="F98" s="1" t="s">
        <v>24</v>
      </c>
      <c r="G98" s="1" t="s">
        <v>24</v>
      </c>
      <c r="H98" s="1" t="s">
        <v>24</v>
      </c>
      <c r="M98" s="1">
        <v>2.0</v>
      </c>
      <c r="N98" s="1">
        <v>14.0</v>
      </c>
      <c r="O98" s="1">
        <v>2.0</v>
      </c>
      <c r="P98" s="1">
        <v>2.0</v>
      </c>
      <c r="Q98" s="1">
        <v>2.0</v>
      </c>
      <c r="S98" s="1" t="s">
        <v>24</v>
      </c>
      <c r="T98" s="1" t="s">
        <v>39</v>
      </c>
      <c r="U98" s="1" t="s">
        <v>24</v>
      </c>
      <c r="V98" s="1" t="s">
        <v>24</v>
      </c>
      <c r="W98" s="1" t="s">
        <v>24</v>
      </c>
      <c r="Y98" s="1" t="str">
        <f>IFERROR(__xludf.DUMMYFUNCTION("UNIQUE(S98:W98, TRUE)"),"2")</f>
        <v>2</v>
      </c>
      <c r="Z98" s="1" t="str">
        <f>IFERROR(__xludf.DUMMYFUNCTION("""COMPUTED_VALUE"""),"A")</f>
        <v>A</v>
      </c>
      <c r="AE98" s="1">
        <f t="shared" ref="AE98:AI98" si="98">IF($A98&lt;&gt;"", COUNTIF($D98:$H98, "=" &amp; Y98),"")</f>
        <v>4</v>
      </c>
      <c r="AF98" s="1">
        <f t="shared" si="98"/>
        <v>1</v>
      </c>
      <c r="AG98" s="1">
        <f t="shared" si="98"/>
        <v>0</v>
      </c>
      <c r="AH98" s="1">
        <f t="shared" si="98"/>
        <v>0</v>
      </c>
      <c r="AI98" s="1">
        <f t="shared" si="98"/>
        <v>0</v>
      </c>
      <c r="AJ98" s="1">
        <f t="shared" si="3"/>
        <v>0</v>
      </c>
      <c r="AL98" s="1">
        <f>IFERROR(__xludf.DUMMYFUNCTION("IFERROR(TRANSPOSE(SORT(TRANSPOSE(FILTER(AE98:AI98, AE98:AI98&lt;&gt;0)),1, FALSE)))"),4.0)</f>
        <v>4</v>
      </c>
      <c r="AM98" s="1">
        <f>IFERROR(__xludf.DUMMYFUNCTION("""COMPUTED_VALUE"""),1.0)</f>
        <v>1</v>
      </c>
      <c r="AR98" s="1">
        <v>4.0</v>
      </c>
      <c r="AS98" s="1">
        <v>1.0</v>
      </c>
      <c r="AT98" s="1"/>
      <c r="AU98" s="1"/>
      <c r="AV98" s="1"/>
      <c r="AX98" s="1">
        <v>97.0</v>
      </c>
      <c r="AY98" s="1">
        <v>1.0</v>
      </c>
      <c r="AZ98" s="1">
        <v>1.0</v>
      </c>
      <c r="BA98" s="1">
        <v>1.0</v>
      </c>
      <c r="BB98" s="1">
        <v>1.0</v>
      </c>
      <c r="BC98" s="1">
        <v>1.0</v>
      </c>
      <c r="BD98" s="1">
        <v>10.0</v>
      </c>
      <c r="BE98" s="1">
        <v>14.0</v>
      </c>
      <c r="BF98" s="1">
        <v>5.0</v>
      </c>
      <c r="BG98" s="1">
        <v>7.0</v>
      </c>
      <c r="BH98" s="1">
        <v>6.0</v>
      </c>
      <c r="BI98" s="1" t="s">
        <v>214</v>
      </c>
      <c r="BJ98" s="1">
        <v>840.0</v>
      </c>
      <c r="BL98" s="1">
        <v>81480.0</v>
      </c>
    </row>
    <row r="99" ht="15.75" customHeight="1">
      <c r="A99" s="2" t="s">
        <v>215</v>
      </c>
      <c r="B99" s="1" t="str">
        <f>IFERROR(__xludf.DUMMYFUNCTION("""COMPUTED_VALUE"""),"935JJ")</f>
        <v>935JJ</v>
      </c>
      <c r="C99" s="1">
        <f>IFERROR(__xludf.DUMMYFUNCTION("""COMPUTED_VALUE"""),798.0)</f>
        <v>798</v>
      </c>
      <c r="D99" s="1" t="s">
        <v>23</v>
      </c>
      <c r="E99" s="1" t="s">
        <v>31</v>
      </c>
      <c r="F99" s="1" t="s">
        <v>29</v>
      </c>
      <c r="G99" s="1" t="s">
        <v>22</v>
      </c>
      <c r="H99" s="1" t="s">
        <v>22</v>
      </c>
      <c r="M99" s="1">
        <v>9.0</v>
      </c>
      <c r="N99" s="1">
        <v>3.0</v>
      </c>
      <c r="O99" s="1">
        <v>5.0</v>
      </c>
      <c r="P99" s="1">
        <v>1.0</v>
      </c>
      <c r="Q99" s="1">
        <v>1.0</v>
      </c>
      <c r="S99" s="1" t="s">
        <v>23</v>
      </c>
      <c r="T99" s="1" t="s">
        <v>31</v>
      </c>
      <c r="U99" s="1" t="s">
        <v>29</v>
      </c>
      <c r="V99" s="1" t="s">
        <v>25</v>
      </c>
      <c r="W99" s="1" t="s">
        <v>25</v>
      </c>
      <c r="Y99" s="1" t="str">
        <f>IFERROR(__xludf.DUMMYFUNCTION("UNIQUE(S99:W99, TRUE)"),"9")</f>
        <v>9</v>
      </c>
      <c r="Z99" s="1" t="str">
        <f>IFERROR(__xludf.DUMMYFUNCTION("""COMPUTED_VALUE"""),"3")</f>
        <v>3</v>
      </c>
      <c r="AA99" s="1" t="str">
        <f>IFERROR(__xludf.DUMMYFUNCTION("""COMPUTED_VALUE"""),"5")</f>
        <v>5</v>
      </c>
      <c r="AB99" s="1" t="str">
        <f>IFERROR(__xludf.DUMMYFUNCTION("""COMPUTED_VALUE"""),"")</f>
        <v/>
      </c>
      <c r="AE99" s="1">
        <f t="shared" ref="AE99:AI99" si="99">IF($A99&lt;&gt;"", COUNTIF($D99:$H99, "=" &amp; Y99),"")</f>
        <v>1</v>
      </c>
      <c r="AF99" s="1">
        <f t="shared" si="99"/>
        <v>1</v>
      </c>
      <c r="AG99" s="1">
        <f t="shared" si="99"/>
        <v>1</v>
      </c>
      <c r="AH99" s="1">
        <f t="shared" si="99"/>
        <v>0</v>
      </c>
      <c r="AI99" s="1">
        <f t="shared" si="99"/>
        <v>0</v>
      </c>
      <c r="AJ99" s="1">
        <f t="shared" si="3"/>
        <v>2</v>
      </c>
      <c r="AL99" s="1">
        <f>IFERROR(__xludf.DUMMYFUNCTION("IFERROR(TRANSPOSE(SORT(TRANSPOSE(FILTER(AE99:AI99, AE99:AI99&lt;&gt;0)),1, FALSE)))"),1.0)</f>
        <v>1</v>
      </c>
      <c r="AM99" s="1">
        <f>IFERROR(__xludf.DUMMYFUNCTION("""COMPUTED_VALUE"""),1.0)</f>
        <v>1</v>
      </c>
      <c r="AN99" s="1">
        <f>IFERROR(__xludf.DUMMYFUNCTION("""COMPUTED_VALUE"""),1.0)</f>
        <v>1</v>
      </c>
      <c r="AR99" s="1">
        <v>3.0</v>
      </c>
      <c r="AS99" s="1">
        <v>1.0</v>
      </c>
      <c r="AT99" s="1">
        <v>1.0</v>
      </c>
      <c r="AU99" s="1"/>
      <c r="AV99" s="1"/>
      <c r="AX99" s="1">
        <v>98.0</v>
      </c>
      <c r="AY99" s="1">
        <v>1.0</v>
      </c>
      <c r="AZ99" s="1">
        <v>1.0</v>
      </c>
      <c r="BA99" s="1">
        <v>1.0</v>
      </c>
      <c r="BB99" s="1">
        <v>1.0</v>
      </c>
      <c r="BC99" s="1">
        <v>1.0</v>
      </c>
      <c r="BD99" s="1">
        <v>10.0</v>
      </c>
      <c r="BE99" s="1">
        <v>14.0</v>
      </c>
      <c r="BF99" s="1">
        <v>12.0</v>
      </c>
      <c r="BG99" s="1">
        <v>6.0</v>
      </c>
      <c r="BH99" s="1">
        <v>9.0</v>
      </c>
      <c r="BI99" s="1" t="s">
        <v>216</v>
      </c>
      <c r="BJ99" s="1">
        <v>535.0</v>
      </c>
      <c r="BL99" s="1">
        <v>52430.0</v>
      </c>
    </row>
    <row r="100" ht="15.75" customHeight="1">
      <c r="A100" s="2" t="s">
        <v>217</v>
      </c>
      <c r="B100" s="1" t="str">
        <f>IFERROR(__xludf.DUMMYFUNCTION("""COMPUTED_VALUE"""),"43QTJ")</f>
        <v>43QTJ</v>
      </c>
      <c r="C100" s="1">
        <f>IFERROR(__xludf.DUMMYFUNCTION("""COMPUTED_VALUE"""),226.0)</f>
        <v>226</v>
      </c>
      <c r="D100" s="1" t="s">
        <v>21</v>
      </c>
      <c r="E100" s="1" t="s">
        <v>31</v>
      </c>
      <c r="F100" s="1" t="s">
        <v>20</v>
      </c>
      <c r="G100" s="1" t="s">
        <v>45</v>
      </c>
      <c r="H100" s="1" t="s">
        <v>22</v>
      </c>
      <c r="M100" s="1">
        <v>4.0</v>
      </c>
      <c r="N100" s="1">
        <v>3.0</v>
      </c>
      <c r="O100" s="1">
        <v>12.0</v>
      </c>
      <c r="P100" s="1">
        <v>10.0</v>
      </c>
      <c r="Q100" s="1">
        <v>1.0</v>
      </c>
      <c r="S100" s="1" t="s">
        <v>21</v>
      </c>
      <c r="T100" s="1" t="s">
        <v>31</v>
      </c>
      <c r="U100" s="1" t="s">
        <v>20</v>
      </c>
      <c r="V100" s="1" t="s">
        <v>45</v>
      </c>
      <c r="W100" s="1" t="s">
        <v>25</v>
      </c>
      <c r="Y100" s="1" t="str">
        <f>IFERROR(__xludf.DUMMYFUNCTION("UNIQUE(S100:W100, TRUE)"),"4")</f>
        <v>4</v>
      </c>
      <c r="Z100" s="1" t="str">
        <f>IFERROR(__xludf.DUMMYFUNCTION("""COMPUTED_VALUE"""),"3")</f>
        <v>3</v>
      </c>
      <c r="AA100" s="1" t="str">
        <f>IFERROR(__xludf.DUMMYFUNCTION("""COMPUTED_VALUE"""),"Q")</f>
        <v>Q</v>
      </c>
      <c r="AB100" s="1" t="str">
        <f>IFERROR(__xludf.DUMMYFUNCTION("""COMPUTED_VALUE"""),"T")</f>
        <v>T</v>
      </c>
      <c r="AC100" s="1" t="str">
        <f>IFERROR(__xludf.DUMMYFUNCTION("""COMPUTED_VALUE"""),"")</f>
        <v/>
      </c>
      <c r="AE100" s="1">
        <f t="shared" ref="AE100:AI100" si="100">IF($A100&lt;&gt;"", COUNTIF($D100:$H100, "=" &amp; Y100),"")</f>
        <v>1</v>
      </c>
      <c r="AF100" s="1">
        <f t="shared" si="100"/>
        <v>1</v>
      </c>
      <c r="AG100" s="1">
        <f t="shared" si="100"/>
        <v>1</v>
      </c>
      <c r="AH100" s="1">
        <f t="shared" si="100"/>
        <v>1</v>
      </c>
      <c r="AI100" s="1">
        <f t="shared" si="100"/>
        <v>0</v>
      </c>
      <c r="AJ100" s="1">
        <f t="shared" si="3"/>
        <v>1</v>
      </c>
      <c r="AL100" s="1">
        <f>IFERROR(__xludf.DUMMYFUNCTION("IFERROR(TRANSPOSE(SORT(TRANSPOSE(FILTER(AE100:AI100, AE100:AI100&lt;&gt;0)),1, FALSE)))"),1.0)</f>
        <v>1</v>
      </c>
      <c r="AM100" s="1">
        <f>IFERROR(__xludf.DUMMYFUNCTION("""COMPUTED_VALUE"""),1.0)</f>
        <v>1</v>
      </c>
      <c r="AN100" s="1">
        <f>IFERROR(__xludf.DUMMYFUNCTION("""COMPUTED_VALUE"""),1.0)</f>
        <v>1</v>
      </c>
      <c r="AO100" s="1">
        <f>IFERROR(__xludf.DUMMYFUNCTION("""COMPUTED_VALUE"""),1.0)</f>
        <v>1</v>
      </c>
      <c r="AR100" s="1">
        <v>2.0</v>
      </c>
      <c r="AS100" s="1">
        <v>1.0</v>
      </c>
      <c r="AT100" s="1">
        <v>1.0</v>
      </c>
      <c r="AU100" s="1">
        <v>1.0</v>
      </c>
      <c r="AV100" s="1"/>
      <c r="AX100" s="1">
        <v>99.0</v>
      </c>
      <c r="AY100" s="1">
        <v>1.0</v>
      </c>
      <c r="AZ100" s="1">
        <v>1.0</v>
      </c>
      <c r="BA100" s="1">
        <v>1.0</v>
      </c>
      <c r="BB100" s="1">
        <v>1.0</v>
      </c>
      <c r="BC100" s="1">
        <v>1.0</v>
      </c>
      <c r="BD100" s="1">
        <v>12.0</v>
      </c>
      <c r="BE100" s="1">
        <v>4.0</v>
      </c>
      <c r="BF100" s="1">
        <v>6.0</v>
      </c>
      <c r="BG100" s="1">
        <v>8.0</v>
      </c>
      <c r="BH100" s="1">
        <v>7.0</v>
      </c>
      <c r="BI100" s="1" t="s">
        <v>218</v>
      </c>
      <c r="BJ100" s="1">
        <v>957.0</v>
      </c>
      <c r="BL100" s="1">
        <v>94743.0</v>
      </c>
    </row>
    <row r="101" ht="15.75" customHeight="1">
      <c r="A101" s="2" t="s">
        <v>219</v>
      </c>
      <c r="B101" s="1" t="str">
        <f>IFERROR(__xludf.DUMMYFUNCTION("""COMPUTED_VALUE"""),"5TA7K")</f>
        <v>5TA7K</v>
      </c>
      <c r="C101" s="1">
        <f>IFERROR(__xludf.DUMMYFUNCTION("""COMPUTED_VALUE"""),162.0)</f>
        <v>162</v>
      </c>
      <c r="D101" s="1" t="s">
        <v>29</v>
      </c>
      <c r="E101" s="1" t="s">
        <v>45</v>
      </c>
      <c r="F101" s="1" t="s">
        <v>39</v>
      </c>
      <c r="G101" s="1" t="s">
        <v>28</v>
      </c>
      <c r="H101" s="1" t="s">
        <v>38</v>
      </c>
      <c r="M101" s="1">
        <v>5.0</v>
      </c>
      <c r="N101" s="1">
        <v>10.0</v>
      </c>
      <c r="O101" s="1">
        <v>14.0</v>
      </c>
      <c r="P101" s="1">
        <v>7.0</v>
      </c>
      <c r="Q101" s="1">
        <v>13.0</v>
      </c>
      <c r="S101" s="1" t="s">
        <v>29</v>
      </c>
      <c r="T101" s="1" t="s">
        <v>45</v>
      </c>
      <c r="U101" s="1" t="s">
        <v>39</v>
      </c>
      <c r="V101" s="1" t="s">
        <v>28</v>
      </c>
      <c r="W101" s="1" t="s">
        <v>38</v>
      </c>
      <c r="Y101" s="1" t="str">
        <f>IFERROR(__xludf.DUMMYFUNCTION("UNIQUE(S101:W101, TRUE)"),"5")</f>
        <v>5</v>
      </c>
      <c r="Z101" s="1" t="str">
        <f>IFERROR(__xludf.DUMMYFUNCTION("""COMPUTED_VALUE"""),"T")</f>
        <v>T</v>
      </c>
      <c r="AA101" s="1" t="str">
        <f>IFERROR(__xludf.DUMMYFUNCTION("""COMPUTED_VALUE"""),"A")</f>
        <v>A</v>
      </c>
      <c r="AB101" s="1" t="str">
        <f>IFERROR(__xludf.DUMMYFUNCTION("""COMPUTED_VALUE"""),"7")</f>
        <v>7</v>
      </c>
      <c r="AC101" s="1" t="str">
        <f>IFERROR(__xludf.DUMMYFUNCTION("""COMPUTED_VALUE"""),"K")</f>
        <v>K</v>
      </c>
      <c r="AE101" s="1">
        <f t="shared" ref="AE101:AI101" si="101">IF($A101&lt;&gt;"", COUNTIF($D101:$H101, "=" &amp; Y101),"")</f>
        <v>1</v>
      </c>
      <c r="AF101" s="1">
        <f t="shared" si="101"/>
        <v>1</v>
      </c>
      <c r="AG101" s="1">
        <f t="shared" si="101"/>
        <v>1</v>
      </c>
      <c r="AH101" s="1">
        <f t="shared" si="101"/>
        <v>1</v>
      </c>
      <c r="AI101" s="1">
        <f t="shared" si="101"/>
        <v>1</v>
      </c>
      <c r="AJ101" s="1">
        <f t="shared" si="3"/>
        <v>0</v>
      </c>
      <c r="AL101" s="1">
        <f>IFERROR(__xludf.DUMMYFUNCTION("IFERROR(TRANSPOSE(SORT(TRANSPOSE(FILTER(AE101:AI101, AE101:AI101&lt;&gt;0)),1, FALSE)))"),1.0)</f>
        <v>1</v>
      </c>
      <c r="AM101" s="1">
        <f>IFERROR(__xludf.DUMMYFUNCTION("""COMPUTED_VALUE"""),1.0)</f>
        <v>1</v>
      </c>
      <c r="AN101" s="1">
        <f>IFERROR(__xludf.DUMMYFUNCTION("""COMPUTED_VALUE"""),1.0)</f>
        <v>1</v>
      </c>
      <c r="AO101" s="1">
        <f>IFERROR(__xludf.DUMMYFUNCTION("""COMPUTED_VALUE"""),1.0)</f>
        <v>1</v>
      </c>
      <c r="AP101" s="1">
        <f>IFERROR(__xludf.DUMMYFUNCTION("""COMPUTED_VALUE"""),1.0)</f>
        <v>1</v>
      </c>
      <c r="AR101" s="1">
        <v>1.0</v>
      </c>
      <c r="AS101" s="1">
        <v>1.0</v>
      </c>
      <c r="AT101" s="1">
        <v>1.0</v>
      </c>
      <c r="AU101" s="1">
        <v>1.0</v>
      </c>
      <c r="AV101" s="1">
        <v>1.0</v>
      </c>
      <c r="AX101" s="1">
        <v>100.0</v>
      </c>
      <c r="AY101" s="1">
        <v>1.0</v>
      </c>
      <c r="AZ101" s="1">
        <v>1.0</v>
      </c>
      <c r="BA101" s="1">
        <v>1.0</v>
      </c>
      <c r="BB101" s="1">
        <v>1.0</v>
      </c>
      <c r="BC101" s="1">
        <v>1.0</v>
      </c>
      <c r="BD101" s="1">
        <v>12.0</v>
      </c>
      <c r="BE101" s="1">
        <v>4.0</v>
      </c>
      <c r="BF101" s="1">
        <v>8.0</v>
      </c>
      <c r="BG101" s="1">
        <v>9.0</v>
      </c>
      <c r="BH101" s="1">
        <v>14.0</v>
      </c>
      <c r="BI101" s="1" t="s">
        <v>220</v>
      </c>
      <c r="BJ101" s="1">
        <v>322.0</v>
      </c>
      <c r="BL101" s="1">
        <v>32200.0</v>
      </c>
    </row>
    <row r="102" ht="15.75" customHeight="1">
      <c r="A102" s="2" t="s">
        <v>221</v>
      </c>
      <c r="B102" s="1" t="str">
        <f>IFERROR(__xludf.DUMMYFUNCTION("""COMPUTED_VALUE"""),"553QQ")</f>
        <v>553QQ</v>
      </c>
      <c r="C102" s="1">
        <f>IFERROR(__xludf.DUMMYFUNCTION("""COMPUTED_VALUE"""),420.0)</f>
        <v>420</v>
      </c>
      <c r="D102" s="1" t="s">
        <v>29</v>
      </c>
      <c r="E102" s="1" t="s">
        <v>29</v>
      </c>
      <c r="F102" s="1" t="s">
        <v>31</v>
      </c>
      <c r="G102" s="1" t="s">
        <v>20</v>
      </c>
      <c r="H102" s="1" t="s">
        <v>20</v>
      </c>
      <c r="M102" s="1">
        <v>5.0</v>
      </c>
      <c r="N102" s="1">
        <v>5.0</v>
      </c>
      <c r="O102" s="1">
        <v>3.0</v>
      </c>
      <c r="P102" s="1">
        <v>12.0</v>
      </c>
      <c r="Q102" s="1">
        <v>12.0</v>
      </c>
      <c r="S102" s="1" t="s">
        <v>29</v>
      </c>
      <c r="T102" s="1" t="s">
        <v>29</v>
      </c>
      <c r="U102" s="1" t="s">
        <v>31</v>
      </c>
      <c r="V102" s="1" t="s">
        <v>20</v>
      </c>
      <c r="W102" s="1" t="s">
        <v>20</v>
      </c>
      <c r="Y102" s="1" t="str">
        <f>IFERROR(__xludf.DUMMYFUNCTION("UNIQUE(S102:W102, TRUE)"),"5")</f>
        <v>5</v>
      </c>
      <c r="Z102" s="1" t="str">
        <f>IFERROR(__xludf.DUMMYFUNCTION("""COMPUTED_VALUE"""),"3")</f>
        <v>3</v>
      </c>
      <c r="AA102" s="1" t="str">
        <f>IFERROR(__xludf.DUMMYFUNCTION("""COMPUTED_VALUE"""),"Q")</f>
        <v>Q</v>
      </c>
      <c r="AE102" s="1">
        <f t="shared" ref="AE102:AI102" si="102">IF($A102&lt;&gt;"", COUNTIF($D102:$H102, "=" &amp; Y102),"")</f>
        <v>2</v>
      </c>
      <c r="AF102" s="1">
        <f t="shared" si="102"/>
        <v>1</v>
      </c>
      <c r="AG102" s="1">
        <f t="shared" si="102"/>
        <v>2</v>
      </c>
      <c r="AH102" s="1">
        <f t="shared" si="102"/>
        <v>0</v>
      </c>
      <c r="AI102" s="1">
        <f t="shared" si="102"/>
        <v>0</v>
      </c>
      <c r="AJ102" s="1">
        <f t="shared" si="3"/>
        <v>0</v>
      </c>
      <c r="AL102" s="1">
        <f>IFERROR(__xludf.DUMMYFUNCTION("IFERROR(TRANSPOSE(SORT(TRANSPOSE(FILTER(AE102:AI102, AE102:AI102&lt;&gt;0)),1, FALSE)))"),2.0)</f>
        <v>2</v>
      </c>
      <c r="AM102" s="1">
        <f>IFERROR(__xludf.DUMMYFUNCTION("""COMPUTED_VALUE"""),2.0)</f>
        <v>2</v>
      </c>
      <c r="AN102" s="1">
        <f>IFERROR(__xludf.DUMMYFUNCTION("""COMPUTED_VALUE"""),1.0)</f>
        <v>1</v>
      </c>
      <c r="AR102" s="1">
        <v>2.0</v>
      </c>
      <c r="AS102" s="1">
        <v>2.0</v>
      </c>
      <c r="AT102" s="1">
        <v>1.0</v>
      </c>
      <c r="AU102" s="1"/>
      <c r="AV102" s="1"/>
      <c r="AX102" s="1">
        <v>101.0</v>
      </c>
      <c r="AY102" s="1">
        <v>1.0</v>
      </c>
      <c r="AZ102" s="1">
        <v>1.0</v>
      </c>
      <c r="BA102" s="1">
        <v>1.0</v>
      </c>
      <c r="BB102" s="1">
        <v>1.0</v>
      </c>
      <c r="BC102" s="1">
        <v>1.0</v>
      </c>
      <c r="BD102" s="1">
        <v>12.0</v>
      </c>
      <c r="BE102" s="1">
        <v>5.0</v>
      </c>
      <c r="BF102" s="1">
        <v>9.0</v>
      </c>
      <c r="BG102" s="1">
        <v>4.0</v>
      </c>
      <c r="BH102" s="1">
        <v>8.0</v>
      </c>
      <c r="BI102" s="1" t="s">
        <v>222</v>
      </c>
      <c r="BJ102" s="1">
        <v>442.0</v>
      </c>
      <c r="BL102" s="1">
        <v>44642.0</v>
      </c>
    </row>
    <row r="103" ht="15.75" customHeight="1">
      <c r="A103" s="2" t="s">
        <v>223</v>
      </c>
      <c r="B103" s="1" t="str">
        <f>IFERROR(__xludf.DUMMYFUNCTION("""COMPUTED_VALUE"""),"QKKQ9")</f>
        <v>QKKQ9</v>
      </c>
      <c r="C103" s="1">
        <f>IFERROR(__xludf.DUMMYFUNCTION("""COMPUTED_VALUE"""),204.0)</f>
        <v>204</v>
      </c>
      <c r="D103" s="1" t="s">
        <v>20</v>
      </c>
      <c r="E103" s="1" t="s">
        <v>38</v>
      </c>
      <c r="F103" s="1" t="s">
        <v>38</v>
      </c>
      <c r="G103" s="1" t="s">
        <v>20</v>
      </c>
      <c r="H103" s="1" t="s">
        <v>23</v>
      </c>
      <c r="M103" s="1">
        <v>12.0</v>
      </c>
      <c r="N103" s="1">
        <v>13.0</v>
      </c>
      <c r="O103" s="1">
        <v>13.0</v>
      </c>
      <c r="P103" s="1">
        <v>12.0</v>
      </c>
      <c r="Q103" s="1">
        <v>9.0</v>
      </c>
      <c r="S103" s="1" t="s">
        <v>20</v>
      </c>
      <c r="T103" s="1" t="s">
        <v>38</v>
      </c>
      <c r="U103" s="1" t="s">
        <v>38</v>
      </c>
      <c r="V103" s="1" t="s">
        <v>20</v>
      </c>
      <c r="W103" s="1" t="s">
        <v>23</v>
      </c>
      <c r="Y103" s="1" t="str">
        <f>IFERROR(__xludf.DUMMYFUNCTION("UNIQUE(S103:W103, TRUE)"),"Q")</f>
        <v>Q</v>
      </c>
      <c r="Z103" s="1" t="str">
        <f>IFERROR(__xludf.DUMMYFUNCTION("""COMPUTED_VALUE"""),"K")</f>
        <v>K</v>
      </c>
      <c r="AA103" s="1" t="str">
        <f>IFERROR(__xludf.DUMMYFUNCTION("""COMPUTED_VALUE"""),"9")</f>
        <v>9</v>
      </c>
      <c r="AE103" s="1">
        <f t="shared" ref="AE103:AI103" si="103">IF($A103&lt;&gt;"", COUNTIF($D103:$H103, "=" &amp; Y103),"")</f>
        <v>2</v>
      </c>
      <c r="AF103" s="1">
        <f t="shared" si="103"/>
        <v>2</v>
      </c>
      <c r="AG103" s="1">
        <f t="shared" si="103"/>
        <v>1</v>
      </c>
      <c r="AH103" s="1">
        <f t="shared" si="103"/>
        <v>0</v>
      </c>
      <c r="AI103" s="1">
        <f t="shared" si="103"/>
        <v>0</v>
      </c>
      <c r="AJ103" s="1">
        <f t="shared" si="3"/>
        <v>0</v>
      </c>
      <c r="AL103" s="1">
        <f>IFERROR(__xludf.DUMMYFUNCTION("IFERROR(TRANSPOSE(SORT(TRANSPOSE(FILTER(AE103:AI103, AE103:AI103&lt;&gt;0)),1, FALSE)))"),2.0)</f>
        <v>2</v>
      </c>
      <c r="AM103" s="1">
        <f>IFERROR(__xludf.DUMMYFUNCTION("""COMPUTED_VALUE"""),2.0)</f>
        <v>2</v>
      </c>
      <c r="AN103" s="1">
        <f>IFERROR(__xludf.DUMMYFUNCTION("""COMPUTED_VALUE"""),1.0)</f>
        <v>1</v>
      </c>
      <c r="AR103" s="1">
        <v>2.0</v>
      </c>
      <c r="AS103" s="1">
        <v>2.0</v>
      </c>
      <c r="AT103" s="1">
        <v>1.0</v>
      </c>
      <c r="AU103" s="1"/>
      <c r="AV103" s="1"/>
      <c r="AX103" s="1">
        <v>102.0</v>
      </c>
      <c r="AY103" s="1">
        <v>1.0</v>
      </c>
      <c r="AZ103" s="1">
        <v>1.0</v>
      </c>
      <c r="BA103" s="1">
        <v>1.0</v>
      </c>
      <c r="BB103" s="1">
        <v>1.0</v>
      </c>
      <c r="BC103" s="1">
        <v>1.0</v>
      </c>
      <c r="BD103" s="1">
        <v>12.0</v>
      </c>
      <c r="BE103" s="1">
        <v>9.0</v>
      </c>
      <c r="BF103" s="1">
        <v>6.0</v>
      </c>
      <c r="BG103" s="1">
        <v>8.0</v>
      </c>
      <c r="BH103" s="1">
        <v>10.0</v>
      </c>
      <c r="BI103" s="1" t="s">
        <v>224</v>
      </c>
      <c r="BJ103" s="1">
        <v>857.0</v>
      </c>
      <c r="BL103" s="1">
        <v>87414.0</v>
      </c>
    </row>
    <row r="104" ht="15.75" customHeight="1">
      <c r="A104" s="2" t="s">
        <v>225</v>
      </c>
      <c r="B104" s="1" t="str">
        <f>IFERROR(__xludf.DUMMYFUNCTION("""COMPUTED_VALUE"""),"9399K")</f>
        <v>9399K</v>
      </c>
      <c r="C104" s="1">
        <f>IFERROR(__xludf.DUMMYFUNCTION("""COMPUTED_VALUE"""),565.0)</f>
        <v>565</v>
      </c>
      <c r="D104" s="1" t="s">
        <v>23</v>
      </c>
      <c r="E104" s="1" t="s">
        <v>31</v>
      </c>
      <c r="F104" s="1" t="s">
        <v>23</v>
      </c>
      <c r="G104" s="1" t="s">
        <v>23</v>
      </c>
      <c r="H104" s="1" t="s">
        <v>38</v>
      </c>
      <c r="M104" s="1">
        <v>9.0</v>
      </c>
      <c r="N104" s="1">
        <v>3.0</v>
      </c>
      <c r="O104" s="1">
        <v>9.0</v>
      </c>
      <c r="P104" s="1">
        <v>9.0</v>
      </c>
      <c r="Q104" s="1">
        <v>13.0</v>
      </c>
      <c r="S104" s="1" t="s">
        <v>23</v>
      </c>
      <c r="T104" s="1" t="s">
        <v>31</v>
      </c>
      <c r="U104" s="1" t="s">
        <v>23</v>
      </c>
      <c r="V104" s="1" t="s">
        <v>23</v>
      </c>
      <c r="W104" s="1" t="s">
        <v>38</v>
      </c>
      <c r="Y104" s="1" t="str">
        <f>IFERROR(__xludf.DUMMYFUNCTION("UNIQUE(S104:W104, TRUE)"),"9")</f>
        <v>9</v>
      </c>
      <c r="Z104" s="1" t="str">
        <f>IFERROR(__xludf.DUMMYFUNCTION("""COMPUTED_VALUE"""),"3")</f>
        <v>3</v>
      </c>
      <c r="AA104" s="1" t="str">
        <f>IFERROR(__xludf.DUMMYFUNCTION("""COMPUTED_VALUE"""),"K")</f>
        <v>K</v>
      </c>
      <c r="AE104" s="1">
        <f t="shared" ref="AE104:AI104" si="104">IF($A104&lt;&gt;"", COUNTIF($D104:$H104, "=" &amp; Y104),"")</f>
        <v>3</v>
      </c>
      <c r="AF104" s="1">
        <f t="shared" si="104"/>
        <v>1</v>
      </c>
      <c r="AG104" s="1">
        <f t="shared" si="104"/>
        <v>1</v>
      </c>
      <c r="AH104" s="1">
        <f t="shared" si="104"/>
        <v>0</v>
      </c>
      <c r="AI104" s="1">
        <f t="shared" si="104"/>
        <v>0</v>
      </c>
      <c r="AJ104" s="1">
        <f t="shared" si="3"/>
        <v>0</v>
      </c>
      <c r="AL104" s="1">
        <f>IFERROR(__xludf.DUMMYFUNCTION("IFERROR(TRANSPOSE(SORT(TRANSPOSE(FILTER(AE104:AI104, AE104:AI104&lt;&gt;0)),1, FALSE)))"),3.0)</f>
        <v>3</v>
      </c>
      <c r="AM104" s="1">
        <f>IFERROR(__xludf.DUMMYFUNCTION("""COMPUTED_VALUE"""),1.0)</f>
        <v>1</v>
      </c>
      <c r="AN104" s="1">
        <f>IFERROR(__xludf.DUMMYFUNCTION("""COMPUTED_VALUE"""),1.0)</f>
        <v>1</v>
      </c>
      <c r="AR104" s="1">
        <v>3.0</v>
      </c>
      <c r="AS104" s="1">
        <v>1.0</v>
      </c>
      <c r="AT104" s="1">
        <v>1.0</v>
      </c>
      <c r="AU104" s="1"/>
      <c r="AV104" s="1"/>
      <c r="AX104" s="1">
        <v>103.0</v>
      </c>
      <c r="AY104" s="1">
        <v>1.0</v>
      </c>
      <c r="AZ104" s="1">
        <v>1.0</v>
      </c>
      <c r="BA104" s="1">
        <v>1.0</v>
      </c>
      <c r="BB104" s="1">
        <v>1.0</v>
      </c>
      <c r="BC104" s="1">
        <v>1.0</v>
      </c>
      <c r="BD104" s="1">
        <v>12.0</v>
      </c>
      <c r="BE104" s="1">
        <v>10.0</v>
      </c>
      <c r="BF104" s="1">
        <v>2.0</v>
      </c>
      <c r="BG104" s="1">
        <v>3.0</v>
      </c>
      <c r="BH104" s="1">
        <v>8.0</v>
      </c>
      <c r="BI104" s="1" t="s">
        <v>226</v>
      </c>
      <c r="BJ104" s="1">
        <v>959.0</v>
      </c>
      <c r="BL104" s="1">
        <v>98777.0</v>
      </c>
    </row>
    <row r="105" ht="15.75" customHeight="1">
      <c r="A105" s="2" t="s">
        <v>227</v>
      </c>
      <c r="B105" s="1" t="str">
        <f>IFERROR(__xludf.DUMMYFUNCTION("""COMPUTED_VALUE"""),"8T66T")</f>
        <v>8T66T</v>
      </c>
      <c r="C105" s="1">
        <f>IFERROR(__xludf.DUMMYFUNCTION("""COMPUTED_VALUE"""),638.0)</f>
        <v>638</v>
      </c>
      <c r="D105" s="1" t="s">
        <v>30</v>
      </c>
      <c r="E105" s="1" t="s">
        <v>45</v>
      </c>
      <c r="F105" s="1" t="s">
        <v>40</v>
      </c>
      <c r="G105" s="1" t="s">
        <v>40</v>
      </c>
      <c r="H105" s="1" t="s">
        <v>45</v>
      </c>
      <c r="M105" s="1">
        <v>8.0</v>
      </c>
      <c r="N105" s="1">
        <v>10.0</v>
      </c>
      <c r="O105" s="1">
        <v>6.0</v>
      </c>
      <c r="P105" s="1">
        <v>6.0</v>
      </c>
      <c r="Q105" s="1">
        <v>10.0</v>
      </c>
      <c r="S105" s="1" t="s">
        <v>30</v>
      </c>
      <c r="T105" s="1" t="s">
        <v>45</v>
      </c>
      <c r="U105" s="1" t="s">
        <v>40</v>
      </c>
      <c r="V105" s="1" t="s">
        <v>40</v>
      </c>
      <c r="W105" s="1" t="s">
        <v>45</v>
      </c>
      <c r="Y105" s="1" t="str">
        <f>IFERROR(__xludf.DUMMYFUNCTION("UNIQUE(S105:W105, TRUE)"),"8")</f>
        <v>8</v>
      </c>
      <c r="Z105" s="1" t="str">
        <f>IFERROR(__xludf.DUMMYFUNCTION("""COMPUTED_VALUE"""),"T")</f>
        <v>T</v>
      </c>
      <c r="AA105" s="1" t="str">
        <f>IFERROR(__xludf.DUMMYFUNCTION("""COMPUTED_VALUE"""),"6")</f>
        <v>6</v>
      </c>
      <c r="AE105" s="1">
        <f t="shared" ref="AE105:AI105" si="105">IF($A105&lt;&gt;"", COUNTIF($D105:$H105, "=" &amp; Y105),"")</f>
        <v>1</v>
      </c>
      <c r="AF105" s="1">
        <f t="shared" si="105"/>
        <v>2</v>
      </c>
      <c r="AG105" s="1">
        <f t="shared" si="105"/>
        <v>2</v>
      </c>
      <c r="AH105" s="1">
        <f t="shared" si="105"/>
        <v>0</v>
      </c>
      <c r="AI105" s="1">
        <f t="shared" si="105"/>
        <v>0</v>
      </c>
      <c r="AJ105" s="1">
        <f t="shared" si="3"/>
        <v>0</v>
      </c>
      <c r="AL105" s="1">
        <f>IFERROR(__xludf.DUMMYFUNCTION("IFERROR(TRANSPOSE(SORT(TRANSPOSE(FILTER(AE105:AI105, AE105:AI105&lt;&gt;0)),1, FALSE)))"),2.0)</f>
        <v>2</v>
      </c>
      <c r="AM105" s="1">
        <f>IFERROR(__xludf.DUMMYFUNCTION("""COMPUTED_VALUE"""),2.0)</f>
        <v>2</v>
      </c>
      <c r="AN105" s="1">
        <f>IFERROR(__xludf.DUMMYFUNCTION("""COMPUTED_VALUE"""),1.0)</f>
        <v>1</v>
      </c>
      <c r="AR105" s="1">
        <v>2.0</v>
      </c>
      <c r="AS105" s="1">
        <v>2.0</v>
      </c>
      <c r="AT105" s="1">
        <v>1.0</v>
      </c>
      <c r="AU105" s="1"/>
      <c r="AV105" s="1"/>
      <c r="AX105" s="1">
        <v>104.0</v>
      </c>
      <c r="AY105" s="1">
        <v>1.0</v>
      </c>
      <c r="AZ105" s="1">
        <v>1.0</v>
      </c>
      <c r="BA105" s="1">
        <v>1.0</v>
      </c>
      <c r="BB105" s="1">
        <v>1.0</v>
      </c>
      <c r="BC105" s="1">
        <v>1.0</v>
      </c>
      <c r="BD105" s="1">
        <v>12.0</v>
      </c>
      <c r="BE105" s="1">
        <v>13.0</v>
      </c>
      <c r="BF105" s="1">
        <v>7.0</v>
      </c>
      <c r="BG105" s="1">
        <v>4.0</v>
      </c>
      <c r="BH105" s="1">
        <v>8.0</v>
      </c>
      <c r="BI105" s="1" t="s">
        <v>228</v>
      </c>
      <c r="BJ105" s="1">
        <v>859.0</v>
      </c>
      <c r="BL105" s="1">
        <v>89336.0</v>
      </c>
    </row>
    <row r="106" ht="15.75" customHeight="1">
      <c r="A106" s="2" t="s">
        <v>229</v>
      </c>
      <c r="B106" s="1" t="str">
        <f>IFERROR(__xludf.DUMMYFUNCTION("""COMPUTED_VALUE"""),"4444Q")</f>
        <v>4444Q</v>
      </c>
      <c r="C106" s="1">
        <f>IFERROR(__xludf.DUMMYFUNCTION("""COMPUTED_VALUE"""),83.0)</f>
        <v>83</v>
      </c>
      <c r="D106" s="1" t="s">
        <v>21</v>
      </c>
      <c r="E106" s="1" t="s">
        <v>21</v>
      </c>
      <c r="F106" s="1" t="s">
        <v>21</v>
      </c>
      <c r="G106" s="1" t="s">
        <v>21</v>
      </c>
      <c r="H106" s="1" t="s">
        <v>20</v>
      </c>
      <c r="M106" s="1">
        <v>4.0</v>
      </c>
      <c r="N106" s="1">
        <v>4.0</v>
      </c>
      <c r="O106" s="1">
        <v>4.0</v>
      </c>
      <c r="P106" s="1">
        <v>4.0</v>
      </c>
      <c r="Q106" s="1">
        <v>12.0</v>
      </c>
      <c r="S106" s="1" t="s">
        <v>21</v>
      </c>
      <c r="T106" s="1" t="s">
        <v>21</v>
      </c>
      <c r="U106" s="1" t="s">
        <v>21</v>
      </c>
      <c r="V106" s="1" t="s">
        <v>21</v>
      </c>
      <c r="W106" s="1" t="s">
        <v>20</v>
      </c>
      <c r="Y106" s="1" t="str">
        <f>IFERROR(__xludf.DUMMYFUNCTION("UNIQUE(S106:W106, TRUE)"),"4")</f>
        <v>4</v>
      </c>
      <c r="Z106" s="1" t="str">
        <f>IFERROR(__xludf.DUMMYFUNCTION("""COMPUTED_VALUE"""),"Q")</f>
        <v>Q</v>
      </c>
      <c r="AE106" s="1">
        <f t="shared" ref="AE106:AI106" si="106">IF($A106&lt;&gt;"", COUNTIF($D106:$H106, "=" &amp; Y106),"")</f>
        <v>4</v>
      </c>
      <c r="AF106" s="1">
        <f t="shared" si="106"/>
        <v>1</v>
      </c>
      <c r="AG106" s="1">
        <f t="shared" si="106"/>
        <v>0</v>
      </c>
      <c r="AH106" s="1">
        <f t="shared" si="106"/>
        <v>0</v>
      </c>
      <c r="AI106" s="1">
        <f t="shared" si="106"/>
        <v>0</v>
      </c>
      <c r="AJ106" s="1">
        <f t="shared" si="3"/>
        <v>0</v>
      </c>
      <c r="AL106" s="1">
        <f>IFERROR(__xludf.DUMMYFUNCTION("IFERROR(TRANSPOSE(SORT(TRANSPOSE(FILTER(AE106:AI106, AE106:AI106&lt;&gt;0)),1, FALSE)))"),4.0)</f>
        <v>4</v>
      </c>
      <c r="AM106" s="1">
        <f>IFERROR(__xludf.DUMMYFUNCTION("""COMPUTED_VALUE"""),1.0)</f>
        <v>1</v>
      </c>
      <c r="AR106" s="1">
        <v>4.0</v>
      </c>
      <c r="AS106" s="1">
        <v>1.0</v>
      </c>
      <c r="AT106" s="1"/>
      <c r="AU106" s="1"/>
      <c r="AV106" s="1"/>
      <c r="AX106" s="1">
        <v>105.0</v>
      </c>
      <c r="AY106" s="1">
        <v>1.0</v>
      </c>
      <c r="AZ106" s="1">
        <v>1.0</v>
      </c>
      <c r="BA106" s="1">
        <v>1.0</v>
      </c>
      <c r="BB106" s="1">
        <v>1.0</v>
      </c>
      <c r="BC106" s="1">
        <v>1.0</v>
      </c>
      <c r="BD106" s="1">
        <v>12.0</v>
      </c>
      <c r="BE106" s="1">
        <v>14.0</v>
      </c>
      <c r="BF106" s="1">
        <v>6.0</v>
      </c>
      <c r="BG106" s="1">
        <v>10.0</v>
      </c>
      <c r="BH106" s="1">
        <v>2.0</v>
      </c>
      <c r="BI106" s="1" t="s">
        <v>230</v>
      </c>
      <c r="BJ106" s="1">
        <v>760.0</v>
      </c>
      <c r="BL106" s="1">
        <v>79800.0</v>
      </c>
    </row>
    <row r="107" ht="15.75" customHeight="1">
      <c r="A107" s="2" t="s">
        <v>231</v>
      </c>
      <c r="B107" s="1" t="str">
        <f>IFERROR(__xludf.DUMMYFUNCTION("""COMPUTED_VALUE"""),"J2223")</f>
        <v>J2223</v>
      </c>
      <c r="C107" s="1">
        <f>IFERROR(__xludf.DUMMYFUNCTION("""COMPUTED_VALUE"""),173.0)</f>
        <v>173</v>
      </c>
      <c r="D107" s="1" t="s">
        <v>22</v>
      </c>
      <c r="E107" s="1" t="s">
        <v>24</v>
      </c>
      <c r="F107" s="1" t="s">
        <v>24</v>
      </c>
      <c r="G107" s="1" t="s">
        <v>24</v>
      </c>
      <c r="H107" s="1" t="s">
        <v>31</v>
      </c>
      <c r="M107" s="1">
        <v>1.0</v>
      </c>
      <c r="N107" s="1">
        <v>2.0</v>
      </c>
      <c r="O107" s="1">
        <v>2.0</v>
      </c>
      <c r="P107" s="1">
        <v>2.0</v>
      </c>
      <c r="Q107" s="1">
        <v>3.0</v>
      </c>
      <c r="S107" s="1" t="s">
        <v>25</v>
      </c>
      <c r="T107" s="1" t="s">
        <v>24</v>
      </c>
      <c r="U107" s="1" t="s">
        <v>24</v>
      </c>
      <c r="V107" s="1" t="s">
        <v>24</v>
      </c>
      <c r="W107" s="1" t="s">
        <v>31</v>
      </c>
      <c r="Y107" s="1" t="str">
        <f>IFERROR(__xludf.DUMMYFUNCTION("UNIQUE(S107:W107, TRUE)"),"")</f>
        <v/>
      </c>
      <c r="Z107" s="1" t="str">
        <f>IFERROR(__xludf.DUMMYFUNCTION("""COMPUTED_VALUE"""),"2")</f>
        <v>2</v>
      </c>
      <c r="AA107" s="1" t="str">
        <f>IFERROR(__xludf.DUMMYFUNCTION("""COMPUTED_VALUE"""),"3")</f>
        <v>3</v>
      </c>
      <c r="AE107" s="1">
        <f t="shared" ref="AE107:AI107" si="107">IF($A107&lt;&gt;"", COUNTIF($D107:$H107, "=" &amp; Y107),"")</f>
        <v>0</v>
      </c>
      <c r="AF107" s="1">
        <f t="shared" si="107"/>
        <v>3</v>
      </c>
      <c r="AG107" s="1">
        <f t="shared" si="107"/>
        <v>1</v>
      </c>
      <c r="AH107" s="1">
        <f t="shared" si="107"/>
        <v>0</v>
      </c>
      <c r="AI107" s="1">
        <f t="shared" si="107"/>
        <v>0</v>
      </c>
      <c r="AJ107" s="1">
        <f t="shared" si="3"/>
        <v>1</v>
      </c>
      <c r="AL107" s="1">
        <f>IFERROR(__xludf.DUMMYFUNCTION("IFERROR(TRANSPOSE(SORT(TRANSPOSE(FILTER(AE107:AI107, AE107:AI107&lt;&gt;0)),1, FALSE)))"),3.0)</f>
        <v>3</v>
      </c>
      <c r="AM107" s="1">
        <f>IFERROR(__xludf.DUMMYFUNCTION("""COMPUTED_VALUE"""),1.0)</f>
        <v>1</v>
      </c>
      <c r="AR107" s="1">
        <v>4.0</v>
      </c>
      <c r="AS107" s="1">
        <v>1.0</v>
      </c>
      <c r="AT107" s="1"/>
      <c r="AU107" s="1"/>
      <c r="AV107" s="1"/>
      <c r="AX107" s="1">
        <v>106.0</v>
      </c>
      <c r="AY107" s="1">
        <v>1.0</v>
      </c>
      <c r="AZ107" s="1">
        <v>1.0</v>
      </c>
      <c r="BA107" s="1">
        <v>1.0</v>
      </c>
      <c r="BB107" s="1">
        <v>1.0</v>
      </c>
      <c r="BC107" s="1">
        <v>1.0</v>
      </c>
      <c r="BD107" s="1">
        <v>13.0</v>
      </c>
      <c r="BE107" s="1">
        <v>2.0</v>
      </c>
      <c r="BF107" s="1">
        <v>8.0</v>
      </c>
      <c r="BG107" s="1">
        <v>14.0</v>
      </c>
      <c r="BH107" s="1">
        <v>4.0</v>
      </c>
      <c r="BI107" s="1" t="s">
        <v>232</v>
      </c>
      <c r="BJ107" s="1">
        <v>736.0</v>
      </c>
      <c r="BL107" s="1">
        <v>78016.0</v>
      </c>
    </row>
    <row r="108" ht="15.75" customHeight="1">
      <c r="A108" s="2" t="s">
        <v>233</v>
      </c>
      <c r="B108" s="1" t="str">
        <f>IFERROR(__xludf.DUMMYFUNCTION("""COMPUTED_VALUE"""),"4T454")</f>
        <v>4T454</v>
      </c>
      <c r="C108" s="1">
        <f>IFERROR(__xludf.DUMMYFUNCTION("""COMPUTED_VALUE"""),639.0)</f>
        <v>639</v>
      </c>
      <c r="D108" s="1" t="s">
        <v>21</v>
      </c>
      <c r="E108" s="1" t="s">
        <v>45</v>
      </c>
      <c r="F108" s="1" t="s">
        <v>21</v>
      </c>
      <c r="G108" s="1" t="s">
        <v>29</v>
      </c>
      <c r="H108" s="1" t="s">
        <v>21</v>
      </c>
      <c r="M108" s="1">
        <v>4.0</v>
      </c>
      <c r="N108" s="1">
        <v>10.0</v>
      </c>
      <c r="O108" s="1">
        <v>4.0</v>
      </c>
      <c r="P108" s="1">
        <v>5.0</v>
      </c>
      <c r="Q108" s="1">
        <v>4.0</v>
      </c>
      <c r="S108" s="1" t="s">
        <v>21</v>
      </c>
      <c r="T108" s="1" t="s">
        <v>45</v>
      </c>
      <c r="U108" s="1" t="s">
        <v>21</v>
      </c>
      <c r="V108" s="1" t="s">
        <v>29</v>
      </c>
      <c r="W108" s="1" t="s">
        <v>21</v>
      </c>
      <c r="Y108" s="1" t="str">
        <f>IFERROR(__xludf.DUMMYFUNCTION("UNIQUE(S108:W108, TRUE)"),"4")</f>
        <v>4</v>
      </c>
      <c r="Z108" s="1" t="str">
        <f>IFERROR(__xludf.DUMMYFUNCTION("""COMPUTED_VALUE"""),"T")</f>
        <v>T</v>
      </c>
      <c r="AA108" s="1" t="str">
        <f>IFERROR(__xludf.DUMMYFUNCTION("""COMPUTED_VALUE"""),"5")</f>
        <v>5</v>
      </c>
      <c r="AE108" s="1">
        <f t="shared" ref="AE108:AI108" si="108">IF($A108&lt;&gt;"", COUNTIF($D108:$H108, "=" &amp; Y108),"")</f>
        <v>3</v>
      </c>
      <c r="AF108" s="1">
        <f t="shared" si="108"/>
        <v>1</v>
      </c>
      <c r="AG108" s="1">
        <f t="shared" si="108"/>
        <v>1</v>
      </c>
      <c r="AH108" s="1">
        <f t="shared" si="108"/>
        <v>0</v>
      </c>
      <c r="AI108" s="1">
        <f t="shared" si="108"/>
        <v>0</v>
      </c>
      <c r="AJ108" s="1">
        <f t="shared" si="3"/>
        <v>0</v>
      </c>
      <c r="AL108" s="1">
        <f>IFERROR(__xludf.DUMMYFUNCTION("IFERROR(TRANSPOSE(SORT(TRANSPOSE(FILTER(AE108:AI108, AE108:AI108&lt;&gt;0)),1, FALSE)))"),3.0)</f>
        <v>3</v>
      </c>
      <c r="AM108" s="1">
        <f>IFERROR(__xludf.DUMMYFUNCTION("""COMPUTED_VALUE"""),1.0)</f>
        <v>1</v>
      </c>
      <c r="AN108" s="1">
        <f>IFERROR(__xludf.DUMMYFUNCTION("""COMPUTED_VALUE"""),1.0)</f>
        <v>1</v>
      </c>
      <c r="AR108" s="1">
        <v>3.0</v>
      </c>
      <c r="AS108" s="1">
        <v>1.0</v>
      </c>
      <c r="AT108" s="1">
        <v>1.0</v>
      </c>
      <c r="AU108" s="1"/>
      <c r="AV108" s="1"/>
      <c r="AX108" s="1">
        <v>107.0</v>
      </c>
      <c r="AY108" s="1">
        <v>1.0</v>
      </c>
      <c r="AZ108" s="1">
        <v>1.0</v>
      </c>
      <c r="BA108" s="1">
        <v>1.0</v>
      </c>
      <c r="BB108" s="1">
        <v>1.0</v>
      </c>
      <c r="BC108" s="1">
        <v>1.0</v>
      </c>
      <c r="BD108" s="1">
        <v>13.0</v>
      </c>
      <c r="BE108" s="1">
        <v>3.0</v>
      </c>
      <c r="BF108" s="1">
        <v>2.0</v>
      </c>
      <c r="BG108" s="1">
        <v>14.0</v>
      </c>
      <c r="BH108" s="1">
        <v>10.0</v>
      </c>
      <c r="BI108" s="1" t="s">
        <v>234</v>
      </c>
      <c r="BJ108" s="1">
        <v>943.0</v>
      </c>
      <c r="BL108" s="1">
        <v>100901.0</v>
      </c>
    </row>
    <row r="109" ht="15.75" customHeight="1">
      <c r="A109" s="2" t="s">
        <v>235</v>
      </c>
      <c r="B109" s="1" t="str">
        <f>IFERROR(__xludf.DUMMYFUNCTION("""COMPUTED_VALUE"""),"4K3K4")</f>
        <v>4K3K4</v>
      </c>
      <c r="C109" s="1">
        <f>IFERROR(__xludf.DUMMYFUNCTION("""COMPUTED_VALUE"""),454.0)</f>
        <v>454</v>
      </c>
      <c r="D109" s="1" t="s">
        <v>21</v>
      </c>
      <c r="E109" s="1" t="s">
        <v>38</v>
      </c>
      <c r="F109" s="1" t="s">
        <v>31</v>
      </c>
      <c r="G109" s="1" t="s">
        <v>38</v>
      </c>
      <c r="H109" s="1" t="s">
        <v>21</v>
      </c>
      <c r="M109" s="1">
        <v>4.0</v>
      </c>
      <c r="N109" s="1">
        <v>13.0</v>
      </c>
      <c r="O109" s="1">
        <v>3.0</v>
      </c>
      <c r="P109" s="1">
        <v>13.0</v>
      </c>
      <c r="Q109" s="1">
        <v>4.0</v>
      </c>
      <c r="S109" s="1" t="s">
        <v>21</v>
      </c>
      <c r="T109" s="1" t="s">
        <v>38</v>
      </c>
      <c r="U109" s="1" t="s">
        <v>31</v>
      </c>
      <c r="V109" s="1" t="s">
        <v>38</v>
      </c>
      <c r="W109" s="1" t="s">
        <v>21</v>
      </c>
      <c r="Y109" s="1" t="str">
        <f>IFERROR(__xludf.DUMMYFUNCTION("UNIQUE(S109:W109, TRUE)"),"4")</f>
        <v>4</v>
      </c>
      <c r="Z109" s="1" t="str">
        <f>IFERROR(__xludf.DUMMYFUNCTION("""COMPUTED_VALUE"""),"K")</f>
        <v>K</v>
      </c>
      <c r="AA109" s="1" t="str">
        <f>IFERROR(__xludf.DUMMYFUNCTION("""COMPUTED_VALUE"""),"3")</f>
        <v>3</v>
      </c>
      <c r="AE109" s="1">
        <f t="shared" ref="AE109:AI109" si="109">IF($A109&lt;&gt;"", COUNTIF($D109:$H109, "=" &amp; Y109),"")</f>
        <v>2</v>
      </c>
      <c r="AF109" s="1">
        <f t="shared" si="109"/>
        <v>2</v>
      </c>
      <c r="AG109" s="1">
        <f t="shared" si="109"/>
        <v>1</v>
      </c>
      <c r="AH109" s="1">
        <f t="shared" si="109"/>
        <v>0</v>
      </c>
      <c r="AI109" s="1">
        <f t="shared" si="109"/>
        <v>0</v>
      </c>
      <c r="AJ109" s="1">
        <f t="shared" si="3"/>
        <v>0</v>
      </c>
      <c r="AL109" s="1">
        <f>IFERROR(__xludf.DUMMYFUNCTION("IFERROR(TRANSPOSE(SORT(TRANSPOSE(FILTER(AE109:AI109, AE109:AI109&lt;&gt;0)),1, FALSE)))"),2.0)</f>
        <v>2</v>
      </c>
      <c r="AM109" s="1">
        <f>IFERROR(__xludf.DUMMYFUNCTION("""COMPUTED_VALUE"""),2.0)</f>
        <v>2</v>
      </c>
      <c r="AN109" s="1">
        <f>IFERROR(__xludf.DUMMYFUNCTION("""COMPUTED_VALUE"""),1.0)</f>
        <v>1</v>
      </c>
      <c r="AR109" s="1">
        <v>2.0</v>
      </c>
      <c r="AS109" s="1">
        <v>2.0</v>
      </c>
      <c r="AT109" s="1">
        <v>1.0</v>
      </c>
      <c r="AU109" s="1"/>
      <c r="AV109" s="1"/>
      <c r="AX109" s="1">
        <v>108.0</v>
      </c>
      <c r="AY109" s="1">
        <v>1.0</v>
      </c>
      <c r="AZ109" s="1">
        <v>1.0</v>
      </c>
      <c r="BA109" s="1">
        <v>1.0</v>
      </c>
      <c r="BB109" s="1">
        <v>1.0</v>
      </c>
      <c r="BC109" s="1">
        <v>1.0</v>
      </c>
      <c r="BD109" s="1">
        <v>13.0</v>
      </c>
      <c r="BE109" s="1">
        <v>5.0</v>
      </c>
      <c r="BF109" s="1">
        <v>6.0</v>
      </c>
      <c r="BG109" s="1">
        <v>8.0</v>
      </c>
      <c r="BH109" s="1">
        <v>12.0</v>
      </c>
      <c r="BI109" s="1" t="s">
        <v>236</v>
      </c>
      <c r="BJ109" s="1">
        <v>846.0</v>
      </c>
      <c r="BL109" s="1">
        <v>91368.0</v>
      </c>
    </row>
    <row r="110" ht="15.75" customHeight="1">
      <c r="A110" s="2" t="s">
        <v>237</v>
      </c>
      <c r="B110" s="1" t="str">
        <f>IFERROR(__xludf.DUMMYFUNCTION("""COMPUTED_VALUE"""),"Q2255")</f>
        <v>Q2255</v>
      </c>
      <c r="C110" s="1">
        <f>IFERROR(__xludf.DUMMYFUNCTION("""COMPUTED_VALUE"""),955.0)</f>
        <v>955</v>
      </c>
      <c r="D110" s="1" t="s">
        <v>20</v>
      </c>
      <c r="E110" s="1" t="s">
        <v>24</v>
      </c>
      <c r="F110" s="1" t="s">
        <v>24</v>
      </c>
      <c r="G110" s="1" t="s">
        <v>29</v>
      </c>
      <c r="H110" s="1" t="s">
        <v>29</v>
      </c>
      <c r="M110" s="1">
        <v>12.0</v>
      </c>
      <c r="N110" s="1">
        <v>2.0</v>
      </c>
      <c r="O110" s="1">
        <v>2.0</v>
      </c>
      <c r="P110" s="1">
        <v>5.0</v>
      </c>
      <c r="Q110" s="1">
        <v>5.0</v>
      </c>
      <c r="S110" s="1" t="s">
        <v>20</v>
      </c>
      <c r="T110" s="1" t="s">
        <v>24</v>
      </c>
      <c r="U110" s="1" t="s">
        <v>24</v>
      </c>
      <c r="V110" s="1" t="s">
        <v>29</v>
      </c>
      <c r="W110" s="1" t="s">
        <v>29</v>
      </c>
      <c r="Y110" s="1" t="str">
        <f>IFERROR(__xludf.DUMMYFUNCTION("UNIQUE(S110:W110, TRUE)"),"Q")</f>
        <v>Q</v>
      </c>
      <c r="Z110" s="1" t="str">
        <f>IFERROR(__xludf.DUMMYFUNCTION("""COMPUTED_VALUE"""),"2")</f>
        <v>2</v>
      </c>
      <c r="AA110" s="1" t="str">
        <f>IFERROR(__xludf.DUMMYFUNCTION("""COMPUTED_VALUE"""),"5")</f>
        <v>5</v>
      </c>
      <c r="AE110" s="1">
        <f t="shared" ref="AE110:AI110" si="110">IF($A110&lt;&gt;"", COUNTIF($D110:$H110, "=" &amp; Y110),"")</f>
        <v>1</v>
      </c>
      <c r="AF110" s="1">
        <f t="shared" si="110"/>
        <v>2</v>
      </c>
      <c r="AG110" s="1">
        <f t="shared" si="110"/>
        <v>2</v>
      </c>
      <c r="AH110" s="1">
        <f t="shared" si="110"/>
        <v>0</v>
      </c>
      <c r="AI110" s="1">
        <f t="shared" si="110"/>
        <v>0</v>
      </c>
      <c r="AJ110" s="1">
        <f t="shared" si="3"/>
        <v>0</v>
      </c>
      <c r="AL110" s="1">
        <f>IFERROR(__xludf.DUMMYFUNCTION("IFERROR(TRANSPOSE(SORT(TRANSPOSE(FILTER(AE110:AI110, AE110:AI110&lt;&gt;0)),1, FALSE)))"),2.0)</f>
        <v>2</v>
      </c>
      <c r="AM110" s="1">
        <f>IFERROR(__xludf.DUMMYFUNCTION("""COMPUTED_VALUE"""),2.0)</f>
        <v>2</v>
      </c>
      <c r="AN110" s="1">
        <f>IFERROR(__xludf.DUMMYFUNCTION("""COMPUTED_VALUE"""),1.0)</f>
        <v>1</v>
      </c>
      <c r="AR110" s="1">
        <v>2.0</v>
      </c>
      <c r="AS110" s="1">
        <v>2.0</v>
      </c>
      <c r="AT110" s="1">
        <v>1.0</v>
      </c>
      <c r="AU110" s="1"/>
      <c r="AV110" s="1"/>
      <c r="AX110" s="1">
        <v>109.0</v>
      </c>
      <c r="AY110" s="1">
        <v>1.0</v>
      </c>
      <c r="AZ110" s="1">
        <v>1.0</v>
      </c>
      <c r="BA110" s="1">
        <v>1.0</v>
      </c>
      <c r="BB110" s="1">
        <v>1.0</v>
      </c>
      <c r="BC110" s="1">
        <v>1.0</v>
      </c>
      <c r="BD110" s="1">
        <v>13.0</v>
      </c>
      <c r="BE110" s="1">
        <v>7.0</v>
      </c>
      <c r="BF110" s="1">
        <v>3.0</v>
      </c>
      <c r="BG110" s="1">
        <v>4.0</v>
      </c>
      <c r="BH110" s="1">
        <v>14.0</v>
      </c>
      <c r="BI110" s="1" t="s">
        <v>238</v>
      </c>
      <c r="BJ110" s="1">
        <v>71.0</v>
      </c>
      <c r="BL110" s="1">
        <v>7739.0</v>
      </c>
    </row>
    <row r="111" ht="15.75" customHeight="1">
      <c r="A111" s="2" t="s">
        <v>239</v>
      </c>
      <c r="B111" s="1" t="str">
        <f>IFERROR(__xludf.DUMMYFUNCTION("""COMPUTED_VALUE"""),"965JJ")</f>
        <v>965JJ</v>
      </c>
      <c r="C111" s="1">
        <f>IFERROR(__xludf.DUMMYFUNCTION("""COMPUTED_VALUE"""),658.0)</f>
        <v>658</v>
      </c>
      <c r="D111" s="1" t="s">
        <v>23</v>
      </c>
      <c r="E111" s="1" t="s">
        <v>40</v>
      </c>
      <c r="F111" s="1" t="s">
        <v>29</v>
      </c>
      <c r="G111" s="1" t="s">
        <v>22</v>
      </c>
      <c r="H111" s="1" t="s">
        <v>22</v>
      </c>
      <c r="M111" s="1">
        <v>9.0</v>
      </c>
      <c r="N111" s="1">
        <v>6.0</v>
      </c>
      <c r="O111" s="1">
        <v>5.0</v>
      </c>
      <c r="P111" s="1">
        <v>1.0</v>
      </c>
      <c r="Q111" s="1">
        <v>1.0</v>
      </c>
      <c r="S111" s="1" t="s">
        <v>23</v>
      </c>
      <c r="T111" s="1" t="s">
        <v>40</v>
      </c>
      <c r="U111" s="1" t="s">
        <v>29</v>
      </c>
      <c r="V111" s="1" t="s">
        <v>25</v>
      </c>
      <c r="W111" s="1" t="s">
        <v>25</v>
      </c>
      <c r="Y111" s="1" t="str">
        <f>IFERROR(__xludf.DUMMYFUNCTION("UNIQUE(S111:W111, TRUE)"),"9")</f>
        <v>9</v>
      </c>
      <c r="Z111" s="1" t="str">
        <f>IFERROR(__xludf.DUMMYFUNCTION("""COMPUTED_VALUE"""),"6")</f>
        <v>6</v>
      </c>
      <c r="AA111" s="1" t="str">
        <f>IFERROR(__xludf.DUMMYFUNCTION("""COMPUTED_VALUE"""),"5")</f>
        <v>5</v>
      </c>
      <c r="AB111" s="1" t="str">
        <f>IFERROR(__xludf.DUMMYFUNCTION("""COMPUTED_VALUE"""),"")</f>
        <v/>
      </c>
      <c r="AE111" s="1">
        <f t="shared" ref="AE111:AI111" si="111">IF($A111&lt;&gt;"", COUNTIF($D111:$H111, "=" &amp; Y111),"")</f>
        <v>1</v>
      </c>
      <c r="AF111" s="1">
        <f t="shared" si="111"/>
        <v>1</v>
      </c>
      <c r="AG111" s="1">
        <f t="shared" si="111"/>
        <v>1</v>
      </c>
      <c r="AH111" s="1">
        <f t="shared" si="111"/>
        <v>0</v>
      </c>
      <c r="AI111" s="1">
        <f t="shared" si="111"/>
        <v>0</v>
      </c>
      <c r="AJ111" s="1">
        <f t="shared" si="3"/>
        <v>2</v>
      </c>
      <c r="AL111" s="1">
        <f>IFERROR(__xludf.DUMMYFUNCTION("IFERROR(TRANSPOSE(SORT(TRANSPOSE(FILTER(AE111:AI111, AE111:AI111&lt;&gt;0)),1, FALSE)))"),1.0)</f>
        <v>1</v>
      </c>
      <c r="AM111" s="1">
        <f>IFERROR(__xludf.DUMMYFUNCTION("""COMPUTED_VALUE"""),1.0)</f>
        <v>1</v>
      </c>
      <c r="AN111" s="1">
        <f>IFERROR(__xludf.DUMMYFUNCTION("""COMPUTED_VALUE"""),1.0)</f>
        <v>1</v>
      </c>
      <c r="AR111" s="1">
        <v>3.0</v>
      </c>
      <c r="AS111" s="1">
        <v>1.0</v>
      </c>
      <c r="AT111" s="1">
        <v>1.0</v>
      </c>
      <c r="AU111" s="1"/>
      <c r="AV111" s="1"/>
      <c r="AX111" s="1">
        <v>110.0</v>
      </c>
      <c r="AY111" s="1">
        <v>1.0</v>
      </c>
      <c r="AZ111" s="1">
        <v>1.0</v>
      </c>
      <c r="BA111" s="1">
        <v>1.0</v>
      </c>
      <c r="BB111" s="1">
        <v>1.0</v>
      </c>
      <c r="BC111" s="1">
        <v>1.0</v>
      </c>
      <c r="BD111" s="1">
        <v>13.0</v>
      </c>
      <c r="BE111" s="1">
        <v>7.0</v>
      </c>
      <c r="BF111" s="1">
        <v>5.0</v>
      </c>
      <c r="BG111" s="1">
        <v>12.0</v>
      </c>
      <c r="BH111" s="1">
        <v>4.0</v>
      </c>
      <c r="BI111" s="1" t="s">
        <v>240</v>
      </c>
      <c r="BJ111" s="1">
        <v>144.0</v>
      </c>
      <c r="BL111" s="1">
        <v>15840.0</v>
      </c>
    </row>
    <row r="112" ht="15.75" customHeight="1">
      <c r="A112" s="2" t="s">
        <v>241</v>
      </c>
      <c r="B112" s="1" t="str">
        <f>IFERROR(__xludf.DUMMYFUNCTION("""COMPUTED_VALUE"""),"A48K3")</f>
        <v>A48K3</v>
      </c>
      <c r="C112" s="1">
        <f>IFERROR(__xludf.DUMMYFUNCTION("""COMPUTED_VALUE"""),409.0)</f>
        <v>409</v>
      </c>
      <c r="D112" s="1" t="s">
        <v>39</v>
      </c>
      <c r="E112" s="1" t="s">
        <v>21</v>
      </c>
      <c r="F112" s="1" t="s">
        <v>30</v>
      </c>
      <c r="G112" s="1" t="s">
        <v>38</v>
      </c>
      <c r="H112" s="1" t="s">
        <v>31</v>
      </c>
      <c r="M112" s="1">
        <v>14.0</v>
      </c>
      <c r="N112" s="1">
        <v>4.0</v>
      </c>
      <c r="O112" s="1">
        <v>8.0</v>
      </c>
      <c r="P112" s="1">
        <v>13.0</v>
      </c>
      <c r="Q112" s="1">
        <v>3.0</v>
      </c>
      <c r="S112" s="1" t="s">
        <v>39</v>
      </c>
      <c r="T112" s="1" t="s">
        <v>21</v>
      </c>
      <c r="U112" s="1" t="s">
        <v>30</v>
      </c>
      <c r="V112" s="1" t="s">
        <v>38</v>
      </c>
      <c r="W112" s="1" t="s">
        <v>31</v>
      </c>
      <c r="Y112" s="1" t="str">
        <f>IFERROR(__xludf.DUMMYFUNCTION("UNIQUE(S112:W112, TRUE)"),"A")</f>
        <v>A</v>
      </c>
      <c r="Z112" s="1" t="str">
        <f>IFERROR(__xludf.DUMMYFUNCTION("""COMPUTED_VALUE"""),"4")</f>
        <v>4</v>
      </c>
      <c r="AA112" s="1" t="str">
        <f>IFERROR(__xludf.DUMMYFUNCTION("""COMPUTED_VALUE"""),"8")</f>
        <v>8</v>
      </c>
      <c r="AB112" s="1" t="str">
        <f>IFERROR(__xludf.DUMMYFUNCTION("""COMPUTED_VALUE"""),"K")</f>
        <v>K</v>
      </c>
      <c r="AC112" s="1" t="str">
        <f>IFERROR(__xludf.DUMMYFUNCTION("""COMPUTED_VALUE"""),"3")</f>
        <v>3</v>
      </c>
      <c r="AE112" s="1">
        <f t="shared" ref="AE112:AI112" si="112">IF($A112&lt;&gt;"", COUNTIF($D112:$H112, "=" &amp; Y112),"")</f>
        <v>1</v>
      </c>
      <c r="AF112" s="1">
        <f t="shared" si="112"/>
        <v>1</v>
      </c>
      <c r="AG112" s="1">
        <f t="shared" si="112"/>
        <v>1</v>
      </c>
      <c r="AH112" s="1">
        <f t="shared" si="112"/>
        <v>1</v>
      </c>
      <c r="AI112" s="1">
        <f t="shared" si="112"/>
        <v>1</v>
      </c>
      <c r="AJ112" s="1">
        <f t="shared" si="3"/>
        <v>0</v>
      </c>
      <c r="AL112" s="1">
        <f>IFERROR(__xludf.DUMMYFUNCTION("IFERROR(TRANSPOSE(SORT(TRANSPOSE(FILTER(AE112:AI112, AE112:AI112&lt;&gt;0)),1, FALSE)))"),1.0)</f>
        <v>1</v>
      </c>
      <c r="AM112" s="1">
        <f>IFERROR(__xludf.DUMMYFUNCTION("""COMPUTED_VALUE"""),1.0)</f>
        <v>1</v>
      </c>
      <c r="AN112" s="1">
        <f>IFERROR(__xludf.DUMMYFUNCTION("""COMPUTED_VALUE"""),1.0)</f>
        <v>1</v>
      </c>
      <c r="AO112" s="1">
        <f>IFERROR(__xludf.DUMMYFUNCTION("""COMPUTED_VALUE"""),1.0)</f>
        <v>1</v>
      </c>
      <c r="AP112" s="1">
        <f>IFERROR(__xludf.DUMMYFUNCTION("""COMPUTED_VALUE"""),1.0)</f>
        <v>1</v>
      </c>
      <c r="AR112" s="1">
        <v>1.0</v>
      </c>
      <c r="AS112" s="1">
        <v>1.0</v>
      </c>
      <c r="AT112" s="1">
        <v>1.0</v>
      </c>
      <c r="AU112" s="1">
        <v>1.0</v>
      </c>
      <c r="AV112" s="1">
        <v>1.0</v>
      </c>
      <c r="AX112" s="1">
        <v>111.0</v>
      </c>
      <c r="AY112" s="1">
        <v>1.0</v>
      </c>
      <c r="AZ112" s="1">
        <v>1.0</v>
      </c>
      <c r="BA112" s="1">
        <v>1.0</v>
      </c>
      <c r="BB112" s="1">
        <v>1.0</v>
      </c>
      <c r="BC112" s="1">
        <v>1.0</v>
      </c>
      <c r="BD112" s="1">
        <v>13.0</v>
      </c>
      <c r="BE112" s="1">
        <v>8.0</v>
      </c>
      <c r="BF112" s="1">
        <v>4.0</v>
      </c>
      <c r="BG112" s="1">
        <v>10.0</v>
      </c>
      <c r="BH112" s="1">
        <v>2.0</v>
      </c>
      <c r="BI112" s="1" t="s">
        <v>242</v>
      </c>
      <c r="BJ112" s="1">
        <v>20.0</v>
      </c>
      <c r="BL112" s="1">
        <v>2220.0</v>
      </c>
    </row>
    <row r="113" ht="15.75" customHeight="1">
      <c r="A113" s="2" t="s">
        <v>243</v>
      </c>
      <c r="B113" s="1" t="str">
        <f>IFERROR(__xludf.DUMMYFUNCTION("""COMPUTED_VALUE"""),"JJA22")</f>
        <v>JJA22</v>
      </c>
      <c r="C113" s="1">
        <f>IFERROR(__xludf.DUMMYFUNCTION("""COMPUTED_VALUE"""),728.0)</f>
        <v>728</v>
      </c>
      <c r="D113" s="1" t="s">
        <v>22</v>
      </c>
      <c r="E113" s="1" t="s">
        <v>22</v>
      </c>
      <c r="F113" s="1" t="s">
        <v>39</v>
      </c>
      <c r="G113" s="1" t="s">
        <v>24</v>
      </c>
      <c r="H113" s="1" t="s">
        <v>24</v>
      </c>
      <c r="M113" s="1">
        <v>1.0</v>
      </c>
      <c r="N113" s="1">
        <v>1.0</v>
      </c>
      <c r="O113" s="1">
        <v>14.0</v>
      </c>
      <c r="P113" s="1">
        <v>2.0</v>
      </c>
      <c r="Q113" s="1">
        <v>2.0</v>
      </c>
      <c r="S113" s="1" t="s">
        <v>25</v>
      </c>
      <c r="T113" s="1" t="s">
        <v>25</v>
      </c>
      <c r="U113" s="1" t="s">
        <v>39</v>
      </c>
      <c r="V113" s="1" t="s">
        <v>24</v>
      </c>
      <c r="W113" s="1" t="s">
        <v>24</v>
      </c>
      <c r="Y113" s="1" t="str">
        <f>IFERROR(__xludf.DUMMYFUNCTION("UNIQUE(S113:W113, TRUE)"),"")</f>
        <v/>
      </c>
      <c r="Z113" s="1" t="str">
        <f>IFERROR(__xludf.DUMMYFUNCTION("""COMPUTED_VALUE"""),"A")</f>
        <v>A</v>
      </c>
      <c r="AA113" s="1" t="str">
        <f>IFERROR(__xludf.DUMMYFUNCTION("""COMPUTED_VALUE"""),"2")</f>
        <v>2</v>
      </c>
      <c r="AE113" s="1">
        <f t="shared" ref="AE113:AI113" si="113">IF($A113&lt;&gt;"", COUNTIF($D113:$H113, "=" &amp; Y113),"")</f>
        <v>0</v>
      </c>
      <c r="AF113" s="1">
        <f t="shared" si="113"/>
        <v>1</v>
      </c>
      <c r="AG113" s="1">
        <f t="shared" si="113"/>
        <v>2</v>
      </c>
      <c r="AH113" s="1">
        <f t="shared" si="113"/>
        <v>0</v>
      </c>
      <c r="AI113" s="1">
        <f t="shared" si="113"/>
        <v>0</v>
      </c>
      <c r="AJ113" s="1">
        <f t="shared" si="3"/>
        <v>2</v>
      </c>
      <c r="AL113" s="1">
        <f>IFERROR(__xludf.DUMMYFUNCTION("IFERROR(TRANSPOSE(SORT(TRANSPOSE(FILTER(AE113:AI113, AE113:AI113&lt;&gt;0)),1, FALSE)))"),2.0)</f>
        <v>2</v>
      </c>
      <c r="AM113" s="1">
        <f>IFERROR(__xludf.DUMMYFUNCTION("""COMPUTED_VALUE"""),1.0)</f>
        <v>1</v>
      </c>
      <c r="AR113" s="1">
        <v>4.0</v>
      </c>
      <c r="AS113" s="1">
        <v>1.0</v>
      </c>
      <c r="AT113" s="1"/>
      <c r="AU113" s="1"/>
      <c r="AV113" s="1"/>
      <c r="AX113" s="1">
        <v>112.0</v>
      </c>
      <c r="AY113" s="1">
        <v>1.0</v>
      </c>
      <c r="AZ113" s="1">
        <v>1.0</v>
      </c>
      <c r="BA113" s="1">
        <v>1.0</v>
      </c>
      <c r="BB113" s="1">
        <v>1.0</v>
      </c>
      <c r="BC113" s="1">
        <v>1.0</v>
      </c>
      <c r="BD113" s="1">
        <v>13.0</v>
      </c>
      <c r="BE113" s="1">
        <v>9.0</v>
      </c>
      <c r="BF113" s="1">
        <v>7.0</v>
      </c>
      <c r="BG113" s="1">
        <v>12.0</v>
      </c>
      <c r="BH113" s="1">
        <v>2.0</v>
      </c>
      <c r="BI113" s="1" t="s">
        <v>244</v>
      </c>
      <c r="BJ113" s="1">
        <v>485.0</v>
      </c>
      <c r="BL113" s="1">
        <v>54320.0</v>
      </c>
    </row>
    <row r="114" ht="15.75" customHeight="1">
      <c r="A114" s="2" t="s">
        <v>245</v>
      </c>
      <c r="B114" s="1">
        <f>IFERROR(__xludf.DUMMYFUNCTION("""COMPUTED_VALUE"""),42242.0)</f>
        <v>42242</v>
      </c>
      <c r="C114" s="1">
        <f>IFERROR(__xludf.DUMMYFUNCTION("""COMPUTED_VALUE"""),677.0)</f>
        <v>677</v>
      </c>
      <c r="D114" s="1" t="s">
        <v>21</v>
      </c>
      <c r="E114" s="1" t="s">
        <v>24</v>
      </c>
      <c r="F114" s="1" t="s">
        <v>24</v>
      </c>
      <c r="G114" s="1" t="s">
        <v>21</v>
      </c>
      <c r="H114" s="1" t="s">
        <v>24</v>
      </c>
      <c r="M114" s="1">
        <v>4.0</v>
      </c>
      <c r="N114" s="1">
        <v>2.0</v>
      </c>
      <c r="O114" s="1">
        <v>2.0</v>
      </c>
      <c r="P114" s="1">
        <v>4.0</v>
      </c>
      <c r="Q114" s="1">
        <v>2.0</v>
      </c>
      <c r="S114" s="1" t="s">
        <v>21</v>
      </c>
      <c r="T114" s="1" t="s">
        <v>24</v>
      </c>
      <c r="U114" s="1" t="s">
        <v>24</v>
      </c>
      <c r="V114" s="1" t="s">
        <v>21</v>
      </c>
      <c r="W114" s="1" t="s">
        <v>24</v>
      </c>
      <c r="Y114" s="1" t="str">
        <f>IFERROR(__xludf.DUMMYFUNCTION("UNIQUE(S114:W114, TRUE)"),"4")</f>
        <v>4</v>
      </c>
      <c r="Z114" s="1" t="str">
        <f>IFERROR(__xludf.DUMMYFUNCTION("""COMPUTED_VALUE"""),"2")</f>
        <v>2</v>
      </c>
      <c r="AE114" s="1">
        <f t="shared" ref="AE114:AI114" si="114">IF($A114&lt;&gt;"", COUNTIF($D114:$H114, "=" &amp; Y114),"")</f>
        <v>2</v>
      </c>
      <c r="AF114" s="1">
        <f t="shared" si="114"/>
        <v>3</v>
      </c>
      <c r="AG114" s="1">
        <f t="shared" si="114"/>
        <v>0</v>
      </c>
      <c r="AH114" s="1">
        <f t="shared" si="114"/>
        <v>0</v>
      </c>
      <c r="AI114" s="1">
        <f t="shared" si="114"/>
        <v>0</v>
      </c>
      <c r="AJ114" s="1">
        <f t="shared" si="3"/>
        <v>0</v>
      </c>
      <c r="AL114" s="1">
        <f>IFERROR(__xludf.DUMMYFUNCTION("IFERROR(TRANSPOSE(SORT(TRANSPOSE(FILTER(AE114:AI114, AE114:AI114&lt;&gt;0)),1, FALSE)))"),3.0)</f>
        <v>3</v>
      </c>
      <c r="AM114" s="1">
        <f>IFERROR(__xludf.DUMMYFUNCTION("""COMPUTED_VALUE"""),2.0)</f>
        <v>2</v>
      </c>
      <c r="AR114" s="1">
        <v>3.0</v>
      </c>
      <c r="AS114" s="1">
        <v>2.0</v>
      </c>
      <c r="AT114" s="1"/>
      <c r="AU114" s="1"/>
      <c r="AV114" s="1"/>
      <c r="AX114" s="1">
        <v>113.0</v>
      </c>
      <c r="AY114" s="1">
        <v>1.0</v>
      </c>
      <c r="AZ114" s="1">
        <v>1.0</v>
      </c>
      <c r="BA114" s="1">
        <v>1.0</v>
      </c>
      <c r="BB114" s="1">
        <v>1.0</v>
      </c>
      <c r="BC114" s="1">
        <v>1.0</v>
      </c>
      <c r="BD114" s="1">
        <v>13.0</v>
      </c>
      <c r="BE114" s="1">
        <v>12.0</v>
      </c>
      <c r="BF114" s="1">
        <v>7.0</v>
      </c>
      <c r="BG114" s="1">
        <v>9.0</v>
      </c>
      <c r="BH114" s="1">
        <v>4.0</v>
      </c>
      <c r="BI114" s="1" t="s">
        <v>246</v>
      </c>
      <c r="BJ114" s="1">
        <v>802.0</v>
      </c>
      <c r="BL114" s="1">
        <v>90626.0</v>
      </c>
    </row>
    <row r="115" ht="15.75" customHeight="1">
      <c r="A115" s="2" t="s">
        <v>247</v>
      </c>
      <c r="B115" s="1" t="str">
        <f>IFERROR(__xludf.DUMMYFUNCTION("""COMPUTED_VALUE"""),"AKT6J")</f>
        <v>AKT6J</v>
      </c>
      <c r="C115" s="1">
        <f>IFERROR(__xludf.DUMMYFUNCTION("""COMPUTED_VALUE"""),155.0)</f>
        <v>155</v>
      </c>
      <c r="D115" s="1" t="s">
        <v>39</v>
      </c>
      <c r="E115" s="1" t="s">
        <v>38</v>
      </c>
      <c r="F115" s="1" t="s">
        <v>45</v>
      </c>
      <c r="G115" s="1" t="s">
        <v>40</v>
      </c>
      <c r="H115" s="1" t="s">
        <v>22</v>
      </c>
      <c r="M115" s="1">
        <v>14.0</v>
      </c>
      <c r="N115" s="1">
        <v>13.0</v>
      </c>
      <c r="O115" s="1">
        <v>10.0</v>
      </c>
      <c r="P115" s="1">
        <v>6.0</v>
      </c>
      <c r="Q115" s="1">
        <v>1.0</v>
      </c>
      <c r="S115" s="1" t="s">
        <v>39</v>
      </c>
      <c r="T115" s="1" t="s">
        <v>38</v>
      </c>
      <c r="U115" s="1" t="s">
        <v>45</v>
      </c>
      <c r="V115" s="1" t="s">
        <v>40</v>
      </c>
      <c r="W115" s="1" t="s">
        <v>25</v>
      </c>
      <c r="Y115" s="1" t="str">
        <f>IFERROR(__xludf.DUMMYFUNCTION("UNIQUE(S115:W115, TRUE)"),"A")</f>
        <v>A</v>
      </c>
      <c r="Z115" s="1" t="str">
        <f>IFERROR(__xludf.DUMMYFUNCTION("""COMPUTED_VALUE"""),"K")</f>
        <v>K</v>
      </c>
      <c r="AA115" s="1" t="str">
        <f>IFERROR(__xludf.DUMMYFUNCTION("""COMPUTED_VALUE"""),"T")</f>
        <v>T</v>
      </c>
      <c r="AB115" s="1" t="str">
        <f>IFERROR(__xludf.DUMMYFUNCTION("""COMPUTED_VALUE"""),"6")</f>
        <v>6</v>
      </c>
      <c r="AC115" s="1" t="str">
        <f>IFERROR(__xludf.DUMMYFUNCTION("""COMPUTED_VALUE"""),"")</f>
        <v/>
      </c>
      <c r="AE115" s="1">
        <f t="shared" ref="AE115:AI115" si="115">IF($A115&lt;&gt;"", COUNTIF($D115:$H115, "=" &amp; Y115),"")</f>
        <v>1</v>
      </c>
      <c r="AF115" s="1">
        <f t="shared" si="115"/>
        <v>1</v>
      </c>
      <c r="AG115" s="1">
        <f t="shared" si="115"/>
        <v>1</v>
      </c>
      <c r="AH115" s="1">
        <f t="shared" si="115"/>
        <v>1</v>
      </c>
      <c r="AI115" s="1">
        <f t="shared" si="115"/>
        <v>0</v>
      </c>
      <c r="AJ115" s="1">
        <f t="shared" si="3"/>
        <v>1</v>
      </c>
      <c r="AL115" s="1">
        <f>IFERROR(__xludf.DUMMYFUNCTION("IFERROR(TRANSPOSE(SORT(TRANSPOSE(FILTER(AE115:AI115, AE115:AI115&lt;&gt;0)),1, FALSE)))"),1.0)</f>
        <v>1</v>
      </c>
      <c r="AM115" s="1">
        <f>IFERROR(__xludf.DUMMYFUNCTION("""COMPUTED_VALUE"""),1.0)</f>
        <v>1</v>
      </c>
      <c r="AN115" s="1">
        <f>IFERROR(__xludf.DUMMYFUNCTION("""COMPUTED_VALUE"""),1.0)</f>
        <v>1</v>
      </c>
      <c r="AO115" s="1">
        <f>IFERROR(__xludf.DUMMYFUNCTION("""COMPUTED_VALUE"""),1.0)</f>
        <v>1</v>
      </c>
      <c r="AR115" s="1">
        <v>2.0</v>
      </c>
      <c r="AS115" s="1">
        <v>1.0</v>
      </c>
      <c r="AT115" s="1">
        <v>1.0</v>
      </c>
      <c r="AU115" s="1">
        <v>1.0</v>
      </c>
      <c r="AV115" s="1"/>
      <c r="AX115" s="1">
        <v>114.0</v>
      </c>
      <c r="AY115" s="1">
        <v>1.0</v>
      </c>
      <c r="AZ115" s="1">
        <v>1.0</v>
      </c>
      <c r="BA115" s="1">
        <v>1.0</v>
      </c>
      <c r="BB115" s="1">
        <v>1.0</v>
      </c>
      <c r="BC115" s="1">
        <v>1.0</v>
      </c>
      <c r="BD115" s="1">
        <v>13.0</v>
      </c>
      <c r="BE115" s="1">
        <v>14.0</v>
      </c>
      <c r="BF115" s="1">
        <v>6.0</v>
      </c>
      <c r="BG115" s="1">
        <v>5.0</v>
      </c>
      <c r="BH115" s="1">
        <v>8.0</v>
      </c>
      <c r="BI115" s="1" t="s">
        <v>248</v>
      </c>
      <c r="BJ115" s="1">
        <v>389.0</v>
      </c>
      <c r="BL115" s="1">
        <v>44346.0</v>
      </c>
    </row>
    <row r="116" ht="15.75" customHeight="1">
      <c r="A116" s="2" t="s">
        <v>249</v>
      </c>
      <c r="B116" s="1">
        <f>IFERROR(__xludf.DUMMYFUNCTION("""COMPUTED_VALUE"""),77774.0)</f>
        <v>77774</v>
      </c>
      <c r="C116" s="1">
        <f>IFERROR(__xludf.DUMMYFUNCTION("""COMPUTED_VALUE"""),838.0)</f>
        <v>838</v>
      </c>
      <c r="D116" s="1" t="s">
        <v>28</v>
      </c>
      <c r="E116" s="1" t="s">
        <v>28</v>
      </c>
      <c r="F116" s="1" t="s">
        <v>28</v>
      </c>
      <c r="G116" s="1" t="s">
        <v>28</v>
      </c>
      <c r="H116" s="1" t="s">
        <v>21</v>
      </c>
      <c r="M116" s="1">
        <v>7.0</v>
      </c>
      <c r="N116" s="1">
        <v>7.0</v>
      </c>
      <c r="O116" s="1">
        <v>7.0</v>
      </c>
      <c r="P116" s="1">
        <v>7.0</v>
      </c>
      <c r="Q116" s="1">
        <v>4.0</v>
      </c>
      <c r="S116" s="1" t="s">
        <v>28</v>
      </c>
      <c r="T116" s="1" t="s">
        <v>28</v>
      </c>
      <c r="U116" s="1" t="s">
        <v>28</v>
      </c>
      <c r="V116" s="1" t="s">
        <v>28</v>
      </c>
      <c r="W116" s="1" t="s">
        <v>21</v>
      </c>
      <c r="Y116" s="1" t="str">
        <f>IFERROR(__xludf.DUMMYFUNCTION("UNIQUE(S116:W116, TRUE)"),"7")</f>
        <v>7</v>
      </c>
      <c r="Z116" s="1" t="str">
        <f>IFERROR(__xludf.DUMMYFUNCTION("""COMPUTED_VALUE"""),"4")</f>
        <v>4</v>
      </c>
      <c r="AE116" s="1">
        <f t="shared" ref="AE116:AI116" si="116">IF($A116&lt;&gt;"", COUNTIF($D116:$H116, "=" &amp; Y116),"")</f>
        <v>4</v>
      </c>
      <c r="AF116" s="1">
        <f t="shared" si="116"/>
        <v>1</v>
      </c>
      <c r="AG116" s="1">
        <f t="shared" si="116"/>
        <v>0</v>
      </c>
      <c r="AH116" s="1">
        <f t="shared" si="116"/>
        <v>0</v>
      </c>
      <c r="AI116" s="1">
        <f t="shared" si="116"/>
        <v>0</v>
      </c>
      <c r="AJ116" s="1">
        <f t="shared" si="3"/>
        <v>0</v>
      </c>
      <c r="AL116" s="1">
        <f>IFERROR(__xludf.DUMMYFUNCTION("IFERROR(TRANSPOSE(SORT(TRANSPOSE(FILTER(AE116:AI116, AE116:AI116&lt;&gt;0)),1, FALSE)))"),4.0)</f>
        <v>4</v>
      </c>
      <c r="AM116" s="1">
        <f>IFERROR(__xludf.DUMMYFUNCTION("""COMPUTED_VALUE"""),1.0)</f>
        <v>1</v>
      </c>
      <c r="AR116" s="1">
        <v>4.0</v>
      </c>
      <c r="AS116" s="1">
        <v>1.0</v>
      </c>
      <c r="AT116" s="1"/>
      <c r="AU116" s="1"/>
      <c r="AV116" s="1"/>
      <c r="AX116" s="1">
        <v>115.0</v>
      </c>
      <c r="AY116" s="1">
        <v>1.0</v>
      </c>
      <c r="AZ116" s="1">
        <v>1.0</v>
      </c>
      <c r="BA116" s="1">
        <v>1.0</v>
      </c>
      <c r="BB116" s="1">
        <v>1.0</v>
      </c>
      <c r="BC116" s="1">
        <v>1.0</v>
      </c>
      <c r="BD116" s="1">
        <v>14.0</v>
      </c>
      <c r="BE116" s="1">
        <v>3.0</v>
      </c>
      <c r="BF116" s="1">
        <v>6.0</v>
      </c>
      <c r="BG116" s="1">
        <v>8.0</v>
      </c>
      <c r="BH116" s="1">
        <v>4.0</v>
      </c>
      <c r="BI116" s="1" t="s">
        <v>250</v>
      </c>
      <c r="BJ116" s="1">
        <v>923.0</v>
      </c>
      <c r="BL116" s="1">
        <v>106145.0</v>
      </c>
    </row>
    <row r="117" ht="15.75" customHeight="1">
      <c r="A117" s="2" t="s">
        <v>251</v>
      </c>
      <c r="B117" s="1" t="str">
        <f>IFERROR(__xludf.DUMMYFUNCTION("""COMPUTED_VALUE"""),"82AAA")</f>
        <v>82AAA</v>
      </c>
      <c r="C117" s="1">
        <f>IFERROR(__xludf.DUMMYFUNCTION("""COMPUTED_VALUE"""),894.0)</f>
        <v>894</v>
      </c>
      <c r="D117" s="1" t="s">
        <v>30</v>
      </c>
      <c r="E117" s="1" t="s">
        <v>24</v>
      </c>
      <c r="F117" s="1" t="s">
        <v>39</v>
      </c>
      <c r="G117" s="1" t="s">
        <v>39</v>
      </c>
      <c r="H117" s="1" t="s">
        <v>39</v>
      </c>
      <c r="M117" s="1">
        <v>8.0</v>
      </c>
      <c r="N117" s="1">
        <v>2.0</v>
      </c>
      <c r="O117" s="1">
        <v>14.0</v>
      </c>
      <c r="P117" s="1">
        <v>14.0</v>
      </c>
      <c r="Q117" s="1">
        <v>14.0</v>
      </c>
      <c r="S117" s="1" t="s">
        <v>30</v>
      </c>
      <c r="T117" s="1" t="s">
        <v>24</v>
      </c>
      <c r="U117" s="1" t="s">
        <v>39</v>
      </c>
      <c r="V117" s="1" t="s">
        <v>39</v>
      </c>
      <c r="W117" s="1" t="s">
        <v>39</v>
      </c>
      <c r="Y117" s="1" t="str">
        <f>IFERROR(__xludf.DUMMYFUNCTION("UNIQUE(S117:W117, TRUE)"),"8")</f>
        <v>8</v>
      </c>
      <c r="Z117" s="1" t="str">
        <f>IFERROR(__xludf.DUMMYFUNCTION("""COMPUTED_VALUE"""),"2")</f>
        <v>2</v>
      </c>
      <c r="AA117" s="1" t="str">
        <f>IFERROR(__xludf.DUMMYFUNCTION("""COMPUTED_VALUE"""),"A")</f>
        <v>A</v>
      </c>
      <c r="AE117" s="1">
        <f t="shared" ref="AE117:AI117" si="117">IF($A117&lt;&gt;"", COUNTIF($D117:$H117, "=" &amp; Y117),"")</f>
        <v>1</v>
      </c>
      <c r="AF117" s="1">
        <f t="shared" si="117"/>
        <v>1</v>
      </c>
      <c r="AG117" s="1">
        <f t="shared" si="117"/>
        <v>3</v>
      </c>
      <c r="AH117" s="1">
        <f t="shared" si="117"/>
        <v>0</v>
      </c>
      <c r="AI117" s="1">
        <f t="shared" si="117"/>
        <v>0</v>
      </c>
      <c r="AJ117" s="1">
        <f t="shared" si="3"/>
        <v>0</v>
      </c>
      <c r="AL117" s="1">
        <f>IFERROR(__xludf.DUMMYFUNCTION("IFERROR(TRANSPOSE(SORT(TRANSPOSE(FILTER(AE117:AI117, AE117:AI117&lt;&gt;0)),1, FALSE)))"),3.0)</f>
        <v>3</v>
      </c>
      <c r="AM117" s="1">
        <f>IFERROR(__xludf.DUMMYFUNCTION("""COMPUTED_VALUE"""),1.0)</f>
        <v>1</v>
      </c>
      <c r="AN117" s="1">
        <f>IFERROR(__xludf.DUMMYFUNCTION("""COMPUTED_VALUE"""),1.0)</f>
        <v>1</v>
      </c>
      <c r="AR117" s="1">
        <v>3.0</v>
      </c>
      <c r="AS117" s="1">
        <v>1.0</v>
      </c>
      <c r="AT117" s="1">
        <v>1.0</v>
      </c>
      <c r="AU117" s="1"/>
      <c r="AV117" s="1"/>
      <c r="AX117" s="1">
        <v>116.0</v>
      </c>
      <c r="AY117" s="1">
        <v>1.0</v>
      </c>
      <c r="AZ117" s="1">
        <v>1.0</v>
      </c>
      <c r="BA117" s="1">
        <v>1.0</v>
      </c>
      <c r="BB117" s="1">
        <v>1.0</v>
      </c>
      <c r="BC117" s="1">
        <v>1.0</v>
      </c>
      <c r="BD117" s="1">
        <v>14.0</v>
      </c>
      <c r="BE117" s="1">
        <v>4.0</v>
      </c>
      <c r="BF117" s="1">
        <v>8.0</v>
      </c>
      <c r="BG117" s="1">
        <v>13.0</v>
      </c>
      <c r="BH117" s="1">
        <v>3.0</v>
      </c>
      <c r="BI117" s="1" t="s">
        <v>252</v>
      </c>
      <c r="BJ117" s="1">
        <v>409.0</v>
      </c>
      <c r="BL117" s="1">
        <v>47444.0</v>
      </c>
    </row>
    <row r="118" ht="15.75" customHeight="1">
      <c r="A118" s="2" t="s">
        <v>253</v>
      </c>
      <c r="B118" s="1" t="str">
        <f>IFERROR(__xludf.DUMMYFUNCTION("""COMPUTED_VALUE"""),"22A6K")</f>
        <v>22A6K</v>
      </c>
      <c r="C118" s="1">
        <f>IFERROR(__xludf.DUMMYFUNCTION("""COMPUTED_VALUE"""),775.0)</f>
        <v>775</v>
      </c>
      <c r="D118" s="1" t="s">
        <v>24</v>
      </c>
      <c r="E118" s="1" t="s">
        <v>24</v>
      </c>
      <c r="F118" s="1" t="s">
        <v>39</v>
      </c>
      <c r="G118" s="1" t="s">
        <v>40</v>
      </c>
      <c r="H118" s="1" t="s">
        <v>38</v>
      </c>
      <c r="M118" s="1">
        <v>2.0</v>
      </c>
      <c r="N118" s="1">
        <v>2.0</v>
      </c>
      <c r="O118" s="1">
        <v>14.0</v>
      </c>
      <c r="P118" s="1">
        <v>6.0</v>
      </c>
      <c r="Q118" s="1">
        <v>13.0</v>
      </c>
      <c r="S118" s="1" t="s">
        <v>24</v>
      </c>
      <c r="T118" s="1" t="s">
        <v>24</v>
      </c>
      <c r="U118" s="1" t="s">
        <v>39</v>
      </c>
      <c r="V118" s="1" t="s">
        <v>40</v>
      </c>
      <c r="W118" s="1" t="s">
        <v>38</v>
      </c>
      <c r="Y118" s="1" t="str">
        <f>IFERROR(__xludf.DUMMYFUNCTION("UNIQUE(S118:W118, TRUE)"),"2")</f>
        <v>2</v>
      </c>
      <c r="Z118" s="1" t="str">
        <f>IFERROR(__xludf.DUMMYFUNCTION("""COMPUTED_VALUE"""),"A")</f>
        <v>A</v>
      </c>
      <c r="AA118" s="1" t="str">
        <f>IFERROR(__xludf.DUMMYFUNCTION("""COMPUTED_VALUE"""),"6")</f>
        <v>6</v>
      </c>
      <c r="AB118" s="1" t="str">
        <f>IFERROR(__xludf.DUMMYFUNCTION("""COMPUTED_VALUE"""),"K")</f>
        <v>K</v>
      </c>
      <c r="AE118" s="1">
        <f t="shared" ref="AE118:AI118" si="118">IF($A118&lt;&gt;"", COUNTIF($D118:$H118, "=" &amp; Y118),"")</f>
        <v>2</v>
      </c>
      <c r="AF118" s="1">
        <f t="shared" si="118"/>
        <v>1</v>
      </c>
      <c r="AG118" s="1">
        <f t="shared" si="118"/>
        <v>1</v>
      </c>
      <c r="AH118" s="1">
        <f t="shared" si="118"/>
        <v>1</v>
      </c>
      <c r="AI118" s="1">
        <f t="shared" si="118"/>
        <v>0</v>
      </c>
      <c r="AJ118" s="1">
        <f t="shared" si="3"/>
        <v>0</v>
      </c>
      <c r="AL118" s="1">
        <f>IFERROR(__xludf.DUMMYFUNCTION("IFERROR(TRANSPOSE(SORT(TRANSPOSE(FILTER(AE118:AI118, AE118:AI118&lt;&gt;0)),1, FALSE)))"),2.0)</f>
        <v>2</v>
      </c>
      <c r="AM118" s="1">
        <f>IFERROR(__xludf.DUMMYFUNCTION("""COMPUTED_VALUE"""),1.0)</f>
        <v>1</v>
      </c>
      <c r="AN118" s="1">
        <f>IFERROR(__xludf.DUMMYFUNCTION("""COMPUTED_VALUE"""),1.0)</f>
        <v>1</v>
      </c>
      <c r="AO118" s="1">
        <f>IFERROR(__xludf.DUMMYFUNCTION("""COMPUTED_VALUE"""),1.0)</f>
        <v>1</v>
      </c>
      <c r="AR118" s="1">
        <v>2.0</v>
      </c>
      <c r="AS118" s="1">
        <v>1.0</v>
      </c>
      <c r="AT118" s="1">
        <v>1.0</v>
      </c>
      <c r="AU118" s="1">
        <v>1.0</v>
      </c>
      <c r="AV118" s="1"/>
      <c r="AX118" s="1">
        <v>117.0</v>
      </c>
      <c r="AY118" s="1">
        <v>1.0</v>
      </c>
      <c r="AZ118" s="1">
        <v>1.0</v>
      </c>
      <c r="BA118" s="1">
        <v>1.0</v>
      </c>
      <c r="BB118" s="1">
        <v>1.0</v>
      </c>
      <c r="BC118" s="1">
        <v>1.0</v>
      </c>
      <c r="BD118" s="1">
        <v>14.0</v>
      </c>
      <c r="BE118" s="1">
        <v>5.0</v>
      </c>
      <c r="BF118" s="1">
        <v>8.0</v>
      </c>
      <c r="BG118" s="1">
        <v>6.0</v>
      </c>
      <c r="BH118" s="1">
        <v>2.0</v>
      </c>
      <c r="BI118" s="1" t="s">
        <v>254</v>
      </c>
      <c r="BJ118" s="1">
        <v>309.0</v>
      </c>
      <c r="BL118" s="1">
        <v>36153.0</v>
      </c>
    </row>
    <row r="119" ht="15.75" customHeight="1">
      <c r="A119" s="2" t="s">
        <v>255</v>
      </c>
      <c r="B119" s="1">
        <f>IFERROR(__xludf.DUMMYFUNCTION("""COMPUTED_VALUE"""),59377.0)</f>
        <v>59377</v>
      </c>
      <c r="C119" s="1">
        <f>IFERROR(__xludf.DUMMYFUNCTION("""COMPUTED_VALUE"""),235.0)</f>
        <v>235</v>
      </c>
      <c r="D119" s="1" t="s">
        <v>29</v>
      </c>
      <c r="E119" s="1" t="s">
        <v>23</v>
      </c>
      <c r="F119" s="1" t="s">
        <v>31</v>
      </c>
      <c r="G119" s="1" t="s">
        <v>28</v>
      </c>
      <c r="H119" s="1" t="s">
        <v>28</v>
      </c>
      <c r="M119" s="1">
        <v>5.0</v>
      </c>
      <c r="N119" s="1">
        <v>9.0</v>
      </c>
      <c r="O119" s="1">
        <v>3.0</v>
      </c>
      <c r="P119" s="1">
        <v>7.0</v>
      </c>
      <c r="Q119" s="1">
        <v>7.0</v>
      </c>
      <c r="S119" s="1" t="s">
        <v>29</v>
      </c>
      <c r="T119" s="1" t="s">
        <v>23</v>
      </c>
      <c r="U119" s="1" t="s">
        <v>31</v>
      </c>
      <c r="V119" s="1" t="s">
        <v>28</v>
      </c>
      <c r="W119" s="1" t="s">
        <v>28</v>
      </c>
      <c r="Y119" s="1" t="str">
        <f>IFERROR(__xludf.DUMMYFUNCTION("UNIQUE(S119:W119, TRUE)"),"5")</f>
        <v>5</v>
      </c>
      <c r="Z119" s="1" t="str">
        <f>IFERROR(__xludf.DUMMYFUNCTION("""COMPUTED_VALUE"""),"9")</f>
        <v>9</v>
      </c>
      <c r="AA119" s="1" t="str">
        <f>IFERROR(__xludf.DUMMYFUNCTION("""COMPUTED_VALUE"""),"3")</f>
        <v>3</v>
      </c>
      <c r="AB119" s="1" t="str">
        <f>IFERROR(__xludf.DUMMYFUNCTION("""COMPUTED_VALUE"""),"7")</f>
        <v>7</v>
      </c>
      <c r="AE119" s="1">
        <f t="shared" ref="AE119:AI119" si="119">IF($A119&lt;&gt;"", COUNTIF($D119:$H119, "=" &amp; Y119),"")</f>
        <v>1</v>
      </c>
      <c r="AF119" s="1">
        <f t="shared" si="119"/>
        <v>1</v>
      </c>
      <c r="AG119" s="1">
        <f t="shared" si="119"/>
        <v>1</v>
      </c>
      <c r="AH119" s="1">
        <f t="shared" si="119"/>
        <v>2</v>
      </c>
      <c r="AI119" s="1">
        <f t="shared" si="119"/>
        <v>0</v>
      </c>
      <c r="AJ119" s="1">
        <f t="shared" si="3"/>
        <v>0</v>
      </c>
      <c r="AL119" s="1">
        <f>IFERROR(__xludf.DUMMYFUNCTION("IFERROR(TRANSPOSE(SORT(TRANSPOSE(FILTER(AE119:AI119, AE119:AI119&lt;&gt;0)),1, FALSE)))"),2.0)</f>
        <v>2</v>
      </c>
      <c r="AM119" s="1">
        <f>IFERROR(__xludf.DUMMYFUNCTION("""COMPUTED_VALUE"""),1.0)</f>
        <v>1</v>
      </c>
      <c r="AN119" s="1">
        <f>IFERROR(__xludf.DUMMYFUNCTION("""COMPUTED_VALUE"""),1.0)</f>
        <v>1</v>
      </c>
      <c r="AO119" s="1">
        <f>IFERROR(__xludf.DUMMYFUNCTION("""COMPUTED_VALUE"""),1.0)</f>
        <v>1</v>
      </c>
      <c r="AR119" s="1">
        <v>2.0</v>
      </c>
      <c r="AS119" s="1">
        <v>1.0</v>
      </c>
      <c r="AT119" s="1">
        <v>1.0</v>
      </c>
      <c r="AU119" s="1">
        <v>1.0</v>
      </c>
      <c r="AV119" s="1"/>
      <c r="AX119" s="1">
        <v>118.0</v>
      </c>
      <c r="AY119" s="1">
        <v>1.0</v>
      </c>
      <c r="AZ119" s="1">
        <v>1.0</v>
      </c>
      <c r="BA119" s="1">
        <v>1.0</v>
      </c>
      <c r="BB119" s="1">
        <v>1.0</v>
      </c>
      <c r="BC119" s="1">
        <v>1.0</v>
      </c>
      <c r="BD119" s="1">
        <v>14.0</v>
      </c>
      <c r="BE119" s="1">
        <v>6.0</v>
      </c>
      <c r="BF119" s="1">
        <v>2.0</v>
      </c>
      <c r="BG119" s="1">
        <v>12.0</v>
      </c>
      <c r="BH119" s="1">
        <v>7.0</v>
      </c>
      <c r="BI119" s="1" t="s">
        <v>256</v>
      </c>
      <c r="BJ119" s="1">
        <v>737.0</v>
      </c>
      <c r="BL119" s="1">
        <v>86966.0</v>
      </c>
    </row>
    <row r="120" ht="15.75" customHeight="1">
      <c r="A120" s="2" t="s">
        <v>257</v>
      </c>
      <c r="B120" s="1" t="str">
        <f>IFERROR(__xludf.DUMMYFUNCTION("""COMPUTED_VALUE"""),"6K86J")</f>
        <v>6K86J</v>
      </c>
      <c r="C120" s="1">
        <f>IFERROR(__xludf.DUMMYFUNCTION("""COMPUTED_VALUE"""),451.0)</f>
        <v>451</v>
      </c>
      <c r="D120" s="1" t="s">
        <v>40</v>
      </c>
      <c r="E120" s="1" t="s">
        <v>38</v>
      </c>
      <c r="F120" s="1" t="s">
        <v>30</v>
      </c>
      <c r="G120" s="1" t="s">
        <v>40</v>
      </c>
      <c r="H120" s="1" t="s">
        <v>22</v>
      </c>
      <c r="M120" s="1">
        <v>6.0</v>
      </c>
      <c r="N120" s="1">
        <v>13.0</v>
      </c>
      <c r="O120" s="1">
        <v>8.0</v>
      </c>
      <c r="P120" s="1">
        <v>6.0</v>
      </c>
      <c r="Q120" s="1">
        <v>1.0</v>
      </c>
      <c r="S120" s="1" t="s">
        <v>40</v>
      </c>
      <c r="T120" s="1" t="s">
        <v>38</v>
      </c>
      <c r="U120" s="1" t="s">
        <v>30</v>
      </c>
      <c r="V120" s="1" t="s">
        <v>40</v>
      </c>
      <c r="W120" s="1" t="s">
        <v>25</v>
      </c>
      <c r="Y120" s="1" t="str">
        <f>IFERROR(__xludf.DUMMYFUNCTION("UNIQUE(S120:W120, TRUE)"),"6")</f>
        <v>6</v>
      </c>
      <c r="Z120" s="1" t="str">
        <f>IFERROR(__xludf.DUMMYFUNCTION("""COMPUTED_VALUE"""),"K")</f>
        <v>K</v>
      </c>
      <c r="AA120" s="1" t="str">
        <f>IFERROR(__xludf.DUMMYFUNCTION("""COMPUTED_VALUE"""),"8")</f>
        <v>8</v>
      </c>
      <c r="AB120" s="1" t="str">
        <f>IFERROR(__xludf.DUMMYFUNCTION("""COMPUTED_VALUE"""),"")</f>
        <v/>
      </c>
      <c r="AE120" s="1">
        <f t="shared" ref="AE120:AI120" si="120">IF($A120&lt;&gt;"", COUNTIF($D120:$H120, "=" &amp; Y120),"")</f>
        <v>2</v>
      </c>
      <c r="AF120" s="1">
        <f t="shared" si="120"/>
        <v>1</v>
      </c>
      <c r="AG120" s="1">
        <f t="shared" si="120"/>
        <v>1</v>
      </c>
      <c r="AH120" s="1">
        <f t="shared" si="120"/>
        <v>0</v>
      </c>
      <c r="AI120" s="1">
        <f t="shared" si="120"/>
        <v>0</v>
      </c>
      <c r="AJ120" s="1">
        <f t="shared" si="3"/>
        <v>1</v>
      </c>
      <c r="AL120" s="1">
        <f>IFERROR(__xludf.DUMMYFUNCTION("IFERROR(TRANSPOSE(SORT(TRANSPOSE(FILTER(AE120:AI120, AE120:AI120&lt;&gt;0)),1, FALSE)))"),2.0)</f>
        <v>2</v>
      </c>
      <c r="AM120" s="1">
        <f>IFERROR(__xludf.DUMMYFUNCTION("""COMPUTED_VALUE"""),1.0)</f>
        <v>1</v>
      </c>
      <c r="AN120" s="1">
        <f>IFERROR(__xludf.DUMMYFUNCTION("""COMPUTED_VALUE"""),1.0)</f>
        <v>1</v>
      </c>
      <c r="AR120" s="1">
        <v>3.0</v>
      </c>
      <c r="AS120" s="1">
        <v>1.0</v>
      </c>
      <c r="AT120" s="1">
        <v>1.0</v>
      </c>
      <c r="AU120" s="1"/>
      <c r="AV120" s="1"/>
      <c r="AX120" s="1">
        <v>119.0</v>
      </c>
      <c r="AY120" s="1">
        <v>1.0</v>
      </c>
      <c r="AZ120" s="1">
        <v>1.0</v>
      </c>
      <c r="BA120" s="1">
        <v>1.0</v>
      </c>
      <c r="BB120" s="1">
        <v>1.0</v>
      </c>
      <c r="BC120" s="1">
        <v>1.0</v>
      </c>
      <c r="BD120" s="1">
        <v>14.0</v>
      </c>
      <c r="BE120" s="1">
        <v>6.0</v>
      </c>
      <c r="BF120" s="1">
        <v>5.0</v>
      </c>
      <c r="BG120" s="1">
        <v>13.0</v>
      </c>
      <c r="BH120" s="1">
        <v>2.0</v>
      </c>
      <c r="BI120" s="1" t="s">
        <v>258</v>
      </c>
      <c r="BJ120" s="1">
        <v>550.0</v>
      </c>
      <c r="BL120" s="1">
        <v>65450.0</v>
      </c>
    </row>
    <row r="121" ht="15.75" customHeight="1">
      <c r="A121" s="2" t="s">
        <v>259</v>
      </c>
      <c r="B121" s="1" t="str">
        <f>IFERROR(__xludf.DUMMYFUNCTION("""COMPUTED_VALUE"""),"26AT6")</f>
        <v>26AT6</v>
      </c>
      <c r="C121" s="1">
        <f>IFERROR(__xludf.DUMMYFUNCTION("""COMPUTED_VALUE"""),671.0)</f>
        <v>671</v>
      </c>
      <c r="D121" s="1" t="s">
        <v>24</v>
      </c>
      <c r="E121" s="1" t="s">
        <v>40</v>
      </c>
      <c r="F121" s="1" t="s">
        <v>39</v>
      </c>
      <c r="G121" s="1" t="s">
        <v>45</v>
      </c>
      <c r="H121" s="1" t="s">
        <v>40</v>
      </c>
      <c r="M121" s="1">
        <v>2.0</v>
      </c>
      <c r="N121" s="1">
        <v>6.0</v>
      </c>
      <c r="O121" s="1">
        <v>14.0</v>
      </c>
      <c r="P121" s="1">
        <v>10.0</v>
      </c>
      <c r="Q121" s="1">
        <v>6.0</v>
      </c>
      <c r="S121" s="1" t="s">
        <v>24</v>
      </c>
      <c r="T121" s="1" t="s">
        <v>40</v>
      </c>
      <c r="U121" s="1" t="s">
        <v>39</v>
      </c>
      <c r="V121" s="1" t="s">
        <v>45</v>
      </c>
      <c r="W121" s="1" t="s">
        <v>40</v>
      </c>
      <c r="Y121" s="1" t="str">
        <f>IFERROR(__xludf.DUMMYFUNCTION("UNIQUE(S121:W121, TRUE)"),"2")</f>
        <v>2</v>
      </c>
      <c r="Z121" s="1" t="str">
        <f>IFERROR(__xludf.DUMMYFUNCTION("""COMPUTED_VALUE"""),"6")</f>
        <v>6</v>
      </c>
      <c r="AA121" s="1" t="str">
        <f>IFERROR(__xludf.DUMMYFUNCTION("""COMPUTED_VALUE"""),"A")</f>
        <v>A</v>
      </c>
      <c r="AB121" s="1" t="str">
        <f>IFERROR(__xludf.DUMMYFUNCTION("""COMPUTED_VALUE"""),"T")</f>
        <v>T</v>
      </c>
      <c r="AE121" s="1">
        <f t="shared" ref="AE121:AI121" si="121">IF($A121&lt;&gt;"", COUNTIF($D121:$H121, "=" &amp; Y121),"")</f>
        <v>1</v>
      </c>
      <c r="AF121" s="1">
        <f t="shared" si="121"/>
        <v>2</v>
      </c>
      <c r="AG121" s="1">
        <f t="shared" si="121"/>
        <v>1</v>
      </c>
      <c r="AH121" s="1">
        <f t="shared" si="121"/>
        <v>1</v>
      </c>
      <c r="AI121" s="1">
        <f t="shared" si="121"/>
        <v>0</v>
      </c>
      <c r="AJ121" s="1">
        <f t="shared" si="3"/>
        <v>0</v>
      </c>
      <c r="AL121" s="1">
        <f>IFERROR(__xludf.DUMMYFUNCTION("IFERROR(TRANSPOSE(SORT(TRANSPOSE(FILTER(AE121:AI121, AE121:AI121&lt;&gt;0)),1, FALSE)))"),2.0)</f>
        <v>2</v>
      </c>
      <c r="AM121" s="1">
        <f>IFERROR(__xludf.DUMMYFUNCTION("""COMPUTED_VALUE"""),1.0)</f>
        <v>1</v>
      </c>
      <c r="AN121" s="1">
        <f>IFERROR(__xludf.DUMMYFUNCTION("""COMPUTED_VALUE"""),1.0)</f>
        <v>1</v>
      </c>
      <c r="AO121" s="1">
        <f>IFERROR(__xludf.DUMMYFUNCTION("""COMPUTED_VALUE"""),1.0)</f>
        <v>1</v>
      </c>
      <c r="AR121" s="1">
        <v>2.0</v>
      </c>
      <c r="AS121" s="1">
        <v>1.0</v>
      </c>
      <c r="AT121" s="1">
        <v>1.0</v>
      </c>
      <c r="AU121" s="1">
        <v>1.0</v>
      </c>
      <c r="AV121" s="1"/>
      <c r="AX121" s="1">
        <v>120.0</v>
      </c>
      <c r="AY121" s="1">
        <v>1.0</v>
      </c>
      <c r="AZ121" s="1">
        <v>1.0</v>
      </c>
      <c r="BA121" s="1">
        <v>1.0</v>
      </c>
      <c r="BB121" s="1">
        <v>1.0</v>
      </c>
      <c r="BC121" s="1">
        <v>1.0</v>
      </c>
      <c r="BD121" s="1">
        <v>14.0</v>
      </c>
      <c r="BE121" s="1">
        <v>7.0</v>
      </c>
      <c r="BF121" s="1">
        <v>2.0</v>
      </c>
      <c r="BG121" s="1">
        <v>8.0</v>
      </c>
      <c r="BH121" s="1">
        <v>5.0</v>
      </c>
      <c r="BI121" s="1" t="s">
        <v>260</v>
      </c>
      <c r="BJ121" s="1">
        <v>813.0</v>
      </c>
      <c r="BL121" s="1">
        <v>97560.0</v>
      </c>
    </row>
    <row r="122" ht="15.75" customHeight="1">
      <c r="A122" s="2" t="s">
        <v>261</v>
      </c>
      <c r="B122" s="1" t="str">
        <f>IFERROR(__xludf.DUMMYFUNCTION("""COMPUTED_VALUE"""),"8388J")</f>
        <v>8388J</v>
      </c>
      <c r="C122" s="1">
        <f>IFERROR(__xludf.DUMMYFUNCTION("""COMPUTED_VALUE"""),47.0)</f>
        <v>47</v>
      </c>
      <c r="D122" s="1" t="s">
        <v>30</v>
      </c>
      <c r="E122" s="1" t="s">
        <v>31</v>
      </c>
      <c r="F122" s="1" t="s">
        <v>30</v>
      </c>
      <c r="G122" s="1" t="s">
        <v>30</v>
      </c>
      <c r="H122" s="1" t="s">
        <v>22</v>
      </c>
      <c r="M122" s="1">
        <v>8.0</v>
      </c>
      <c r="N122" s="1">
        <v>3.0</v>
      </c>
      <c r="O122" s="1">
        <v>8.0</v>
      </c>
      <c r="P122" s="1">
        <v>8.0</v>
      </c>
      <c r="Q122" s="1">
        <v>1.0</v>
      </c>
      <c r="S122" s="1" t="s">
        <v>30</v>
      </c>
      <c r="T122" s="1" t="s">
        <v>31</v>
      </c>
      <c r="U122" s="1" t="s">
        <v>30</v>
      </c>
      <c r="V122" s="1" t="s">
        <v>30</v>
      </c>
      <c r="W122" s="1" t="s">
        <v>25</v>
      </c>
      <c r="Y122" s="1" t="str">
        <f>IFERROR(__xludf.DUMMYFUNCTION("UNIQUE(S122:W122, TRUE)"),"8")</f>
        <v>8</v>
      </c>
      <c r="Z122" s="1" t="str">
        <f>IFERROR(__xludf.DUMMYFUNCTION("""COMPUTED_VALUE"""),"3")</f>
        <v>3</v>
      </c>
      <c r="AA122" s="1" t="str">
        <f>IFERROR(__xludf.DUMMYFUNCTION("""COMPUTED_VALUE"""),"")</f>
        <v/>
      </c>
      <c r="AE122" s="1">
        <f t="shared" ref="AE122:AI122" si="122">IF($A122&lt;&gt;"", COUNTIF($D122:$H122, "=" &amp; Y122),"")</f>
        <v>3</v>
      </c>
      <c r="AF122" s="1">
        <f t="shared" si="122"/>
        <v>1</v>
      </c>
      <c r="AG122" s="1">
        <f t="shared" si="122"/>
        <v>0</v>
      </c>
      <c r="AH122" s="1">
        <f t="shared" si="122"/>
        <v>0</v>
      </c>
      <c r="AI122" s="1">
        <f t="shared" si="122"/>
        <v>0</v>
      </c>
      <c r="AJ122" s="1">
        <f t="shared" si="3"/>
        <v>1</v>
      </c>
      <c r="AL122" s="1">
        <f>IFERROR(__xludf.DUMMYFUNCTION("IFERROR(TRANSPOSE(SORT(TRANSPOSE(FILTER(AE122:AI122, AE122:AI122&lt;&gt;0)),1, FALSE)))"),3.0)</f>
        <v>3</v>
      </c>
      <c r="AM122" s="1">
        <f>IFERROR(__xludf.DUMMYFUNCTION("""COMPUTED_VALUE"""),1.0)</f>
        <v>1</v>
      </c>
      <c r="AR122" s="1">
        <v>4.0</v>
      </c>
      <c r="AS122" s="1">
        <v>1.0</v>
      </c>
      <c r="AT122" s="1"/>
      <c r="AU122" s="1"/>
      <c r="AV122" s="1"/>
      <c r="AX122" s="1">
        <v>121.0</v>
      </c>
      <c r="AY122" s="1">
        <v>1.0</v>
      </c>
      <c r="AZ122" s="1">
        <v>1.0</v>
      </c>
      <c r="BA122" s="1">
        <v>1.0</v>
      </c>
      <c r="BB122" s="1">
        <v>1.0</v>
      </c>
      <c r="BC122" s="1">
        <v>1.0</v>
      </c>
      <c r="BD122" s="1">
        <v>14.0</v>
      </c>
      <c r="BE122" s="1">
        <v>8.0</v>
      </c>
      <c r="BF122" s="1">
        <v>3.0</v>
      </c>
      <c r="BG122" s="1">
        <v>5.0</v>
      </c>
      <c r="BH122" s="1">
        <v>13.0</v>
      </c>
      <c r="BI122" s="1" t="s">
        <v>262</v>
      </c>
      <c r="BJ122" s="1">
        <v>616.0</v>
      </c>
      <c r="BL122" s="1">
        <v>74536.0</v>
      </c>
    </row>
    <row r="123" ht="15.75" customHeight="1">
      <c r="A123" s="2" t="s">
        <v>263</v>
      </c>
      <c r="B123" s="1" t="str">
        <f>IFERROR(__xludf.DUMMYFUNCTION("""COMPUTED_VALUE"""),"JJ293")</f>
        <v>JJ293</v>
      </c>
      <c r="C123" s="1">
        <f>IFERROR(__xludf.DUMMYFUNCTION("""COMPUTED_VALUE"""),449.0)</f>
        <v>449</v>
      </c>
      <c r="D123" s="1" t="s">
        <v>22</v>
      </c>
      <c r="E123" s="1" t="s">
        <v>22</v>
      </c>
      <c r="F123" s="1" t="s">
        <v>24</v>
      </c>
      <c r="G123" s="1" t="s">
        <v>23</v>
      </c>
      <c r="H123" s="1" t="s">
        <v>31</v>
      </c>
      <c r="M123" s="1">
        <v>1.0</v>
      </c>
      <c r="N123" s="1">
        <v>1.0</v>
      </c>
      <c r="O123" s="1">
        <v>2.0</v>
      </c>
      <c r="P123" s="1">
        <v>9.0</v>
      </c>
      <c r="Q123" s="1">
        <v>3.0</v>
      </c>
      <c r="S123" s="1" t="s">
        <v>25</v>
      </c>
      <c r="T123" s="1" t="s">
        <v>25</v>
      </c>
      <c r="U123" s="1" t="s">
        <v>24</v>
      </c>
      <c r="V123" s="1" t="s">
        <v>23</v>
      </c>
      <c r="W123" s="1" t="s">
        <v>31</v>
      </c>
      <c r="Y123" s="1" t="str">
        <f>IFERROR(__xludf.DUMMYFUNCTION("UNIQUE(S123:W123, TRUE)"),"")</f>
        <v/>
      </c>
      <c r="Z123" s="1" t="str">
        <f>IFERROR(__xludf.DUMMYFUNCTION("""COMPUTED_VALUE"""),"2")</f>
        <v>2</v>
      </c>
      <c r="AA123" s="1" t="str">
        <f>IFERROR(__xludf.DUMMYFUNCTION("""COMPUTED_VALUE"""),"9")</f>
        <v>9</v>
      </c>
      <c r="AB123" s="1" t="str">
        <f>IFERROR(__xludf.DUMMYFUNCTION("""COMPUTED_VALUE"""),"3")</f>
        <v>3</v>
      </c>
      <c r="AE123" s="1">
        <f t="shared" ref="AE123:AI123" si="123">IF($A123&lt;&gt;"", COUNTIF($D123:$H123, "=" &amp; Y123),"")</f>
        <v>0</v>
      </c>
      <c r="AF123" s="1">
        <f t="shared" si="123"/>
        <v>1</v>
      </c>
      <c r="AG123" s="1">
        <f t="shared" si="123"/>
        <v>1</v>
      </c>
      <c r="AH123" s="1">
        <f t="shared" si="123"/>
        <v>1</v>
      </c>
      <c r="AI123" s="1">
        <f t="shared" si="123"/>
        <v>0</v>
      </c>
      <c r="AJ123" s="1">
        <f t="shared" si="3"/>
        <v>2</v>
      </c>
      <c r="AL123" s="1">
        <f>IFERROR(__xludf.DUMMYFUNCTION("IFERROR(TRANSPOSE(SORT(TRANSPOSE(FILTER(AE123:AI123, AE123:AI123&lt;&gt;0)),1, FALSE)))"),1.0)</f>
        <v>1</v>
      </c>
      <c r="AM123" s="1">
        <f>IFERROR(__xludf.DUMMYFUNCTION("""COMPUTED_VALUE"""),1.0)</f>
        <v>1</v>
      </c>
      <c r="AN123" s="1">
        <f>IFERROR(__xludf.DUMMYFUNCTION("""COMPUTED_VALUE"""),1.0)</f>
        <v>1</v>
      </c>
      <c r="AR123" s="1">
        <v>3.0</v>
      </c>
      <c r="AS123" s="1">
        <v>1.0</v>
      </c>
      <c r="AT123" s="1">
        <v>1.0</v>
      </c>
      <c r="AU123" s="1"/>
      <c r="AV123" s="1"/>
      <c r="AX123" s="1">
        <v>122.0</v>
      </c>
      <c r="AY123" s="1">
        <v>1.0</v>
      </c>
      <c r="AZ123" s="1">
        <v>1.0</v>
      </c>
      <c r="BA123" s="1">
        <v>1.0</v>
      </c>
      <c r="BB123" s="1">
        <v>1.0</v>
      </c>
      <c r="BC123" s="1">
        <v>1.0</v>
      </c>
      <c r="BD123" s="1">
        <v>14.0</v>
      </c>
      <c r="BE123" s="1">
        <v>10.0</v>
      </c>
      <c r="BF123" s="1">
        <v>2.0</v>
      </c>
      <c r="BG123" s="1">
        <v>3.0</v>
      </c>
      <c r="BH123" s="1">
        <v>5.0</v>
      </c>
      <c r="BI123" s="1" t="s">
        <v>264</v>
      </c>
      <c r="BJ123" s="1">
        <v>141.0</v>
      </c>
      <c r="BL123" s="1">
        <v>17202.0</v>
      </c>
    </row>
    <row r="124" ht="15.75" customHeight="1">
      <c r="A124" s="2" t="s">
        <v>265</v>
      </c>
      <c r="B124" s="1">
        <f>IFERROR(__xludf.DUMMYFUNCTION("""COMPUTED_VALUE"""),39333.0)</f>
        <v>39333</v>
      </c>
      <c r="C124" s="1">
        <f>IFERROR(__xludf.DUMMYFUNCTION("""COMPUTED_VALUE"""),500.0)</f>
        <v>500</v>
      </c>
      <c r="D124" s="1" t="s">
        <v>31</v>
      </c>
      <c r="E124" s="1" t="s">
        <v>23</v>
      </c>
      <c r="F124" s="1" t="s">
        <v>31</v>
      </c>
      <c r="G124" s="1" t="s">
        <v>31</v>
      </c>
      <c r="H124" s="1" t="s">
        <v>31</v>
      </c>
      <c r="M124" s="1">
        <v>3.0</v>
      </c>
      <c r="N124" s="1">
        <v>9.0</v>
      </c>
      <c r="O124" s="1">
        <v>3.0</v>
      </c>
      <c r="P124" s="1">
        <v>3.0</v>
      </c>
      <c r="Q124" s="1">
        <v>3.0</v>
      </c>
      <c r="S124" s="1" t="s">
        <v>31</v>
      </c>
      <c r="T124" s="1" t="s">
        <v>23</v>
      </c>
      <c r="U124" s="1" t="s">
        <v>31</v>
      </c>
      <c r="V124" s="1" t="s">
        <v>31</v>
      </c>
      <c r="W124" s="1" t="s">
        <v>31</v>
      </c>
      <c r="Y124" s="1" t="str">
        <f>IFERROR(__xludf.DUMMYFUNCTION("UNIQUE(S124:W124, TRUE)"),"3")</f>
        <v>3</v>
      </c>
      <c r="Z124" s="1" t="str">
        <f>IFERROR(__xludf.DUMMYFUNCTION("""COMPUTED_VALUE"""),"9")</f>
        <v>9</v>
      </c>
      <c r="AE124" s="1">
        <f t="shared" ref="AE124:AI124" si="124">IF($A124&lt;&gt;"", COUNTIF($D124:$H124, "=" &amp; Y124),"")</f>
        <v>4</v>
      </c>
      <c r="AF124" s="1">
        <f t="shared" si="124"/>
        <v>1</v>
      </c>
      <c r="AG124" s="1">
        <f t="shared" si="124"/>
        <v>0</v>
      </c>
      <c r="AH124" s="1">
        <f t="shared" si="124"/>
        <v>0</v>
      </c>
      <c r="AI124" s="1">
        <f t="shared" si="124"/>
        <v>0</v>
      </c>
      <c r="AJ124" s="1">
        <f t="shared" si="3"/>
        <v>0</v>
      </c>
      <c r="AL124" s="1">
        <f>IFERROR(__xludf.DUMMYFUNCTION("IFERROR(TRANSPOSE(SORT(TRANSPOSE(FILTER(AE124:AI124, AE124:AI124&lt;&gt;0)),1, FALSE)))"),4.0)</f>
        <v>4</v>
      </c>
      <c r="AM124" s="1">
        <f>IFERROR(__xludf.DUMMYFUNCTION("""COMPUTED_VALUE"""),1.0)</f>
        <v>1</v>
      </c>
      <c r="AR124" s="1">
        <v>4.0</v>
      </c>
      <c r="AS124" s="1">
        <v>1.0</v>
      </c>
      <c r="AT124" s="1"/>
      <c r="AU124" s="1"/>
      <c r="AV124" s="1"/>
      <c r="AX124" s="1">
        <v>123.0</v>
      </c>
      <c r="AY124" s="1">
        <v>1.0</v>
      </c>
      <c r="AZ124" s="1">
        <v>1.0</v>
      </c>
      <c r="BA124" s="1">
        <v>1.0</v>
      </c>
      <c r="BB124" s="1">
        <v>1.0</v>
      </c>
      <c r="BC124" s="1">
        <v>1.0</v>
      </c>
      <c r="BD124" s="1">
        <v>14.0</v>
      </c>
      <c r="BE124" s="1">
        <v>10.0</v>
      </c>
      <c r="BF124" s="1">
        <v>3.0</v>
      </c>
      <c r="BG124" s="1">
        <v>7.0</v>
      </c>
      <c r="BH124" s="1">
        <v>6.0</v>
      </c>
      <c r="BI124" s="1" t="s">
        <v>266</v>
      </c>
      <c r="BJ124" s="1">
        <v>313.0</v>
      </c>
      <c r="BL124" s="1">
        <v>38499.0</v>
      </c>
    </row>
    <row r="125" ht="15.75" customHeight="1">
      <c r="A125" s="2" t="s">
        <v>267</v>
      </c>
      <c r="B125" s="1">
        <f>IFERROR(__xludf.DUMMYFUNCTION("""COMPUTED_VALUE"""),62222.0)</f>
        <v>62222</v>
      </c>
      <c r="C125" s="1">
        <f>IFERROR(__xludf.DUMMYFUNCTION("""COMPUTED_VALUE"""),456.0)</f>
        <v>456</v>
      </c>
      <c r="D125" s="1" t="s">
        <v>40</v>
      </c>
      <c r="E125" s="1" t="s">
        <v>24</v>
      </c>
      <c r="F125" s="1" t="s">
        <v>24</v>
      </c>
      <c r="G125" s="1" t="s">
        <v>24</v>
      </c>
      <c r="H125" s="1" t="s">
        <v>24</v>
      </c>
      <c r="M125" s="1">
        <v>6.0</v>
      </c>
      <c r="N125" s="1">
        <v>2.0</v>
      </c>
      <c r="O125" s="1">
        <v>2.0</v>
      </c>
      <c r="P125" s="1">
        <v>2.0</v>
      </c>
      <c r="Q125" s="1">
        <v>2.0</v>
      </c>
      <c r="S125" s="1" t="s">
        <v>40</v>
      </c>
      <c r="T125" s="1" t="s">
        <v>24</v>
      </c>
      <c r="U125" s="1" t="s">
        <v>24</v>
      </c>
      <c r="V125" s="1" t="s">
        <v>24</v>
      </c>
      <c r="W125" s="1" t="s">
        <v>24</v>
      </c>
      <c r="Y125" s="1" t="str">
        <f>IFERROR(__xludf.DUMMYFUNCTION("UNIQUE(S125:W125, TRUE)"),"6")</f>
        <v>6</v>
      </c>
      <c r="Z125" s="1" t="str">
        <f>IFERROR(__xludf.DUMMYFUNCTION("""COMPUTED_VALUE"""),"2")</f>
        <v>2</v>
      </c>
      <c r="AE125" s="1">
        <f t="shared" ref="AE125:AI125" si="125">IF($A125&lt;&gt;"", COUNTIF($D125:$H125, "=" &amp; Y125),"")</f>
        <v>1</v>
      </c>
      <c r="AF125" s="1">
        <f t="shared" si="125"/>
        <v>4</v>
      </c>
      <c r="AG125" s="1">
        <f t="shared" si="125"/>
        <v>0</v>
      </c>
      <c r="AH125" s="1">
        <f t="shared" si="125"/>
        <v>0</v>
      </c>
      <c r="AI125" s="1">
        <f t="shared" si="125"/>
        <v>0</v>
      </c>
      <c r="AJ125" s="1">
        <f t="shared" si="3"/>
        <v>0</v>
      </c>
      <c r="AL125" s="1">
        <f>IFERROR(__xludf.DUMMYFUNCTION("IFERROR(TRANSPOSE(SORT(TRANSPOSE(FILTER(AE125:AI125, AE125:AI125&lt;&gt;0)),1, FALSE)))"),4.0)</f>
        <v>4</v>
      </c>
      <c r="AM125" s="1">
        <f>IFERROR(__xludf.DUMMYFUNCTION("""COMPUTED_VALUE"""),1.0)</f>
        <v>1</v>
      </c>
      <c r="AR125" s="1">
        <v>4.0</v>
      </c>
      <c r="AS125" s="1">
        <v>1.0</v>
      </c>
      <c r="AT125" s="1"/>
      <c r="AU125" s="1"/>
      <c r="AV125" s="1"/>
      <c r="AX125" s="1">
        <v>124.0</v>
      </c>
      <c r="AY125" s="1">
        <v>1.0</v>
      </c>
      <c r="AZ125" s="1">
        <v>1.0</v>
      </c>
      <c r="BA125" s="1">
        <v>1.0</v>
      </c>
      <c r="BB125" s="1">
        <v>1.0</v>
      </c>
      <c r="BC125" s="1">
        <v>1.0</v>
      </c>
      <c r="BD125" s="1">
        <v>14.0</v>
      </c>
      <c r="BE125" s="1">
        <v>10.0</v>
      </c>
      <c r="BF125" s="1">
        <v>12.0</v>
      </c>
      <c r="BG125" s="1">
        <v>7.0</v>
      </c>
      <c r="BH125" s="1">
        <v>9.0</v>
      </c>
      <c r="BI125" s="1" t="s">
        <v>268</v>
      </c>
      <c r="BJ125" s="1">
        <v>94.0</v>
      </c>
      <c r="BL125" s="1">
        <v>11656.0</v>
      </c>
    </row>
    <row r="126" ht="15.75" customHeight="1">
      <c r="A126" s="2" t="s">
        <v>269</v>
      </c>
      <c r="B126" s="1" t="str">
        <f>IFERROR(__xludf.DUMMYFUNCTION("""COMPUTED_VALUE"""),"5K55Q")</f>
        <v>5K55Q</v>
      </c>
      <c r="C126" s="1">
        <f>IFERROR(__xludf.DUMMYFUNCTION("""COMPUTED_VALUE"""),36.0)</f>
        <v>36</v>
      </c>
      <c r="D126" s="1" t="s">
        <v>29</v>
      </c>
      <c r="E126" s="1" t="s">
        <v>38</v>
      </c>
      <c r="F126" s="1" t="s">
        <v>29</v>
      </c>
      <c r="G126" s="1" t="s">
        <v>29</v>
      </c>
      <c r="H126" s="1" t="s">
        <v>20</v>
      </c>
      <c r="M126" s="1">
        <v>5.0</v>
      </c>
      <c r="N126" s="1">
        <v>13.0</v>
      </c>
      <c r="O126" s="1">
        <v>5.0</v>
      </c>
      <c r="P126" s="1">
        <v>5.0</v>
      </c>
      <c r="Q126" s="1">
        <v>12.0</v>
      </c>
      <c r="S126" s="1" t="s">
        <v>29</v>
      </c>
      <c r="T126" s="1" t="s">
        <v>38</v>
      </c>
      <c r="U126" s="1" t="s">
        <v>29</v>
      </c>
      <c r="V126" s="1" t="s">
        <v>29</v>
      </c>
      <c r="W126" s="1" t="s">
        <v>20</v>
      </c>
      <c r="Y126" s="1" t="str">
        <f>IFERROR(__xludf.DUMMYFUNCTION("UNIQUE(S126:W126, TRUE)"),"5")</f>
        <v>5</v>
      </c>
      <c r="Z126" s="1" t="str">
        <f>IFERROR(__xludf.DUMMYFUNCTION("""COMPUTED_VALUE"""),"K")</f>
        <v>K</v>
      </c>
      <c r="AA126" s="1" t="str">
        <f>IFERROR(__xludf.DUMMYFUNCTION("""COMPUTED_VALUE"""),"Q")</f>
        <v>Q</v>
      </c>
      <c r="AE126" s="1">
        <f t="shared" ref="AE126:AI126" si="126">IF($A126&lt;&gt;"", COUNTIF($D126:$H126, "=" &amp; Y126),"")</f>
        <v>3</v>
      </c>
      <c r="AF126" s="1">
        <f t="shared" si="126"/>
        <v>1</v>
      </c>
      <c r="AG126" s="1">
        <f t="shared" si="126"/>
        <v>1</v>
      </c>
      <c r="AH126" s="1">
        <f t="shared" si="126"/>
        <v>0</v>
      </c>
      <c r="AI126" s="1">
        <f t="shared" si="126"/>
        <v>0</v>
      </c>
      <c r="AJ126" s="1">
        <f t="shared" si="3"/>
        <v>0</v>
      </c>
      <c r="AL126" s="1">
        <f>IFERROR(__xludf.DUMMYFUNCTION("IFERROR(TRANSPOSE(SORT(TRANSPOSE(FILTER(AE126:AI126, AE126:AI126&lt;&gt;0)),1, FALSE)))"),3.0)</f>
        <v>3</v>
      </c>
      <c r="AM126" s="1">
        <f>IFERROR(__xludf.DUMMYFUNCTION("""COMPUTED_VALUE"""),1.0)</f>
        <v>1</v>
      </c>
      <c r="AN126" s="1">
        <f>IFERROR(__xludf.DUMMYFUNCTION("""COMPUTED_VALUE"""),1.0)</f>
        <v>1</v>
      </c>
      <c r="AR126" s="1">
        <v>3.0</v>
      </c>
      <c r="AS126" s="1">
        <v>1.0</v>
      </c>
      <c r="AT126" s="1">
        <v>1.0</v>
      </c>
      <c r="AU126" s="1"/>
      <c r="AV126" s="1"/>
      <c r="AX126" s="1">
        <v>125.0</v>
      </c>
      <c r="AY126" s="1">
        <v>1.0</v>
      </c>
      <c r="AZ126" s="1">
        <v>1.0</v>
      </c>
      <c r="BA126" s="1">
        <v>1.0</v>
      </c>
      <c r="BB126" s="1">
        <v>1.0</v>
      </c>
      <c r="BC126" s="1">
        <v>1.0</v>
      </c>
      <c r="BD126" s="1">
        <v>14.0</v>
      </c>
      <c r="BE126" s="1">
        <v>12.0</v>
      </c>
      <c r="BF126" s="1">
        <v>7.0</v>
      </c>
      <c r="BG126" s="1">
        <v>3.0</v>
      </c>
      <c r="BH126" s="1">
        <v>5.0</v>
      </c>
      <c r="BI126" s="1" t="s">
        <v>270</v>
      </c>
      <c r="BJ126" s="1">
        <v>569.0</v>
      </c>
      <c r="BL126" s="1">
        <v>71125.0</v>
      </c>
    </row>
    <row r="127" ht="15.75" customHeight="1">
      <c r="A127" s="2" t="s">
        <v>271</v>
      </c>
      <c r="B127" s="1" t="str">
        <f>IFERROR(__xludf.DUMMYFUNCTION("""COMPUTED_VALUE"""),"KKK77")</f>
        <v>KKK77</v>
      </c>
      <c r="C127" s="1">
        <f>IFERROR(__xludf.DUMMYFUNCTION("""COMPUTED_VALUE"""),773.0)</f>
        <v>773</v>
      </c>
      <c r="D127" s="1" t="s">
        <v>38</v>
      </c>
      <c r="E127" s="1" t="s">
        <v>38</v>
      </c>
      <c r="F127" s="1" t="s">
        <v>38</v>
      </c>
      <c r="G127" s="1" t="s">
        <v>28</v>
      </c>
      <c r="H127" s="1" t="s">
        <v>28</v>
      </c>
      <c r="M127" s="1">
        <v>13.0</v>
      </c>
      <c r="N127" s="1">
        <v>13.0</v>
      </c>
      <c r="O127" s="1">
        <v>13.0</v>
      </c>
      <c r="P127" s="1">
        <v>7.0</v>
      </c>
      <c r="Q127" s="1">
        <v>7.0</v>
      </c>
      <c r="S127" s="1" t="s">
        <v>38</v>
      </c>
      <c r="T127" s="1" t="s">
        <v>38</v>
      </c>
      <c r="U127" s="1" t="s">
        <v>38</v>
      </c>
      <c r="V127" s="1" t="s">
        <v>28</v>
      </c>
      <c r="W127" s="1" t="s">
        <v>28</v>
      </c>
      <c r="Y127" s="1" t="str">
        <f>IFERROR(__xludf.DUMMYFUNCTION("UNIQUE(S127:W127, TRUE)"),"K")</f>
        <v>K</v>
      </c>
      <c r="Z127" s="1" t="str">
        <f>IFERROR(__xludf.DUMMYFUNCTION("""COMPUTED_VALUE"""),"7")</f>
        <v>7</v>
      </c>
      <c r="AE127" s="1">
        <f t="shared" ref="AE127:AI127" si="127">IF($A127&lt;&gt;"", COUNTIF($D127:$H127, "=" &amp; Y127),"")</f>
        <v>3</v>
      </c>
      <c r="AF127" s="1">
        <f t="shared" si="127"/>
        <v>2</v>
      </c>
      <c r="AG127" s="1">
        <f t="shared" si="127"/>
        <v>0</v>
      </c>
      <c r="AH127" s="1">
        <f t="shared" si="127"/>
        <v>0</v>
      </c>
      <c r="AI127" s="1">
        <f t="shared" si="127"/>
        <v>0</v>
      </c>
      <c r="AJ127" s="1">
        <f t="shared" si="3"/>
        <v>0</v>
      </c>
      <c r="AL127" s="1">
        <f>IFERROR(__xludf.DUMMYFUNCTION("IFERROR(TRANSPOSE(SORT(TRANSPOSE(FILTER(AE127:AI127, AE127:AI127&lt;&gt;0)),1, FALSE)))"),3.0)</f>
        <v>3</v>
      </c>
      <c r="AM127" s="1">
        <f>IFERROR(__xludf.DUMMYFUNCTION("""COMPUTED_VALUE"""),2.0)</f>
        <v>2</v>
      </c>
      <c r="AR127" s="1">
        <v>3.0</v>
      </c>
      <c r="AS127" s="1">
        <v>2.0</v>
      </c>
      <c r="AT127" s="1"/>
      <c r="AU127" s="1"/>
      <c r="AV127" s="1"/>
      <c r="AX127" s="1">
        <v>126.0</v>
      </c>
      <c r="AY127" s="1">
        <v>1.0</v>
      </c>
      <c r="AZ127" s="1">
        <v>1.0</v>
      </c>
      <c r="BA127" s="1">
        <v>1.0</v>
      </c>
      <c r="BB127" s="1">
        <v>1.0</v>
      </c>
      <c r="BC127" s="1">
        <v>1.0</v>
      </c>
      <c r="BD127" s="1">
        <v>14.0</v>
      </c>
      <c r="BE127" s="1">
        <v>13.0</v>
      </c>
      <c r="BF127" s="1">
        <v>9.0</v>
      </c>
      <c r="BG127" s="1">
        <v>4.0</v>
      </c>
      <c r="BH127" s="1">
        <v>2.0</v>
      </c>
      <c r="BI127" s="1" t="s">
        <v>272</v>
      </c>
      <c r="BJ127" s="1">
        <v>684.0</v>
      </c>
      <c r="BL127" s="1">
        <v>86184.0</v>
      </c>
    </row>
    <row r="128" ht="15.75" customHeight="1">
      <c r="A128" s="2" t="s">
        <v>273</v>
      </c>
      <c r="B128" s="1" t="str">
        <f>IFERROR(__xludf.DUMMYFUNCTION("""COMPUTED_VALUE"""),"QQ739")</f>
        <v>QQ739</v>
      </c>
      <c r="C128" s="1">
        <f>IFERROR(__xludf.DUMMYFUNCTION("""COMPUTED_VALUE"""),287.0)</f>
        <v>287</v>
      </c>
      <c r="D128" s="1" t="s">
        <v>20</v>
      </c>
      <c r="E128" s="1" t="s">
        <v>20</v>
      </c>
      <c r="F128" s="1" t="s">
        <v>28</v>
      </c>
      <c r="G128" s="1" t="s">
        <v>31</v>
      </c>
      <c r="H128" s="1" t="s">
        <v>23</v>
      </c>
      <c r="M128" s="1">
        <v>12.0</v>
      </c>
      <c r="N128" s="1">
        <v>12.0</v>
      </c>
      <c r="O128" s="1">
        <v>7.0</v>
      </c>
      <c r="P128" s="1">
        <v>3.0</v>
      </c>
      <c r="Q128" s="1">
        <v>9.0</v>
      </c>
      <c r="S128" s="1" t="s">
        <v>20</v>
      </c>
      <c r="T128" s="1" t="s">
        <v>20</v>
      </c>
      <c r="U128" s="1" t="s">
        <v>28</v>
      </c>
      <c r="V128" s="1" t="s">
        <v>31</v>
      </c>
      <c r="W128" s="1" t="s">
        <v>23</v>
      </c>
      <c r="Y128" s="1" t="str">
        <f>IFERROR(__xludf.DUMMYFUNCTION("UNIQUE(S128:W128, TRUE)"),"Q")</f>
        <v>Q</v>
      </c>
      <c r="Z128" s="1" t="str">
        <f>IFERROR(__xludf.DUMMYFUNCTION("""COMPUTED_VALUE"""),"7")</f>
        <v>7</v>
      </c>
      <c r="AA128" s="1" t="str">
        <f>IFERROR(__xludf.DUMMYFUNCTION("""COMPUTED_VALUE"""),"3")</f>
        <v>3</v>
      </c>
      <c r="AB128" s="1" t="str">
        <f>IFERROR(__xludf.DUMMYFUNCTION("""COMPUTED_VALUE"""),"9")</f>
        <v>9</v>
      </c>
      <c r="AE128" s="1">
        <f t="shared" ref="AE128:AI128" si="128">IF($A128&lt;&gt;"", COUNTIF($D128:$H128, "=" &amp; Y128),"")</f>
        <v>2</v>
      </c>
      <c r="AF128" s="1">
        <f t="shared" si="128"/>
        <v>1</v>
      </c>
      <c r="AG128" s="1">
        <f t="shared" si="128"/>
        <v>1</v>
      </c>
      <c r="AH128" s="1">
        <f t="shared" si="128"/>
        <v>1</v>
      </c>
      <c r="AI128" s="1">
        <f t="shared" si="128"/>
        <v>0</v>
      </c>
      <c r="AJ128" s="1">
        <f t="shared" si="3"/>
        <v>0</v>
      </c>
      <c r="AL128" s="1">
        <f>IFERROR(__xludf.DUMMYFUNCTION("IFERROR(TRANSPOSE(SORT(TRANSPOSE(FILTER(AE128:AI128, AE128:AI128&lt;&gt;0)),1, FALSE)))"),2.0)</f>
        <v>2</v>
      </c>
      <c r="AM128" s="1">
        <f>IFERROR(__xludf.DUMMYFUNCTION("""COMPUTED_VALUE"""),1.0)</f>
        <v>1</v>
      </c>
      <c r="AN128" s="1">
        <f>IFERROR(__xludf.DUMMYFUNCTION("""COMPUTED_VALUE"""),1.0)</f>
        <v>1</v>
      </c>
      <c r="AO128" s="1">
        <f>IFERROR(__xludf.DUMMYFUNCTION("""COMPUTED_VALUE"""),1.0)</f>
        <v>1</v>
      </c>
      <c r="AR128" s="1">
        <v>2.0</v>
      </c>
      <c r="AS128" s="1">
        <v>1.0</v>
      </c>
      <c r="AT128" s="1">
        <v>1.0</v>
      </c>
      <c r="AU128" s="1">
        <v>1.0</v>
      </c>
      <c r="AV128" s="1"/>
      <c r="AX128" s="1">
        <v>127.0</v>
      </c>
      <c r="AY128" s="1">
        <v>2.0</v>
      </c>
      <c r="AZ128" s="1">
        <v>1.0</v>
      </c>
      <c r="BA128" s="1">
        <v>1.0</v>
      </c>
      <c r="BB128" s="1">
        <v>1.0</v>
      </c>
      <c r="BC128" s="1"/>
      <c r="BD128" s="1">
        <v>1.0</v>
      </c>
      <c r="BE128" s="1">
        <v>3.0</v>
      </c>
      <c r="BF128" s="1">
        <v>2.0</v>
      </c>
      <c r="BG128" s="1">
        <v>14.0</v>
      </c>
      <c r="BH128" s="1">
        <v>7.0</v>
      </c>
      <c r="BI128" s="1" t="s">
        <v>274</v>
      </c>
      <c r="BJ128" s="1">
        <v>787.0</v>
      </c>
      <c r="BL128" s="1">
        <v>99949.0</v>
      </c>
    </row>
    <row r="129" ht="15.75" customHeight="1">
      <c r="A129" s="2" t="s">
        <v>275</v>
      </c>
      <c r="B129" s="1">
        <f>IFERROR(__xludf.DUMMYFUNCTION("""COMPUTED_VALUE"""),67686.0)</f>
        <v>67686</v>
      </c>
      <c r="C129" s="1">
        <f>IFERROR(__xludf.DUMMYFUNCTION("""COMPUTED_VALUE"""),588.0)</f>
        <v>588</v>
      </c>
      <c r="D129" s="1" t="s">
        <v>40</v>
      </c>
      <c r="E129" s="1" t="s">
        <v>28</v>
      </c>
      <c r="F129" s="1" t="s">
        <v>40</v>
      </c>
      <c r="G129" s="1" t="s">
        <v>30</v>
      </c>
      <c r="H129" s="1" t="s">
        <v>40</v>
      </c>
      <c r="M129" s="1">
        <v>6.0</v>
      </c>
      <c r="N129" s="1">
        <v>7.0</v>
      </c>
      <c r="O129" s="1">
        <v>6.0</v>
      </c>
      <c r="P129" s="1">
        <v>8.0</v>
      </c>
      <c r="Q129" s="1">
        <v>6.0</v>
      </c>
      <c r="S129" s="1" t="s">
        <v>40</v>
      </c>
      <c r="T129" s="1" t="s">
        <v>28</v>
      </c>
      <c r="U129" s="1" t="s">
        <v>40</v>
      </c>
      <c r="V129" s="1" t="s">
        <v>30</v>
      </c>
      <c r="W129" s="1" t="s">
        <v>40</v>
      </c>
      <c r="Y129" s="1" t="str">
        <f>IFERROR(__xludf.DUMMYFUNCTION("UNIQUE(S129:W129, TRUE)"),"6")</f>
        <v>6</v>
      </c>
      <c r="Z129" s="1" t="str">
        <f>IFERROR(__xludf.DUMMYFUNCTION("""COMPUTED_VALUE"""),"7")</f>
        <v>7</v>
      </c>
      <c r="AA129" s="1" t="str">
        <f>IFERROR(__xludf.DUMMYFUNCTION("""COMPUTED_VALUE"""),"8")</f>
        <v>8</v>
      </c>
      <c r="AE129" s="1">
        <f t="shared" ref="AE129:AI129" si="129">IF($A129&lt;&gt;"", COUNTIF($D129:$H129, "=" &amp; Y129),"")</f>
        <v>3</v>
      </c>
      <c r="AF129" s="1">
        <f t="shared" si="129"/>
        <v>1</v>
      </c>
      <c r="AG129" s="1">
        <f t="shared" si="129"/>
        <v>1</v>
      </c>
      <c r="AH129" s="1">
        <f t="shared" si="129"/>
        <v>0</v>
      </c>
      <c r="AI129" s="1">
        <f t="shared" si="129"/>
        <v>0</v>
      </c>
      <c r="AJ129" s="1">
        <f t="shared" si="3"/>
        <v>0</v>
      </c>
      <c r="AL129" s="1">
        <f>IFERROR(__xludf.DUMMYFUNCTION("IFERROR(TRANSPOSE(SORT(TRANSPOSE(FILTER(AE129:AI129, AE129:AI129&lt;&gt;0)),1, FALSE)))"),3.0)</f>
        <v>3</v>
      </c>
      <c r="AM129" s="1">
        <f>IFERROR(__xludf.DUMMYFUNCTION("""COMPUTED_VALUE"""),1.0)</f>
        <v>1</v>
      </c>
      <c r="AN129" s="1">
        <f>IFERROR(__xludf.DUMMYFUNCTION("""COMPUTED_VALUE"""),1.0)</f>
        <v>1</v>
      </c>
      <c r="AR129" s="1">
        <v>3.0</v>
      </c>
      <c r="AS129" s="1">
        <v>1.0</v>
      </c>
      <c r="AT129" s="1">
        <v>1.0</v>
      </c>
      <c r="AU129" s="1"/>
      <c r="AV129" s="1"/>
      <c r="AX129" s="1">
        <v>128.0</v>
      </c>
      <c r="AY129" s="1">
        <v>2.0</v>
      </c>
      <c r="AZ129" s="1">
        <v>1.0</v>
      </c>
      <c r="BA129" s="1">
        <v>1.0</v>
      </c>
      <c r="BB129" s="1">
        <v>1.0</v>
      </c>
      <c r="BC129" s="1"/>
      <c r="BD129" s="1">
        <v>1.0</v>
      </c>
      <c r="BE129" s="1">
        <v>3.0</v>
      </c>
      <c r="BF129" s="1">
        <v>8.0</v>
      </c>
      <c r="BG129" s="1">
        <v>12.0</v>
      </c>
      <c r="BH129" s="1">
        <v>14.0</v>
      </c>
      <c r="BI129" s="1" t="s">
        <v>276</v>
      </c>
      <c r="BJ129" s="1">
        <v>635.0</v>
      </c>
      <c r="BL129" s="1">
        <v>81280.0</v>
      </c>
    </row>
    <row r="130" ht="15.75" customHeight="1">
      <c r="A130" s="2" t="s">
        <v>277</v>
      </c>
      <c r="B130" s="1">
        <f>IFERROR(__xludf.DUMMYFUNCTION("""COMPUTED_VALUE"""),53329.0)</f>
        <v>53329</v>
      </c>
      <c r="C130" s="1">
        <f>IFERROR(__xludf.DUMMYFUNCTION("""COMPUTED_VALUE"""),341.0)</f>
        <v>341</v>
      </c>
      <c r="D130" s="1" t="s">
        <v>29</v>
      </c>
      <c r="E130" s="1" t="s">
        <v>31</v>
      </c>
      <c r="F130" s="1" t="s">
        <v>31</v>
      </c>
      <c r="G130" s="1" t="s">
        <v>24</v>
      </c>
      <c r="H130" s="1" t="s">
        <v>23</v>
      </c>
      <c r="M130" s="1">
        <v>5.0</v>
      </c>
      <c r="N130" s="1">
        <v>3.0</v>
      </c>
      <c r="O130" s="1">
        <v>3.0</v>
      </c>
      <c r="P130" s="1">
        <v>2.0</v>
      </c>
      <c r="Q130" s="1">
        <v>9.0</v>
      </c>
      <c r="S130" s="1" t="s">
        <v>29</v>
      </c>
      <c r="T130" s="1" t="s">
        <v>31</v>
      </c>
      <c r="U130" s="1" t="s">
        <v>31</v>
      </c>
      <c r="V130" s="1" t="s">
        <v>24</v>
      </c>
      <c r="W130" s="1" t="s">
        <v>23</v>
      </c>
      <c r="Y130" s="1" t="str">
        <f>IFERROR(__xludf.DUMMYFUNCTION("UNIQUE(S130:W130, TRUE)"),"5")</f>
        <v>5</v>
      </c>
      <c r="Z130" s="1" t="str">
        <f>IFERROR(__xludf.DUMMYFUNCTION("""COMPUTED_VALUE"""),"3")</f>
        <v>3</v>
      </c>
      <c r="AA130" s="1" t="str">
        <f>IFERROR(__xludf.DUMMYFUNCTION("""COMPUTED_VALUE"""),"2")</f>
        <v>2</v>
      </c>
      <c r="AB130" s="1" t="str">
        <f>IFERROR(__xludf.DUMMYFUNCTION("""COMPUTED_VALUE"""),"9")</f>
        <v>9</v>
      </c>
      <c r="AE130" s="1">
        <f t="shared" ref="AE130:AI130" si="130">IF($A130&lt;&gt;"", COUNTIF($D130:$H130, "=" &amp; Y130),"")</f>
        <v>1</v>
      </c>
      <c r="AF130" s="1">
        <f t="shared" si="130"/>
        <v>2</v>
      </c>
      <c r="AG130" s="1">
        <f t="shared" si="130"/>
        <v>1</v>
      </c>
      <c r="AH130" s="1">
        <f t="shared" si="130"/>
        <v>1</v>
      </c>
      <c r="AI130" s="1">
        <f t="shared" si="130"/>
        <v>0</v>
      </c>
      <c r="AJ130" s="1">
        <f t="shared" si="3"/>
        <v>0</v>
      </c>
      <c r="AL130" s="1">
        <f>IFERROR(__xludf.DUMMYFUNCTION("IFERROR(TRANSPOSE(SORT(TRANSPOSE(FILTER(AE130:AI130, AE130:AI130&lt;&gt;0)),1, FALSE)))"),2.0)</f>
        <v>2</v>
      </c>
      <c r="AM130" s="1">
        <f>IFERROR(__xludf.DUMMYFUNCTION("""COMPUTED_VALUE"""),1.0)</f>
        <v>1</v>
      </c>
      <c r="AN130" s="1">
        <f>IFERROR(__xludf.DUMMYFUNCTION("""COMPUTED_VALUE"""),1.0)</f>
        <v>1</v>
      </c>
      <c r="AO130" s="1">
        <f>IFERROR(__xludf.DUMMYFUNCTION("""COMPUTED_VALUE"""),1.0)</f>
        <v>1</v>
      </c>
      <c r="AR130" s="1">
        <v>2.0</v>
      </c>
      <c r="AS130" s="1">
        <v>1.0</v>
      </c>
      <c r="AT130" s="1">
        <v>1.0</v>
      </c>
      <c r="AU130" s="1">
        <v>1.0</v>
      </c>
      <c r="AV130" s="1"/>
      <c r="AX130" s="1">
        <v>129.0</v>
      </c>
      <c r="AY130" s="1">
        <v>2.0</v>
      </c>
      <c r="AZ130" s="1">
        <v>1.0</v>
      </c>
      <c r="BA130" s="1">
        <v>1.0</v>
      </c>
      <c r="BB130" s="1">
        <v>1.0</v>
      </c>
      <c r="BC130" s="1"/>
      <c r="BD130" s="1">
        <v>1.0</v>
      </c>
      <c r="BE130" s="1">
        <v>4.0</v>
      </c>
      <c r="BF130" s="1">
        <v>2.0</v>
      </c>
      <c r="BG130" s="1">
        <v>3.0</v>
      </c>
      <c r="BH130" s="1">
        <v>6.0</v>
      </c>
      <c r="BI130" s="1" t="s">
        <v>278</v>
      </c>
      <c r="BJ130" s="1">
        <v>23.0</v>
      </c>
      <c r="BL130" s="1">
        <v>2967.0</v>
      </c>
    </row>
    <row r="131" ht="15.75" customHeight="1">
      <c r="A131" s="2" t="s">
        <v>279</v>
      </c>
      <c r="B131" s="1" t="str">
        <f>IFERROR(__xludf.DUMMYFUNCTION("""COMPUTED_VALUE"""),"TQTTT")</f>
        <v>TQTTT</v>
      </c>
      <c r="C131" s="1">
        <f>IFERROR(__xludf.DUMMYFUNCTION("""COMPUTED_VALUE"""),213.0)</f>
        <v>213</v>
      </c>
      <c r="D131" s="1" t="s">
        <v>45</v>
      </c>
      <c r="E131" s="1" t="s">
        <v>20</v>
      </c>
      <c r="F131" s="1" t="s">
        <v>45</v>
      </c>
      <c r="G131" s="1" t="s">
        <v>45</v>
      </c>
      <c r="H131" s="1" t="s">
        <v>45</v>
      </c>
      <c r="M131" s="1">
        <v>10.0</v>
      </c>
      <c r="N131" s="1">
        <v>12.0</v>
      </c>
      <c r="O131" s="1">
        <v>10.0</v>
      </c>
      <c r="P131" s="1">
        <v>10.0</v>
      </c>
      <c r="Q131" s="1">
        <v>10.0</v>
      </c>
      <c r="S131" s="1" t="s">
        <v>45</v>
      </c>
      <c r="T131" s="1" t="s">
        <v>20</v>
      </c>
      <c r="U131" s="1" t="s">
        <v>45</v>
      </c>
      <c r="V131" s="1" t="s">
        <v>45</v>
      </c>
      <c r="W131" s="1" t="s">
        <v>45</v>
      </c>
      <c r="Y131" s="1" t="str">
        <f>IFERROR(__xludf.DUMMYFUNCTION("UNIQUE(S131:W131, TRUE)"),"T")</f>
        <v>T</v>
      </c>
      <c r="Z131" s="1" t="str">
        <f>IFERROR(__xludf.DUMMYFUNCTION("""COMPUTED_VALUE"""),"Q")</f>
        <v>Q</v>
      </c>
      <c r="AE131" s="1">
        <f t="shared" ref="AE131:AI131" si="131">IF($A131&lt;&gt;"", COUNTIF($D131:$H131, "=" &amp; Y131),"")</f>
        <v>4</v>
      </c>
      <c r="AF131" s="1">
        <f t="shared" si="131"/>
        <v>1</v>
      </c>
      <c r="AG131" s="1">
        <f t="shared" si="131"/>
        <v>0</v>
      </c>
      <c r="AH131" s="1">
        <f t="shared" si="131"/>
        <v>0</v>
      </c>
      <c r="AI131" s="1">
        <f t="shared" si="131"/>
        <v>0</v>
      </c>
      <c r="AJ131" s="1">
        <f t="shared" si="3"/>
        <v>0</v>
      </c>
      <c r="AL131" s="1">
        <f>IFERROR(__xludf.DUMMYFUNCTION("IFERROR(TRANSPOSE(SORT(TRANSPOSE(FILTER(AE131:AI131, AE131:AI131&lt;&gt;0)),1, FALSE)))"),4.0)</f>
        <v>4</v>
      </c>
      <c r="AM131" s="1">
        <f>IFERROR(__xludf.DUMMYFUNCTION("""COMPUTED_VALUE"""),1.0)</f>
        <v>1</v>
      </c>
      <c r="AR131" s="1">
        <v>4.0</v>
      </c>
      <c r="AS131" s="1">
        <v>1.0</v>
      </c>
      <c r="AT131" s="1"/>
      <c r="AU131" s="1"/>
      <c r="AV131" s="1"/>
      <c r="AX131" s="1">
        <v>130.0</v>
      </c>
      <c r="AY131" s="1">
        <v>2.0</v>
      </c>
      <c r="AZ131" s="1">
        <v>1.0</v>
      </c>
      <c r="BA131" s="1">
        <v>1.0</v>
      </c>
      <c r="BB131" s="1">
        <v>1.0</v>
      </c>
      <c r="BC131" s="1"/>
      <c r="BD131" s="1">
        <v>1.0</v>
      </c>
      <c r="BE131" s="1">
        <v>4.0</v>
      </c>
      <c r="BF131" s="1">
        <v>8.0</v>
      </c>
      <c r="BG131" s="1">
        <v>5.0</v>
      </c>
      <c r="BH131" s="1">
        <v>7.0</v>
      </c>
      <c r="BI131" s="1" t="s">
        <v>280</v>
      </c>
      <c r="BJ131" s="1">
        <v>335.0</v>
      </c>
      <c r="BL131" s="1">
        <v>43550.0</v>
      </c>
    </row>
    <row r="132" ht="15.75" customHeight="1">
      <c r="A132" s="2" t="s">
        <v>281</v>
      </c>
      <c r="B132" s="1">
        <f>IFERROR(__xludf.DUMMYFUNCTION("""COMPUTED_VALUE"""),44224.0)</f>
        <v>44224</v>
      </c>
      <c r="C132" s="1">
        <f>IFERROR(__xludf.DUMMYFUNCTION("""COMPUTED_VALUE"""),796.0)</f>
        <v>796</v>
      </c>
      <c r="D132" s="1" t="s">
        <v>21</v>
      </c>
      <c r="E132" s="1" t="s">
        <v>21</v>
      </c>
      <c r="F132" s="1" t="s">
        <v>24</v>
      </c>
      <c r="G132" s="1" t="s">
        <v>24</v>
      </c>
      <c r="H132" s="1" t="s">
        <v>21</v>
      </c>
      <c r="M132" s="1">
        <v>4.0</v>
      </c>
      <c r="N132" s="1">
        <v>4.0</v>
      </c>
      <c r="O132" s="1">
        <v>2.0</v>
      </c>
      <c r="P132" s="1">
        <v>2.0</v>
      </c>
      <c r="Q132" s="1">
        <v>4.0</v>
      </c>
      <c r="S132" s="1" t="s">
        <v>21</v>
      </c>
      <c r="T132" s="1" t="s">
        <v>21</v>
      </c>
      <c r="U132" s="1" t="s">
        <v>24</v>
      </c>
      <c r="V132" s="1" t="s">
        <v>24</v>
      </c>
      <c r="W132" s="1" t="s">
        <v>21</v>
      </c>
      <c r="Y132" s="1" t="str">
        <f>IFERROR(__xludf.DUMMYFUNCTION("UNIQUE(S132:W132, TRUE)"),"4")</f>
        <v>4</v>
      </c>
      <c r="Z132" s="1" t="str">
        <f>IFERROR(__xludf.DUMMYFUNCTION("""COMPUTED_VALUE"""),"2")</f>
        <v>2</v>
      </c>
      <c r="AE132" s="1">
        <f t="shared" ref="AE132:AI132" si="132">IF($A132&lt;&gt;"", COUNTIF($D132:$H132, "=" &amp; Y132),"")</f>
        <v>3</v>
      </c>
      <c r="AF132" s="1">
        <f t="shared" si="132"/>
        <v>2</v>
      </c>
      <c r="AG132" s="1">
        <f t="shared" si="132"/>
        <v>0</v>
      </c>
      <c r="AH132" s="1">
        <f t="shared" si="132"/>
        <v>0</v>
      </c>
      <c r="AI132" s="1">
        <f t="shared" si="132"/>
        <v>0</v>
      </c>
      <c r="AJ132" s="1">
        <f t="shared" si="3"/>
        <v>0</v>
      </c>
      <c r="AL132" s="1">
        <f>IFERROR(__xludf.DUMMYFUNCTION("IFERROR(TRANSPOSE(SORT(TRANSPOSE(FILTER(AE132:AI132, AE132:AI132&lt;&gt;0)),1, FALSE)))"),3.0)</f>
        <v>3</v>
      </c>
      <c r="AM132" s="1">
        <f>IFERROR(__xludf.DUMMYFUNCTION("""COMPUTED_VALUE"""),2.0)</f>
        <v>2</v>
      </c>
      <c r="AR132" s="1">
        <v>3.0</v>
      </c>
      <c r="AS132" s="1">
        <v>2.0</v>
      </c>
      <c r="AT132" s="1"/>
      <c r="AU132" s="1"/>
      <c r="AV132" s="1"/>
      <c r="AX132" s="1">
        <v>131.0</v>
      </c>
      <c r="AY132" s="1">
        <v>2.0</v>
      </c>
      <c r="AZ132" s="1">
        <v>1.0</v>
      </c>
      <c r="BA132" s="1">
        <v>1.0</v>
      </c>
      <c r="BB132" s="1">
        <v>1.0</v>
      </c>
      <c r="BC132" s="1"/>
      <c r="BD132" s="1">
        <v>1.0</v>
      </c>
      <c r="BE132" s="1">
        <v>4.0</v>
      </c>
      <c r="BF132" s="1">
        <v>13.0</v>
      </c>
      <c r="BG132" s="1">
        <v>7.0</v>
      </c>
      <c r="BH132" s="1">
        <v>2.0</v>
      </c>
      <c r="BI132" s="1" t="s">
        <v>282</v>
      </c>
      <c r="BJ132" s="1">
        <v>114.0</v>
      </c>
      <c r="BL132" s="1">
        <v>14934.0</v>
      </c>
    </row>
    <row r="133" ht="15.75" customHeight="1">
      <c r="A133" s="2" t="s">
        <v>283</v>
      </c>
      <c r="B133" s="1" t="str">
        <f>IFERROR(__xludf.DUMMYFUNCTION("""COMPUTED_VALUE"""),"AAAJA")</f>
        <v>AAAJA</v>
      </c>
      <c r="C133" s="1">
        <f>IFERROR(__xludf.DUMMYFUNCTION("""COMPUTED_VALUE"""),222.0)</f>
        <v>222</v>
      </c>
      <c r="D133" s="1" t="s">
        <v>39</v>
      </c>
      <c r="E133" s="1" t="s">
        <v>39</v>
      </c>
      <c r="F133" s="1" t="s">
        <v>39</v>
      </c>
      <c r="G133" s="1" t="s">
        <v>22</v>
      </c>
      <c r="H133" s="1" t="s">
        <v>39</v>
      </c>
      <c r="M133" s="1">
        <v>14.0</v>
      </c>
      <c r="N133" s="1">
        <v>14.0</v>
      </c>
      <c r="O133" s="1">
        <v>14.0</v>
      </c>
      <c r="P133" s="1">
        <v>1.0</v>
      </c>
      <c r="Q133" s="1">
        <v>14.0</v>
      </c>
      <c r="S133" s="1" t="s">
        <v>39</v>
      </c>
      <c r="T133" s="1" t="s">
        <v>39</v>
      </c>
      <c r="U133" s="1" t="s">
        <v>39</v>
      </c>
      <c r="V133" s="1" t="s">
        <v>25</v>
      </c>
      <c r="W133" s="1" t="s">
        <v>39</v>
      </c>
      <c r="Y133" s="1" t="str">
        <f>IFERROR(__xludf.DUMMYFUNCTION("UNIQUE(S133:W133, TRUE)"),"A")</f>
        <v>A</v>
      </c>
      <c r="Z133" s="1" t="str">
        <f>IFERROR(__xludf.DUMMYFUNCTION("""COMPUTED_VALUE"""),"")</f>
        <v/>
      </c>
      <c r="AE133" s="1">
        <f t="shared" ref="AE133:AI133" si="133">IF($A133&lt;&gt;"", COUNTIF($D133:$H133, "=" &amp; Y133),"")</f>
        <v>4</v>
      </c>
      <c r="AF133" s="1">
        <f t="shared" si="133"/>
        <v>0</v>
      </c>
      <c r="AG133" s="1">
        <f t="shared" si="133"/>
        <v>0</v>
      </c>
      <c r="AH133" s="1">
        <f t="shared" si="133"/>
        <v>0</v>
      </c>
      <c r="AI133" s="1">
        <f t="shared" si="133"/>
        <v>0</v>
      </c>
      <c r="AJ133" s="1">
        <f t="shared" si="3"/>
        <v>1</v>
      </c>
      <c r="AL133" s="1">
        <f>IFERROR(__xludf.DUMMYFUNCTION("IFERROR(TRANSPOSE(SORT(TRANSPOSE(FILTER(AE133:AI133, AE133:AI133&lt;&gt;0)),1, FALSE)))"),4.0)</f>
        <v>4</v>
      </c>
      <c r="AR133" s="1">
        <v>5.0</v>
      </c>
      <c r="AS133" s="1"/>
      <c r="AT133" s="1"/>
      <c r="AU133" s="1"/>
      <c r="AV133" s="1"/>
      <c r="AX133" s="1">
        <v>132.0</v>
      </c>
      <c r="AY133" s="1">
        <v>2.0</v>
      </c>
      <c r="AZ133" s="1">
        <v>1.0</v>
      </c>
      <c r="BA133" s="1">
        <v>1.0</v>
      </c>
      <c r="BB133" s="1">
        <v>1.0</v>
      </c>
      <c r="BC133" s="1"/>
      <c r="BD133" s="1">
        <v>1.0</v>
      </c>
      <c r="BE133" s="1">
        <v>5.0</v>
      </c>
      <c r="BF133" s="1">
        <v>4.0</v>
      </c>
      <c r="BG133" s="1">
        <v>2.0</v>
      </c>
      <c r="BH133" s="1">
        <v>3.0</v>
      </c>
      <c r="BI133" s="1" t="s">
        <v>284</v>
      </c>
      <c r="BJ133" s="1">
        <v>853.0</v>
      </c>
      <c r="BL133" s="1">
        <v>112596.0</v>
      </c>
    </row>
    <row r="134" ht="15.75" customHeight="1">
      <c r="A134" s="2" t="s">
        <v>285</v>
      </c>
      <c r="B134" s="1" t="str">
        <f>IFERROR(__xludf.DUMMYFUNCTION("""COMPUTED_VALUE"""),"6KK22")</f>
        <v>6KK22</v>
      </c>
      <c r="C134" s="1">
        <f>IFERROR(__xludf.DUMMYFUNCTION("""COMPUTED_VALUE"""),92.0)</f>
        <v>92</v>
      </c>
      <c r="D134" s="1" t="s">
        <v>40</v>
      </c>
      <c r="E134" s="1" t="s">
        <v>38</v>
      </c>
      <c r="F134" s="1" t="s">
        <v>38</v>
      </c>
      <c r="G134" s="1" t="s">
        <v>24</v>
      </c>
      <c r="H134" s="1" t="s">
        <v>24</v>
      </c>
      <c r="M134" s="1">
        <v>6.0</v>
      </c>
      <c r="N134" s="1">
        <v>13.0</v>
      </c>
      <c r="O134" s="1">
        <v>13.0</v>
      </c>
      <c r="P134" s="1">
        <v>2.0</v>
      </c>
      <c r="Q134" s="1">
        <v>2.0</v>
      </c>
      <c r="S134" s="1" t="s">
        <v>40</v>
      </c>
      <c r="T134" s="1" t="s">
        <v>38</v>
      </c>
      <c r="U134" s="1" t="s">
        <v>38</v>
      </c>
      <c r="V134" s="1" t="s">
        <v>24</v>
      </c>
      <c r="W134" s="1" t="s">
        <v>24</v>
      </c>
      <c r="Y134" s="1" t="str">
        <f>IFERROR(__xludf.DUMMYFUNCTION("UNIQUE(S134:W134, TRUE)"),"6")</f>
        <v>6</v>
      </c>
      <c r="Z134" s="1" t="str">
        <f>IFERROR(__xludf.DUMMYFUNCTION("""COMPUTED_VALUE"""),"K")</f>
        <v>K</v>
      </c>
      <c r="AA134" s="1" t="str">
        <f>IFERROR(__xludf.DUMMYFUNCTION("""COMPUTED_VALUE"""),"2")</f>
        <v>2</v>
      </c>
      <c r="AE134" s="1">
        <f t="shared" ref="AE134:AI134" si="134">IF($A134&lt;&gt;"", COUNTIF($D134:$H134, "=" &amp; Y134),"")</f>
        <v>1</v>
      </c>
      <c r="AF134" s="1">
        <f t="shared" si="134"/>
        <v>2</v>
      </c>
      <c r="AG134" s="1">
        <f t="shared" si="134"/>
        <v>2</v>
      </c>
      <c r="AH134" s="1">
        <f t="shared" si="134"/>
        <v>0</v>
      </c>
      <c r="AI134" s="1">
        <f t="shared" si="134"/>
        <v>0</v>
      </c>
      <c r="AJ134" s="1">
        <f t="shared" si="3"/>
        <v>0</v>
      </c>
      <c r="AL134" s="1">
        <f>IFERROR(__xludf.DUMMYFUNCTION("IFERROR(TRANSPOSE(SORT(TRANSPOSE(FILTER(AE134:AI134, AE134:AI134&lt;&gt;0)),1, FALSE)))"),2.0)</f>
        <v>2</v>
      </c>
      <c r="AM134" s="1">
        <f>IFERROR(__xludf.DUMMYFUNCTION("""COMPUTED_VALUE"""),2.0)</f>
        <v>2</v>
      </c>
      <c r="AN134" s="1">
        <f>IFERROR(__xludf.DUMMYFUNCTION("""COMPUTED_VALUE"""),1.0)</f>
        <v>1</v>
      </c>
      <c r="AR134" s="1">
        <v>2.0</v>
      </c>
      <c r="AS134" s="1">
        <v>2.0</v>
      </c>
      <c r="AT134" s="1">
        <v>1.0</v>
      </c>
      <c r="AU134" s="1"/>
      <c r="AV134" s="1"/>
      <c r="AX134" s="1">
        <v>133.0</v>
      </c>
      <c r="AY134" s="1">
        <v>2.0</v>
      </c>
      <c r="AZ134" s="1">
        <v>1.0</v>
      </c>
      <c r="BA134" s="1">
        <v>1.0</v>
      </c>
      <c r="BB134" s="1">
        <v>1.0</v>
      </c>
      <c r="BC134" s="1"/>
      <c r="BD134" s="1">
        <v>1.0</v>
      </c>
      <c r="BE134" s="1">
        <v>5.0</v>
      </c>
      <c r="BF134" s="1">
        <v>4.0</v>
      </c>
      <c r="BG134" s="1">
        <v>7.0</v>
      </c>
      <c r="BH134" s="1">
        <v>10.0</v>
      </c>
      <c r="BI134" s="1" t="s">
        <v>286</v>
      </c>
      <c r="BJ134" s="1">
        <v>735.0</v>
      </c>
      <c r="BL134" s="1">
        <v>97755.0</v>
      </c>
    </row>
    <row r="135" ht="15.75" customHeight="1">
      <c r="A135" s="2" t="s">
        <v>287</v>
      </c>
      <c r="B135" s="1" t="str">
        <f>IFERROR(__xludf.DUMMYFUNCTION("""COMPUTED_VALUE"""),"AJK2A")</f>
        <v>AJK2A</v>
      </c>
      <c r="C135" s="1">
        <f>IFERROR(__xludf.DUMMYFUNCTION("""COMPUTED_VALUE"""),627.0)</f>
        <v>627</v>
      </c>
      <c r="D135" s="1" t="s">
        <v>39</v>
      </c>
      <c r="E135" s="1" t="s">
        <v>22</v>
      </c>
      <c r="F135" s="1" t="s">
        <v>38</v>
      </c>
      <c r="G135" s="1" t="s">
        <v>24</v>
      </c>
      <c r="H135" s="1" t="s">
        <v>39</v>
      </c>
      <c r="M135" s="1">
        <v>14.0</v>
      </c>
      <c r="N135" s="1">
        <v>1.0</v>
      </c>
      <c r="O135" s="1">
        <v>13.0</v>
      </c>
      <c r="P135" s="1">
        <v>2.0</v>
      </c>
      <c r="Q135" s="1">
        <v>14.0</v>
      </c>
      <c r="S135" s="1" t="s">
        <v>39</v>
      </c>
      <c r="T135" s="1" t="s">
        <v>25</v>
      </c>
      <c r="U135" s="1" t="s">
        <v>38</v>
      </c>
      <c r="V135" s="1" t="s">
        <v>24</v>
      </c>
      <c r="W135" s="1" t="s">
        <v>39</v>
      </c>
      <c r="Y135" s="1" t="str">
        <f>IFERROR(__xludf.DUMMYFUNCTION("UNIQUE(S135:W135, TRUE)"),"A")</f>
        <v>A</v>
      </c>
      <c r="Z135" s="1" t="str">
        <f>IFERROR(__xludf.DUMMYFUNCTION("""COMPUTED_VALUE"""),"")</f>
        <v/>
      </c>
      <c r="AA135" s="1" t="str">
        <f>IFERROR(__xludf.DUMMYFUNCTION("""COMPUTED_VALUE"""),"K")</f>
        <v>K</v>
      </c>
      <c r="AB135" s="1" t="str">
        <f>IFERROR(__xludf.DUMMYFUNCTION("""COMPUTED_VALUE"""),"2")</f>
        <v>2</v>
      </c>
      <c r="AE135" s="1">
        <f t="shared" ref="AE135:AI135" si="135">IF($A135&lt;&gt;"", COUNTIF($D135:$H135, "=" &amp; Y135),"")</f>
        <v>2</v>
      </c>
      <c r="AF135" s="1">
        <f t="shared" si="135"/>
        <v>0</v>
      </c>
      <c r="AG135" s="1">
        <f t="shared" si="135"/>
        <v>1</v>
      </c>
      <c r="AH135" s="1">
        <f t="shared" si="135"/>
        <v>1</v>
      </c>
      <c r="AI135" s="1">
        <f t="shared" si="135"/>
        <v>0</v>
      </c>
      <c r="AJ135" s="1">
        <f t="shared" si="3"/>
        <v>1</v>
      </c>
      <c r="AL135" s="1">
        <f>IFERROR(__xludf.DUMMYFUNCTION("IFERROR(TRANSPOSE(SORT(TRANSPOSE(FILTER(AE135:AI135, AE135:AI135&lt;&gt;0)),1, FALSE)))"),2.0)</f>
        <v>2</v>
      </c>
      <c r="AM135" s="1">
        <f>IFERROR(__xludf.DUMMYFUNCTION("""COMPUTED_VALUE"""),1.0)</f>
        <v>1</v>
      </c>
      <c r="AN135" s="1">
        <f>IFERROR(__xludf.DUMMYFUNCTION("""COMPUTED_VALUE"""),1.0)</f>
        <v>1</v>
      </c>
      <c r="AR135" s="1">
        <v>3.0</v>
      </c>
      <c r="AS135" s="1">
        <v>1.0</v>
      </c>
      <c r="AT135" s="1">
        <v>1.0</v>
      </c>
      <c r="AU135" s="1"/>
      <c r="AV135" s="1"/>
      <c r="AX135" s="1">
        <v>134.0</v>
      </c>
      <c r="AY135" s="1">
        <v>2.0</v>
      </c>
      <c r="AZ135" s="1">
        <v>1.0</v>
      </c>
      <c r="BA135" s="1">
        <v>1.0</v>
      </c>
      <c r="BB135" s="1">
        <v>1.0</v>
      </c>
      <c r="BC135" s="1"/>
      <c r="BD135" s="1">
        <v>1.0</v>
      </c>
      <c r="BE135" s="1">
        <v>6.0</v>
      </c>
      <c r="BF135" s="1">
        <v>5.0</v>
      </c>
      <c r="BG135" s="1">
        <v>7.0</v>
      </c>
      <c r="BH135" s="1">
        <v>9.0</v>
      </c>
      <c r="BI135" s="1" t="s">
        <v>288</v>
      </c>
      <c r="BJ135" s="1">
        <v>462.0</v>
      </c>
      <c r="BL135" s="1">
        <v>61908.0</v>
      </c>
    </row>
    <row r="136" ht="15.75" customHeight="1">
      <c r="A136" s="2" t="s">
        <v>289</v>
      </c>
      <c r="B136" s="1" t="str">
        <f>IFERROR(__xludf.DUMMYFUNCTION("""COMPUTED_VALUE"""),"5T858")</f>
        <v>5T858</v>
      </c>
      <c r="C136" s="1">
        <f>IFERROR(__xludf.DUMMYFUNCTION("""COMPUTED_VALUE"""),739.0)</f>
        <v>739</v>
      </c>
      <c r="D136" s="1" t="s">
        <v>29</v>
      </c>
      <c r="E136" s="1" t="s">
        <v>45</v>
      </c>
      <c r="F136" s="1" t="s">
        <v>30</v>
      </c>
      <c r="G136" s="1" t="s">
        <v>29</v>
      </c>
      <c r="H136" s="1" t="s">
        <v>30</v>
      </c>
      <c r="M136" s="1">
        <v>5.0</v>
      </c>
      <c r="N136" s="1">
        <v>10.0</v>
      </c>
      <c r="O136" s="1">
        <v>8.0</v>
      </c>
      <c r="P136" s="1">
        <v>5.0</v>
      </c>
      <c r="Q136" s="1">
        <v>8.0</v>
      </c>
      <c r="S136" s="1" t="s">
        <v>29</v>
      </c>
      <c r="T136" s="1" t="s">
        <v>45</v>
      </c>
      <c r="U136" s="1" t="s">
        <v>30</v>
      </c>
      <c r="V136" s="1" t="s">
        <v>29</v>
      </c>
      <c r="W136" s="1" t="s">
        <v>30</v>
      </c>
      <c r="Y136" s="1" t="str">
        <f>IFERROR(__xludf.DUMMYFUNCTION("UNIQUE(S136:W136, TRUE)"),"5")</f>
        <v>5</v>
      </c>
      <c r="Z136" s="1" t="str">
        <f>IFERROR(__xludf.DUMMYFUNCTION("""COMPUTED_VALUE"""),"T")</f>
        <v>T</v>
      </c>
      <c r="AA136" s="1" t="str">
        <f>IFERROR(__xludf.DUMMYFUNCTION("""COMPUTED_VALUE"""),"8")</f>
        <v>8</v>
      </c>
      <c r="AE136" s="1">
        <f t="shared" ref="AE136:AI136" si="136">IF($A136&lt;&gt;"", COUNTIF($D136:$H136, "=" &amp; Y136),"")</f>
        <v>2</v>
      </c>
      <c r="AF136" s="1">
        <f t="shared" si="136"/>
        <v>1</v>
      </c>
      <c r="AG136" s="1">
        <f t="shared" si="136"/>
        <v>2</v>
      </c>
      <c r="AH136" s="1">
        <f t="shared" si="136"/>
        <v>0</v>
      </c>
      <c r="AI136" s="1">
        <f t="shared" si="136"/>
        <v>0</v>
      </c>
      <c r="AJ136" s="1">
        <f t="shared" si="3"/>
        <v>0</v>
      </c>
      <c r="AL136" s="1">
        <f>IFERROR(__xludf.DUMMYFUNCTION("IFERROR(TRANSPOSE(SORT(TRANSPOSE(FILTER(AE136:AI136, AE136:AI136&lt;&gt;0)),1, FALSE)))"),2.0)</f>
        <v>2</v>
      </c>
      <c r="AM136" s="1">
        <f>IFERROR(__xludf.DUMMYFUNCTION("""COMPUTED_VALUE"""),2.0)</f>
        <v>2</v>
      </c>
      <c r="AN136" s="1">
        <f>IFERROR(__xludf.DUMMYFUNCTION("""COMPUTED_VALUE"""),1.0)</f>
        <v>1</v>
      </c>
      <c r="AR136" s="1">
        <v>2.0</v>
      </c>
      <c r="AS136" s="1">
        <v>2.0</v>
      </c>
      <c r="AT136" s="1">
        <v>1.0</v>
      </c>
      <c r="AU136" s="1"/>
      <c r="AV136" s="1"/>
      <c r="AX136" s="1">
        <v>135.0</v>
      </c>
      <c r="AY136" s="1">
        <v>2.0</v>
      </c>
      <c r="AZ136" s="1">
        <v>1.0</v>
      </c>
      <c r="BA136" s="1">
        <v>1.0</v>
      </c>
      <c r="BB136" s="1">
        <v>1.0</v>
      </c>
      <c r="BC136" s="1"/>
      <c r="BD136" s="1">
        <v>1.0</v>
      </c>
      <c r="BE136" s="1">
        <v>7.0</v>
      </c>
      <c r="BF136" s="1">
        <v>9.0</v>
      </c>
      <c r="BG136" s="1">
        <v>5.0</v>
      </c>
      <c r="BH136" s="1">
        <v>14.0</v>
      </c>
      <c r="BI136" s="1" t="s">
        <v>290</v>
      </c>
      <c r="BJ136" s="1">
        <v>85.0</v>
      </c>
      <c r="BL136" s="1">
        <v>11475.0</v>
      </c>
    </row>
    <row r="137" ht="15.75" customHeight="1">
      <c r="A137" s="2" t="s">
        <v>291</v>
      </c>
      <c r="B137" s="1" t="str">
        <f>IFERROR(__xludf.DUMMYFUNCTION("""COMPUTED_VALUE"""),"J6579")</f>
        <v>J6579</v>
      </c>
      <c r="C137" s="1">
        <f>IFERROR(__xludf.DUMMYFUNCTION("""COMPUTED_VALUE"""),462.0)</f>
        <v>462</v>
      </c>
      <c r="D137" s="1" t="s">
        <v>22</v>
      </c>
      <c r="E137" s="1" t="s">
        <v>40</v>
      </c>
      <c r="F137" s="1" t="s">
        <v>29</v>
      </c>
      <c r="G137" s="1" t="s">
        <v>28</v>
      </c>
      <c r="H137" s="1" t="s">
        <v>23</v>
      </c>
      <c r="M137" s="1">
        <v>1.0</v>
      </c>
      <c r="N137" s="1">
        <v>6.0</v>
      </c>
      <c r="O137" s="1">
        <v>5.0</v>
      </c>
      <c r="P137" s="1">
        <v>7.0</v>
      </c>
      <c r="Q137" s="1">
        <v>9.0</v>
      </c>
      <c r="S137" s="1" t="s">
        <v>25</v>
      </c>
      <c r="T137" s="1" t="s">
        <v>40</v>
      </c>
      <c r="U137" s="1" t="s">
        <v>29</v>
      </c>
      <c r="V137" s="1" t="s">
        <v>28</v>
      </c>
      <c r="W137" s="1" t="s">
        <v>23</v>
      </c>
      <c r="Y137" s="1" t="str">
        <f>IFERROR(__xludf.DUMMYFUNCTION("UNIQUE(S137:W137, TRUE)"),"")</f>
        <v/>
      </c>
      <c r="Z137" s="1" t="str">
        <f>IFERROR(__xludf.DUMMYFUNCTION("""COMPUTED_VALUE"""),"6")</f>
        <v>6</v>
      </c>
      <c r="AA137" s="1" t="str">
        <f>IFERROR(__xludf.DUMMYFUNCTION("""COMPUTED_VALUE"""),"5")</f>
        <v>5</v>
      </c>
      <c r="AB137" s="1" t="str">
        <f>IFERROR(__xludf.DUMMYFUNCTION("""COMPUTED_VALUE"""),"7")</f>
        <v>7</v>
      </c>
      <c r="AC137" s="1" t="str">
        <f>IFERROR(__xludf.DUMMYFUNCTION("""COMPUTED_VALUE"""),"9")</f>
        <v>9</v>
      </c>
      <c r="AE137" s="1">
        <f t="shared" ref="AE137:AI137" si="137">IF($A137&lt;&gt;"", COUNTIF($D137:$H137, "=" &amp; Y137),"")</f>
        <v>0</v>
      </c>
      <c r="AF137" s="1">
        <f t="shared" si="137"/>
        <v>1</v>
      </c>
      <c r="AG137" s="1">
        <f t="shared" si="137"/>
        <v>1</v>
      </c>
      <c r="AH137" s="1">
        <f t="shared" si="137"/>
        <v>1</v>
      </c>
      <c r="AI137" s="1">
        <f t="shared" si="137"/>
        <v>1</v>
      </c>
      <c r="AJ137" s="1">
        <f t="shared" si="3"/>
        <v>1</v>
      </c>
      <c r="AL137" s="1">
        <f>IFERROR(__xludf.DUMMYFUNCTION("IFERROR(TRANSPOSE(SORT(TRANSPOSE(FILTER(AE137:AI137, AE137:AI137&lt;&gt;0)),1, FALSE)))"),1.0)</f>
        <v>1</v>
      </c>
      <c r="AM137" s="1">
        <f>IFERROR(__xludf.DUMMYFUNCTION("""COMPUTED_VALUE"""),1.0)</f>
        <v>1</v>
      </c>
      <c r="AN137" s="1">
        <f>IFERROR(__xludf.DUMMYFUNCTION("""COMPUTED_VALUE"""),1.0)</f>
        <v>1</v>
      </c>
      <c r="AO137" s="1">
        <f>IFERROR(__xludf.DUMMYFUNCTION("""COMPUTED_VALUE"""),1.0)</f>
        <v>1</v>
      </c>
      <c r="AR137" s="1">
        <v>2.0</v>
      </c>
      <c r="AS137" s="1">
        <v>1.0</v>
      </c>
      <c r="AT137" s="1">
        <v>1.0</v>
      </c>
      <c r="AU137" s="1">
        <v>1.0</v>
      </c>
      <c r="AV137" s="1"/>
      <c r="AX137" s="1">
        <v>136.0</v>
      </c>
      <c r="AY137" s="1">
        <v>2.0</v>
      </c>
      <c r="AZ137" s="1">
        <v>1.0</v>
      </c>
      <c r="BA137" s="1">
        <v>1.0</v>
      </c>
      <c r="BB137" s="1">
        <v>1.0</v>
      </c>
      <c r="BC137" s="1"/>
      <c r="BD137" s="1">
        <v>1.0</v>
      </c>
      <c r="BE137" s="1">
        <v>8.0</v>
      </c>
      <c r="BF137" s="1">
        <v>9.0</v>
      </c>
      <c r="BG137" s="1">
        <v>12.0</v>
      </c>
      <c r="BH137" s="1">
        <v>5.0</v>
      </c>
      <c r="BI137" s="1" t="s">
        <v>292</v>
      </c>
      <c r="BJ137" s="1">
        <v>181.0</v>
      </c>
      <c r="BL137" s="1">
        <v>24616.0</v>
      </c>
    </row>
    <row r="138" ht="15.75" customHeight="1">
      <c r="A138" s="2" t="s">
        <v>293</v>
      </c>
      <c r="B138" s="1" t="str">
        <f>IFERROR(__xludf.DUMMYFUNCTION("""COMPUTED_VALUE"""),"T3933")</f>
        <v>T3933</v>
      </c>
      <c r="C138" s="1">
        <f>IFERROR(__xludf.DUMMYFUNCTION("""COMPUTED_VALUE"""),717.0)</f>
        <v>717</v>
      </c>
      <c r="D138" s="1" t="s">
        <v>45</v>
      </c>
      <c r="E138" s="1" t="s">
        <v>31</v>
      </c>
      <c r="F138" s="1" t="s">
        <v>23</v>
      </c>
      <c r="G138" s="1" t="s">
        <v>31</v>
      </c>
      <c r="H138" s="1" t="s">
        <v>31</v>
      </c>
      <c r="M138" s="1">
        <v>10.0</v>
      </c>
      <c r="N138" s="1">
        <v>3.0</v>
      </c>
      <c r="O138" s="1">
        <v>9.0</v>
      </c>
      <c r="P138" s="1">
        <v>3.0</v>
      </c>
      <c r="Q138" s="1">
        <v>3.0</v>
      </c>
      <c r="S138" s="1" t="s">
        <v>45</v>
      </c>
      <c r="T138" s="1" t="s">
        <v>31</v>
      </c>
      <c r="U138" s="1" t="s">
        <v>23</v>
      </c>
      <c r="V138" s="1" t="s">
        <v>31</v>
      </c>
      <c r="W138" s="1" t="s">
        <v>31</v>
      </c>
      <c r="Y138" s="1" t="str">
        <f>IFERROR(__xludf.DUMMYFUNCTION("UNIQUE(S138:W138, TRUE)"),"T")</f>
        <v>T</v>
      </c>
      <c r="Z138" s="1" t="str">
        <f>IFERROR(__xludf.DUMMYFUNCTION("""COMPUTED_VALUE"""),"3")</f>
        <v>3</v>
      </c>
      <c r="AA138" s="1" t="str">
        <f>IFERROR(__xludf.DUMMYFUNCTION("""COMPUTED_VALUE"""),"9")</f>
        <v>9</v>
      </c>
      <c r="AE138" s="1">
        <f t="shared" ref="AE138:AI138" si="138">IF($A138&lt;&gt;"", COUNTIF($D138:$H138, "=" &amp; Y138),"")</f>
        <v>1</v>
      </c>
      <c r="AF138" s="1">
        <f t="shared" si="138"/>
        <v>3</v>
      </c>
      <c r="AG138" s="1">
        <f t="shared" si="138"/>
        <v>1</v>
      </c>
      <c r="AH138" s="1">
        <f t="shared" si="138"/>
        <v>0</v>
      </c>
      <c r="AI138" s="1">
        <f t="shared" si="138"/>
        <v>0</v>
      </c>
      <c r="AJ138" s="1">
        <f t="shared" si="3"/>
        <v>0</v>
      </c>
      <c r="AL138" s="1">
        <f>IFERROR(__xludf.DUMMYFUNCTION("IFERROR(TRANSPOSE(SORT(TRANSPOSE(FILTER(AE138:AI138, AE138:AI138&lt;&gt;0)),1, FALSE)))"),3.0)</f>
        <v>3</v>
      </c>
      <c r="AM138" s="1">
        <f>IFERROR(__xludf.DUMMYFUNCTION("""COMPUTED_VALUE"""),1.0)</f>
        <v>1</v>
      </c>
      <c r="AN138" s="1">
        <f>IFERROR(__xludf.DUMMYFUNCTION("""COMPUTED_VALUE"""),1.0)</f>
        <v>1</v>
      </c>
      <c r="AR138" s="1">
        <v>3.0</v>
      </c>
      <c r="AS138" s="1">
        <v>1.0</v>
      </c>
      <c r="AT138" s="1">
        <v>1.0</v>
      </c>
      <c r="AU138" s="1"/>
      <c r="AV138" s="1"/>
      <c r="AX138" s="1">
        <v>137.0</v>
      </c>
      <c r="AY138" s="1">
        <v>2.0</v>
      </c>
      <c r="AZ138" s="1">
        <v>1.0</v>
      </c>
      <c r="BA138" s="1">
        <v>1.0</v>
      </c>
      <c r="BB138" s="1">
        <v>1.0</v>
      </c>
      <c r="BC138" s="1"/>
      <c r="BD138" s="1">
        <v>1.0</v>
      </c>
      <c r="BE138" s="1">
        <v>9.0</v>
      </c>
      <c r="BF138" s="1">
        <v>13.0</v>
      </c>
      <c r="BG138" s="1">
        <v>4.0</v>
      </c>
      <c r="BH138" s="1">
        <v>10.0</v>
      </c>
      <c r="BI138" s="1" t="s">
        <v>294</v>
      </c>
      <c r="BJ138" s="1">
        <v>497.0</v>
      </c>
      <c r="BL138" s="1">
        <v>68089.0</v>
      </c>
    </row>
    <row r="139" ht="15.75" customHeight="1">
      <c r="A139" s="2" t="s">
        <v>295</v>
      </c>
      <c r="B139" s="1" t="str">
        <f>IFERROR(__xludf.DUMMYFUNCTION("""COMPUTED_VALUE"""),"3AQ82")</f>
        <v>3AQ82</v>
      </c>
      <c r="C139" s="1">
        <f>IFERROR(__xludf.DUMMYFUNCTION("""COMPUTED_VALUE"""),380.0)</f>
        <v>380</v>
      </c>
      <c r="D139" s="1" t="s">
        <v>31</v>
      </c>
      <c r="E139" s="1" t="s">
        <v>39</v>
      </c>
      <c r="F139" s="1" t="s">
        <v>20</v>
      </c>
      <c r="G139" s="1" t="s">
        <v>30</v>
      </c>
      <c r="H139" s="1" t="s">
        <v>24</v>
      </c>
      <c r="M139" s="1">
        <v>3.0</v>
      </c>
      <c r="N139" s="1">
        <v>14.0</v>
      </c>
      <c r="O139" s="1">
        <v>12.0</v>
      </c>
      <c r="P139" s="1">
        <v>8.0</v>
      </c>
      <c r="Q139" s="1">
        <v>2.0</v>
      </c>
      <c r="S139" s="1" t="s">
        <v>31</v>
      </c>
      <c r="T139" s="1" t="s">
        <v>39</v>
      </c>
      <c r="U139" s="1" t="s">
        <v>20</v>
      </c>
      <c r="V139" s="1" t="s">
        <v>30</v>
      </c>
      <c r="W139" s="1" t="s">
        <v>24</v>
      </c>
      <c r="Y139" s="1" t="str">
        <f>IFERROR(__xludf.DUMMYFUNCTION("UNIQUE(S139:W139, TRUE)"),"3")</f>
        <v>3</v>
      </c>
      <c r="Z139" s="1" t="str">
        <f>IFERROR(__xludf.DUMMYFUNCTION("""COMPUTED_VALUE"""),"A")</f>
        <v>A</v>
      </c>
      <c r="AA139" s="1" t="str">
        <f>IFERROR(__xludf.DUMMYFUNCTION("""COMPUTED_VALUE"""),"Q")</f>
        <v>Q</v>
      </c>
      <c r="AB139" s="1" t="str">
        <f>IFERROR(__xludf.DUMMYFUNCTION("""COMPUTED_VALUE"""),"8")</f>
        <v>8</v>
      </c>
      <c r="AC139" s="1" t="str">
        <f>IFERROR(__xludf.DUMMYFUNCTION("""COMPUTED_VALUE"""),"2")</f>
        <v>2</v>
      </c>
      <c r="AE139" s="1">
        <f t="shared" ref="AE139:AI139" si="139">IF($A139&lt;&gt;"", COUNTIF($D139:$H139, "=" &amp; Y139),"")</f>
        <v>1</v>
      </c>
      <c r="AF139" s="1">
        <f t="shared" si="139"/>
        <v>1</v>
      </c>
      <c r="AG139" s="1">
        <f t="shared" si="139"/>
        <v>1</v>
      </c>
      <c r="AH139" s="1">
        <f t="shared" si="139"/>
        <v>1</v>
      </c>
      <c r="AI139" s="1">
        <f t="shared" si="139"/>
        <v>1</v>
      </c>
      <c r="AJ139" s="1">
        <f t="shared" si="3"/>
        <v>0</v>
      </c>
      <c r="AL139" s="1">
        <f>IFERROR(__xludf.DUMMYFUNCTION("IFERROR(TRANSPOSE(SORT(TRANSPOSE(FILTER(AE139:AI139, AE139:AI139&lt;&gt;0)),1, FALSE)))"),1.0)</f>
        <v>1</v>
      </c>
      <c r="AM139" s="1">
        <f>IFERROR(__xludf.DUMMYFUNCTION("""COMPUTED_VALUE"""),1.0)</f>
        <v>1</v>
      </c>
      <c r="AN139" s="1">
        <f>IFERROR(__xludf.DUMMYFUNCTION("""COMPUTED_VALUE"""),1.0)</f>
        <v>1</v>
      </c>
      <c r="AO139" s="1">
        <f>IFERROR(__xludf.DUMMYFUNCTION("""COMPUTED_VALUE"""),1.0)</f>
        <v>1</v>
      </c>
      <c r="AP139" s="1">
        <f>IFERROR(__xludf.DUMMYFUNCTION("""COMPUTED_VALUE"""),1.0)</f>
        <v>1</v>
      </c>
      <c r="AR139" s="1">
        <v>1.0</v>
      </c>
      <c r="AS139" s="1">
        <v>1.0</v>
      </c>
      <c r="AT139" s="1">
        <v>1.0</v>
      </c>
      <c r="AU139" s="1">
        <v>1.0</v>
      </c>
      <c r="AV139" s="1">
        <v>1.0</v>
      </c>
      <c r="AX139" s="1">
        <v>138.0</v>
      </c>
      <c r="AY139" s="1">
        <v>2.0</v>
      </c>
      <c r="AZ139" s="1">
        <v>1.0</v>
      </c>
      <c r="BA139" s="1">
        <v>1.0</v>
      </c>
      <c r="BB139" s="1">
        <v>1.0</v>
      </c>
      <c r="BC139" s="1"/>
      <c r="BD139" s="1">
        <v>1.0</v>
      </c>
      <c r="BE139" s="1">
        <v>10.0</v>
      </c>
      <c r="BF139" s="1">
        <v>7.0</v>
      </c>
      <c r="BG139" s="1">
        <v>3.0</v>
      </c>
      <c r="BH139" s="1">
        <v>2.0</v>
      </c>
      <c r="BI139" s="1" t="s">
        <v>296</v>
      </c>
      <c r="BJ139" s="1">
        <v>347.0</v>
      </c>
      <c r="BL139" s="1">
        <v>47886.0</v>
      </c>
    </row>
    <row r="140" ht="15.75" customHeight="1">
      <c r="A140" s="2" t="s">
        <v>297</v>
      </c>
      <c r="B140" s="1" t="str">
        <f>IFERROR(__xludf.DUMMYFUNCTION("""COMPUTED_VALUE"""),"Q564Q")</f>
        <v>Q564Q</v>
      </c>
      <c r="C140" s="1">
        <f>IFERROR(__xludf.DUMMYFUNCTION("""COMPUTED_VALUE"""),898.0)</f>
        <v>898</v>
      </c>
      <c r="D140" s="1" t="s">
        <v>20</v>
      </c>
      <c r="E140" s="1" t="s">
        <v>29</v>
      </c>
      <c r="F140" s="1" t="s">
        <v>40</v>
      </c>
      <c r="G140" s="1" t="s">
        <v>21</v>
      </c>
      <c r="H140" s="1" t="s">
        <v>20</v>
      </c>
      <c r="M140" s="1">
        <v>12.0</v>
      </c>
      <c r="N140" s="1">
        <v>5.0</v>
      </c>
      <c r="O140" s="1">
        <v>6.0</v>
      </c>
      <c r="P140" s="1">
        <v>4.0</v>
      </c>
      <c r="Q140" s="1">
        <v>12.0</v>
      </c>
      <c r="S140" s="1" t="s">
        <v>20</v>
      </c>
      <c r="T140" s="1" t="s">
        <v>29</v>
      </c>
      <c r="U140" s="1" t="s">
        <v>40</v>
      </c>
      <c r="V140" s="1" t="s">
        <v>21</v>
      </c>
      <c r="W140" s="1" t="s">
        <v>20</v>
      </c>
      <c r="Y140" s="1" t="str">
        <f>IFERROR(__xludf.DUMMYFUNCTION("UNIQUE(S140:W140, TRUE)"),"Q")</f>
        <v>Q</v>
      </c>
      <c r="Z140" s="1" t="str">
        <f>IFERROR(__xludf.DUMMYFUNCTION("""COMPUTED_VALUE"""),"5")</f>
        <v>5</v>
      </c>
      <c r="AA140" s="1" t="str">
        <f>IFERROR(__xludf.DUMMYFUNCTION("""COMPUTED_VALUE"""),"6")</f>
        <v>6</v>
      </c>
      <c r="AB140" s="1" t="str">
        <f>IFERROR(__xludf.DUMMYFUNCTION("""COMPUTED_VALUE"""),"4")</f>
        <v>4</v>
      </c>
      <c r="AE140" s="1">
        <f t="shared" ref="AE140:AI140" si="140">IF($A140&lt;&gt;"", COUNTIF($D140:$H140, "=" &amp; Y140),"")</f>
        <v>2</v>
      </c>
      <c r="AF140" s="1">
        <f t="shared" si="140"/>
        <v>1</v>
      </c>
      <c r="AG140" s="1">
        <f t="shared" si="140"/>
        <v>1</v>
      </c>
      <c r="AH140" s="1">
        <f t="shared" si="140"/>
        <v>1</v>
      </c>
      <c r="AI140" s="1">
        <f t="shared" si="140"/>
        <v>0</v>
      </c>
      <c r="AJ140" s="1">
        <f t="shared" si="3"/>
        <v>0</v>
      </c>
      <c r="AL140" s="1">
        <f>IFERROR(__xludf.DUMMYFUNCTION("IFERROR(TRANSPOSE(SORT(TRANSPOSE(FILTER(AE140:AI140, AE140:AI140&lt;&gt;0)),1, FALSE)))"),2.0)</f>
        <v>2</v>
      </c>
      <c r="AM140" s="1">
        <f>IFERROR(__xludf.DUMMYFUNCTION("""COMPUTED_VALUE"""),1.0)</f>
        <v>1</v>
      </c>
      <c r="AN140" s="1">
        <f>IFERROR(__xludf.DUMMYFUNCTION("""COMPUTED_VALUE"""),1.0)</f>
        <v>1</v>
      </c>
      <c r="AO140" s="1">
        <f>IFERROR(__xludf.DUMMYFUNCTION("""COMPUTED_VALUE"""),1.0)</f>
        <v>1</v>
      </c>
      <c r="AR140" s="1">
        <v>2.0</v>
      </c>
      <c r="AS140" s="1">
        <v>1.0</v>
      </c>
      <c r="AT140" s="1">
        <v>1.0</v>
      </c>
      <c r="AU140" s="1">
        <v>1.0</v>
      </c>
      <c r="AV140" s="1"/>
      <c r="AX140" s="1">
        <v>139.0</v>
      </c>
      <c r="AY140" s="1">
        <v>2.0</v>
      </c>
      <c r="AZ140" s="1">
        <v>1.0</v>
      </c>
      <c r="BA140" s="1">
        <v>1.0</v>
      </c>
      <c r="BB140" s="1">
        <v>1.0</v>
      </c>
      <c r="BC140" s="1"/>
      <c r="BD140" s="1">
        <v>1.0</v>
      </c>
      <c r="BE140" s="1">
        <v>10.0</v>
      </c>
      <c r="BF140" s="1">
        <v>14.0</v>
      </c>
      <c r="BG140" s="1">
        <v>2.0</v>
      </c>
      <c r="BH140" s="1">
        <v>3.0</v>
      </c>
      <c r="BI140" s="1" t="s">
        <v>298</v>
      </c>
      <c r="BJ140" s="1">
        <v>477.0</v>
      </c>
      <c r="BL140" s="1">
        <v>66303.0</v>
      </c>
    </row>
    <row r="141" ht="15.75" customHeight="1">
      <c r="A141" s="2" t="s">
        <v>299</v>
      </c>
      <c r="B141" s="1" t="str">
        <f>IFERROR(__xludf.DUMMYFUNCTION("""COMPUTED_VALUE"""),"8QQQ7")</f>
        <v>8QQQ7</v>
      </c>
      <c r="C141" s="1">
        <f>IFERROR(__xludf.DUMMYFUNCTION("""COMPUTED_VALUE"""),470.0)</f>
        <v>470</v>
      </c>
      <c r="D141" s="1" t="s">
        <v>30</v>
      </c>
      <c r="E141" s="1" t="s">
        <v>20</v>
      </c>
      <c r="F141" s="1" t="s">
        <v>20</v>
      </c>
      <c r="G141" s="1" t="s">
        <v>20</v>
      </c>
      <c r="H141" s="1" t="s">
        <v>28</v>
      </c>
      <c r="M141" s="1">
        <v>8.0</v>
      </c>
      <c r="N141" s="1">
        <v>12.0</v>
      </c>
      <c r="O141" s="1">
        <v>12.0</v>
      </c>
      <c r="P141" s="1">
        <v>12.0</v>
      </c>
      <c r="Q141" s="1">
        <v>7.0</v>
      </c>
      <c r="S141" s="1" t="s">
        <v>30</v>
      </c>
      <c r="T141" s="1" t="s">
        <v>20</v>
      </c>
      <c r="U141" s="1" t="s">
        <v>20</v>
      </c>
      <c r="V141" s="1" t="s">
        <v>20</v>
      </c>
      <c r="W141" s="1" t="s">
        <v>28</v>
      </c>
      <c r="Y141" s="1" t="str">
        <f>IFERROR(__xludf.DUMMYFUNCTION("UNIQUE(S141:W141, TRUE)"),"8")</f>
        <v>8</v>
      </c>
      <c r="Z141" s="1" t="str">
        <f>IFERROR(__xludf.DUMMYFUNCTION("""COMPUTED_VALUE"""),"Q")</f>
        <v>Q</v>
      </c>
      <c r="AA141" s="1" t="str">
        <f>IFERROR(__xludf.DUMMYFUNCTION("""COMPUTED_VALUE"""),"7")</f>
        <v>7</v>
      </c>
      <c r="AE141" s="1">
        <f t="shared" ref="AE141:AI141" si="141">IF($A141&lt;&gt;"", COUNTIF($D141:$H141, "=" &amp; Y141),"")</f>
        <v>1</v>
      </c>
      <c r="AF141" s="1">
        <f t="shared" si="141"/>
        <v>3</v>
      </c>
      <c r="AG141" s="1">
        <f t="shared" si="141"/>
        <v>1</v>
      </c>
      <c r="AH141" s="1">
        <f t="shared" si="141"/>
        <v>0</v>
      </c>
      <c r="AI141" s="1">
        <f t="shared" si="141"/>
        <v>0</v>
      </c>
      <c r="AJ141" s="1">
        <f t="shared" si="3"/>
        <v>0</v>
      </c>
      <c r="AL141" s="1">
        <f>IFERROR(__xludf.DUMMYFUNCTION("IFERROR(TRANSPOSE(SORT(TRANSPOSE(FILTER(AE141:AI141, AE141:AI141&lt;&gt;0)),1, FALSE)))"),3.0)</f>
        <v>3</v>
      </c>
      <c r="AM141" s="1">
        <f>IFERROR(__xludf.DUMMYFUNCTION("""COMPUTED_VALUE"""),1.0)</f>
        <v>1</v>
      </c>
      <c r="AN141" s="1">
        <f>IFERROR(__xludf.DUMMYFUNCTION("""COMPUTED_VALUE"""),1.0)</f>
        <v>1</v>
      </c>
      <c r="AR141" s="1">
        <v>3.0</v>
      </c>
      <c r="AS141" s="1">
        <v>1.0</v>
      </c>
      <c r="AT141" s="1">
        <v>1.0</v>
      </c>
      <c r="AU141" s="1"/>
      <c r="AV141" s="1"/>
      <c r="AX141" s="1">
        <v>140.0</v>
      </c>
      <c r="AY141" s="1">
        <v>2.0</v>
      </c>
      <c r="AZ141" s="1">
        <v>1.0</v>
      </c>
      <c r="BA141" s="1">
        <v>1.0</v>
      </c>
      <c r="BB141" s="1">
        <v>1.0</v>
      </c>
      <c r="BC141" s="1"/>
      <c r="BD141" s="1">
        <v>1.0</v>
      </c>
      <c r="BE141" s="1">
        <v>12.0</v>
      </c>
      <c r="BF141" s="1">
        <v>5.0</v>
      </c>
      <c r="BG141" s="1">
        <v>13.0</v>
      </c>
      <c r="BH141" s="1">
        <v>6.0</v>
      </c>
      <c r="BI141" s="1" t="s">
        <v>300</v>
      </c>
      <c r="BJ141" s="1">
        <v>608.0</v>
      </c>
      <c r="BL141" s="1">
        <v>85120.0</v>
      </c>
    </row>
    <row r="142" ht="15.75" customHeight="1">
      <c r="A142" s="2" t="s">
        <v>301</v>
      </c>
      <c r="B142" s="1" t="str">
        <f>IFERROR(__xludf.DUMMYFUNCTION("""COMPUTED_VALUE"""),"93T29")</f>
        <v>93T29</v>
      </c>
      <c r="C142" s="1">
        <f>IFERROR(__xludf.DUMMYFUNCTION("""COMPUTED_VALUE"""),317.0)</f>
        <v>317</v>
      </c>
      <c r="D142" s="1" t="s">
        <v>23</v>
      </c>
      <c r="E142" s="1" t="s">
        <v>31</v>
      </c>
      <c r="F142" s="1" t="s">
        <v>45</v>
      </c>
      <c r="G142" s="1" t="s">
        <v>24</v>
      </c>
      <c r="H142" s="1" t="s">
        <v>23</v>
      </c>
      <c r="M142" s="1">
        <v>9.0</v>
      </c>
      <c r="N142" s="1">
        <v>3.0</v>
      </c>
      <c r="O142" s="1">
        <v>10.0</v>
      </c>
      <c r="P142" s="1">
        <v>2.0</v>
      </c>
      <c r="Q142" s="1">
        <v>9.0</v>
      </c>
      <c r="S142" s="1" t="s">
        <v>23</v>
      </c>
      <c r="T142" s="1" t="s">
        <v>31</v>
      </c>
      <c r="U142" s="1" t="s">
        <v>45</v>
      </c>
      <c r="V142" s="1" t="s">
        <v>24</v>
      </c>
      <c r="W142" s="1" t="s">
        <v>23</v>
      </c>
      <c r="Y142" s="1" t="str">
        <f>IFERROR(__xludf.DUMMYFUNCTION("UNIQUE(S142:W142, TRUE)"),"9")</f>
        <v>9</v>
      </c>
      <c r="Z142" s="1" t="str">
        <f>IFERROR(__xludf.DUMMYFUNCTION("""COMPUTED_VALUE"""),"3")</f>
        <v>3</v>
      </c>
      <c r="AA142" s="1" t="str">
        <f>IFERROR(__xludf.DUMMYFUNCTION("""COMPUTED_VALUE"""),"T")</f>
        <v>T</v>
      </c>
      <c r="AB142" s="1" t="str">
        <f>IFERROR(__xludf.DUMMYFUNCTION("""COMPUTED_VALUE"""),"2")</f>
        <v>2</v>
      </c>
      <c r="AE142" s="1">
        <f t="shared" ref="AE142:AI142" si="142">IF($A142&lt;&gt;"", COUNTIF($D142:$H142, "=" &amp; Y142),"")</f>
        <v>2</v>
      </c>
      <c r="AF142" s="1">
        <f t="shared" si="142"/>
        <v>1</v>
      </c>
      <c r="AG142" s="1">
        <f t="shared" si="142"/>
        <v>1</v>
      </c>
      <c r="AH142" s="1">
        <f t="shared" si="142"/>
        <v>1</v>
      </c>
      <c r="AI142" s="1">
        <f t="shared" si="142"/>
        <v>0</v>
      </c>
      <c r="AJ142" s="1">
        <f t="shared" si="3"/>
        <v>0</v>
      </c>
      <c r="AL142" s="1">
        <f>IFERROR(__xludf.DUMMYFUNCTION("IFERROR(TRANSPOSE(SORT(TRANSPOSE(FILTER(AE142:AI142, AE142:AI142&lt;&gt;0)),1, FALSE)))"),2.0)</f>
        <v>2</v>
      </c>
      <c r="AM142" s="1">
        <f>IFERROR(__xludf.DUMMYFUNCTION("""COMPUTED_VALUE"""),1.0)</f>
        <v>1</v>
      </c>
      <c r="AN142" s="1">
        <f>IFERROR(__xludf.DUMMYFUNCTION("""COMPUTED_VALUE"""),1.0)</f>
        <v>1</v>
      </c>
      <c r="AO142" s="1">
        <f>IFERROR(__xludf.DUMMYFUNCTION("""COMPUTED_VALUE"""),1.0)</f>
        <v>1</v>
      </c>
      <c r="AR142" s="1">
        <v>2.0</v>
      </c>
      <c r="AS142" s="1">
        <v>1.0</v>
      </c>
      <c r="AT142" s="1">
        <v>1.0</v>
      </c>
      <c r="AU142" s="1">
        <v>1.0</v>
      </c>
      <c r="AV142" s="1"/>
      <c r="AX142" s="1">
        <v>141.0</v>
      </c>
      <c r="AY142" s="1">
        <v>2.0</v>
      </c>
      <c r="AZ142" s="1">
        <v>1.0</v>
      </c>
      <c r="BA142" s="1">
        <v>1.0</v>
      </c>
      <c r="BB142" s="1">
        <v>1.0</v>
      </c>
      <c r="BC142" s="1"/>
      <c r="BD142" s="1">
        <v>1.0</v>
      </c>
      <c r="BE142" s="1">
        <v>12.0</v>
      </c>
      <c r="BF142" s="1">
        <v>13.0</v>
      </c>
      <c r="BG142" s="1">
        <v>6.0</v>
      </c>
      <c r="BH142" s="1">
        <v>10.0</v>
      </c>
      <c r="BI142" s="1" t="s">
        <v>302</v>
      </c>
      <c r="BJ142" s="1">
        <v>106.0</v>
      </c>
      <c r="BL142" s="1">
        <v>14946.0</v>
      </c>
    </row>
    <row r="143" ht="15.75" customHeight="1">
      <c r="A143" s="2" t="s">
        <v>303</v>
      </c>
      <c r="B143" s="1" t="str">
        <f>IFERROR(__xludf.DUMMYFUNCTION("""COMPUTED_VALUE"""),"64K67")</f>
        <v>64K67</v>
      </c>
      <c r="C143" s="1">
        <f>IFERROR(__xludf.DUMMYFUNCTION("""COMPUTED_VALUE"""),867.0)</f>
        <v>867</v>
      </c>
      <c r="D143" s="1" t="s">
        <v>40</v>
      </c>
      <c r="E143" s="1" t="s">
        <v>21</v>
      </c>
      <c r="F143" s="1" t="s">
        <v>38</v>
      </c>
      <c r="G143" s="1" t="s">
        <v>40</v>
      </c>
      <c r="H143" s="1" t="s">
        <v>28</v>
      </c>
      <c r="M143" s="1">
        <v>6.0</v>
      </c>
      <c r="N143" s="1">
        <v>4.0</v>
      </c>
      <c r="O143" s="1">
        <v>13.0</v>
      </c>
      <c r="P143" s="1">
        <v>6.0</v>
      </c>
      <c r="Q143" s="1">
        <v>7.0</v>
      </c>
      <c r="S143" s="1" t="s">
        <v>40</v>
      </c>
      <c r="T143" s="1" t="s">
        <v>21</v>
      </c>
      <c r="U143" s="1" t="s">
        <v>38</v>
      </c>
      <c r="V143" s="1" t="s">
        <v>40</v>
      </c>
      <c r="W143" s="1" t="s">
        <v>28</v>
      </c>
      <c r="Y143" s="1" t="str">
        <f>IFERROR(__xludf.DUMMYFUNCTION("UNIQUE(S143:W143, TRUE)"),"6")</f>
        <v>6</v>
      </c>
      <c r="Z143" s="1" t="str">
        <f>IFERROR(__xludf.DUMMYFUNCTION("""COMPUTED_VALUE"""),"4")</f>
        <v>4</v>
      </c>
      <c r="AA143" s="1" t="str">
        <f>IFERROR(__xludf.DUMMYFUNCTION("""COMPUTED_VALUE"""),"K")</f>
        <v>K</v>
      </c>
      <c r="AB143" s="1" t="str">
        <f>IFERROR(__xludf.DUMMYFUNCTION("""COMPUTED_VALUE"""),"7")</f>
        <v>7</v>
      </c>
      <c r="AE143" s="1">
        <f t="shared" ref="AE143:AI143" si="143">IF($A143&lt;&gt;"", COUNTIF($D143:$H143, "=" &amp; Y143),"")</f>
        <v>2</v>
      </c>
      <c r="AF143" s="1">
        <f t="shared" si="143"/>
        <v>1</v>
      </c>
      <c r="AG143" s="1">
        <f t="shared" si="143"/>
        <v>1</v>
      </c>
      <c r="AH143" s="1">
        <f t="shared" si="143"/>
        <v>1</v>
      </c>
      <c r="AI143" s="1">
        <f t="shared" si="143"/>
        <v>0</v>
      </c>
      <c r="AJ143" s="1">
        <f t="shared" si="3"/>
        <v>0</v>
      </c>
      <c r="AL143" s="1">
        <f>IFERROR(__xludf.DUMMYFUNCTION("IFERROR(TRANSPOSE(SORT(TRANSPOSE(FILTER(AE143:AI143, AE143:AI143&lt;&gt;0)),1, FALSE)))"),2.0)</f>
        <v>2</v>
      </c>
      <c r="AM143" s="1">
        <f>IFERROR(__xludf.DUMMYFUNCTION("""COMPUTED_VALUE"""),1.0)</f>
        <v>1</v>
      </c>
      <c r="AN143" s="1">
        <f>IFERROR(__xludf.DUMMYFUNCTION("""COMPUTED_VALUE"""),1.0)</f>
        <v>1</v>
      </c>
      <c r="AO143" s="1">
        <f>IFERROR(__xludf.DUMMYFUNCTION("""COMPUTED_VALUE"""),1.0)</f>
        <v>1</v>
      </c>
      <c r="AR143" s="1">
        <v>2.0</v>
      </c>
      <c r="AS143" s="1">
        <v>1.0</v>
      </c>
      <c r="AT143" s="1">
        <v>1.0</v>
      </c>
      <c r="AU143" s="1">
        <v>1.0</v>
      </c>
      <c r="AV143" s="1"/>
      <c r="AX143" s="1">
        <v>142.0</v>
      </c>
      <c r="AY143" s="1">
        <v>2.0</v>
      </c>
      <c r="AZ143" s="1">
        <v>1.0</v>
      </c>
      <c r="BA143" s="1">
        <v>1.0</v>
      </c>
      <c r="BB143" s="1">
        <v>1.0</v>
      </c>
      <c r="BC143" s="1"/>
      <c r="BD143" s="1">
        <v>1.0</v>
      </c>
      <c r="BE143" s="1">
        <v>13.0</v>
      </c>
      <c r="BF143" s="1">
        <v>6.0</v>
      </c>
      <c r="BG143" s="1">
        <v>9.0</v>
      </c>
      <c r="BH143" s="1">
        <v>5.0</v>
      </c>
      <c r="BI143" s="1" t="s">
        <v>304</v>
      </c>
      <c r="BJ143" s="1">
        <v>973.0</v>
      </c>
      <c r="BL143" s="1">
        <v>138166.0</v>
      </c>
    </row>
    <row r="144" ht="15.75" customHeight="1">
      <c r="A144" s="2" t="s">
        <v>305</v>
      </c>
      <c r="B144" s="1" t="str">
        <f>IFERROR(__xludf.DUMMYFUNCTION("""COMPUTED_VALUE"""),"JTTTT")</f>
        <v>JTTTT</v>
      </c>
      <c r="C144" s="1">
        <f>IFERROR(__xludf.DUMMYFUNCTION("""COMPUTED_VALUE"""),299.0)</f>
        <v>299</v>
      </c>
      <c r="D144" s="1" t="s">
        <v>22</v>
      </c>
      <c r="E144" s="1" t="s">
        <v>45</v>
      </c>
      <c r="F144" s="1" t="s">
        <v>45</v>
      </c>
      <c r="G144" s="1" t="s">
        <v>45</v>
      </c>
      <c r="H144" s="1" t="s">
        <v>45</v>
      </c>
      <c r="M144" s="1">
        <v>1.0</v>
      </c>
      <c r="N144" s="1">
        <v>10.0</v>
      </c>
      <c r="O144" s="1">
        <v>10.0</v>
      </c>
      <c r="P144" s="1">
        <v>10.0</v>
      </c>
      <c r="Q144" s="1">
        <v>10.0</v>
      </c>
      <c r="S144" s="1" t="s">
        <v>25</v>
      </c>
      <c r="T144" s="1" t="s">
        <v>45</v>
      </c>
      <c r="U144" s="1" t="s">
        <v>45</v>
      </c>
      <c r="V144" s="1" t="s">
        <v>45</v>
      </c>
      <c r="W144" s="1" t="s">
        <v>45</v>
      </c>
      <c r="Y144" s="1" t="str">
        <f>IFERROR(__xludf.DUMMYFUNCTION("UNIQUE(S144:W144, TRUE)"),"")</f>
        <v/>
      </c>
      <c r="Z144" s="1" t="str">
        <f>IFERROR(__xludf.DUMMYFUNCTION("""COMPUTED_VALUE"""),"T")</f>
        <v>T</v>
      </c>
      <c r="AE144" s="1">
        <f t="shared" ref="AE144:AI144" si="144">IF($A144&lt;&gt;"", COUNTIF($D144:$H144, "=" &amp; Y144),"")</f>
        <v>0</v>
      </c>
      <c r="AF144" s="1">
        <f t="shared" si="144"/>
        <v>4</v>
      </c>
      <c r="AG144" s="1">
        <f t="shared" si="144"/>
        <v>0</v>
      </c>
      <c r="AH144" s="1">
        <f t="shared" si="144"/>
        <v>0</v>
      </c>
      <c r="AI144" s="1">
        <f t="shared" si="144"/>
        <v>0</v>
      </c>
      <c r="AJ144" s="1">
        <f t="shared" si="3"/>
        <v>1</v>
      </c>
      <c r="AL144" s="1">
        <f>IFERROR(__xludf.DUMMYFUNCTION("IFERROR(TRANSPOSE(SORT(TRANSPOSE(FILTER(AE144:AI144, AE144:AI144&lt;&gt;0)),1, FALSE)))"),4.0)</f>
        <v>4</v>
      </c>
      <c r="AR144" s="1">
        <v>5.0</v>
      </c>
      <c r="AS144" s="1"/>
      <c r="AT144" s="1"/>
      <c r="AU144" s="1"/>
      <c r="AV144" s="1"/>
      <c r="AX144" s="1">
        <v>143.0</v>
      </c>
      <c r="AY144" s="1">
        <v>2.0</v>
      </c>
      <c r="AZ144" s="1">
        <v>1.0</v>
      </c>
      <c r="BA144" s="1">
        <v>1.0</v>
      </c>
      <c r="BB144" s="1">
        <v>1.0</v>
      </c>
      <c r="BC144" s="1"/>
      <c r="BD144" s="1">
        <v>1.0</v>
      </c>
      <c r="BE144" s="1">
        <v>14.0</v>
      </c>
      <c r="BF144" s="1">
        <v>2.0</v>
      </c>
      <c r="BG144" s="1">
        <v>5.0</v>
      </c>
      <c r="BH144" s="1">
        <v>4.0</v>
      </c>
      <c r="BI144" s="1" t="s">
        <v>306</v>
      </c>
      <c r="BJ144" s="1">
        <v>151.0</v>
      </c>
      <c r="BL144" s="1">
        <v>21593.0</v>
      </c>
    </row>
    <row r="145" ht="15.75" customHeight="1">
      <c r="A145" s="2" t="s">
        <v>307</v>
      </c>
      <c r="B145" s="1" t="str">
        <f>IFERROR(__xludf.DUMMYFUNCTION("""COMPUTED_VALUE"""),"4499J")</f>
        <v>4499J</v>
      </c>
      <c r="C145" s="1">
        <f>IFERROR(__xludf.DUMMYFUNCTION("""COMPUTED_VALUE"""),714.0)</f>
        <v>714</v>
      </c>
      <c r="D145" s="1" t="s">
        <v>21</v>
      </c>
      <c r="E145" s="1" t="s">
        <v>21</v>
      </c>
      <c r="F145" s="1" t="s">
        <v>23</v>
      </c>
      <c r="G145" s="1" t="s">
        <v>23</v>
      </c>
      <c r="H145" s="1" t="s">
        <v>22</v>
      </c>
      <c r="M145" s="1">
        <v>4.0</v>
      </c>
      <c r="N145" s="1">
        <v>4.0</v>
      </c>
      <c r="O145" s="1">
        <v>9.0</v>
      </c>
      <c r="P145" s="1">
        <v>9.0</v>
      </c>
      <c r="Q145" s="1">
        <v>1.0</v>
      </c>
      <c r="S145" s="1" t="s">
        <v>21</v>
      </c>
      <c r="T145" s="1" t="s">
        <v>21</v>
      </c>
      <c r="U145" s="1" t="s">
        <v>23</v>
      </c>
      <c r="V145" s="1" t="s">
        <v>23</v>
      </c>
      <c r="W145" s="1" t="s">
        <v>25</v>
      </c>
      <c r="Y145" s="1" t="str">
        <f>IFERROR(__xludf.DUMMYFUNCTION("UNIQUE(S145:W145, TRUE)"),"4")</f>
        <v>4</v>
      </c>
      <c r="Z145" s="1" t="str">
        <f>IFERROR(__xludf.DUMMYFUNCTION("""COMPUTED_VALUE"""),"9")</f>
        <v>9</v>
      </c>
      <c r="AA145" s="1" t="str">
        <f>IFERROR(__xludf.DUMMYFUNCTION("""COMPUTED_VALUE"""),"")</f>
        <v/>
      </c>
      <c r="AE145" s="1">
        <f t="shared" ref="AE145:AI145" si="145">IF($A145&lt;&gt;"", COUNTIF($D145:$H145, "=" &amp; Y145),"")</f>
        <v>2</v>
      </c>
      <c r="AF145" s="1">
        <f t="shared" si="145"/>
        <v>2</v>
      </c>
      <c r="AG145" s="1">
        <f t="shared" si="145"/>
        <v>0</v>
      </c>
      <c r="AH145" s="1">
        <f t="shared" si="145"/>
        <v>0</v>
      </c>
      <c r="AI145" s="1">
        <f t="shared" si="145"/>
        <v>0</v>
      </c>
      <c r="AJ145" s="1">
        <f t="shared" si="3"/>
        <v>1</v>
      </c>
      <c r="AL145" s="1">
        <f>IFERROR(__xludf.DUMMYFUNCTION("IFERROR(TRANSPOSE(SORT(TRANSPOSE(FILTER(AE145:AI145, AE145:AI145&lt;&gt;0)),1, FALSE)))"),2.0)</f>
        <v>2</v>
      </c>
      <c r="AM145" s="1">
        <f>IFERROR(__xludf.DUMMYFUNCTION("""COMPUTED_VALUE"""),2.0)</f>
        <v>2</v>
      </c>
      <c r="AR145" s="1">
        <v>3.0</v>
      </c>
      <c r="AS145" s="1">
        <v>2.0</v>
      </c>
      <c r="AT145" s="1"/>
      <c r="AU145" s="1"/>
      <c r="AV145" s="1"/>
      <c r="AX145" s="1">
        <v>144.0</v>
      </c>
      <c r="AY145" s="1">
        <v>2.0</v>
      </c>
      <c r="AZ145" s="1">
        <v>1.0</v>
      </c>
      <c r="BA145" s="1">
        <v>1.0</v>
      </c>
      <c r="BB145" s="1">
        <v>1.0</v>
      </c>
      <c r="BC145" s="1"/>
      <c r="BD145" s="1">
        <v>1.0</v>
      </c>
      <c r="BE145" s="1">
        <v>14.0</v>
      </c>
      <c r="BF145" s="1">
        <v>3.0</v>
      </c>
      <c r="BG145" s="1">
        <v>7.0</v>
      </c>
      <c r="BH145" s="1">
        <v>6.0</v>
      </c>
      <c r="BI145" s="1" t="s">
        <v>308</v>
      </c>
      <c r="BJ145" s="1">
        <v>905.0</v>
      </c>
      <c r="BL145" s="1">
        <v>130320.0</v>
      </c>
    </row>
    <row r="146" ht="15.75" customHeight="1">
      <c r="A146" s="2" t="s">
        <v>309</v>
      </c>
      <c r="B146" s="1" t="str">
        <f>IFERROR(__xludf.DUMMYFUNCTION("""COMPUTED_VALUE"""),"6QQ76")</f>
        <v>6QQ76</v>
      </c>
      <c r="C146" s="1">
        <f>IFERROR(__xludf.DUMMYFUNCTION("""COMPUTED_VALUE"""),435.0)</f>
        <v>435</v>
      </c>
      <c r="D146" s="1" t="s">
        <v>40</v>
      </c>
      <c r="E146" s="1" t="s">
        <v>20</v>
      </c>
      <c r="F146" s="1" t="s">
        <v>20</v>
      </c>
      <c r="G146" s="1" t="s">
        <v>28</v>
      </c>
      <c r="H146" s="1" t="s">
        <v>40</v>
      </c>
      <c r="M146" s="1">
        <v>6.0</v>
      </c>
      <c r="N146" s="1">
        <v>12.0</v>
      </c>
      <c r="O146" s="1">
        <v>12.0</v>
      </c>
      <c r="P146" s="1">
        <v>7.0</v>
      </c>
      <c r="Q146" s="1">
        <v>6.0</v>
      </c>
      <c r="S146" s="1" t="s">
        <v>40</v>
      </c>
      <c r="T146" s="1" t="s">
        <v>20</v>
      </c>
      <c r="U146" s="1" t="s">
        <v>20</v>
      </c>
      <c r="V146" s="1" t="s">
        <v>28</v>
      </c>
      <c r="W146" s="1" t="s">
        <v>40</v>
      </c>
      <c r="Y146" s="1" t="str">
        <f>IFERROR(__xludf.DUMMYFUNCTION("UNIQUE(S146:W146, TRUE)"),"6")</f>
        <v>6</v>
      </c>
      <c r="Z146" s="1" t="str">
        <f>IFERROR(__xludf.DUMMYFUNCTION("""COMPUTED_VALUE"""),"Q")</f>
        <v>Q</v>
      </c>
      <c r="AA146" s="1" t="str">
        <f>IFERROR(__xludf.DUMMYFUNCTION("""COMPUTED_VALUE"""),"7")</f>
        <v>7</v>
      </c>
      <c r="AE146" s="1">
        <f t="shared" ref="AE146:AI146" si="146">IF($A146&lt;&gt;"", COUNTIF($D146:$H146, "=" &amp; Y146),"")</f>
        <v>2</v>
      </c>
      <c r="AF146" s="1">
        <f t="shared" si="146"/>
        <v>2</v>
      </c>
      <c r="AG146" s="1">
        <f t="shared" si="146"/>
        <v>1</v>
      </c>
      <c r="AH146" s="1">
        <f t="shared" si="146"/>
        <v>0</v>
      </c>
      <c r="AI146" s="1">
        <f t="shared" si="146"/>
        <v>0</v>
      </c>
      <c r="AJ146" s="1">
        <f t="shared" si="3"/>
        <v>0</v>
      </c>
      <c r="AL146" s="1">
        <f>IFERROR(__xludf.DUMMYFUNCTION("IFERROR(TRANSPOSE(SORT(TRANSPOSE(FILTER(AE146:AI146, AE146:AI146&lt;&gt;0)),1, FALSE)))"),2.0)</f>
        <v>2</v>
      </c>
      <c r="AM146" s="1">
        <f>IFERROR(__xludf.DUMMYFUNCTION("""COMPUTED_VALUE"""),2.0)</f>
        <v>2</v>
      </c>
      <c r="AN146" s="1">
        <f>IFERROR(__xludf.DUMMYFUNCTION("""COMPUTED_VALUE"""),1.0)</f>
        <v>1</v>
      </c>
      <c r="AR146" s="1">
        <v>2.0</v>
      </c>
      <c r="AS146" s="1">
        <v>2.0</v>
      </c>
      <c r="AT146" s="1">
        <v>1.0</v>
      </c>
      <c r="AU146" s="1"/>
      <c r="AV146" s="1"/>
      <c r="AX146" s="1">
        <v>145.0</v>
      </c>
      <c r="AY146" s="1">
        <v>2.0</v>
      </c>
      <c r="AZ146" s="1">
        <v>1.0</v>
      </c>
      <c r="BA146" s="1">
        <v>1.0</v>
      </c>
      <c r="BB146" s="1">
        <v>1.0</v>
      </c>
      <c r="BC146" s="1"/>
      <c r="BD146" s="1">
        <v>1.0</v>
      </c>
      <c r="BE146" s="1">
        <v>14.0</v>
      </c>
      <c r="BF146" s="1">
        <v>6.0</v>
      </c>
      <c r="BG146" s="1">
        <v>8.0</v>
      </c>
      <c r="BH146" s="1">
        <v>5.0</v>
      </c>
      <c r="BI146" s="1" t="s">
        <v>310</v>
      </c>
      <c r="BJ146" s="1">
        <v>612.0</v>
      </c>
      <c r="BL146" s="1">
        <v>88740.0</v>
      </c>
    </row>
    <row r="147" ht="15.75" customHeight="1">
      <c r="A147" s="2" t="s">
        <v>311</v>
      </c>
      <c r="B147" s="1" t="str">
        <f>IFERROR(__xludf.DUMMYFUNCTION("""COMPUTED_VALUE"""),"AJ979")</f>
        <v>AJ979</v>
      </c>
      <c r="C147" s="1">
        <f>IFERROR(__xludf.DUMMYFUNCTION("""COMPUTED_VALUE"""),897.0)</f>
        <v>897</v>
      </c>
      <c r="D147" s="1" t="s">
        <v>39</v>
      </c>
      <c r="E147" s="1" t="s">
        <v>22</v>
      </c>
      <c r="F147" s="1" t="s">
        <v>23</v>
      </c>
      <c r="G147" s="1" t="s">
        <v>28</v>
      </c>
      <c r="H147" s="1" t="s">
        <v>23</v>
      </c>
      <c r="M147" s="1">
        <v>14.0</v>
      </c>
      <c r="N147" s="1">
        <v>1.0</v>
      </c>
      <c r="O147" s="1">
        <v>9.0</v>
      </c>
      <c r="P147" s="1">
        <v>7.0</v>
      </c>
      <c r="Q147" s="1">
        <v>9.0</v>
      </c>
      <c r="S147" s="1" t="s">
        <v>39</v>
      </c>
      <c r="T147" s="1" t="s">
        <v>25</v>
      </c>
      <c r="U147" s="1" t="s">
        <v>23</v>
      </c>
      <c r="V147" s="1" t="s">
        <v>28</v>
      </c>
      <c r="W147" s="1" t="s">
        <v>23</v>
      </c>
      <c r="Y147" s="1" t="str">
        <f>IFERROR(__xludf.DUMMYFUNCTION("UNIQUE(S147:W147, TRUE)"),"A")</f>
        <v>A</v>
      </c>
      <c r="Z147" s="1" t="str">
        <f>IFERROR(__xludf.DUMMYFUNCTION("""COMPUTED_VALUE"""),"")</f>
        <v/>
      </c>
      <c r="AA147" s="1" t="str">
        <f>IFERROR(__xludf.DUMMYFUNCTION("""COMPUTED_VALUE"""),"9")</f>
        <v>9</v>
      </c>
      <c r="AB147" s="1" t="str">
        <f>IFERROR(__xludf.DUMMYFUNCTION("""COMPUTED_VALUE"""),"7")</f>
        <v>7</v>
      </c>
      <c r="AE147" s="1">
        <f t="shared" ref="AE147:AI147" si="147">IF($A147&lt;&gt;"", COUNTIF($D147:$H147, "=" &amp; Y147),"")</f>
        <v>1</v>
      </c>
      <c r="AF147" s="1">
        <f t="shared" si="147"/>
        <v>0</v>
      </c>
      <c r="AG147" s="1">
        <f t="shared" si="147"/>
        <v>2</v>
      </c>
      <c r="AH147" s="1">
        <f t="shared" si="147"/>
        <v>1</v>
      </c>
      <c r="AI147" s="1">
        <f t="shared" si="147"/>
        <v>0</v>
      </c>
      <c r="AJ147" s="1">
        <f t="shared" si="3"/>
        <v>1</v>
      </c>
      <c r="AL147" s="1">
        <f>IFERROR(__xludf.DUMMYFUNCTION("IFERROR(TRANSPOSE(SORT(TRANSPOSE(FILTER(AE147:AI147, AE147:AI147&lt;&gt;0)),1, FALSE)))"),2.0)</f>
        <v>2</v>
      </c>
      <c r="AM147" s="1">
        <f>IFERROR(__xludf.DUMMYFUNCTION("""COMPUTED_VALUE"""),1.0)</f>
        <v>1</v>
      </c>
      <c r="AN147" s="1">
        <f>IFERROR(__xludf.DUMMYFUNCTION("""COMPUTED_VALUE"""),1.0)</f>
        <v>1</v>
      </c>
      <c r="AR147" s="1">
        <v>3.0</v>
      </c>
      <c r="AS147" s="1">
        <v>1.0</v>
      </c>
      <c r="AT147" s="1">
        <v>1.0</v>
      </c>
      <c r="AU147" s="1"/>
      <c r="AV147" s="1"/>
      <c r="AX147" s="1">
        <v>146.0</v>
      </c>
      <c r="AY147" s="1">
        <v>2.0</v>
      </c>
      <c r="AZ147" s="1">
        <v>1.0</v>
      </c>
      <c r="BA147" s="1">
        <v>1.0</v>
      </c>
      <c r="BB147" s="1">
        <v>1.0</v>
      </c>
      <c r="BC147" s="1"/>
      <c r="BD147" s="1">
        <v>2.0</v>
      </c>
      <c r="BE147" s="1">
        <v>2.0</v>
      </c>
      <c r="BF147" s="1">
        <v>4.0</v>
      </c>
      <c r="BG147" s="1">
        <v>14.0</v>
      </c>
      <c r="BH147" s="1">
        <v>10.0</v>
      </c>
      <c r="BI147" s="1" t="s">
        <v>312</v>
      </c>
      <c r="BJ147" s="1">
        <v>887.0</v>
      </c>
      <c r="BL147" s="1">
        <v>129502.0</v>
      </c>
    </row>
    <row r="148" ht="15.75" customHeight="1">
      <c r="A148" s="2" t="s">
        <v>313</v>
      </c>
      <c r="B148" s="1" t="str">
        <f>IFERROR(__xludf.DUMMYFUNCTION("""COMPUTED_VALUE"""),"66KTK")</f>
        <v>66KTK</v>
      </c>
      <c r="C148" s="1">
        <f>IFERROR(__xludf.DUMMYFUNCTION("""COMPUTED_VALUE"""),594.0)</f>
        <v>594</v>
      </c>
      <c r="D148" s="1" t="s">
        <v>40</v>
      </c>
      <c r="E148" s="1" t="s">
        <v>40</v>
      </c>
      <c r="F148" s="1" t="s">
        <v>38</v>
      </c>
      <c r="G148" s="1" t="s">
        <v>45</v>
      </c>
      <c r="H148" s="1" t="s">
        <v>38</v>
      </c>
      <c r="M148" s="1">
        <v>6.0</v>
      </c>
      <c r="N148" s="1">
        <v>6.0</v>
      </c>
      <c r="O148" s="1">
        <v>13.0</v>
      </c>
      <c r="P148" s="1">
        <v>10.0</v>
      </c>
      <c r="Q148" s="1">
        <v>13.0</v>
      </c>
      <c r="S148" s="1" t="s">
        <v>40</v>
      </c>
      <c r="T148" s="1" t="s">
        <v>40</v>
      </c>
      <c r="U148" s="1" t="s">
        <v>38</v>
      </c>
      <c r="V148" s="1" t="s">
        <v>45</v>
      </c>
      <c r="W148" s="1" t="s">
        <v>38</v>
      </c>
      <c r="Y148" s="1" t="str">
        <f>IFERROR(__xludf.DUMMYFUNCTION("UNIQUE(S148:W148, TRUE)"),"6")</f>
        <v>6</v>
      </c>
      <c r="Z148" s="1" t="str">
        <f>IFERROR(__xludf.DUMMYFUNCTION("""COMPUTED_VALUE"""),"K")</f>
        <v>K</v>
      </c>
      <c r="AA148" s="1" t="str">
        <f>IFERROR(__xludf.DUMMYFUNCTION("""COMPUTED_VALUE"""),"T")</f>
        <v>T</v>
      </c>
      <c r="AE148" s="1">
        <f t="shared" ref="AE148:AI148" si="148">IF($A148&lt;&gt;"", COUNTIF($D148:$H148, "=" &amp; Y148),"")</f>
        <v>2</v>
      </c>
      <c r="AF148" s="1">
        <f t="shared" si="148"/>
        <v>2</v>
      </c>
      <c r="AG148" s="1">
        <f t="shared" si="148"/>
        <v>1</v>
      </c>
      <c r="AH148" s="1">
        <f t="shared" si="148"/>
        <v>0</v>
      </c>
      <c r="AI148" s="1">
        <f t="shared" si="148"/>
        <v>0</v>
      </c>
      <c r="AJ148" s="1">
        <f t="shared" si="3"/>
        <v>0</v>
      </c>
      <c r="AL148" s="1">
        <f>IFERROR(__xludf.DUMMYFUNCTION("IFERROR(TRANSPOSE(SORT(TRANSPOSE(FILTER(AE148:AI148, AE148:AI148&lt;&gt;0)),1, FALSE)))"),2.0)</f>
        <v>2</v>
      </c>
      <c r="AM148" s="1">
        <f>IFERROR(__xludf.DUMMYFUNCTION("""COMPUTED_VALUE"""),2.0)</f>
        <v>2</v>
      </c>
      <c r="AN148" s="1">
        <f>IFERROR(__xludf.DUMMYFUNCTION("""COMPUTED_VALUE"""),1.0)</f>
        <v>1</v>
      </c>
      <c r="AR148" s="1">
        <v>2.0</v>
      </c>
      <c r="AS148" s="1">
        <v>2.0</v>
      </c>
      <c r="AT148" s="1">
        <v>1.0</v>
      </c>
      <c r="AU148" s="1"/>
      <c r="AV148" s="1"/>
      <c r="AX148" s="1">
        <v>147.0</v>
      </c>
      <c r="AY148" s="1">
        <v>2.0</v>
      </c>
      <c r="AZ148" s="1">
        <v>1.0</v>
      </c>
      <c r="BA148" s="1">
        <v>1.0</v>
      </c>
      <c r="BB148" s="1">
        <v>1.0</v>
      </c>
      <c r="BC148" s="1"/>
      <c r="BD148" s="1">
        <v>2.0</v>
      </c>
      <c r="BE148" s="1">
        <v>2.0</v>
      </c>
      <c r="BF148" s="1">
        <v>10.0</v>
      </c>
      <c r="BG148" s="1">
        <v>4.0</v>
      </c>
      <c r="BH148" s="1">
        <v>7.0</v>
      </c>
      <c r="BI148" s="1" t="s">
        <v>314</v>
      </c>
      <c r="BJ148" s="1">
        <v>340.0</v>
      </c>
      <c r="BL148" s="1">
        <v>49980.0</v>
      </c>
    </row>
    <row r="149" ht="15.75" customHeight="1">
      <c r="A149" s="2" t="s">
        <v>315</v>
      </c>
      <c r="B149" s="1" t="str">
        <f>IFERROR(__xludf.DUMMYFUNCTION("""COMPUTED_VALUE"""),"2AA84")</f>
        <v>2AA84</v>
      </c>
      <c r="C149" s="1">
        <f>IFERROR(__xludf.DUMMYFUNCTION("""COMPUTED_VALUE"""),178.0)</f>
        <v>178</v>
      </c>
      <c r="D149" s="1" t="s">
        <v>24</v>
      </c>
      <c r="E149" s="1" t="s">
        <v>39</v>
      </c>
      <c r="F149" s="1" t="s">
        <v>39</v>
      </c>
      <c r="G149" s="1" t="s">
        <v>30</v>
      </c>
      <c r="H149" s="1" t="s">
        <v>21</v>
      </c>
      <c r="M149" s="1">
        <v>2.0</v>
      </c>
      <c r="N149" s="1">
        <v>14.0</v>
      </c>
      <c r="O149" s="1">
        <v>14.0</v>
      </c>
      <c r="P149" s="1">
        <v>8.0</v>
      </c>
      <c r="Q149" s="1">
        <v>4.0</v>
      </c>
      <c r="S149" s="1" t="s">
        <v>24</v>
      </c>
      <c r="T149" s="1" t="s">
        <v>39</v>
      </c>
      <c r="U149" s="1" t="s">
        <v>39</v>
      </c>
      <c r="V149" s="1" t="s">
        <v>30</v>
      </c>
      <c r="W149" s="1" t="s">
        <v>21</v>
      </c>
      <c r="Y149" s="1" t="str">
        <f>IFERROR(__xludf.DUMMYFUNCTION("UNIQUE(S149:W149, TRUE)"),"2")</f>
        <v>2</v>
      </c>
      <c r="Z149" s="1" t="str">
        <f>IFERROR(__xludf.DUMMYFUNCTION("""COMPUTED_VALUE"""),"A")</f>
        <v>A</v>
      </c>
      <c r="AA149" s="1" t="str">
        <f>IFERROR(__xludf.DUMMYFUNCTION("""COMPUTED_VALUE"""),"8")</f>
        <v>8</v>
      </c>
      <c r="AB149" s="1" t="str">
        <f>IFERROR(__xludf.DUMMYFUNCTION("""COMPUTED_VALUE"""),"4")</f>
        <v>4</v>
      </c>
      <c r="AE149" s="1">
        <f t="shared" ref="AE149:AI149" si="149">IF($A149&lt;&gt;"", COUNTIF($D149:$H149, "=" &amp; Y149),"")</f>
        <v>1</v>
      </c>
      <c r="AF149" s="1">
        <f t="shared" si="149"/>
        <v>2</v>
      </c>
      <c r="AG149" s="1">
        <f t="shared" si="149"/>
        <v>1</v>
      </c>
      <c r="AH149" s="1">
        <f t="shared" si="149"/>
        <v>1</v>
      </c>
      <c r="AI149" s="1">
        <f t="shared" si="149"/>
        <v>0</v>
      </c>
      <c r="AJ149" s="1">
        <f t="shared" si="3"/>
        <v>0</v>
      </c>
      <c r="AL149" s="1">
        <f>IFERROR(__xludf.DUMMYFUNCTION("IFERROR(TRANSPOSE(SORT(TRANSPOSE(FILTER(AE149:AI149, AE149:AI149&lt;&gt;0)),1, FALSE)))"),2.0)</f>
        <v>2</v>
      </c>
      <c r="AM149" s="1">
        <f>IFERROR(__xludf.DUMMYFUNCTION("""COMPUTED_VALUE"""),1.0)</f>
        <v>1</v>
      </c>
      <c r="AN149" s="1">
        <f>IFERROR(__xludf.DUMMYFUNCTION("""COMPUTED_VALUE"""),1.0)</f>
        <v>1</v>
      </c>
      <c r="AO149" s="1">
        <f>IFERROR(__xludf.DUMMYFUNCTION("""COMPUTED_VALUE"""),1.0)</f>
        <v>1</v>
      </c>
      <c r="AR149" s="1">
        <v>2.0</v>
      </c>
      <c r="AS149" s="1">
        <v>1.0</v>
      </c>
      <c r="AT149" s="1">
        <v>1.0</v>
      </c>
      <c r="AU149" s="1">
        <v>1.0</v>
      </c>
      <c r="AV149" s="1"/>
      <c r="AX149" s="1">
        <v>148.0</v>
      </c>
      <c r="AY149" s="1">
        <v>2.0</v>
      </c>
      <c r="AZ149" s="1">
        <v>1.0</v>
      </c>
      <c r="BA149" s="1">
        <v>1.0</v>
      </c>
      <c r="BB149" s="1">
        <v>1.0</v>
      </c>
      <c r="BC149" s="1"/>
      <c r="BD149" s="1">
        <v>2.0</v>
      </c>
      <c r="BE149" s="1">
        <v>2.0</v>
      </c>
      <c r="BF149" s="1">
        <v>14.0</v>
      </c>
      <c r="BG149" s="1">
        <v>6.0</v>
      </c>
      <c r="BH149" s="1">
        <v>13.0</v>
      </c>
      <c r="BI149" s="1" t="s">
        <v>316</v>
      </c>
      <c r="BJ149" s="1">
        <v>775.0</v>
      </c>
      <c r="BL149" s="1">
        <v>114700.0</v>
      </c>
    </row>
    <row r="150" ht="15.75" customHeight="1">
      <c r="A150" s="2" t="s">
        <v>317</v>
      </c>
      <c r="B150" s="1" t="str">
        <f>IFERROR(__xludf.DUMMYFUNCTION("""COMPUTED_VALUE"""),"8858K")</f>
        <v>8858K</v>
      </c>
      <c r="C150" s="1">
        <f>IFERROR(__xludf.DUMMYFUNCTION("""COMPUTED_VALUE"""),533.0)</f>
        <v>533</v>
      </c>
      <c r="D150" s="1" t="s">
        <v>30</v>
      </c>
      <c r="E150" s="1" t="s">
        <v>30</v>
      </c>
      <c r="F150" s="1" t="s">
        <v>29</v>
      </c>
      <c r="G150" s="1" t="s">
        <v>30</v>
      </c>
      <c r="H150" s="1" t="s">
        <v>38</v>
      </c>
      <c r="M150" s="1">
        <v>8.0</v>
      </c>
      <c r="N150" s="1">
        <v>8.0</v>
      </c>
      <c r="O150" s="1">
        <v>5.0</v>
      </c>
      <c r="P150" s="1">
        <v>8.0</v>
      </c>
      <c r="Q150" s="1">
        <v>13.0</v>
      </c>
      <c r="S150" s="1" t="s">
        <v>30</v>
      </c>
      <c r="T150" s="1" t="s">
        <v>30</v>
      </c>
      <c r="U150" s="1" t="s">
        <v>29</v>
      </c>
      <c r="V150" s="1" t="s">
        <v>30</v>
      </c>
      <c r="W150" s="1" t="s">
        <v>38</v>
      </c>
      <c r="Y150" s="1" t="str">
        <f>IFERROR(__xludf.DUMMYFUNCTION("UNIQUE(S150:W150, TRUE)"),"8")</f>
        <v>8</v>
      </c>
      <c r="Z150" s="1" t="str">
        <f>IFERROR(__xludf.DUMMYFUNCTION("""COMPUTED_VALUE"""),"5")</f>
        <v>5</v>
      </c>
      <c r="AA150" s="1" t="str">
        <f>IFERROR(__xludf.DUMMYFUNCTION("""COMPUTED_VALUE"""),"K")</f>
        <v>K</v>
      </c>
      <c r="AE150" s="1">
        <f t="shared" ref="AE150:AI150" si="150">IF($A150&lt;&gt;"", COUNTIF($D150:$H150, "=" &amp; Y150),"")</f>
        <v>3</v>
      </c>
      <c r="AF150" s="1">
        <f t="shared" si="150"/>
        <v>1</v>
      </c>
      <c r="AG150" s="1">
        <f t="shared" si="150"/>
        <v>1</v>
      </c>
      <c r="AH150" s="1">
        <f t="shared" si="150"/>
        <v>0</v>
      </c>
      <c r="AI150" s="1">
        <f t="shared" si="150"/>
        <v>0</v>
      </c>
      <c r="AJ150" s="1">
        <f t="shared" si="3"/>
        <v>0</v>
      </c>
      <c r="AL150" s="1">
        <f>IFERROR(__xludf.DUMMYFUNCTION("IFERROR(TRANSPOSE(SORT(TRANSPOSE(FILTER(AE150:AI150, AE150:AI150&lt;&gt;0)),1, FALSE)))"),3.0)</f>
        <v>3</v>
      </c>
      <c r="AM150" s="1">
        <f>IFERROR(__xludf.DUMMYFUNCTION("""COMPUTED_VALUE"""),1.0)</f>
        <v>1</v>
      </c>
      <c r="AN150" s="1">
        <f>IFERROR(__xludf.DUMMYFUNCTION("""COMPUTED_VALUE"""),1.0)</f>
        <v>1</v>
      </c>
      <c r="AR150" s="1">
        <v>3.0</v>
      </c>
      <c r="AS150" s="1">
        <v>1.0</v>
      </c>
      <c r="AT150" s="1">
        <v>1.0</v>
      </c>
      <c r="AU150" s="1"/>
      <c r="AV150" s="1"/>
      <c r="AX150" s="1">
        <v>149.0</v>
      </c>
      <c r="AY150" s="1">
        <v>2.0</v>
      </c>
      <c r="AZ150" s="1">
        <v>1.0</v>
      </c>
      <c r="BA150" s="1">
        <v>1.0</v>
      </c>
      <c r="BB150" s="1">
        <v>1.0</v>
      </c>
      <c r="BC150" s="1"/>
      <c r="BD150" s="1">
        <v>2.0</v>
      </c>
      <c r="BE150" s="1">
        <v>3.0</v>
      </c>
      <c r="BF150" s="1">
        <v>9.0</v>
      </c>
      <c r="BG150" s="1">
        <v>5.0</v>
      </c>
      <c r="BH150" s="1">
        <v>9.0</v>
      </c>
      <c r="BI150" s="1">
        <v>23959.0</v>
      </c>
      <c r="BJ150" s="1">
        <v>924.0</v>
      </c>
      <c r="BL150" s="1">
        <v>137676.0</v>
      </c>
    </row>
    <row r="151" ht="15.75" customHeight="1">
      <c r="A151" s="2" t="s">
        <v>318</v>
      </c>
      <c r="B151" s="1" t="str">
        <f>IFERROR(__xludf.DUMMYFUNCTION("""COMPUTED_VALUE"""),"KKKKJ")</f>
        <v>KKKKJ</v>
      </c>
      <c r="C151" s="1">
        <f>IFERROR(__xludf.DUMMYFUNCTION("""COMPUTED_VALUE"""),689.0)</f>
        <v>689</v>
      </c>
      <c r="D151" s="1" t="s">
        <v>38</v>
      </c>
      <c r="E151" s="1" t="s">
        <v>38</v>
      </c>
      <c r="F151" s="1" t="s">
        <v>38</v>
      </c>
      <c r="G151" s="1" t="s">
        <v>38</v>
      </c>
      <c r="H151" s="1" t="s">
        <v>22</v>
      </c>
      <c r="M151" s="1">
        <v>13.0</v>
      </c>
      <c r="N151" s="1">
        <v>13.0</v>
      </c>
      <c r="O151" s="1">
        <v>13.0</v>
      </c>
      <c r="P151" s="1">
        <v>13.0</v>
      </c>
      <c r="Q151" s="1">
        <v>1.0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25</v>
      </c>
      <c r="Y151" s="1" t="str">
        <f>IFERROR(__xludf.DUMMYFUNCTION("UNIQUE(S151:W151, TRUE)"),"K")</f>
        <v>K</v>
      </c>
      <c r="Z151" s="1" t="str">
        <f>IFERROR(__xludf.DUMMYFUNCTION("""COMPUTED_VALUE"""),"")</f>
        <v/>
      </c>
      <c r="AE151" s="1">
        <f t="shared" ref="AE151:AI151" si="151">IF($A151&lt;&gt;"", COUNTIF($D151:$H151, "=" &amp; Y151),"")</f>
        <v>4</v>
      </c>
      <c r="AF151" s="1">
        <f t="shared" si="151"/>
        <v>0</v>
      </c>
      <c r="AG151" s="1">
        <f t="shared" si="151"/>
        <v>0</v>
      </c>
      <c r="AH151" s="1">
        <f t="shared" si="151"/>
        <v>0</v>
      </c>
      <c r="AI151" s="1">
        <f t="shared" si="151"/>
        <v>0</v>
      </c>
      <c r="AJ151" s="1">
        <f t="shared" si="3"/>
        <v>1</v>
      </c>
      <c r="AL151" s="1">
        <f>IFERROR(__xludf.DUMMYFUNCTION("IFERROR(TRANSPOSE(SORT(TRANSPOSE(FILTER(AE151:AI151, AE151:AI151&lt;&gt;0)),1, FALSE)))"),4.0)</f>
        <v>4</v>
      </c>
      <c r="AR151" s="1">
        <v>5.0</v>
      </c>
      <c r="AS151" s="1"/>
      <c r="AT151" s="1"/>
      <c r="AU151" s="1"/>
      <c r="AV151" s="1"/>
      <c r="AX151" s="1">
        <v>150.0</v>
      </c>
      <c r="AY151" s="1">
        <v>2.0</v>
      </c>
      <c r="AZ151" s="1">
        <v>1.0</v>
      </c>
      <c r="BA151" s="1">
        <v>1.0</v>
      </c>
      <c r="BB151" s="1">
        <v>1.0</v>
      </c>
      <c r="BC151" s="1"/>
      <c r="BD151" s="1">
        <v>2.0</v>
      </c>
      <c r="BE151" s="1">
        <v>4.0</v>
      </c>
      <c r="BF151" s="1">
        <v>7.0</v>
      </c>
      <c r="BG151" s="1">
        <v>2.0</v>
      </c>
      <c r="BH151" s="1">
        <v>5.0</v>
      </c>
      <c r="BI151" s="1">
        <v>24725.0</v>
      </c>
      <c r="BJ151" s="1">
        <v>9.0</v>
      </c>
      <c r="BL151" s="1">
        <v>1350.0</v>
      </c>
    </row>
    <row r="152" ht="15.75" customHeight="1">
      <c r="A152" s="2" t="s">
        <v>319</v>
      </c>
      <c r="B152" s="1">
        <f>IFERROR(__xludf.DUMMYFUNCTION("""COMPUTED_VALUE"""),99393.0)</f>
        <v>99393</v>
      </c>
      <c r="C152" s="1">
        <f>IFERROR(__xludf.DUMMYFUNCTION("""COMPUTED_VALUE"""),906.0)</f>
        <v>906</v>
      </c>
      <c r="D152" s="1" t="s">
        <v>23</v>
      </c>
      <c r="E152" s="1" t="s">
        <v>23</v>
      </c>
      <c r="F152" s="1" t="s">
        <v>31</v>
      </c>
      <c r="G152" s="1" t="s">
        <v>23</v>
      </c>
      <c r="H152" s="1" t="s">
        <v>31</v>
      </c>
      <c r="M152" s="1">
        <v>9.0</v>
      </c>
      <c r="N152" s="1">
        <v>9.0</v>
      </c>
      <c r="O152" s="1">
        <v>3.0</v>
      </c>
      <c r="P152" s="1">
        <v>9.0</v>
      </c>
      <c r="Q152" s="1">
        <v>3.0</v>
      </c>
      <c r="S152" s="1" t="s">
        <v>23</v>
      </c>
      <c r="T152" s="1" t="s">
        <v>23</v>
      </c>
      <c r="U152" s="1" t="s">
        <v>31</v>
      </c>
      <c r="V152" s="1" t="s">
        <v>23</v>
      </c>
      <c r="W152" s="1" t="s">
        <v>31</v>
      </c>
      <c r="Y152" s="1" t="str">
        <f>IFERROR(__xludf.DUMMYFUNCTION("UNIQUE(S152:W152, TRUE)"),"9")</f>
        <v>9</v>
      </c>
      <c r="Z152" s="1" t="str">
        <f>IFERROR(__xludf.DUMMYFUNCTION("""COMPUTED_VALUE"""),"3")</f>
        <v>3</v>
      </c>
      <c r="AE152" s="1">
        <f t="shared" ref="AE152:AI152" si="152">IF($A152&lt;&gt;"", COUNTIF($D152:$H152, "=" &amp; Y152),"")</f>
        <v>3</v>
      </c>
      <c r="AF152" s="1">
        <f t="shared" si="152"/>
        <v>2</v>
      </c>
      <c r="AG152" s="1">
        <f t="shared" si="152"/>
        <v>0</v>
      </c>
      <c r="AH152" s="1">
        <f t="shared" si="152"/>
        <v>0</v>
      </c>
      <c r="AI152" s="1">
        <f t="shared" si="152"/>
        <v>0</v>
      </c>
      <c r="AJ152" s="1">
        <f t="shared" si="3"/>
        <v>0</v>
      </c>
      <c r="AL152" s="1">
        <f>IFERROR(__xludf.DUMMYFUNCTION("IFERROR(TRANSPOSE(SORT(TRANSPOSE(FILTER(AE152:AI152, AE152:AI152&lt;&gt;0)),1, FALSE)))"),3.0)</f>
        <v>3</v>
      </c>
      <c r="AM152" s="1">
        <f>IFERROR(__xludf.DUMMYFUNCTION("""COMPUTED_VALUE"""),2.0)</f>
        <v>2</v>
      </c>
      <c r="AR152" s="1">
        <v>3.0</v>
      </c>
      <c r="AS152" s="1">
        <v>2.0</v>
      </c>
      <c r="AT152" s="1"/>
      <c r="AU152" s="1"/>
      <c r="AV152" s="1"/>
      <c r="AX152" s="1">
        <v>151.0</v>
      </c>
      <c r="AY152" s="1">
        <v>2.0</v>
      </c>
      <c r="AZ152" s="1">
        <v>1.0</v>
      </c>
      <c r="BA152" s="1">
        <v>1.0</v>
      </c>
      <c r="BB152" s="1">
        <v>1.0</v>
      </c>
      <c r="BC152" s="1"/>
      <c r="BD152" s="1">
        <v>2.0</v>
      </c>
      <c r="BE152" s="1">
        <v>6.0</v>
      </c>
      <c r="BF152" s="1">
        <v>14.0</v>
      </c>
      <c r="BG152" s="1">
        <v>6.0</v>
      </c>
      <c r="BH152" s="1">
        <v>8.0</v>
      </c>
      <c r="BI152" s="1" t="s">
        <v>320</v>
      </c>
      <c r="BJ152" s="1">
        <v>455.0</v>
      </c>
      <c r="BL152" s="1">
        <v>68705.0</v>
      </c>
    </row>
    <row r="153" ht="15.75" customHeight="1">
      <c r="A153" s="2" t="s">
        <v>321</v>
      </c>
      <c r="B153" s="1" t="str">
        <f>IFERROR(__xludf.DUMMYFUNCTION("""COMPUTED_VALUE"""),"2A777")</f>
        <v>2A777</v>
      </c>
      <c r="C153" s="1">
        <f>IFERROR(__xludf.DUMMYFUNCTION("""COMPUTED_VALUE"""),711.0)</f>
        <v>711</v>
      </c>
      <c r="D153" s="1" t="s">
        <v>24</v>
      </c>
      <c r="E153" s="1" t="s">
        <v>39</v>
      </c>
      <c r="F153" s="1" t="s">
        <v>28</v>
      </c>
      <c r="G153" s="1" t="s">
        <v>28</v>
      </c>
      <c r="H153" s="1" t="s">
        <v>28</v>
      </c>
      <c r="M153" s="1">
        <v>2.0</v>
      </c>
      <c r="N153" s="1">
        <v>14.0</v>
      </c>
      <c r="O153" s="1">
        <v>7.0</v>
      </c>
      <c r="P153" s="1">
        <v>7.0</v>
      </c>
      <c r="Q153" s="1">
        <v>7.0</v>
      </c>
      <c r="S153" s="1" t="s">
        <v>24</v>
      </c>
      <c r="T153" s="1" t="s">
        <v>39</v>
      </c>
      <c r="U153" s="1" t="s">
        <v>28</v>
      </c>
      <c r="V153" s="1" t="s">
        <v>28</v>
      </c>
      <c r="W153" s="1" t="s">
        <v>28</v>
      </c>
      <c r="Y153" s="1" t="str">
        <f>IFERROR(__xludf.DUMMYFUNCTION("UNIQUE(S153:W153, TRUE)"),"2")</f>
        <v>2</v>
      </c>
      <c r="Z153" s="1" t="str">
        <f>IFERROR(__xludf.DUMMYFUNCTION("""COMPUTED_VALUE"""),"A")</f>
        <v>A</v>
      </c>
      <c r="AA153" s="1" t="str">
        <f>IFERROR(__xludf.DUMMYFUNCTION("""COMPUTED_VALUE"""),"7")</f>
        <v>7</v>
      </c>
      <c r="AE153" s="1">
        <f t="shared" ref="AE153:AI153" si="153">IF($A153&lt;&gt;"", COUNTIF($D153:$H153, "=" &amp; Y153),"")</f>
        <v>1</v>
      </c>
      <c r="AF153" s="1">
        <f t="shared" si="153"/>
        <v>1</v>
      </c>
      <c r="AG153" s="1">
        <f t="shared" si="153"/>
        <v>3</v>
      </c>
      <c r="AH153" s="1">
        <f t="shared" si="153"/>
        <v>0</v>
      </c>
      <c r="AI153" s="1">
        <f t="shared" si="153"/>
        <v>0</v>
      </c>
      <c r="AJ153" s="1">
        <f t="shared" si="3"/>
        <v>0</v>
      </c>
      <c r="AL153" s="1">
        <f>IFERROR(__xludf.DUMMYFUNCTION("IFERROR(TRANSPOSE(SORT(TRANSPOSE(FILTER(AE153:AI153, AE153:AI153&lt;&gt;0)),1, FALSE)))"),3.0)</f>
        <v>3</v>
      </c>
      <c r="AM153" s="1">
        <f>IFERROR(__xludf.DUMMYFUNCTION("""COMPUTED_VALUE"""),1.0)</f>
        <v>1</v>
      </c>
      <c r="AN153" s="1">
        <f>IFERROR(__xludf.DUMMYFUNCTION("""COMPUTED_VALUE"""),1.0)</f>
        <v>1</v>
      </c>
      <c r="AR153" s="1">
        <v>3.0</v>
      </c>
      <c r="AS153" s="1">
        <v>1.0</v>
      </c>
      <c r="AT153" s="1">
        <v>1.0</v>
      </c>
      <c r="AU153" s="1"/>
      <c r="AV153" s="1"/>
      <c r="AX153" s="1">
        <v>152.0</v>
      </c>
      <c r="AY153" s="1">
        <v>2.0</v>
      </c>
      <c r="AZ153" s="1">
        <v>1.0</v>
      </c>
      <c r="BA153" s="1">
        <v>1.0</v>
      </c>
      <c r="BB153" s="1">
        <v>1.0</v>
      </c>
      <c r="BC153" s="1"/>
      <c r="BD153" s="1">
        <v>2.0</v>
      </c>
      <c r="BE153" s="1">
        <v>6.0</v>
      </c>
      <c r="BF153" s="1">
        <v>14.0</v>
      </c>
      <c r="BG153" s="1">
        <v>10.0</v>
      </c>
      <c r="BH153" s="1">
        <v>6.0</v>
      </c>
      <c r="BI153" s="1" t="s">
        <v>322</v>
      </c>
      <c r="BJ153" s="1">
        <v>671.0</v>
      </c>
      <c r="BL153" s="1">
        <v>101992.0</v>
      </c>
    </row>
    <row r="154" ht="15.75" customHeight="1">
      <c r="A154" s="2" t="s">
        <v>323</v>
      </c>
      <c r="B154" s="1" t="str">
        <f>IFERROR(__xludf.DUMMYFUNCTION("""COMPUTED_VALUE"""),"33Q78")</f>
        <v>33Q78</v>
      </c>
      <c r="C154" s="1">
        <f>IFERROR(__xludf.DUMMYFUNCTION("""COMPUTED_VALUE"""),540.0)</f>
        <v>540</v>
      </c>
      <c r="D154" s="1" t="s">
        <v>31</v>
      </c>
      <c r="E154" s="1" t="s">
        <v>31</v>
      </c>
      <c r="F154" s="1" t="s">
        <v>20</v>
      </c>
      <c r="G154" s="1" t="s">
        <v>28</v>
      </c>
      <c r="H154" s="1" t="s">
        <v>30</v>
      </c>
      <c r="M154" s="1">
        <v>3.0</v>
      </c>
      <c r="N154" s="1">
        <v>3.0</v>
      </c>
      <c r="O154" s="1">
        <v>12.0</v>
      </c>
      <c r="P154" s="1">
        <v>7.0</v>
      </c>
      <c r="Q154" s="1">
        <v>8.0</v>
      </c>
      <c r="S154" s="1" t="s">
        <v>31</v>
      </c>
      <c r="T154" s="1" t="s">
        <v>31</v>
      </c>
      <c r="U154" s="1" t="s">
        <v>20</v>
      </c>
      <c r="V154" s="1" t="s">
        <v>28</v>
      </c>
      <c r="W154" s="1" t="s">
        <v>30</v>
      </c>
      <c r="Y154" s="1" t="str">
        <f>IFERROR(__xludf.DUMMYFUNCTION("UNIQUE(S154:W154, TRUE)"),"3")</f>
        <v>3</v>
      </c>
      <c r="Z154" s="1" t="str">
        <f>IFERROR(__xludf.DUMMYFUNCTION("""COMPUTED_VALUE"""),"Q")</f>
        <v>Q</v>
      </c>
      <c r="AA154" s="1" t="str">
        <f>IFERROR(__xludf.DUMMYFUNCTION("""COMPUTED_VALUE"""),"7")</f>
        <v>7</v>
      </c>
      <c r="AB154" s="1" t="str">
        <f>IFERROR(__xludf.DUMMYFUNCTION("""COMPUTED_VALUE"""),"8")</f>
        <v>8</v>
      </c>
      <c r="AE154" s="1">
        <f t="shared" ref="AE154:AI154" si="154">IF($A154&lt;&gt;"", COUNTIF($D154:$H154, "=" &amp; Y154),"")</f>
        <v>2</v>
      </c>
      <c r="AF154" s="1">
        <f t="shared" si="154"/>
        <v>1</v>
      </c>
      <c r="AG154" s="1">
        <f t="shared" si="154"/>
        <v>1</v>
      </c>
      <c r="AH154" s="1">
        <f t="shared" si="154"/>
        <v>1</v>
      </c>
      <c r="AI154" s="1">
        <f t="shared" si="154"/>
        <v>0</v>
      </c>
      <c r="AJ154" s="1">
        <f t="shared" si="3"/>
        <v>0</v>
      </c>
      <c r="AL154" s="1">
        <f>IFERROR(__xludf.DUMMYFUNCTION("IFERROR(TRANSPOSE(SORT(TRANSPOSE(FILTER(AE154:AI154, AE154:AI154&lt;&gt;0)),1, FALSE)))"),2.0)</f>
        <v>2</v>
      </c>
      <c r="AM154" s="1">
        <f>IFERROR(__xludf.DUMMYFUNCTION("""COMPUTED_VALUE"""),1.0)</f>
        <v>1</v>
      </c>
      <c r="AN154" s="1">
        <f>IFERROR(__xludf.DUMMYFUNCTION("""COMPUTED_VALUE"""),1.0)</f>
        <v>1</v>
      </c>
      <c r="AO154" s="1">
        <f>IFERROR(__xludf.DUMMYFUNCTION("""COMPUTED_VALUE"""),1.0)</f>
        <v>1</v>
      </c>
      <c r="AR154" s="1">
        <v>2.0</v>
      </c>
      <c r="AS154" s="1">
        <v>1.0</v>
      </c>
      <c r="AT154" s="1">
        <v>1.0</v>
      </c>
      <c r="AU154" s="1">
        <v>1.0</v>
      </c>
      <c r="AV154" s="1"/>
      <c r="AX154" s="1">
        <v>153.0</v>
      </c>
      <c r="AY154" s="1">
        <v>2.0</v>
      </c>
      <c r="AZ154" s="1">
        <v>1.0</v>
      </c>
      <c r="BA154" s="1">
        <v>1.0</v>
      </c>
      <c r="BB154" s="1">
        <v>1.0</v>
      </c>
      <c r="BC154" s="1"/>
      <c r="BD154" s="1">
        <v>2.0</v>
      </c>
      <c r="BE154" s="1">
        <v>7.0</v>
      </c>
      <c r="BF154" s="1">
        <v>2.0</v>
      </c>
      <c r="BG154" s="1">
        <v>4.0</v>
      </c>
      <c r="BH154" s="1">
        <v>8.0</v>
      </c>
      <c r="BI154" s="1">
        <v>27248.0</v>
      </c>
      <c r="BJ154" s="1">
        <v>874.0</v>
      </c>
      <c r="BL154" s="1">
        <v>133722.0</v>
      </c>
    </row>
    <row r="155" ht="15.75" customHeight="1">
      <c r="A155" s="2" t="s">
        <v>324</v>
      </c>
      <c r="B155" s="1">
        <f>IFERROR(__xludf.DUMMYFUNCTION("""COMPUTED_VALUE"""),55566.0)</f>
        <v>55566</v>
      </c>
      <c r="C155" s="1">
        <f>IFERROR(__xludf.DUMMYFUNCTION("""COMPUTED_VALUE"""),364.0)</f>
        <v>364</v>
      </c>
      <c r="D155" s="1" t="s">
        <v>29</v>
      </c>
      <c r="E155" s="1" t="s">
        <v>29</v>
      </c>
      <c r="F155" s="1" t="s">
        <v>29</v>
      </c>
      <c r="G155" s="1" t="s">
        <v>40</v>
      </c>
      <c r="H155" s="1" t="s">
        <v>40</v>
      </c>
      <c r="M155" s="1">
        <v>5.0</v>
      </c>
      <c r="N155" s="1">
        <v>5.0</v>
      </c>
      <c r="O155" s="1">
        <v>5.0</v>
      </c>
      <c r="P155" s="1">
        <v>6.0</v>
      </c>
      <c r="Q155" s="1">
        <v>6.0</v>
      </c>
      <c r="S155" s="1" t="s">
        <v>29</v>
      </c>
      <c r="T155" s="1" t="s">
        <v>29</v>
      </c>
      <c r="U155" s="1" t="s">
        <v>29</v>
      </c>
      <c r="V155" s="1" t="s">
        <v>40</v>
      </c>
      <c r="W155" s="1" t="s">
        <v>40</v>
      </c>
      <c r="Y155" s="1" t="str">
        <f>IFERROR(__xludf.DUMMYFUNCTION("UNIQUE(S155:W155, TRUE)"),"5")</f>
        <v>5</v>
      </c>
      <c r="Z155" s="1" t="str">
        <f>IFERROR(__xludf.DUMMYFUNCTION("""COMPUTED_VALUE"""),"6")</f>
        <v>6</v>
      </c>
      <c r="AE155" s="1">
        <f t="shared" ref="AE155:AI155" si="155">IF($A155&lt;&gt;"", COUNTIF($D155:$H155, "=" &amp; Y155),"")</f>
        <v>3</v>
      </c>
      <c r="AF155" s="1">
        <f t="shared" si="155"/>
        <v>2</v>
      </c>
      <c r="AG155" s="1">
        <f t="shared" si="155"/>
        <v>0</v>
      </c>
      <c r="AH155" s="1">
        <f t="shared" si="155"/>
        <v>0</v>
      </c>
      <c r="AI155" s="1">
        <f t="shared" si="155"/>
        <v>0</v>
      </c>
      <c r="AJ155" s="1">
        <f t="shared" si="3"/>
        <v>0</v>
      </c>
      <c r="AL155" s="1">
        <f>IFERROR(__xludf.DUMMYFUNCTION("IFERROR(TRANSPOSE(SORT(TRANSPOSE(FILTER(AE155:AI155, AE155:AI155&lt;&gt;0)),1, FALSE)))"),3.0)</f>
        <v>3</v>
      </c>
      <c r="AM155" s="1">
        <f>IFERROR(__xludf.DUMMYFUNCTION("""COMPUTED_VALUE"""),2.0)</f>
        <v>2</v>
      </c>
      <c r="AR155" s="1">
        <v>3.0</v>
      </c>
      <c r="AS155" s="1">
        <v>2.0</v>
      </c>
      <c r="AT155" s="1"/>
      <c r="AU155" s="1"/>
      <c r="AV155" s="1"/>
      <c r="AX155" s="1">
        <v>154.0</v>
      </c>
      <c r="AY155" s="1">
        <v>2.0</v>
      </c>
      <c r="AZ155" s="1">
        <v>1.0</v>
      </c>
      <c r="BA155" s="1">
        <v>1.0</v>
      </c>
      <c r="BB155" s="1">
        <v>1.0</v>
      </c>
      <c r="BC155" s="1"/>
      <c r="BD155" s="1">
        <v>2.0</v>
      </c>
      <c r="BE155" s="1">
        <v>7.0</v>
      </c>
      <c r="BF155" s="1">
        <v>6.0</v>
      </c>
      <c r="BG155" s="1">
        <v>6.0</v>
      </c>
      <c r="BH155" s="1">
        <v>14.0</v>
      </c>
      <c r="BI155" s="1" t="s">
        <v>325</v>
      </c>
      <c r="BJ155" s="1">
        <v>647.0</v>
      </c>
      <c r="BL155" s="1">
        <v>99638.0</v>
      </c>
    </row>
    <row r="156" ht="15.75" customHeight="1">
      <c r="A156" s="2" t="s">
        <v>326</v>
      </c>
      <c r="B156" s="1" t="str">
        <f>IFERROR(__xludf.DUMMYFUNCTION("""COMPUTED_VALUE"""),"2AA3A")</f>
        <v>2AA3A</v>
      </c>
      <c r="C156" s="1">
        <f>IFERROR(__xludf.DUMMYFUNCTION("""COMPUTED_VALUE"""),513.0)</f>
        <v>513</v>
      </c>
      <c r="D156" s="1" t="s">
        <v>24</v>
      </c>
      <c r="E156" s="1" t="s">
        <v>39</v>
      </c>
      <c r="F156" s="1" t="s">
        <v>39</v>
      </c>
      <c r="G156" s="1" t="s">
        <v>31</v>
      </c>
      <c r="H156" s="1" t="s">
        <v>39</v>
      </c>
      <c r="M156" s="1">
        <v>2.0</v>
      </c>
      <c r="N156" s="1">
        <v>14.0</v>
      </c>
      <c r="O156" s="1">
        <v>14.0</v>
      </c>
      <c r="P156" s="1">
        <v>3.0</v>
      </c>
      <c r="Q156" s="1">
        <v>14.0</v>
      </c>
      <c r="S156" s="1" t="s">
        <v>24</v>
      </c>
      <c r="T156" s="1" t="s">
        <v>39</v>
      </c>
      <c r="U156" s="1" t="s">
        <v>39</v>
      </c>
      <c r="V156" s="1" t="s">
        <v>31</v>
      </c>
      <c r="W156" s="1" t="s">
        <v>39</v>
      </c>
      <c r="Y156" s="1" t="str">
        <f>IFERROR(__xludf.DUMMYFUNCTION("UNIQUE(S156:W156, TRUE)"),"2")</f>
        <v>2</v>
      </c>
      <c r="Z156" s="1" t="str">
        <f>IFERROR(__xludf.DUMMYFUNCTION("""COMPUTED_VALUE"""),"A")</f>
        <v>A</v>
      </c>
      <c r="AA156" s="1" t="str">
        <f>IFERROR(__xludf.DUMMYFUNCTION("""COMPUTED_VALUE"""),"3")</f>
        <v>3</v>
      </c>
      <c r="AE156" s="1">
        <f t="shared" ref="AE156:AI156" si="156">IF($A156&lt;&gt;"", COUNTIF($D156:$H156, "=" &amp; Y156),"")</f>
        <v>1</v>
      </c>
      <c r="AF156" s="1">
        <f t="shared" si="156"/>
        <v>3</v>
      </c>
      <c r="AG156" s="1">
        <f t="shared" si="156"/>
        <v>1</v>
      </c>
      <c r="AH156" s="1">
        <f t="shared" si="156"/>
        <v>0</v>
      </c>
      <c r="AI156" s="1">
        <f t="shared" si="156"/>
        <v>0</v>
      </c>
      <c r="AJ156" s="1">
        <f t="shared" si="3"/>
        <v>0</v>
      </c>
      <c r="AL156" s="1">
        <f>IFERROR(__xludf.DUMMYFUNCTION("IFERROR(TRANSPOSE(SORT(TRANSPOSE(FILTER(AE156:AI156, AE156:AI156&lt;&gt;0)),1, FALSE)))"),3.0)</f>
        <v>3</v>
      </c>
      <c r="AM156" s="1">
        <f>IFERROR(__xludf.DUMMYFUNCTION("""COMPUTED_VALUE"""),1.0)</f>
        <v>1</v>
      </c>
      <c r="AN156" s="1">
        <f>IFERROR(__xludf.DUMMYFUNCTION("""COMPUTED_VALUE"""),1.0)</f>
        <v>1</v>
      </c>
      <c r="AR156" s="1">
        <v>3.0</v>
      </c>
      <c r="AS156" s="1">
        <v>1.0</v>
      </c>
      <c r="AT156" s="1">
        <v>1.0</v>
      </c>
      <c r="AU156" s="1"/>
      <c r="AV156" s="1"/>
      <c r="AX156" s="1">
        <v>155.0</v>
      </c>
      <c r="AY156" s="1">
        <v>2.0</v>
      </c>
      <c r="AZ156" s="1">
        <v>1.0</v>
      </c>
      <c r="BA156" s="1">
        <v>1.0</v>
      </c>
      <c r="BB156" s="1">
        <v>1.0</v>
      </c>
      <c r="BC156" s="1"/>
      <c r="BD156" s="1">
        <v>2.0</v>
      </c>
      <c r="BE156" s="1">
        <v>7.0</v>
      </c>
      <c r="BF156" s="1">
        <v>8.0</v>
      </c>
      <c r="BG156" s="1">
        <v>13.0</v>
      </c>
      <c r="BH156" s="1">
        <v>2.0</v>
      </c>
      <c r="BI156" s="1" t="s">
        <v>327</v>
      </c>
      <c r="BJ156" s="1">
        <v>674.0</v>
      </c>
      <c r="BL156" s="1">
        <v>104470.0</v>
      </c>
    </row>
    <row r="157" ht="15.75" customHeight="1">
      <c r="A157" s="2" t="s">
        <v>328</v>
      </c>
      <c r="B157" s="1" t="str">
        <f>IFERROR(__xludf.DUMMYFUNCTION("""COMPUTED_VALUE"""),"5KJKK")</f>
        <v>5KJKK</v>
      </c>
      <c r="C157" s="1">
        <f>IFERROR(__xludf.DUMMYFUNCTION("""COMPUTED_VALUE"""),98.0)</f>
        <v>98</v>
      </c>
      <c r="D157" s="1" t="s">
        <v>29</v>
      </c>
      <c r="E157" s="1" t="s">
        <v>38</v>
      </c>
      <c r="F157" s="1" t="s">
        <v>22</v>
      </c>
      <c r="G157" s="1" t="s">
        <v>38</v>
      </c>
      <c r="H157" s="1" t="s">
        <v>38</v>
      </c>
      <c r="M157" s="1">
        <v>5.0</v>
      </c>
      <c r="N157" s="1">
        <v>13.0</v>
      </c>
      <c r="O157" s="1">
        <v>1.0</v>
      </c>
      <c r="P157" s="1">
        <v>13.0</v>
      </c>
      <c r="Q157" s="1">
        <v>13.0</v>
      </c>
      <c r="S157" s="1" t="s">
        <v>29</v>
      </c>
      <c r="T157" s="1" t="s">
        <v>38</v>
      </c>
      <c r="U157" s="1" t="s">
        <v>25</v>
      </c>
      <c r="V157" s="1" t="s">
        <v>38</v>
      </c>
      <c r="W157" s="1" t="s">
        <v>38</v>
      </c>
      <c r="Y157" s="1" t="str">
        <f>IFERROR(__xludf.DUMMYFUNCTION("UNIQUE(S157:W157, TRUE)"),"5")</f>
        <v>5</v>
      </c>
      <c r="Z157" s="1" t="str">
        <f>IFERROR(__xludf.DUMMYFUNCTION("""COMPUTED_VALUE"""),"K")</f>
        <v>K</v>
      </c>
      <c r="AA157" s="1" t="str">
        <f>IFERROR(__xludf.DUMMYFUNCTION("""COMPUTED_VALUE"""),"")</f>
        <v/>
      </c>
      <c r="AE157" s="1">
        <f t="shared" ref="AE157:AI157" si="157">IF($A157&lt;&gt;"", COUNTIF($D157:$H157, "=" &amp; Y157),"")</f>
        <v>1</v>
      </c>
      <c r="AF157" s="1">
        <f t="shared" si="157"/>
        <v>3</v>
      </c>
      <c r="AG157" s="1">
        <f t="shared" si="157"/>
        <v>0</v>
      </c>
      <c r="AH157" s="1">
        <f t="shared" si="157"/>
        <v>0</v>
      </c>
      <c r="AI157" s="1">
        <f t="shared" si="157"/>
        <v>0</v>
      </c>
      <c r="AJ157" s="1">
        <f t="shared" si="3"/>
        <v>1</v>
      </c>
      <c r="AL157" s="1">
        <f>IFERROR(__xludf.DUMMYFUNCTION("IFERROR(TRANSPOSE(SORT(TRANSPOSE(FILTER(AE157:AI157, AE157:AI157&lt;&gt;0)),1, FALSE)))"),3.0)</f>
        <v>3</v>
      </c>
      <c r="AM157" s="1">
        <f>IFERROR(__xludf.DUMMYFUNCTION("""COMPUTED_VALUE"""),1.0)</f>
        <v>1</v>
      </c>
      <c r="AR157" s="1">
        <v>4.0</v>
      </c>
      <c r="AS157" s="1">
        <v>1.0</v>
      </c>
      <c r="AT157" s="1"/>
      <c r="AU157" s="1"/>
      <c r="AV157" s="1"/>
      <c r="AX157" s="1">
        <v>156.0</v>
      </c>
      <c r="AY157" s="1">
        <v>2.0</v>
      </c>
      <c r="AZ157" s="1">
        <v>1.0</v>
      </c>
      <c r="BA157" s="1">
        <v>1.0</v>
      </c>
      <c r="BB157" s="1">
        <v>1.0</v>
      </c>
      <c r="BC157" s="1"/>
      <c r="BD157" s="1">
        <v>2.0</v>
      </c>
      <c r="BE157" s="1">
        <v>7.0</v>
      </c>
      <c r="BF157" s="1">
        <v>14.0</v>
      </c>
      <c r="BG157" s="1">
        <v>3.0</v>
      </c>
      <c r="BH157" s="1">
        <v>3.0</v>
      </c>
      <c r="BI157" s="1" t="s">
        <v>329</v>
      </c>
      <c r="BJ157" s="1">
        <v>3.0</v>
      </c>
      <c r="BL157" s="1">
        <v>468.0</v>
      </c>
    </row>
    <row r="158" ht="15.75" customHeight="1">
      <c r="A158" s="2" t="s">
        <v>330</v>
      </c>
      <c r="B158" s="1" t="str">
        <f>IFERROR(__xludf.DUMMYFUNCTION("""COMPUTED_VALUE"""),"Q79T9")</f>
        <v>Q79T9</v>
      </c>
      <c r="C158" s="1">
        <f>IFERROR(__xludf.DUMMYFUNCTION("""COMPUTED_VALUE"""),809.0)</f>
        <v>809</v>
      </c>
      <c r="D158" s="1" t="s">
        <v>20</v>
      </c>
      <c r="E158" s="1" t="s">
        <v>28</v>
      </c>
      <c r="F158" s="1" t="s">
        <v>23</v>
      </c>
      <c r="G158" s="1" t="s">
        <v>45</v>
      </c>
      <c r="H158" s="1" t="s">
        <v>23</v>
      </c>
      <c r="M158" s="1">
        <v>12.0</v>
      </c>
      <c r="N158" s="1">
        <v>7.0</v>
      </c>
      <c r="O158" s="1">
        <v>9.0</v>
      </c>
      <c r="P158" s="1">
        <v>10.0</v>
      </c>
      <c r="Q158" s="1">
        <v>9.0</v>
      </c>
      <c r="S158" s="1" t="s">
        <v>20</v>
      </c>
      <c r="T158" s="1" t="s">
        <v>28</v>
      </c>
      <c r="U158" s="1" t="s">
        <v>23</v>
      </c>
      <c r="V158" s="1" t="s">
        <v>45</v>
      </c>
      <c r="W158" s="1" t="s">
        <v>23</v>
      </c>
      <c r="Y158" s="1" t="str">
        <f>IFERROR(__xludf.DUMMYFUNCTION("UNIQUE(S158:W158, TRUE)"),"Q")</f>
        <v>Q</v>
      </c>
      <c r="Z158" s="1" t="str">
        <f>IFERROR(__xludf.DUMMYFUNCTION("""COMPUTED_VALUE"""),"7")</f>
        <v>7</v>
      </c>
      <c r="AA158" s="1" t="str">
        <f>IFERROR(__xludf.DUMMYFUNCTION("""COMPUTED_VALUE"""),"9")</f>
        <v>9</v>
      </c>
      <c r="AB158" s="1" t="str">
        <f>IFERROR(__xludf.DUMMYFUNCTION("""COMPUTED_VALUE"""),"T")</f>
        <v>T</v>
      </c>
      <c r="AE158" s="1">
        <f t="shared" ref="AE158:AI158" si="158">IF($A158&lt;&gt;"", COUNTIF($D158:$H158, "=" &amp; Y158),"")</f>
        <v>1</v>
      </c>
      <c r="AF158" s="1">
        <f t="shared" si="158"/>
        <v>1</v>
      </c>
      <c r="AG158" s="1">
        <f t="shared" si="158"/>
        <v>2</v>
      </c>
      <c r="AH158" s="1">
        <f t="shared" si="158"/>
        <v>1</v>
      </c>
      <c r="AI158" s="1">
        <f t="shared" si="158"/>
        <v>0</v>
      </c>
      <c r="AJ158" s="1">
        <f t="shared" si="3"/>
        <v>0</v>
      </c>
      <c r="AL158" s="1">
        <f>IFERROR(__xludf.DUMMYFUNCTION("IFERROR(TRANSPOSE(SORT(TRANSPOSE(FILTER(AE158:AI158, AE158:AI158&lt;&gt;0)),1, FALSE)))"),2.0)</f>
        <v>2</v>
      </c>
      <c r="AM158" s="1">
        <f>IFERROR(__xludf.DUMMYFUNCTION("""COMPUTED_VALUE"""),1.0)</f>
        <v>1</v>
      </c>
      <c r="AN158" s="1">
        <f>IFERROR(__xludf.DUMMYFUNCTION("""COMPUTED_VALUE"""),1.0)</f>
        <v>1</v>
      </c>
      <c r="AO158" s="1">
        <f>IFERROR(__xludf.DUMMYFUNCTION("""COMPUTED_VALUE"""),1.0)</f>
        <v>1</v>
      </c>
      <c r="AR158" s="1">
        <v>2.0</v>
      </c>
      <c r="AS158" s="1">
        <v>1.0</v>
      </c>
      <c r="AT158" s="1">
        <v>1.0</v>
      </c>
      <c r="AU158" s="1">
        <v>1.0</v>
      </c>
      <c r="AV158" s="1"/>
      <c r="AX158" s="1">
        <v>157.0</v>
      </c>
      <c r="AY158" s="1">
        <v>2.0</v>
      </c>
      <c r="AZ158" s="1">
        <v>1.0</v>
      </c>
      <c r="BA158" s="1">
        <v>1.0</v>
      </c>
      <c r="BB158" s="1">
        <v>1.0</v>
      </c>
      <c r="BC158" s="1"/>
      <c r="BD158" s="1">
        <v>2.0</v>
      </c>
      <c r="BE158" s="1">
        <v>10.0</v>
      </c>
      <c r="BF158" s="1">
        <v>8.0</v>
      </c>
      <c r="BG158" s="1">
        <v>1.0</v>
      </c>
      <c r="BH158" s="1">
        <v>7.0</v>
      </c>
      <c r="BI158" s="1" t="s">
        <v>331</v>
      </c>
      <c r="BJ158" s="1">
        <v>628.0</v>
      </c>
      <c r="BL158" s="1">
        <v>98596.0</v>
      </c>
    </row>
    <row r="159" ht="15.75" customHeight="1">
      <c r="A159" s="2" t="s">
        <v>332</v>
      </c>
      <c r="B159" s="1" t="str">
        <f>IFERROR(__xludf.DUMMYFUNCTION("""COMPUTED_VALUE"""),"AKKKK")</f>
        <v>AKKKK</v>
      </c>
      <c r="C159" s="1">
        <f>IFERROR(__xludf.DUMMYFUNCTION("""COMPUTED_VALUE"""),34.0)</f>
        <v>34</v>
      </c>
      <c r="D159" s="1" t="s">
        <v>39</v>
      </c>
      <c r="E159" s="1" t="s">
        <v>38</v>
      </c>
      <c r="F159" s="1" t="s">
        <v>38</v>
      </c>
      <c r="G159" s="1" t="s">
        <v>38</v>
      </c>
      <c r="H159" s="1" t="s">
        <v>38</v>
      </c>
      <c r="M159" s="1">
        <v>14.0</v>
      </c>
      <c r="N159" s="1">
        <v>13.0</v>
      </c>
      <c r="O159" s="1">
        <v>13.0</v>
      </c>
      <c r="P159" s="1">
        <v>13.0</v>
      </c>
      <c r="Q159" s="1">
        <v>13.0</v>
      </c>
      <c r="S159" s="1" t="s">
        <v>39</v>
      </c>
      <c r="T159" s="1" t="s">
        <v>38</v>
      </c>
      <c r="U159" s="1" t="s">
        <v>38</v>
      </c>
      <c r="V159" s="1" t="s">
        <v>38</v>
      </c>
      <c r="W159" s="1" t="s">
        <v>38</v>
      </c>
      <c r="Y159" s="1" t="str">
        <f>IFERROR(__xludf.DUMMYFUNCTION("UNIQUE(S159:W159, TRUE)"),"A")</f>
        <v>A</v>
      </c>
      <c r="Z159" s="1" t="str">
        <f>IFERROR(__xludf.DUMMYFUNCTION("""COMPUTED_VALUE"""),"K")</f>
        <v>K</v>
      </c>
      <c r="AE159" s="1">
        <f t="shared" ref="AE159:AI159" si="159">IF($A159&lt;&gt;"", COUNTIF($D159:$H159, "=" &amp; Y159),"")</f>
        <v>1</v>
      </c>
      <c r="AF159" s="1">
        <f t="shared" si="159"/>
        <v>4</v>
      </c>
      <c r="AG159" s="1">
        <f t="shared" si="159"/>
        <v>0</v>
      </c>
      <c r="AH159" s="1">
        <f t="shared" si="159"/>
        <v>0</v>
      </c>
      <c r="AI159" s="1">
        <f t="shared" si="159"/>
        <v>0</v>
      </c>
      <c r="AJ159" s="1">
        <f t="shared" si="3"/>
        <v>0</v>
      </c>
      <c r="AL159" s="1">
        <f>IFERROR(__xludf.DUMMYFUNCTION("IFERROR(TRANSPOSE(SORT(TRANSPOSE(FILTER(AE159:AI159, AE159:AI159&lt;&gt;0)),1, FALSE)))"),4.0)</f>
        <v>4</v>
      </c>
      <c r="AM159" s="1">
        <f>IFERROR(__xludf.DUMMYFUNCTION("""COMPUTED_VALUE"""),1.0)</f>
        <v>1</v>
      </c>
      <c r="AR159" s="1">
        <v>4.0</v>
      </c>
      <c r="AS159" s="1">
        <v>1.0</v>
      </c>
      <c r="AT159" s="1"/>
      <c r="AU159" s="1"/>
      <c r="AV159" s="1"/>
      <c r="AX159" s="1">
        <v>158.0</v>
      </c>
      <c r="AY159" s="1">
        <v>2.0</v>
      </c>
      <c r="AZ159" s="1">
        <v>1.0</v>
      </c>
      <c r="BA159" s="1">
        <v>1.0</v>
      </c>
      <c r="BB159" s="1">
        <v>1.0</v>
      </c>
      <c r="BC159" s="1"/>
      <c r="BD159" s="1">
        <v>2.0</v>
      </c>
      <c r="BE159" s="1">
        <v>12.0</v>
      </c>
      <c r="BF159" s="1">
        <v>5.0</v>
      </c>
      <c r="BG159" s="1">
        <v>4.0</v>
      </c>
      <c r="BH159" s="1">
        <v>5.0</v>
      </c>
      <c r="BI159" s="1" t="s">
        <v>333</v>
      </c>
      <c r="BJ159" s="1">
        <v>946.0</v>
      </c>
      <c r="BL159" s="1">
        <v>149468.0</v>
      </c>
    </row>
    <row r="160" ht="15.75" customHeight="1">
      <c r="A160" s="2" t="s">
        <v>334</v>
      </c>
      <c r="B160" s="1" t="str">
        <f>IFERROR(__xludf.DUMMYFUNCTION("""COMPUTED_VALUE"""),"5932K")</f>
        <v>5932K</v>
      </c>
      <c r="C160" s="1">
        <f>IFERROR(__xludf.DUMMYFUNCTION("""COMPUTED_VALUE"""),349.0)</f>
        <v>349</v>
      </c>
      <c r="D160" s="1" t="s">
        <v>29</v>
      </c>
      <c r="E160" s="1" t="s">
        <v>23</v>
      </c>
      <c r="F160" s="1" t="s">
        <v>31</v>
      </c>
      <c r="G160" s="1" t="s">
        <v>24</v>
      </c>
      <c r="H160" s="1" t="s">
        <v>38</v>
      </c>
      <c r="M160" s="1">
        <v>5.0</v>
      </c>
      <c r="N160" s="1">
        <v>9.0</v>
      </c>
      <c r="O160" s="1">
        <v>3.0</v>
      </c>
      <c r="P160" s="1">
        <v>2.0</v>
      </c>
      <c r="Q160" s="1">
        <v>13.0</v>
      </c>
      <c r="S160" s="1" t="s">
        <v>29</v>
      </c>
      <c r="T160" s="1" t="s">
        <v>23</v>
      </c>
      <c r="U160" s="1" t="s">
        <v>31</v>
      </c>
      <c r="V160" s="1" t="s">
        <v>24</v>
      </c>
      <c r="W160" s="1" t="s">
        <v>38</v>
      </c>
      <c r="Y160" s="1" t="str">
        <f>IFERROR(__xludf.DUMMYFUNCTION("UNIQUE(S160:W160, TRUE)"),"5")</f>
        <v>5</v>
      </c>
      <c r="Z160" s="1" t="str">
        <f>IFERROR(__xludf.DUMMYFUNCTION("""COMPUTED_VALUE"""),"9")</f>
        <v>9</v>
      </c>
      <c r="AA160" s="1" t="str">
        <f>IFERROR(__xludf.DUMMYFUNCTION("""COMPUTED_VALUE"""),"3")</f>
        <v>3</v>
      </c>
      <c r="AB160" s="1" t="str">
        <f>IFERROR(__xludf.DUMMYFUNCTION("""COMPUTED_VALUE"""),"2")</f>
        <v>2</v>
      </c>
      <c r="AC160" s="1" t="str">
        <f>IFERROR(__xludf.DUMMYFUNCTION("""COMPUTED_VALUE"""),"K")</f>
        <v>K</v>
      </c>
      <c r="AE160" s="1">
        <f t="shared" ref="AE160:AI160" si="160">IF($A160&lt;&gt;"", COUNTIF($D160:$H160, "=" &amp; Y160),"")</f>
        <v>1</v>
      </c>
      <c r="AF160" s="1">
        <f t="shared" si="160"/>
        <v>1</v>
      </c>
      <c r="AG160" s="1">
        <f t="shared" si="160"/>
        <v>1</v>
      </c>
      <c r="AH160" s="1">
        <f t="shared" si="160"/>
        <v>1</v>
      </c>
      <c r="AI160" s="1">
        <f t="shared" si="160"/>
        <v>1</v>
      </c>
      <c r="AJ160" s="1">
        <f t="shared" si="3"/>
        <v>0</v>
      </c>
      <c r="AL160" s="1">
        <f>IFERROR(__xludf.DUMMYFUNCTION("IFERROR(TRANSPOSE(SORT(TRANSPOSE(FILTER(AE160:AI160, AE160:AI160&lt;&gt;0)),1, FALSE)))"),1.0)</f>
        <v>1</v>
      </c>
      <c r="AM160" s="1">
        <f>IFERROR(__xludf.DUMMYFUNCTION("""COMPUTED_VALUE"""),1.0)</f>
        <v>1</v>
      </c>
      <c r="AN160" s="1">
        <f>IFERROR(__xludf.DUMMYFUNCTION("""COMPUTED_VALUE"""),1.0)</f>
        <v>1</v>
      </c>
      <c r="AO160" s="1">
        <f>IFERROR(__xludf.DUMMYFUNCTION("""COMPUTED_VALUE"""),1.0)</f>
        <v>1</v>
      </c>
      <c r="AP160" s="1">
        <f>IFERROR(__xludf.DUMMYFUNCTION("""COMPUTED_VALUE"""),1.0)</f>
        <v>1</v>
      </c>
      <c r="AR160" s="1">
        <v>1.0</v>
      </c>
      <c r="AS160" s="1">
        <v>1.0</v>
      </c>
      <c r="AT160" s="1">
        <v>1.0</v>
      </c>
      <c r="AU160" s="1">
        <v>1.0</v>
      </c>
      <c r="AV160" s="1">
        <v>1.0</v>
      </c>
      <c r="AX160" s="1">
        <v>159.0</v>
      </c>
      <c r="AY160" s="1">
        <v>2.0</v>
      </c>
      <c r="AZ160" s="1">
        <v>1.0</v>
      </c>
      <c r="BA160" s="1">
        <v>1.0</v>
      </c>
      <c r="BB160" s="1">
        <v>1.0</v>
      </c>
      <c r="BC160" s="1"/>
      <c r="BD160" s="1">
        <v>2.0</v>
      </c>
      <c r="BE160" s="1">
        <v>12.0</v>
      </c>
      <c r="BF160" s="1">
        <v>8.0</v>
      </c>
      <c r="BG160" s="1">
        <v>9.0</v>
      </c>
      <c r="BH160" s="1">
        <v>1.0</v>
      </c>
      <c r="BI160" s="1" t="s">
        <v>335</v>
      </c>
      <c r="BJ160" s="1">
        <v>356.0</v>
      </c>
      <c r="BL160" s="1">
        <v>56604.0</v>
      </c>
    </row>
    <row r="161" ht="15.75" customHeight="1">
      <c r="A161" s="2" t="s">
        <v>336</v>
      </c>
      <c r="B161" s="1">
        <f>IFERROR(__xludf.DUMMYFUNCTION("""COMPUTED_VALUE"""),88858.0)</f>
        <v>88858</v>
      </c>
      <c r="C161" s="1">
        <f>IFERROR(__xludf.DUMMYFUNCTION("""COMPUTED_VALUE"""),198.0)</f>
        <v>198</v>
      </c>
      <c r="D161" s="1" t="s">
        <v>30</v>
      </c>
      <c r="E161" s="1" t="s">
        <v>30</v>
      </c>
      <c r="F161" s="1" t="s">
        <v>30</v>
      </c>
      <c r="G161" s="1" t="s">
        <v>29</v>
      </c>
      <c r="H161" s="1" t="s">
        <v>30</v>
      </c>
      <c r="M161" s="1">
        <v>8.0</v>
      </c>
      <c r="N161" s="1">
        <v>8.0</v>
      </c>
      <c r="O161" s="1">
        <v>8.0</v>
      </c>
      <c r="P161" s="1">
        <v>5.0</v>
      </c>
      <c r="Q161" s="1">
        <v>8.0</v>
      </c>
      <c r="S161" s="1" t="s">
        <v>30</v>
      </c>
      <c r="T161" s="1" t="s">
        <v>30</v>
      </c>
      <c r="U161" s="1" t="s">
        <v>30</v>
      </c>
      <c r="V161" s="1" t="s">
        <v>29</v>
      </c>
      <c r="W161" s="1" t="s">
        <v>30</v>
      </c>
      <c r="Y161" s="1" t="str">
        <f>IFERROR(__xludf.DUMMYFUNCTION("UNIQUE(S161:W161, TRUE)"),"8")</f>
        <v>8</v>
      </c>
      <c r="Z161" s="1" t="str">
        <f>IFERROR(__xludf.DUMMYFUNCTION("""COMPUTED_VALUE"""),"5")</f>
        <v>5</v>
      </c>
      <c r="AE161" s="1">
        <f t="shared" ref="AE161:AI161" si="161">IF($A161&lt;&gt;"", COUNTIF($D161:$H161, "=" &amp; Y161),"")</f>
        <v>4</v>
      </c>
      <c r="AF161" s="1">
        <f t="shared" si="161"/>
        <v>1</v>
      </c>
      <c r="AG161" s="1">
        <f t="shared" si="161"/>
        <v>0</v>
      </c>
      <c r="AH161" s="1">
        <f t="shared" si="161"/>
        <v>0</v>
      </c>
      <c r="AI161" s="1">
        <f t="shared" si="161"/>
        <v>0</v>
      </c>
      <c r="AJ161" s="1">
        <f t="shared" si="3"/>
        <v>0</v>
      </c>
      <c r="AL161" s="1">
        <f>IFERROR(__xludf.DUMMYFUNCTION("IFERROR(TRANSPOSE(SORT(TRANSPOSE(FILTER(AE161:AI161, AE161:AI161&lt;&gt;0)),1, FALSE)))"),4.0)</f>
        <v>4</v>
      </c>
      <c r="AM161" s="1">
        <f>IFERROR(__xludf.DUMMYFUNCTION("""COMPUTED_VALUE"""),1.0)</f>
        <v>1</v>
      </c>
      <c r="AR161" s="1">
        <v>4.0</v>
      </c>
      <c r="AS161" s="1">
        <v>1.0</v>
      </c>
      <c r="AT161" s="1"/>
      <c r="AU161" s="1"/>
      <c r="AV161" s="1"/>
      <c r="AX161" s="1">
        <v>160.0</v>
      </c>
      <c r="AY161" s="1">
        <v>2.0</v>
      </c>
      <c r="AZ161" s="1">
        <v>1.0</v>
      </c>
      <c r="BA161" s="1">
        <v>1.0</v>
      </c>
      <c r="BB161" s="1">
        <v>1.0</v>
      </c>
      <c r="BC161" s="1"/>
      <c r="BD161" s="1">
        <v>2.0</v>
      </c>
      <c r="BE161" s="1">
        <v>12.0</v>
      </c>
      <c r="BF161" s="1">
        <v>13.0</v>
      </c>
      <c r="BG161" s="1">
        <v>4.0</v>
      </c>
      <c r="BH161" s="1">
        <v>13.0</v>
      </c>
      <c r="BI161" s="1" t="s">
        <v>337</v>
      </c>
      <c r="BJ161" s="1">
        <v>770.0</v>
      </c>
      <c r="BL161" s="1">
        <v>123200.0</v>
      </c>
    </row>
    <row r="162" ht="15.75" customHeight="1">
      <c r="A162" s="2" t="s">
        <v>338</v>
      </c>
      <c r="B162" s="1">
        <f>IFERROR(__xludf.DUMMYFUNCTION("""COMPUTED_VALUE"""),52222.0)</f>
        <v>52222</v>
      </c>
      <c r="C162" s="1">
        <f>IFERROR(__xludf.DUMMYFUNCTION("""COMPUTED_VALUE"""),307.0)</f>
        <v>307</v>
      </c>
      <c r="D162" s="1" t="s">
        <v>29</v>
      </c>
      <c r="E162" s="1" t="s">
        <v>24</v>
      </c>
      <c r="F162" s="1" t="s">
        <v>24</v>
      </c>
      <c r="G162" s="1" t="s">
        <v>24</v>
      </c>
      <c r="H162" s="1" t="s">
        <v>24</v>
      </c>
      <c r="M162" s="1">
        <v>5.0</v>
      </c>
      <c r="N162" s="1">
        <v>2.0</v>
      </c>
      <c r="O162" s="1">
        <v>2.0</v>
      </c>
      <c r="P162" s="1">
        <v>2.0</v>
      </c>
      <c r="Q162" s="1">
        <v>2.0</v>
      </c>
      <c r="S162" s="1" t="s">
        <v>29</v>
      </c>
      <c r="T162" s="1" t="s">
        <v>24</v>
      </c>
      <c r="U162" s="1" t="s">
        <v>24</v>
      </c>
      <c r="V162" s="1" t="s">
        <v>24</v>
      </c>
      <c r="W162" s="1" t="s">
        <v>24</v>
      </c>
      <c r="Y162" s="1" t="str">
        <f>IFERROR(__xludf.DUMMYFUNCTION("UNIQUE(S162:W162, TRUE)"),"5")</f>
        <v>5</v>
      </c>
      <c r="Z162" s="1" t="str">
        <f>IFERROR(__xludf.DUMMYFUNCTION("""COMPUTED_VALUE"""),"2")</f>
        <v>2</v>
      </c>
      <c r="AE162" s="1">
        <f t="shared" ref="AE162:AI162" si="162">IF($A162&lt;&gt;"", COUNTIF($D162:$H162, "=" &amp; Y162),"")</f>
        <v>1</v>
      </c>
      <c r="AF162" s="1">
        <f t="shared" si="162"/>
        <v>4</v>
      </c>
      <c r="AG162" s="1">
        <f t="shared" si="162"/>
        <v>0</v>
      </c>
      <c r="AH162" s="1">
        <f t="shared" si="162"/>
        <v>0</v>
      </c>
      <c r="AI162" s="1">
        <f t="shared" si="162"/>
        <v>0</v>
      </c>
      <c r="AJ162" s="1">
        <f t="shared" si="3"/>
        <v>0</v>
      </c>
      <c r="AL162" s="1">
        <f>IFERROR(__xludf.DUMMYFUNCTION("IFERROR(TRANSPOSE(SORT(TRANSPOSE(FILTER(AE162:AI162, AE162:AI162&lt;&gt;0)),1, FALSE)))"),4.0)</f>
        <v>4</v>
      </c>
      <c r="AM162" s="1">
        <f>IFERROR(__xludf.DUMMYFUNCTION("""COMPUTED_VALUE"""),1.0)</f>
        <v>1</v>
      </c>
      <c r="AR162" s="1">
        <v>4.0</v>
      </c>
      <c r="AS162" s="1">
        <v>1.0</v>
      </c>
      <c r="AT162" s="1"/>
      <c r="AU162" s="1"/>
      <c r="AV162" s="1"/>
      <c r="AX162" s="1">
        <v>161.0</v>
      </c>
      <c r="AY162" s="1">
        <v>2.0</v>
      </c>
      <c r="AZ162" s="1">
        <v>1.0</v>
      </c>
      <c r="BA162" s="1">
        <v>1.0</v>
      </c>
      <c r="BB162" s="1">
        <v>1.0</v>
      </c>
      <c r="BC162" s="1"/>
      <c r="BD162" s="1">
        <v>2.0</v>
      </c>
      <c r="BE162" s="1">
        <v>12.0</v>
      </c>
      <c r="BF162" s="1">
        <v>14.0</v>
      </c>
      <c r="BG162" s="1">
        <v>13.0</v>
      </c>
      <c r="BH162" s="1">
        <v>13.0</v>
      </c>
      <c r="BI162" s="1" t="s">
        <v>339</v>
      </c>
      <c r="BJ162" s="1">
        <v>327.0</v>
      </c>
      <c r="BL162" s="1">
        <v>52647.0</v>
      </c>
    </row>
    <row r="163" ht="15.75" customHeight="1">
      <c r="A163" s="2" t="s">
        <v>340</v>
      </c>
      <c r="B163" s="1" t="str">
        <f>IFERROR(__xludf.DUMMYFUNCTION("""COMPUTED_VALUE"""),"944T7")</f>
        <v>944T7</v>
      </c>
      <c r="C163" s="1">
        <f>IFERROR(__xludf.DUMMYFUNCTION("""COMPUTED_VALUE"""),126.0)</f>
        <v>126</v>
      </c>
      <c r="D163" s="1" t="s">
        <v>23</v>
      </c>
      <c r="E163" s="1" t="s">
        <v>21</v>
      </c>
      <c r="F163" s="1" t="s">
        <v>21</v>
      </c>
      <c r="G163" s="1" t="s">
        <v>45</v>
      </c>
      <c r="H163" s="1" t="s">
        <v>28</v>
      </c>
      <c r="M163" s="1">
        <v>9.0</v>
      </c>
      <c r="N163" s="1">
        <v>4.0</v>
      </c>
      <c r="O163" s="1">
        <v>4.0</v>
      </c>
      <c r="P163" s="1">
        <v>10.0</v>
      </c>
      <c r="Q163" s="1">
        <v>7.0</v>
      </c>
      <c r="S163" s="1" t="s">
        <v>23</v>
      </c>
      <c r="T163" s="1" t="s">
        <v>21</v>
      </c>
      <c r="U163" s="1" t="s">
        <v>21</v>
      </c>
      <c r="V163" s="1" t="s">
        <v>45</v>
      </c>
      <c r="W163" s="1" t="s">
        <v>28</v>
      </c>
      <c r="Y163" s="1" t="str">
        <f>IFERROR(__xludf.DUMMYFUNCTION("UNIQUE(S163:W163, TRUE)"),"9")</f>
        <v>9</v>
      </c>
      <c r="Z163" s="1" t="str">
        <f>IFERROR(__xludf.DUMMYFUNCTION("""COMPUTED_VALUE"""),"4")</f>
        <v>4</v>
      </c>
      <c r="AA163" s="1" t="str">
        <f>IFERROR(__xludf.DUMMYFUNCTION("""COMPUTED_VALUE"""),"T")</f>
        <v>T</v>
      </c>
      <c r="AB163" s="1" t="str">
        <f>IFERROR(__xludf.DUMMYFUNCTION("""COMPUTED_VALUE"""),"7")</f>
        <v>7</v>
      </c>
      <c r="AE163" s="1">
        <f t="shared" ref="AE163:AI163" si="163">IF($A163&lt;&gt;"", COUNTIF($D163:$H163, "=" &amp; Y163),"")</f>
        <v>1</v>
      </c>
      <c r="AF163" s="1">
        <f t="shared" si="163"/>
        <v>2</v>
      </c>
      <c r="AG163" s="1">
        <f t="shared" si="163"/>
        <v>1</v>
      </c>
      <c r="AH163" s="1">
        <f t="shared" si="163"/>
        <v>1</v>
      </c>
      <c r="AI163" s="1">
        <f t="shared" si="163"/>
        <v>0</v>
      </c>
      <c r="AJ163" s="1">
        <f t="shared" si="3"/>
        <v>0</v>
      </c>
      <c r="AL163" s="1">
        <f>IFERROR(__xludf.DUMMYFUNCTION("IFERROR(TRANSPOSE(SORT(TRANSPOSE(FILTER(AE163:AI163, AE163:AI163&lt;&gt;0)),1, FALSE)))"),2.0)</f>
        <v>2</v>
      </c>
      <c r="AM163" s="1">
        <f>IFERROR(__xludf.DUMMYFUNCTION("""COMPUTED_VALUE"""),1.0)</f>
        <v>1</v>
      </c>
      <c r="AN163" s="1">
        <f>IFERROR(__xludf.DUMMYFUNCTION("""COMPUTED_VALUE"""),1.0)</f>
        <v>1</v>
      </c>
      <c r="AO163" s="1">
        <f>IFERROR(__xludf.DUMMYFUNCTION("""COMPUTED_VALUE"""),1.0)</f>
        <v>1</v>
      </c>
      <c r="AR163" s="1">
        <v>2.0</v>
      </c>
      <c r="AS163" s="1">
        <v>1.0</v>
      </c>
      <c r="AT163" s="1">
        <v>1.0</v>
      </c>
      <c r="AU163" s="1">
        <v>1.0</v>
      </c>
      <c r="AV163" s="1"/>
      <c r="AX163" s="1">
        <v>162.0</v>
      </c>
      <c r="AY163" s="1">
        <v>2.0</v>
      </c>
      <c r="AZ163" s="1">
        <v>1.0</v>
      </c>
      <c r="BA163" s="1">
        <v>1.0</v>
      </c>
      <c r="BB163" s="1">
        <v>1.0</v>
      </c>
      <c r="BC163" s="1"/>
      <c r="BD163" s="1">
        <v>2.0</v>
      </c>
      <c r="BE163" s="1">
        <v>14.0</v>
      </c>
      <c r="BF163" s="1">
        <v>14.0</v>
      </c>
      <c r="BG163" s="1">
        <v>8.0</v>
      </c>
      <c r="BH163" s="1">
        <v>4.0</v>
      </c>
      <c r="BI163" s="1" t="s">
        <v>341</v>
      </c>
      <c r="BJ163" s="1">
        <v>178.0</v>
      </c>
      <c r="BL163" s="1">
        <v>28836.0</v>
      </c>
    </row>
    <row r="164" ht="15.75" customHeight="1">
      <c r="A164" s="2" t="s">
        <v>342</v>
      </c>
      <c r="B164" s="1" t="str">
        <f>IFERROR(__xludf.DUMMYFUNCTION("""COMPUTED_VALUE"""),"T36Q7")</f>
        <v>T36Q7</v>
      </c>
      <c r="C164" s="1">
        <f>IFERROR(__xludf.DUMMYFUNCTION("""COMPUTED_VALUE"""),472.0)</f>
        <v>472</v>
      </c>
      <c r="D164" s="1" t="s">
        <v>45</v>
      </c>
      <c r="E164" s="1" t="s">
        <v>31</v>
      </c>
      <c r="F164" s="1" t="s">
        <v>40</v>
      </c>
      <c r="G164" s="1" t="s">
        <v>20</v>
      </c>
      <c r="H164" s="1" t="s">
        <v>28</v>
      </c>
      <c r="M164" s="1">
        <v>10.0</v>
      </c>
      <c r="N164" s="1">
        <v>3.0</v>
      </c>
      <c r="O164" s="1">
        <v>6.0</v>
      </c>
      <c r="P164" s="1">
        <v>12.0</v>
      </c>
      <c r="Q164" s="1">
        <v>7.0</v>
      </c>
      <c r="S164" s="1" t="s">
        <v>45</v>
      </c>
      <c r="T164" s="1" t="s">
        <v>31</v>
      </c>
      <c r="U164" s="1" t="s">
        <v>40</v>
      </c>
      <c r="V164" s="1" t="s">
        <v>20</v>
      </c>
      <c r="W164" s="1" t="s">
        <v>28</v>
      </c>
      <c r="Y164" s="1" t="str">
        <f>IFERROR(__xludf.DUMMYFUNCTION("UNIQUE(S164:W164, TRUE)"),"T")</f>
        <v>T</v>
      </c>
      <c r="Z164" s="1" t="str">
        <f>IFERROR(__xludf.DUMMYFUNCTION("""COMPUTED_VALUE"""),"3")</f>
        <v>3</v>
      </c>
      <c r="AA164" s="1" t="str">
        <f>IFERROR(__xludf.DUMMYFUNCTION("""COMPUTED_VALUE"""),"6")</f>
        <v>6</v>
      </c>
      <c r="AB164" s="1" t="str">
        <f>IFERROR(__xludf.DUMMYFUNCTION("""COMPUTED_VALUE"""),"Q")</f>
        <v>Q</v>
      </c>
      <c r="AC164" s="1" t="str">
        <f>IFERROR(__xludf.DUMMYFUNCTION("""COMPUTED_VALUE"""),"7")</f>
        <v>7</v>
      </c>
      <c r="AE164" s="1">
        <f t="shared" ref="AE164:AI164" si="164">IF($A164&lt;&gt;"", COUNTIF($D164:$H164, "=" &amp; Y164),"")</f>
        <v>1</v>
      </c>
      <c r="AF164" s="1">
        <f t="shared" si="164"/>
        <v>1</v>
      </c>
      <c r="AG164" s="1">
        <f t="shared" si="164"/>
        <v>1</v>
      </c>
      <c r="AH164" s="1">
        <f t="shared" si="164"/>
        <v>1</v>
      </c>
      <c r="AI164" s="1">
        <f t="shared" si="164"/>
        <v>1</v>
      </c>
      <c r="AJ164" s="1">
        <f t="shared" si="3"/>
        <v>0</v>
      </c>
      <c r="AL164" s="1">
        <f>IFERROR(__xludf.DUMMYFUNCTION("IFERROR(TRANSPOSE(SORT(TRANSPOSE(FILTER(AE164:AI164, AE164:AI164&lt;&gt;0)),1, FALSE)))"),1.0)</f>
        <v>1</v>
      </c>
      <c r="AM164" s="1">
        <f>IFERROR(__xludf.DUMMYFUNCTION("""COMPUTED_VALUE"""),1.0)</f>
        <v>1</v>
      </c>
      <c r="AN164" s="1">
        <f>IFERROR(__xludf.DUMMYFUNCTION("""COMPUTED_VALUE"""),1.0)</f>
        <v>1</v>
      </c>
      <c r="AO164" s="1">
        <f>IFERROR(__xludf.DUMMYFUNCTION("""COMPUTED_VALUE"""),1.0)</f>
        <v>1</v>
      </c>
      <c r="AP164" s="1">
        <f>IFERROR(__xludf.DUMMYFUNCTION("""COMPUTED_VALUE"""),1.0)</f>
        <v>1</v>
      </c>
      <c r="AR164" s="1">
        <v>1.0</v>
      </c>
      <c r="AS164" s="1">
        <v>1.0</v>
      </c>
      <c r="AT164" s="1">
        <v>1.0</v>
      </c>
      <c r="AU164" s="1">
        <v>1.0</v>
      </c>
      <c r="AV164" s="1">
        <v>1.0</v>
      </c>
      <c r="AX164" s="1">
        <v>163.0</v>
      </c>
      <c r="AY164" s="1">
        <v>2.0</v>
      </c>
      <c r="AZ164" s="1">
        <v>1.0</v>
      </c>
      <c r="BA164" s="1">
        <v>1.0</v>
      </c>
      <c r="BB164" s="1">
        <v>1.0</v>
      </c>
      <c r="BC164" s="1"/>
      <c r="BD164" s="1">
        <v>3.0</v>
      </c>
      <c r="BE164" s="1">
        <v>1.0</v>
      </c>
      <c r="BF164" s="1">
        <v>6.0</v>
      </c>
      <c r="BG164" s="1">
        <v>7.0</v>
      </c>
      <c r="BH164" s="1">
        <v>5.0</v>
      </c>
      <c r="BI164" s="1" t="s">
        <v>343</v>
      </c>
      <c r="BJ164" s="1">
        <v>37.0</v>
      </c>
      <c r="BL164" s="1">
        <v>6031.0</v>
      </c>
    </row>
    <row r="165" ht="15.75" customHeight="1">
      <c r="A165" s="2" t="s">
        <v>344</v>
      </c>
      <c r="B165" s="1" t="str">
        <f>IFERROR(__xludf.DUMMYFUNCTION("""COMPUTED_VALUE"""),"T4444")</f>
        <v>T4444</v>
      </c>
      <c r="C165" s="1">
        <f>IFERROR(__xludf.DUMMYFUNCTION("""COMPUTED_VALUE"""),792.0)</f>
        <v>792</v>
      </c>
      <c r="D165" s="1" t="s">
        <v>45</v>
      </c>
      <c r="E165" s="1" t="s">
        <v>21</v>
      </c>
      <c r="F165" s="1" t="s">
        <v>21</v>
      </c>
      <c r="G165" s="1" t="s">
        <v>21</v>
      </c>
      <c r="H165" s="1" t="s">
        <v>21</v>
      </c>
      <c r="M165" s="1">
        <v>10.0</v>
      </c>
      <c r="N165" s="1">
        <v>4.0</v>
      </c>
      <c r="O165" s="1">
        <v>4.0</v>
      </c>
      <c r="P165" s="1">
        <v>4.0</v>
      </c>
      <c r="Q165" s="1">
        <v>4.0</v>
      </c>
      <c r="S165" s="1" t="s">
        <v>45</v>
      </c>
      <c r="T165" s="1" t="s">
        <v>21</v>
      </c>
      <c r="U165" s="1" t="s">
        <v>21</v>
      </c>
      <c r="V165" s="1" t="s">
        <v>21</v>
      </c>
      <c r="W165" s="1" t="s">
        <v>21</v>
      </c>
      <c r="Y165" s="1" t="str">
        <f>IFERROR(__xludf.DUMMYFUNCTION("UNIQUE(S165:W165, TRUE)"),"T")</f>
        <v>T</v>
      </c>
      <c r="Z165" s="1" t="str">
        <f>IFERROR(__xludf.DUMMYFUNCTION("""COMPUTED_VALUE"""),"4")</f>
        <v>4</v>
      </c>
      <c r="AE165" s="1">
        <f t="shared" ref="AE165:AI165" si="165">IF($A165&lt;&gt;"", COUNTIF($D165:$H165, "=" &amp; Y165),"")</f>
        <v>1</v>
      </c>
      <c r="AF165" s="1">
        <f t="shared" si="165"/>
        <v>4</v>
      </c>
      <c r="AG165" s="1">
        <f t="shared" si="165"/>
        <v>0</v>
      </c>
      <c r="AH165" s="1">
        <f t="shared" si="165"/>
        <v>0</v>
      </c>
      <c r="AI165" s="1">
        <f t="shared" si="165"/>
        <v>0</v>
      </c>
      <c r="AJ165" s="1">
        <f t="shared" si="3"/>
        <v>0</v>
      </c>
      <c r="AL165" s="1">
        <f>IFERROR(__xludf.DUMMYFUNCTION("IFERROR(TRANSPOSE(SORT(TRANSPOSE(FILTER(AE165:AI165, AE165:AI165&lt;&gt;0)),1, FALSE)))"),4.0)</f>
        <v>4</v>
      </c>
      <c r="AM165" s="1">
        <f>IFERROR(__xludf.DUMMYFUNCTION("""COMPUTED_VALUE"""),1.0)</f>
        <v>1</v>
      </c>
      <c r="AR165" s="1">
        <v>4.0</v>
      </c>
      <c r="AS165" s="1">
        <v>1.0</v>
      </c>
      <c r="AT165" s="1"/>
      <c r="AU165" s="1"/>
      <c r="AV165" s="1"/>
      <c r="AX165" s="1">
        <v>164.0</v>
      </c>
      <c r="AY165" s="1">
        <v>2.0</v>
      </c>
      <c r="AZ165" s="1">
        <v>1.0</v>
      </c>
      <c r="BA165" s="1">
        <v>1.0</v>
      </c>
      <c r="BB165" s="1">
        <v>1.0</v>
      </c>
      <c r="BC165" s="1"/>
      <c r="BD165" s="1">
        <v>3.0</v>
      </c>
      <c r="BE165" s="1">
        <v>1.0</v>
      </c>
      <c r="BF165" s="1">
        <v>10.0</v>
      </c>
      <c r="BG165" s="1">
        <v>5.0</v>
      </c>
      <c r="BH165" s="1">
        <v>2.0</v>
      </c>
      <c r="BI165" s="1" t="s">
        <v>345</v>
      </c>
      <c r="BJ165" s="1">
        <v>656.0</v>
      </c>
      <c r="BL165" s="1">
        <v>107584.0</v>
      </c>
    </row>
    <row r="166" ht="15.75" customHeight="1">
      <c r="A166" s="2" t="s">
        <v>346</v>
      </c>
      <c r="B166" s="1" t="str">
        <f>IFERROR(__xludf.DUMMYFUNCTION("""COMPUTED_VALUE"""),"TTKJT")</f>
        <v>TTKJT</v>
      </c>
      <c r="C166" s="1">
        <f>IFERROR(__xludf.DUMMYFUNCTION("""COMPUTED_VALUE"""),828.0)</f>
        <v>828</v>
      </c>
      <c r="D166" s="1" t="s">
        <v>45</v>
      </c>
      <c r="E166" s="1" t="s">
        <v>45</v>
      </c>
      <c r="F166" s="1" t="s">
        <v>38</v>
      </c>
      <c r="G166" s="1" t="s">
        <v>22</v>
      </c>
      <c r="H166" s="1" t="s">
        <v>45</v>
      </c>
      <c r="M166" s="1">
        <v>10.0</v>
      </c>
      <c r="N166" s="1">
        <v>10.0</v>
      </c>
      <c r="O166" s="1">
        <v>13.0</v>
      </c>
      <c r="P166" s="1">
        <v>1.0</v>
      </c>
      <c r="Q166" s="1">
        <v>10.0</v>
      </c>
      <c r="S166" s="1" t="s">
        <v>45</v>
      </c>
      <c r="T166" s="1" t="s">
        <v>45</v>
      </c>
      <c r="U166" s="1" t="s">
        <v>38</v>
      </c>
      <c r="V166" s="1" t="s">
        <v>25</v>
      </c>
      <c r="W166" s="1" t="s">
        <v>45</v>
      </c>
      <c r="Y166" s="1" t="str">
        <f>IFERROR(__xludf.DUMMYFUNCTION("UNIQUE(S166:W166, TRUE)"),"T")</f>
        <v>T</v>
      </c>
      <c r="Z166" s="1" t="str">
        <f>IFERROR(__xludf.DUMMYFUNCTION("""COMPUTED_VALUE"""),"K")</f>
        <v>K</v>
      </c>
      <c r="AA166" s="1" t="str">
        <f>IFERROR(__xludf.DUMMYFUNCTION("""COMPUTED_VALUE"""),"")</f>
        <v/>
      </c>
      <c r="AE166" s="1">
        <f t="shared" ref="AE166:AI166" si="166">IF($A166&lt;&gt;"", COUNTIF($D166:$H166, "=" &amp; Y166),"")</f>
        <v>3</v>
      </c>
      <c r="AF166" s="1">
        <f t="shared" si="166"/>
        <v>1</v>
      </c>
      <c r="AG166" s="1">
        <f t="shared" si="166"/>
        <v>0</v>
      </c>
      <c r="AH166" s="1">
        <f t="shared" si="166"/>
        <v>0</v>
      </c>
      <c r="AI166" s="1">
        <f t="shared" si="166"/>
        <v>0</v>
      </c>
      <c r="AJ166" s="1">
        <f t="shared" si="3"/>
        <v>1</v>
      </c>
      <c r="AL166" s="1">
        <f>IFERROR(__xludf.DUMMYFUNCTION("IFERROR(TRANSPOSE(SORT(TRANSPOSE(FILTER(AE166:AI166, AE166:AI166&lt;&gt;0)),1, FALSE)))"),3.0)</f>
        <v>3</v>
      </c>
      <c r="AM166" s="1">
        <f>IFERROR(__xludf.DUMMYFUNCTION("""COMPUTED_VALUE"""),1.0)</f>
        <v>1</v>
      </c>
      <c r="AR166" s="1">
        <v>4.0</v>
      </c>
      <c r="AS166" s="1">
        <v>1.0</v>
      </c>
      <c r="AT166" s="1"/>
      <c r="AU166" s="1"/>
      <c r="AV166" s="1"/>
      <c r="AX166" s="1">
        <v>165.0</v>
      </c>
      <c r="AY166" s="1">
        <v>2.0</v>
      </c>
      <c r="AZ166" s="1">
        <v>1.0</v>
      </c>
      <c r="BA166" s="1">
        <v>1.0</v>
      </c>
      <c r="BB166" s="1">
        <v>1.0</v>
      </c>
      <c r="BC166" s="1"/>
      <c r="BD166" s="1">
        <v>3.0</v>
      </c>
      <c r="BE166" s="1">
        <v>1.0</v>
      </c>
      <c r="BF166" s="1">
        <v>12.0</v>
      </c>
      <c r="BG166" s="1">
        <v>10.0</v>
      </c>
      <c r="BH166" s="1">
        <v>8.0</v>
      </c>
      <c r="BI166" s="1" t="s">
        <v>347</v>
      </c>
      <c r="BJ166" s="1">
        <v>160.0</v>
      </c>
      <c r="BL166" s="1">
        <v>26400.0</v>
      </c>
    </row>
    <row r="167" ht="15.75" customHeight="1">
      <c r="A167" s="2" t="s">
        <v>348</v>
      </c>
      <c r="B167" s="1">
        <f>IFERROR(__xludf.DUMMYFUNCTION("""COMPUTED_VALUE"""),35652.0)</f>
        <v>35652</v>
      </c>
      <c r="C167" s="1">
        <f>IFERROR(__xludf.DUMMYFUNCTION("""COMPUTED_VALUE"""),580.0)</f>
        <v>580</v>
      </c>
      <c r="D167" s="1" t="s">
        <v>31</v>
      </c>
      <c r="E167" s="1" t="s">
        <v>29</v>
      </c>
      <c r="F167" s="1" t="s">
        <v>40</v>
      </c>
      <c r="G167" s="1" t="s">
        <v>29</v>
      </c>
      <c r="H167" s="1" t="s">
        <v>24</v>
      </c>
      <c r="M167" s="1">
        <v>3.0</v>
      </c>
      <c r="N167" s="1">
        <v>5.0</v>
      </c>
      <c r="O167" s="1">
        <v>6.0</v>
      </c>
      <c r="P167" s="1">
        <v>5.0</v>
      </c>
      <c r="Q167" s="1">
        <v>2.0</v>
      </c>
      <c r="S167" s="1" t="s">
        <v>31</v>
      </c>
      <c r="T167" s="1" t="s">
        <v>29</v>
      </c>
      <c r="U167" s="1" t="s">
        <v>40</v>
      </c>
      <c r="V167" s="1" t="s">
        <v>29</v>
      </c>
      <c r="W167" s="1" t="s">
        <v>24</v>
      </c>
      <c r="Y167" s="1" t="str">
        <f>IFERROR(__xludf.DUMMYFUNCTION("UNIQUE(S167:W167, TRUE)"),"3")</f>
        <v>3</v>
      </c>
      <c r="Z167" s="1" t="str">
        <f>IFERROR(__xludf.DUMMYFUNCTION("""COMPUTED_VALUE"""),"5")</f>
        <v>5</v>
      </c>
      <c r="AA167" s="1" t="str">
        <f>IFERROR(__xludf.DUMMYFUNCTION("""COMPUTED_VALUE"""),"6")</f>
        <v>6</v>
      </c>
      <c r="AB167" s="1" t="str">
        <f>IFERROR(__xludf.DUMMYFUNCTION("""COMPUTED_VALUE"""),"2")</f>
        <v>2</v>
      </c>
      <c r="AE167" s="1">
        <f t="shared" ref="AE167:AI167" si="167">IF($A167&lt;&gt;"", COUNTIF($D167:$H167, "=" &amp; Y167),"")</f>
        <v>1</v>
      </c>
      <c r="AF167" s="1">
        <f t="shared" si="167"/>
        <v>2</v>
      </c>
      <c r="AG167" s="1">
        <f t="shared" si="167"/>
        <v>1</v>
      </c>
      <c r="AH167" s="1">
        <f t="shared" si="167"/>
        <v>1</v>
      </c>
      <c r="AI167" s="1">
        <f t="shared" si="167"/>
        <v>0</v>
      </c>
      <c r="AJ167" s="1">
        <f t="shared" si="3"/>
        <v>0</v>
      </c>
      <c r="AL167" s="1">
        <f>IFERROR(__xludf.DUMMYFUNCTION("IFERROR(TRANSPOSE(SORT(TRANSPOSE(FILTER(AE167:AI167, AE167:AI167&lt;&gt;0)),1, FALSE)))"),2.0)</f>
        <v>2</v>
      </c>
      <c r="AM167" s="1">
        <f>IFERROR(__xludf.DUMMYFUNCTION("""COMPUTED_VALUE"""),1.0)</f>
        <v>1</v>
      </c>
      <c r="AN167" s="1">
        <f>IFERROR(__xludf.DUMMYFUNCTION("""COMPUTED_VALUE"""),1.0)</f>
        <v>1</v>
      </c>
      <c r="AO167" s="1">
        <f>IFERROR(__xludf.DUMMYFUNCTION("""COMPUTED_VALUE"""),1.0)</f>
        <v>1</v>
      </c>
      <c r="AR167" s="1">
        <v>2.0</v>
      </c>
      <c r="AS167" s="1">
        <v>1.0</v>
      </c>
      <c r="AT167" s="1">
        <v>1.0</v>
      </c>
      <c r="AU167" s="1">
        <v>1.0</v>
      </c>
      <c r="AV167" s="1"/>
      <c r="AX167" s="1">
        <v>166.0</v>
      </c>
      <c r="AY167" s="1">
        <v>2.0</v>
      </c>
      <c r="AZ167" s="1">
        <v>1.0</v>
      </c>
      <c r="BA167" s="1">
        <v>1.0</v>
      </c>
      <c r="BB167" s="1">
        <v>1.0</v>
      </c>
      <c r="BC167" s="1"/>
      <c r="BD167" s="1">
        <v>3.0</v>
      </c>
      <c r="BE167" s="1">
        <v>1.0</v>
      </c>
      <c r="BF167" s="1">
        <v>13.0</v>
      </c>
      <c r="BG167" s="1">
        <v>7.0</v>
      </c>
      <c r="BH167" s="1">
        <v>8.0</v>
      </c>
      <c r="BI167" s="1" t="s">
        <v>349</v>
      </c>
      <c r="BJ167" s="1">
        <v>815.0</v>
      </c>
      <c r="BL167" s="1">
        <v>135290.0</v>
      </c>
    </row>
    <row r="168" ht="15.75" customHeight="1">
      <c r="A168" s="2" t="s">
        <v>350</v>
      </c>
      <c r="B168" s="1" t="str">
        <f>IFERROR(__xludf.DUMMYFUNCTION("""COMPUTED_VALUE"""),"ATQ79")</f>
        <v>ATQ79</v>
      </c>
      <c r="C168" s="1">
        <f>IFERROR(__xludf.DUMMYFUNCTION("""COMPUTED_VALUE"""),94.0)</f>
        <v>94</v>
      </c>
      <c r="D168" s="1" t="s">
        <v>39</v>
      </c>
      <c r="E168" s="1" t="s">
        <v>45</v>
      </c>
      <c r="F168" s="1" t="s">
        <v>20</v>
      </c>
      <c r="G168" s="1" t="s">
        <v>28</v>
      </c>
      <c r="H168" s="1" t="s">
        <v>23</v>
      </c>
      <c r="M168" s="1">
        <v>14.0</v>
      </c>
      <c r="N168" s="1">
        <v>10.0</v>
      </c>
      <c r="O168" s="1">
        <v>12.0</v>
      </c>
      <c r="P168" s="1">
        <v>7.0</v>
      </c>
      <c r="Q168" s="1">
        <v>9.0</v>
      </c>
      <c r="S168" s="1" t="s">
        <v>39</v>
      </c>
      <c r="T168" s="1" t="s">
        <v>45</v>
      </c>
      <c r="U168" s="1" t="s">
        <v>20</v>
      </c>
      <c r="V168" s="1" t="s">
        <v>28</v>
      </c>
      <c r="W168" s="1" t="s">
        <v>23</v>
      </c>
      <c r="Y168" s="1" t="str">
        <f>IFERROR(__xludf.DUMMYFUNCTION("UNIQUE(S168:W168, TRUE)"),"A")</f>
        <v>A</v>
      </c>
      <c r="Z168" s="1" t="str">
        <f>IFERROR(__xludf.DUMMYFUNCTION("""COMPUTED_VALUE"""),"T")</f>
        <v>T</v>
      </c>
      <c r="AA168" s="1" t="str">
        <f>IFERROR(__xludf.DUMMYFUNCTION("""COMPUTED_VALUE"""),"Q")</f>
        <v>Q</v>
      </c>
      <c r="AB168" s="1" t="str">
        <f>IFERROR(__xludf.DUMMYFUNCTION("""COMPUTED_VALUE"""),"7")</f>
        <v>7</v>
      </c>
      <c r="AC168" s="1" t="str">
        <f>IFERROR(__xludf.DUMMYFUNCTION("""COMPUTED_VALUE"""),"9")</f>
        <v>9</v>
      </c>
      <c r="AE168" s="1">
        <f t="shared" ref="AE168:AI168" si="168">IF($A168&lt;&gt;"", COUNTIF($D168:$H168, "=" &amp; Y168),"")</f>
        <v>1</v>
      </c>
      <c r="AF168" s="1">
        <f t="shared" si="168"/>
        <v>1</v>
      </c>
      <c r="AG168" s="1">
        <f t="shared" si="168"/>
        <v>1</v>
      </c>
      <c r="AH168" s="1">
        <f t="shared" si="168"/>
        <v>1</v>
      </c>
      <c r="AI168" s="1">
        <f t="shared" si="168"/>
        <v>1</v>
      </c>
      <c r="AJ168" s="1">
        <f t="shared" si="3"/>
        <v>0</v>
      </c>
      <c r="AL168" s="1">
        <f>IFERROR(__xludf.DUMMYFUNCTION("IFERROR(TRANSPOSE(SORT(TRANSPOSE(FILTER(AE168:AI168, AE168:AI168&lt;&gt;0)),1, FALSE)))"),1.0)</f>
        <v>1</v>
      </c>
      <c r="AM168" s="1">
        <f>IFERROR(__xludf.DUMMYFUNCTION("""COMPUTED_VALUE"""),1.0)</f>
        <v>1</v>
      </c>
      <c r="AN168" s="1">
        <f>IFERROR(__xludf.DUMMYFUNCTION("""COMPUTED_VALUE"""),1.0)</f>
        <v>1</v>
      </c>
      <c r="AO168" s="1">
        <f>IFERROR(__xludf.DUMMYFUNCTION("""COMPUTED_VALUE"""),1.0)</f>
        <v>1</v>
      </c>
      <c r="AP168" s="1">
        <f>IFERROR(__xludf.DUMMYFUNCTION("""COMPUTED_VALUE"""),1.0)</f>
        <v>1</v>
      </c>
      <c r="AR168" s="1">
        <v>1.0</v>
      </c>
      <c r="AS168" s="1">
        <v>1.0</v>
      </c>
      <c r="AT168" s="1">
        <v>1.0</v>
      </c>
      <c r="AU168" s="1">
        <v>1.0</v>
      </c>
      <c r="AV168" s="1">
        <v>1.0</v>
      </c>
      <c r="AX168" s="1">
        <v>167.0</v>
      </c>
      <c r="AY168" s="1">
        <v>2.0</v>
      </c>
      <c r="AZ168" s="1">
        <v>1.0</v>
      </c>
      <c r="BA168" s="1">
        <v>1.0</v>
      </c>
      <c r="BB168" s="1">
        <v>1.0</v>
      </c>
      <c r="BC168" s="1"/>
      <c r="BD168" s="1">
        <v>3.0</v>
      </c>
      <c r="BE168" s="1">
        <v>3.0</v>
      </c>
      <c r="BF168" s="1">
        <v>4.0</v>
      </c>
      <c r="BG168" s="1">
        <v>8.0</v>
      </c>
      <c r="BH168" s="1">
        <v>9.0</v>
      </c>
      <c r="BI168" s="1">
        <v>33489.0</v>
      </c>
      <c r="BJ168" s="1">
        <v>661.0</v>
      </c>
      <c r="BL168" s="1">
        <v>110387.0</v>
      </c>
    </row>
    <row r="169" ht="15.75" customHeight="1">
      <c r="A169" s="2" t="s">
        <v>351</v>
      </c>
      <c r="B169" s="1" t="str">
        <f>IFERROR(__xludf.DUMMYFUNCTION("""COMPUTED_VALUE"""),"ATJTA")</f>
        <v>ATJTA</v>
      </c>
      <c r="C169" s="1">
        <f>IFERROR(__xludf.DUMMYFUNCTION("""COMPUTED_VALUE"""),518.0)</f>
        <v>518</v>
      </c>
      <c r="D169" s="1" t="s">
        <v>39</v>
      </c>
      <c r="E169" s="1" t="s">
        <v>45</v>
      </c>
      <c r="F169" s="1" t="s">
        <v>22</v>
      </c>
      <c r="G169" s="1" t="s">
        <v>45</v>
      </c>
      <c r="H169" s="1" t="s">
        <v>39</v>
      </c>
      <c r="M169" s="1">
        <v>14.0</v>
      </c>
      <c r="N169" s="1">
        <v>10.0</v>
      </c>
      <c r="O169" s="1">
        <v>1.0</v>
      </c>
      <c r="P169" s="1">
        <v>10.0</v>
      </c>
      <c r="Q169" s="1">
        <v>14.0</v>
      </c>
      <c r="S169" s="1" t="s">
        <v>39</v>
      </c>
      <c r="T169" s="1" t="s">
        <v>45</v>
      </c>
      <c r="U169" s="1" t="s">
        <v>25</v>
      </c>
      <c r="V169" s="1" t="s">
        <v>45</v>
      </c>
      <c r="W169" s="1" t="s">
        <v>39</v>
      </c>
      <c r="Y169" s="1" t="str">
        <f>IFERROR(__xludf.DUMMYFUNCTION("UNIQUE(S169:W169, TRUE)"),"A")</f>
        <v>A</v>
      </c>
      <c r="Z169" s="1" t="str">
        <f>IFERROR(__xludf.DUMMYFUNCTION("""COMPUTED_VALUE"""),"T")</f>
        <v>T</v>
      </c>
      <c r="AA169" s="1" t="str">
        <f>IFERROR(__xludf.DUMMYFUNCTION("""COMPUTED_VALUE"""),"")</f>
        <v/>
      </c>
      <c r="AE169" s="1">
        <f t="shared" ref="AE169:AI169" si="169">IF($A169&lt;&gt;"", COUNTIF($D169:$H169, "=" &amp; Y169),"")</f>
        <v>2</v>
      </c>
      <c r="AF169" s="1">
        <f t="shared" si="169"/>
        <v>2</v>
      </c>
      <c r="AG169" s="1">
        <f t="shared" si="169"/>
        <v>0</v>
      </c>
      <c r="AH169" s="1">
        <f t="shared" si="169"/>
        <v>0</v>
      </c>
      <c r="AI169" s="1">
        <f t="shared" si="169"/>
        <v>0</v>
      </c>
      <c r="AJ169" s="1">
        <f t="shared" si="3"/>
        <v>1</v>
      </c>
      <c r="AL169" s="1">
        <f>IFERROR(__xludf.DUMMYFUNCTION("IFERROR(TRANSPOSE(SORT(TRANSPOSE(FILTER(AE169:AI169, AE169:AI169&lt;&gt;0)),1, FALSE)))"),2.0)</f>
        <v>2</v>
      </c>
      <c r="AM169" s="1">
        <f>IFERROR(__xludf.DUMMYFUNCTION("""COMPUTED_VALUE"""),2.0)</f>
        <v>2</v>
      </c>
      <c r="AR169" s="1">
        <v>3.0</v>
      </c>
      <c r="AS169" s="1">
        <v>2.0</v>
      </c>
      <c r="AT169" s="1"/>
      <c r="AU169" s="1"/>
      <c r="AV169" s="1"/>
      <c r="AX169" s="1">
        <v>168.0</v>
      </c>
      <c r="AY169" s="1">
        <v>2.0</v>
      </c>
      <c r="AZ169" s="1">
        <v>1.0</v>
      </c>
      <c r="BA169" s="1">
        <v>1.0</v>
      </c>
      <c r="BB169" s="1">
        <v>1.0</v>
      </c>
      <c r="BC169" s="1"/>
      <c r="BD169" s="1">
        <v>3.0</v>
      </c>
      <c r="BE169" s="1">
        <v>3.0</v>
      </c>
      <c r="BF169" s="1">
        <v>12.0</v>
      </c>
      <c r="BG169" s="1">
        <v>7.0</v>
      </c>
      <c r="BH169" s="1">
        <v>8.0</v>
      </c>
      <c r="BI169" s="1" t="s">
        <v>352</v>
      </c>
      <c r="BJ169" s="1">
        <v>540.0</v>
      </c>
      <c r="BL169" s="1">
        <v>90720.0</v>
      </c>
    </row>
    <row r="170" ht="15.75" customHeight="1">
      <c r="A170" s="2" t="s">
        <v>353</v>
      </c>
      <c r="B170" s="1" t="str">
        <f>IFERROR(__xludf.DUMMYFUNCTION("""COMPUTED_VALUE"""),"3JT52")</f>
        <v>3JT52</v>
      </c>
      <c r="C170" s="1">
        <f>IFERROR(__xludf.DUMMYFUNCTION("""COMPUTED_VALUE"""),656.0)</f>
        <v>656</v>
      </c>
      <c r="D170" s="1" t="s">
        <v>31</v>
      </c>
      <c r="E170" s="1" t="s">
        <v>22</v>
      </c>
      <c r="F170" s="1" t="s">
        <v>45</v>
      </c>
      <c r="G170" s="1" t="s">
        <v>29</v>
      </c>
      <c r="H170" s="1" t="s">
        <v>24</v>
      </c>
      <c r="M170" s="1">
        <v>3.0</v>
      </c>
      <c r="N170" s="1">
        <v>1.0</v>
      </c>
      <c r="O170" s="1">
        <v>10.0</v>
      </c>
      <c r="P170" s="1">
        <v>5.0</v>
      </c>
      <c r="Q170" s="1">
        <v>2.0</v>
      </c>
      <c r="S170" s="1" t="s">
        <v>31</v>
      </c>
      <c r="T170" s="1" t="s">
        <v>25</v>
      </c>
      <c r="U170" s="1" t="s">
        <v>45</v>
      </c>
      <c r="V170" s="1" t="s">
        <v>29</v>
      </c>
      <c r="W170" s="1" t="s">
        <v>24</v>
      </c>
      <c r="Y170" s="1" t="str">
        <f>IFERROR(__xludf.DUMMYFUNCTION("UNIQUE(S170:W170, TRUE)"),"3")</f>
        <v>3</v>
      </c>
      <c r="Z170" s="1" t="str">
        <f>IFERROR(__xludf.DUMMYFUNCTION("""COMPUTED_VALUE"""),"")</f>
        <v/>
      </c>
      <c r="AA170" s="1" t="str">
        <f>IFERROR(__xludf.DUMMYFUNCTION("""COMPUTED_VALUE"""),"T")</f>
        <v>T</v>
      </c>
      <c r="AB170" s="1" t="str">
        <f>IFERROR(__xludf.DUMMYFUNCTION("""COMPUTED_VALUE"""),"5")</f>
        <v>5</v>
      </c>
      <c r="AC170" s="1" t="str">
        <f>IFERROR(__xludf.DUMMYFUNCTION("""COMPUTED_VALUE"""),"2")</f>
        <v>2</v>
      </c>
      <c r="AE170" s="1">
        <f t="shared" ref="AE170:AI170" si="170">IF($A170&lt;&gt;"", COUNTIF($D170:$H170, "=" &amp; Y170),"")</f>
        <v>1</v>
      </c>
      <c r="AF170" s="1">
        <f t="shared" si="170"/>
        <v>0</v>
      </c>
      <c r="AG170" s="1">
        <f t="shared" si="170"/>
        <v>1</v>
      </c>
      <c r="AH170" s="1">
        <f t="shared" si="170"/>
        <v>1</v>
      </c>
      <c r="AI170" s="1">
        <f t="shared" si="170"/>
        <v>1</v>
      </c>
      <c r="AJ170" s="1">
        <f t="shared" si="3"/>
        <v>1</v>
      </c>
      <c r="AL170" s="1">
        <f>IFERROR(__xludf.DUMMYFUNCTION("IFERROR(TRANSPOSE(SORT(TRANSPOSE(FILTER(AE170:AI170, AE170:AI170&lt;&gt;0)),1, FALSE)))"),1.0)</f>
        <v>1</v>
      </c>
      <c r="AM170" s="1">
        <f>IFERROR(__xludf.DUMMYFUNCTION("""COMPUTED_VALUE"""),1.0)</f>
        <v>1</v>
      </c>
      <c r="AN170" s="1">
        <f>IFERROR(__xludf.DUMMYFUNCTION("""COMPUTED_VALUE"""),1.0)</f>
        <v>1</v>
      </c>
      <c r="AO170" s="1">
        <f>IFERROR(__xludf.DUMMYFUNCTION("""COMPUTED_VALUE"""),1.0)</f>
        <v>1</v>
      </c>
      <c r="AR170" s="1">
        <v>2.0</v>
      </c>
      <c r="AS170" s="1">
        <v>1.0</v>
      </c>
      <c r="AT170" s="1">
        <v>1.0</v>
      </c>
      <c r="AU170" s="1">
        <v>1.0</v>
      </c>
      <c r="AV170" s="1"/>
      <c r="AX170" s="1">
        <v>169.0</v>
      </c>
      <c r="AY170" s="1">
        <v>2.0</v>
      </c>
      <c r="AZ170" s="1">
        <v>1.0</v>
      </c>
      <c r="BA170" s="1">
        <v>1.0</v>
      </c>
      <c r="BB170" s="1">
        <v>1.0</v>
      </c>
      <c r="BC170" s="1"/>
      <c r="BD170" s="1">
        <v>3.0</v>
      </c>
      <c r="BE170" s="1">
        <v>4.0</v>
      </c>
      <c r="BF170" s="1">
        <v>14.0</v>
      </c>
      <c r="BG170" s="1">
        <v>4.0</v>
      </c>
      <c r="BH170" s="1">
        <v>12.0</v>
      </c>
      <c r="BI170" s="1" t="s">
        <v>354</v>
      </c>
      <c r="BJ170" s="1">
        <v>922.0</v>
      </c>
      <c r="BL170" s="1">
        <v>155818.0</v>
      </c>
    </row>
    <row r="171" ht="15.75" customHeight="1">
      <c r="A171" s="2" t="s">
        <v>355</v>
      </c>
      <c r="B171" s="1" t="str">
        <f>IFERROR(__xludf.DUMMYFUNCTION("""COMPUTED_VALUE"""),"2TT23")</f>
        <v>2TT23</v>
      </c>
      <c r="C171" s="1">
        <f>IFERROR(__xludf.DUMMYFUNCTION("""COMPUTED_VALUE"""),438.0)</f>
        <v>438</v>
      </c>
      <c r="D171" s="1" t="s">
        <v>24</v>
      </c>
      <c r="E171" s="1" t="s">
        <v>45</v>
      </c>
      <c r="F171" s="1" t="s">
        <v>45</v>
      </c>
      <c r="G171" s="1" t="s">
        <v>24</v>
      </c>
      <c r="H171" s="1" t="s">
        <v>31</v>
      </c>
      <c r="M171" s="1">
        <v>2.0</v>
      </c>
      <c r="N171" s="1">
        <v>10.0</v>
      </c>
      <c r="O171" s="1">
        <v>10.0</v>
      </c>
      <c r="P171" s="1">
        <v>2.0</v>
      </c>
      <c r="Q171" s="1">
        <v>3.0</v>
      </c>
      <c r="S171" s="1" t="s">
        <v>24</v>
      </c>
      <c r="T171" s="1" t="s">
        <v>45</v>
      </c>
      <c r="U171" s="1" t="s">
        <v>45</v>
      </c>
      <c r="V171" s="1" t="s">
        <v>24</v>
      </c>
      <c r="W171" s="1" t="s">
        <v>31</v>
      </c>
      <c r="Y171" s="1" t="str">
        <f>IFERROR(__xludf.DUMMYFUNCTION("UNIQUE(S171:W171, TRUE)"),"2")</f>
        <v>2</v>
      </c>
      <c r="Z171" s="1" t="str">
        <f>IFERROR(__xludf.DUMMYFUNCTION("""COMPUTED_VALUE"""),"T")</f>
        <v>T</v>
      </c>
      <c r="AA171" s="1" t="str">
        <f>IFERROR(__xludf.DUMMYFUNCTION("""COMPUTED_VALUE"""),"3")</f>
        <v>3</v>
      </c>
      <c r="AE171" s="1">
        <f t="shared" ref="AE171:AI171" si="171">IF($A171&lt;&gt;"", COUNTIF($D171:$H171, "=" &amp; Y171),"")</f>
        <v>2</v>
      </c>
      <c r="AF171" s="1">
        <f t="shared" si="171"/>
        <v>2</v>
      </c>
      <c r="AG171" s="1">
        <f t="shared" si="171"/>
        <v>1</v>
      </c>
      <c r="AH171" s="1">
        <f t="shared" si="171"/>
        <v>0</v>
      </c>
      <c r="AI171" s="1">
        <f t="shared" si="171"/>
        <v>0</v>
      </c>
      <c r="AJ171" s="1">
        <f t="shared" si="3"/>
        <v>0</v>
      </c>
      <c r="AL171" s="1">
        <f>IFERROR(__xludf.DUMMYFUNCTION("IFERROR(TRANSPOSE(SORT(TRANSPOSE(FILTER(AE171:AI171, AE171:AI171&lt;&gt;0)),1, FALSE)))"),2.0)</f>
        <v>2</v>
      </c>
      <c r="AM171" s="1">
        <f>IFERROR(__xludf.DUMMYFUNCTION("""COMPUTED_VALUE"""),2.0)</f>
        <v>2</v>
      </c>
      <c r="AN171" s="1">
        <f>IFERROR(__xludf.DUMMYFUNCTION("""COMPUTED_VALUE"""),1.0)</f>
        <v>1</v>
      </c>
      <c r="AR171" s="1">
        <v>2.0</v>
      </c>
      <c r="AS171" s="1">
        <v>2.0</v>
      </c>
      <c r="AT171" s="1">
        <v>1.0</v>
      </c>
      <c r="AU171" s="1"/>
      <c r="AV171" s="1"/>
      <c r="AX171" s="1">
        <v>170.0</v>
      </c>
      <c r="AY171" s="1">
        <v>2.0</v>
      </c>
      <c r="AZ171" s="1">
        <v>1.0</v>
      </c>
      <c r="BA171" s="1">
        <v>1.0</v>
      </c>
      <c r="BB171" s="1">
        <v>1.0</v>
      </c>
      <c r="BC171" s="1"/>
      <c r="BD171" s="1">
        <v>3.0</v>
      </c>
      <c r="BE171" s="1">
        <v>5.0</v>
      </c>
      <c r="BF171" s="1">
        <v>6.0</v>
      </c>
      <c r="BG171" s="1">
        <v>5.0</v>
      </c>
      <c r="BH171" s="1">
        <v>2.0</v>
      </c>
      <c r="BI171" s="1">
        <v>35652.0</v>
      </c>
      <c r="BJ171" s="1">
        <v>580.0</v>
      </c>
      <c r="BL171" s="1">
        <v>98600.0</v>
      </c>
    </row>
    <row r="172" ht="15.75" customHeight="1">
      <c r="A172" s="2" t="s">
        <v>356</v>
      </c>
      <c r="B172" s="1" t="str">
        <f>IFERROR(__xludf.DUMMYFUNCTION("""COMPUTED_VALUE"""),"9K497")</f>
        <v>9K497</v>
      </c>
      <c r="C172" s="1">
        <f>IFERROR(__xludf.DUMMYFUNCTION("""COMPUTED_VALUE"""),630.0)</f>
        <v>630</v>
      </c>
      <c r="D172" s="1" t="s">
        <v>23</v>
      </c>
      <c r="E172" s="1" t="s">
        <v>38</v>
      </c>
      <c r="F172" s="1" t="s">
        <v>21</v>
      </c>
      <c r="G172" s="1" t="s">
        <v>23</v>
      </c>
      <c r="H172" s="1" t="s">
        <v>28</v>
      </c>
      <c r="M172" s="1">
        <v>9.0</v>
      </c>
      <c r="N172" s="1">
        <v>13.0</v>
      </c>
      <c r="O172" s="1">
        <v>4.0</v>
      </c>
      <c r="P172" s="1">
        <v>9.0</v>
      </c>
      <c r="Q172" s="1">
        <v>7.0</v>
      </c>
      <c r="S172" s="1" t="s">
        <v>23</v>
      </c>
      <c r="T172" s="1" t="s">
        <v>38</v>
      </c>
      <c r="U172" s="1" t="s">
        <v>21</v>
      </c>
      <c r="V172" s="1" t="s">
        <v>23</v>
      </c>
      <c r="W172" s="1" t="s">
        <v>28</v>
      </c>
      <c r="Y172" s="1" t="str">
        <f>IFERROR(__xludf.DUMMYFUNCTION("UNIQUE(S172:W172, TRUE)"),"9")</f>
        <v>9</v>
      </c>
      <c r="Z172" s="1" t="str">
        <f>IFERROR(__xludf.DUMMYFUNCTION("""COMPUTED_VALUE"""),"K")</f>
        <v>K</v>
      </c>
      <c r="AA172" s="1" t="str">
        <f>IFERROR(__xludf.DUMMYFUNCTION("""COMPUTED_VALUE"""),"4")</f>
        <v>4</v>
      </c>
      <c r="AB172" s="1" t="str">
        <f>IFERROR(__xludf.DUMMYFUNCTION("""COMPUTED_VALUE"""),"7")</f>
        <v>7</v>
      </c>
      <c r="AE172" s="1">
        <f t="shared" ref="AE172:AI172" si="172">IF($A172&lt;&gt;"", COUNTIF($D172:$H172, "=" &amp; Y172),"")</f>
        <v>2</v>
      </c>
      <c r="AF172" s="1">
        <f t="shared" si="172"/>
        <v>1</v>
      </c>
      <c r="AG172" s="1">
        <f t="shared" si="172"/>
        <v>1</v>
      </c>
      <c r="AH172" s="1">
        <f t="shared" si="172"/>
        <v>1</v>
      </c>
      <c r="AI172" s="1">
        <f t="shared" si="172"/>
        <v>0</v>
      </c>
      <c r="AJ172" s="1">
        <f t="shared" si="3"/>
        <v>0</v>
      </c>
      <c r="AL172" s="1">
        <f>IFERROR(__xludf.DUMMYFUNCTION("IFERROR(TRANSPOSE(SORT(TRANSPOSE(FILTER(AE172:AI172, AE172:AI172&lt;&gt;0)),1, FALSE)))"),2.0)</f>
        <v>2</v>
      </c>
      <c r="AM172" s="1">
        <f>IFERROR(__xludf.DUMMYFUNCTION("""COMPUTED_VALUE"""),1.0)</f>
        <v>1</v>
      </c>
      <c r="AN172" s="1">
        <f>IFERROR(__xludf.DUMMYFUNCTION("""COMPUTED_VALUE"""),1.0)</f>
        <v>1</v>
      </c>
      <c r="AO172" s="1">
        <f>IFERROR(__xludf.DUMMYFUNCTION("""COMPUTED_VALUE"""),1.0)</f>
        <v>1</v>
      </c>
      <c r="AR172" s="1">
        <v>2.0</v>
      </c>
      <c r="AS172" s="1">
        <v>1.0</v>
      </c>
      <c r="AT172" s="1">
        <v>1.0</v>
      </c>
      <c r="AU172" s="1">
        <v>1.0</v>
      </c>
      <c r="AV172" s="1"/>
      <c r="AX172" s="1">
        <v>171.0</v>
      </c>
      <c r="AY172" s="1">
        <v>2.0</v>
      </c>
      <c r="AZ172" s="1">
        <v>1.0</v>
      </c>
      <c r="BA172" s="1">
        <v>1.0</v>
      </c>
      <c r="BB172" s="1">
        <v>1.0</v>
      </c>
      <c r="BC172" s="1"/>
      <c r="BD172" s="1">
        <v>3.0</v>
      </c>
      <c r="BE172" s="1">
        <v>5.0</v>
      </c>
      <c r="BF172" s="1">
        <v>8.0</v>
      </c>
      <c r="BG172" s="1">
        <v>9.0</v>
      </c>
      <c r="BH172" s="1">
        <v>9.0</v>
      </c>
      <c r="BI172" s="1">
        <v>35899.0</v>
      </c>
      <c r="BJ172" s="1">
        <v>53.0</v>
      </c>
      <c r="BL172" s="1">
        <v>9063.0</v>
      </c>
    </row>
    <row r="173" ht="15.75" customHeight="1">
      <c r="A173" s="2" t="s">
        <v>357</v>
      </c>
      <c r="B173" s="1" t="str">
        <f>IFERROR(__xludf.DUMMYFUNCTION("""COMPUTED_VALUE"""),"AQ735")</f>
        <v>AQ735</v>
      </c>
      <c r="C173" s="1">
        <f>IFERROR(__xludf.DUMMYFUNCTION("""COMPUTED_VALUE"""),569.0)</f>
        <v>569</v>
      </c>
      <c r="D173" s="1" t="s">
        <v>39</v>
      </c>
      <c r="E173" s="1" t="s">
        <v>20</v>
      </c>
      <c r="F173" s="1" t="s">
        <v>28</v>
      </c>
      <c r="G173" s="1" t="s">
        <v>31</v>
      </c>
      <c r="H173" s="1" t="s">
        <v>29</v>
      </c>
      <c r="M173" s="1">
        <v>14.0</v>
      </c>
      <c r="N173" s="1">
        <v>12.0</v>
      </c>
      <c r="O173" s="1">
        <v>7.0</v>
      </c>
      <c r="P173" s="1">
        <v>3.0</v>
      </c>
      <c r="Q173" s="1">
        <v>5.0</v>
      </c>
      <c r="S173" s="1" t="s">
        <v>39</v>
      </c>
      <c r="T173" s="1" t="s">
        <v>20</v>
      </c>
      <c r="U173" s="1" t="s">
        <v>28</v>
      </c>
      <c r="V173" s="1" t="s">
        <v>31</v>
      </c>
      <c r="W173" s="1" t="s">
        <v>29</v>
      </c>
      <c r="Y173" s="1" t="str">
        <f>IFERROR(__xludf.DUMMYFUNCTION("UNIQUE(S173:W173, TRUE)"),"A")</f>
        <v>A</v>
      </c>
      <c r="Z173" s="1" t="str">
        <f>IFERROR(__xludf.DUMMYFUNCTION("""COMPUTED_VALUE"""),"Q")</f>
        <v>Q</v>
      </c>
      <c r="AA173" s="1" t="str">
        <f>IFERROR(__xludf.DUMMYFUNCTION("""COMPUTED_VALUE"""),"7")</f>
        <v>7</v>
      </c>
      <c r="AB173" s="1" t="str">
        <f>IFERROR(__xludf.DUMMYFUNCTION("""COMPUTED_VALUE"""),"3")</f>
        <v>3</v>
      </c>
      <c r="AC173" s="1" t="str">
        <f>IFERROR(__xludf.DUMMYFUNCTION("""COMPUTED_VALUE"""),"5")</f>
        <v>5</v>
      </c>
      <c r="AE173" s="1">
        <f t="shared" ref="AE173:AI173" si="173">IF($A173&lt;&gt;"", COUNTIF($D173:$H173, "=" &amp; Y173),"")</f>
        <v>1</v>
      </c>
      <c r="AF173" s="1">
        <f t="shared" si="173"/>
        <v>1</v>
      </c>
      <c r="AG173" s="1">
        <f t="shared" si="173"/>
        <v>1</v>
      </c>
      <c r="AH173" s="1">
        <f t="shared" si="173"/>
        <v>1</v>
      </c>
      <c r="AI173" s="1">
        <f t="shared" si="173"/>
        <v>1</v>
      </c>
      <c r="AJ173" s="1">
        <f t="shared" si="3"/>
        <v>0</v>
      </c>
      <c r="AL173" s="1">
        <f>IFERROR(__xludf.DUMMYFUNCTION("IFERROR(TRANSPOSE(SORT(TRANSPOSE(FILTER(AE173:AI173, AE173:AI173&lt;&gt;0)),1, FALSE)))"),1.0)</f>
        <v>1</v>
      </c>
      <c r="AM173" s="1">
        <f>IFERROR(__xludf.DUMMYFUNCTION("""COMPUTED_VALUE"""),1.0)</f>
        <v>1</v>
      </c>
      <c r="AN173" s="1">
        <f>IFERROR(__xludf.DUMMYFUNCTION("""COMPUTED_VALUE"""),1.0)</f>
        <v>1</v>
      </c>
      <c r="AO173" s="1">
        <f>IFERROR(__xludf.DUMMYFUNCTION("""COMPUTED_VALUE"""),1.0)</f>
        <v>1</v>
      </c>
      <c r="AP173" s="1">
        <f>IFERROR(__xludf.DUMMYFUNCTION("""COMPUTED_VALUE"""),1.0)</f>
        <v>1</v>
      </c>
      <c r="AR173" s="1">
        <v>1.0</v>
      </c>
      <c r="AS173" s="1">
        <v>1.0</v>
      </c>
      <c r="AT173" s="1">
        <v>1.0</v>
      </c>
      <c r="AU173" s="1">
        <v>1.0</v>
      </c>
      <c r="AV173" s="1">
        <v>1.0</v>
      </c>
      <c r="AX173" s="1">
        <v>172.0</v>
      </c>
      <c r="AY173" s="1">
        <v>2.0</v>
      </c>
      <c r="AZ173" s="1">
        <v>1.0</v>
      </c>
      <c r="BA173" s="1">
        <v>1.0</v>
      </c>
      <c r="BB173" s="1">
        <v>1.0</v>
      </c>
      <c r="BC173" s="1"/>
      <c r="BD173" s="1">
        <v>3.0</v>
      </c>
      <c r="BE173" s="1">
        <v>7.0</v>
      </c>
      <c r="BF173" s="1">
        <v>7.0</v>
      </c>
      <c r="BG173" s="1">
        <v>5.0</v>
      </c>
      <c r="BH173" s="1">
        <v>4.0</v>
      </c>
      <c r="BI173" s="1">
        <v>37754.0</v>
      </c>
      <c r="BJ173" s="1">
        <v>652.0</v>
      </c>
      <c r="BL173" s="1">
        <v>112144.0</v>
      </c>
    </row>
    <row r="174" ht="15.75" customHeight="1">
      <c r="A174" s="2" t="s">
        <v>358</v>
      </c>
      <c r="B174" s="1">
        <f>IFERROR(__xludf.DUMMYFUNCTION("""COMPUTED_VALUE"""),95997.0)</f>
        <v>95997</v>
      </c>
      <c r="C174" s="1">
        <f>IFERROR(__xludf.DUMMYFUNCTION("""COMPUTED_VALUE"""),175.0)</f>
        <v>175</v>
      </c>
      <c r="D174" s="1" t="s">
        <v>23</v>
      </c>
      <c r="E174" s="1" t="s">
        <v>29</v>
      </c>
      <c r="F174" s="1" t="s">
        <v>23</v>
      </c>
      <c r="G174" s="1" t="s">
        <v>23</v>
      </c>
      <c r="H174" s="1" t="s">
        <v>28</v>
      </c>
      <c r="M174" s="1">
        <v>9.0</v>
      </c>
      <c r="N174" s="1">
        <v>5.0</v>
      </c>
      <c r="O174" s="1">
        <v>9.0</v>
      </c>
      <c r="P174" s="1">
        <v>9.0</v>
      </c>
      <c r="Q174" s="1">
        <v>7.0</v>
      </c>
      <c r="S174" s="1" t="s">
        <v>23</v>
      </c>
      <c r="T174" s="1" t="s">
        <v>29</v>
      </c>
      <c r="U174" s="1" t="s">
        <v>23</v>
      </c>
      <c r="V174" s="1" t="s">
        <v>23</v>
      </c>
      <c r="W174" s="1" t="s">
        <v>28</v>
      </c>
      <c r="Y174" s="1" t="str">
        <f>IFERROR(__xludf.DUMMYFUNCTION("UNIQUE(S174:W174, TRUE)"),"9")</f>
        <v>9</v>
      </c>
      <c r="Z174" s="1" t="str">
        <f>IFERROR(__xludf.DUMMYFUNCTION("""COMPUTED_VALUE"""),"5")</f>
        <v>5</v>
      </c>
      <c r="AA174" s="1" t="str">
        <f>IFERROR(__xludf.DUMMYFUNCTION("""COMPUTED_VALUE"""),"7")</f>
        <v>7</v>
      </c>
      <c r="AE174" s="1">
        <f t="shared" ref="AE174:AI174" si="174">IF($A174&lt;&gt;"", COUNTIF($D174:$H174, "=" &amp; Y174),"")</f>
        <v>3</v>
      </c>
      <c r="AF174" s="1">
        <f t="shared" si="174"/>
        <v>1</v>
      </c>
      <c r="AG174" s="1">
        <f t="shared" si="174"/>
        <v>1</v>
      </c>
      <c r="AH174" s="1">
        <f t="shared" si="174"/>
        <v>0</v>
      </c>
      <c r="AI174" s="1">
        <f t="shared" si="174"/>
        <v>0</v>
      </c>
      <c r="AJ174" s="1">
        <f t="shared" si="3"/>
        <v>0</v>
      </c>
      <c r="AL174" s="1">
        <f>IFERROR(__xludf.DUMMYFUNCTION("IFERROR(TRANSPOSE(SORT(TRANSPOSE(FILTER(AE174:AI174, AE174:AI174&lt;&gt;0)),1, FALSE)))"),3.0)</f>
        <v>3</v>
      </c>
      <c r="AM174" s="1">
        <f>IFERROR(__xludf.DUMMYFUNCTION("""COMPUTED_VALUE"""),1.0)</f>
        <v>1</v>
      </c>
      <c r="AN174" s="1">
        <f>IFERROR(__xludf.DUMMYFUNCTION("""COMPUTED_VALUE"""),1.0)</f>
        <v>1</v>
      </c>
      <c r="AR174" s="1">
        <v>3.0</v>
      </c>
      <c r="AS174" s="1">
        <v>1.0</v>
      </c>
      <c r="AT174" s="1">
        <v>1.0</v>
      </c>
      <c r="AU174" s="1"/>
      <c r="AV174" s="1"/>
      <c r="AX174" s="1">
        <v>173.0</v>
      </c>
      <c r="AY174" s="1">
        <v>2.0</v>
      </c>
      <c r="AZ174" s="1">
        <v>1.0</v>
      </c>
      <c r="BA174" s="1">
        <v>1.0</v>
      </c>
      <c r="BB174" s="1">
        <v>1.0</v>
      </c>
      <c r="BC174" s="1"/>
      <c r="BD174" s="1">
        <v>3.0</v>
      </c>
      <c r="BE174" s="1">
        <v>7.0</v>
      </c>
      <c r="BF174" s="1">
        <v>12.0</v>
      </c>
      <c r="BG174" s="1">
        <v>10.0</v>
      </c>
      <c r="BH174" s="1">
        <v>10.0</v>
      </c>
      <c r="BI174" s="1" t="s">
        <v>359</v>
      </c>
      <c r="BJ174" s="1">
        <v>72.0</v>
      </c>
      <c r="BL174" s="1">
        <v>12456.0</v>
      </c>
    </row>
    <row r="175" ht="15.75" customHeight="1">
      <c r="A175" s="2" t="s">
        <v>360</v>
      </c>
      <c r="B175" s="1">
        <f>IFERROR(__xludf.DUMMYFUNCTION("""COMPUTED_VALUE"""),27248.0)</f>
        <v>27248</v>
      </c>
      <c r="C175" s="1">
        <f>IFERROR(__xludf.DUMMYFUNCTION("""COMPUTED_VALUE"""),874.0)</f>
        <v>874</v>
      </c>
      <c r="D175" s="1" t="s">
        <v>24</v>
      </c>
      <c r="E175" s="1" t="s">
        <v>28</v>
      </c>
      <c r="F175" s="1" t="s">
        <v>24</v>
      </c>
      <c r="G175" s="1" t="s">
        <v>21</v>
      </c>
      <c r="H175" s="1" t="s">
        <v>30</v>
      </c>
      <c r="M175" s="1">
        <v>2.0</v>
      </c>
      <c r="N175" s="1">
        <v>7.0</v>
      </c>
      <c r="O175" s="1">
        <v>2.0</v>
      </c>
      <c r="P175" s="1">
        <v>4.0</v>
      </c>
      <c r="Q175" s="1">
        <v>8.0</v>
      </c>
      <c r="S175" s="1" t="s">
        <v>24</v>
      </c>
      <c r="T175" s="1" t="s">
        <v>28</v>
      </c>
      <c r="U175" s="1" t="s">
        <v>24</v>
      </c>
      <c r="V175" s="1" t="s">
        <v>21</v>
      </c>
      <c r="W175" s="1" t="s">
        <v>30</v>
      </c>
      <c r="Y175" s="1" t="str">
        <f>IFERROR(__xludf.DUMMYFUNCTION("UNIQUE(S175:W175, TRUE)"),"2")</f>
        <v>2</v>
      </c>
      <c r="Z175" s="1" t="str">
        <f>IFERROR(__xludf.DUMMYFUNCTION("""COMPUTED_VALUE"""),"7")</f>
        <v>7</v>
      </c>
      <c r="AA175" s="1" t="str">
        <f>IFERROR(__xludf.DUMMYFUNCTION("""COMPUTED_VALUE"""),"4")</f>
        <v>4</v>
      </c>
      <c r="AB175" s="1" t="str">
        <f>IFERROR(__xludf.DUMMYFUNCTION("""COMPUTED_VALUE"""),"8")</f>
        <v>8</v>
      </c>
      <c r="AE175" s="1">
        <f t="shared" ref="AE175:AI175" si="175">IF($A175&lt;&gt;"", COUNTIF($D175:$H175, "=" &amp; Y175),"")</f>
        <v>2</v>
      </c>
      <c r="AF175" s="1">
        <f t="shared" si="175"/>
        <v>1</v>
      </c>
      <c r="AG175" s="1">
        <f t="shared" si="175"/>
        <v>1</v>
      </c>
      <c r="AH175" s="1">
        <f t="shared" si="175"/>
        <v>1</v>
      </c>
      <c r="AI175" s="1">
        <f t="shared" si="175"/>
        <v>0</v>
      </c>
      <c r="AJ175" s="1">
        <f t="shared" si="3"/>
        <v>0</v>
      </c>
      <c r="AL175" s="1">
        <f>IFERROR(__xludf.DUMMYFUNCTION("IFERROR(TRANSPOSE(SORT(TRANSPOSE(FILTER(AE175:AI175, AE175:AI175&lt;&gt;0)),1, FALSE)))"),2.0)</f>
        <v>2</v>
      </c>
      <c r="AM175" s="1">
        <f>IFERROR(__xludf.DUMMYFUNCTION("""COMPUTED_VALUE"""),1.0)</f>
        <v>1</v>
      </c>
      <c r="AN175" s="1">
        <f>IFERROR(__xludf.DUMMYFUNCTION("""COMPUTED_VALUE"""),1.0)</f>
        <v>1</v>
      </c>
      <c r="AO175" s="1">
        <f>IFERROR(__xludf.DUMMYFUNCTION("""COMPUTED_VALUE"""),1.0)</f>
        <v>1</v>
      </c>
      <c r="AR175" s="1">
        <v>2.0</v>
      </c>
      <c r="AS175" s="1">
        <v>1.0</v>
      </c>
      <c r="AT175" s="1">
        <v>1.0</v>
      </c>
      <c r="AU175" s="1">
        <v>1.0</v>
      </c>
      <c r="AV175" s="1"/>
      <c r="AX175" s="1">
        <v>174.0</v>
      </c>
      <c r="AY175" s="1">
        <v>2.0</v>
      </c>
      <c r="AZ175" s="1">
        <v>1.0</v>
      </c>
      <c r="BA175" s="1">
        <v>1.0</v>
      </c>
      <c r="BB175" s="1">
        <v>1.0</v>
      </c>
      <c r="BC175" s="1"/>
      <c r="BD175" s="1">
        <v>3.0</v>
      </c>
      <c r="BE175" s="1">
        <v>9.0</v>
      </c>
      <c r="BF175" s="1">
        <v>4.0</v>
      </c>
      <c r="BG175" s="1">
        <v>4.0</v>
      </c>
      <c r="BH175" s="1">
        <v>6.0</v>
      </c>
      <c r="BI175" s="1">
        <v>39446.0</v>
      </c>
      <c r="BJ175" s="1">
        <v>597.0</v>
      </c>
      <c r="BL175" s="1">
        <v>103878.0</v>
      </c>
    </row>
    <row r="176" ht="15.75" customHeight="1">
      <c r="A176" s="2" t="s">
        <v>361</v>
      </c>
      <c r="B176" s="1" t="str">
        <f>IFERROR(__xludf.DUMMYFUNCTION("""COMPUTED_VALUE"""),"3AKJK")</f>
        <v>3AKJK</v>
      </c>
      <c r="C176" s="1">
        <f>IFERROR(__xludf.DUMMYFUNCTION("""COMPUTED_VALUE"""),693.0)</f>
        <v>693</v>
      </c>
      <c r="D176" s="1" t="s">
        <v>31</v>
      </c>
      <c r="E176" s="1" t="s">
        <v>39</v>
      </c>
      <c r="F176" s="1" t="s">
        <v>38</v>
      </c>
      <c r="G176" s="1" t="s">
        <v>22</v>
      </c>
      <c r="H176" s="1" t="s">
        <v>38</v>
      </c>
      <c r="M176" s="1">
        <v>3.0</v>
      </c>
      <c r="N176" s="1">
        <v>14.0</v>
      </c>
      <c r="O176" s="1">
        <v>13.0</v>
      </c>
      <c r="P176" s="1">
        <v>1.0</v>
      </c>
      <c r="Q176" s="1">
        <v>13.0</v>
      </c>
      <c r="S176" s="1" t="s">
        <v>31</v>
      </c>
      <c r="T176" s="1" t="s">
        <v>39</v>
      </c>
      <c r="U176" s="1" t="s">
        <v>38</v>
      </c>
      <c r="V176" s="1" t="s">
        <v>25</v>
      </c>
      <c r="W176" s="1" t="s">
        <v>38</v>
      </c>
      <c r="Y176" s="1" t="str">
        <f>IFERROR(__xludf.DUMMYFUNCTION("UNIQUE(S176:W176, TRUE)"),"3")</f>
        <v>3</v>
      </c>
      <c r="Z176" s="1" t="str">
        <f>IFERROR(__xludf.DUMMYFUNCTION("""COMPUTED_VALUE"""),"A")</f>
        <v>A</v>
      </c>
      <c r="AA176" s="1" t="str">
        <f>IFERROR(__xludf.DUMMYFUNCTION("""COMPUTED_VALUE"""),"K")</f>
        <v>K</v>
      </c>
      <c r="AB176" s="1" t="str">
        <f>IFERROR(__xludf.DUMMYFUNCTION("""COMPUTED_VALUE"""),"")</f>
        <v/>
      </c>
      <c r="AE176" s="1">
        <f t="shared" ref="AE176:AI176" si="176">IF($A176&lt;&gt;"", COUNTIF($D176:$H176, "=" &amp; Y176),"")</f>
        <v>1</v>
      </c>
      <c r="AF176" s="1">
        <f t="shared" si="176"/>
        <v>1</v>
      </c>
      <c r="AG176" s="1">
        <f t="shared" si="176"/>
        <v>2</v>
      </c>
      <c r="AH176" s="1">
        <f t="shared" si="176"/>
        <v>0</v>
      </c>
      <c r="AI176" s="1">
        <f t="shared" si="176"/>
        <v>0</v>
      </c>
      <c r="AJ176" s="1">
        <f t="shared" si="3"/>
        <v>1</v>
      </c>
      <c r="AL176" s="1">
        <f>IFERROR(__xludf.DUMMYFUNCTION("IFERROR(TRANSPOSE(SORT(TRANSPOSE(FILTER(AE176:AI176, AE176:AI176&lt;&gt;0)),1, FALSE)))"),2.0)</f>
        <v>2</v>
      </c>
      <c r="AM176" s="1">
        <f>IFERROR(__xludf.DUMMYFUNCTION("""COMPUTED_VALUE"""),1.0)</f>
        <v>1</v>
      </c>
      <c r="AN176" s="1">
        <f>IFERROR(__xludf.DUMMYFUNCTION("""COMPUTED_VALUE"""),1.0)</f>
        <v>1</v>
      </c>
      <c r="AR176" s="1">
        <v>3.0</v>
      </c>
      <c r="AS176" s="1">
        <v>1.0</v>
      </c>
      <c r="AT176" s="1">
        <v>1.0</v>
      </c>
      <c r="AU176" s="1"/>
      <c r="AV176" s="1"/>
      <c r="AX176" s="1">
        <v>175.0</v>
      </c>
      <c r="AY176" s="1">
        <v>2.0</v>
      </c>
      <c r="AZ176" s="1">
        <v>1.0</v>
      </c>
      <c r="BA176" s="1">
        <v>1.0</v>
      </c>
      <c r="BB176" s="1">
        <v>1.0</v>
      </c>
      <c r="BC176" s="1"/>
      <c r="BD176" s="1">
        <v>3.0</v>
      </c>
      <c r="BE176" s="1">
        <v>10.0</v>
      </c>
      <c r="BF176" s="1">
        <v>8.0</v>
      </c>
      <c r="BG176" s="1">
        <v>8.0</v>
      </c>
      <c r="BH176" s="1">
        <v>7.0</v>
      </c>
      <c r="BI176" s="1" t="s">
        <v>362</v>
      </c>
      <c r="BJ176" s="1">
        <v>154.0</v>
      </c>
      <c r="BL176" s="1">
        <v>26950.0</v>
      </c>
    </row>
    <row r="177" ht="15.75" customHeight="1">
      <c r="A177" s="2" t="s">
        <v>363</v>
      </c>
      <c r="B177" s="1">
        <f>IFERROR(__xludf.DUMMYFUNCTION("""COMPUTED_VALUE"""),94979.0)</f>
        <v>94979</v>
      </c>
      <c r="C177" s="1">
        <f>IFERROR(__xludf.DUMMYFUNCTION("""COMPUTED_VALUE"""),709.0)</f>
        <v>709</v>
      </c>
      <c r="D177" s="1" t="s">
        <v>23</v>
      </c>
      <c r="E177" s="1" t="s">
        <v>21</v>
      </c>
      <c r="F177" s="1" t="s">
        <v>23</v>
      </c>
      <c r="G177" s="1" t="s">
        <v>28</v>
      </c>
      <c r="H177" s="1" t="s">
        <v>23</v>
      </c>
      <c r="M177" s="1">
        <v>9.0</v>
      </c>
      <c r="N177" s="1">
        <v>4.0</v>
      </c>
      <c r="O177" s="1">
        <v>9.0</v>
      </c>
      <c r="P177" s="1">
        <v>7.0</v>
      </c>
      <c r="Q177" s="1">
        <v>9.0</v>
      </c>
      <c r="S177" s="1" t="s">
        <v>23</v>
      </c>
      <c r="T177" s="1" t="s">
        <v>21</v>
      </c>
      <c r="U177" s="1" t="s">
        <v>23</v>
      </c>
      <c r="V177" s="1" t="s">
        <v>28</v>
      </c>
      <c r="W177" s="1" t="s">
        <v>23</v>
      </c>
      <c r="Y177" s="1" t="str">
        <f>IFERROR(__xludf.DUMMYFUNCTION("UNIQUE(S177:W177, TRUE)"),"9")</f>
        <v>9</v>
      </c>
      <c r="Z177" s="1" t="str">
        <f>IFERROR(__xludf.DUMMYFUNCTION("""COMPUTED_VALUE"""),"4")</f>
        <v>4</v>
      </c>
      <c r="AA177" s="1" t="str">
        <f>IFERROR(__xludf.DUMMYFUNCTION("""COMPUTED_VALUE"""),"7")</f>
        <v>7</v>
      </c>
      <c r="AE177" s="1">
        <f t="shared" ref="AE177:AI177" si="177">IF($A177&lt;&gt;"", COUNTIF($D177:$H177, "=" &amp; Y177),"")</f>
        <v>3</v>
      </c>
      <c r="AF177" s="1">
        <f t="shared" si="177"/>
        <v>1</v>
      </c>
      <c r="AG177" s="1">
        <f t="shared" si="177"/>
        <v>1</v>
      </c>
      <c r="AH177" s="1">
        <f t="shared" si="177"/>
        <v>0</v>
      </c>
      <c r="AI177" s="1">
        <f t="shared" si="177"/>
        <v>0</v>
      </c>
      <c r="AJ177" s="1">
        <f t="shared" si="3"/>
        <v>0</v>
      </c>
      <c r="AL177" s="1">
        <f>IFERROR(__xludf.DUMMYFUNCTION("IFERROR(TRANSPOSE(SORT(TRANSPOSE(FILTER(AE177:AI177, AE177:AI177&lt;&gt;0)),1, FALSE)))"),3.0)</f>
        <v>3</v>
      </c>
      <c r="AM177" s="1">
        <f>IFERROR(__xludf.DUMMYFUNCTION("""COMPUTED_VALUE"""),1.0)</f>
        <v>1</v>
      </c>
      <c r="AN177" s="1">
        <f>IFERROR(__xludf.DUMMYFUNCTION("""COMPUTED_VALUE"""),1.0)</f>
        <v>1</v>
      </c>
      <c r="AR177" s="1">
        <v>3.0</v>
      </c>
      <c r="AS177" s="1">
        <v>1.0</v>
      </c>
      <c r="AT177" s="1">
        <v>1.0</v>
      </c>
      <c r="AU177" s="1"/>
      <c r="AV177" s="1"/>
      <c r="AX177" s="1">
        <v>176.0</v>
      </c>
      <c r="AY177" s="1">
        <v>2.0</v>
      </c>
      <c r="AZ177" s="1">
        <v>1.0</v>
      </c>
      <c r="BA177" s="1">
        <v>1.0</v>
      </c>
      <c r="BB177" s="1">
        <v>1.0</v>
      </c>
      <c r="BC177" s="1"/>
      <c r="BD177" s="1">
        <v>3.0</v>
      </c>
      <c r="BE177" s="1">
        <v>10.0</v>
      </c>
      <c r="BF177" s="1">
        <v>14.0</v>
      </c>
      <c r="BG177" s="1">
        <v>3.0</v>
      </c>
      <c r="BH177" s="1">
        <v>13.0</v>
      </c>
      <c r="BI177" s="1" t="s">
        <v>364</v>
      </c>
      <c r="BJ177" s="1">
        <v>464.0</v>
      </c>
      <c r="BL177" s="1">
        <v>81664.0</v>
      </c>
    </row>
    <row r="178" ht="15.75" customHeight="1">
      <c r="A178" s="2" t="s">
        <v>365</v>
      </c>
      <c r="B178" s="1" t="str">
        <f>IFERROR(__xludf.DUMMYFUNCTION("""COMPUTED_VALUE"""),"2QQT2")</f>
        <v>2QQT2</v>
      </c>
      <c r="C178" s="1">
        <f>IFERROR(__xludf.DUMMYFUNCTION("""COMPUTED_VALUE"""),137.0)</f>
        <v>137</v>
      </c>
      <c r="D178" s="1" t="s">
        <v>24</v>
      </c>
      <c r="E178" s="1" t="s">
        <v>20</v>
      </c>
      <c r="F178" s="1" t="s">
        <v>20</v>
      </c>
      <c r="G178" s="1" t="s">
        <v>45</v>
      </c>
      <c r="H178" s="1" t="s">
        <v>24</v>
      </c>
      <c r="M178" s="1">
        <v>2.0</v>
      </c>
      <c r="N178" s="1">
        <v>12.0</v>
      </c>
      <c r="O178" s="1">
        <v>12.0</v>
      </c>
      <c r="P178" s="1">
        <v>10.0</v>
      </c>
      <c r="Q178" s="1">
        <v>2.0</v>
      </c>
      <c r="S178" s="1" t="s">
        <v>24</v>
      </c>
      <c r="T178" s="1" t="s">
        <v>20</v>
      </c>
      <c r="U178" s="1" t="s">
        <v>20</v>
      </c>
      <c r="V178" s="1" t="s">
        <v>45</v>
      </c>
      <c r="W178" s="1" t="s">
        <v>24</v>
      </c>
      <c r="Y178" s="1" t="str">
        <f>IFERROR(__xludf.DUMMYFUNCTION("UNIQUE(S178:W178, TRUE)"),"2")</f>
        <v>2</v>
      </c>
      <c r="Z178" s="1" t="str">
        <f>IFERROR(__xludf.DUMMYFUNCTION("""COMPUTED_VALUE"""),"Q")</f>
        <v>Q</v>
      </c>
      <c r="AA178" s="1" t="str">
        <f>IFERROR(__xludf.DUMMYFUNCTION("""COMPUTED_VALUE"""),"T")</f>
        <v>T</v>
      </c>
      <c r="AE178" s="1">
        <f t="shared" ref="AE178:AI178" si="178">IF($A178&lt;&gt;"", COUNTIF($D178:$H178, "=" &amp; Y178),"")</f>
        <v>2</v>
      </c>
      <c r="AF178" s="1">
        <f t="shared" si="178"/>
        <v>2</v>
      </c>
      <c r="AG178" s="1">
        <f t="shared" si="178"/>
        <v>1</v>
      </c>
      <c r="AH178" s="1">
        <f t="shared" si="178"/>
        <v>0</v>
      </c>
      <c r="AI178" s="1">
        <f t="shared" si="178"/>
        <v>0</v>
      </c>
      <c r="AJ178" s="1">
        <f t="shared" si="3"/>
        <v>0</v>
      </c>
      <c r="AL178" s="1">
        <f>IFERROR(__xludf.DUMMYFUNCTION("IFERROR(TRANSPOSE(SORT(TRANSPOSE(FILTER(AE178:AI178, AE178:AI178&lt;&gt;0)),1, FALSE)))"),2.0)</f>
        <v>2</v>
      </c>
      <c r="AM178" s="1">
        <f>IFERROR(__xludf.DUMMYFUNCTION("""COMPUTED_VALUE"""),2.0)</f>
        <v>2</v>
      </c>
      <c r="AN178" s="1">
        <f>IFERROR(__xludf.DUMMYFUNCTION("""COMPUTED_VALUE"""),1.0)</f>
        <v>1</v>
      </c>
      <c r="AR178" s="1">
        <v>2.0</v>
      </c>
      <c r="AS178" s="1">
        <v>2.0</v>
      </c>
      <c r="AT178" s="1">
        <v>1.0</v>
      </c>
      <c r="AU178" s="1"/>
      <c r="AV178" s="1"/>
      <c r="AX178" s="1">
        <v>177.0</v>
      </c>
      <c r="AY178" s="1">
        <v>2.0</v>
      </c>
      <c r="AZ178" s="1">
        <v>1.0</v>
      </c>
      <c r="BA178" s="1">
        <v>1.0</v>
      </c>
      <c r="BB178" s="1">
        <v>1.0</v>
      </c>
      <c r="BC178" s="1"/>
      <c r="BD178" s="1">
        <v>3.0</v>
      </c>
      <c r="BE178" s="1">
        <v>12.0</v>
      </c>
      <c r="BF178" s="1">
        <v>6.0</v>
      </c>
      <c r="BG178" s="1">
        <v>6.0</v>
      </c>
      <c r="BH178" s="1">
        <v>2.0</v>
      </c>
      <c r="BI178" s="1" t="s">
        <v>366</v>
      </c>
      <c r="BJ178" s="1">
        <v>781.0</v>
      </c>
      <c r="BL178" s="1">
        <v>138237.0</v>
      </c>
    </row>
    <row r="179" ht="15.75" customHeight="1">
      <c r="A179" s="2" t="s">
        <v>367</v>
      </c>
      <c r="B179" s="1" t="str">
        <f>IFERROR(__xludf.DUMMYFUNCTION("""COMPUTED_VALUE"""),"4A598")</f>
        <v>4A598</v>
      </c>
      <c r="C179" s="1">
        <f>IFERROR(__xludf.DUMMYFUNCTION("""COMPUTED_VALUE"""),253.0)</f>
        <v>253</v>
      </c>
      <c r="D179" s="1" t="s">
        <v>21</v>
      </c>
      <c r="E179" s="1" t="s">
        <v>39</v>
      </c>
      <c r="F179" s="1" t="s">
        <v>29</v>
      </c>
      <c r="G179" s="1" t="s">
        <v>23</v>
      </c>
      <c r="H179" s="1" t="s">
        <v>30</v>
      </c>
      <c r="M179" s="1">
        <v>4.0</v>
      </c>
      <c r="N179" s="1">
        <v>14.0</v>
      </c>
      <c r="O179" s="1">
        <v>5.0</v>
      </c>
      <c r="P179" s="1">
        <v>9.0</v>
      </c>
      <c r="Q179" s="1">
        <v>8.0</v>
      </c>
      <c r="S179" s="1" t="s">
        <v>21</v>
      </c>
      <c r="T179" s="1" t="s">
        <v>39</v>
      </c>
      <c r="U179" s="1" t="s">
        <v>29</v>
      </c>
      <c r="V179" s="1" t="s">
        <v>23</v>
      </c>
      <c r="W179" s="1" t="s">
        <v>30</v>
      </c>
      <c r="Y179" s="1" t="str">
        <f>IFERROR(__xludf.DUMMYFUNCTION("UNIQUE(S179:W179, TRUE)"),"4")</f>
        <v>4</v>
      </c>
      <c r="Z179" s="1" t="str">
        <f>IFERROR(__xludf.DUMMYFUNCTION("""COMPUTED_VALUE"""),"A")</f>
        <v>A</v>
      </c>
      <c r="AA179" s="1" t="str">
        <f>IFERROR(__xludf.DUMMYFUNCTION("""COMPUTED_VALUE"""),"5")</f>
        <v>5</v>
      </c>
      <c r="AB179" s="1" t="str">
        <f>IFERROR(__xludf.DUMMYFUNCTION("""COMPUTED_VALUE"""),"9")</f>
        <v>9</v>
      </c>
      <c r="AC179" s="1" t="str">
        <f>IFERROR(__xludf.DUMMYFUNCTION("""COMPUTED_VALUE"""),"8")</f>
        <v>8</v>
      </c>
      <c r="AE179" s="1">
        <f t="shared" ref="AE179:AI179" si="179">IF($A179&lt;&gt;"", COUNTIF($D179:$H179, "=" &amp; Y179),"")</f>
        <v>1</v>
      </c>
      <c r="AF179" s="1">
        <f t="shared" si="179"/>
        <v>1</v>
      </c>
      <c r="AG179" s="1">
        <f t="shared" si="179"/>
        <v>1</v>
      </c>
      <c r="AH179" s="1">
        <f t="shared" si="179"/>
        <v>1</v>
      </c>
      <c r="AI179" s="1">
        <f t="shared" si="179"/>
        <v>1</v>
      </c>
      <c r="AJ179" s="1">
        <f t="shared" si="3"/>
        <v>0</v>
      </c>
      <c r="AL179" s="1">
        <f>IFERROR(__xludf.DUMMYFUNCTION("IFERROR(TRANSPOSE(SORT(TRANSPOSE(FILTER(AE179:AI179, AE179:AI179&lt;&gt;0)),1, FALSE)))"),1.0)</f>
        <v>1</v>
      </c>
      <c r="AM179" s="1">
        <f>IFERROR(__xludf.DUMMYFUNCTION("""COMPUTED_VALUE"""),1.0)</f>
        <v>1</v>
      </c>
      <c r="AN179" s="1">
        <f>IFERROR(__xludf.DUMMYFUNCTION("""COMPUTED_VALUE"""),1.0)</f>
        <v>1</v>
      </c>
      <c r="AO179" s="1">
        <f>IFERROR(__xludf.DUMMYFUNCTION("""COMPUTED_VALUE"""),1.0)</f>
        <v>1</v>
      </c>
      <c r="AP179" s="1">
        <f>IFERROR(__xludf.DUMMYFUNCTION("""COMPUTED_VALUE"""),1.0)</f>
        <v>1</v>
      </c>
      <c r="AR179" s="1">
        <v>1.0</v>
      </c>
      <c r="AS179" s="1">
        <v>1.0</v>
      </c>
      <c r="AT179" s="1">
        <v>1.0</v>
      </c>
      <c r="AU179" s="1">
        <v>1.0</v>
      </c>
      <c r="AV179" s="1">
        <v>1.0</v>
      </c>
      <c r="AX179" s="1">
        <v>178.0</v>
      </c>
      <c r="AY179" s="1">
        <v>2.0</v>
      </c>
      <c r="AZ179" s="1">
        <v>1.0</v>
      </c>
      <c r="BA179" s="1">
        <v>1.0</v>
      </c>
      <c r="BB179" s="1">
        <v>1.0</v>
      </c>
      <c r="BC179" s="1"/>
      <c r="BD179" s="1">
        <v>3.0</v>
      </c>
      <c r="BE179" s="1">
        <v>13.0</v>
      </c>
      <c r="BF179" s="1">
        <v>3.0</v>
      </c>
      <c r="BG179" s="1">
        <v>5.0</v>
      </c>
      <c r="BH179" s="1">
        <v>6.0</v>
      </c>
      <c r="BI179" s="1" t="s">
        <v>368</v>
      </c>
      <c r="BJ179" s="1">
        <v>12.0</v>
      </c>
      <c r="BL179" s="1">
        <v>2136.0</v>
      </c>
    </row>
    <row r="180" ht="15.75" customHeight="1">
      <c r="A180" s="2" t="s">
        <v>369</v>
      </c>
      <c r="B180" s="1" t="str">
        <f>IFERROR(__xludf.DUMMYFUNCTION("""COMPUTED_VALUE"""),"33JQ2")</f>
        <v>33JQ2</v>
      </c>
      <c r="C180" s="1">
        <f>IFERROR(__xludf.DUMMYFUNCTION("""COMPUTED_VALUE"""),520.0)</f>
        <v>520</v>
      </c>
      <c r="D180" s="1" t="s">
        <v>31</v>
      </c>
      <c r="E180" s="1" t="s">
        <v>31</v>
      </c>
      <c r="F180" s="1" t="s">
        <v>22</v>
      </c>
      <c r="G180" s="1" t="s">
        <v>20</v>
      </c>
      <c r="H180" s="1" t="s">
        <v>24</v>
      </c>
      <c r="M180" s="1">
        <v>3.0</v>
      </c>
      <c r="N180" s="1">
        <v>3.0</v>
      </c>
      <c r="O180" s="1">
        <v>1.0</v>
      </c>
      <c r="P180" s="1">
        <v>12.0</v>
      </c>
      <c r="Q180" s="1">
        <v>2.0</v>
      </c>
      <c r="S180" s="1" t="s">
        <v>31</v>
      </c>
      <c r="T180" s="1" t="s">
        <v>31</v>
      </c>
      <c r="U180" s="1" t="s">
        <v>25</v>
      </c>
      <c r="V180" s="1" t="s">
        <v>20</v>
      </c>
      <c r="W180" s="1" t="s">
        <v>24</v>
      </c>
      <c r="Y180" s="1" t="str">
        <f>IFERROR(__xludf.DUMMYFUNCTION("UNIQUE(S180:W180, TRUE)"),"3")</f>
        <v>3</v>
      </c>
      <c r="Z180" s="1" t="str">
        <f>IFERROR(__xludf.DUMMYFUNCTION("""COMPUTED_VALUE"""),"")</f>
        <v/>
      </c>
      <c r="AA180" s="1" t="str">
        <f>IFERROR(__xludf.DUMMYFUNCTION("""COMPUTED_VALUE"""),"Q")</f>
        <v>Q</v>
      </c>
      <c r="AB180" s="1" t="str">
        <f>IFERROR(__xludf.DUMMYFUNCTION("""COMPUTED_VALUE"""),"2")</f>
        <v>2</v>
      </c>
      <c r="AE180" s="1">
        <f t="shared" ref="AE180:AI180" si="180">IF($A180&lt;&gt;"", COUNTIF($D180:$H180, "=" &amp; Y180),"")</f>
        <v>2</v>
      </c>
      <c r="AF180" s="1">
        <f t="shared" si="180"/>
        <v>0</v>
      </c>
      <c r="AG180" s="1">
        <f t="shared" si="180"/>
        <v>1</v>
      </c>
      <c r="AH180" s="1">
        <f t="shared" si="180"/>
        <v>1</v>
      </c>
      <c r="AI180" s="1">
        <f t="shared" si="180"/>
        <v>0</v>
      </c>
      <c r="AJ180" s="1">
        <f t="shared" si="3"/>
        <v>1</v>
      </c>
      <c r="AL180" s="1">
        <f>IFERROR(__xludf.DUMMYFUNCTION("IFERROR(TRANSPOSE(SORT(TRANSPOSE(FILTER(AE180:AI180, AE180:AI180&lt;&gt;0)),1, FALSE)))"),2.0)</f>
        <v>2</v>
      </c>
      <c r="AM180" s="1">
        <f>IFERROR(__xludf.DUMMYFUNCTION("""COMPUTED_VALUE"""),1.0)</f>
        <v>1</v>
      </c>
      <c r="AN180" s="1">
        <f>IFERROR(__xludf.DUMMYFUNCTION("""COMPUTED_VALUE"""),1.0)</f>
        <v>1</v>
      </c>
      <c r="AR180" s="1">
        <v>3.0</v>
      </c>
      <c r="AS180" s="1">
        <v>1.0</v>
      </c>
      <c r="AT180" s="1">
        <v>1.0</v>
      </c>
      <c r="AU180" s="1"/>
      <c r="AV180" s="1"/>
      <c r="AX180" s="1">
        <v>179.0</v>
      </c>
      <c r="AY180" s="1">
        <v>2.0</v>
      </c>
      <c r="AZ180" s="1">
        <v>1.0</v>
      </c>
      <c r="BA180" s="1">
        <v>1.0</v>
      </c>
      <c r="BB180" s="1">
        <v>1.0</v>
      </c>
      <c r="BC180" s="1"/>
      <c r="BD180" s="1">
        <v>4.0</v>
      </c>
      <c r="BE180" s="1">
        <v>1.0</v>
      </c>
      <c r="BF180" s="1">
        <v>3.0</v>
      </c>
      <c r="BG180" s="1">
        <v>10.0</v>
      </c>
      <c r="BH180" s="1">
        <v>8.0</v>
      </c>
      <c r="BI180" s="1" t="s">
        <v>370</v>
      </c>
      <c r="BJ180" s="1">
        <v>476.0</v>
      </c>
      <c r="BL180" s="1">
        <v>85204.0</v>
      </c>
    </row>
    <row r="181" ht="15.75" customHeight="1">
      <c r="A181" s="2" t="s">
        <v>371</v>
      </c>
      <c r="B181" s="1" t="str">
        <f>IFERROR(__xludf.DUMMYFUNCTION("""COMPUTED_VALUE"""),"8A747")</f>
        <v>8A747</v>
      </c>
      <c r="C181" s="1">
        <f>IFERROR(__xludf.DUMMYFUNCTION("""COMPUTED_VALUE"""),457.0)</f>
        <v>457</v>
      </c>
      <c r="D181" s="1" t="s">
        <v>30</v>
      </c>
      <c r="E181" s="1" t="s">
        <v>39</v>
      </c>
      <c r="F181" s="1" t="s">
        <v>28</v>
      </c>
      <c r="G181" s="1" t="s">
        <v>21</v>
      </c>
      <c r="H181" s="1" t="s">
        <v>28</v>
      </c>
      <c r="M181" s="1">
        <v>8.0</v>
      </c>
      <c r="N181" s="1">
        <v>14.0</v>
      </c>
      <c r="O181" s="1">
        <v>7.0</v>
      </c>
      <c r="P181" s="1">
        <v>4.0</v>
      </c>
      <c r="Q181" s="1">
        <v>7.0</v>
      </c>
      <c r="S181" s="1" t="s">
        <v>30</v>
      </c>
      <c r="T181" s="1" t="s">
        <v>39</v>
      </c>
      <c r="U181" s="1" t="s">
        <v>28</v>
      </c>
      <c r="V181" s="1" t="s">
        <v>21</v>
      </c>
      <c r="W181" s="1" t="s">
        <v>28</v>
      </c>
      <c r="Y181" s="1" t="str">
        <f>IFERROR(__xludf.DUMMYFUNCTION("UNIQUE(S181:W181, TRUE)"),"8")</f>
        <v>8</v>
      </c>
      <c r="Z181" s="1" t="str">
        <f>IFERROR(__xludf.DUMMYFUNCTION("""COMPUTED_VALUE"""),"A")</f>
        <v>A</v>
      </c>
      <c r="AA181" s="1" t="str">
        <f>IFERROR(__xludf.DUMMYFUNCTION("""COMPUTED_VALUE"""),"7")</f>
        <v>7</v>
      </c>
      <c r="AB181" s="1" t="str">
        <f>IFERROR(__xludf.DUMMYFUNCTION("""COMPUTED_VALUE"""),"4")</f>
        <v>4</v>
      </c>
      <c r="AE181" s="1">
        <f t="shared" ref="AE181:AI181" si="181">IF($A181&lt;&gt;"", COUNTIF($D181:$H181, "=" &amp; Y181),"")</f>
        <v>1</v>
      </c>
      <c r="AF181" s="1">
        <f t="shared" si="181"/>
        <v>1</v>
      </c>
      <c r="AG181" s="1">
        <f t="shared" si="181"/>
        <v>2</v>
      </c>
      <c r="AH181" s="1">
        <f t="shared" si="181"/>
        <v>1</v>
      </c>
      <c r="AI181" s="1">
        <f t="shared" si="181"/>
        <v>0</v>
      </c>
      <c r="AJ181" s="1">
        <f t="shared" si="3"/>
        <v>0</v>
      </c>
      <c r="AL181" s="1">
        <f>IFERROR(__xludf.DUMMYFUNCTION("IFERROR(TRANSPOSE(SORT(TRANSPOSE(FILTER(AE181:AI181, AE181:AI181&lt;&gt;0)),1, FALSE)))"),2.0)</f>
        <v>2</v>
      </c>
      <c r="AM181" s="1">
        <f>IFERROR(__xludf.DUMMYFUNCTION("""COMPUTED_VALUE"""),1.0)</f>
        <v>1</v>
      </c>
      <c r="AN181" s="1">
        <f>IFERROR(__xludf.DUMMYFUNCTION("""COMPUTED_VALUE"""),1.0)</f>
        <v>1</v>
      </c>
      <c r="AO181" s="1">
        <f>IFERROR(__xludf.DUMMYFUNCTION("""COMPUTED_VALUE"""),1.0)</f>
        <v>1</v>
      </c>
      <c r="AR181" s="1">
        <v>2.0</v>
      </c>
      <c r="AS181" s="1">
        <v>1.0</v>
      </c>
      <c r="AT181" s="1">
        <v>1.0</v>
      </c>
      <c r="AU181" s="1">
        <v>1.0</v>
      </c>
      <c r="AV181" s="1"/>
      <c r="AX181" s="1">
        <v>180.0</v>
      </c>
      <c r="AY181" s="1">
        <v>2.0</v>
      </c>
      <c r="AZ181" s="1">
        <v>1.0</v>
      </c>
      <c r="BA181" s="1">
        <v>1.0</v>
      </c>
      <c r="BB181" s="1">
        <v>1.0</v>
      </c>
      <c r="BC181" s="1"/>
      <c r="BD181" s="1">
        <v>4.0</v>
      </c>
      <c r="BE181" s="1">
        <v>2.0</v>
      </c>
      <c r="BF181" s="1">
        <v>5.0</v>
      </c>
      <c r="BG181" s="1">
        <v>14.0</v>
      </c>
      <c r="BH181" s="1">
        <v>14.0</v>
      </c>
      <c r="BI181" s="1" t="s">
        <v>372</v>
      </c>
      <c r="BJ181" s="1">
        <v>157.0</v>
      </c>
      <c r="BL181" s="1">
        <v>28260.0</v>
      </c>
    </row>
    <row r="182" ht="15.75" customHeight="1">
      <c r="A182" s="2" t="s">
        <v>373</v>
      </c>
      <c r="B182" s="1" t="str">
        <f>IFERROR(__xludf.DUMMYFUNCTION("""COMPUTED_VALUE"""),"K222A")</f>
        <v>K222A</v>
      </c>
      <c r="C182" s="1">
        <f>IFERROR(__xludf.DUMMYFUNCTION("""COMPUTED_VALUE"""),720.0)</f>
        <v>720</v>
      </c>
      <c r="D182" s="1" t="s">
        <v>38</v>
      </c>
      <c r="E182" s="1" t="s">
        <v>24</v>
      </c>
      <c r="F182" s="1" t="s">
        <v>24</v>
      </c>
      <c r="G182" s="1" t="s">
        <v>24</v>
      </c>
      <c r="H182" s="1" t="s">
        <v>39</v>
      </c>
      <c r="M182" s="1">
        <v>13.0</v>
      </c>
      <c r="N182" s="1">
        <v>2.0</v>
      </c>
      <c r="O182" s="1">
        <v>2.0</v>
      </c>
      <c r="P182" s="1">
        <v>2.0</v>
      </c>
      <c r="Q182" s="1">
        <v>14.0</v>
      </c>
      <c r="S182" s="1" t="s">
        <v>38</v>
      </c>
      <c r="T182" s="1" t="s">
        <v>24</v>
      </c>
      <c r="U182" s="1" t="s">
        <v>24</v>
      </c>
      <c r="V182" s="1" t="s">
        <v>24</v>
      </c>
      <c r="W182" s="1" t="s">
        <v>39</v>
      </c>
      <c r="Y182" s="1" t="str">
        <f>IFERROR(__xludf.DUMMYFUNCTION("UNIQUE(S182:W182, TRUE)"),"K")</f>
        <v>K</v>
      </c>
      <c r="Z182" s="1" t="str">
        <f>IFERROR(__xludf.DUMMYFUNCTION("""COMPUTED_VALUE"""),"2")</f>
        <v>2</v>
      </c>
      <c r="AA182" s="1" t="str">
        <f>IFERROR(__xludf.DUMMYFUNCTION("""COMPUTED_VALUE"""),"A")</f>
        <v>A</v>
      </c>
      <c r="AE182" s="1">
        <f t="shared" ref="AE182:AI182" si="182">IF($A182&lt;&gt;"", COUNTIF($D182:$H182, "=" &amp; Y182),"")</f>
        <v>1</v>
      </c>
      <c r="AF182" s="1">
        <f t="shared" si="182"/>
        <v>3</v>
      </c>
      <c r="AG182" s="1">
        <f t="shared" si="182"/>
        <v>1</v>
      </c>
      <c r="AH182" s="1">
        <f t="shared" si="182"/>
        <v>0</v>
      </c>
      <c r="AI182" s="1">
        <f t="shared" si="182"/>
        <v>0</v>
      </c>
      <c r="AJ182" s="1">
        <f t="shared" si="3"/>
        <v>0</v>
      </c>
      <c r="AL182" s="1">
        <f>IFERROR(__xludf.DUMMYFUNCTION("IFERROR(TRANSPOSE(SORT(TRANSPOSE(FILTER(AE182:AI182, AE182:AI182&lt;&gt;0)),1, FALSE)))"),3.0)</f>
        <v>3</v>
      </c>
      <c r="AM182" s="1">
        <f>IFERROR(__xludf.DUMMYFUNCTION("""COMPUTED_VALUE"""),1.0)</f>
        <v>1</v>
      </c>
      <c r="AN182" s="1">
        <f>IFERROR(__xludf.DUMMYFUNCTION("""COMPUTED_VALUE"""),1.0)</f>
        <v>1</v>
      </c>
      <c r="AR182" s="1">
        <v>3.0</v>
      </c>
      <c r="AS182" s="1">
        <v>1.0</v>
      </c>
      <c r="AT182" s="1">
        <v>1.0</v>
      </c>
      <c r="AU182" s="1"/>
      <c r="AV182" s="1"/>
      <c r="AX182" s="1">
        <v>181.0</v>
      </c>
      <c r="AY182" s="1">
        <v>2.0</v>
      </c>
      <c r="AZ182" s="1">
        <v>1.0</v>
      </c>
      <c r="BA182" s="1">
        <v>1.0</v>
      </c>
      <c r="BB182" s="1">
        <v>1.0</v>
      </c>
      <c r="BC182" s="1"/>
      <c r="BD182" s="1">
        <v>4.0</v>
      </c>
      <c r="BE182" s="1">
        <v>3.0</v>
      </c>
      <c r="BF182" s="1">
        <v>10.0</v>
      </c>
      <c r="BG182" s="1">
        <v>4.0</v>
      </c>
      <c r="BH182" s="1">
        <v>7.0</v>
      </c>
      <c r="BI182" s="1" t="s">
        <v>374</v>
      </c>
      <c r="BJ182" s="1">
        <v>933.0</v>
      </c>
      <c r="BL182" s="1">
        <v>168873.0</v>
      </c>
    </row>
    <row r="183" ht="15.75" customHeight="1">
      <c r="A183" s="2" t="s">
        <v>375</v>
      </c>
      <c r="B183" s="1" t="str">
        <f>IFERROR(__xludf.DUMMYFUNCTION("""COMPUTED_VALUE"""),"89A99")</f>
        <v>89A99</v>
      </c>
      <c r="C183" s="1">
        <f>IFERROR(__xludf.DUMMYFUNCTION("""COMPUTED_VALUE"""),87.0)</f>
        <v>87</v>
      </c>
      <c r="D183" s="1" t="s">
        <v>30</v>
      </c>
      <c r="E183" s="1" t="s">
        <v>23</v>
      </c>
      <c r="F183" s="1" t="s">
        <v>39</v>
      </c>
      <c r="G183" s="1" t="s">
        <v>23</v>
      </c>
      <c r="H183" s="1" t="s">
        <v>23</v>
      </c>
      <c r="M183" s="1">
        <v>8.0</v>
      </c>
      <c r="N183" s="1">
        <v>9.0</v>
      </c>
      <c r="O183" s="1">
        <v>14.0</v>
      </c>
      <c r="P183" s="1">
        <v>9.0</v>
      </c>
      <c r="Q183" s="1">
        <v>9.0</v>
      </c>
      <c r="S183" s="1" t="s">
        <v>30</v>
      </c>
      <c r="T183" s="1" t="s">
        <v>23</v>
      </c>
      <c r="U183" s="1" t="s">
        <v>39</v>
      </c>
      <c r="V183" s="1" t="s">
        <v>23</v>
      </c>
      <c r="W183" s="1" t="s">
        <v>23</v>
      </c>
      <c r="Y183" s="1" t="str">
        <f>IFERROR(__xludf.DUMMYFUNCTION("UNIQUE(S183:W183, TRUE)"),"8")</f>
        <v>8</v>
      </c>
      <c r="Z183" s="1" t="str">
        <f>IFERROR(__xludf.DUMMYFUNCTION("""COMPUTED_VALUE"""),"9")</f>
        <v>9</v>
      </c>
      <c r="AA183" s="1" t="str">
        <f>IFERROR(__xludf.DUMMYFUNCTION("""COMPUTED_VALUE"""),"A")</f>
        <v>A</v>
      </c>
      <c r="AE183" s="1">
        <f t="shared" ref="AE183:AI183" si="183">IF($A183&lt;&gt;"", COUNTIF($D183:$H183, "=" &amp; Y183),"")</f>
        <v>1</v>
      </c>
      <c r="AF183" s="1">
        <f t="shared" si="183"/>
        <v>3</v>
      </c>
      <c r="AG183" s="1">
        <f t="shared" si="183"/>
        <v>1</v>
      </c>
      <c r="AH183" s="1">
        <f t="shared" si="183"/>
        <v>0</v>
      </c>
      <c r="AI183" s="1">
        <f t="shared" si="183"/>
        <v>0</v>
      </c>
      <c r="AJ183" s="1">
        <f t="shared" si="3"/>
        <v>0</v>
      </c>
      <c r="AL183" s="1">
        <f>IFERROR(__xludf.DUMMYFUNCTION("IFERROR(TRANSPOSE(SORT(TRANSPOSE(FILTER(AE183:AI183, AE183:AI183&lt;&gt;0)),1, FALSE)))"),3.0)</f>
        <v>3</v>
      </c>
      <c r="AM183" s="1">
        <f>IFERROR(__xludf.DUMMYFUNCTION("""COMPUTED_VALUE"""),1.0)</f>
        <v>1</v>
      </c>
      <c r="AN183" s="1">
        <f>IFERROR(__xludf.DUMMYFUNCTION("""COMPUTED_VALUE"""),1.0)</f>
        <v>1</v>
      </c>
      <c r="AR183" s="1">
        <v>3.0</v>
      </c>
      <c r="AS183" s="1">
        <v>1.0</v>
      </c>
      <c r="AT183" s="1">
        <v>1.0</v>
      </c>
      <c r="AU183" s="1"/>
      <c r="AV183" s="1"/>
      <c r="AX183" s="1">
        <v>182.0</v>
      </c>
      <c r="AY183" s="1">
        <v>2.0</v>
      </c>
      <c r="AZ183" s="1">
        <v>1.0</v>
      </c>
      <c r="BA183" s="1">
        <v>1.0</v>
      </c>
      <c r="BB183" s="1">
        <v>1.0</v>
      </c>
      <c r="BC183" s="1"/>
      <c r="BD183" s="1">
        <v>4.0</v>
      </c>
      <c r="BE183" s="1">
        <v>3.0</v>
      </c>
      <c r="BF183" s="1">
        <v>12.0</v>
      </c>
      <c r="BG183" s="1">
        <v>10.0</v>
      </c>
      <c r="BH183" s="1">
        <v>1.0</v>
      </c>
      <c r="BI183" s="1" t="s">
        <v>376</v>
      </c>
      <c r="BJ183" s="1">
        <v>226.0</v>
      </c>
      <c r="BL183" s="1">
        <v>41132.0</v>
      </c>
    </row>
    <row r="184" ht="15.75" customHeight="1">
      <c r="A184" s="2" t="s">
        <v>377</v>
      </c>
      <c r="B184" s="1" t="str">
        <f>IFERROR(__xludf.DUMMYFUNCTION("""COMPUTED_VALUE"""),"T8TTA")</f>
        <v>T8TTA</v>
      </c>
      <c r="C184" s="1">
        <f>IFERROR(__xludf.DUMMYFUNCTION("""COMPUTED_VALUE"""),706.0)</f>
        <v>706</v>
      </c>
      <c r="D184" s="1" t="s">
        <v>45</v>
      </c>
      <c r="E184" s="1" t="s">
        <v>30</v>
      </c>
      <c r="F184" s="1" t="s">
        <v>45</v>
      </c>
      <c r="G184" s="1" t="s">
        <v>45</v>
      </c>
      <c r="H184" s="1" t="s">
        <v>39</v>
      </c>
      <c r="M184" s="1">
        <v>10.0</v>
      </c>
      <c r="N184" s="1">
        <v>8.0</v>
      </c>
      <c r="O184" s="1">
        <v>10.0</v>
      </c>
      <c r="P184" s="1">
        <v>10.0</v>
      </c>
      <c r="Q184" s="1">
        <v>14.0</v>
      </c>
      <c r="S184" s="1" t="s">
        <v>45</v>
      </c>
      <c r="T184" s="1" t="s">
        <v>30</v>
      </c>
      <c r="U184" s="1" t="s">
        <v>45</v>
      </c>
      <c r="V184" s="1" t="s">
        <v>45</v>
      </c>
      <c r="W184" s="1" t="s">
        <v>39</v>
      </c>
      <c r="Y184" s="1" t="str">
        <f>IFERROR(__xludf.DUMMYFUNCTION("UNIQUE(S184:W184, TRUE)"),"T")</f>
        <v>T</v>
      </c>
      <c r="Z184" s="1" t="str">
        <f>IFERROR(__xludf.DUMMYFUNCTION("""COMPUTED_VALUE"""),"8")</f>
        <v>8</v>
      </c>
      <c r="AA184" s="1" t="str">
        <f>IFERROR(__xludf.DUMMYFUNCTION("""COMPUTED_VALUE"""),"A")</f>
        <v>A</v>
      </c>
      <c r="AE184" s="1">
        <f t="shared" ref="AE184:AI184" si="184">IF($A184&lt;&gt;"", COUNTIF($D184:$H184, "=" &amp; Y184),"")</f>
        <v>3</v>
      </c>
      <c r="AF184" s="1">
        <f t="shared" si="184"/>
        <v>1</v>
      </c>
      <c r="AG184" s="1">
        <f t="shared" si="184"/>
        <v>1</v>
      </c>
      <c r="AH184" s="1">
        <f t="shared" si="184"/>
        <v>0</v>
      </c>
      <c r="AI184" s="1">
        <f t="shared" si="184"/>
        <v>0</v>
      </c>
      <c r="AJ184" s="1">
        <f t="shared" si="3"/>
        <v>0</v>
      </c>
      <c r="AL184" s="1">
        <f>IFERROR(__xludf.DUMMYFUNCTION("IFERROR(TRANSPOSE(SORT(TRANSPOSE(FILTER(AE184:AI184, AE184:AI184&lt;&gt;0)),1, FALSE)))"),3.0)</f>
        <v>3</v>
      </c>
      <c r="AM184" s="1">
        <f>IFERROR(__xludf.DUMMYFUNCTION("""COMPUTED_VALUE"""),1.0)</f>
        <v>1</v>
      </c>
      <c r="AN184" s="1">
        <f>IFERROR(__xludf.DUMMYFUNCTION("""COMPUTED_VALUE"""),1.0)</f>
        <v>1</v>
      </c>
      <c r="AR184" s="1">
        <v>3.0</v>
      </c>
      <c r="AS184" s="1">
        <v>1.0</v>
      </c>
      <c r="AT184" s="1">
        <v>1.0</v>
      </c>
      <c r="AU184" s="1"/>
      <c r="AV184" s="1"/>
      <c r="AX184" s="1">
        <v>183.0</v>
      </c>
      <c r="AY184" s="1">
        <v>2.0</v>
      </c>
      <c r="AZ184" s="1">
        <v>1.0</v>
      </c>
      <c r="BA184" s="1">
        <v>1.0</v>
      </c>
      <c r="BB184" s="1">
        <v>1.0</v>
      </c>
      <c r="BC184" s="1"/>
      <c r="BD184" s="1">
        <v>4.0</v>
      </c>
      <c r="BE184" s="1">
        <v>6.0</v>
      </c>
      <c r="BF184" s="1">
        <v>1.0</v>
      </c>
      <c r="BG184" s="1">
        <v>8.0</v>
      </c>
      <c r="BH184" s="1">
        <v>2.0</v>
      </c>
      <c r="BI184" s="1" t="s">
        <v>378</v>
      </c>
      <c r="BJ184" s="1">
        <v>146.0</v>
      </c>
      <c r="BL184" s="1">
        <v>26718.0</v>
      </c>
    </row>
    <row r="185" ht="15.75" customHeight="1">
      <c r="A185" s="2" t="s">
        <v>379</v>
      </c>
      <c r="B185" s="1" t="str">
        <f>IFERROR(__xludf.DUMMYFUNCTION("""COMPUTED_VALUE"""),"Q489A")</f>
        <v>Q489A</v>
      </c>
      <c r="C185" s="1">
        <f>IFERROR(__xludf.DUMMYFUNCTION("""COMPUTED_VALUE"""),322.0)</f>
        <v>322</v>
      </c>
      <c r="D185" s="1" t="s">
        <v>20</v>
      </c>
      <c r="E185" s="1" t="s">
        <v>21</v>
      </c>
      <c r="F185" s="1" t="s">
        <v>30</v>
      </c>
      <c r="G185" s="1" t="s">
        <v>23</v>
      </c>
      <c r="H185" s="1" t="s">
        <v>39</v>
      </c>
      <c r="M185" s="1">
        <v>12.0</v>
      </c>
      <c r="N185" s="1">
        <v>4.0</v>
      </c>
      <c r="O185" s="1">
        <v>8.0</v>
      </c>
      <c r="P185" s="1">
        <v>9.0</v>
      </c>
      <c r="Q185" s="1">
        <v>14.0</v>
      </c>
      <c r="S185" s="1" t="s">
        <v>20</v>
      </c>
      <c r="T185" s="1" t="s">
        <v>21</v>
      </c>
      <c r="U185" s="1" t="s">
        <v>30</v>
      </c>
      <c r="V185" s="1" t="s">
        <v>23</v>
      </c>
      <c r="W185" s="1" t="s">
        <v>39</v>
      </c>
      <c r="Y185" s="1" t="str">
        <f>IFERROR(__xludf.DUMMYFUNCTION("UNIQUE(S185:W185, TRUE)"),"Q")</f>
        <v>Q</v>
      </c>
      <c r="Z185" s="1" t="str">
        <f>IFERROR(__xludf.DUMMYFUNCTION("""COMPUTED_VALUE"""),"4")</f>
        <v>4</v>
      </c>
      <c r="AA185" s="1" t="str">
        <f>IFERROR(__xludf.DUMMYFUNCTION("""COMPUTED_VALUE"""),"8")</f>
        <v>8</v>
      </c>
      <c r="AB185" s="1" t="str">
        <f>IFERROR(__xludf.DUMMYFUNCTION("""COMPUTED_VALUE"""),"9")</f>
        <v>9</v>
      </c>
      <c r="AC185" s="1" t="str">
        <f>IFERROR(__xludf.DUMMYFUNCTION("""COMPUTED_VALUE"""),"A")</f>
        <v>A</v>
      </c>
      <c r="AE185" s="1">
        <f t="shared" ref="AE185:AI185" si="185">IF($A185&lt;&gt;"", COUNTIF($D185:$H185, "=" &amp; Y185),"")</f>
        <v>1</v>
      </c>
      <c r="AF185" s="1">
        <f t="shared" si="185"/>
        <v>1</v>
      </c>
      <c r="AG185" s="1">
        <f t="shared" si="185"/>
        <v>1</v>
      </c>
      <c r="AH185" s="1">
        <f t="shared" si="185"/>
        <v>1</v>
      </c>
      <c r="AI185" s="1">
        <f t="shared" si="185"/>
        <v>1</v>
      </c>
      <c r="AJ185" s="1">
        <f t="shared" si="3"/>
        <v>0</v>
      </c>
      <c r="AL185" s="1">
        <f>IFERROR(__xludf.DUMMYFUNCTION("IFERROR(TRANSPOSE(SORT(TRANSPOSE(FILTER(AE185:AI185, AE185:AI185&lt;&gt;0)),1, FALSE)))"),1.0)</f>
        <v>1</v>
      </c>
      <c r="AM185" s="1">
        <f>IFERROR(__xludf.DUMMYFUNCTION("""COMPUTED_VALUE"""),1.0)</f>
        <v>1</v>
      </c>
      <c r="AN185" s="1">
        <f>IFERROR(__xludf.DUMMYFUNCTION("""COMPUTED_VALUE"""),1.0)</f>
        <v>1</v>
      </c>
      <c r="AO185" s="1">
        <f>IFERROR(__xludf.DUMMYFUNCTION("""COMPUTED_VALUE"""),1.0)</f>
        <v>1</v>
      </c>
      <c r="AP185" s="1">
        <f>IFERROR(__xludf.DUMMYFUNCTION("""COMPUTED_VALUE"""),1.0)</f>
        <v>1</v>
      </c>
      <c r="AR185" s="1">
        <v>1.0</v>
      </c>
      <c r="AS185" s="1">
        <v>1.0</v>
      </c>
      <c r="AT185" s="1">
        <v>1.0</v>
      </c>
      <c r="AU185" s="1">
        <v>1.0</v>
      </c>
      <c r="AV185" s="1">
        <v>1.0</v>
      </c>
      <c r="AX185" s="1">
        <v>184.0</v>
      </c>
      <c r="AY185" s="1">
        <v>2.0</v>
      </c>
      <c r="AZ185" s="1">
        <v>1.0</v>
      </c>
      <c r="BA185" s="1">
        <v>1.0</v>
      </c>
      <c r="BB185" s="1">
        <v>1.0</v>
      </c>
      <c r="BC185" s="1"/>
      <c r="BD185" s="1">
        <v>4.0</v>
      </c>
      <c r="BE185" s="1">
        <v>8.0</v>
      </c>
      <c r="BF185" s="1">
        <v>8.0</v>
      </c>
      <c r="BG185" s="1">
        <v>13.0</v>
      </c>
      <c r="BH185" s="1">
        <v>7.0</v>
      </c>
      <c r="BI185" s="1" t="s">
        <v>380</v>
      </c>
      <c r="BJ185" s="1">
        <v>16.0</v>
      </c>
      <c r="BL185" s="1">
        <v>2944.0</v>
      </c>
    </row>
    <row r="186" ht="15.75" customHeight="1">
      <c r="A186" s="2" t="s">
        <v>381</v>
      </c>
      <c r="B186" s="1" t="str">
        <f>IFERROR(__xludf.DUMMYFUNCTION("""COMPUTED_VALUE"""),"J4TT4")</f>
        <v>J4TT4</v>
      </c>
      <c r="C186" s="1">
        <f>IFERROR(__xludf.DUMMYFUNCTION("""COMPUTED_VALUE"""),319.0)</f>
        <v>319</v>
      </c>
      <c r="D186" s="1" t="s">
        <v>22</v>
      </c>
      <c r="E186" s="1" t="s">
        <v>21</v>
      </c>
      <c r="F186" s="1" t="s">
        <v>45</v>
      </c>
      <c r="G186" s="1" t="s">
        <v>45</v>
      </c>
      <c r="H186" s="1" t="s">
        <v>21</v>
      </c>
      <c r="M186" s="1">
        <v>1.0</v>
      </c>
      <c r="N186" s="1">
        <v>4.0</v>
      </c>
      <c r="O186" s="1">
        <v>10.0</v>
      </c>
      <c r="P186" s="1">
        <v>10.0</v>
      </c>
      <c r="Q186" s="1">
        <v>4.0</v>
      </c>
      <c r="S186" s="1" t="s">
        <v>25</v>
      </c>
      <c r="T186" s="1" t="s">
        <v>21</v>
      </c>
      <c r="U186" s="1" t="s">
        <v>45</v>
      </c>
      <c r="V186" s="1" t="s">
        <v>45</v>
      </c>
      <c r="W186" s="1" t="s">
        <v>21</v>
      </c>
      <c r="Y186" s="1" t="str">
        <f>IFERROR(__xludf.DUMMYFUNCTION("UNIQUE(S186:W186, TRUE)"),"")</f>
        <v/>
      </c>
      <c r="Z186" s="1" t="str">
        <f>IFERROR(__xludf.DUMMYFUNCTION("""COMPUTED_VALUE"""),"4")</f>
        <v>4</v>
      </c>
      <c r="AA186" s="1" t="str">
        <f>IFERROR(__xludf.DUMMYFUNCTION("""COMPUTED_VALUE"""),"T")</f>
        <v>T</v>
      </c>
      <c r="AE186" s="1">
        <f t="shared" ref="AE186:AI186" si="186">IF($A186&lt;&gt;"", COUNTIF($D186:$H186, "=" &amp; Y186),"")</f>
        <v>0</v>
      </c>
      <c r="AF186" s="1">
        <f t="shared" si="186"/>
        <v>2</v>
      </c>
      <c r="AG186" s="1">
        <f t="shared" si="186"/>
        <v>2</v>
      </c>
      <c r="AH186" s="1">
        <f t="shared" si="186"/>
        <v>0</v>
      </c>
      <c r="AI186" s="1">
        <f t="shared" si="186"/>
        <v>0</v>
      </c>
      <c r="AJ186" s="1">
        <f t="shared" si="3"/>
        <v>1</v>
      </c>
      <c r="AL186" s="1">
        <f>IFERROR(__xludf.DUMMYFUNCTION("IFERROR(TRANSPOSE(SORT(TRANSPOSE(FILTER(AE186:AI186, AE186:AI186&lt;&gt;0)),1, FALSE)))"),2.0)</f>
        <v>2</v>
      </c>
      <c r="AM186" s="1">
        <f>IFERROR(__xludf.DUMMYFUNCTION("""COMPUTED_VALUE"""),2.0)</f>
        <v>2</v>
      </c>
      <c r="AR186" s="1">
        <v>3.0</v>
      </c>
      <c r="AS186" s="1">
        <v>2.0</v>
      </c>
      <c r="AT186" s="1"/>
      <c r="AU186" s="1"/>
      <c r="AV186" s="1"/>
      <c r="AX186" s="1">
        <v>185.0</v>
      </c>
      <c r="AY186" s="1">
        <v>2.0</v>
      </c>
      <c r="AZ186" s="1">
        <v>1.0</v>
      </c>
      <c r="BA186" s="1">
        <v>1.0</v>
      </c>
      <c r="BB186" s="1">
        <v>1.0</v>
      </c>
      <c r="BC186" s="1"/>
      <c r="BD186" s="1">
        <v>4.0</v>
      </c>
      <c r="BE186" s="1">
        <v>9.0</v>
      </c>
      <c r="BF186" s="1">
        <v>4.0</v>
      </c>
      <c r="BG186" s="1">
        <v>8.0</v>
      </c>
      <c r="BH186" s="1">
        <v>3.0</v>
      </c>
      <c r="BI186" s="1">
        <v>49483.0</v>
      </c>
      <c r="BJ186" s="1">
        <v>697.0</v>
      </c>
      <c r="BL186" s="1">
        <v>128945.0</v>
      </c>
    </row>
    <row r="187" ht="15.75" customHeight="1">
      <c r="A187" s="2" t="s">
        <v>382</v>
      </c>
      <c r="B187" s="1" t="str">
        <f>IFERROR(__xludf.DUMMYFUNCTION("""COMPUTED_VALUE"""),"T5JTK")</f>
        <v>T5JTK</v>
      </c>
      <c r="C187" s="1">
        <f>IFERROR(__xludf.DUMMYFUNCTION("""COMPUTED_VALUE"""),57.0)</f>
        <v>57</v>
      </c>
      <c r="D187" s="1" t="s">
        <v>45</v>
      </c>
      <c r="E187" s="1" t="s">
        <v>29</v>
      </c>
      <c r="F187" s="1" t="s">
        <v>22</v>
      </c>
      <c r="G187" s="1" t="s">
        <v>45</v>
      </c>
      <c r="H187" s="1" t="s">
        <v>38</v>
      </c>
      <c r="M187" s="1">
        <v>10.0</v>
      </c>
      <c r="N187" s="1">
        <v>5.0</v>
      </c>
      <c r="O187" s="1">
        <v>1.0</v>
      </c>
      <c r="P187" s="1">
        <v>10.0</v>
      </c>
      <c r="Q187" s="1">
        <v>13.0</v>
      </c>
      <c r="S187" s="1" t="s">
        <v>45</v>
      </c>
      <c r="T187" s="1" t="s">
        <v>29</v>
      </c>
      <c r="U187" s="1" t="s">
        <v>25</v>
      </c>
      <c r="V187" s="1" t="s">
        <v>45</v>
      </c>
      <c r="W187" s="1" t="s">
        <v>38</v>
      </c>
      <c r="Y187" s="1" t="str">
        <f>IFERROR(__xludf.DUMMYFUNCTION("UNIQUE(S187:W187, TRUE)"),"T")</f>
        <v>T</v>
      </c>
      <c r="Z187" s="1" t="str">
        <f>IFERROR(__xludf.DUMMYFUNCTION("""COMPUTED_VALUE"""),"5")</f>
        <v>5</v>
      </c>
      <c r="AA187" s="1" t="str">
        <f>IFERROR(__xludf.DUMMYFUNCTION("""COMPUTED_VALUE"""),"")</f>
        <v/>
      </c>
      <c r="AB187" s="1" t="str">
        <f>IFERROR(__xludf.DUMMYFUNCTION("""COMPUTED_VALUE"""),"K")</f>
        <v>K</v>
      </c>
      <c r="AE187" s="1">
        <f t="shared" ref="AE187:AI187" si="187">IF($A187&lt;&gt;"", COUNTIF($D187:$H187, "=" &amp; Y187),"")</f>
        <v>2</v>
      </c>
      <c r="AF187" s="1">
        <f t="shared" si="187"/>
        <v>1</v>
      </c>
      <c r="AG187" s="1">
        <f t="shared" si="187"/>
        <v>0</v>
      </c>
      <c r="AH187" s="1">
        <f t="shared" si="187"/>
        <v>1</v>
      </c>
      <c r="AI187" s="1">
        <f t="shared" si="187"/>
        <v>0</v>
      </c>
      <c r="AJ187" s="1">
        <f t="shared" si="3"/>
        <v>1</v>
      </c>
      <c r="AL187" s="1">
        <f>IFERROR(__xludf.DUMMYFUNCTION("IFERROR(TRANSPOSE(SORT(TRANSPOSE(FILTER(AE187:AI187, AE187:AI187&lt;&gt;0)),1, FALSE)))"),2.0)</f>
        <v>2</v>
      </c>
      <c r="AM187" s="1">
        <f>IFERROR(__xludf.DUMMYFUNCTION("""COMPUTED_VALUE"""),1.0)</f>
        <v>1</v>
      </c>
      <c r="AN187" s="1">
        <f>IFERROR(__xludf.DUMMYFUNCTION("""COMPUTED_VALUE"""),1.0)</f>
        <v>1</v>
      </c>
      <c r="AR187" s="1">
        <v>3.0</v>
      </c>
      <c r="AS187" s="1">
        <v>1.0</v>
      </c>
      <c r="AT187" s="1">
        <v>1.0</v>
      </c>
      <c r="AU187" s="1"/>
      <c r="AV187" s="1"/>
      <c r="AX187" s="1">
        <v>186.0</v>
      </c>
      <c r="AY187" s="1">
        <v>2.0</v>
      </c>
      <c r="AZ187" s="1">
        <v>1.0</v>
      </c>
      <c r="BA187" s="1">
        <v>1.0</v>
      </c>
      <c r="BB187" s="1">
        <v>1.0</v>
      </c>
      <c r="BC187" s="1"/>
      <c r="BD187" s="1">
        <v>4.0</v>
      </c>
      <c r="BE187" s="1">
        <v>14.0</v>
      </c>
      <c r="BF187" s="1">
        <v>1.0</v>
      </c>
      <c r="BG187" s="1">
        <v>13.0</v>
      </c>
      <c r="BH187" s="1">
        <v>2.0</v>
      </c>
      <c r="BI187" s="1" t="s">
        <v>383</v>
      </c>
      <c r="BJ187" s="1">
        <v>958.0</v>
      </c>
      <c r="BL187" s="1">
        <v>178188.0</v>
      </c>
    </row>
    <row r="188" ht="15.75" customHeight="1">
      <c r="A188" s="2" t="s">
        <v>384</v>
      </c>
      <c r="B188" s="1" t="str">
        <f>IFERROR(__xludf.DUMMYFUNCTION("""COMPUTED_VALUE"""),"T7T97")</f>
        <v>T7T97</v>
      </c>
      <c r="C188" s="1">
        <f>IFERROR(__xludf.DUMMYFUNCTION("""COMPUTED_VALUE"""),280.0)</f>
        <v>280</v>
      </c>
      <c r="D188" s="1" t="s">
        <v>45</v>
      </c>
      <c r="E188" s="1" t="s">
        <v>28</v>
      </c>
      <c r="F188" s="1" t="s">
        <v>45</v>
      </c>
      <c r="G188" s="1" t="s">
        <v>23</v>
      </c>
      <c r="H188" s="1" t="s">
        <v>28</v>
      </c>
      <c r="M188" s="1">
        <v>10.0</v>
      </c>
      <c r="N188" s="1">
        <v>7.0</v>
      </c>
      <c r="O188" s="1">
        <v>10.0</v>
      </c>
      <c r="P188" s="1">
        <v>9.0</v>
      </c>
      <c r="Q188" s="1">
        <v>7.0</v>
      </c>
      <c r="S188" s="1" t="s">
        <v>45</v>
      </c>
      <c r="T188" s="1" t="s">
        <v>28</v>
      </c>
      <c r="U188" s="1" t="s">
        <v>45</v>
      </c>
      <c r="V188" s="1" t="s">
        <v>23</v>
      </c>
      <c r="W188" s="1" t="s">
        <v>28</v>
      </c>
      <c r="Y188" s="1" t="str">
        <f>IFERROR(__xludf.DUMMYFUNCTION("UNIQUE(S188:W188, TRUE)"),"T")</f>
        <v>T</v>
      </c>
      <c r="Z188" s="1" t="str">
        <f>IFERROR(__xludf.DUMMYFUNCTION("""COMPUTED_VALUE"""),"7")</f>
        <v>7</v>
      </c>
      <c r="AA188" s="1" t="str">
        <f>IFERROR(__xludf.DUMMYFUNCTION("""COMPUTED_VALUE"""),"9")</f>
        <v>9</v>
      </c>
      <c r="AE188" s="1">
        <f t="shared" ref="AE188:AI188" si="188">IF($A188&lt;&gt;"", COUNTIF($D188:$H188, "=" &amp; Y188),"")</f>
        <v>2</v>
      </c>
      <c r="AF188" s="1">
        <f t="shared" si="188"/>
        <v>2</v>
      </c>
      <c r="AG188" s="1">
        <f t="shared" si="188"/>
        <v>1</v>
      </c>
      <c r="AH188" s="1">
        <f t="shared" si="188"/>
        <v>0</v>
      </c>
      <c r="AI188" s="1">
        <f t="shared" si="188"/>
        <v>0</v>
      </c>
      <c r="AJ188" s="1">
        <f t="shared" si="3"/>
        <v>0</v>
      </c>
      <c r="AL188" s="1">
        <f>IFERROR(__xludf.DUMMYFUNCTION("IFERROR(TRANSPOSE(SORT(TRANSPOSE(FILTER(AE188:AI188, AE188:AI188&lt;&gt;0)),1, FALSE)))"),2.0)</f>
        <v>2</v>
      </c>
      <c r="AM188" s="1">
        <f>IFERROR(__xludf.DUMMYFUNCTION("""COMPUTED_VALUE"""),2.0)</f>
        <v>2</v>
      </c>
      <c r="AN188" s="1">
        <f>IFERROR(__xludf.DUMMYFUNCTION("""COMPUTED_VALUE"""),1.0)</f>
        <v>1</v>
      </c>
      <c r="AR188" s="1">
        <v>2.0</v>
      </c>
      <c r="AS188" s="1">
        <v>2.0</v>
      </c>
      <c r="AT188" s="1">
        <v>1.0</v>
      </c>
      <c r="AU188" s="1"/>
      <c r="AV188" s="1"/>
      <c r="AX188" s="1">
        <v>187.0</v>
      </c>
      <c r="AY188" s="1">
        <v>2.0</v>
      </c>
      <c r="AZ188" s="1">
        <v>1.0</v>
      </c>
      <c r="BA188" s="1">
        <v>1.0</v>
      </c>
      <c r="BB188" s="1">
        <v>1.0</v>
      </c>
      <c r="BC188" s="1"/>
      <c r="BD188" s="1">
        <v>5.0</v>
      </c>
      <c r="BE188" s="1">
        <v>2.0</v>
      </c>
      <c r="BF188" s="1">
        <v>3.0</v>
      </c>
      <c r="BG188" s="1">
        <v>3.0</v>
      </c>
      <c r="BH188" s="1">
        <v>13.0</v>
      </c>
      <c r="BI188" s="1" t="s">
        <v>385</v>
      </c>
      <c r="BJ188" s="1">
        <v>165.0</v>
      </c>
      <c r="BL188" s="1">
        <v>30855.0</v>
      </c>
    </row>
    <row r="189" ht="15.75" customHeight="1">
      <c r="A189" s="2" t="s">
        <v>386</v>
      </c>
      <c r="B189" s="1" t="str">
        <f>IFERROR(__xludf.DUMMYFUNCTION("""COMPUTED_VALUE"""),"A7A7A")</f>
        <v>A7A7A</v>
      </c>
      <c r="C189" s="1">
        <f>IFERROR(__xludf.DUMMYFUNCTION("""COMPUTED_VALUE"""),471.0)</f>
        <v>471</v>
      </c>
      <c r="D189" s="1" t="s">
        <v>39</v>
      </c>
      <c r="E189" s="1" t="s">
        <v>28</v>
      </c>
      <c r="F189" s="1" t="s">
        <v>39</v>
      </c>
      <c r="G189" s="1" t="s">
        <v>28</v>
      </c>
      <c r="H189" s="1" t="s">
        <v>39</v>
      </c>
      <c r="M189" s="1">
        <v>14.0</v>
      </c>
      <c r="N189" s="1">
        <v>7.0</v>
      </c>
      <c r="O189" s="1">
        <v>14.0</v>
      </c>
      <c r="P189" s="1">
        <v>7.0</v>
      </c>
      <c r="Q189" s="1">
        <v>14.0</v>
      </c>
      <c r="S189" s="1" t="s">
        <v>39</v>
      </c>
      <c r="T189" s="1" t="s">
        <v>28</v>
      </c>
      <c r="U189" s="1" t="s">
        <v>39</v>
      </c>
      <c r="V189" s="1" t="s">
        <v>28</v>
      </c>
      <c r="W189" s="1" t="s">
        <v>39</v>
      </c>
      <c r="Y189" s="1" t="str">
        <f>IFERROR(__xludf.DUMMYFUNCTION("UNIQUE(S189:W189, TRUE)"),"A")</f>
        <v>A</v>
      </c>
      <c r="Z189" s="1" t="str">
        <f>IFERROR(__xludf.DUMMYFUNCTION("""COMPUTED_VALUE"""),"7")</f>
        <v>7</v>
      </c>
      <c r="AE189" s="1">
        <f t="shared" ref="AE189:AI189" si="189">IF($A189&lt;&gt;"", COUNTIF($D189:$H189, "=" &amp; Y189),"")</f>
        <v>3</v>
      </c>
      <c r="AF189" s="1">
        <f t="shared" si="189"/>
        <v>2</v>
      </c>
      <c r="AG189" s="1">
        <f t="shared" si="189"/>
        <v>0</v>
      </c>
      <c r="AH189" s="1">
        <f t="shared" si="189"/>
        <v>0</v>
      </c>
      <c r="AI189" s="1">
        <f t="shared" si="189"/>
        <v>0</v>
      </c>
      <c r="AJ189" s="1">
        <f t="shared" si="3"/>
        <v>0</v>
      </c>
      <c r="AL189" s="1">
        <f>IFERROR(__xludf.DUMMYFUNCTION("IFERROR(TRANSPOSE(SORT(TRANSPOSE(FILTER(AE189:AI189, AE189:AI189&lt;&gt;0)),1, FALSE)))"),3.0)</f>
        <v>3</v>
      </c>
      <c r="AM189" s="1">
        <f>IFERROR(__xludf.DUMMYFUNCTION("""COMPUTED_VALUE"""),2.0)</f>
        <v>2</v>
      </c>
      <c r="AR189" s="1">
        <v>3.0</v>
      </c>
      <c r="AS189" s="1">
        <v>2.0</v>
      </c>
      <c r="AT189" s="1"/>
      <c r="AU189" s="1"/>
      <c r="AV189" s="1"/>
      <c r="AX189" s="1">
        <v>188.0</v>
      </c>
      <c r="AY189" s="1">
        <v>2.0</v>
      </c>
      <c r="AZ189" s="1">
        <v>1.0</v>
      </c>
      <c r="BA189" s="1">
        <v>1.0</v>
      </c>
      <c r="BB189" s="1">
        <v>1.0</v>
      </c>
      <c r="BC189" s="1"/>
      <c r="BD189" s="1">
        <v>5.0</v>
      </c>
      <c r="BE189" s="1">
        <v>3.0</v>
      </c>
      <c r="BF189" s="1">
        <v>3.0</v>
      </c>
      <c r="BG189" s="1">
        <v>2.0</v>
      </c>
      <c r="BH189" s="1">
        <v>9.0</v>
      </c>
      <c r="BI189" s="1">
        <v>53329.0</v>
      </c>
      <c r="BJ189" s="1">
        <v>341.0</v>
      </c>
      <c r="BL189" s="1">
        <v>64108.0</v>
      </c>
    </row>
    <row r="190" ht="15.75" customHeight="1">
      <c r="A190" s="2" t="s">
        <v>387</v>
      </c>
      <c r="B190" s="1" t="str">
        <f>IFERROR(__xludf.DUMMYFUNCTION("""COMPUTED_VALUE"""),"9K583")</f>
        <v>9K583</v>
      </c>
      <c r="C190" s="1">
        <f>IFERROR(__xludf.DUMMYFUNCTION("""COMPUTED_VALUE"""),91.0)</f>
        <v>91</v>
      </c>
      <c r="D190" s="1" t="s">
        <v>23</v>
      </c>
      <c r="E190" s="1" t="s">
        <v>38</v>
      </c>
      <c r="F190" s="1" t="s">
        <v>29</v>
      </c>
      <c r="G190" s="1" t="s">
        <v>30</v>
      </c>
      <c r="H190" s="1" t="s">
        <v>31</v>
      </c>
      <c r="M190" s="1">
        <v>9.0</v>
      </c>
      <c r="N190" s="1">
        <v>13.0</v>
      </c>
      <c r="O190" s="1">
        <v>5.0</v>
      </c>
      <c r="P190" s="1">
        <v>8.0</v>
      </c>
      <c r="Q190" s="1">
        <v>3.0</v>
      </c>
      <c r="S190" s="1" t="s">
        <v>23</v>
      </c>
      <c r="T190" s="1" t="s">
        <v>38</v>
      </c>
      <c r="U190" s="1" t="s">
        <v>29</v>
      </c>
      <c r="V190" s="1" t="s">
        <v>30</v>
      </c>
      <c r="W190" s="1" t="s">
        <v>31</v>
      </c>
      <c r="Y190" s="1" t="str">
        <f>IFERROR(__xludf.DUMMYFUNCTION("UNIQUE(S190:W190, TRUE)"),"9")</f>
        <v>9</v>
      </c>
      <c r="Z190" s="1" t="str">
        <f>IFERROR(__xludf.DUMMYFUNCTION("""COMPUTED_VALUE"""),"K")</f>
        <v>K</v>
      </c>
      <c r="AA190" s="1" t="str">
        <f>IFERROR(__xludf.DUMMYFUNCTION("""COMPUTED_VALUE"""),"5")</f>
        <v>5</v>
      </c>
      <c r="AB190" s="1" t="str">
        <f>IFERROR(__xludf.DUMMYFUNCTION("""COMPUTED_VALUE"""),"8")</f>
        <v>8</v>
      </c>
      <c r="AC190" s="1" t="str">
        <f>IFERROR(__xludf.DUMMYFUNCTION("""COMPUTED_VALUE"""),"3")</f>
        <v>3</v>
      </c>
      <c r="AE190" s="1">
        <f t="shared" ref="AE190:AI190" si="190">IF($A190&lt;&gt;"", COUNTIF($D190:$H190, "=" &amp; Y190),"")</f>
        <v>1</v>
      </c>
      <c r="AF190" s="1">
        <f t="shared" si="190"/>
        <v>1</v>
      </c>
      <c r="AG190" s="1">
        <f t="shared" si="190"/>
        <v>1</v>
      </c>
      <c r="AH190" s="1">
        <f t="shared" si="190"/>
        <v>1</v>
      </c>
      <c r="AI190" s="1">
        <f t="shared" si="190"/>
        <v>1</v>
      </c>
      <c r="AJ190" s="1">
        <f t="shared" si="3"/>
        <v>0</v>
      </c>
      <c r="AL190" s="1">
        <f>IFERROR(__xludf.DUMMYFUNCTION("IFERROR(TRANSPOSE(SORT(TRANSPOSE(FILTER(AE190:AI190, AE190:AI190&lt;&gt;0)),1, FALSE)))"),1.0)</f>
        <v>1</v>
      </c>
      <c r="AM190" s="1">
        <f>IFERROR(__xludf.DUMMYFUNCTION("""COMPUTED_VALUE"""),1.0)</f>
        <v>1</v>
      </c>
      <c r="AN190" s="1">
        <f>IFERROR(__xludf.DUMMYFUNCTION("""COMPUTED_VALUE"""),1.0)</f>
        <v>1</v>
      </c>
      <c r="AO190" s="1">
        <f>IFERROR(__xludf.DUMMYFUNCTION("""COMPUTED_VALUE"""),1.0)</f>
        <v>1</v>
      </c>
      <c r="AP190" s="1">
        <f>IFERROR(__xludf.DUMMYFUNCTION("""COMPUTED_VALUE"""),1.0)</f>
        <v>1</v>
      </c>
      <c r="AR190" s="1">
        <v>1.0</v>
      </c>
      <c r="AS190" s="1">
        <v>1.0</v>
      </c>
      <c r="AT190" s="1">
        <v>1.0</v>
      </c>
      <c r="AU190" s="1">
        <v>1.0</v>
      </c>
      <c r="AV190" s="1">
        <v>1.0</v>
      </c>
      <c r="AX190" s="1">
        <v>189.0</v>
      </c>
      <c r="AY190" s="1">
        <v>2.0</v>
      </c>
      <c r="AZ190" s="1">
        <v>1.0</v>
      </c>
      <c r="BA190" s="1">
        <v>1.0</v>
      </c>
      <c r="BB190" s="1">
        <v>1.0</v>
      </c>
      <c r="BC190" s="1"/>
      <c r="BD190" s="1">
        <v>5.0</v>
      </c>
      <c r="BE190" s="1">
        <v>5.0</v>
      </c>
      <c r="BF190" s="1">
        <v>8.0</v>
      </c>
      <c r="BG190" s="1">
        <v>12.0</v>
      </c>
      <c r="BH190" s="1">
        <v>3.0</v>
      </c>
      <c r="BI190" s="1" t="s">
        <v>388</v>
      </c>
      <c r="BJ190" s="1">
        <v>631.0</v>
      </c>
      <c r="BL190" s="1">
        <v>119259.0</v>
      </c>
    </row>
    <row r="191" ht="15.75" customHeight="1">
      <c r="A191" s="2" t="s">
        <v>389</v>
      </c>
      <c r="B191" s="1">
        <f>IFERROR(__xludf.DUMMYFUNCTION("""COMPUTED_VALUE"""),77887.0)</f>
        <v>77887</v>
      </c>
      <c r="C191" s="1">
        <f>IFERROR(__xludf.DUMMYFUNCTION("""COMPUTED_VALUE"""),909.0)</f>
        <v>909</v>
      </c>
      <c r="D191" s="1" t="s">
        <v>28</v>
      </c>
      <c r="E191" s="1" t="s">
        <v>28</v>
      </c>
      <c r="F191" s="1" t="s">
        <v>30</v>
      </c>
      <c r="G191" s="1" t="s">
        <v>30</v>
      </c>
      <c r="H191" s="1" t="s">
        <v>28</v>
      </c>
      <c r="M191" s="1">
        <v>7.0</v>
      </c>
      <c r="N191" s="1">
        <v>7.0</v>
      </c>
      <c r="O191" s="1">
        <v>8.0</v>
      </c>
      <c r="P191" s="1">
        <v>8.0</v>
      </c>
      <c r="Q191" s="1">
        <v>7.0</v>
      </c>
      <c r="S191" s="1" t="s">
        <v>28</v>
      </c>
      <c r="T191" s="1" t="s">
        <v>28</v>
      </c>
      <c r="U191" s="1" t="s">
        <v>30</v>
      </c>
      <c r="V191" s="1" t="s">
        <v>30</v>
      </c>
      <c r="W191" s="1" t="s">
        <v>28</v>
      </c>
      <c r="Y191" s="1" t="str">
        <f>IFERROR(__xludf.DUMMYFUNCTION("UNIQUE(S191:W191, TRUE)"),"7")</f>
        <v>7</v>
      </c>
      <c r="Z191" s="1" t="str">
        <f>IFERROR(__xludf.DUMMYFUNCTION("""COMPUTED_VALUE"""),"8")</f>
        <v>8</v>
      </c>
      <c r="AE191" s="1">
        <f t="shared" ref="AE191:AI191" si="191">IF($A191&lt;&gt;"", COUNTIF($D191:$H191, "=" &amp; Y191),"")</f>
        <v>3</v>
      </c>
      <c r="AF191" s="1">
        <f t="shared" si="191"/>
        <v>2</v>
      </c>
      <c r="AG191" s="1">
        <f t="shared" si="191"/>
        <v>0</v>
      </c>
      <c r="AH191" s="1">
        <f t="shared" si="191"/>
        <v>0</v>
      </c>
      <c r="AI191" s="1">
        <f t="shared" si="191"/>
        <v>0</v>
      </c>
      <c r="AJ191" s="1">
        <f t="shared" si="3"/>
        <v>0</v>
      </c>
      <c r="AL191" s="1">
        <f>IFERROR(__xludf.DUMMYFUNCTION("IFERROR(TRANSPOSE(SORT(TRANSPOSE(FILTER(AE191:AI191, AE191:AI191&lt;&gt;0)),1, FALSE)))"),3.0)</f>
        <v>3</v>
      </c>
      <c r="AM191" s="1">
        <f>IFERROR(__xludf.DUMMYFUNCTION("""COMPUTED_VALUE"""),2.0)</f>
        <v>2</v>
      </c>
      <c r="AR191" s="1">
        <v>3.0</v>
      </c>
      <c r="AS191" s="1">
        <v>2.0</v>
      </c>
      <c r="AT191" s="1"/>
      <c r="AU191" s="1"/>
      <c r="AV191" s="1"/>
      <c r="AX191" s="1">
        <v>190.0</v>
      </c>
      <c r="AY191" s="1">
        <v>2.0</v>
      </c>
      <c r="AZ191" s="1">
        <v>1.0</v>
      </c>
      <c r="BA191" s="1">
        <v>1.0</v>
      </c>
      <c r="BB191" s="1">
        <v>1.0</v>
      </c>
      <c r="BC191" s="1"/>
      <c r="BD191" s="1">
        <v>5.0</v>
      </c>
      <c r="BE191" s="1">
        <v>6.0</v>
      </c>
      <c r="BF191" s="1">
        <v>6.0</v>
      </c>
      <c r="BG191" s="1">
        <v>8.0</v>
      </c>
      <c r="BH191" s="1">
        <v>4.0</v>
      </c>
      <c r="BI191" s="1">
        <v>56684.0</v>
      </c>
      <c r="BJ191" s="1">
        <v>120.0</v>
      </c>
      <c r="BL191" s="1">
        <v>22800.0</v>
      </c>
    </row>
    <row r="192" ht="15.75" customHeight="1">
      <c r="A192" s="2" t="s">
        <v>390</v>
      </c>
      <c r="B192" s="1" t="str">
        <f>IFERROR(__xludf.DUMMYFUNCTION("""COMPUTED_VALUE"""),"5JJ55")</f>
        <v>5JJ55</v>
      </c>
      <c r="C192" s="1">
        <f>IFERROR(__xludf.DUMMYFUNCTION("""COMPUTED_VALUE"""),629.0)</f>
        <v>629</v>
      </c>
      <c r="D192" s="1" t="s">
        <v>29</v>
      </c>
      <c r="E192" s="1" t="s">
        <v>22</v>
      </c>
      <c r="F192" s="1" t="s">
        <v>22</v>
      </c>
      <c r="G192" s="1" t="s">
        <v>29</v>
      </c>
      <c r="H192" s="1" t="s">
        <v>29</v>
      </c>
      <c r="M192" s="1">
        <v>5.0</v>
      </c>
      <c r="N192" s="1">
        <v>1.0</v>
      </c>
      <c r="O192" s="1">
        <v>1.0</v>
      </c>
      <c r="P192" s="1">
        <v>5.0</v>
      </c>
      <c r="Q192" s="1">
        <v>5.0</v>
      </c>
      <c r="S192" s="1" t="s">
        <v>29</v>
      </c>
      <c r="T192" s="1" t="s">
        <v>25</v>
      </c>
      <c r="U192" s="1" t="s">
        <v>25</v>
      </c>
      <c r="V192" s="1" t="s">
        <v>29</v>
      </c>
      <c r="W192" s="1" t="s">
        <v>29</v>
      </c>
      <c r="Y192" s="1" t="str">
        <f>IFERROR(__xludf.DUMMYFUNCTION("UNIQUE(S192:W192, TRUE)"),"5")</f>
        <v>5</v>
      </c>
      <c r="Z192" s="1" t="str">
        <f>IFERROR(__xludf.DUMMYFUNCTION("""COMPUTED_VALUE"""),"")</f>
        <v/>
      </c>
      <c r="AE192" s="1">
        <f t="shared" ref="AE192:AI192" si="192">IF($A192&lt;&gt;"", COUNTIF($D192:$H192, "=" &amp; Y192),"")</f>
        <v>3</v>
      </c>
      <c r="AF192" s="1">
        <f t="shared" si="192"/>
        <v>0</v>
      </c>
      <c r="AG192" s="1">
        <f t="shared" si="192"/>
        <v>0</v>
      </c>
      <c r="AH192" s="1">
        <f t="shared" si="192"/>
        <v>0</v>
      </c>
      <c r="AI192" s="1">
        <f t="shared" si="192"/>
        <v>0</v>
      </c>
      <c r="AJ192" s="1">
        <f t="shared" si="3"/>
        <v>2</v>
      </c>
      <c r="AL192" s="1">
        <f>IFERROR(__xludf.DUMMYFUNCTION("IFERROR(TRANSPOSE(SORT(TRANSPOSE(FILTER(AE192:AI192, AE192:AI192&lt;&gt;0)),1, FALSE)))"),3.0)</f>
        <v>3</v>
      </c>
      <c r="AR192" s="1">
        <v>5.0</v>
      </c>
      <c r="AS192" s="1"/>
      <c r="AT192" s="1"/>
      <c r="AU192" s="1"/>
      <c r="AV192" s="1"/>
      <c r="AX192" s="1">
        <v>191.0</v>
      </c>
      <c r="AY192" s="1">
        <v>2.0</v>
      </c>
      <c r="AZ192" s="1">
        <v>1.0</v>
      </c>
      <c r="BA192" s="1">
        <v>1.0</v>
      </c>
      <c r="BB192" s="1">
        <v>1.0</v>
      </c>
      <c r="BC192" s="1"/>
      <c r="BD192" s="1">
        <v>5.0</v>
      </c>
      <c r="BE192" s="1">
        <v>9.0</v>
      </c>
      <c r="BF192" s="1">
        <v>3.0</v>
      </c>
      <c r="BG192" s="1">
        <v>7.0</v>
      </c>
      <c r="BH192" s="1">
        <v>7.0</v>
      </c>
      <c r="BI192" s="1">
        <v>59377.0</v>
      </c>
      <c r="BJ192" s="1">
        <v>235.0</v>
      </c>
      <c r="BL192" s="1">
        <v>44885.0</v>
      </c>
    </row>
    <row r="193" ht="15.75" customHeight="1">
      <c r="A193" s="2" t="s">
        <v>391</v>
      </c>
      <c r="B193" s="1" t="str">
        <f>IFERROR(__xludf.DUMMYFUNCTION("""COMPUTED_VALUE"""),"AJ434")</f>
        <v>AJ434</v>
      </c>
      <c r="C193" s="1">
        <f>IFERROR(__xludf.DUMMYFUNCTION("""COMPUTED_VALUE"""),901.0)</f>
        <v>901</v>
      </c>
      <c r="D193" s="1" t="s">
        <v>39</v>
      </c>
      <c r="E193" s="1" t="s">
        <v>22</v>
      </c>
      <c r="F193" s="1" t="s">
        <v>21</v>
      </c>
      <c r="G193" s="1" t="s">
        <v>31</v>
      </c>
      <c r="H193" s="1" t="s">
        <v>21</v>
      </c>
      <c r="M193" s="1">
        <v>14.0</v>
      </c>
      <c r="N193" s="1">
        <v>1.0</v>
      </c>
      <c r="O193" s="1">
        <v>4.0</v>
      </c>
      <c r="P193" s="1">
        <v>3.0</v>
      </c>
      <c r="Q193" s="1">
        <v>4.0</v>
      </c>
      <c r="S193" s="1" t="s">
        <v>39</v>
      </c>
      <c r="T193" s="1" t="s">
        <v>25</v>
      </c>
      <c r="U193" s="1" t="s">
        <v>21</v>
      </c>
      <c r="V193" s="1" t="s">
        <v>31</v>
      </c>
      <c r="W193" s="1" t="s">
        <v>21</v>
      </c>
      <c r="Y193" s="1" t="str">
        <f>IFERROR(__xludf.DUMMYFUNCTION("UNIQUE(S193:W193, TRUE)"),"A")</f>
        <v>A</v>
      </c>
      <c r="Z193" s="1" t="str">
        <f>IFERROR(__xludf.DUMMYFUNCTION("""COMPUTED_VALUE"""),"")</f>
        <v/>
      </c>
      <c r="AA193" s="1" t="str">
        <f>IFERROR(__xludf.DUMMYFUNCTION("""COMPUTED_VALUE"""),"4")</f>
        <v>4</v>
      </c>
      <c r="AB193" s="1" t="str">
        <f>IFERROR(__xludf.DUMMYFUNCTION("""COMPUTED_VALUE"""),"3")</f>
        <v>3</v>
      </c>
      <c r="AE193" s="1">
        <f t="shared" ref="AE193:AI193" si="193">IF($A193&lt;&gt;"", COUNTIF($D193:$H193, "=" &amp; Y193),"")</f>
        <v>1</v>
      </c>
      <c r="AF193" s="1">
        <f t="shared" si="193"/>
        <v>0</v>
      </c>
      <c r="AG193" s="1">
        <f t="shared" si="193"/>
        <v>2</v>
      </c>
      <c r="AH193" s="1">
        <f t="shared" si="193"/>
        <v>1</v>
      </c>
      <c r="AI193" s="1">
        <f t="shared" si="193"/>
        <v>0</v>
      </c>
      <c r="AJ193" s="1">
        <f t="shared" si="3"/>
        <v>1</v>
      </c>
      <c r="AL193" s="1">
        <f>IFERROR(__xludf.DUMMYFUNCTION("IFERROR(TRANSPOSE(SORT(TRANSPOSE(FILTER(AE193:AI193, AE193:AI193&lt;&gt;0)),1, FALSE)))"),2.0)</f>
        <v>2</v>
      </c>
      <c r="AM193" s="1">
        <f>IFERROR(__xludf.DUMMYFUNCTION("""COMPUTED_VALUE"""),1.0)</f>
        <v>1</v>
      </c>
      <c r="AN193" s="1">
        <f>IFERROR(__xludf.DUMMYFUNCTION("""COMPUTED_VALUE"""),1.0)</f>
        <v>1</v>
      </c>
      <c r="AR193" s="1">
        <v>3.0</v>
      </c>
      <c r="AS193" s="1">
        <v>1.0</v>
      </c>
      <c r="AT193" s="1">
        <v>1.0</v>
      </c>
      <c r="AU193" s="1"/>
      <c r="AV193" s="1"/>
      <c r="AX193" s="1">
        <v>192.0</v>
      </c>
      <c r="AY193" s="1">
        <v>2.0</v>
      </c>
      <c r="AZ193" s="1">
        <v>1.0</v>
      </c>
      <c r="BA193" s="1">
        <v>1.0</v>
      </c>
      <c r="BB193" s="1">
        <v>1.0</v>
      </c>
      <c r="BC193" s="1"/>
      <c r="BD193" s="1">
        <v>5.0</v>
      </c>
      <c r="BE193" s="1">
        <v>9.0</v>
      </c>
      <c r="BF193" s="1">
        <v>9.0</v>
      </c>
      <c r="BG193" s="1">
        <v>4.0</v>
      </c>
      <c r="BH193" s="1">
        <v>10.0</v>
      </c>
      <c r="BI193" s="1" t="s">
        <v>392</v>
      </c>
      <c r="BJ193" s="1">
        <v>502.0</v>
      </c>
      <c r="BL193" s="1">
        <v>96384.0</v>
      </c>
    </row>
    <row r="194" ht="15.75" customHeight="1">
      <c r="A194" s="2" t="s">
        <v>393</v>
      </c>
      <c r="B194" s="1" t="str">
        <f>IFERROR(__xludf.DUMMYFUNCTION("""COMPUTED_VALUE"""),"JJ7A9")</f>
        <v>JJ7A9</v>
      </c>
      <c r="C194" s="1">
        <f>IFERROR(__xludf.DUMMYFUNCTION("""COMPUTED_VALUE"""),166.0)</f>
        <v>166</v>
      </c>
      <c r="D194" s="1" t="s">
        <v>22</v>
      </c>
      <c r="E194" s="1" t="s">
        <v>22</v>
      </c>
      <c r="F194" s="1" t="s">
        <v>28</v>
      </c>
      <c r="G194" s="1" t="s">
        <v>39</v>
      </c>
      <c r="H194" s="1" t="s">
        <v>23</v>
      </c>
      <c r="M194" s="1">
        <v>1.0</v>
      </c>
      <c r="N194" s="1">
        <v>1.0</v>
      </c>
      <c r="O194" s="1">
        <v>7.0</v>
      </c>
      <c r="P194" s="1">
        <v>14.0</v>
      </c>
      <c r="Q194" s="1">
        <v>9.0</v>
      </c>
      <c r="S194" s="1" t="s">
        <v>25</v>
      </c>
      <c r="T194" s="1" t="s">
        <v>25</v>
      </c>
      <c r="U194" s="1" t="s">
        <v>28</v>
      </c>
      <c r="V194" s="1" t="s">
        <v>39</v>
      </c>
      <c r="W194" s="1" t="s">
        <v>23</v>
      </c>
      <c r="Y194" s="1" t="str">
        <f>IFERROR(__xludf.DUMMYFUNCTION("UNIQUE(S194:W194, TRUE)"),"")</f>
        <v/>
      </c>
      <c r="Z194" s="1" t="str">
        <f>IFERROR(__xludf.DUMMYFUNCTION("""COMPUTED_VALUE"""),"7")</f>
        <v>7</v>
      </c>
      <c r="AA194" s="1" t="str">
        <f>IFERROR(__xludf.DUMMYFUNCTION("""COMPUTED_VALUE"""),"A")</f>
        <v>A</v>
      </c>
      <c r="AB194" s="1" t="str">
        <f>IFERROR(__xludf.DUMMYFUNCTION("""COMPUTED_VALUE"""),"9")</f>
        <v>9</v>
      </c>
      <c r="AE194" s="1">
        <f t="shared" ref="AE194:AI194" si="194">IF($A194&lt;&gt;"", COUNTIF($D194:$H194, "=" &amp; Y194),"")</f>
        <v>0</v>
      </c>
      <c r="AF194" s="1">
        <f t="shared" si="194"/>
        <v>1</v>
      </c>
      <c r="AG194" s="1">
        <f t="shared" si="194"/>
        <v>1</v>
      </c>
      <c r="AH194" s="1">
        <f t="shared" si="194"/>
        <v>1</v>
      </c>
      <c r="AI194" s="1">
        <f t="shared" si="194"/>
        <v>0</v>
      </c>
      <c r="AJ194" s="1">
        <f t="shared" si="3"/>
        <v>2</v>
      </c>
      <c r="AL194" s="1">
        <f>IFERROR(__xludf.DUMMYFUNCTION("IFERROR(TRANSPOSE(SORT(TRANSPOSE(FILTER(AE194:AI194, AE194:AI194&lt;&gt;0)),1, FALSE)))"),1.0)</f>
        <v>1</v>
      </c>
      <c r="AM194" s="1">
        <f>IFERROR(__xludf.DUMMYFUNCTION("""COMPUTED_VALUE"""),1.0)</f>
        <v>1</v>
      </c>
      <c r="AN194" s="1">
        <f>IFERROR(__xludf.DUMMYFUNCTION("""COMPUTED_VALUE"""),1.0)</f>
        <v>1</v>
      </c>
      <c r="AR194" s="1">
        <v>3.0</v>
      </c>
      <c r="AS194" s="1">
        <v>1.0</v>
      </c>
      <c r="AT194" s="1">
        <v>1.0</v>
      </c>
      <c r="AU194" s="1"/>
      <c r="AV194" s="1"/>
      <c r="AX194" s="1">
        <v>193.0</v>
      </c>
      <c r="AY194" s="1">
        <v>2.0</v>
      </c>
      <c r="AZ194" s="1">
        <v>1.0</v>
      </c>
      <c r="BA194" s="1">
        <v>1.0</v>
      </c>
      <c r="BB194" s="1">
        <v>1.0</v>
      </c>
      <c r="BC194" s="1"/>
      <c r="BD194" s="1">
        <v>5.0</v>
      </c>
      <c r="BE194" s="1">
        <v>10.0</v>
      </c>
      <c r="BF194" s="1">
        <v>14.0</v>
      </c>
      <c r="BG194" s="1">
        <v>10.0</v>
      </c>
      <c r="BH194" s="1">
        <v>2.0</v>
      </c>
      <c r="BI194" s="1" t="s">
        <v>394</v>
      </c>
      <c r="BJ194" s="1">
        <v>849.0</v>
      </c>
      <c r="BL194" s="1">
        <v>163857.0</v>
      </c>
    </row>
    <row r="195" ht="15.75" customHeight="1">
      <c r="A195" s="2" t="s">
        <v>395</v>
      </c>
      <c r="B195" s="1" t="str">
        <f>IFERROR(__xludf.DUMMYFUNCTION("""COMPUTED_VALUE"""),"Q99J9")</f>
        <v>Q99J9</v>
      </c>
      <c r="C195" s="1">
        <f>IFERROR(__xludf.DUMMYFUNCTION("""COMPUTED_VALUE"""),577.0)</f>
        <v>577</v>
      </c>
      <c r="D195" s="1" t="s">
        <v>20</v>
      </c>
      <c r="E195" s="1" t="s">
        <v>23</v>
      </c>
      <c r="F195" s="1" t="s">
        <v>23</v>
      </c>
      <c r="G195" s="1" t="s">
        <v>22</v>
      </c>
      <c r="H195" s="1" t="s">
        <v>23</v>
      </c>
      <c r="M195" s="1">
        <v>12.0</v>
      </c>
      <c r="N195" s="1">
        <v>9.0</v>
      </c>
      <c r="O195" s="1">
        <v>9.0</v>
      </c>
      <c r="P195" s="1">
        <v>1.0</v>
      </c>
      <c r="Q195" s="1">
        <v>9.0</v>
      </c>
      <c r="S195" s="1" t="s">
        <v>20</v>
      </c>
      <c r="T195" s="1" t="s">
        <v>23</v>
      </c>
      <c r="U195" s="1" t="s">
        <v>23</v>
      </c>
      <c r="V195" s="1" t="s">
        <v>25</v>
      </c>
      <c r="W195" s="1" t="s">
        <v>23</v>
      </c>
      <c r="Y195" s="1" t="str">
        <f>IFERROR(__xludf.DUMMYFUNCTION("UNIQUE(S195:W195, TRUE)"),"Q")</f>
        <v>Q</v>
      </c>
      <c r="Z195" s="1" t="str">
        <f>IFERROR(__xludf.DUMMYFUNCTION("""COMPUTED_VALUE"""),"9")</f>
        <v>9</v>
      </c>
      <c r="AA195" s="1" t="str">
        <f>IFERROR(__xludf.DUMMYFUNCTION("""COMPUTED_VALUE"""),"")</f>
        <v/>
      </c>
      <c r="AE195" s="1">
        <f t="shared" ref="AE195:AI195" si="195">IF($A195&lt;&gt;"", COUNTIF($D195:$H195, "=" &amp; Y195),"")</f>
        <v>1</v>
      </c>
      <c r="AF195" s="1">
        <f t="shared" si="195"/>
        <v>3</v>
      </c>
      <c r="AG195" s="1">
        <f t="shared" si="195"/>
        <v>0</v>
      </c>
      <c r="AH195" s="1">
        <f t="shared" si="195"/>
        <v>0</v>
      </c>
      <c r="AI195" s="1">
        <f t="shared" si="195"/>
        <v>0</v>
      </c>
      <c r="AJ195" s="1">
        <f t="shared" si="3"/>
        <v>1</v>
      </c>
      <c r="AL195" s="1">
        <f>IFERROR(__xludf.DUMMYFUNCTION("IFERROR(TRANSPOSE(SORT(TRANSPOSE(FILTER(AE195:AI195, AE195:AI195&lt;&gt;0)),1, FALSE)))"),3.0)</f>
        <v>3</v>
      </c>
      <c r="AM195" s="1">
        <f>IFERROR(__xludf.DUMMYFUNCTION("""COMPUTED_VALUE"""),1.0)</f>
        <v>1</v>
      </c>
      <c r="AR195" s="1">
        <v>4.0</v>
      </c>
      <c r="AS195" s="1">
        <v>1.0</v>
      </c>
      <c r="AT195" s="1"/>
      <c r="AU195" s="1"/>
      <c r="AV195" s="1"/>
      <c r="AX195" s="1">
        <v>194.0</v>
      </c>
      <c r="AY195" s="1">
        <v>2.0</v>
      </c>
      <c r="AZ195" s="1">
        <v>1.0</v>
      </c>
      <c r="BA195" s="1">
        <v>1.0</v>
      </c>
      <c r="BB195" s="1">
        <v>1.0</v>
      </c>
      <c r="BC195" s="1"/>
      <c r="BD195" s="1">
        <v>5.0</v>
      </c>
      <c r="BE195" s="1">
        <v>13.0</v>
      </c>
      <c r="BF195" s="1">
        <v>12.0</v>
      </c>
      <c r="BG195" s="1">
        <v>1.0</v>
      </c>
      <c r="BH195" s="1">
        <v>10.0</v>
      </c>
      <c r="BI195" s="1" t="s">
        <v>396</v>
      </c>
      <c r="BJ195" s="1">
        <v>590.0</v>
      </c>
      <c r="BL195" s="1">
        <v>114460.0</v>
      </c>
    </row>
    <row r="196" ht="15.75" customHeight="1">
      <c r="A196" s="2" t="s">
        <v>397</v>
      </c>
      <c r="B196" s="1" t="str">
        <f>IFERROR(__xludf.DUMMYFUNCTION("""COMPUTED_VALUE"""),"44T4T")</f>
        <v>44T4T</v>
      </c>
      <c r="C196" s="1">
        <f>IFERROR(__xludf.DUMMYFUNCTION("""COMPUTED_VALUE"""),688.0)</f>
        <v>688</v>
      </c>
      <c r="D196" s="1" t="s">
        <v>21</v>
      </c>
      <c r="E196" s="1" t="s">
        <v>21</v>
      </c>
      <c r="F196" s="1" t="s">
        <v>45</v>
      </c>
      <c r="G196" s="1" t="s">
        <v>21</v>
      </c>
      <c r="H196" s="1" t="s">
        <v>45</v>
      </c>
      <c r="M196" s="1">
        <v>4.0</v>
      </c>
      <c r="N196" s="1">
        <v>4.0</v>
      </c>
      <c r="O196" s="1">
        <v>10.0</v>
      </c>
      <c r="P196" s="1">
        <v>4.0</v>
      </c>
      <c r="Q196" s="1">
        <v>10.0</v>
      </c>
      <c r="S196" s="1" t="s">
        <v>21</v>
      </c>
      <c r="T196" s="1" t="s">
        <v>21</v>
      </c>
      <c r="U196" s="1" t="s">
        <v>45</v>
      </c>
      <c r="V196" s="1" t="s">
        <v>21</v>
      </c>
      <c r="W196" s="1" t="s">
        <v>45</v>
      </c>
      <c r="Y196" s="1" t="str">
        <f>IFERROR(__xludf.DUMMYFUNCTION("UNIQUE(S196:W196, TRUE)"),"4")</f>
        <v>4</v>
      </c>
      <c r="Z196" s="1" t="str">
        <f>IFERROR(__xludf.DUMMYFUNCTION("""COMPUTED_VALUE"""),"T")</f>
        <v>T</v>
      </c>
      <c r="AE196" s="1">
        <f t="shared" ref="AE196:AI196" si="196">IF($A196&lt;&gt;"", COUNTIF($D196:$H196, "=" &amp; Y196),"")</f>
        <v>3</v>
      </c>
      <c r="AF196" s="1">
        <f t="shared" si="196"/>
        <v>2</v>
      </c>
      <c r="AG196" s="1">
        <f t="shared" si="196"/>
        <v>0</v>
      </c>
      <c r="AH196" s="1">
        <f t="shared" si="196"/>
        <v>0</v>
      </c>
      <c r="AI196" s="1">
        <f t="shared" si="196"/>
        <v>0</v>
      </c>
      <c r="AJ196" s="1">
        <f t="shared" si="3"/>
        <v>0</v>
      </c>
      <c r="AL196" s="1">
        <f>IFERROR(__xludf.DUMMYFUNCTION("IFERROR(TRANSPOSE(SORT(TRANSPOSE(FILTER(AE196:AI196, AE196:AI196&lt;&gt;0)),1, FALSE)))"),3.0)</f>
        <v>3</v>
      </c>
      <c r="AM196" s="1">
        <f>IFERROR(__xludf.DUMMYFUNCTION("""COMPUTED_VALUE"""),2.0)</f>
        <v>2</v>
      </c>
      <c r="AR196" s="1">
        <v>3.0</v>
      </c>
      <c r="AS196" s="1">
        <v>2.0</v>
      </c>
      <c r="AT196" s="1"/>
      <c r="AU196" s="1"/>
      <c r="AV196" s="1"/>
      <c r="AX196" s="1">
        <v>195.0</v>
      </c>
      <c r="AY196" s="1">
        <v>2.0</v>
      </c>
      <c r="AZ196" s="1">
        <v>1.0</v>
      </c>
      <c r="BA196" s="1">
        <v>1.0</v>
      </c>
      <c r="BB196" s="1">
        <v>1.0</v>
      </c>
      <c r="BC196" s="1"/>
      <c r="BD196" s="1">
        <v>6.0</v>
      </c>
      <c r="BE196" s="1">
        <v>2.0</v>
      </c>
      <c r="BF196" s="1">
        <v>1.0</v>
      </c>
      <c r="BG196" s="1">
        <v>10.0</v>
      </c>
      <c r="BH196" s="1">
        <v>8.0</v>
      </c>
      <c r="BI196" s="1" t="s">
        <v>398</v>
      </c>
      <c r="BJ196" s="1">
        <v>860.0</v>
      </c>
      <c r="BL196" s="1">
        <v>167700.0</v>
      </c>
    </row>
    <row r="197" ht="15.75" customHeight="1">
      <c r="A197" s="2" t="s">
        <v>399</v>
      </c>
      <c r="B197" s="1" t="str">
        <f>IFERROR(__xludf.DUMMYFUNCTION("""COMPUTED_VALUE"""),"T8J8K")</f>
        <v>T8J8K</v>
      </c>
      <c r="C197" s="1">
        <f>IFERROR(__xludf.DUMMYFUNCTION("""COMPUTED_VALUE"""),759.0)</f>
        <v>759</v>
      </c>
      <c r="D197" s="1" t="s">
        <v>45</v>
      </c>
      <c r="E197" s="1" t="s">
        <v>30</v>
      </c>
      <c r="F197" s="1" t="s">
        <v>22</v>
      </c>
      <c r="G197" s="1" t="s">
        <v>30</v>
      </c>
      <c r="H197" s="1" t="s">
        <v>38</v>
      </c>
      <c r="M197" s="1">
        <v>10.0</v>
      </c>
      <c r="N197" s="1">
        <v>8.0</v>
      </c>
      <c r="O197" s="1">
        <v>1.0</v>
      </c>
      <c r="P197" s="1">
        <v>8.0</v>
      </c>
      <c r="Q197" s="1">
        <v>13.0</v>
      </c>
      <c r="S197" s="1" t="s">
        <v>45</v>
      </c>
      <c r="T197" s="1" t="s">
        <v>30</v>
      </c>
      <c r="U197" s="1" t="s">
        <v>25</v>
      </c>
      <c r="V197" s="1" t="s">
        <v>30</v>
      </c>
      <c r="W197" s="1" t="s">
        <v>38</v>
      </c>
      <c r="Y197" s="1" t="str">
        <f>IFERROR(__xludf.DUMMYFUNCTION("UNIQUE(S197:W197, TRUE)"),"T")</f>
        <v>T</v>
      </c>
      <c r="Z197" s="1" t="str">
        <f>IFERROR(__xludf.DUMMYFUNCTION("""COMPUTED_VALUE"""),"8")</f>
        <v>8</v>
      </c>
      <c r="AA197" s="1" t="str">
        <f>IFERROR(__xludf.DUMMYFUNCTION("""COMPUTED_VALUE"""),"")</f>
        <v/>
      </c>
      <c r="AB197" s="1" t="str">
        <f>IFERROR(__xludf.DUMMYFUNCTION("""COMPUTED_VALUE"""),"K")</f>
        <v>K</v>
      </c>
      <c r="AE197" s="1">
        <f t="shared" ref="AE197:AI197" si="197">IF($A197&lt;&gt;"", COUNTIF($D197:$H197, "=" &amp; Y197),"")</f>
        <v>1</v>
      </c>
      <c r="AF197" s="1">
        <f t="shared" si="197"/>
        <v>2</v>
      </c>
      <c r="AG197" s="1">
        <f t="shared" si="197"/>
        <v>0</v>
      </c>
      <c r="AH197" s="1">
        <f t="shared" si="197"/>
        <v>1</v>
      </c>
      <c r="AI197" s="1">
        <f t="shared" si="197"/>
        <v>0</v>
      </c>
      <c r="AJ197" s="1">
        <f t="shared" si="3"/>
        <v>1</v>
      </c>
      <c r="AL197" s="1">
        <f>IFERROR(__xludf.DUMMYFUNCTION("IFERROR(TRANSPOSE(SORT(TRANSPOSE(FILTER(AE197:AI197, AE197:AI197&lt;&gt;0)),1, FALSE)))"),2.0)</f>
        <v>2</v>
      </c>
      <c r="AM197" s="1">
        <f>IFERROR(__xludf.DUMMYFUNCTION("""COMPUTED_VALUE"""),1.0)</f>
        <v>1</v>
      </c>
      <c r="AN197" s="1">
        <f>IFERROR(__xludf.DUMMYFUNCTION("""COMPUTED_VALUE"""),1.0)</f>
        <v>1</v>
      </c>
      <c r="AR197" s="1">
        <v>3.0</v>
      </c>
      <c r="AS197" s="1">
        <v>1.0</v>
      </c>
      <c r="AT197" s="1">
        <v>1.0</v>
      </c>
      <c r="AU197" s="1"/>
      <c r="AV197" s="1"/>
      <c r="AX197" s="1">
        <v>196.0</v>
      </c>
      <c r="AY197" s="1">
        <v>2.0</v>
      </c>
      <c r="AZ197" s="1">
        <v>1.0</v>
      </c>
      <c r="BA197" s="1">
        <v>1.0</v>
      </c>
      <c r="BB197" s="1">
        <v>1.0</v>
      </c>
      <c r="BC197" s="1"/>
      <c r="BD197" s="1">
        <v>6.0</v>
      </c>
      <c r="BE197" s="1">
        <v>2.0</v>
      </c>
      <c r="BF197" s="1">
        <v>5.0</v>
      </c>
      <c r="BG197" s="1">
        <v>1.0</v>
      </c>
      <c r="BH197" s="1">
        <v>9.0</v>
      </c>
      <c r="BI197" s="1" t="s">
        <v>400</v>
      </c>
      <c r="BJ197" s="1">
        <v>336.0</v>
      </c>
      <c r="BL197" s="1">
        <v>65856.0</v>
      </c>
    </row>
    <row r="198" ht="15.75" customHeight="1">
      <c r="A198" s="2" t="s">
        <v>401</v>
      </c>
      <c r="B198" s="1" t="str">
        <f>IFERROR(__xludf.DUMMYFUNCTION("""COMPUTED_VALUE"""),"5AJ5A")</f>
        <v>5AJ5A</v>
      </c>
      <c r="C198" s="1">
        <f>IFERROR(__xludf.DUMMYFUNCTION("""COMPUTED_VALUE"""),149.0)</f>
        <v>149</v>
      </c>
      <c r="D198" s="1" t="s">
        <v>29</v>
      </c>
      <c r="E198" s="1" t="s">
        <v>39</v>
      </c>
      <c r="F198" s="1" t="s">
        <v>22</v>
      </c>
      <c r="G198" s="1" t="s">
        <v>29</v>
      </c>
      <c r="H198" s="1" t="s">
        <v>39</v>
      </c>
      <c r="M198" s="1">
        <v>5.0</v>
      </c>
      <c r="N198" s="1">
        <v>14.0</v>
      </c>
      <c r="O198" s="1">
        <v>1.0</v>
      </c>
      <c r="P198" s="1">
        <v>5.0</v>
      </c>
      <c r="Q198" s="1">
        <v>14.0</v>
      </c>
      <c r="S198" s="1" t="s">
        <v>29</v>
      </c>
      <c r="T198" s="1" t="s">
        <v>39</v>
      </c>
      <c r="U198" s="1" t="s">
        <v>25</v>
      </c>
      <c r="V198" s="1" t="s">
        <v>29</v>
      </c>
      <c r="W198" s="1" t="s">
        <v>39</v>
      </c>
      <c r="Y198" s="1" t="str">
        <f>IFERROR(__xludf.DUMMYFUNCTION("UNIQUE(S198:W198, TRUE)"),"5")</f>
        <v>5</v>
      </c>
      <c r="Z198" s="1" t="str">
        <f>IFERROR(__xludf.DUMMYFUNCTION("""COMPUTED_VALUE"""),"A")</f>
        <v>A</v>
      </c>
      <c r="AA198" s="1" t="str">
        <f>IFERROR(__xludf.DUMMYFUNCTION("""COMPUTED_VALUE"""),"")</f>
        <v/>
      </c>
      <c r="AE198" s="1">
        <f t="shared" ref="AE198:AI198" si="198">IF($A198&lt;&gt;"", COUNTIF($D198:$H198, "=" &amp; Y198),"")</f>
        <v>2</v>
      </c>
      <c r="AF198" s="1">
        <f t="shared" si="198"/>
        <v>2</v>
      </c>
      <c r="AG198" s="1">
        <f t="shared" si="198"/>
        <v>0</v>
      </c>
      <c r="AH198" s="1">
        <f t="shared" si="198"/>
        <v>0</v>
      </c>
      <c r="AI198" s="1">
        <f t="shared" si="198"/>
        <v>0</v>
      </c>
      <c r="AJ198" s="1">
        <f t="shared" si="3"/>
        <v>1</v>
      </c>
      <c r="AL198" s="1">
        <f>IFERROR(__xludf.DUMMYFUNCTION("IFERROR(TRANSPOSE(SORT(TRANSPOSE(FILTER(AE198:AI198, AE198:AI198&lt;&gt;0)),1, FALSE)))"),2.0)</f>
        <v>2</v>
      </c>
      <c r="AM198" s="1">
        <f>IFERROR(__xludf.DUMMYFUNCTION("""COMPUTED_VALUE"""),2.0)</f>
        <v>2</v>
      </c>
      <c r="AR198" s="1">
        <v>3.0</v>
      </c>
      <c r="AS198" s="1">
        <v>2.0</v>
      </c>
      <c r="AT198" s="1"/>
      <c r="AU198" s="1"/>
      <c r="AV198" s="1"/>
      <c r="AX198" s="1">
        <v>197.0</v>
      </c>
      <c r="AY198" s="1">
        <v>2.0</v>
      </c>
      <c r="AZ198" s="1">
        <v>1.0</v>
      </c>
      <c r="BA198" s="1">
        <v>1.0</v>
      </c>
      <c r="BB198" s="1">
        <v>1.0</v>
      </c>
      <c r="BC198" s="1"/>
      <c r="BD198" s="1">
        <v>6.0</v>
      </c>
      <c r="BE198" s="1">
        <v>2.0</v>
      </c>
      <c r="BF198" s="1">
        <v>14.0</v>
      </c>
      <c r="BG198" s="1">
        <v>6.0</v>
      </c>
      <c r="BH198" s="1">
        <v>4.0</v>
      </c>
      <c r="BI198" s="1" t="s">
        <v>402</v>
      </c>
      <c r="BJ198" s="1">
        <v>416.0</v>
      </c>
      <c r="BL198" s="1">
        <v>81952.0</v>
      </c>
    </row>
    <row r="199" ht="15.75" customHeight="1">
      <c r="A199" s="2" t="s">
        <v>403</v>
      </c>
      <c r="B199" s="1">
        <f>IFERROR(__xludf.DUMMYFUNCTION("""COMPUTED_VALUE"""),95599.0)</f>
        <v>95599</v>
      </c>
      <c r="C199" s="1">
        <f>IFERROR(__xludf.DUMMYFUNCTION("""COMPUTED_VALUE"""),890.0)</f>
        <v>890</v>
      </c>
      <c r="D199" s="1" t="s">
        <v>23</v>
      </c>
      <c r="E199" s="1" t="s">
        <v>29</v>
      </c>
      <c r="F199" s="1" t="s">
        <v>29</v>
      </c>
      <c r="G199" s="1" t="s">
        <v>23</v>
      </c>
      <c r="H199" s="1" t="s">
        <v>23</v>
      </c>
      <c r="M199" s="1">
        <v>9.0</v>
      </c>
      <c r="N199" s="1">
        <v>5.0</v>
      </c>
      <c r="O199" s="1">
        <v>5.0</v>
      </c>
      <c r="P199" s="1">
        <v>9.0</v>
      </c>
      <c r="Q199" s="1">
        <v>9.0</v>
      </c>
      <c r="S199" s="1" t="s">
        <v>23</v>
      </c>
      <c r="T199" s="1" t="s">
        <v>29</v>
      </c>
      <c r="U199" s="1" t="s">
        <v>29</v>
      </c>
      <c r="V199" s="1" t="s">
        <v>23</v>
      </c>
      <c r="W199" s="1" t="s">
        <v>23</v>
      </c>
      <c r="Y199" s="1" t="str">
        <f>IFERROR(__xludf.DUMMYFUNCTION("UNIQUE(S199:W199, TRUE)"),"9")</f>
        <v>9</v>
      </c>
      <c r="Z199" s="1" t="str">
        <f>IFERROR(__xludf.DUMMYFUNCTION("""COMPUTED_VALUE"""),"5")</f>
        <v>5</v>
      </c>
      <c r="AE199" s="1">
        <f t="shared" ref="AE199:AI199" si="199">IF($A199&lt;&gt;"", COUNTIF($D199:$H199, "=" &amp; Y199),"")</f>
        <v>3</v>
      </c>
      <c r="AF199" s="1">
        <f t="shared" si="199"/>
        <v>2</v>
      </c>
      <c r="AG199" s="1">
        <f t="shared" si="199"/>
        <v>0</v>
      </c>
      <c r="AH199" s="1">
        <f t="shared" si="199"/>
        <v>0</v>
      </c>
      <c r="AI199" s="1">
        <f t="shared" si="199"/>
        <v>0</v>
      </c>
      <c r="AJ199" s="1">
        <f t="shared" si="3"/>
        <v>0</v>
      </c>
      <c r="AL199" s="1">
        <f>IFERROR(__xludf.DUMMYFUNCTION("IFERROR(TRANSPOSE(SORT(TRANSPOSE(FILTER(AE199:AI199, AE199:AI199&lt;&gt;0)),1, FALSE)))"),3.0)</f>
        <v>3</v>
      </c>
      <c r="AM199" s="1">
        <f>IFERROR(__xludf.DUMMYFUNCTION("""COMPUTED_VALUE"""),2.0)</f>
        <v>2</v>
      </c>
      <c r="AR199" s="1">
        <v>3.0</v>
      </c>
      <c r="AS199" s="1">
        <v>2.0</v>
      </c>
      <c r="AT199" s="1"/>
      <c r="AU199" s="1"/>
      <c r="AV199" s="1"/>
      <c r="AX199" s="1">
        <v>198.0</v>
      </c>
      <c r="AY199" s="1">
        <v>2.0</v>
      </c>
      <c r="AZ199" s="1">
        <v>1.0</v>
      </c>
      <c r="BA199" s="1">
        <v>1.0</v>
      </c>
      <c r="BB199" s="1">
        <v>1.0</v>
      </c>
      <c r="BC199" s="1"/>
      <c r="BD199" s="1">
        <v>6.0</v>
      </c>
      <c r="BE199" s="1">
        <v>3.0</v>
      </c>
      <c r="BF199" s="1">
        <v>2.0</v>
      </c>
      <c r="BG199" s="1">
        <v>2.0</v>
      </c>
      <c r="BH199" s="1">
        <v>13.0</v>
      </c>
      <c r="BI199" s="1" t="s">
        <v>404</v>
      </c>
      <c r="BJ199" s="1">
        <v>186.0</v>
      </c>
      <c r="BL199" s="1">
        <v>36828.0</v>
      </c>
    </row>
    <row r="200" ht="15.75" customHeight="1">
      <c r="A200" s="2" t="s">
        <v>405</v>
      </c>
      <c r="B200" s="1" t="str">
        <f>IFERROR(__xludf.DUMMYFUNCTION("""COMPUTED_VALUE"""),"3Q662")</f>
        <v>3Q662</v>
      </c>
      <c r="C200" s="1">
        <f>IFERROR(__xludf.DUMMYFUNCTION("""COMPUTED_VALUE"""),781.0)</f>
        <v>781</v>
      </c>
      <c r="D200" s="1" t="s">
        <v>31</v>
      </c>
      <c r="E200" s="1" t="s">
        <v>20</v>
      </c>
      <c r="F200" s="1" t="s">
        <v>40</v>
      </c>
      <c r="G200" s="1" t="s">
        <v>40</v>
      </c>
      <c r="H200" s="1" t="s">
        <v>24</v>
      </c>
      <c r="M200" s="1">
        <v>3.0</v>
      </c>
      <c r="N200" s="1">
        <v>12.0</v>
      </c>
      <c r="O200" s="1">
        <v>6.0</v>
      </c>
      <c r="P200" s="1">
        <v>6.0</v>
      </c>
      <c r="Q200" s="1">
        <v>2.0</v>
      </c>
      <c r="S200" s="1" t="s">
        <v>31</v>
      </c>
      <c r="T200" s="1" t="s">
        <v>20</v>
      </c>
      <c r="U200" s="1" t="s">
        <v>40</v>
      </c>
      <c r="V200" s="1" t="s">
        <v>40</v>
      </c>
      <c r="W200" s="1" t="s">
        <v>24</v>
      </c>
      <c r="Y200" s="1" t="str">
        <f>IFERROR(__xludf.DUMMYFUNCTION("UNIQUE(S200:W200, TRUE)"),"3")</f>
        <v>3</v>
      </c>
      <c r="Z200" s="1" t="str">
        <f>IFERROR(__xludf.DUMMYFUNCTION("""COMPUTED_VALUE"""),"Q")</f>
        <v>Q</v>
      </c>
      <c r="AA200" s="1" t="str">
        <f>IFERROR(__xludf.DUMMYFUNCTION("""COMPUTED_VALUE"""),"6")</f>
        <v>6</v>
      </c>
      <c r="AB200" s="1" t="str">
        <f>IFERROR(__xludf.DUMMYFUNCTION("""COMPUTED_VALUE"""),"2")</f>
        <v>2</v>
      </c>
      <c r="AE200" s="1">
        <f t="shared" ref="AE200:AI200" si="200">IF($A200&lt;&gt;"", COUNTIF($D200:$H200, "=" &amp; Y200),"")</f>
        <v>1</v>
      </c>
      <c r="AF200" s="1">
        <f t="shared" si="200"/>
        <v>1</v>
      </c>
      <c r="AG200" s="1">
        <f t="shared" si="200"/>
        <v>2</v>
      </c>
      <c r="AH200" s="1">
        <f t="shared" si="200"/>
        <v>1</v>
      </c>
      <c r="AI200" s="1">
        <f t="shared" si="200"/>
        <v>0</v>
      </c>
      <c r="AJ200" s="1">
        <f t="shared" si="3"/>
        <v>0</v>
      </c>
      <c r="AL200" s="1">
        <f>IFERROR(__xludf.DUMMYFUNCTION("IFERROR(TRANSPOSE(SORT(TRANSPOSE(FILTER(AE200:AI200, AE200:AI200&lt;&gt;0)),1, FALSE)))"),2.0)</f>
        <v>2</v>
      </c>
      <c r="AM200" s="1">
        <f>IFERROR(__xludf.DUMMYFUNCTION("""COMPUTED_VALUE"""),1.0)</f>
        <v>1</v>
      </c>
      <c r="AN200" s="1">
        <f>IFERROR(__xludf.DUMMYFUNCTION("""COMPUTED_VALUE"""),1.0)</f>
        <v>1</v>
      </c>
      <c r="AO200" s="1">
        <f>IFERROR(__xludf.DUMMYFUNCTION("""COMPUTED_VALUE"""),1.0)</f>
        <v>1</v>
      </c>
      <c r="AR200" s="1">
        <v>2.0</v>
      </c>
      <c r="AS200" s="1">
        <v>1.0</v>
      </c>
      <c r="AT200" s="1">
        <v>1.0</v>
      </c>
      <c r="AU200" s="1">
        <v>1.0</v>
      </c>
      <c r="AV200" s="1"/>
      <c r="AX200" s="1">
        <v>199.0</v>
      </c>
      <c r="AY200" s="1">
        <v>2.0</v>
      </c>
      <c r="AZ200" s="1">
        <v>1.0</v>
      </c>
      <c r="BA200" s="1">
        <v>1.0</v>
      </c>
      <c r="BB200" s="1">
        <v>1.0</v>
      </c>
      <c r="BC200" s="1"/>
      <c r="BD200" s="1">
        <v>6.0</v>
      </c>
      <c r="BE200" s="1">
        <v>3.0</v>
      </c>
      <c r="BF200" s="1">
        <v>8.0</v>
      </c>
      <c r="BG200" s="1">
        <v>3.0</v>
      </c>
      <c r="BH200" s="1">
        <v>4.0</v>
      </c>
      <c r="BI200" s="1">
        <v>63834.0</v>
      </c>
      <c r="BJ200" s="1">
        <v>369.0</v>
      </c>
      <c r="BL200" s="1">
        <v>73431.0</v>
      </c>
    </row>
    <row r="201" ht="15.75" customHeight="1">
      <c r="A201" s="2" t="s">
        <v>406</v>
      </c>
      <c r="B201" s="1" t="str">
        <f>IFERROR(__xludf.DUMMYFUNCTION("""COMPUTED_VALUE"""),"JAJ5A")</f>
        <v>JAJ5A</v>
      </c>
      <c r="C201" s="1">
        <f>IFERROR(__xludf.DUMMYFUNCTION("""COMPUTED_VALUE"""),940.0)</f>
        <v>940</v>
      </c>
      <c r="D201" s="1" t="s">
        <v>22</v>
      </c>
      <c r="E201" s="1" t="s">
        <v>39</v>
      </c>
      <c r="F201" s="1" t="s">
        <v>22</v>
      </c>
      <c r="G201" s="1" t="s">
        <v>29</v>
      </c>
      <c r="H201" s="1" t="s">
        <v>39</v>
      </c>
      <c r="M201" s="1">
        <v>1.0</v>
      </c>
      <c r="N201" s="1">
        <v>14.0</v>
      </c>
      <c r="O201" s="1">
        <v>1.0</v>
      </c>
      <c r="P201" s="1">
        <v>5.0</v>
      </c>
      <c r="Q201" s="1">
        <v>14.0</v>
      </c>
      <c r="S201" s="1" t="s">
        <v>25</v>
      </c>
      <c r="T201" s="1" t="s">
        <v>39</v>
      </c>
      <c r="U201" s="1" t="s">
        <v>25</v>
      </c>
      <c r="V201" s="1" t="s">
        <v>29</v>
      </c>
      <c r="W201" s="1" t="s">
        <v>39</v>
      </c>
      <c r="Y201" s="1" t="str">
        <f>IFERROR(__xludf.DUMMYFUNCTION("UNIQUE(S201:W201, TRUE)"),"")</f>
        <v/>
      </c>
      <c r="Z201" s="1" t="str">
        <f>IFERROR(__xludf.DUMMYFUNCTION("""COMPUTED_VALUE"""),"A")</f>
        <v>A</v>
      </c>
      <c r="AA201" s="1" t="str">
        <f>IFERROR(__xludf.DUMMYFUNCTION("""COMPUTED_VALUE"""),"5")</f>
        <v>5</v>
      </c>
      <c r="AE201" s="1">
        <f t="shared" ref="AE201:AI201" si="201">IF($A201&lt;&gt;"", COUNTIF($D201:$H201, "=" &amp; Y201),"")</f>
        <v>0</v>
      </c>
      <c r="AF201" s="1">
        <f t="shared" si="201"/>
        <v>2</v>
      </c>
      <c r="AG201" s="1">
        <f t="shared" si="201"/>
        <v>1</v>
      </c>
      <c r="AH201" s="1">
        <f t="shared" si="201"/>
        <v>0</v>
      </c>
      <c r="AI201" s="1">
        <f t="shared" si="201"/>
        <v>0</v>
      </c>
      <c r="AJ201" s="1">
        <f t="shared" si="3"/>
        <v>2</v>
      </c>
      <c r="AL201" s="1">
        <f>IFERROR(__xludf.DUMMYFUNCTION("IFERROR(TRANSPOSE(SORT(TRANSPOSE(FILTER(AE201:AI201, AE201:AI201&lt;&gt;0)),1, FALSE)))"),2.0)</f>
        <v>2</v>
      </c>
      <c r="AM201" s="1">
        <f>IFERROR(__xludf.DUMMYFUNCTION("""COMPUTED_VALUE"""),1.0)</f>
        <v>1</v>
      </c>
      <c r="AR201" s="1">
        <v>4.0</v>
      </c>
      <c r="AS201" s="1">
        <v>1.0</v>
      </c>
      <c r="AT201" s="1"/>
      <c r="AU201" s="1"/>
      <c r="AV201" s="1"/>
      <c r="AX201" s="1">
        <v>200.0</v>
      </c>
      <c r="AY201" s="1">
        <v>2.0</v>
      </c>
      <c r="AZ201" s="1">
        <v>1.0</v>
      </c>
      <c r="BA201" s="1">
        <v>1.0</v>
      </c>
      <c r="BB201" s="1">
        <v>1.0</v>
      </c>
      <c r="BC201" s="1"/>
      <c r="BD201" s="1">
        <v>6.0</v>
      </c>
      <c r="BE201" s="1">
        <v>4.0</v>
      </c>
      <c r="BF201" s="1">
        <v>3.0</v>
      </c>
      <c r="BG201" s="1">
        <v>4.0</v>
      </c>
      <c r="BH201" s="1">
        <v>7.0</v>
      </c>
      <c r="BI201" s="1">
        <v>64347.0</v>
      </c>
      <c r="BJ201" s="1">
        <v>921.0</v>
      </c>
      <c r="BL201" s="1">
        <v>184200.0</v>
      </c>
    </row>
    <row r="202" ht="15.75" customHeight="1">
      <c r="A202" s="2" t="s">
        <v>407</v>
      </c>
      <c r="B202" s="1" t="str">
        <f>IFERROR(__xludf.DUMMYFUNCTION("""COMPUTED_VALUE"""),"TTJ3J")</f>
        <v>TTJ3J</v>
      </c>
      <c r="C202" s="1">
        <f>IFERROR(__xludf.DUMMYFUNCTION("""COMPUTED_VALUE"""),676.0)</f>
        <v>676</v>
      </c>
      <c r="D202" s="1" t="s">
        <v>45</v>
      </c>
      <c r="E202" s="1" t="s">
        <v>45</v>
      </c>
      <c r="F202" s="1" t="s">
        <v>22</v>
      </c>
      <c r="G202" s="1" t="s">
        <v>31</v>
      </c>
      <c r="H202" s="1" t="s">
        <v>22</v>
      </c>
      <c r="M202" s="1">
        <v>10.0</v>
      </c>
      <c r="N202" s="1">
        <v>10.0</v>
      </c>
      <c r="O202" s="1">
        <v>1.0</v>
      </c>
      <c r="P202" s="1">
        <v>3.0</v>
      </c>
      <c r="Q202" s="1">
        <v>1.0</v>
      </c>
      <c r="S202" s="1" t="s">
        <v>45</v>
      </c>
      <c r="T202" s="1" t="s">
        <v>45</v>
      </c>
      <c r="U202" s="1" t="s">
        <v>25</v>
      </c>
      <c r="V202" s="1" t="s">
        <v>31</v>
      </c>
      <c r="W202" s="1" t="s">
        <v>25</v>
      </c>
      <c r="Y202" s="1" t="str">
        <f>IFERROR(__xludf.DUMMYFUNCTION("UNIQUE(S202:W202, TRUE)"),"T")</f>
        <v>T</v>
      </c>
      <c r="Z202" s="1" t="str">
        <f>IFERROR(__xludf.DUMMYFUNCTION("""COMPUTED_VALUE"""),"")</f>
        <v/>
      </c>
      <c r="AA202" s="1" t="str">
        <f>IFERROR(__xludf.DUMMYFUNCTION("""COMPUTED_VALUE"""),"3")</f>
        <v>3</v>
      </c>
      <c r="AE202" s="1">
        <f t="shared" ref="AE202:AI202" si="202">IF($A202&lt;&gt;"", COUNTIF($D202:$H202, "=" &amp; Y202),"")</f>
        <v>2</v>
      </c>
      <c r="AF202" s="1">
        <f t="shared" si="202"/>
        <v>0</v>
      </c>
      <c r="AG202" s="1">
        <f t="shared" si="202"/>
        <v>1</v>
      </c>
      <c r="AH202" s="1">
        <f t="shared" si="202"/>
        <v>0</v>
      </c>
      <c r="AI202" s="1">
        <f t="shared" si="202"/>
        <v>0</v>
      </c>
      <c r="AJ202" s="1">
        <f t="shared" si="3"/>
        <v>2</v>
      </c>
      <c r="AL202" s="1">
        <f>IFERROR(__xludf.DUMMYFUNCTION("IFERROR(TRANSPOSE(SORT(TRANSPOSE(FILTER(AE202:AI202, AE202:AI202&lt;&gt;0)),1, FALSE)))"),2.0)</f>
        <v>2</v>
      </c>
      <c r="AM202" s="1">
        <f>IFERROR(__xludf.DUMMYFUNCTION("""COMPUTED_VALUE"""),1.0)</f>
        <v>1</v>
      </c>
      <c r="AR202" s="1">
        <v>4.0</v>
      </c>
      <c r="AS202" s="1">
        <v>1.0</v>
      </c>
      <c r="AT202" s="1"/>
      <c r="AU202" s="1"/>
      <c r="AV202" s="1"/>
      <c r="AX202" s="1">
        <v>201.0</v>
      </c>
      <c r="AY202" s="1">
        <v>2.0</v>
      </c>
      <c r="AZ202" s="1">
        <v>1.0</v>
      </c>
      <c r="BA202" s="1">
        <v>1.0</v>
      </c>
      <c r="BB202" s="1">
        <v>1.0</v>
      </c>
      <c r="BC202" s="1"/>
      <c r="BD202" s="1">
        <v>6.0</v>
      </c>
      <c r="BE202" s="1">
        <v>4.0</v>
      </c>
      <c r="BF202" s="1">
        <v>7.0</v>
      </c>
      <c r="BG202" s="1">
        <v>14.0</v>
      </c>
      <c r="BH202" s="1">
        <v>1.0</v>
      </c>
      <c r="BI202" s="1" t="s">
        <v>408</v>
      </c>
      <c r="BJ202" s="1">
        <v>509.0</v>
      </c>
      <c r="BL202" s="1">
        <v>102309.0</v>
      </c>
    </row>
    <row r="203" ht="15.75" customHeight="1">
      <c r="A203" s="2" t="s">
        <v>409</v>
      </c>
      <c r="B203" s="1">
        <f>IFERROR(__xludf.DUMMYFUNCTION("""COMPUTED_VALUE"""),88976.0)</f>
        <v>88976</v>
      </c>
      <c r="C203" s="1">
        <f>IFERROR(__xludf.DUMMYFUNCTION("""COMPUTED_VALUE"""),203.0)</f>
        <v>203</v>
      </c>
      <c r="D203" s="1" t="s">
        <v>30</v>
      </c>
      <c r="E203" s="1" t="s">
        <v>30</v>
      </c>
      <c r="F203" s="1" t="s">
        <v>23</v>
      </c>
      <c r="G203" s="1" t="s">
        <v>28</v>
      </c>
      <c r="H203" s="1" t="s">
        <v>40</v>
      </c>
      <c r="M203" s="1">
        <v>8.0</v>
      </c>
      <c r="N203" s="1">
        <v>8.0</v>
      </c>
      <c r="O203" s="1">
        <v>9.0</v>
      </c>
      <c r="P203" s="1">
        <v>7.0</v>
      </c>
      <c r="Q203" s="1">
        <v>6.0</v>
      </c>
      <c r="S203" s="1" t="s">
        <v>30</v>
      </c>
      <c r="T203" s="1" t="s">
        <v>30</v>
      </c>
      <c r="U203" s="1" t="s">
        <v>23</v>
      </c>
      <c r="V203" s="1" t="s">
        <v>28</v>
      </c>
      <c r="W203" s="1" t="s">
        <v>40</v>
      </c>
      <c r="Y203" s="1" t="str">
        <f>IFERROR(__xludf.DUMMYFUNCTION("UNIQUE(S203:W203, TRUE)"),"8")</f>
        <v>8</v>
      </c>
      <c r="Z203" s="1" t="str">
        <f>IFERROR(__xludf.DUMMYFUNCTION("""COMPUTED_VALUE"""),"9")</f>
        <v>9</v>
      </c>
      <c r="AA203" s="1" t="str">
        <f>IFERROR(__xludf.DUMMYFUNCTION("""COMPUTED_VALUE"""),"7")</f>
        <v>7</v>
      </c>
      <c r="AB203" s="1" t="str">
        <f>IFERROR(__xludf.DUMMYFUNCTION("""COMPUTED_VALUE"""),"6")</f>
        <v>6</v>
      </c>
      <c r="AE203" s="1">
        <f t="shared" ref="AE203:AI203" si="203">IF($A203&lt;&gt;"", COUNTIF($D203:$H203, "=" &amp; Y203),"")</f>
        <v>2</v>
      </c>
      <c r="AF203" s="1">
        <f t="shared" si="203"/>
        <v>1</v>
      </c>
      <c r="AG203" s="1">
        <f t="shared" si="203"/>
        <v>1</v>
      </c>
      <c r="AH203" s="1">
        <f t="shared" si="203"/>
        <v>1</v>
      </c>
      <c r="AI203" s="1">
        <f t="shared" si="203"/>
        <v>0</v>
      </c>
      <c r="AJ203" s="1">
        <f t="shared" si="3"/>
        <v>0</v>
      </c>
      <c r="AL203" s="1">
        <f>IFERROR(__xludf.DUMMYFUNCTION("IFERROR(TRANSPOSE(SORT(TRANSPOSE(FILTER(AE203:AI203, AE203:AI203&lt;&gt;0)),1, FALSE)))"),2.0)</f>
        <v>2</v>
      </c>
      <c r="AM203" s="1">
        <f>IFERROR(__xludf.DUMMYFUNCTION("""COMPUTED_VALUE"""),1.0)</f>
        <v>1</v>
      </c>
      <c r="AN203" s="1">
        <f>IFERROR(__xludf.DUMMYFUNCTION("""COMPUTED_VALUE"""),1.0)</f>
        <v>1</v>
      </c>
      <c r="AO203" s="1">
        <f>IFERROR(__xludf.DUMMYFUNCTION("""COMPUTED_VALUE"""),1.0)</f>
        <v>1</v>
      </c>
      <c r="AR203" s="1">
        <v>2.0</v>
      </c>
      <c r="AS203" s="1">
        <v>1.0</v>
      </c>
      <c r="AT203" s="1">
        <v>1.0</v>
      </c>
      <c r="AU203" s="1">
        <v>1.0</v>
      </c>
      <c r="AV203" s="1"/>
      <c r="AX203" s="1">
        <v>202.0</v>
      </c>
      <c r="AY203" s="1">
        <v>2.0</v>
      </c>
      <c r="AZ203" s="1">
        <v>1.0</v>
      </c>
      <c r="BA203" s="1">
        <v>1.0</v>
      </c>
      <c r="BB203" s="1">
        <v>1.0</v>
      </c>
      <c r="BC203" s="1"/>
      <c r="BD203" s="1">
        <v>6.0</v>
      </c>
      <c r="BE203" s="1">
        <v>4.0</v>
      </c>
      <c r="BF203" s="1">
        <v>12.0</v>
      </c>
      <c r="BG203" s="1">
        <v>2.0</v>
      </c>
      <c r="BH203" s="1">
        <v>6.0</v>
      </c>
      <c r="BI203" s="1" t="s">
        <v>410</v>
      </c>
      <c r="BJ203" s="1">
        <v>801.0</v>
      </c>
      <c r="BL203" s="1">
        <v>161802.0</v>
      </c>
    </row>
    <row r="204" ht="15.75" customHeight="1">
      <c r="A204" s="2" t="s">
        <v>411</v>
      </c>
      <c r="B204" s="1" t="str">
        <f>IFERROR(__xludf.DUMMYFUNCTION("""COMPUTED_VALUE"""),"4AA4Q")</f>
        <v>4AA4Q</v>
      </c>
      <c r="C204" s="1">
        <f>IFERROR(__xludf.DUMMYFUNCTION("""COMPUTED_VALUE"""),985.0)</f>
        <v>985</v>
      </c>
      <c r="D204" s="1" t="s">
        <v>21</v>
      </c>
      <c r="E204" s="1" t="s">
        <v>39</v>
      </c>
      <c r="F204" s="1" t="s">
        <v>39</v>
      </c>
      <c r="G204" s="1" t="s">
        <v>21</v>
      </c>
      <c r="H204" s="1" t="s">
        <v>20</v>
      </c>
      <c r="M204" s="1">
        <v>4.0</v>
      </c>
      <c r="N204" s="1">
        <v>14.0</v>
      </c>
      <c r="O204" s="1">
        <v>14.0</v>
      </c>
      <c r="P204" s="1">
        <v>4.0</v>
      </c>
      <c r="Q204" s="1">
        <v>12.0</v>
      </c>
      <c r="S204" s="1" t="s">
        <v>21</v>
      </c>
      <c r="T204" s="1" t="s">
        <v>39</v>
      </c>
      <c r="U204" s="1" t="s">
        <v>39</v>
      </c>
      <c r="V204" s="1" t="s">
        <v>21</v>
      </c>
      <c r="W204" s="1" t="s">
        <v>20</v>
      </c>
      <c r="Y204" s="1" t="str">
        <f>IFERROR(__xludf.DUMMYFUNCTION("UNIQUE(S204:W204, TRUE)"),"4")</f>
        <v>4</v>
      </c>
      <c r="Z204" s="1" t="str">
        <f>IFERROR(__xludf.DUMMYFUNCTION("""COMPUTED_VALUE"""),"A")</f>
        <v>A</v>
      </c>
      <c r="AA204" s="1" t="str">
        <f>IFERROR(__xludf.DUMMYFUNCTION("""COMPUTED_VALUE"""),"Q")</f>
        <v>Q</v>
      </c>
      <c r="AE204" s="1">
        <f t="shared" ref="AE204:AI204" si="204">IF($A204&lt;&gt;"", COUNTIF($D204:$H204, "=" &amp; Y204),"")</f>
        <v>2</v>
      </c>
      <c r="AF204" s="1">
        <f t="shared" si="204"/>
        <v>2</v>
      </c>
      <c r="AG204" s="1">
        <f t="shared" si="204"/>
        <v>1</v>
      </c>
      <c r="AH204" s="1">
        <f t="shared" si="204"/>
        <v>0</v>
      </c>
      <c r="AI204" s="1">
        <f t="shared" si="204"/>
        <v>0</v>
      </c>
      <c r="AJ204" s="1">
        <f t="shared" si="3"/>
        <v>0</v>
      </c>
      <c r="AL204" s="1">
        <f>IFERROR(__xludf.DUMMYFUNCTION("IFERROR(TRANSPOSE(SORT(TRANSPOSE(FILTER(AE204:AI204, AE204:AI204&lt;&gt;0)),1, FALSE)))"),2.0)</f>
        <v>2</v>
      </c>
      <c r="AM204" s="1">
        <f>IFERROR(__xludf.DUMMYFUNCTION("""COMPUTED_VALUE"""),2.0)</f>
        <v>2</v>
      </c>
      <c r="AN204" s="1">
        <f>IFERROR(__xludf.DUMMYFUNCTION("""COMPUTED_VALUE"""),1.0)</f>
        <v>1</v>
      </c>
      <c r="AR204" s="1">
        <v>2.0</v>
      </c>
      <c r="AS204" s="1">
        <v>2.0</v>
      </c>
      <c r="AT204" s="1">
        <v>1.0</v>
      </c>
      <c r="AU204" s="1"/>
      <c r="AV204" s="1"/>
      <c r="AX204" s="1">
        <v>203.0</v>
      </c>
      <c r="AY204" s="1">
        <v>2.0</v>
      </c>
      <c r="AZ204" s="1">
        <v>1.0</v>
      </c>
      <c r="BA204" s="1">
        <v>1.0</v>
      </c>
      <c r="BB204" s="1">
        <v>1.0</v>
      </c>
      <c r="BC204" s="1"/>
      <c r="BD204" s="1">
        <v>6.0</v>
      </c>
      <c r="BE204" s="1">
        <v>4.0</v>
      </c>
      <c r="BF204" s="1">
        <v>13.0</v>
      </c>
      <c r="BG204" s="1">
        <v>6.0</v>
      </c>
      <c r="BH204" s="1">
        <v>7.0</v>
      </c>
      <c r="BI204" s="1" t="s">
        <v>412</v>
      </c>
      <c r="BJ204" s="1">
        <v>867.0</v>
      </c>
      <c r="BL204" s="1">
        <v>176001.0</v>
      </c>
    </row>
    <row r="205" ht="15.75" customHeight="1">
      <c r="A205" s="2" t="s">
        <v>413</v>
      </c>
      <c r="B205" s="1" t="str">
        <f>IFERROR(__xludf.DUMMYFUNCTION("""COMPUTED_VALUE"""),"95T53")</f>
        <v>95T53</v>
      </c>
      <c r="C205" s="1">
        <f>IFERROR(__xludf.DUMMYFUNCTION("""COMPUTED_VALUE"""),956.0)</f>
        <v>956</v>
      </c>
      <c r="D205" s="1" t="s">
        <v>23</v>
      </c>
      <c r="E205" s="1" t="s">
        <v>29</v>
      </c>
      <c r="F205" s="1" t="s">
        <v>45</v>
      </c>
      <c r="G205" s="1" t="s">
        <v>29</v>
      </c>
      <c r="H205" s="1" t="s">
        <v>31</v>
      </c>
      <c r="M205" s="1">
        <v>9.0</v>
      </c>
      <c r="N205" s="1">
        <v>5.0</v>
      </c>
      <c r="O205" s="1">
        <v>10.0</v>
      </c>
      <c r="P205" s="1">
        <v>5.0</v>
      </c>
      <c r="Q205" s="1">
        <v>3.0</v>
      </c>
      <c r="S205" s="1" t="s">
        <v>23</v>
      </c>
      <c r="T205" s="1" t="s">
        <v>29</v>
      </c>
      <c r="U205" s="1" t="s">
        <v>45</v>
      </c>
      <c r="V205" s="1" t="s">
        <v>29</v>
      </c>
      <c r="W205" s="1" t="s">
        <v>31</v>
      </c>
      <c r="Y205" s="1" t="str">
        <f>IFERROR(__xludf.DUMMYFUNCTION("UNIQUE(S205:W205, TRUE)"),"9")</f>
        <v>9</v>
      </c>
      <c r="Z205" s="1" t="str">
        <f>IFERROR(__xludf.DUMMYFUNCTION("""COMPUTED_VALUE"""),"5")</f>
        <v>5</v>
      </c>
      <c r="AA205" s="1" t="str">
        <f>IFERROR(__xludf.DUMMYFUNCTION("""COMPUTED_VALUE"""),"T")</f>
        <v>T</v>
      </c>
      <c r="AB205" s="1" t="str">
        <f>IFERROR(__xludf.DUMMYFUNCTION("""COMPUTED_VALUE"""),"3")</f>
        <v>3</v>
      </c>
      <c r="AE205" s="1">
        <f t="shared" ref="AE205:AI205" si="205">IF($A205&lt;&gt;"", COUNTIF($D205:$H205, "=" &amp; Y205),"")</f>
        <v>1</v>
      </c>
      <c r="AF205" s="1">
        <f t="shared" si="205"/>
        <v>2</v>
      </c>
      <c r="AG205" s="1">
        <f t="shared" si="205"/>
        <v>1</v>
      </c>
      <c r="AH205" s="1">
        <f t="shared" si="205"/>
        <v>1</v>
      </c>
      <c r="AI205" s="1">
        <f t="shared" si="205"/>
        <v>0</v>
      </c>
      <c r="AJ205" s="1">
        <f t="shared" si="3"/>
        <v>0</v>
      </c>
      <c r="AL205" s="1">
        <f>IFERROR(__xludf.DUMMYFUNCTION("IFERROR(TRANSPOSE(SORT(TRANSPOSE(FILTER(AE205:AI205, AE205:AI205&lt;&gt;0)),1, FALSE)))"),2.0)</f>
        <v>2</v>
      </c>
      <c r="AM205" s="1">
        <f>IFERROR(__xludf.DUMMYFUNCTION("""COMPUTED_VALUE"""),1.0)</f>
        <v>1</v>
      </c>
      <c r="AN205" s="1">
        <f>IFERROR(__xludf.DUMMYFUNCTION("""COMPUTED_VALUE"""),1.0)</f>
        <v>1</v>
      </c>
      <c r="AO205" s="1">
        <f>IFERROR(__xludf.DUMMYFUNCTION("""COMPUTED_VALUE"""),1.0)</f>
        <v>1</v>
      </c>
      <c r="AR205" s="1">
        <v>2.0</v>
      </c>
      <c r="AS205" s="1">
        <v>1.0</v>
      </c>
      <c r="AT205" s="1">
        <v>1.0</v>
      </c>
      <c r="AU205" s="1">
        <v>1.0</v>
      </c>
      <c r="AV205" s="1"/>
      <c r="AX205" s="1">
        <v>204.0</v>
      </c>
      <c r="AY205" s="1">
        <v>2.0</v>
      </c>
      <c r="AZ205" s="1">
        <v>1.0</v>
      </c>
      <c r="BA205" s="1">
        <v>1.0</v>
      </c>
      <c r="BB205" s="1">
        <v>1.0</v>
      </c>
      <c r="BC205" s="1"/>
      <c r="BD205" s="1">
        <v>6.0</v>
      </c>
      <c r="BE205" s="1">
        <v>8.0</v>
      </c>
      <c r="BF205" s="1">
        <v>3.0</v>
      </c>
      <c r="BG205" s="1">
        <v>1.0</v>
      </c>
      <c r="BH205" s="1">
        <v>12.0</v>
      </c>
      <c r="BI205" s="1" t="s">
        <v>414</v>
      </c>
      <c r="BJ205" s="1">
        <v>197.0</v>
      </c>
      <c r="BL205" s="1">
        <v>40188.0</v>
      </c>
    </row>
    <row r="206" ht="15.75" customHeight="1">
      <c r="A206" s="2" t="s">
        <v>415</v>
      </c>
      <c r="B206" s="1" t="str">
        <f>IFERROR(__xludf.DUMMYFUNCTION("""COMPUTED_VALUE"""),"K3333")</f>
        <v>K3333</v>
      </c>
      <c r="C206" s="1">
        <f>IFERROR(__xludf.DUMMYFUNCTION("""COMPUTED_VALUE"""),595.0)</f>
        <v>595</v>
      </c>
      <c r="D206" s="1" t="s">
        <v>38</v>
      </c>
      <c r="E206" s="1" t="s">
        <v>31</v>
      </c>
      <c r="F206" s="1" t="s">
        <v>31</v>
      </c>
      <c r="G206" s="1" t="s">
        <v>31</v>
      </c>
      <c r="H206" s="1" t="s">
        <v>31</v>
      </c>
      <c r="M206" s="1">
        <v>13.0</v>
      </c>
      <c r="N206" s="1">
        <v>3.0</v>
      </c>
      <c r="O206" s="1">
        <v>3.0</v>
      </c>
      <c r="P206" s="1">
        <v>3.0</v>
      </c>
      <c r="Q206" s="1">
        <v>3.0</v>
      </c>
      <c r="S206" s="1" t="s">
        <v>38</v>
      </c>
      <c r="T206" s="1" t="s">
        <v>31</v>
      </c>
      <c r="U206" s="1" t="s">
        <v>31</v>
      </c>
      <c r="V206" s="1" t="s">
        <v>31</v>
      </c>
      <c r="W206" s="1" t="s">
        <v>31</v>
      </c>
      <c r="Y206" s="1" t="str">
        <f>IFERROR(__xludf.DUMMYFUNCTION("UNIQUE(S206:W206, TRUE)"),"K")</f>
        <v>K</v>
      </c>
      <c r="Z206" s="1" t="str">
        <f>IFERROR(__xludf.DUMMYFUNCTION("""COMPUTED_VALUE"""),"3")</f>
        <v>3</v>
      </c>
      <c r="AE206" s="1">
        <f t="shared" ref="AE206:AI206" si="206">IF($A206&lt;&gt;"", COUNTIF($D206:$H206, "=" &amp; Y206),"")</f>
        <v>1</v>
      </c>
      <c r="AF206" s="1">
        <f t="shared" si="206"/>
        <v>4</v>
      </c>
      <c r="AG206" s="1">
        <f t="shared" si="206"/>
        <v>0</v>
      </c>
      <c r="AH206" s="1">
        <f t="shared" si="206"/>
        <v>0</v>
      </c>
      <c r="AI206" s="1">
        <f t="shared" si="206"/>
        <v>0</v>
      </c>
      <c r="AJ206" s="1">
        <f t="shared" si="3"/>
        <v>0</v>
      </c>
      <c r="AL206" s="1">
        <f>IFERROR(__xludf.DUMMYFUNCTION("IFERROR(TRANSPOSE(SORT(TRANSPOSE(FILTER(AE206:AI206, AE206:AI206&lt;&gt;0)),1, FALSE)))"),4.0)</f>
        <v>4</v>
      </c>
      <c r="AM206" s="1">
        <f>IFERROR(__xludf.DUMMYFUNCTION("""COMPUTED_VALUE"""),1.0)</f>
        <v>1</v>
      </c>
      <c r="AR206" s="1">
        <v>4.0</v>
      </c>
      <c r="AS206" s="1">
        <v>1.0</v>
      </c>
      <c r="AT206" s="1"/>
      <c r="AU206" s="1"/>
      <c r="AV206" s="1"/>
      <c r="AX206" s="1">
        <v>205.0</v>
      </c>
      <c r="AY206" s="1">
        <v>2.0</v>
      </c>
      <c r="AZ206" s="1">
        <v>1.0</v>
      </c>
      <c r="BA206" s="1">
        <v>1.0</v>
      </c>
      <c r="BB206" s="1">
        <v>1.0</v>
      </c>
      <c r="BC206" s="1"/>
      <c r="BD206" s="1">
        <v>6.0</v>
      </c>
      <c r="BE206" s="1">
        <v>8.0</v>
      </c>
      <c r="BF206" s="1">
        <v>5.0</v>
      </c>
      <c r="BG206" s="1">
        <v>10.0</v>
      </c>
      <c r="BH206" s="1">
        <v>5.0</v>
      </c>
      <c r="BI206" s="1" t="s">
        <v>416</v>
      </c>
      <c r="BJ206" s="1">
        <v>824.0</v>
      </c>
      <c r="BL206" s="1">
        <v>168920.0</v>
      </c>
    </row>
    <row r="207" ht="15.75" customHeight="1">
      <c r="A207" s="2" t="s">
        <v>417</v>
      </c>
      <c r="B207" s="1">
        <f>IFERROR(__xludf.DUMMYFUNCTION("""COMPUTED_VALUE"""),52555.0)</f>
        <v>52555</v>
      </c>
      <c r="C207" s="1">
        <f>IFERROR(__xludf.DUMMYFUNCTION("""COMPUTED_VALUE"""),544.0)</f>
        <v>544</v>
      </c>
      <c r="D207" s="1" t="s">
        <v>29</v>
      </c>
      <c r="E207" s="1" t="s">
        <v>24</v>
      </c>
      <c r="F207" s="1" t="s">
        <v>29</v>
      </c>
      <c r="G207" s="1" t="s">
        <v>29</v>
      </c>
      <c r="H207" s="1" t="s">
        <v>29</v>
      </c>
      <c r="M207" s="1">
        <v>5.0</v>
      </c>
      <c r="N207" s="1">
        <v>2.0</v>
      </c>
      <c r="O207" s="1">
        <v>5.0</v>
      </c>
      <c r="P207" s="1">
        <v>5.0</v>
      </c>
      <c r="Q207" s="1">
        <v>5.0</v>
      </c>
      <c r="S207" s="1" t="s">
        <v>29</v>
      </c>
      <c r="T207" s="1" t="s">
        <v>24</v>
      </c>
      <c r="U207" s="1" t="s">
        <v>29</v>
      </c>
      <c r="V207" s="1" t="s">
        <v>29</v>
      </c>
      <c r="W207" s="1" t="s">
        <v>29</v>
      </c>
      <c r="Y207" s="1" t="str">
        <f>IFERROR(__xludf.DUMMYFUNCTION("UNIQUE(S207:W207, TRUE)"),"5")</f>
        <v>5</v>
      </c>
      <c r="Z207" s="1" t="str">
        <f>IFERROR(__xludf.DUMMYFUNCTION("""COMPUTED_VALUE"""),"2")</f>
        <v>2</v>
      </c>
      <c r="AE207" s="1">
        <f t="shared" ref="AE207:AI207" si="207">IF($A207&lt;&gt;"", COUNTIF($D207:$H207, "=" &amp; Y207),"")</f>
        <v>4</v>
      </c>
      <c r="AF207" s="1">
        <f t="shared" si="207"/>
        <v>1</v>
      </c>
      <c r="AG207" s="1">
        <f t="shared" si="207"/>
        <v>0</v>
      </c>
      <c r="AH207" s="1">
        <f t="shared" si="207"/>
        <v>0</v>
      </c>
      <c r="AI207" s="1">
        <f t="shared" si="207"/>
        <v>0</v>
      </c>
      <c r="AJ207" s="1">
        <f t="shared" si="3"/>
        <v>0</v>
      </c>
      <c r="AL207" s="1">
        <f>IFERROR(__xludf.DUMMYFUNCTION("IFERROR(TRANSPOSE(SORT(TRANSPOSE(FILTER(AE207:AI207, AE207:AI207&lt;&gt;0)),1, FALSE)))"),4.0)</f>
        <v>4</v>
      </c>
      <c r="AM207" s="1">
        <f>IFERROR(__xludf.DUMMYFUNCTION("""COMPUTED_VALUE"""),1.0)</f>
        <v>1</v>
      </c>
      <c r="AR207" s="1">
        <v>4.0</v>
      </c>
      <c r="AS207" s="1">
        <v>1.0</v>
      </c>
      <c r="AT207" s="1"/>
      <c r="AU207" s="1"/>
      <c r="AV207" s="1"/>
      <c r="AX207" s="1">
        <v>206.0</v>
      </c>
      <c r="AY207" s="1">
        <v>2.0</v>
      </c>
      <c r="AZ207" s="1">
        <v>1.0</v>
      </c>
      <c r="BA207" s="1">
        <v>1.0</v>
      </c>
      <c r="BB207" s="1">
        <v>1.0</v>
      </c>
      <c r="BC207" s="1"/>
      <c r="BD207" s="1">
        <v>6.0</v>
      </c>
      <c r="BE207" s="1">
        <v>10.0</v>
      </c>
      <c r="BF207" s="1">
        <v>9.0</v>
      </c>
      <c r="BG207" s="1">
        <v>10.0</v>
      </c>
      <c r="BH207" s="1">
        <v>7.0</v>
      </c>
      <c r="BI207" s="1" t="s">
        <v>418</v>
      </c>
      <c r="BJ207" s="1">
        <v>710.0</v>
      </c>
      <c r="BL207" s="1">
        <v>146260.0</v>
      </c>
    </row>
    <row r="208" ht="15.75" customHeight="1">
      <c r="A208" s="2" t="s">
        <v>419</v>
      </c>
      <c r="B208" s="1" t="str">
        <f>IFERROR(__xludf.DUMMYFUNCTION("""COMPUTED_VALUE"""),"AK942")</f>
        <v>AK942</v>
      </c>
      <c r="C208" s="1">
        <f>IFERROR(__xludf.DUMMYFUNCTION("""COMPUTED_VALUE"""),684.0)</f>
        <v>684</v>
      </c>
      <c r="D208" s="1" t="s">
        <v>39</v>
      </c>
      <c r="E208" s="1" t="s">
        <v>38</v>
      </c>
      <c r="F208" s="1" t="s">
        <v>23</v>
      </c>
      <c r="G208" s="1" t="s">
        <v>21</v>
      </c>
      <c r="H208" s="1" t="s">
        <v>24</v>
      </c>
      <c r="M208" s="1">
        <v>14.0</v>
      </c>
      <c r="N208" s="1">
        <v>13.0</v>
      </c>
      <c r="O208" s="1">
        <v>9.0</v>
      </c>
      <c r="P208" s="1">
        <v>4.0</v>
      </c>
      <c r="Q208" s="1">
        <v>2.0</v>
      </c>
      <c r="S208" s="1" t="s">
        <v>39</v>
      </c>
      <c r="T208" s="1" t="s">
        <v>38</v>
      </c>
      <c r="U208" s="1" t="s">
        <v>23</v>
      </c>
      <c r="V208" s="1" t="s">
        <v>21</v>
      </c>
      <c r="W208" s="1" t="s">
        <v>24</v>
      </c>
      <c r="Y208" s="1" t="str">
        <f>IFERROR(__xludf.DUMMYFUNCTION("UNIQUE(S208:W208, TRUE)"),"A")</f>
        <v>A</v>
      </c>
      <c r="Z208" s="1" t="str">
        <f>IFERROR(__xludf.DUMMYFUNCTION("""COMPUTED_VALUE"""),"K")</f>
        <v>K</v>
      </c>
      <c r="AA208" s="1" t="str">
        <f>IFERROR(__xludf.DUMMYFUNCTION("""COMPUTED_VALUE"""),"9")</f>
        <v>9</v>
      </c>
      <c r="AB208" s="1" t="str">
        <f>IFERROR(__xludf.DUMMYFUNCTION("""COMPUTED_VALUE"""),"4")</f>
        <v>4</v>
      </c>
      <c r="AC208" s="1" t="str">
        <f>IFERROR(__xludf.DUMMYFUNCTION("""COMPUTED_VALUE"""),"2")</f>
        <v>2</v>
      </c>
      <c r="AE208" s="1">
        <f t="shared" ref="AE208:AI208" si="208">IF($A208&lt;&gt;"", COUNTIF($D208:$H208, "=" &amp; Y208),"")</f>
        <v>1</v>
      </c>
      <c r="AF208" s="1">
        <f t="shared" si="208"/>
        <v>1</v>
      </c>
      <c r="AG208" s="1">
        <f t="shared" si="208"/>
        <v>1</v>
      </c>
      <c r="AH208" s="1">
        <f t="shared" si="208"/>
        <v>1</v>
      </c>
      <c r="AI208" s="1">
        <f t="shared" si="208"/>
        <v>1</v>
      </c>
      <c r="AJ208" s="1">
        <f t="shared" si="3"/>
        <v>0</v>
      </c>
      <c r="AL208" s="1">
        <f>IFERROR(__xludf.DUMMYFUNCTION("IFERROR(TRANSPOSE(SORT(TRANSPOSE(FILTER(AE208:AI208, AE208:AI208&lt;&gt;0)),1, FALSE)))"),1.0)</f>
        <v>1</v>
      </c>
      <c r="AM208" s="1">
        <f>IFERROR(__xludf.DUMMYFUNCTION("""COMPUTED_VALUE"""),1.0)</f>
        <v>1</v>
      </c>
      <c r="AN208" s="1">
        <f>IFERROR(__xludf.DUMMYFUNCTION("""COMPUTED_VALUE"""),1.0)</f>
        <v>1</v>
      </c>
      <c r="AO208" s="1">
        <f>IFERROR(__xludf.DUMMYFUNCTION("""COMPUTED_VALUE"""),1.0)</f>
        <v>1</v>
      </c>
      <c r="AP208" s="1">
        <f>IFERROR(__xludf.DUMMYFUNCTION("""COMPUTED_VALUE"""),1.0)</f>
        <v>1</v>
      </c>
      <c r="AR208" s="1">
        <v>1.0</v>
      </c>
      <c r="AS208" s="1">
        <v>1.0</v>
      </c>
      <c r="AT208" s="1">
        <v>1.0</v>
      </c>
      <c r="AU208" s="1">
        <v>1.0</v>
      </c>
      <c r="AV208" s="1">
        <v>1.0</v>
      </c>
      <c r="AX208" s="1">
        <v>207.0</v>
      </c>
      <c r="AY208" s="1">
        <v>2.0</v>
      </c>
      <c r="AZ208" s="1">
        <v>1.0</v>
      </c>
      <c r="BA208" s="1">
        <v>1.0</v>
      </c>
      <c r="BB208" s="1">
        <v>1.0</v>
      </c>
      <c r="BC208" s="1"/>
      <c r="BD208" s="1">
        <v>6.0</v>
      </c>
      <c r="BE208" s="1">
        <v>14.0</v>
      </c>
      <c r="BF208" s="1">
        <v>1.0</v>
      </c>
      <c r="BG208" s="1">
        <v>5.0</v>
      </c>
      <c r="BH208" s="1">
        <v>4.0</v>
      </c>
      <c r="BI208" s="1" t="s">
        <v>420</v>
      </c>
      <c r="BJ208" s="1">
        <v>214.0</v>
      </c>
      <c r="BL208" s="1">
        <v>44298.0</v>
      </c>
    </row>
    <row r="209" ht="15.75" customHeight="1">
      <c r="A209" s="2" t="s">
        <v>421</v>
      </c>
      <c r="B209" s="1" t="str">
        <f>IFERROR(__xludf.DUMMYFUNCTION("""COMPUTED_VALUE"""),"2T548")</f>
        <v>2T548</v>
      </c>
      <c r="C209" s="1">
        <f>IFERROR(__xludf.DUMMYFUNCTION("""COMPUTED_VALUE"""),415.0)</f>
        <v>415</v>
      </c>
      <c r="D209" s="1" t="s">
        <v>24</v>
      </c>
      <c r="E209" s="1" t="s">
        <v>45</v>
      </c>
      <c r="F209" s="1" t="s">
        <v>29</v>
      </c>
      <c r="G209" s="1" t="s">
        <v>21</v>
      </c>
      <c r="H209" s="1" t="s">
        <v>30</v>
      </c>
      <c r="M209" s="1">
        <v>2.0</v>
      </c>
      <c r="N209" s="1">
        <v>10.0</v>
      </c>
      <c r="O209" s="1">
        <v>5.0</v>
      </c>
      <c r="P209" s="1">
        <v>4.0</v>
      </c>
      <c r="Q209" s="1">
        <v>8.0</v>
      </c>
      <c r="S209" s="1" t="s">
        <v>24</v>
      </c>
      <c r="T209" s="1" t="s">
        <v>45</v>
      </c>
      <c r="U209" s="1" t="s">
        <v>29</v>
      </c>
      <c r="V209" s="1" t="s">
        <v>21</v>
      </c>
      <c r="W209" s="1" t="s">
        <v>30</v>
      </c>
      <c r="Y209" s="1" t="str">
        <f>IFERROR(__xludf.DUMMYFUNCTION("UNIQUE(S209:W209, TRUE)"),"2")</f>
        <v>2</v>
      </c>
      <c r="Z209" s="1" t="str">
        <f>IFERROR(__xludf.DUMMYFUNCTION("""COMPUTED_VALUE"""),"T")</f>
        <v>T</v>
      </c>
      <c r="AA209" s="1" t="str">
        <f>IFERROR(__xludf.DUMMYFUNCTION("""COMPUTED_VALUE"""),"5")</f>
        <v>5</v>
      </c>
      <c r="AB209" s="1" t="str">
        <f>IFERROR(__xludf.DUMMYFUNCTION("""COMPUTED_VALUE"""),"4")</f>
        <v>4</v>
      </c>
      <c r="AC209" s="1" t="str">
        <f>IFERROR(__xludf.DUMMYFUNCTION("""COMPUTED_VALUE"""),"8")</f>
        <v>8</v>
      </c>
      <c r="AE209" s="1">
        <f t="shared" ref="AE209:AI209" si="209">IF($A209&lt;&gt;"", COUNTIF($D209:$H209, "=" &amp; Y209),"")</f>
        <v>1</v>
      </c>
      <c r="AF209" s="1">
        <f t="shared" si="209"/>
        <v>1</v>
      </c>
      <c r="AG209" s="1">
        <f t="shared" si="209"/>
        <v>1</v>
      </c>
      <c r="AH209" s="1">
        <f t="shared" si="209"/>
        <v>1</v>
      </c>
      <c r="AI209" s="1">
        <f t="shared" si="209"/>
        <v>1</v>
      </c>
      <c r="AJ209" s="1">
        <f t="shared" si="3"/>
        <v>0</v>
      </c>
      <c r="AL209" s="1">
        <f>IFERROR(__xludf.DUMMYFUNCTION("IFERROR(TRANSPOSE(SORT(TRANSPOSE(FILTER(AE209:AI209, AE209:AI209&lt;&gt;0)),1, FALSE)))"),1.0)</f>
        <v>1</v>
      </c>
      <c r="AM209" s="1">
        <f>IFERROR(__xludf.DUMMYFUNCTION("""COMPUTED_VALUE"""),1.0)</f>
        <v>1</v>
      </c>
      <c r="AN209" s="1">
        <f>IFERROR(__xludf.DUMMYFUNCTION("""COMPUTED_VALUE"""),1.0)</f>
        <v>1</v>
      </c>
      <c r="AO209" s="1">
        <f>IFERROR(__xludf.DUMMYFUNCTION("""COMPUTED_VALUE"""),1.0)</f>
        <v>1</v>
      </c>
      <c r="AP209" s="1">
        <f>IFERROR(__xludf.DUMMYFUNCTION("""COMPUTED_VALUE"""),1.0)</f>
        <v>1</v>
      </c>
      <c r="AR209" s="1">
        <v>1.0</v>
      </c>
      <c r="AS209" s="1">
        <v>1.0</v>
      </c>
      <c r="AT209" s="1">
        <v>1.0</v>
      </c>
      <c r="AU209" s="1">
        <v>1.0</v>
      </c>
      <c r="AV209" s="1">
        <v>1.0</v>
      </c>
      <c r="AX209" s="1">
        <v>208.0</v>
      </c>
      <c r="AY209" s="1">
        <v>2.0</v>
      </c>
      <c r="AZ209" s="1">
        <v>1.0</v>
      </c>
      <c r="BA209" s="1">
        <v>1.0</v>
      </c>
      <c r="BB209" s="1">
        <v>1.0</v>
      </c>
      <c r="BC209" s="1"/>
      <c r="BD209" s="1">
        <v>6.0</v>
      </c>
      <c r="BE209" s="1">
        <v>14.0</v>
      </c>
      <c r="BF209" s="1">
        <v>1.0</v>
      </c>
      <c r="BG209" s="1">
        <v>9.0</v>
      </c>
      <c r="BH209" s="1">
        <v>12.0</v>
      </c>
      <c r="BI209" s="1" t="s">
        <v>422</v>
      </c>
      <c r="BJ209" s="1">
        <v>965.0</v>
      </c>
      <c r="BL209" s="1">
        <v>200720.0</v>
      </c>
    </row>
    <row r="210" ht="15.75" customHeight="1">
      <c r="A210" s="2" t="s">
        <v>423</v>
      </c>
      <c r="B210" s="1" t="str">
        <f>IFERROR(__xludf.DUMMYFUNCTION("""COMPUTED_VALUE"""),"K66J7")</f>
        <v>K66J7</v>
      </c>
      <c r="C210" s="1">
        <f>IFERROR(__xludf.DUMMYFUNCTION("""COMPUTED_VALUE"""),407.0)</f>
        <v>407</v>
      </c>
      <c r="D210" s="1" t="s">
        <v>38</v>
      </c>
      <c r="E210" s="1" t="s">
        <v>40</v>
      </c>
      <c r="F210" s="1" t="s">
        <v>40</v>
      </c>
      <c r="G210" s="1" t="s">
        <v>22</v>
      </c>
      <c r="H210" s="1" t="s">
        <v>28</v>
      </c>
      <c r="M210" s="1">
        <v>13.0</v>
      </c>
      <c r="N210" s="1">
        <v>6.0</v>
      </c>
      <c r="O210" s="1">
        <v>6.0</v>
      </c>
      <c r="P210" s="1">
        <v>1.0</v>
      </c>
      <c r="Q210" s="1">
        <v>7.0</v>
      </c>
      <c r="S210" s="1" t="s">
        <v>38</v>
      </c>
      <c r="T210" s="1" t="s">
        <v>40</v>
      </c>
      <c r="U210" s="1" t="s">
        <v>40</v>
      </c>
      <c r="V210" s="1" t="s">
        <v>25</v>
      </c>
      <c r="W210" s="1" t="s">
        <v>28</v>
      </c>
      <c r="Y210" s="1" t="str">
        <f>IFERROR(__xludf.DUMMYFUNCTION("UNIQUE(S210:W210, TRUE)"),"K")</f>
        <v>K</v>
      </c>
      <c r="Z210" s="1" t="str">
        <f>IFERROR(__xludf.DUMMYFUNCTION("""COMPUTED_VALUE"""),"6")</f>
        <v>6</v>
      </c>
      <c r="AA210" s="1" t="str">
        <f>IFERROR(__xludf.DUMMYFUNCTION("""COMPUTED_VALUE"""),"")</f>
        <v/>
      </c>
      <c r="AB210" s="1" t="str">
        <f>IFERROR(__xludf.DUMMYFUNCTION("""COMPUTED_VALUE"""),"7")</f>
        <v>7</v>
      </c>
      <c r="AE210" s="1">
        <f t="shared" ref="AE210:AI210" si="210">IF($A210&lt;&gt;"", COUNTIF($D210:$H210, "=" &amp; Y210),"")</f>
        <v>1</v>
      </c>
      <c r="AF210" s="1">
        <f t="shared" si="210"/>
        <v>2</v>
      </c>
      <c r="AG210" s="1">
        <f t="shared" si="210"/>
        <v>0</v>
      </c>
      <c r="AH210" s="1">
        <f t="shared" si="210"/>
        <v>1</v>
      </c>
      <c r="AI210" s="1">
        <f t="shared" si="210"/>
        <v>0</v>
      </c>
      <c r="AJ210" s="1">
        <f t="shared" si="3"/>
        <v>1</v>
      </c>
      <c r="AL210" s="1">
        <f>IFERROR(__xludf.DUMMYFUNCTION("IFERROR(TRANSPOSE(SORT(TRANSPOSE(FILTER(AE210:AI210, AE210:AI210&lt;&gt;0)),1, FALSE)))"),2.0)</f>
        <v>2</v>
      </c>
      <c r="AM210" s="1">
        <f>IFERROR(__xludf.DUMMYFUNCTION("""COMPUTED_VALUE"""),1.0)</f>
        <v>1</v>
      </c>
      <c r="AN210" s="1">
        <f>IFERROR(__xludf.DUMMYFUNCTION("""COMPUTED_VALUE"""),1.0)</f>
        <v>1</v>
      </c>
      <c r="AR210" s="1">
        <v>3.0</v>
      </c>
      <c r="AS210" s="1">
        <v>1.0</v>
      </c>
      <c r="AT210" s="1">
        <v>1.0</v>
      </c>
      <c r="AU210" s="1"/>
      <c r="AV210" s="1"/>
      <c r="AX210" s="1">
        <v>209.0</v>
      </c>
      <c r="AY210" s="1">
        <v>2.0</v>
      </c>
      <c r="AZ210" s="1">
        <v>1.0</v>
      </c>
      <c r="BA210" s="1">
        <v>1.0</v>
      </c>
      <c r="BB210" s="1">
        <v>1.0</v>
      </c>
      <c r="BC210" s="1"/>
      <c r="BD210" s="1">
        <v>6.0</v>
      </c>
      <c r="BE210" s="1">
        <v>14.0</v>
      </c>
      <c r="BF210" s="1">
        <v>4.0</v>
      </c>
      <c r="BG210" s="1">
        <v>9.0</v>
      </c>
      <c r="BH210" s="1">
        <v>4.0</v>
      </c>
      <c r="BI210" s="1" t="s">
        <v>424</v>
      </c>
      <c r="BJ210" s="1">
        <v>731.0</v>
      </c>
      <c r="BL210" s="1">
        <v>152779.0</v>
      </c>
    </row>
    <row r="211" ht="15.75" customHeight="1">
      <c r="A211" s="2" t="s">
        <v>425</v>
      </c>
      <c r="B211" s="1" t="str">
        <f>IFERROR(__xludf.DUMMYFUNCTION("""COMPUTED_VALUE"""),"KT7T2")</f>
        <v>KT7T2</v>
      </c>
      <c r="C211" s="1">
        <f>IFERROR(__xludf.DUMMYFUNCTION("""COMPUTED_VALUE"""),103.0)</f>
        <v>103</v>
      </c>
      <c r="D211" s="1" t="s">
        <v>38</v>
      </c>
      <c r="E211" s="1" t="s">
        <v>45</v>
      </c>
      <c r="F211" s="1" t="s">
        <v>28</v>
      </c>
      <c r="G211" s="1" t="s">
        <v>45</v>
      </c>
      <c r="H211" s="1" t="s">
        <v>24</v>
      </c>
      <c r="M211" s="1">
        <v>13.0</v>
      </c>
      <c r="N211" s="1">
        <v>10.0</v>
      </c>
      <c r="O211" s="1">
        <v>7.0</v>
      </c>
      <c r="P211" s="1">
        <v>10.0</v>
      </c>
      <c r="Q211" s="1">
        <v>2.0</v>
      </c>
      <c r="S211" s="1" t="s">
        <v>38</v>
      </c>
      <c r="T211" s="1" t="s">
        <v>45</v>
      </c>
      <c r="U211" s="1" t="s">
        <v>28</v>
      </c>
      <c r="V211" s="1" t="s">
        <v>45</v>
      </c>
      <c r="W211" s="1" t="s">
        <v>24</v>
      </c>
      <c r="Y211" s="1" t="str">
        <f>IFERROR(__xludf.DUMMYFUNCTION("UNIQUE(S211:W211, TRUE)"),"K")</f>
        <v>K</v>
      </c>
      <c r="Z211" s="1" t="str">
        <f>IFERROR(__xludf.DUMMYFUNCTION("""COMPUTED_VALUE"""),"T")</f>
        <v>T</v>
      </c>
      <c r="AA211" s="1" t="str">
        <f>IFERROR(__xludf.DUMMYFUNCTION("""COMPUTED_VALUE"""),"7")</f>
        <v>7</v>
      </c>
      <c r="AB211" s="1" t="str">
        <f>IFERROR(__xludf.DUMMYFUNCTION("""COMPUTED_VALUE"""),"2")</f>
        <v>2</v>
      </c>
      <c r="AE211" s="1">
        <f t="shared" ref="AE211:AI211" si="211">IF($A211&lt;&gt;"", COUNTIF($D211:$H211, "=" &amp; Y211),"")</f>
        <v>1</v>
      </c>
      <c r="AF211" s="1">
        <f t="shared" si="211"/>
        <v>2</v>
      </c>
      <c r="AG211" s="1">
        <f t="shared" si="211"/>
        <v>1</v>
      </c>
      <c r="AH211" s="1">
        <f t="shared" si="211"/>
        <v>1</v>
      </c>
      <c r="AI211" s="1">
        <f t="shared" si="211"/>
        <v>0</v>
      </c>
      <c r="AJ211" s="1">
        <f t="shared" si="3"/>
        <v>0</v>
      </c>
      <c r="AL211" s="1">
        <f>IFERROR(__xludf.DUMMYFUNCTION("IFERROR(TRANSPOSE(SORT(TRANSPOSE(FILTER(AE211:AI211, AE211:AI211&lt;&gt;0)),1, FALSE)))"),2.0)</f>
        <v>2</v>
      </c>
      <c r="AM211" s="1">
        <f>IFERROR(__xludf.DUMMYFUNCTION("""COMPUTED_VALUE"""),1.0)</f>
        <v>1</v>
      </c>
      <c r="AN211" s="1">
        <f>IFERROR(__xludf.DUMMYFUNCTION("""COMPUTED_VALUE"""),1.0)</f>
        <v>1</v>
      </c>
      <c r="AO211" s="1">
        <f>IFERROR(__xludf.DUMMYFUNCTION("""COMPUTED_VALUE"""),1.0)</f>
        <v>1</v>
      </c>
      <c r="AR211" s="1">
        <v>2.0</v>
      </c>
      <c r="AS211" s="1">
        <v>1.0</v>
      </c>
      <c r="AT211" s="1">
        <v>1.0</v>
      </c>
      <c r="AU211" s="1">
        <v>1.0</v>
      </c>
      <c r="AV211" s="1"/>
      <c r="AX211" s="1">
        <v>210.0</v>
      </c>
      <c r="AY211" s="1">
        <v>2.0</v>
      </c>
      <c r="AZ211" s="1">
        <v>1.0</v>
      </c>
      <c r="BA211" s="1">
        <v>1.0</v>
      </c>
      <c r="BB211" s="1">
        <v>1.0</v>
      </c>
      <c r="BC211" s="1"/>
      <c r="BD211" s="1">
        <v>6.0</v>
      </c>
      <c r="BE211" s="1">
        <v>14.0</v>
      </c>
      <c r="BF211" s="1">
        <v>7.0</v>
      </c>
      <c r="BG211" s="1">
        <v>6.0</v>
      </c>
      <c r="BH211" s="1">
        <v>5.0</v>
      </c>
      <c r="BI211" s="1" t="s">
        <v>426</v>
      </c>
      <c r="BJ211" s="1">
        <v>624.0</v>
      </c>
      <c r="BL211" s="1">
        <v>131040.0</v>
      </c>
    </row>
    <row r="212" ht="15.75" customHeight="1">
      <c r="A212" s="2" t="s">
        <v>427</v>
      </c>
      <c r="B212" s="1">
        <f>IFERROR(__xludf.DUMMYFUNCTION("""COMPUTED_VALUE"""),97973.0)</f>
        <v>97973</v>
      </c>
      <c r="C212" s="1">
        <f>IFERROR(__xludf.DUMMYFUNCTION("""COMPUTED_VALUE"""),14.0)</f>
        <v>14</v>
      </c>
      <c r="D212" s="1" t="s">
        <v>23</v>
      </c>
      <c r="E212" s="1" t="s">
        <v>28</v>
      </c>
      <c r="F212" s="1" t="s">
        <v>23</v>
      </c>
      <c r="G212" s="1" t="s">
        <v>28</v>
      </c>
      <c r="H212" s="1" t="s">
        <v>31</v>
      </c>
      <c r="M212" s="1">
        <v>9.0</v>
      </c>
      <c r="N212" s="1">
        <v>7.0</v>
      </c>
      <c r="O212" s="1">
        <v>9.0</v>
      </c>
      <c r="P212" s="1">
        <v>7.0</v>
      </c>
      <c r="Q212" s="1">
        <v>3.0</v>
      </c>
      <c r="S212" s="1" t="s">
        <v>23</v>
      </c>
      <c r="T212" s="1" t="s">
        <v>28</v>
      </c>
      <c r="U212" s="1" t="s">
        <v>23</v>
      </c>
      <c r="V212" s="1" t="s">
        <v>28</v>
      </c>
      <c r="W212" s="1" t="s">
        <v>31</v>
      </c>
      <c r="Y212" s="1" t="str">
        <f>IFERROR(__xludf.DUMMYFUNCTION("UNIQUE(S212:W212, TRUE)"),"9")</f>
        <v>9</v>
      </c>
      <c r="Z212" s="1" t="str">
        <f>IFERROR(__xludf.DUMMYFUNCTION("""COMPUTED_VALUE"""),"7")</f>
        <v>7</v>
      </c>
      <c r="AA212" s="1" t="str">
        <f>IFERROR(__xludf.DUMMYFUNCTION("""COMPUTED_VALUE"""),"3")</f>
        <v>3</v>
      </c>
      <c r="AE212" s="1">
        <f t="shared" ref="AE212:AI212" si="212">IF($A212&lt;&gt;"", COUNTIF($D212:$H212, "=" &amp; Y212),"")</f>
        <v>2</v>
      </c>
      <c r="AF212" s="1">
        <f t="shared" si="212"/>
        <v>2</v>
      </c>
      <c r="AG212" s="1">
        <f t="shared" si="212"/>
        <v>1</v>
      </c>
      <c r="AH212" s="1">
        <f t="shared" si="212"/>
        <v>0</v>
      </c>
      <c r="AI212" s="1">
        <f t="shared" si="212"/>
        <v>0</v>
      </c>
      <c r="AJ212" s="1">
        <f t="shared" si="3"/>
        <v>0</v>
      </c>
      <c r="AL212" s="1">
        <f>IFERROR(__xludf.DUMMYFUNCTION("IFERROR(TRANSPOSE(SORT(TRANSPOSE(FILTER(AE212:AI212, AE212:AI212&lt;&gt;0)),1, FALSE)))"),2.0)</f>
        <v>2</v>
      </c>
      <c r="AM212" s="1">
        <f>IFERROR(__xludf.DUMMYFUNCTION("""COMPUTED_VALUE"""),2.0)</f>
        <v>2</v>
      </c>
      <c r="AN212" s="1">
        <f>IFERROR(__xludf.DUMMYFUNCTION("""COMPUTED_VALUE"""),1.0)</f>
        <v>1</v>
      </c>
      <c r="AR212" s="1">
        <v>2.0</v>
      </c>
      <c r="AS212" s="1">
        <v>2.0</v>
      </c>
      <c r="AT212" s="1">
        <v>1.0</v>
      </c>
      <c r="AU212" s="1"/>
      <c r="AV212" s="1"/>
      <c r="AX212" s="1">
        <v>211.0</v>
      </c>
      <c r="AY212" s="1">
        <v>2.0</v>
      </c>
      <c r="AZ212" s="1">
        <v>1.0</v>
      </c>
      <c r="BA212" s="1">
        <v>1.0</v>
      </c>
      <c r="BB212" s="1">
        <v>1.0</v>
      </c>
      <c r="BC212" s="1"/>
      <c r="BD212" s="1">
        <v>6.0</v>
      </c>
      <c r="BE212" s="1">
        <v>14.0</v>
      </c>
      <c r="BF212" s="1">
        <v>10.0</v>
      </c>
      <c r="BG212" s="1">
        <v>14.0</v>
      </c>
      <c r="BH212" s="1">
        <v>13.0</v>
      </c>
      <c r="BI212" s="1" t="s">
        <v>428</v>
      </c>
      <c r="BJ212" s="1">
        <v>552.0</v>
      </c>
      <c r="BL212" s="1">
        <v>116472.0</v>
      </c>
    </row>
    <row r="213" ht="15.75" customHeight="1">
      <c r="A213" s="2" t="s">
        <v>429</v>
      </c>
      <c r="B213" s="1">
        <f>IFERROR(__xludf.DUMMYFUNCTION("""COMPUTED_VALUE"""),43343.0)</f>
        <v>43343</v>
      </c>
      <c r="C213" s="1">
        <f>IFERROR(__xludf.DUMMYFUNCTION("""COMPUTED_VALUE"""),708.0)</f>
        <v>708</v>
      </c>
      <c r="D213" s="1" t="s">
        <v>21</v>
      </c>
      <c r="E213" s="1" t="s">
        <v>31</v>
      </c>
      <c r="F213" s="1" t="s">
        <v>31</v>
      </c>
      <c r="G213" s="1" t="s">
        <v>21</v>
      </c>
      <c r="H213" s="1" t="s">
        <v>31</v>
      </c>
      <c r="M213" s="1">
        <v>4.0</v>
      </c>
      <c r="N213" s="1">
        <v>3.0</v>
      </c>
      <c r="O213" s="1">
        <v>3.0</v>
      </c>
      <c r="P213" s="1">
        <v>4.0</v>
      </c>
      <c r="Q213" s="1">
        <v>3.0</v>
      </c>
      <c r="S213" s="1" t="s">
        <v>21</v>
      </c>
      <c r="T213" s="1" t="s">
        <v>31</v>
      </c>
      <c r="U213" s="1" t="s">
        <v>31</v>
      </c>
      <c r="V213" s="1" t="s">
        <v>21</v>
      </c>
      <c r="W213" s="1" t="s">
        <v>31</v>
      </c>
      <c r="Y213" s="1" t="str">
        <f>IFERROR(__xludf.DUMMYFUNCTION("UNIQUE(S213:W213, TRUE)"),"4")</f>
        <v>4</v>
      </c>
      <c r="Z213" s="1" t="str">
        <f>IFERROR(__xludf.DUMMYFUNCTION("""COMPUTED_VALUE"""),"3")</f>
        <v>3</v>
      </c>
      <c r="AE213" s="1">
        <f t="shared" ref="AE213:AI213" si="213">IF($A213&lt;&gt;"", COUNTIF($D213:$H213, "=" &amp; Y213),"")</f>
        <v>2</v>
      </c>
      <c r="AF213" s="1">
        <f t="shared" si="213"/>
        <v>3</v>
      </c>
      <c r="AG213" s="1">
        <f t="shared" si="213"/>
        <v>0</v>
      </c>
      <c r="AH213" s="1">
        <f t="shared" si="213"/>
        <v>0</v>
      </c>
      <c r="AI213" s="1">
        <f t="shared" si="213"/>
        <v>0</v>
      </c>
      <c r="AJ213" s="1">
        <f t="shared" si="3"/>
        <v>0</v>
      </c>
      <c r="AL213" s="1">
        <f>IFERROR(__xludf.DUMMYFUNCTION("IFERROR(TRANSPOSE(SORT(TRANSPOSE(FILTER(AE213:AI213, AE213:AI213&lt;&gt;0)),1, FALSE)))"),3.0)</f>
        <v>3</v>
      </c>
      <c r="AM213" s="1">
        <f>IFERROR(__xludf.DUMMYFUNCTION("""COMPUTED_VALUE"""),2.0)</f>
        <v>2</v>
      </c>
      <c r="AR213" s="1">
        <v>3.0</v>
      </c>
      <c r="AS213" s="1">
        <v>2.0</v>
      </c>
      <c r="AT213" s="1"/>
      <c r="AU213" s="1"/>
      <c r="AV213" s="1"/>
      <c r="AX213" s="1">
        <v>212.0</v>
      </c>
      <c r="AY213" s="1">
        <v>2.0</v>
      </c>
      <c r="AZ213" s="1">
        <v>1.0</v>
      </c>
      <c r="BA213" s="1">
        <v>1.0</v>
      </c>
      <c r="BB213" s="1">
        <v>1.0</v>
      </c>
      <c r="BC213" s="1"/>
      <c r="BD213" s="1">
        <v>6.0</v>
      </c>
      <c r="BE213" s="1">
        <v>14.0</v>
      </c>
      <c r="BF213" s="1">
        <v>13.0</v>
      </c>
      <c r="BG213" s="1">
        <v>9.0</v>
      </c>
      <c r="BH213" s="1">
        <v>13.0</v>
      </c>
      <c r="BI213" s="1" t="s">
        <v>430</v>
      </c>
      <c r="BJ213" s="1">
        <v>516.0</v>
      </c>
      <c r="BL213" s="1">
        <v>109392.0</v>
      </c>
    </row>
    <row r="214" ht="15.75" customHeight="1">
      <c r="A214" s="2" t="s">
        <v>431</v>
      </c>
      <c r="B214" s="1" t="str">
        <f>IFERROR(__xludf.DUMMYFUNCTION("""COMPUTED_VALUE"""),"55Q53")</f>
        <v>55Q53</v>
      </c>
      <c r="C214" s="1">
        <f>IFERROR(__xludf.DUMMYFUNCTION("""COMPUTED_VALUE"""),422.0)</f>
        <v>422</v>
      </c>
      <c r="D214" s="1" t="s">
        <v>29</v>
      </c>
      <c r="E214" s="1" t="s">
        <v>29</v>
      </c>
      <c r="F214" s="1" t="s">
        <v>20</v>
      </c>
      <c r="G214" s="1" t="s">
        <v>29</v>
      </c>
      <c r="H214" s="1" t="s">
        <v>31</v>
      </c>
      <c r="M214" s="1">
        <v>5.0</v>
      </c>
      <c r="N214" s="1">
        <v>5.0</v>
      </c>
      <c r="O214" s="1">
        <v>12.0</v>
      </c>
      <c r="P214" s="1">
        <v>5.0</v>
      </c>
      <c r="Q214" s="1">
        <v>3.0</v>
      </c>
      <c r="S214" s="1" t="s">
        <v>29</v>
      </c>
      <c r="T214" s="1" t="s">
        <v>29</v>
      </c>
      <c r="U214" s="1" t="s">
        <v>20</v>
      </c>
      <c r="V214" s="1" t="s">
        <v>29</v>
      </c>
      <c r="W214" s="1" t="s">
        <v>31</v>
      </c>
      <c r="Y214" s="1" t="str">
        <f>IFERROR(__xludf.DUMMYFUNCTION("UNIQUE(S214:W214, TRUE)"),"5")</f>
        <v>5</v>
      </c>
      <c r="Z214" s="1" t="str">
        <f>IFERROR(__xludf.DUMMYFUNCTION("""COMPUTED_VALUE"""),"Q")</f>
        <v>Q</v>
      </c>
      <c r="AA214" s="1" t="str">
        <f>IFERROR(__xludf.DUMMYFUNCTION("""COMPUTED_VALUE"""),"3")</f>
        <v>3</v>
      </c>
      <c r="AE214" s="1">
        <f t="shared" ref="AE214:AI214" si="214">IF($A214&lt;&gt;"", COUNTIF($D214:$H214, "=" &amp; Y214),"")</f>
        <v>3</v>
      </c>
      <c r="AF214" s="1">
        <f t="shared" si="214"/>
        <v>1</v>
      </c>
      <c r="AG214" s="1">
        <f t="shared" si="214"/>
        <v>1</v>
      </c>
      <c r="AH214" s="1">
        <f t="shared" si="214"/>
        <v>0</v>
      </c>
      <c r="AI214" s="1">
        <f t="shared" si="214"/>
        <v>0</v>
      </c>
      <c r="AJ214" s="1">
        <f t="shared" si="3"/>
        <v>0</v>
      </c>
      <c r="AL214" s="1">
        <f>IFERROR(__xludf.DUMMYFUNCTION("IFERROR(TRANSPOSE(SORT(TRANSPOSE(FILTER(AE214:AI214, AE214:AI214&lt;&gt;0)),1, FALSE)))"),3.0)</f>
        <v>3</v>
      </c>
      <c r="AM214" s="1">
        <f>IFERROR(__xludf.DUMMYFUNCTION("""COMPUTED_VALUE"""),1.0)</f>
        <v>1</v>
      </c>
      <c r="AN214" s="1">
        <f>IFERROR(__xludf.DUMMYFUNCTION("""COMPUTED_VALUE"""),1.0)</f>
        <v>1</v>
      </c>
      <c r="AR214" s="1">
        <v>3.0</v>
      </c>
      <c r="AS214" s="1">
        <v>1.0</v>
      </c>
      <c r="AT214" s="1">
        <v>1.0</v>
      </c>
      <c r="AU214" s="1"/>
      <c r="AV214" s="1"/>
      <c r="AX214" s="1">
        <v>213.0</v>
      </c>
      <c r="AY214" s="1">
        <v>2.0</v>
      </c>
      <c r="AZ214" s="1">
        <v>1.0</v>
      </c>
      <c r="BA214" s="1">
        <v>1.0</v>
      </c>
      <c r="BB214" s="1">
        <v>1.0</v>
      </c>
      <c r="BC214" s="1"/>
      <c r="BD214" s="1">
        <v>7.0</v>
      </c>
      <c r="BE214" s="1">
        <v>1.0</v>
      </c>
      <c r="BF214" s="1">
        <v>8.0</v>
      </c>
      <c r="BG214" s="1">
        <v>10.0</v>
      </c>
      <c r="BH214" s="1">
        <v>12.0</v>
      </c>
      <c r="BI214" s="1" t="s">
        <v>432</v>
      </c>
      <c r="BJ214" s="1">
        <v>111.0</v>
      </c>
      <c r="BL214" s="1">
        <v>23643.0</v>
      </c>
    </row>
    <row r="215" ht="15.75" customHeight="1">
      <c r="A215" s="2" t="s">
        <v>433</v>
      </c>
      <c r="B215" s="1" t="str">
        <f>IFERROR(__xludf.DUMMYFUNCTION("""COMPUTED_VALUE"""),"A835K")</f>
        <v>A835K</v>
      </c>
      <c r="C215" s="1">
        <f>IFERROR(__xludf.DUMMYFUNCTION("""COMPUTED_VALUE"""),616.0)</f>
        <v>616</v>
      </c>
      <c r="D215" s="1" t="s">
        <v>39</v>
      </c>
      <c r="E215" s="1" t="s">
        <v>30</v>
      </c>
      <c r="F215" s="1" t="s">
        <v>31</v>
      </c>
      <c r="G215" s="1" t="s">
        <v>29</v>
      </c>
      <c r="H215" s="1" t="s">
        <v>38</v>
      </c>
      <c r="M215" s="1">
        <v>14.0</v>
      </c>
      <c r="N215" s="1">
        <v>8.0</v>
      </c>
      <c r="O215" s="1">
        <v>3.0</v>
      </c>
      <c r="P215" s="1">
        <v>5.0</v>
      </c>
      <c r="Q215" s="1">
        <v>13.0</v>
      </c>
      <c r="S215" s="1" t="s">
        <v>39</v>
      </c>
      <c r="T215" s="1" t="s">
        <v>30</v>
      </c>
      <c r="U215" s="1" t="s">
        <v>31</v>
      </c>
      <c r="V215" s="1" t="s">
        <v>29</v>
      </c>
      <c r="W215" s="1" t="s">
        <v>38</v>
      </c>
      <c r="Y215" s="1" t="str">
        <f>IFERROR(__xludf.DUMMYFUNCTION("UNIQUE(S215:W215, TRUE)"),"A")</f>
        <v>A</v>
      </c>
      <c r="Z215" s="1" t="str">
        <f>IFERROR(__xludf.DUMMYFUNCTION("""COMPUTED_VALUE"""),"8")</f>
        <v>8</v>
      </c>
      <c r="AA215" s="1" t="str">
        <f>IFERROR(__xludf.DUMMYFUNCTION("""COMPUTED_VALUE"""),"3")</f>
        <v>3</v>
      </c>
      <c r="AB215" s="1" t="str">
        <f>IFERROR(__xludf.DUMMYFUNCTION("""COMPUTED_VALUE"""),"5")</f>
        <v>5</v>
      </c>
      <c r="AC215" s="1" t="str">
        <f>IFERROR(__xludf.DUMMYFUNCTION("""COMPUTED_VALUE"""),"K")</f>
        <v>K</v>
      </c>
      <c r="AE215" s="1">
        <f t="shared" ref="AE215:AI215" si="215">IF($A215&lt;&gt;"", COUNTIF($D215:$H215, "=" &amp; Y215),"")</f>
        <v>1</v>
      </c>
      <c r="AF215" s="1">
        <f t="shared" si="215"/>
        <v>1</v>
      </c>
      <c r="AG215" s="1">
        <f t="shared" si="215"/>
        <v>1</v>
      </c>
      <c r="AH215" s="1">
        <f t="shared" si="215"/>
        <v>1</v>
      </c>
      <c r="AI215" s="1">
        <f t="shared" si="215"/>
        <v>1</v>
      </c>
      <c r="AJ215" s="1">
        <f t="shared" si="3"/>
        <v>0</v>
      </c>
      <c r="AL215" s="1">
        <f>IFERROR(__xludf.DUMMYFUNCTION("IFERROR(TRANSPOSE(SORT(TRANSPOSE(FILTER(AE215:AI215, AE215:AI215&lt;&gt;0)),1, FALSE)))"),1.0)</f>
        <v>1</v>
      </c>
      <c r="AM215" s="1">
        <f>IFERROR(__xludf.DUMMYFUNCTION("""COMPUTED_VALUE"""),1.0)</f>
        <v>1</v>
      </c>
      <c r="AN215" s="1">
        <f>IFERROR(__xludf.DUMMYFUNCTION("""COMPUTED_VALUE"""),1.0)</f>
        <v>1</v>
      </c>
      <c r="AO215" s="1">
        <f>IFERROR(__xludf.DUMMYFUNCTION("""COMPUTED_VALUE"""),1.0)</f>
        <v>1</v>
      </c>
      <c r="AP215" s="1">
        <f>IFERROR(__xludf.DUMMYFUNCTION("""COMPUTED_VALUE"""),1.0)</f>
        <v>1</v>
      </c>
      <c r="AR215" s="1">
        <v>1.0</v>
      </c>
      <c r="AS215" s="1">
        <v>1.0</v>
      </c>
      <c r="AT215" s="1">
        <v>1.0</v>
      </c>
      <c r="AU215" s="1">
        <v>1.0</v>
      </c>
      <c r="AV215" s="1">
        <v>1.0</v>
      </c>
      <c r="AX215" s="1">
        <v>214.0</v>
      </c>
      <c r="AY215" s="1">
        <v>2.0</v>
      </c>
      <c r="AZ215" s="1">
        <v>1.0</v>
      </c>
      <c r="BA215" s="1">
        <v>1.0</v>
      </c>
      <c r="BB215" s="1">
        <v>1.0</v>
      </c>
      <c r="BC215" s="1"/>
      <c r="BD215" s="1">
        <v>7.0</v>
      </c>
      <c r="BE215" s="1">
        <v>3.0</v>
      </c>
      <c r="BF215" s="1">
        <v>2.0</v>
      </c>
      <c r="BG215" s="1">
        <v>5.0</v>
      </c>
      <c r="BH215" s="1">
        <v>7.0</v>
      </c>
      <c r="BI215" s="1">
        <v>73257.0</v>
      </c>
      <c r="BJ215" s="1">
        <v>159.0</v>
      </c>
      <c r="BL215" s="1">
        <v>34026.0</v>
      </c>
    </row>
    <row r="216" ht="15.75" customHeight="1">
      <c r="A216" s="2" t="s">
        <v>434</v>
      </c>
      <c r="B216" s="1" t="str">
        <f>IFERROR(__xludf.DUMMYFUNCTION("""COMPUTED_VALUE"""),"TT589")</f>
        <v>TT589</v>
      </c>
      <c r="C216" s="1">
        <f>IFERROR(__xludf.DUMMYFUNCTION("""COMPUTED_VALUE"""),236.0)</f>
        <v>236</v>
      </c>
      <c r="D216" s="1" t="s">
        <v>45</v>
      </c>
      <c r="E216" s="1" t="s">
        <v>45</v>
      </c>
      <c r="F216" s="1" t="s">
        <v>29</v>
      </c>
      <c r="G216" s="1" t="s">
        <v>30</v>
      </c>
      <c r="H216" s="1" t="s">
        <v>23</v>
      </c>
      <c r="M216" s="1">
        <v>10.0</v>
      </c>
      <c r="N216" s="1">
        <v>10.0</v>
      </c>
      <c r="O216" s="1">
        <v>5.0</v>
      </c>
      <c r="P216" s="1">
        <v>8.0</v>
      </c>
      <c r="Q216" s="1">
        <v>9.0</v>
      </c>
      <c r="S216" s="1" t="s">
        <v>45</v>
      </c>
      <c r="T216" s="1" t="s">
        <v>45</v>
      </c>
      <c r="U216" s="1" t="s">
        <v>29</v>
      </c>
      <c r="V216" s="1" t="s">
        <v>30</v>
      </c>
      <c r="W216" s="1" t="s">
        <v>23</v>
      </c>
      <c r="Y216" s="1" t="str">
        <f>IFERROR(__xludf.DUMMYFUNCTION("UNIQUE(S216:W216, TRUE)"),"T")</f>
        <v>T</v>
      </c>
      <c r="Z216" s="1" t="str">
        <f>IFERROR(__xludf.DUMMYFUNCTION("""COMPUTED_VALUE"""),"5")</f>
        <v>5</v>
      </c>
      <c r="AA216" s="1" t="str">
        <f>IFERROR(__xludf.DUMMYFUNCTION("""COMPUTED_VALUE"""),"8")</f>
        <v>8</v>
      </c>
      <c r="AB216" s="1" t="str">
        <f>IFERROR(__xludf.DUMMYFUNCTION("""COMPUTED_VALUE"""),"9")</f>
        <v>9</v>
      </c>
      <c r="AE216" s="1">
        <f t="shared" ref="AE216:AI216" si="216">IF($A216&lt;&gt;"", COUNTIF($D216:$H216, "=" &amp; Y216),"")</f>
        <v>2</v>
      </c>
      <c r="AF216" s="1">
        <f t="shared" si="216"/>
        <v>1</v>
      </c>
      <c r="AG216" s="1">
        <f t="shared" si="216"/>
        <v>1</v>
      </c>
      <c r="AH216" s="1">
        <f t="shared" si="216"/>
        <v>1</v>
      </c>
      <c r="AI216" s="1">
        <f t="shared" si="216"/>
        <v>0</v>
      </c>
      <c r="AJ216" s="1">
        <f t="shared" si="3"/>
        <v>0</v>
      </c>
      <c r="AL216" s="1">
        <f>IFERROR(__xludf.DUMMYFUNCTION("IFERROR(TRANSPOSE(SORT(TRANSPOSE(FILTER(AE216:AI216, AE216:AI216&lt;&gt;0)),1, FALSE)))"),2.0)</f>
        <v>2</v>
      </c>
      <c r="AM216" s="1">
        <f>IFERROR(__xludf.DUMMYFUNCTION("""COMPUTED_VALUE"""),1.0)</f>
        <v>1</v>
      </c>
      <c r="AN216" s="1">
        <f>IFERROR(__xludf.DUMMYFUNCTION("""COMPUTED_VALUE"""),1.0)</f>
        <v>1</v>
      </c>
      <c r="AO216" s="1">
        <f>IFERROR(__xludf.DUMMYFUNCTION("""COMPUTED_VALUE"""),1.0)</f>
        <v>1</v>
      </c>
      <c r="AR216" s="1">
        <v>2.0</v>
      </c>
      <c r="AS216" s="1">
        <v>1.0</v>
      </c>
      <c r="AT216" s="1">
        <v>1.0</v>
      </c>
      <c r="AU216" s="1">
        <v>1.0</v>
      </c>
      <c r="AV216" s="1"/>
      <c r="AX216" s="1">
        <v>215.0</v>
      </c>
      <c r="AY216" s="1">
        <v>2.0</v>
      </c>
      <c r="AZ216" s="1">
        <v>1.0</v>
      </c>
      <c r="BA216" s="1">
        <v>1.0</v>
      </c>
      <c r="BB216" s="1">
        <v>1.0</v>
      </c>
      <c r="BC216" s="1"/>
      <c r="BD216" s="1">
        <v>7.0</v>
      </c>
      <c r="BE216" s="1">
        <v>3.0</v>
      </c>
      <c r="BF216" s="1">
        <v>10.0</v>
      </c>
      <c r="BG216" s="1">
        <v>1.0</v>
      </c>
      <c r="BH216" s="1">
        <v>5.0</v>
      </c>
      <c r="BI216" s="1" t="s">
        <v>435</v>
      </c>
      <c r="BJ216" s="1">
        <v>379.0</v>
      </c>
      <c r="BL216" s="1">
        <v>81485.0</v>
      </c>
    </row>
    <row r="217" ht="15.75" customHeight="1">
      <c r="A217" s="2" t="s">
        <v>436</v>
      </c>
      <c r="B217" s="1" t="str">
        <f>IFERROR(__xludf.DUMMYFUNCTION("""COMPUTED_VALUE"""),"6322K")</f>
        <v>6322K</v>
      </c>
      <c r="C217" s="1">
        <f>IFERROR(__xludf.DUMMYFUNCTION("""COMPUTED_VALUE"""),186.0)</f>
        <v>186</v>
      </c>
      <c r="D217" s="1" t="s">
        <v>40</v>
      </c>
      <c r="E217" s="1" t="s">
        <v>31</v>
      </c>
      <c r="F217" s="1" t="s">
        <v>24</v>
      </c>
      <c r="G217" s="1" t="s">
        <v>24</v>
      </c>
      <c r="H217" s="1" t="s">
        <v>38</v>
      </c>
      <c r="M217" s="1">
        <v>6.0</v>
      </c>
      <c r="N217" s="1">
        <v>3.0</v>
      </c>
      <c r="O217" s="1">
        <v>2.0</v>
      </c>
      <c r="P217" s="1">
        <v>2.0</v>
      </c>
      <c r="Q217" s="1">
        <v>13.0</v>
      </c>
      <c r="S217" s="1" t="s">
        <v>40</v>
      </c>
      <c r="T217" s="1" t="s">
        <v>31</v>
      </c>
      <c r="U217" s="1" t="s">
        <v>24</v>
      </c>
      <c r="V217" s="1" t="s">
        <v>24</v>
      </c>
      <c r="W217" s="1" t="s">
        <v>38</v>
      </c>
      <c r="Y217" s="1" t="str">
        <f>IFERROR(__xludf.DUMMYFUNCTION("UNIQUE(S217:W217, TRUE)"),"6")</f>
        <v>6</v>
      </c>
      <c r="Z217" s="1" t="str">
        <f>IFERROR(__xludf.DUMMYFUNCTION("""COMPUTED_VALUE"""),"3")</f>
        <v>3</v>
      </c>
      <c r="AA217" s="1" t="str">
        <f>IFERROR(__xludf.DUMMYFUNCTION("""COMPUTED_VALUE"""),"2")</f>
        <v>2</v>
      </c>
      <c r="AB217" s="1" t="str">
        <f>IFERROR(__xludf.DUMMYFUNCTION("""COMPUTED_VALUE"""),"K")</f>
        <v>K</v>
      </c>
      <c r="AE217" s="1">
        <f t="shared" ref="AE217:AI217" si="217">IF($A217&lt;&gt;"", COUNTIF($D217:$H217, "=" &amp; Y217),"")</f>
        <v>1</v>
      </c>
      <c r="AF217" s="1">
        <f t="shared" si="217"/>
        <v>1</v>
      </c>
      <c r="AG217" s="1">
        <f t="shared" si="217"/>
        <v>2</v>
      </c>
      <c r="AH217" s="1">
        <f t="shared" si="217"/>
        <v>1</v>
      </c>
      <c r="AI217" s="1">
        <f t="shared" si="217"/>
        <v>0</v>
      </c>
      <c r="AJ217" s="1">
        <f t="shared" si="3"/>
        <v>0</v>
      </c>
      <c r="AL217" s="1">
        <f>IFERROR(__xludf.DUMMYFUNCTION("IFERROR(TRANSPOSE(SORT(TRANSPOSE(FILTER(AE217:AI217, AE217:AI217&lt;&gt;0)),1, FALSE)))"),2.0)</f>
        <v>2</v>
      </c>
      <c r="AM217" s="1">
        <f>IFERROR(__xludf.DUMMYFUNCTION("""COMPUTED_VALUE"""),1.0)</f>
        <v>1</v>
      </c>
      <c r="AN217" s="1">
        <f>IFERROR(__xludf.DUMMYFUNCTION("""COMPUTED_VALUE"""),1.0)</f>
        <v>1</v>
      </c>
      <c r="AO217" s="1">
        <f>IFERROR(__xludf.DUMMYFUNCTION("""COMPUTED_VALUE"""),1.0)</f>
        <v>1</v>
      </c>
      <c r="AR217" s="1">
        <v>2.0</v>
      </c>
      <c r="AS217" s="1">
        <v>1.0</v>
      </c>
      <c r="AT217" s="1">
        <v>1.0</v>
      </c>
      <c r="AU217" s="1">
        <v>1.0</v>
      </c>
      <c r="AV217" s="1"/>
      <c r="AX217" s="1">
        <v>216.0</v>
      </c>
      <c r="AY217" s="1">
        <v>2.0</v>
      </c>
      <c r="AZ217" s="1">
        <v>1.0</v>
      </c>
      <c r="BA217" s="1">
        <v>1.0</v>
      </c>
      <c r="BB217" s="1">
        <v>1.0</v>
      </c>
      <c r="BC217" s="1"/>
      <c r="BD217" s="1">
        <v>7.0</v>
      </c>
      <c r="BE217" s="1">
        <v>3.0</v>
      </c>
      <c r="BF217" s="1">
        <v>12.0</v>
      </c>
      <c r="BG217" s="1">
        <v>6.0</v>
      </c>
      <c r="BH217" s="1">
        <v>7.0</v>
      </c>
      <c r="BI217" s="1" t="s">
        <v>437</v>
      </c>
      <c r="BJ217" s="1">
        <v>265.0</v>
      </c>
      <c r="BL217" s="1">
        <v>57240.0</v>
      </c>
    </row>
    <row r="218" ht="15.75" customHeight="1">
      <c r="A218" s="2" t="s">
        <v>438</v>
      </c>
      <c r="B218" s="1" t="str">
        <f>IFERROR(__xludf.DUMMYFUNCTION("""COMPUTED_VALUE"""),"A4K4A")</f>
        <v>A4K4A</v>
      </c>
      <c r="C218" s="1">
        <f>IFERROR(__xludf.DUMMYFUNCTION("""COMPUTED_VALUE"""),866.0)</f>
        <v>866</v>
      </c>
      <c r="D218" s="1" t="s">
        <v>39</v>
      </c>
      <c r="E218" s="1" t="s">
        <v>21</v>
      </c>
      <c r="F218" s="1" t="s">
        <v>38</v>
      </c>
      <c r="G218" s="1" t="s">
        <v>21</v>
      </c>
      <c r="H218" s="1" t="s">
        <v>39</v>
      </c>
      <c r="M218" s="1">
        <v>14.0</v>
      </c>
      <c r="N218" s="1">
        <v>4.0</v>
      </c>
      <c r="O218" s="1">
        <v>13.0</v>
      </c>
      <c r="P218" s="1">
        <v>4.0</v>
      </c>
      <c r="Q218" s="1">
        <v>14.0</v>
      </c>
      <c r="S218" s="1" t="s">
        <v>39</v>
      </c>
      <c r="T218" s="1" t="s">
        <v>21</v>
      </c>
      <c r="U218" s="1" t="s">
        <v>38</v>
      </c>
      <c r="V218" s="1" t="s">
        <v>21</v>
      </c>
      <c r="W218" s="1" t="s">
        <v>39</v>
      </c>
      <c r="Y218" s="1" t="str">
        <f>IFERROR(__xludf.DUMMYFUNCTION("UNIQUE(S218:W218, TRUE)"),"A")</f>
        <v>A</v>
      </c>
      <c r="Z218" s="1" t="str">
        <f>IFERROR(__xludf.DUMMYFUNCTION("""COMPUTED_VALUE"""),"4")</f>
        <v>4</v>
      </c>
      <c r="AA218" s="1" t="str">
        <f>IFERROR(__xludf.DUMMYFUNCTION("""COMPUTED_VALUE"""),"K")</f>
        <v>K</v>
      </c>
      <c r="AE218" s="1">
        <f t="shared" ref="AE218:AI218" si="218">IF($A218&lt;&gt;"", COUNTIF($D218:$H218, "=" &amp; Y218),"")</f>
        <v>2</v>
      </c>
      <c r="AF218" s="1">
        <f t="shared" si="218"/>
        <v>2</v>
      </c>
      <c r="AG218" s="1">
        <f t="shared" si="218"/>
        <v>1</v>
      </c>
      <c r="AH218" s="1">
        <f t="shared" si="218"/>
        <v>0</v>
      </c>
      <c r="AI218" s="1">
        <f t="shared" si="218"/>
        <v>0</v>
      </c>
      <c r="AJ218" s="1">
        <f t="shared" si="3"/>
        <v>0</v>
      </c>
      <c r="AL218" s="1">
        <f>IFERROR(__xludf.DUMMYFUNCTION("IFERROR(TRANSPOSE(SORT(TRANSPOSE(FILTER(AE218:AI218, AE218:AI218&lt;&gt;0)),1, FALSE)))"),2.0)</f>
        <v>2</v>
      </c>
      <c r="AM218" s="1">
        <f>IFERROR(__xludf.DUMMYFUNCTION("""COMPUTED_VALUE"""),2.0)</f>
        <v>2</v>
      </c>
      <c r="AN218" s="1">
        <f>IFERROR(__xludf.DUMMYFUNCTION("""COMPUTED_VALUE"""),1.0)</f>
        <v>1</v>
      </c>
      <c r="AR218" s="1">
        <v>2.0</v>
      </c>
      <c r="AS218" s="1">
        <v>2.0</v>
      </c>
      <c r="AT218" s="1">
        <v>1.0</v>
      </c>
      <c r="AU218" s="1"/>
      <c r="AV218" s="1"/>
      <c r="AX218" s="1">
        <v>217.0</v>
      </c>
      <c r="AY218" s="1">
        <v>2.0</v>
      </c>
      <c r="AZ218" s="1">
        <v>1.0</v>
      </c>
      <c r="BA218" s="1">
        <v>1.0</v>
      </c>
      <c r="BB218" s="1">
        <v>1.0</v>
      </c>
      <c r="BC218" s="1"/>
      <c r="BD218" s="1">
        <v>7.0</v>
      </c>
      <c r="BE218" s="1">
        <v>3.0</v>
      </c>
      <c r="BF218" s="1">
        <v>14.0</v>
      </c>
      <c r="BG218" s="1">
        <v>6.0</v>
      </c>
      <c r="BH218" s="1">
        <v>3.0</v>
      </c>
      <c r="BI218" s="1" t="s">
        <v>439</v>
      </c>
      <c r="BJ218" s="1">
        <v>19.0</v>
      </c>
      <c r="BL218" s="1">
        <v>4123.0</v>
      </c>
    </row>
    <row r="219" ht="15.75" customHeight="1">
      <c r="A219" s="2" t="s">
        <v>440</v>
      </c>
      <c r="B219" s="1" t="str">
        <f>IFERROR(__xludf.DUMMYFUNCTION("""COMPUTED_VALUE"""),"2K563")</f>
        <v>2K563</v>
      </c>
      <c r="C219" s="1">
        <f>IFERROR(__xludf.DUMMYFUNCTION("""COMPUTED_VALUE"""),861.0)</f>
        <v>861</v>
      </c>
      <c r="D219" s="1" t="s">
        <v>24</v>
      </c>
      <c r="E219" s="1" t="s">
        <v>38</v>
      </c>
      <c r="F219" s="1" t="s">
        <v>29</v>
      </c>
      <c r="G219" s="1" t="s">
        <v>40</v>
      </c>
      <c r="H219" s="1" t="s">
        <v>31</v>
      </c>
      <c r="M219" s="1">
        <v>2.0</v>
      </c>
      <c r="N219" s="1">
        <v>13.0</v>
      </c>
      <c r="O219" s="1">
        <v>5.0</v>
      </c>
      <c r="P219" s="1">
        <v>6.0</v>
      </c>
      <c r="Q219" s="1">
        <v>3.0</v>
      </c>
      <c r="S219" s="1" t="s">
        <v>24</v>
      </c>
      <c r="T219" s="1" t="s">
        <v>38</v>
      </c>
      <c r="U219" s="1" t="s">
        <v>29</v>
      </c>
      <c r="V219" s="1" t="s">
        <v>40</v>
      </c>
      <c r="W219" s="1" t="s">
        <v>31</v>
      </c>
      <c r="Y219" s="1" t="str">
        <f>IFERROR(__xludf.DUMMYFUNCTION("UNIQUE(S219:W219, TRUE)"),"2")</f>
        <v>2</v>
      </c>
      <c r="Z219" s="1" t="str">
        <f>IFERROR(__xludf.DUMMYFUNCTION("""COMPUTED_VALUE"""),"K")</f>
        <v>K</v>
      </c>
      <c r="AA219" s="1" t="str">
        <f>IFERROR(__xludf.DUMMYFUNCTION("""COMPUTED_VALUE"""),"5")</f>
        <v>5</v>
      </c>
      <c r="AB219" s="1" t="str">
        <f>IFERROR(__xludf.DUMMYFUNCTION("""COMPUTED_VALUE"""),"6")</f>
        <v>6</v>
      </c>
      <c r="AC219" s="1" t="str">
        <f>IFERROR(__xludf.DUMMYFUNCTION("""COMPUTED_VALUE"""),"3")</f>
        <v>3</v>
      </c>
      <c r="AE219" s="1">
        <f t="shared" ref="AE219:AI219" si="219">IF($A219&lt;&gt;"", COUNTIF($D219:$H219, "=" &amp; Y219),"")</f>
        <v>1</v>
      </c>
      <c r="AF219" s="1">
        <f t="shared" si="219"/>
        <v>1</v>
      </c>
      <c r="AG219" s="1">
        <f t="shared" si="219"/>
        <v>1</v>
      </c>
      <c r="AH219" s="1">
        <f t="shared" si="219"/>
        <v>1</v>
      </c>
      <c r="AI219" s="1">
        <f t="shared" si="219"/>
        <v>1</v>
      </c>
      <c r="AJ219" s="1">
        <f t="shared" si="3"/>
        <v>0</v>
      </c>
      <c r="AL219" s="1">
        <f>IFERROR(__xludf.DUMMYFUNCTION("IFERROR(TRANSPOSE(SORT(TRANSPOSE(FILTER(AE219:AI219, AE219:AI219&lt;&gt;0)),1, FALSE)))"),1.0)</f>
        <v>1</v>
      </c>
      <c r="AM219" s="1">
        <f>IFERROR(__xludf.DUMMYFUNCTION("""COMPUTED_VALUE"""),1.0)</f>
        <v>1</v>
      </c>
      <c r="AN219" s="1">
        <f>IFERROR(__xludf.DUMMYFUNCTION("""COMPUTED_VALUE"""),1.0)</f>
        <v>1</v>
      </c>
      <c r="AO219" s="1">
        <f>IFERROR(__xludf.DUMMYFUNCTION("""COMPUTED_VALUE"""),1.0)</f>
        <v>1</v>
      </c>
      <c r="AP219" s="1">
        <f>IFERROR(__xludf.DUMMYFUNCTION("""COMPUTED_VALUE"""),1.0)</f>
        <v>1</v>
      </c>
      <c r="AR219" s="1">
        <v>1.0</v>
      </c>
      <c r="AS219" s="1">
        <v>1.0</v>
      </c>
      <c r="AT219" s="1">
        <v>1.0</v>
      </c>
      <c r="AU219" s="1">
        <v>1.0</v>
      </c>
      <c r="AV219" s="1">
        <v>1.0</v>
      </c>
      <c r="AX219" s="1">
        <v>218.0</v>
      </c>
      <c r="AY219" s="1">
        <v>2.0</v>
      </c>
      <c r="AZ219" s="1">
        <v>1.0</v>
      </c>
      <c r="BA219" s="1">
        <v>1.0</v>
      </c>
      <c r="BB219" s="1">
        <v>1.0</v>
      </c>
      <c r="BC219" s="1"/>
      <c r="BD219" s="1">
        <v>7.0</v>
      </c>
      <c r="BE219" s="1">
        <v>4.0</v>
      </c>
      <c r="BF219" s="1">
        <v>12.0</v>
      </c>
      <c r="BG219" s="1">
        <v>1.0</v>
      </c>
      <c r="BH219" s="1">
        <v>2.0</v>
      </c>
      <c r="BI219" s="1" t="s">
        <v>441</v>
      </c>
      <c r="BJ219" s="1">
        <v>984.0</v>
      </c>
      <c r="BL219" s="1">
        <v>214512.0</v>
      </c>
    </row>
    <row r="220" ht="15.75" customHeight="1">
      <c r="A220" s="2" t="s">
        <v>442</v>
      </c>
      <c r="B220" s="1" t="str">
        <f>IFERROR(__xludf.DUMMYFUNCTION("""COMPUTED_VALUE"""),"5J255")</f>
        <v>5J255</v>
      </c>
      <c r="C220" s="1">
        <f>IFERROR(__xludf.DUMMYFUNCTION("""COMPUTED_VALUE"""),591.0)</f>
        <v>591</v>
      </c>
      <c r="D220" s="1" t="s">
        <v>29</v>
      </c>
      <c r="E220" s="1" t="s">
        <v>22</v>
      </c>
      <c r="F220" s="1" t="s">
        <v>24</v>
      </c>
      <c r="G220" s="1" t="s">
        <v>29</v>
      </c>
      <c r="H220" s="1" t="s">
        <v>29</v>
      </c>
      <c r="M220" s="1">
        <v>5.0</v>
      </c>
      <c r="N220" s="1">
        <v>1.0</v>
      </c>
      <c r="O220" s="1">
        <v>2.0</v>
      </c>
      <c r="P220" s="1">
        <v>5.0</v>
      </c>
      <c r="Q220" s="1">
        <v>5.0</v>
      </c>
      <c r="S220" s="1" t="s">
        <v>29</v>
      </c>
      <c r="T220" s="1" t="s">
        <v>25</v>
      </c>
      <c r="U220" s="1" t="s">
        <v>24</v>
      </c>
      <c r="V220" s="1" t="s">
        <v>29</v>
      </c>
      <c r="W220" s="1" t="s">
        <v>29</v>
      </c>
      <c r="Y220" s="1" t="str">
        <f>IFERROR(__xludf.DUMMYFUNCTION("UNIQUE(S220:W220, TRUE)"),"5")</f>
        <v>5</v>
      </c>
      <c r="Z220" s="1" t="str">
        <f>IFERROR(__xludf.DUMMYFUNCTION("""COMPUTED_VALUE"""),"")</f>
        <v/>
      </c>
      <c r="AA220" s="1" t="str">
        <f>IFERROR(__xludf.DUMMYFUNCTION("""COMPUTED_VALUE"""),"2")</f>
        <v>2</v>
      </c>
      <c r="AE220" s="1">
        <f t="shared" ref="AE220:AI220" si="220">IF($A220&lt;&gt;"", COUNTIF($D220:$H220, "=" &amp; Y220),"")</f>
        <v>3</v>
      </c>
      <c r="AF220" s="1">
        <f t="shared" si="220"/>
        <v>0</v>
      </c>
      <c r="AG220" s="1">
        <f t="shared" si="220"/>
        <v>1</v>
      </c>
      <c r="AH220" s="1">
        <f t="shared" si="220"/>
        <v>0</v>
      </c>
      <c r="AI220" s="1">
        <f t="shared" si="220"/>
        <v>0</v>
      </c>
      <c r="AJ220" s="1">
        <f t="shared" si="3"/>
        <v>1</v>
      </c>
      <c r="AL220" s="1">
        <f>IFERROR(__xludf.DUMMYFUNCTION("IFERROR(TRANSPOSE(SORT(TRANSPOSE(FILTER(AE220:AI220, AE220:AI220&lt;&gt;0)),1, FALSE)))"),3.0)</f>
        <v>3</v>
      </c>
      <c r="AM220" s="1">
        <f>IFERROR(__xludf.DUMMYFUNCTION("""COMPUTED_VALUE"""),1.0)</f>
        <v>1</v>
      </c>
      <c r="AR220" s="1">
        <v>4.0</v>
      </c>
      <c r="AS220" s="1">
        <v>1.0</v>
      </c>
      <c r="AT220" s="1"/>
      <c r="AU220" s="1"/>
      <c r="AV220" s="1"/>
      <c r="AX220" s="1">
        <v>219.0</v>
      </c>
      <c r="AY220" s="1">
        <v>2.0</v>
      </c>
      <c r="AZ220" s="1">
        <v>1.0</v>
      </c>
      <c r="BA220" s="1">
        <v>1.0</v>
      </c>
      <c r="BB220" s="1">
        <v>1.0</v>
      </c>
      <c r="BC220" s="1"/>
      <c r="BD220" s="1">
        <v>7.0</v>
      </c>
      <c r="BE220" s="1">
        <v>4.0</v>
      </c>
      <c r="BF220" s="1">
        <v>12.0</v>
      </c>
      <c r="BG220" s="1">
        <v>3.0</v>
      </c>
      <c r="BH220" s="1">
        <v>4.0</v>
      </c>
      <c r="BI220" s="1" t="s">
        <v>443</v>
      </c>
      <c r="BJ220" s="1">
        <v>490.0</v>
      </c>
      <c r="BL220" s="1">
        <v>107310.0</v>
      </c>
    </row>
    <row r="221" ht="15.75" customHeight="1">
      <c r="A221" s="2" t="s">
        <v>444</v>
      </c>
      <c r="B221" s="1" t="str">
        <f>IFERROR(__xludf.DUMMYFUNCTION("""COMPUTED_VALUE"""),"Q9Q98")</f>
        <v>Q9Q98</v>
      </c>
      <c r="C221" s="1">
        <f>IFERROR(__xludf.DUMMYFUNCTION("""COMPUTED_VALUE"""),450.0)</f>
        <v>450</v>
      </c>
      <c r="D221" s="1" t="s">
        <v>20</v>
      </c>
      <c r="E221" s="1" t="s">
        <v>23</v>
      </c>
      <c r="F221" s="1" t="s">
        <v>20</v>
      </c>
      <c r="G221" s="1" t="s">
        <v>23</v>
      </c>
      <c r="H221" s="1" t="s">
        <v>30</v>
      </c>
      <c r="M221" s="1">
        <v>12.0</v>
      </c>
      <c r="N221" s="1">
        <v>9.0</v>
      </c>
      <c r="O221" s="1">
        <v>12.0</v>
      </c>
      <c r="P221" s="1">
        <v>9.0</v>
      </c>
      <c r="Q221" s="1">
        <v>8.0</v>
      </c>
      <c r="S221" s="1" t="s">
        <v>20</v>
      </c>
      <c r="T221" s="1" t="s">
        <v>23</v>
      </c>
      <c r="U221" s="1" t="s">
        <v>20</v>
      </c>
      <c r="V221" s="1" t="s">
        <v>23</v>
      </c>
      <c r="W221" s="1" t="s">
        <v>30</v>
      </c>
      <c r="Y221" s="1" t="str">
        <f>IFERROR(__xludf.DUMMYFUNCTION("UNIQUE(S221:W221, TRUE)"),"Q")</f>
        <v>Q</v>
      </c>
      <c r="Z221" s="1" t="str">
        <f>IFERROR(__xludf.DUMMYFUNCTION("""COMPUTED_VALUE"""),"9")</f>
        <v>9</v>
      </c>
      <c r="AA221" s="1" t="str">
        <f>IFERROR(__xludf.DUMMYFUNCTION("""COMPUTED_VALUE"""),"8")</f>
        <v>8</v>
      </c>
      <c r="AE221" s="1">
        <f t="shared" ref="AE221:AI221" si="221">IF($A221&lt;&gt;"", COUNTIF($D221:$H221, "=" &amp; Y221),"")</f>
        <v>2</v>
      </c>
      <c r="AF221" s="1">
        <f t="shared" si="221"/>
        <v>2</v>
      </c>
      <c r="AG221" s="1">
        <f t="shared" si="221"/>
        <v>1</v>
      </c>
      <c r="AH221" s="1">
        <f t="shared" si="221"/>
        <v>0</v>
      </c>
      <c r="AI221" s="1">
        <f t="shared" si="221"/>
        <v>0</v>
      </c>
      <c r="AJ221" s="1">
        <f t="shared" si="3"/>
        <v>0</v>
      </c>
      <c r="AL221" s="1">
        <f>IFERROR(__xludf.DUMMYFUNCTION("IFERROR(TRANSPOSE(SORT(TRANSPOSE(FILTER(AE221:AI221, AE221:AI221&lt;&gt;0)),1, FALSE)))"),2.0)</f>
        <v>2</v>
      </c>
      <c r="AM221" s="1">
        <f>IFERROR(__xludf.DUMMYFUNCTION("""COMPUTED_VALUE"""),2.0)</f>
        <v>2</v>
      </c>
      <c r="AN221" s="1">
        <f>IFERROR(__xludf.DUMMYFUNCTION("""COMPUTED_VALUE"""),1.0)</f>
        <v>1</v>
      </c>
      <c r="AR221" s="1">
        <v>2.0</v>
      </c>
      <c r="AS221" s="1">
        <v>2.0</v>
      </c>
      <c r="AT221" s="1">
        <v>1.0</v>
      </c>
      <c r="AU221" s="1"/>
      <c r="AV221" s="1"/>
      <c r="AX221" s="1">
        <v>220.0</v>
      </c>
      <c r="AY221" s="1">
        <v>2.0</v>
      </c>
      <c r="AZ221" s="1">
        <v>1.0</v>
      </c>
      <c r="BA221" s="1">
        <v>1.0</v>
      </c>
      <c r="BB221" s="1">
        <v>1.0</v>
      </c>
      <c r="BC221" s="1"/>
      <c r="BD221" s="1">
        <v>7.0</v>
      </c>
      <c r="BE221" s="1">
        <v>5.0</v>
      </c>
      <c r="BF221" s="1">
        <v>5.0</v>
      </c>
      <c r="BG221" s="1">
        <v>12.0</v>
      </c>
      <c r="BH221" s="1">
        <v>4.0</v>
      </c>
      <c r="BI221" s="1" t="s">
        <v>445</v>
      </c>
      <c r="BJ221" s="1">
        <v>465.0</v>
      </c>
      <c r="BL221" s="1">
        <v>102300.0</v>
      </c>
    </row>
    <row r="222" ht="15.75" customHeight="1">
      <c r="A222" s="2" t="s">
        <v>446</v>
      </c>
      <c r="B222" s="1" t="str">
        <f>IFERROR(__xludf.DUMMYFUNCTION("""COMPUTED_VALUE"""),"T7796")</f>
        <v>T7796</v>
      </c>
      <c r="C222" s="1">
        <f>IFERROR(__xludf.DUMMYFUNCTION("""COMPUTED_VALUE"""),305.0)</f>
        <v>305</v>
      </c>
      <c r="D222" s="1" t="s">
        <v>45</v>
      </c>
      <c r="E222" s="1" t="s">
        <v>28</v>
      </c>
      <c r="F222" s="1" t="s">
        <v>28</v>
      </c>
      <c r="G222" s="1" t="s">
        <v>23</v>
      </c>
      <c r="H222" s="1" t="s">
        <v>40</v>
      </c>
      <c r="M222" s="1">
        <v>10.0</v>
      </c>
      <c r="N222" s="1">
        <v>7.0</v>
      </c>
      <c r="O222" s="1">
        <v>7.0</v>
      </c>
      <c r="P222" s="1">
        <v>9.0</v>
      </c>
      <c r="Q222" s="1">
        <v>6.0</v>
      </c>
      <c r="S222" s="1" t="s">
        <v>45</v>
      </c>
      <c r="T222" s="1" t="s">
        <v>28</v>
      </c>
      <c r="U222" s="1" t="s">
        <v>28</v>
      </c>
      <c r="V222" s="1" t="s">
        <v>23</v>
      </c>
      <c r="W222" s="1" t="s">
        <v>40</v>
      </c>
      <c r="Y222" s="1" t="str">
        <f>IFERROR(__xludf.DUMMYFUNCTION("UNIQUE(S222:W222, TRUE)"),"T")</f>
        <v>T</v>
      </c>
      <c r="Z222" s="1" t="str">
        <f>IFERROR(__xludf.DUMMYFUNCTION("""COMPUTED_VALUE"""),"7")</f>
        <v>7</v>
      </c>
      <c r="AA222" s="1" t="str">
        <f>IFERROR(__xludf.DUMMYFUNCTION("""COMPUTED_VALUE"""),"9")</f>
        <v>9</v>
      </c>
      <c r="AB222" s="1" t="str">
        <f>IFERROR(__xludf.DUMMYFUNCTION("""COMPUTED_VALUE"""),"6")</f>
        <v>6</v>
      </c>
      <c r="AE222" s="1">
        <f t="shared" ref="AE222:AI222" si="222">IF($A222&lt;&gt;"", COUNTIF($D222:$H222, "=" &amp; Y222),"")</f>
        <v>1</v>
      </c>
      <c r="AF222" s="1">
        <f t="shared" si="222"/>
        <v>2</v>
      </c>
      <c r="AG222" s="1">
        <f t="shared" si="222"/>
        <v>1</v>
      </c>
      <c r="AH222" s="1">
        <f t="shared" si="222"/>
        <v>1</v>
      </c>
      <c r="AI222" s="1">
        <f t="shared" si="222"/>
        <v>0</v>
      </c>
      <c r="AJ222" s="1">
        <f t="shared" si="3"/>
        <v>0</v>
      </c>
      <c r="AL222" s="1">
        <f>IFERROR(__xludf.DUMMYFUNCTION("IFERROR(TRANSPOSE(SORT(TRANSPOSE(FILTER(AE222:AI222, AE222:AI222&lt;&gt;0)),1, FALSE)))"),2.0)</f>
        <v>2</v>
      </c>
      <c r="AM222" s="1">
        <f>IFERROR(__xludf.DUMMYFUNCTION("""COMPUTED_VALUE"""),1.0)</f>
        <v>1</v>
      </c>
      <c r="AN222" s="1">
        <f>IFERROR(__xludf.DUMMYFUNCTION("""COMPUTED_VALUE"""),1.0)</f>
        <v>1</v>
      </c>
      <c r="AO222" s="1">
        <f>IFERROR(__xludf.DUMMYFUNCTION("""COMPUTED_VALUE"""),1.0)</f>
        <v>1</v>
      </c>
      <c r="AR222" s="1">
        <v>2.0</v>
      </c>
      <c r="AS222" s="1">
        <v>1.0</v>
      </c>
      <c r="AT222" s="1">
        <v>1.0</v>
      </c>
      <c r="AU222" s="1">
        <v>1.0</v>
      </c>
      <c r="AV222" s="1"/>
      <c r="AX222" s="1">
        <v>221.0</v>
      </c>
      <c r="AY222" s="1">
        <v>2.0</v>
      </c>
      <c r="AZ222" s="1">
        <v>1.0</v>
      </c>
      <c r="BA222" s="1">
        <v>1.0</v>
      </c>
      <c r="BB222" s="1">
        <v>1.0</v>
      </c>
      <c r="BC222" s="1"/>
      <c r="BD222" s="1">
        <v>7.0</v>
      </c>
      <c r="BE222" s="1">
        <v>5.0</v>
      </c>
      <c r="BF222" s="1">
        <v>14.0</v>
      </c>
      <c r="BG222" s="1">
        <v>8.0</v>
      </c>
      <c r="BH222" s="1">
        <v>1.0</v>
      </c>
      <c r="BI222" s="1" t="s">
        <v>447</v>
      </c>
      <c r="BJ222" s="1">
        <v>200.0</v>
      </c>
      <c r="BL222" s="1">
        <v>44200.0</v>
      </c>
    </row>
    <row r="223" ht="15.75" customHeight="1">
      <c r="A223" s="2" t="s">
        <v>448</v>
      </c>
      <c r="B223" s="1" t="str">
        <f>IFERROR(__xludf.DUMMYFUNCTION("""COMPUTED_VALUE"""),"9K229")</f>
        <v>9K229</v>
      </c>
      <c r="C223" s="1">
        <f>IFERROR(__xludf.DUMMYFUNCTION("""COMPUTED_VALUE"""),258.0)</f>
        <v>258</v>
      </c>
      <c r="D223" s="1" t="s">
        <v>23</v>
      </c>
      <c r="E223" s="1" t="s">
        <v>38</v>
      </c>
      <c r="F223" s="1" t="s">
        <v>24</v>
      </c>
      <c r="G223" s="1" t="s">
        <v>24</v>
      </c>
      <c r="H223" s="1" t="s">
        <v>23</v>
      </c>
      <c r="M223" s="1">
        <v>9.0</v>
      </c>
      <c r="N223" s="1">
        <v>13.0</v>
      </c>
      <c r="O223" s="1">
        <v>2.0</v>
      </c>
      <c r="P223" s="1">
        <v>2.0</v>
      </c>
      <c r="Q223" s="1">
        <v>9.0</v>
      </c>
      <c r="S223" s="1" t="s">
        <v>23</v>
      </c>
      <c r="T223" s="1" t="s">
        <v>38</v>
      </c>
      <c r="U223" s="1" t="s">
        <v>24</v>
      </c>
      <c r="V223" s="1" t="s">
        <v>24</v>
      </c>
      <c r="W223" s="1" t="s">
        <v>23</v>
      </c>
      <c r="Y223" s="1" t="str">
        <f>IFERROR(__xludf.DUMMYFUNCTION("UNIQUE(S223:W223, TRUE)"),"9")</f>
        <v>9</v>
      </c>
      <c r="Z223" s="1" t="str">
        <f>IFERROR(__xludf.DUMMYFUNCTION("""COMPUTED_VALUE"""),"K")</f>
        <v>K</v>
      </c>
      <c r="AA223" s="1" t="str">
        <f>IFERROR(__xludf.DUMMYFUNCTION("""COMPUTED_VALUE"""),"2")</f>
        <v>2</v>
      </c>
      <c r="AE223" s="1">
        <f t="shared" ref="AE223:AI223" si="223">IF($A223&lt;&gt;"", COUNTIF($D223:$H223, "=" &amp; Y223),"")</f>
        <v>2</v>
      </c>
      <c r="AF223" s="1">
        <f t="shared" si="223"/>
        <v>1</v>
      </c>
      <c r="AG223" s="1">
        <f t="shared" si="223"/>
        <v>2</v>
      </c>
      <c r="AH223" s="1">
        <f t="shared" si="223"/>
        <v>0</v>
      </c>
      <c r="AI223" s="1">
        <f t="shared" si="223"/>
        <v>0</v>
      </c>
      <c r="AJ223" s="1">
        <f t="shared" si="3"/>
        <v>0</v>
      </c>
      <c r="AL223" s="1">
        <f>IFERROR(__xludf.DUMMYFUNCTION("IFERROR(TRANSPOSE(SORT(TRANSPOSE(FILTER(AE223:AI223, AE223:AI223&lt;&gt;0)),1, FALSE)))"),2.0)</f>
        <v>2</v>
      </c>
      <c r="AM223" s="1">
        <f>IFERROR(__xludf.DUMMYFUNCTION("""COMPUTED_VALUE"""),2.0)</f>
        <v>2</v>
      </c>
      <c r="AN223" s="1">
        <f>IFERROR(__xludf.DUMMYFUNCTION("""COMPUTED_VALUE"""),1.0)</f>
        <v>1</v>
      </c>
      <c r="AR223" s="1">
        <v>2.0</v>
      </c>
      <c r="AS223" s="1">
        <v>2.0</v>
      </c>
      <c r="AT223" s="1">
        <v>1.0</v>
      </c>
      <c r="AU223" s="1"/>
      <c r="AV223" s="1"/>
      <c r="AX223" s="1">
        <v>222.0</v>
      </c>
      <c r="AY223" s="1">
        <v>2.0</v>
      </c>
      <c r="AZ223" s="1">
        <v>1.0</v>
      </c>
      <c r="BA223" s="1">
        <v>1.0</v>
      </c>
      <c r="BB223" s="1">
        <v>1.0</v>
      </c>
      <c r="BC223" s="1"/>
      <c r="BD223" s="1">
        <v>7.0</v>
      </c>
      <c r="BE223" s="1">
        <v>6.0</v>
      </c>
      <c r="BF223" s="1">
        <v>7.0</v>
      </c>
      <c r="BG223" s="1">
        <v>3.0</v>
      </c>
      <c r="BH223" s="1">
        <v>10.0</v>
      </c>
      <c r="BI223" s="1" t="s">
        <v>449</v>
      </c>
      <c r="BJ223" s="1">
        <v>904.0</v>
      </c>
      <c r="BL223" s="1">
        <v>200688.0</v>
      </c>
    </row>
    <row r="224" ht="15.75" customHeight="1">
      <c r="A224" s="2" t="s">
        <v>450</v>
      </c>
      <c r="B224" s="1" t="str">
        <f>IFERROR(__xludf.DUMMYFUNCTION("""COMPUTED_VALUE"""),"9A27J")</f>
        <v>9A27J</v>
      </c>
      <c r="C224" s="1">
        <f>IFERROR(__xludf.DUMMYFUNCTION("""COMPUTED_VALUE"""),993.0)</f>
        <v>993</v>
      </c>
      <c r="D224" s="1" t="s">
        <v>23</v>
      </c>
      <c r="E224" s="1" t="s">
        <v>39</v>
      </c>
      <c r="F224" s="1" t="s">
        <v>24</v>
      </c>
      <c r="G224" s="1" t="s">
        <v>28</v>
      </c>
      <c r="H224" s="1" t="s">
        <v>22</v>
      </c>
      <c r="M224" s="1">
        <v>9.0</v>
      </c>
      <c r="N224" s="1">
        <v>14.0</v>
      </c>
      <c r="O224" s="1">
        <v>2.0</v>
      </c>
      <c r="P224" s="1">
        <v>7.0</v>
      </c>
      <c r="Q224" s="1">
        <v>1.0</v>
      </c>
      <c r="S224" s="1" t="s">
        <v>23</v>
      </c>
      <c r="T224" s="1" t="s">
        <v>39</v>
      </c>
      <c r="U224" s="1" t="s">
        <v>24</v>
      </c>
      <c r="V224" s="1" t="s">
        <v>28</v>
      </c>
      <c r="W224" s="1" t="s">
        <v>25</v>
      </c>
      <c r="Y224" s="1" t="str">
        <f>IFERROR(__xludf.DUMMYFUNCTION("UNIQUE(S224:W224, TRUE)"),"9")</f>
        <v>9</v>
      </c>
      <c r="Z224" s="1" t="str">
        <f>IFERROR(__xludf.DUMMYFUNCTION("""COMPUTED_VALUE"""),"A")</f>
        <v>A</v>
      </c>
      <c r="AA224" s="1" t="str">
        <f>IFERROR(__xludf.DUMMYFUNCTION("""COMPUTED_VALUE"""),"2")</f>
        <v>2</v>
      </c>
      <c r="AB224" s="1" t="str">
        <f>IFERROR(__xludf.DUMMYFUNCTION("""COMPUTED_VALUE"""),"7")</f>
        <v>7</v>
      </c>
      <c r="AC224" s="1" t="str">
        <f>IFERROR(__xludf.DUMMYFUNCTION("""COMPUTED_VALUE"""),"")</f>
        <v/>
      </c>
      <c r="AE224" s="1">
        <f t="shared" ref="AE224:AI224" si="224">IF($A224&lt;&gt;"", COUNTIF($D224:$H224, "=" &amp; Y224),"")</f>
        <v>1</v>
      </c>
      <c r="AF224" s="1">
        <f t="shared" si="224"/>
        <v>1</v>
      </c>
      <c r="AG224" s="1">
        <f t="shared" si="224"/>
        <v>1</v>
      </c>
      <c r="AH224" s="1">
        <f t="shared" si="224"/>
        <v>1</v>
      </c>
      <c r="AI224" s="1">
        <f t="shared" si="224"/>
        <v>0</v>
      </c>
      <c r="AJ224" s="1">
        <f t="shared" si="3"/>
        <v>1</v>
      </c>
      <c r="AL224" s="1">
        <f>IFERROR(__xludf.DUMMYFUNCTION("IFERROR(TRANSPOSE(SORT(TRANSPOSE(FILTER(AE224:AI224, AE224:AI224&lt;&gt;0)),1, FALSE)))"),1.0)</f>
        <v>1</v>
      </c>
      <c r="AM224" s="1">
        <f>IFERROR(__xludf.DUMMYFUNCTION("""COMPUTED_VALUE"""),1.0)</f>
        <v>1</v>
      </c>
      <c r="AN224" s="1">
        <f>IFERROR(__xludf.DUMMYFUNCTION("""COMPUTED_VALUE"""),1.0)</f>
        <v>1</v>
      </c>
      <c r="AO224" s="1">
        <f>IFERROR(__xludf.DUMMYFUNCTION("""COMPUTED_VALUE"""),1.0)</f>
        <v>1</v>
      </c>
      <c r="AR224" s="1">
        <v>2.0</v>
      </c>
      <c r="AS224" s="1">
        <v>1.0</v>
      </c>
      <c r="AT224" s="1">
        <v>1.0</v>
      </c>
      <c r="AU224" s="1">
        <v>1.0</v>
      </c>
      <c r="AV224" s="1"/>
      <c r="AX224" s="1">
        <v>223.0</v>
      </c>
      <c r="AY224" s="1">
        <v>2.0</v>
      </c>
      <c r="AZ224" s="1">
        <v>1.0</v>
      </c>
      <c r="BA224" s="1">
        <v>1.0</v>
      </c>
      <c r="BB224" s="1">
        <v>1.0</v>
      </c>
      <c r="BC224" s="1"/>
      <c r="BD224" s="1">
        <v>7.0</v>
      </c>
      <c r="BE224" s="1">
        <v>6.0</v>
      </c>
      <c r="BF224" s="1">
        <v>8.0</v>
      </c>
      <c r="BG224" s="1">
        <v>12.0</v>
      </c>
      <c r="BH224" s="1">
        <v>12.0</v>
      </c>
      <c r="BI224" s="1" t="s">
        <v>451</v>
      </c>
      <c r="BJ224" s="1">
        <v>573.0</v>
      </c>
      <c r="BL224" s="1">
        <v>127779.0</v>
      </c>
    </row>
    <row r="225" ht="15.75" customHeight="1">
      <c r="A225" s="2" t="s">
        <v>452</v>
      </c>
      <c r="B225" s="1" t="str">
        <f>IFERROR(__xludf.DUMMYFUNCTION("""COMPUTED_VALUE"""),"5QKQJ")</f>
        <v>5QKQJ</v>
      </c>
      <c r="C225" s="1">
        <f>IFERROR(__xludf.DUMMYFUNCTION("""COMPUTED_VALUE"""),224.0)</f>
        <v>224</v>
      </c>
      <c r="D225" s="1" t="s">
        <v>29</v>
      </c>
      <c r="E225" s="1" t="s">
        <v>20</v>
      </c>
      <c r="F225" s="1" t="s">
        <v>38</v>
      </c>
      <c r="G225" s="1" t="s">
        <v>20</v>
      </c>
      <c r="H225" s="1" t="s">
        <v>22</v>
      </c>
      <c r="M225" s="1">
        <v>5.0</v>
      </c>
      <c r="N225" s="1">
        <v>12.0</v>
      </c>
      <c r="O225" s="1">
        <v>13.0</v>
      </c>
      <c r="P225" s="1">
        <v>12.0</v>
      </c>
      <c r="Q225" s="1">
        <v>1.0</v>
      </c>
      <c r="S225" s="1" t="s">
        <v>29</v>
      </c>
      <c r="T225" s="1" t="s">
        <v>20</v>
      </c>
      <c r="U225" s="1" t="s">
        <v>38</v>
      </c>
      <c r="V225" s="1" t="s">
        <v>20</v>
      </c>
      <c r="W225" s="1" t="s">
        <v>25</v>
      </c>
      <c r="Y225" s="1" t="str">
        <f>IFERROR(__xludf.DUMMYFUNCTION("UNIQUE(S225:W225, TRUE)"),"5")</f>
        <v>5</v>
      </c>
      <c r="Z225" s="1" t="str">
        <f>IFERROR(__xludf.DUMMYFUNCTION("""COMPUTED_VALUE"""),"Q")</f>
        <v>Q</v>
      </c>
      <c r="AA225" s="1" t="str">
        <f>IFERROR(__xludf.DUMMYFUNCTION("""COMPUTED_VALUE"""),"K")</f>
        <v>K</v>
      </c>
      <c r="AB225" s="1" t="str">
        <f>IFERROR(__xludf.DUMMYFUNCTION("""COMPUTED_VALUE"""),"")</f>
        <v/>
      </c>
      <c r="AE225" s="1">
        <f t="shared" ref="AE225:AI225" si="225">IF($A225&lt;&gt;"", COUNTIF($D225:$H225, "=" &amp; Y225),"")</f>
        <v>1</v>
      </c>
      <c r="AF225" s="1">
        <f t="shared" si="225"/>
        <v>2</v>
      </c>
      <c r="AG225" s="1">
        <f t="shared" si="225"/>
        <v>1</v>
      </c>
      <c r="AH225" s="1">
        <f t="shared" si="225"/>
        <v>0</v>
      </c>
      <c r="AI225" s="1">
        <f t="shared" si="225"/>
        <v>0</v>
      </c>
      <c r="AJ225" s="1">
        <f t="shared" si="3"/>
        <v>1</v>
      </c>
      <c r="AL225" s="1">
        <f>IFERROR(__xludf.DUMMYFUNCTION("IFERROR(TRANSPOSE(SORT(TRANSPOSE(FILTER(AE225:AI225, AE225:AI225&lt;&gt;0)),1, FALSE)))"),2.0)</f>
        <v>2</v>
      </c>
      <c r="AM225" s="1">
        <f>IFERROR(__xludf.DUMMYFUNCTION("""COMPUTED_VALUE"""),1.0)</f>
        <v>1</v>
      </c>
      <c r="AN225" s="1">
        <f>IFERROR(__xludf.DUMMYFUNCTION("""COMPUTED_VALUE"""),1.0)</f>
        <v>1</v>
      </c>
      <c r="AR225" s="1">
        <v>3.0</v>
      </c>
      <c r="AS225" s="1">
        <v>1.0</v>
      </c>
      <c r="AT225" s="1">
        <v>1.0</v>
      </c>
      <c r="AU225" s="1"/>
      <c r="AV225" s="1"/>
      <c r="AX225" s="1">
        <v>224.0</v>
      </c>
      <c r="AY225" s="1">
        <v>2.0</v>
      </c>
      <c r="AZ225" s="1">
        <v>1.0</v>
      </c>
      <c r="BA225" s="1">
        <v>1.0</v>
      </c>
      <c r="BB225" s="1">
        <v>1.0</v>
      </c>
      <c r="BC225" s="1"/>
      <c r="BD225" s="1">
        <v>7.0</v>
      </c>
      <c r="BE225" s="1">
        <v>6.0</v>
      </c>
      <c r="BF225" s="1">
        <v>9.0</v>
      </c>
      <c r="BG225" s="1">
        <v>6.0</v>
      </c>
      <c r="BH225" s="1">
        <v>2.0</v>
      </c>
      <c r="BI225" s="1">
        <v>76962.0</v>
      </c>
      <c r="BJ225" s="1">
        <v>195.0</v>
      </c>
      <c r="BL225" s="1">
        <v>43680.0</v>
      </c>
    </row>
    <row r="226" ht="15.75" customHeight="1">
      <c r="A226" s="2" t="s">
        <v>453</v>
      </c>
      <c r="B226" s="1" t="str">
        <f>IFERROR(__xludf.DUMMYFUNCTION("""COMPUTED_VALUE"""),"T5J5T")</f>
        <v>T5J5T</v>
      </c>
      <c r="C226" s="1">
        <f>IFERROR(__xludf.DUMMYFUNCTION("""COMPUTED_VALUE"""),161.0)</f>
        <v>161</v>
      </c>
      <c r="D226" s="1" t="s">
        <v>45</v>
      </c>
      <c r="E226" s="1" t="s">
        <v>29</v>
      </c>
      <c r="F226" s="1" t="s">
        <v>22</v>
      </c>
      <c r="G226" s="1" t="s">
        <v>29</v>
      </c>
      <c r="H226" s="1" t="s">
        <v>45</v>
      </c>
      <c r="M226" s="1">
        <v>10.0</v>
      </c>
      <c r="N226" s="1">
        <v>5.0</v>
      </c>
      <c r="O226" s="1">
        <v>1.0</v>
      </c>
      <c r="P226" s="1">
        <v>5.0</v>
      </c>
      <c r="Q226" s="1">
        <v>10.0</v>
      </c>
      <c r="S226" s="1" t="s">
        <v>45</v>
      </c>
      <c r="T226" s="1" t="s">
        <v>29</v>
      </c>
      <c r="U226" s="1" t="s">
        <v>25</v>
      </c>
      <c r="V226" s="1" t="s">
        <v>29</v>
      </c>
      <c r="W226" s="1" t="s">
        <v>45</v>
      </c>
      <c r="Y226" s="1" t="str">
        <f>IFERROR(__xludf.DUMMYFUNCTION("UNIQUE(S226:W226, TRUE)"),"T")</f>
        <v>T</v>
      </c>
      <c r="Z226" s="1" t="str">
        <f>IFERROR(__xludf.DUMMYFUNCTION("""COMPUTED_VALUE"""),"5")</f>
        <v>5</v>
      </c>
      <c r="AA226" s="1" t="str">
        <f>IFERROR(__xludf.DUMMYFUNCTION("""COMPUTED_VALUE"""),"")</f>
        <v/>
      </c>
      <c r="AE226" s="1">
        <f t="shared" ref="AE226:AI226" si="226">IF($A226&lt;&gt;"", COUNTIF($D226:$H226, "=" &amp; Y226),"")</f>
        <v>2</v>
      </c>
      <c r="AF226" s="1">
        <f t="shared" si="226"/>
        <v>2</v>
      </c>
      <c r="AG226" s="1">
        <f t="shared" si="226"/>
        <v>0</v>
      </c>
      <c r="AH226" s="1">
        <f t="shared" si="226"/>
        <v>0</v>
      </c>
      <c r="AI226" s="1">
        <f t="shared" si="226"/>
        <v>0</v>
      </c>
      <c r="AJ226" s="1">
        <f t="shared" si="3"/>
        <v>1</v>
      </c>
      <c r="AL226" s="1">
        <f>IFERROR(__xludf.DUMMYFUNCTION("IFERROR(TRANSPOSE(SORT(TRANSPOSE(FILTER(AE226:AI226, AE226:AI226&lt;&gt;0)),1, FALSE)))"),2.0)</f>
        <v>2</v>
      </c>
      <c r="AM226" s="1">
        <f>IFERROR(__xludf.DUMMYFUNCTION("""COMPUTED_VALUE"""),2.0)</f>
        <v>2</v>
      </c>
      <c r="AR226" s="1">
        <v>3.0</v>
      </c>
      <c r="AS226" s="1">
        <v>2.0</v>
      </c>
      <c r="AT226" s="1"/>
      <c r="AU226" s="1"/>
      <c r="AV226" s="1"/>
      <c r="AX226" s="1">
        <v>225.0</v>
      </c>
      <c r="AY226" s="1">
        <v>2.0</v>
      </c>
      <c r="AZ226" s="1">
        <v>1.0</v>
      </c>
      <c r="BA226" s="1">
        <v>1.0</v>
      </c>
      <c r="BB226" s="1">
        <v>1.0</v>
      </c>
      <c r="BC226" s="1"/>
      <c r="BD226" s="1">
        <v>7.0</v>
      </c>
      <c r="BE226" s="1">
        <v>9.0</v>
      </c>
      <c r="BF226" s="1">
        <v>7.0</v>
      </c>
      <c r="BG226" s="1">
        <v>13.0</v>
      </c>
      <c r="BH226" s="1">
        <v>10.0</v>
      </c>
      <c r="BI226" s="1" t="s">
        <v>454</v>
      </c>
      <c r="BJ226" s="1">
        <v>581.0</v>
      </c>
      <c r="BL226" s="1">
        <v>130725.0</v>
      </c>
    </row>
    <row r="227" ht="15.75" customHeight="1">
      <c r="A227" s="2" t="s">
        <v>455</v>
      </c>
      <c r="B227" s="1" t="str">
        <f>IFERROR(__xludf.DUMMYFUNCTION("""COMPUTED_VALUE"""),"3TA3K")</f>
        <v>3TA3K</v>
      </c>
      <c r="C227" s="1">
        <f>IFERROR(__xludf.DUMMYFUNCTION("""COMPUTED_VALUE"""),464.0)</f>
        <v>464</v>
      </c>
      <c r="D227" s="1" t="s">
        <v>31</v>
      </c>
      <c r="E227" s="1" t="s">
        <v>45</v>
      </c>
      <c r="F227" s="1" t="s">
        <v>39</v>
      </c>
      <c r="G227" s="1" t="s">
        <v>31</v>
      </c>
      <c r="H227" s="1" t="s">
        <v>38</v>
      </c>
      <c r="M227" s="1">
        <v>3.0</v>
      </c>
      <c r="N227" s="1">
        <v>10.0</v>
      </c>
      <c r="O227" s="1">
        <v>14.0</v>
      </c>
      <c r="P227" s="1">
        <v>3.0</v>
      </c>
      <c r="Q227" s="1">
        <v>13.0</v>
      </c>
      <c r="S227" s="1" t="s">
        <v>31</v>
      </c>
      <c r="T227" s="1" t="s">
        <v>45</v>
      </c>
      <c r="U227" s="1" t="s">
        <v>39</v>
      </c>
      <c r="V227" s="1" t="s">
        <v>31</v>
      </c>
      <c r="W227" s="1" t="s">
        <v>38</v>
      </c>
      <c r="Y227" s="1" t="str">
        <f>IFERROR(__xludf.DUMMYFUNCTION("UNIQUE(S227:W227, TRUE)"),"3")</f>
        <v>3</v>
      </c>
      <c r="Z227" s="1" t="str">
        <f>IFERROR(__xludf.DUMMYFUNCTION("""COMPUTED_VALUE"""),"T")</f>
        <v>T</v>
      </c>
      <c r="AA227" s="1" t="str">
        <f>IFERROR(__xludf.DUMMYFUNCTION("""COMPUTED_VALUE"""),"A")</f>
        <v>A</v>
      </c>
      <c r="AB227" s="1" t="str">
        <f>IFERROR(__xludf.DUMMYFUNCTION("""COMPUTED_VALUE"""),"K")</f>
        <v>K</v>
      </c>
      <c r="AE227" s="1">
        <f t="shared" ref="AE227:AI227" si="227">IF($A227&lt;&gt;"", COUNTIF($D227:$H227, "=" &amp; Y227),"")</f>
        <v>2</v>
      </c>
      <c r="AF227" s="1">
        <f t="shared" si="227"/>
        <v>1</v>
      </c>
      <c r="AG227" s="1">
        <f t="shared" si="227"/>
        <v>1</v>
      </c>
      <c r="AH227" s="1">
        <f t="shared" si="227"/>
        <v>1</v>
      </c>
      <c r="AI227" s="1">
        <f t="shared" si="227"/>
        <v>0</v>
      </c>
      <c r="AJ227" s="1">
        <f t="shared" si="3"/>
        <v>0</v>
      </c>
      <c r="AL227" s="1">
        <f>IFERROR(__xludf.DUMMYFUNCTION("IFERROR(TRANSPOSE(SORT(TRANSPOSE(FILTER(AE227:AI227, AE227:AI227&lt;&gt;0)),1, FALSE)))"),2.0)</f>
        <v>2</v>
      </c>
      <c r="AM227" s="1">
        <f>IFERROR(__xludf.DUMMYFUNCTION("""COMPUTED_VALUE"""),1.0)</f>
        <v>1</v>
      </c>
      <c r="AN227" s="1">
        <f>IFERROR(__xludf.DUMMYFUNCTION("""COMPUTED_VALUE"""),1.0)</f>
        <v>1</v>
      </c>
      <c r="AO227" s="1">
        <f>IFERROR(__xludf.DUMMYFUNCTION("""COMPUTED_VALUE"""),1.0)</f>
        <v>1</v>
      </c>
      <c r="AR227" s="1">
        <v>2.0</v>
      </c>
      <c r="AS227" s="1">
        <v>1.0</v>
      </c>
      <c r="AT227" s="1">
        <v>1.0</v>
      </c>
      <c r="AU227" s="1">
        <v>1.0</v>
      </c>
      <c r="AV227" s="1"/>
      <c r="AX227" s="1">
        <v>226.0</v>
      </c>
      <c r="AY227" s="1">
        <v>2.0</v>
      </c>
      <c r="AZ227" s="1">
        <v>1.0</v>
      </c>
      <c r="BA227" s="1">
        <v>1.0</v>
      </c>
      <c r="BB227" s="1">
        <v>1.0</v>
      </c>
      <c r="BC227" s="1"/>
      <c r="BD227" s="1">
        <v>7.0</v>
      </c>
      <c r="BE227" s="1">
        <v>13.0</v>
      </c>
      <c r="BF227" s="1">
        <v>12.0</v>
      </c>
      <c r="BG227" s="1">
        <v>3.0</v>
      </c>
      <c r="BH227" s="1">
        <v>12.0</v>
      </c>
      <c r="BI227" s="1" t="s">
        <v>456</v>
      </c>
      <c r="BJ227" s="1">
        <v>870.0</v>
      </c>
      <c r="BL227" s="1">
        <v>196620.0</v>
      </c>
    </row>
    <row r="228" ht="15.75" customHeight="1">
      <c r="A228" s="2" t="s">
        <v>457</v>
      </c>
      <c r="B228" s="1" t="str">
        <f>IFERROR(__xludf.DUMMYFUNCTION("""COMPUTED_VALUE"""),"558A8")</f>
        <v>558A8</v>
      </c>
      <c r="C228" s="1">
        <f>IFERROR(__xludf.DUMMYFUNCTION("""COMPUTED_VALUE"""),183.0)</f>
        <v>183</v>
      </c>
      <c r="D228" s="1" t="s">
        <v>29</v>
      </c>
      <c r="E228" s="1" t="s">
        <v>29</v>
      </c>
      <c r="F228" s="1" t="s">
        <v>30</v>
      </c>
      <c r="G228" s="1" t="s">
        <v>39</v>
      </c>
      <c r="H228" s="1" t="s">
        <v>30</v>
      </c>
      <c r="M228" s="1">
        <v>5.0</v>
      </c>
      <c r="N228" s="1">
        <v>5.0</v>
      </c>
      <c r="O228" s="1">
        <v>8.0</v>
      </c>
      <c r="P228" s="1">
        <v>14.0</v>
      </c>
      <c r="Q228" s="1">
        <v>8.0</v>
      </c>
      <c r="S228" s="1" t="s">
        <v>29</v>
      </c>
      <c r="T228" s="1" t="s">
        <v>29</v>
      </c>
      <c r="U228" s="1" t="s">
        <v>30</v>
      </c>
      <c r="V228" s="1" t="s">
        <v>39</v>
      </c>
      <c r="W228" s="1" t="s">
        <v>30</v>
      </c>
      <c r="Y228" s="1" t="str">
        <f>IFERROR(__xludf.DUMMYFUNCTION("UNIQUE(S228:W228, TRUE)"),"5")</f>
        <v>5</v>
      </c>
      <c r="Z228" s="1" t="str">
        <f>IFERROR(__xludf.DUMMYFUNCTION("""COMPUTED_VALUE"""),"8")</f>
        <v>8</v>
      </c>
      <c r="AA228" s="1" t="str">
        <f>IFERROR(__xludf.DUMMYFUNCTION("""COMPUTED_VALUE"""),"A")</f>
        <v>A</v>
      </c>
      <c r="AE228" s="1">
        <f t="shared" ref="AE228:AI228" si="228">IF($A228&lt;&gt;"", COUNTIF($D228:$H228, "=" &amp; Y228),"")</f>
        <v>2</v>
      </c>
      <c r="AF228" s="1">
        <f t="shared" si="228"/>
        <v>2</v>
      </c>
      <c r="AG228" s="1">
        <f t="shared" si="228"/>
        <v>1</v>
      </c>
      <c r="AH228" s="1">
        <f t="shared" si="228"/>
        <v>0</v>
      </c>
      <c r="AI228" s="1">
        <f t="shared" si="228"/>
        <v>0</v>
      </c>
      <c r="AJ228" s="1">
        <f t="shared" si="3"/>
        <v>0</v>
      </c>
      <c r="AL228" s="1">
        <f>IFERROR(__xludf.DUMMYFUNCTION("IFERROR(TRANSPOSE(SORT(TRANSPOSE(FILTER(AE228:AI228, AE228:AI228&lt;&gt;0)),1, FALSE)))"),2.0)</f>
        <v>2</v>
      </c>
      <c r="AM228" s="1">
        <f>IFERROR(__xludf.DUMMYFUNCTION("""COMPUTED_VALUE"""),2.0)</f>
        <v>2</v>
      </c>
      <c r="AN228" s="1">
        <f>IFERROR(__xludf.DUMMYFUNCTION("""COMPUTED_VALUE"""),1.0)</f>
        <v>1</v>
      </c>
      <c r="AR228" s="1">
        <v>2.0</v>
      </c>
      <c r="AS228" s="1">
        <v>2.0</v>
      </c>
      <c r="AT228" s="1">
        <v>1.0</v>
      </c>
      <c r="AU228" s="1"/>
      <c r="AV228" s="1"/>
      <c r="AX228" s="1">
        <v>227.0</v>
      </c>
      <c r="AY228" s="1">
        <v>2.0</v>
      </c>
      <c r="AZ228" s="1">
        <v>1.0</v>
      </c>
      <c r="BA228" s="1">
        <v>1.0</v>
      </c>
      <c r="BB228" s="1">
        <v>1.0</v>
      </c>
      <c r="BC228" s="1"/>
      <c r="BD228" s="1">
        <v>7.0</v>
      </c>
      <c r="BE228" s="1">
        <v>14.0</v>
      </c>
      <c r="BF228" s="1">
        <v>3.0</v>
      </c>
      <c r="BG228" s="1">
        <v>13.0</v>
      </c>
      <c r="BH228" s="1">
        <v>13.0</v>
      </c>
      <c r="BI228" s="1" t="s">
        <v>458</v>
      </c>
      <c r="BJ228" s="1">
        <v>613.0</v>
      </c>
      <c r="BL228" s="1">
        <v>139151.0</v>
      </c>
    </row>
    <row r="229" ht="15.75" customHeight="1">
      <c r="A229" s="2" t="s">
        <v>459</v>
      </c>
      <c r="B229" s="1" t="str">
        <f>IFERROR(__xludf.DUMMYFUNCTION("""COMPUTED_VALUE"""),"Q333Q")</f>
        <v>Q333Q</v>
      </c>
      <c r="C229" s="1">
        <f>IFERROR(__xludf.DUMMYFUNCTION("""COMPUTED_VALUE"""),48.0)</f>
        <v>48</v>
      </c>
      <c r="D229" s="1" t="s">
        <v>20</v>
      </c>
      <c r="E229" s="1" t="s">
        <v>31</v>
      </c>
      <c r="F229" s="1" t="s">
        <v>31</v>
      </c>
      <c r="G229" s="1" t="s">
        <v>31</v>
      </c>
      <c r="H229" s="1" t="s">
        <v>20</v>
      </c>
      <c r="M229" s="1">
        <v>12.0</v>
      </c>
      <c r="N229" s="1">
        <v>3.0</v>
      </c>
      <c r="O229" s="1">
        <v>3.0</v>
      </c>
      <c r="P229" s="1">
        <v>3.0</v>
      </c>
      <c r="Q229" s="1">
        <v>12.0</v>
      </c>
      <c r="S229" s="1" t="s">
        <v>20</v>
      </c>
      <c r="T229" s="1" t="s">
        <v>31</v>
      </c>
      <c r="U229" s="1" t="s">
        <v>31</v>
      </c>
      <c r="V229" s="1" t="s">
        <v>31</v>
      </c>
      <c r="W229" s="1" t="s">
        <v>20</v>
      </c>
      <c r="Y229" s="1" t="str">
        <f>IFERROR(__xludf.DUMMYFUNCTION("UNIQUE(S229:W229, TRUE)"),"Q")</f>
        <v>Q</v>
      </c>
      <c r="Z229" s="1" t="str">
        <f>IFERROR(__xludf.DUMMYFUNCTION("""COMPUTED_VALUE"""),"3")</f>
        <v>3</v>
      </c>
      <c r="AE229" s="1">
        <f t="shared" ref="AE229:AI229" si="229">IF($A229&lt;&gt;"", COUNTIF($D229:$H229, "=" &amp; Y229),"")</f>
        <v>2</v>
      </c>
      <c r="AF229" s="1">
        <f t="shared" si="229"/>
        <v>3</v>
      </c>
      <c r="AG229" s="1">
        <f t="shared" si="229"/>
        <v>0</v>
      </c>
      <c r="AH229" s="1">
        <f t="shared" si="229"/>
        <v>0</v>
      </c>
      <c r="AI229" s="1">
        <f t="shared" si="229"/>
        <v>0</v>
      </c>
      <c r="AJ229" s="1">
        <f t="shared" si="3"/>
        <v>0</v>
      </c>
      <c r="AL229" s="1">
        <f>IFERROR(__xludf.DUMMYFUNCTION("IFERROR(TRANSPOSE(SORT(TRANSPOSE(FILTER(AE229:AI229, AE229:AI229&lt;&gt;0)),1, FALSE)))"),3.0)</f>
        <v>3</v>
      </c>
      <c r="AM229" s="1">
        <f>IFERROR(__xludf.DUMMYFUNCTION("""COMPUTED_VALUE"""),2.0)</f>
        <v>2</v>
      </c>
      <c r="AR229" s="1">
        <v>3.0</v>
      </c>
      <c r="AS229" s="1">
        <v>2.0</v>
      </c>
      <c r="AT229" s="1"/>
      <c r="AU229" s="1"/>
      <c r="AV229" s="1"/>
      <c r="AX229" s="1">
        <v>228.0</v>
      </c>
      <c r="AY229" s="1">
        <v>2.0</v>
      </c>
      <c r="AZ229" s="1">
        <v>1.0</v>
      </c>
      <c r="BA229" s="1">
        <v>1.0</v>
      </c>
      <c r="BB229" s="1">
        <v>1.0</v>
      </c>
      <c r="BC229" s="1"/>
      <c r="BD229" s="1">
        <v>8.0</v>
      </c>
      <c r="BE229" s="1">
        <v>1.0</v>
      </c>
      <c r="BF229" s="1">
        <v>3.0</v>
      </c>
      <c r="BG229" s="1">
        <v>2.0</v>
      </c>
      <c r="BH229" s="1">
        <v>9.0</v>
      </c>
      <c r="BI229" s="1" t="s">
        <v>460</v>
      </c>
      <c r="BJ229" s="1">
        <v>633.0</v>
      </c>
      <c r="BL229" s="1">
        <v>144324.0</v>
      </c>
    </row>
    <row r="230" ht="15.75" customHeight="1">
      <c r="A230" s="2" t="s">
        <v>461</v>
      </c>
      <c r="B230" s="1" t="str">
        <f>IFERROR(__xludf.DUMMYFUNCTION("""COMPUTED_VALUE"""),"A5A55")</f>
        <v>A5A55</v>
      </c>
      <c r="C230" s="1">
        <f>IFERROR(__xludf.DUMMYFUNCTION("""COMPUTED_VALUE"""),771.0)</f>
        <v>771</v>
      </c>
      <c r="D230" s="1" t="s">
        <v>39</v>
      </c>
      <c r="E230" s="1" t="s">
        <v>29</v>
      </c>
      <c r="F230" s="1" t="s">
        <v>39</v>
      </c>
      <c r="G230" s="1" t="s">
        <v>29</v>
      </c>
      <c r="H230" s="1" t="s">
        <v>29</v>
      </c>
      <c r="M230" s="1">
        <v>14.0</v>
      </c>
      <c r="N230" s="1">
        <v>5.0</v>
      </c>
      <c r="O230" s="1">
        <v>14.0</v>
      </c>
      <c r="P230" s="1">
        <v>5.0</v>
      </c>
      <c r="Q230" s="1">
        <v>5.0</v>
      </c>
      <c r="S230" s="1" t="s">
        <v>39</v>
      </c>
      <c r="T230" s="1" t="s">
        <v>29</v>
      </c>
      <c r="U230" s="1" t="s">
        <v>39</v>
      </c>
      <c r="V230" s="1" t="s">
        <v>29</v>
      </c>
      <c r="W230" s="1" t="s">
        <v>29</v>
      </c>
      <c r="Y230" s="1" t="str">
        <f>IFERROR(__xludf.DUMMYFUNCTION("UNIQUE(S230:W230, TRUE)"),"A")</f>
        <v>A</v>
      </c>
      <c r="Z230" s="1" t="str">
        <f>IFERROR(__xludf.DUMMYFUNCTION("""COMPUTED_VALUE"""),"5")</f>
        <v>5</v>
      </c>
      <c r="AE230" s="1">
        <f t="shared" ref="AE230:AI230" si="230">IF($A230&lt;&gt;"", COUNTIF($D230:$H230, "=" &amp; Y230),"")</f>
        <v>2</v>
      </c>
      <c r="AF230" s="1">
        <f t="shared" si="230"/>
        <v>3</v>
      </c>
      <c r="AG230" s="1">
        <f t="shared" si="230"/>
        <v>0</v>
      </c>
      <c r="AH230" s="1">
        <f t="shared" si="230"/>
        <v>0</v>
      </c>
      <c r="AI230" s="1">
        <f t="shared" si="230"/>
        <v>0</v>
      </c>
      <c r="AJ230" s="1">
        <f t="shared" si="3"/>
        <v>0</v>
      </c>
      <c r="AL230" s="1">
        <f>IFERROR(__xludf.DUMMYFUNCTION("IFERROR(TRANSPOSE(SORT(TRANSPOSE(FILTER(AE230:AI230, AE230:AI230&lt;&gt;0)),1, FALSE)))"),3.0)</f>
        <v>3</v>
      </c>
      <c r="AM230" s="1">
        <f>IFERROR(__xludf.DUMMYFUNCTION("""COMPUTED_VALUE"""),2.0)</f>
        <v>2</v>
      </c>
      <c r="AR230" s="1">
        <v>3.0</v>
      </c>
      <c r="AS230" s="1">
        <v>2.0</v>
      </c>
      <c r="AT230" s="1"/>
      <c r="AU230" s="1"/>
      <c r="AV230" s="1"/>
      <c r="AX230" s="1">
        <v>229.0</v>
      </c>
      <c r="AY230" s="1">
        <v>2.0</v>
      </c>
      <c r="AZ230" s="1">
        <v>1.0</v>
      </c>
      <c r="BA230" s="1">
        <v>1.0</v>
      </c>
      <c r="BB230" s="1">
        <v>1.0</v>
      </c>
      <c r="BC230" s="1"/>
      <c r="BD230" s="1">
        <v>8.0</v>
      </c>
      <c r="BE230" s="1">
        <v>1.0</v>
      </c>
      <c r="BF230" s="1">
        <v>3.0</v>
      </c>
      <c r="BG230" s="1">
        <v>13.0</v>
      </c>
      <c r="BH230" s="1">
        <v>14.0</v>
      </c>
      <c r="BI230" s="1" t="s">
        <v>462</v>
      </c>
      <c r="BJ230" s="1">
        <v>699.0</v>
      </c>
      <c r="BL230" s="1">
        <v>160071.0</v>
      </c>
    </row>
    <row r="231" ht="15.75" customHeight="1">
      <c r="A231" s="2" t="s">
        <v>463</v>
      </c>
      <c r="B231" s="1">
        <f>IFERROR(__xludf.DUMMYFUNCTION("""COMPUTED_VALUE"""),34437.0)</f>
        <v>34437</v>
      </c>
      <c r="C231" s="1">
        <f>IFERROR(__xludf.DUMMYFUNCTION("""COMPUTED_VALUE"""),182.0)</f>
        <v>182</v>
      </c>
      <c r="D231" s="1" t="s">
        <v>31</v>
      </c>
      <c r="E231" s="1" t="s">
        <v>21</v>
      </c>
      <c r="F231" s="1" t="s">
        <v>21</v>
      </c>
      <c r="G231" s="1" t="s">
        <v>31</v>
      </c>
      <c r="H231" s="1" t="s">
        <v>28</v>
      </c>
      <c r="M231" s="1">
        <v>3.0</v>
      </c>
      <c r="N231" s="1">
        <v>4.0</v>
      </c>
      <c r="O231" s="1">
        <v>4.0</v>
      </c>
      <c r="P231" s="1">
        <v>3.0</v>
      </c>
      <c r="Q231" s="1">
        <v>7.0</v>
      </c>
      <c r="S231" s="1" t="s">
        <v>31</v>
      </c>
      <c r="T231" s="1" t="s">
        <v>21</v>
      </c>
      <c r="U231" s="1" t="s">
        <v>21</v>
      </c>
      <c r="V231" s="1" t="s">
        <v>31</v>
      </c>
      <c r="W231" s="1" t="s">
        <v>28</v>
      </c>
      <c r="Y231" s="1" t="str">
        <f>IFERROR(__xludf.DUMMYFUNCTION("UNIQUE(S231:W231, TRUE)"),"3")</f>
        <v>3</v>
      </c>
      <c r="Z231" s="1" t="str">
        <f>IFERROR(__xludf.DUMMYFUNCTION("""COMPUTED_VALUE"""),"4")</f>
        <v>4</v>
      </c>
      <c r="AA231" s="1" t="str">
        <f>IFERROR(__xludf.DUMMYFUNCTION("""COMPUTED_VALUE"""),"7")</f>
        <v>7</v>
      </c>
      <c r="AE231" s="1">
        <f t="shared" ref="AE231:AI231" si="231">IF($A231&lt;&gt;"", COUNTIF($D231:$H231, "=" &amp; Y231),"")</f>
        <v>2</v>
      </c>
      <c r="AF231" s="1">
        <f t="shared" si="231"/>
        <v>2</v>
      </c>
      <c r="AG231" s="1">
        <f t="shared" si="231"/>
        <v>1</v>
      </c>
      <c r="AH231" s="1">
        <f t="shared" si="231"/>
        <v>0</v>
      </c>
      <c r="AI231" s="1">
        <f t="shared" si="231"/>
        <v>0</v>
      </c>
      <c r="AJ231" s="1">
        <f t="shared" si="3"/>
        <v>0</v>
      </c>
      <c r="AL231" s="1">
        <f>IFERROR(__xludf.DUMMYFUNCTION("IFERROR(TRANSPOSE(SORT(TRANSPOSE(FILTER(AE231:AI231, AE231:AI231&lt;&gt;0)),1, FALSE)))"),2.0)</f>
        <v>2</v>
      </c>
      <c r="AM231" s="1">
        <f>IFERROR(__xludf.DUMMYFUNCTION("""COMPUTED_VALUE"""),2.0)</f>
        <v>2</v>
      </c>
      <c r="AN231" s="1">
        <f>IFERROR(__xludf.DUMMYFUNCTION("""COMPUTED_VALUE"""),1.0)</f>
        <v>1</v>
      </c>
      <c r="AR231" s="1">
        <v>2.0</v>
      </c>
      <c r="AS231" s="1">
        <v>2.0</v>
      </c>
      <c r="AT231" s="1">
        <v>1.0</v>
      </c>
      <c r="AU231" s="1"/>
      <c r="AV231" s="1"/>
      <c r="AX231" s="1">
        <v>230.0</v>
      </c>
      <c r="AY231" s="1">
        <v>2.0</v>
      </c>
      <c r="AZ231" s="1">
        <v>1.0</v>
      </c>
      <c r="BA231" s="1">
        <v>1.0</v>
      </c>
      <c r="BB231" s="1">
        <v>1.0</v>
      </c>
      <c r="BC231" s="1"/>
      <c r="BD231" s="1">
        <v>8.0</v>
      </c>
      <c r="BE231" s="1">
        <v>3.0</v>
      </c>
      <c r="BF231" s="1">
        <v>6.0</v>
      </c>
      <c r="BG231" s="1">
        <v>7.0</v>
      </c>
      <c r="BH231" s="1">
        <v>6.0</v>
      </c>
      <c r="BI231" s="1">
        <v>83676.0</v>
      </c>
      <c r="BJ231" s="1">
        <v>2.0</v>
      </c>
      <c r="BL231" s="1">
        <v>460.0</v>
      </c>
    </row>
    <row r="232" ht="15.75" customHeight="1">
      <c r="A232" s="2" t="s">
        <v>464</v>
      </c>
      <c r="B232" s="1" t="str">
        <f>IFERROR(__xludf.DUMMYFUNCTION("""COMPUTED_VALUE"""),"8KKKK")</f>
        <v>8KKKK</v>
      </c>
      <c r="C232" s="1">
        <f>IFERROR(__xludf.DUMMYFUNCTION("""COMPUTED_VALUE"""),95.0)</f>
        <v>95</v>
      </c>
      <c r="D232" s="1" t="s">
        <v>30</v>
      </c>
      <c r="E232" s="1" t="s">
        <v>38</v>
      </c>
      <c r="F232" s="1" t="s">
        <v>38</v>
      </c>
      <c r="G232" s="1" t="s">
        <v>38</v>
      </c>
      <c r="H232" s="1" t="s">
        <v>38</v>
      </c>
      <c r="M232" s="1">
        <v>8.0</v>
      </c>
      <c r="N232" s="1">
        <v>13.0</v>
      </c>
      <c r="O232" s="1">
        <v>13.0</v>
      </c>
      <c r="P232" s="1">
        <v>13.0</v>
      </c>
      <c r="Q232" s="1">
        <v>13.0</v>
      </c>
      <c r="S232" s="1" t="s">
        <v>30</v>
      </c>
      <c r="T232" s="1" t="s">
        <v>38</v>
      </c>
      <c r="U232" s="1" t="s">
        <v>38</v>
      </c>
      <c r="V232" s="1" t="s">
        <v>38</v>
      </c>
      <c r="W232" s="1" t="s">
        <v>38</v>
      </c>
      <c r="Y232" s="1" t="str">
        <f>IFERROR(__xludf.DUMMYFUNCTION("UNIQUE(S232:W232, TRUE)"),"8")</f>
        <v>8</v>
      </c>
      <c r="Z232" s="1" t="str">
        <f>IFERROR(__xludf.DUMMYFUNCTION("""COMPUTED_VALUE"""),"K")</f>
        <v>K</v>
      </c>
      <c r="AE232" s="1">
        <f t="shared" ref="AE232:AI232" si="232">IF($A232&lt;&gt;"", COUNTIF($D232:$H232, "=" &amp; Y232),"")</f>
        <v>1</v>
      </c>
      <c r="AF232" s="1">
        <f t="shared" si="232"/>
        <v>4</v>
      </c>
      <c r="AG232" s="1">
        <f t="shared" si="232"/>
        <v>0</v>
      </c>
      <c r="AH232" s="1">
        <f t="shared" si="232"/>
        <v>0</v>
      </c>
      <c r="AI232" s="1">
        <f t="shared" si="232"/>
        <v>0</v>
      </c>
      <c r="AJ232" s="1">
        <f t="shared" si="3"/>
        <v>0</v>
      </c>
      <c r="AL232" s="1">
        <f>IFERROR(__xludf.DUMMYFUNCTION("IFERROR(TRANSPOSE(SORT(TRANSPOSE(FILTER(AE232:AI232, AE232:AI232&lt;&gt;0)),1, FALSE)))"),4.0)</f>
        <v>4</v>
      </c>
      <c r="AM232" s="1">
        <f>IFERROR(__xludf.DUMMYFUNCTION("""COMPUTED_VALUE"""),1.0)</f>
        <v>1</v>
      </c>
      <c r="AR232" s="1">
        <v>4.0</v>
      </c>
      <c r="AS232" s="1">
        <v>1.0</v>
      </c>
      <c r="AT232" s="1"/>
      <c r="AU232" s="1"/>
      <c r="AV232" s="1"/>
      <c r="AX232" s="1">
        <v>231.0</v>
      </c>
      <c r="AY232" s="1">
        <v>2.0</v>
      </c>
      <c r="AZ232" s="1">
        <v>1.0</v>
      </c>
      <c r="BA232" s="1">
        <v>1.0</v>
      </c>
      <c r="BB232" s="1">
        <v>1.0</v>
      </c>
      <c r="BC232" s="1"/>
      <c r="BD232" s="1">
        <v>8.0</v>
      </c>
      <c r="BE232" s="1">
        <v>4.0</v>
      </c>
      <c r="BF232" s="1">
        <v>1.0</v>
      </c>
      <c r="BG232" s="1">
        <v>7.0</v>
      </c>
      <c r="BH232" s="1">
        <v>12.0</v>
      </c>
      <c r="BI232" s="1" t="s">
        <v>465</v>
      </c>
      <c r="BJ232" s="1">
        <v>805.0</v>
      </c>
      <c r="BL232" s="1">
        <v>185955.0</v>
      </c>
    </row>
    <row r="233" ht="15.75" customHeight="1">
      <c r="A233" s="2" t="s">
        <v>466</v>
      </c>
      <c r="B233" s="1" t="str">
        <f>IFERROR(__xludf.DUMMYFUNCTION("""COMPUTED_VALUE"""),"J5696")</f>
        <v>J5696</v>
      </c>
      <c r="C233" s="1">
        <f>IFERROR(__xludf.DUMMYFUNCTION("""COMPUTED_VALUE"""),291.0)</f>
        <v>291</v>
      </c>
      <c r="D233" s="1" t="s">
        <v>22</v>
      </c>
      <c r="E233" s="1" t="s">
        <v>29</v>
      </c>
      <c r="F233" s="1" t="s">
        <v>40</v>
      </c>
      <c r="G233" s="1" t="s">
        <v>23</v>
      </c>
      <c r="H233" s="1" t="s">
        <v>40</v>
      </c>
      <c r="M233" s="1">
        <v>1.0</v>
      </c>
      <c r="N233" s="1">
        <v>5.0</v>
      </c>
      <c r="O233" s="1">
        <v>6.0</v>
      </c>
      <c r="P233" s="1">
        <v>9.0</v>
      </c>
      <c r="Q233" s="1">
        <v>6.0</v>
      </c>
      <c r="S233" s="1" t="s">
        <v>25</v>
      </c>
      <c r="T233" s="1" t="s">
        <v>29</v>
      </c>
      <c r="U233" s="1" t="s">
        <v>40</v>
      </c>
      <c r="V233" s="1" t="s">
        <v>23</v>
      </c>
      <c r="W233" s="1" t="s">
        <v>40</v>
      </c>
      <c r="Y233" s="1" t="str">
        <f>IFERROR(__xludf.DUMMYFUNCTION("UNIQUE(S233:W233, TRUE)"),"")</f>
        <v/>
      </c>
      <c r="Z233" s="1" t="str">
        <f>IFERROR(__xludf.DUMMYFUNCTION("""COMPUTED_VALUE"""),"5")</f>
        <v>5</v>
      </c>
      <c r="AA233" s="1" t="str">
        <f>IFERROR(__xludf.DUMMYFUNCTION("""COMPUTED_VALUE"""),"6")</f>
        <v>6</v>
      </c>
      <c r="AB233" s="1" t="str">
        <f>IFERROR(__xludf.DUMMYFUNCTION("""COMPUTED_VALUE"""),"9")</f>
        <v>9</v>
      </c>
      <c r="AE233" s="1">
        <f t="shared" ref="AE233:AI233" si="233">IF($A233&lt;&gt;"", COUNTIF($D233:$H233, "=" &amp; Y233),"")</f>
        <v>0</v>
      </c>
      <c r="AF233" s="1">
        <f t="shared" si="233"/>
        <v>1</v>
      </c>
      <c r="AG233" s="1">
        <f t="shared" si="233"/>
        <v>2</v>
      </c>
      <c r="AH233" s="1">
        <f t="shared" si="233"/>
        <v>1</v>
      </c>
      <c r="AI233" s="1">
        <f t="shared" si="233"/>
        <v>0</v>
      </c>
      <c r="AJ233" s="1">
        <f t="shared" si="3"/>
        <v>1</v>
      </c>
      <c r="AL233" s="1">
        <f>IFERROR(__xludf.DUMMYFUNCTION("IFERROR(TRANSPOSE(SORT(TRANSPOSE(FILTER(AE233:AI233, AE233:AI233&lt;&gt;0)),1, FALSE)))"),2.0)</f>
        <v>2</v>
      </c>
      <c r="AM233" s="1">
        <f>IFERROR(__xludf.DUMMYFUNCTION("""COMPUTED_VALUE"""),1.0)</f>
        <v>1</v>
      </c>
      <c r="AN233" s="1">
        <f>IFERROR(__xludf.DUMMYFUNCTION("""COMPUTED_VALUE"""),1.0)</f>
        <v>1</v>
      </c>
      <c r="AR233" s="1">
        <v>3.0</v>
      </c>
      <c r="AS233" s="1">
        <v>1.0</v>
      </c>
      <c r="AT233" s="1">
        <v>1.0</v>
      </c>
      <c r="AU233" s="1"/>
      <c r="AV233" s="1"/>
      <c r="AX233" s="1">
        <v>232.0</v>
      </c>
      <c r="AY233" s="1">
        <v>2.0</v>
      </c>
      <c r="AZ233" s="1">
        <v>1.0</v>
      </c>
      <c r="BA233" s="1">
        <v>1.0</v>
      </c>
      <c r="BB233" s="1">
        <v>1.0</v>
      </c>
      <c r="BC233" s="1"/>
      <c r="BD233" s="1">
        <v>8.0</v>
      </c>
      <c r="BE233" s="1">
        <v>4.0</v>
      </c>
      <c r="BF233" s="1">
        <v>1.0</v>
      </c>
      <c r="BG233" s="1">
        <v>14.0</v>
      </c>
      <c r="BH233" s="1">
        <v>9.0</v>
      </c>
      <c r="BI233" s="1" t="s">
        <v>467</v>
      </c>
      <c r="BJ233" s="1">
        <v>484.0</v>
      </c>
      <c r="BL233" s="1">
        <v>112288.0</v>
      </c>
    </row>
    <row r="234" ht="15.75" customHeight="1">
      <c r="A234" s="2" t="s">
        <v>468</v>
      </c>
      <c r="B234" s="1" t="str">
        <f>IFERROR(__xludf.DUMMYFUNCTION("""COMPUTED_VALUE"""),"66K88")</f>
        <v>66K88</v>
      </c>
      <c r="C234" s="1">
        <f>IFERROR(__xludf.DUMMYFUNCTION("""COMPUTED_VALUE"""),914.0)</f>
        <v>914</v>
      </c>
      <c r="D234" s="1" t="s">
        <v>40</v>
      </c>
      <c r="E234" s="1" t="s">
        <v>40</v>
      </c>
      <c r="F234" s="1" t="s">
        <v>38</v>
      </c>
      <c r="G234" s="1" t="s">
        <v>30</v>
      </c>
      <c r="H234" s="1" t="s">
        <v>30</v>
      </c>
      <c r="M234" s="1">
        <v>6.0</v>
      </c>
      <c r="N234" s="1">
        <v>6.0</v>
      </c>
      <c r="O234" s="1">
        <v>13.0</v>
      </c>
      <c r="P234" s="1">
        <v>8.0</v>
      </c>
      <c r="Q234" s="1">
        <v>8.0</v>
      </c>
      <c r="S234" s="1" t="s">
        <v>40</v>
      </c>
      <c r="T234" s="1" t="s">
        <v>40</v>
      </c>
      <c r="U234" s="1" t="s">
        <v>38</v>
      </c>
      <c r="V234" s="1" t="s">
        <v>30</v>
      </c>
      <c r="W234" s="1" t="s">
        <v>30</v>
      </c>
      <c r="Y234" s="1" t="str">
        <f>IFERROR(__xludf.DUMMYFUNCTION("UNIQUE(S234:W234, TRUE)"),"6")</f>
        <v>6</v>
      </c>
      <c r="Z234" s="1" t="str">
        <f>IFERROR(__xludf.DUMMYFUNCTION("""COMPUTED_VALUE"""),"K")</f>
        <v>K</v>
      </c>
      <c r="AA234" s="1" t="str">
        <f>IFERROR(__xludf.DUMMYFUNCTION("""COMPUTED_VALUE"""),"8")</f>
        <v>8</v>
      </c>
      <c r="AE234" s="1">
        <f t="shared" ref="AE234:AI234" si="234">IF($A234&lt;&gt;"", COUNTIF($D234:$H234, "=" &amp; Y234),"")</f>
        <v>2</v>
      </c>
      <c r="AF234" s="1">
        <f t="shared" si="234"/>
        <v>1</v>
      </c>
      <c r="AG234" s="1">
        <f t="shared" si="234"/>
        <v>2</v>
      </c>
      <c r="AH234" s="1">
        <f t="shared" si="234"/>
        <v>0</v>
      </c>
      <c r="AI234" s="1">
        <f t="shared" si="234"/>
        <v>0</v>
      </c>
      <c r="AJ234" s="1">
        <f t="shared" si="3"/>
        <v>0</v>
      </c>
      <c r="AL234" s="1">
        <f>IFERROR(__xludf.DUMMYFUNCTION("IFERROR(TRANSPOSE(SORT(TRANSPOSE(FILTER(AE234:AI234, AE234:AI234&lt;&gt;0)),1, FALSE)))"),2.0)</f>
        <v>2</v>
      </c>
      <c r="AM234" s="1">
        <f>IFERROR(__xludf.DUMMYFUNCTION("""COMPUTED_VALUE"""),2.0)</f>
        <v>2</v>
      </c>
      <c r="AN234" s="1">
        <f>IFERROR(__xludf.DUMMYFUNCTION("""COMPUTED_VALUE"""),1.0)</f>
        <v>1</v>
      </c>
      <c r="AR234" s="1">
        <v>2.0</v>
      </c>
      <c r="AS234" s="1">
        <v>2.0</v>
      </c>
      <c r="AT234" s="1">
        <v>1.0</v>
      </c>
      <c r="AU234" s="1"/>
      <c r="AV234" s="1"/>
      <c r="AX234" s="1">
        <v>233.0</v>
      </c>
      <c r="AY234" s="1">
        <v>2.0</v>
      </c>
      <c r="AZ234" s="1">
        <v>1.0</v>
      </c>
      <c r="BA234" s="1">
        <v>1.0</v>
      </c>
      <c r="BB234" s="1">
        <v>1.0</v>
      </c>
      <c r="BC234" s="1"/>
      <c r="BD234" s="1">
        <v>8.0</v>
      </c>
      <c r="BE234" s="1">
        <v>4.0</v>
      </c>
      <c r="BF234" s="1">
        <v>6.0</v>
      </c>
      <c r="BG234" s="1">
        <v>4.0</v>
      </c>
      <c r="BH234" s="1">
        <v>13.0</v>
      </c>
      <c r="BI234" s="1" t="s">
        <v>469</v>
      </c>
      <c r="BJ234" s="1">
        <v>121.0</v>
      </c>
      <c r="BL234" s="1">
        <v>28193.0</v>
      </c>
    </row>
    <row r="235" ht="15.75" customHeight="1">
      <c r="A235" s="2" t="s">
        <v>470</v>
      </c>
      <c r="B235" s="1">
        <f>IFERROR(__xludf.DUMMYFUNCTION("""COMPUTED_VALUE"""),33489.0)</f>
        <v>33489</v>
      </c>
      <c r="C235" s="1">
        <f>IFERROR(__xludf.DUMMYFUNCTION("""COMPUTED_VALUE"""),661.0)</f>
        <v>661</v>
      </c>
      <c r="D235" s="1" t="s">
        <v>31</v>
      </c>
      <c r="E235" s="1" t="s">
        <v>31</v>
      </c>
      <c r="F235" s="1" t="s">
        <v>21</v>
      </c>
      <c r="G235" s="1" t="s">
        <v>30</v>
      </c>
      <c r="H235" s="1" t="s">
        <v>23</v>
      </c>
      <c r="M235" s="1">
        <v>3.0</v>
      </c>
      <c r="N235" s="1">
        <v>3.0</v>
      </c>
      <c r="O235" s="1">
        <v>4.0</v>
      </c>
      <c r="P235" s="1">
        <v>8.0</v>
      </c>
      <c r="Q235" s="1">
        <v>9.0</v>
      </c>
      <c r="S235" s="1" t="s">
        <v>31</v>
      </c>
      <c r="T235" s="1" t="s">
        <v>31</v>
      </c>
      <c r="U235" s="1" t="s">
        <v>21</v>
      </c>
      <c r="V235" s="1" t="s">
        <v>30</v>
      </c>
      <c r="W235" s="1" t="s">
        <v>23</v>
      </c>
      <c r="Y235" s="1" t="str">
        <f>IFERROR(__xludf.DUMMYFUNCTION("UNIQUE(S235:W235, TRUE)"),"3")</f>
        <v>3</v>
      </c>
      <c r="Z235" s="1" t="str">
        <f>IFERROR(__xludf.DUMMYFUNCTION("""COMPUTED_VALUE"""),"4")</f>
        <v>4</v>
      </c>
      <c r="AA235" s="1" t="str">
        <f>IFERROR(__xludf.DUMMYFUNCTION("""COMPUTED_VALUE"""),"8")</f>
        <v>8</v>
      </c>
      <c r="AB235" s="1" t="str">
        <f>IFERROR(__xludf.DUMMYFUNCTION("""COMPUTED_VALUE"""),"9")</f>
        <v>9</v>
      </c>
      <c r="AE235" s="1">
        <f t="shared" ref="AE235:AI235" si="235">IF($A235&lt;&gt;"", COUNTIF($D235:$H235, "=" &amp; Y235),"")</f>
        <v>2</v>
      </c>
      <c r="AF235" s="1">
        <f t="shared" si="235"/>
        <v>1</v>
      </c>
      <c r="AG235" s="1">
        <f t="shared" si="235"/>
        <v>1</v>
      </c>
      <c r="AH235" s="1">
        <f t="shared" si="235"/>
        <v>1</v>
      </c>
      <c r="AI235" s="1">
        <f t="shared" si="235"/>
        <v>0</v>
      </c>
      <c r="AJ235" s="1">
        <f t="shared" si="3"/>
        <v>0</v>
      </c>
      <c r="AL235" s="1">
        <f>IFERROR(__xludf.DUMMYFUNCTION("IFERROR(TRANSPOSE(SORT(TRANSPOSE(FILTER(AE235:AI235, AE235:AI235&lt;&gt;0)),1, FALSE)))"),2.0)</f>
        <v>2</v>
      </c>
      <c r="AM235" s="1">
        <f>IFERROR(__xludf.DUMMYFUNCTION("""COMPUTED_VALUE"""),1.0)</f>
        <v>1</v>
      </c>
      <c r="AN235" s="1">
        <f>IFERROR(__xludf.DUMMYFUNCTION("""COMPUTED_VALUE"""),1.0)</f>
        <v>1</v>
      </c>
      <c r="AO235" s="1">
        <f>IFERROR(__xludf.DUMMYFUNCTION("""COMPUTED_VALUE"""),1.0)</f>
        <v>1</v>
      </c>
      <c r="AR235" s="1">
        <v>2.0</v>
      </c>
      <c r="AS235" s="1">
        <v>1.0</v>
      </c>
      <c r="AT235" s="1">
        <v>1.0</v>
      </c>
      <c r="AU235" s="1">
        <v>1.0</v>
      </c>
      <c r="AV235" s="1"/>
      <c r="AX235" s="1">
        <v>234.0</v>
      </c>
      <c r="AY235" s="1">
        <v>2.0</v>
      </c>
      <c r="AZ235" s="1">
        <v>1.0</v>
      </c>
      <c r="BA235" s="1">
        <v>1.0</v>
      </c>
      <c r="BB235" s="1">
        <v>1.0</v>
      </c>
      <c r="BC235" s="1"/>
      <c r="BD235" s="1">
        <v>8.0</v>
      </c>
      <c r="BE235" s="1">
        <v>4.0</v>
      </c>
      <c r="BF235" s="1">
        <v>6.0</v>
      </c>
      <c r="BG235" s="1">
        <v>5.0</v>
      </c>
      <c r="BH235" s="1">
        <v>1.0</v>
      </c>
      <c r="BI235" s="1" t="s">
        <v>471</v>
      </c>
      <c r="BJ235" s="1">
        <v>954.0</v>
      </c>
      <c r="BL235" s="1">
        <v>223236.0</v>
      </c>
    </row>
    <row r="236" ht="15.75" customHeight="1">
      <c r="A236" s="2" t="s">
        <v>472</v>
      </c>
      <c r="B236" s="1" t="str">
        <f>IFERROR(__xludf.DUMMYFUNCTION("""COMPUTED_VALUE"""),"KK2TT")</f>
        <v>KK2TT</v>
      </c>
      <c r="C236" s="1">
        <f>IFERROR(__xludf.DUMMYFUNCTION("""COMPUTED_VALUE"""),498.0)</f>
        <v>498</v>
      </c>
      <c r="D236" s="1" t="s">
        <v>38</v>
      </c>
      <c r="E236" s="1" t="s">
        <v>38</v>
      </c>
      <c r="F236" s="1" t="s">
        <v>24</v>
      </c>
      <c r="G236" s="1" t="s">
        <v>45</v>
      </c>
      <c r="H236" s="1" t="s">
        <v>45</v>
      </c>
      <c r="M236" s="1">
        <v>13.0</v>
      </c>
      <c r="N236" s="1">
        <v>13.0</v>
      </c>
      <c r="O236" s="1">
        <v>2.0</v>
      </c>
      <c r="P236" s="1">
        <v>10.0</v>
      </c>
      <c r="Q236" s="1">
        <v>10.0</v>
      </c>
      <c r="S236" s="1" t="s">
        <v>38</v>
      </c>
      <c r="T236" s="1" t="s">
        <v>38</v>
      </c>
      <c r="U236" s="1" t="s">
        <v>24</v>
      </c>
      <c r="V236" s="1" t="s">
        <v>45</v>
      </c>
      <c r="W236" s="1" t="s">
        <v>45</v>
      </c>
      <c r="Y236" s="1" t="str">
        <f>IFERROR(__xludf.DUMMYFUNCTION("UNIQUE(S236:W236, TRUE)"),"K")</f>
        <v>K</v>
      </c>
      <c r="Z236" s="1" t="str">
        <f>IFERROR(__xludf.DUMMYFUNCTION("""COMPUTED_VALUE"""),"2")</f>
        <v>2</v>
      </c>
      <c r="AA236" s="1" t="str">
        <f>IFERROR(__xludf.DUMMYFUNCTION("""COMPUTED_VALUE"""),"T")</f>
        <v>T</v>
      </c>
      <c r="AE236" s="1">
        <f t="shared" ref="AE236:AI236" si="236">IF($A236&lt;&gt;"", COUNTIF($D236:$H236, "=" &amp; Y236),"")</f>
        <v>2</v>
      </c>
      <c r="AF236" s="1">
        <f t="shared" si="236"/>
        <v>1</v>
      </c>
      <c r="AG236" s="1">
        <f t="shared" si="236"/>
        <v>2</v>
      </c>
      <c r="AH236" s="1">
        <f t="shared" si="236"/>
        <v>0</v>
      </c>
      <c r="AI236" s="1">
        <f t="shared" si="236"/>
        <v>0</v>
      </c>
      <c r="AJ236" s="1">
        <f t="shared" si="3"/>
        <v>0</v>
      </c>
      <c r="AL236" s="1">
        <f>IFERROR(__xludf.DUMMYFUNCTION("IFERROR(TRANSPOSE(SORT(TRANSPOSE(FILTER(AE236:AI236, AE236:AI236&lt;&gt;0)),1, FALSE)))"),2.0)</f>
        <v>2</v>
      </c>
      <c r="AM236" s="1">
        <f>IFERROR(__xludf.DUMMYFUNCTION("""COMPUTED_VALUE"""),2.0)</f>
        <v>2</v>
      </c>
      <c r="AN236" s="1">
        <f>IFERROR(__xludf.DUMMYFUNCTION("""COMPUTED_VALUE"""),1.0)</f>
        <v>1</v>
      </c>
      <c r="AR236" s="1">
        <v>2.0</v>
      </c>
      <c r="AS236" s="1">
        <v>2.0</v>
      </c>
      <c r="AT236" s="1">
        <v>1.0</v>
      </c>
      <c r="AU236" s="1"/>
      <c r="AV236" s="1"/>
      <c r="AX236" s="1">
        <v>235.0</v>
      </c>
      <c r="AY236" s="1">
        <v>2.0</v>
      </c>
      <c r="AZ236" s="1">
        <v>1.0</v>
      </c>
      <c r="BA236" s="1">
        <v>1.0</v>
      </c>
      <c r="BB236" s="1">
        <v>1.0</v>
      </c>
      <c r="BC236" s="1"/>
      <c r="BD236" s="1">
        <v>8.0</v>
      </c>
      <c r="BE236" s="1">
        <v>4.0</v>
      </c>
      <c r="BF236" s="1">
        <v>6.0</v>
      </c>
      <c r="BG236" s="1">
        <v>13.0</v>
      </c>
      <c r="BH236" s="1">
        <v>6.0</v>
      </c>
      <c r="BI236" s="1" t="s">
        <v>473</v>
      </c>
      <c r="BJ236" s="1">
        <v>944.0</v>
      </c>
      <c r="BL236" s="1">
        <v>221840.0</v>
      </c>
    </row>
    <row r="237" ht="15.75" customHeight="1">
      <c r="A237" s="2" t="s">
        <v>474</v>
      </c>
      <c r="B237" s="1">
        <f>IFERROR(__xludf.DUMMYFUNCTION("""COMPUTED_VALUE"""),59999.0)</f>
        <v>59999</v>
      </c>
      <c r="C237" s="1">
        <f>IFERROR(__xludf.DUMMYFUNCTION("""COMPUTED_VALUE"""),877.0)</f>
        <v>877</v>
      </c>
      <c r="D237" s="1" t="s">
        <v>29</v>
      </c>
      <c r="E237" s="1" t="s">
        <v>23</v>
      </c>
      <c r="F237" s="1" t="s">
        <v>23</v>
      </c>
      <c r="G237" s="1" t="s">
        <v>23</v>
      </c>
      <c r="H237" s="1" t="s">
        <v>23</v>
      </c>
      <c r="M237" s="1">
        <v>5.0</v>
      </c>
      <c r="N237" s="1">
        <v>9.0</v>
      </c>
      <c r="O237" s="1">
        <v>9.0</v>
      </c>
      <c r="P237" s="1">
        <v>9.0</v>
      </c>
      <c r="Q237" s="1">
        <v>9.0</v>
      </c>
      <c r="S237" s="1" t="s">
        <v>29</v>
      </c>
      <c r="T237" s="1" t="s">
        <v>23</v>
      </c>
      <c r="U237" s="1" t="s">
        <v>23</v>
      </c>
      <c r="V237" s="1" t="s">
        <v>23</v>
      </c>
      <c r="W237" s="1" t="s">
        <v>23</v>
      </c>
      <c r="Y237" s="1" t="str">
        <f>IFERROR(__xludf.DUMMYFUNCTION("UNIQUE(S237:W237, TRUE)"),"5")</f>
        <v>5</v>
      </c>
      <c r="Z237" s="1" t="str">
        <f>IFERROR(__xludf.DUMMYFUNCTION("""COMPUTED_VALUE"""),"9")</f>
        <v>9</v>
      </c>
      <c r="AE237" s="1">
        <f t="shared" ref="AE237:AI237" si="237">IF($A237&lt;&gt;"", COUNTIF($D237:$H237, "=" &amp; Y237),"")</f>
        <v>1</v>
      </c>
      <c r="AF237" s="1">
        <f t="shared" si="237"/>
        <v>4</v>
      </c>
      <c r="AG237" s="1">
        <f t="shared" si="237"/>
        <v>0</v>
      </c>
      <c r="AH237" s="1">
        <f t="shared" si="237"/>
        <v>0</v>
      </c>
      <c r="AI237" s="1">
        <f t="shared" si="237"/>
        <v>0</v>
      </c>
      <c r="AJ237" s="1">
        <f t="shared" si="3"/>
        <v>0</v>
      </c>
      <c r="AL237" s="1">
        <f>IFERROR(__xludf.DUMMYFUNCTION("IFERROR(TRANSPOSE(SORT(TRANSPOSE(FILTER(AE237:AI237, AE237:AI237&lt;&gt;0)),1, FALSE)))"),4.0)</f>
        <v>4</v>
      </c>
      <c r="AM237" s="1">
        <f>IFERROR(__xludf.DUMMYFUNCTION("""COMPUTED_VALUE"""),1.0)</f>
        <v>1</v>
      </c>
      <c r="AR237" s="1">
        <v>4.0</v>
      </c>
      <c r="AS237" s="1">
        <v>1.0</v>
      </c>
      <c r="AT237" s="1"/>
      <c r="AU237" s="1"/>
      <c r="AV237" s="1"/>
      <c r="AX237" s="1">
        <v>236.0</v>
      </c>
      <c r="AY237" s="1">
        <v>2.0</v>
      </c>
      <c r="AZ237" s="1">
        <v>1.0</v>
      </c>
      <c r="BA237" s="1">
        <v>1.0</v>
      </c>
      <c r="BB237" s="1">
        <v>1.0</v>
      </c>
      <c r="BC237" s="1"/>
      <c r="BD237" s="1">
        <v>8.0</v>
      </c>
      <c r="BE237" s="1">
        <v>6.0</v>
      </c>
      <c r="BF237" s="1">
        <v>8.0</v>
      </c>
      <c r="BG237" s="1">
        <v>12.0</v>
      </c>
      <c r="BH237" s="1">
        <v>7.0</v>
      </c>
      <c r="BI237" s="1" t="s">
        <v>475</v>
      </c>
      <c r="BJ237" s="1">
        <v>987.0</v>
      </c>
      <c r="BL237" s="1">
        <v>232932.0</v>
      </c>
    </row>
    <row r="238" ht="15.75" customHeight="1">
      <c r="A238" s="2" t="s">
        <v>476</v>
      </c>
      <c r="B238" s="1" t="str">
        <f>IFERROR(__xludf.DUMMYFUNCTION("""COMPUTED_VALUE"""),"7TTTT")</f>
        <v>7TTTT</v>
      </c>
      <c r="C238" s="1">
        <f>IFERROR(__xludf.DUMMYFUNCTION("""COMPUTED_VALUE"""),492.0)</f>
        <v>492</v>
      </c>
      <c r="D238" s="1" t="s">
        <v>28</v>
      </c>
      <c r="E238" s="1" t="s">
        <v>45</v>
      </c>
      <c r="F238" s="1" t="s">
        <v>45</v>
      </c>
      <c r="G238" s="1" t="s">
        <v>45</v>
      </c>
      <c r="H238" s="1" t="s">
        <v>45</v>
      </c>
      <c r="M238" s="1">
        <v>7.0</v>
      </c>
      <c r="N238" s="1">
        <v>10.0</v>
      </c>
      <c r="O238" s="1">
        <v>10.0</v>
      </c>
      <c r="P238" s="1">
        <v>10.0</v>
      </c>
      <c r="Q238" s="1">
        <v>10.0</v>
      </c>
      <c r="S238" s="1" t="s">
        <v>28</v>
      </c>
      <c r="T238" s="1" t="s">
        <v>45</v>
      </c>
      <c r="U238" s="1" t="s">
        <v>45</v>
      </c>
      <c r="V238" s="1" t="s">
        <v>45</v>
      </c>
      <c r="W238" s="1" t="s">
        <v>45</v>
      </c>
      <c r="Y238" s="1" t="str">
        <f>IFERROR(__xludf.DUMMYFUNCTION("UNIQUE(S238:W238, TRUE)"),"7")</f>
        <v>7</v>
      </c>
      <c r="Z238" s="1" t="str">
        <f>IFERROR(__xludf.DUMMYFUNCTION("""COMPUTED_VALUE"""),"T")</f>
        <v>T</v>
      </c>
      <c r="AE238" s="1">
        <f t="shared" ref="AE238:AI238" si="238">IF($A238&lt;&gt;"", COUNTIF($D238:$H238, "=" &amp; Y238),"")</f>
        <v>1</v>
      </c>
      <c r="AF238" s="1">
        <f t="shared" si="238"/>
        <v>4</v>
      </c>
      <c r="AG238" s="1">
        <f t="shared" si="238"/>
        <v>0</v>
      </c>
      <c r="AH238" s="1">
        <f t="shared" si="238"/>
        <v>0</v>
      </c>
      <c r="AI238" s="1">
        <f t="shared" si="238"/>
        <v>0</v>
      </c>
      <c r="AJ238" s="1">
        <f t="shared" si="3"/>
        <v>0</v>
      </c>
      <c r="AL238" s="1">
        <f>IFERROR(__xludf.DUMMYFUNCTION("IFERROR(TRANSPOSE(SORT(TRANSPOSE(FILTER(AE238:AI238, AE238:AI238&lt;&gt;0)),1, FALSE)))"),4.0)</f>
        <v>4</v>
      </c>
      <c r="AM238" s="1">
        <f>IFERROR(__xludf.DUMMYFUNCTION("""COMPUTED_VALUE"""),1.0)</f>
        <v>1</v>
      </c>
      <c r="AR238" s="1">
        <v>4.0</v>
      </c>
      <c r="AS238" s="1">
        <v>1.0</v>
      </c>
      <c r="AT238" s="1"/>
      <c r="AU238" s="1"/>
      <c r="AV238" s="1"/>
      <c r="AX238" s="1">
        <v>237.0</v>
      </c>
      <c r="AY238" s="1">
        <v>2.0</v>
      </c>
      <c r="AZ238" s="1">
        <v>1.0</v>
      </c>
      <c r="BA238" s="1">
        <v>1.0</v>
      </c>
      <c r="BB238" s="1">
        <v>1.0</v>
      </c>
      <c r="BC238" s="1"/>
      <c r="BD238" s="1">
        <v>8.0</v>
      </c>
      <c r="BE238" s="1">
        <v>8.0</v>
      </c>
      <c r="BF238" s="1">
        <v>9.0</v>
      </c>
      <c r="BG238" s="1">
        <v>7.0</v>
      </c>
      <c r="BH238" s="1">
        <v>6.0</v>
      </c>
      <c r="BI238" s="1">
        <v>88976.0</v>
      </c>
      <c r="BJ238" s="1">
        <v>203.0</v>
      </c>
      <c r="BL238" s="1">
        <v>48111.0</v>
      </c>
    </row>
    <row r="239" ht="15.75" customHeight="1">
      <c r="A239" s="2" t="s">
        <v>477</v>
      </c>
      <c r="B239" s="1" t="str">
        <f>IFERROR(__xludf.DUMMYFUNCTION("""COMPUTED_VALUE"""),"5J52K")</f>
        <v>5J52K</v>
      </c>
      <c r="C239" s="1">
        <f>IFERROR(__xludf.DUMMYFUNCTION("""COMPUTED_VALUE"""),531.0)</f>
        <v>531</v>
      </c>
      <c r="D239" s="1" t="s">
        <v>29</v>
      </c>
      <c r="E239" s="1" t="s">
        <v>22</v>
      </c>
      <c r="F239" s="1" t="s">
        <v>29</v>
      </c>
      <c r="G239" s="1" t="s">
        <v>24</v>
      </c>
      <c r="H239" s="1" t="s">
        <v>38</v>
      </c>
      <c r="M239" s="1">
        <v>5.0</v>
      </c>
      <c r="N239" s="1">
        <v>1.0</v>
      </c>
      <c r="O239" s="1">
        <v>5.0</v>
      </c>
      <c r="P239" s="1">
        <v>2.0</v>
      </c>
      <c r="Q239" s="1">
        <v>13.0</v>
      </c>
      <c r="S239" s="1" t="s">
        <v>29</v>
      </c>
      <c r="T239" s="1" t="s">
        <v>25</v>
      </c>
      <c r="U239" s="1" t="s">
        <v>29</v>
      </c>
      <c r="V239" s="1" t="s">
        <v>24</v>
      </c>
      <c r="W239" s="1" t="s">
        <v>38</v>
      </c>
      <c r="Y239" s="1" t="str">
        <f>IFERROR(__xludf.DUMMYFUNCTION("UNIQUE(S239:W239, TRUE)"),"5")</f>
        <v>5</v>
      </c>
      <c r="Z239" s="1" t="str">
        <f>IFERROR(__xludf.DUMMYFUNCTION("""COMPUTED_VALUE"""),"")</f>
        <v/>
      </c>
      <c r="AA239" s="1" t="str">
        <f>IFERROR(__xludf.DUMMYFUNCTION("""COMPUTED_VALUE"""),"2")</f>
        <v>2</v>
      </c>
      <c r="AB239" s="1" t="str">
        <f>IFERROR(__xludf.DUMMYFUNCTION("""COMPUTED_VALUE"""),"K")</f>
        <v>K</v>
      </c>
      <c r="AE239" s="1">
        <f t="shared" ref="AE239:AI239" si="239">IF($A239&lt;&gt;"", COUNTIF($D239:$H239, "=" &amp; Y239),"")</f>
        <v>2</v>
      </c>
      <c r="AF239" s="1">
        <f t="shared" si="239"/>
        <v>0</v>
      </c>
      <c r="AG239" s="1">
        <f t="shared" si="239"/>
        <v>1</v>
      </c>
      <c r="AH239" s="1">
        <f t="shared" si="239"/>
        <v>1</v>
      </c>
      <c r="AI239" s="1">
        <f t="shared" si="239"/>
        <v>0</v>
      </c>
      <c r="AJ239" s="1">
        <f t="shared" si="3"/>
        <v>1</v>
      </c>
      <c r="AL239" s="1">
        <f>IFERROR(__xludf.DUMMYFUNCTION("IFERROR(TRANSPOSE(SORT(TRANSPOSE(FILTER(AE239:AI239, AE239:AI239&lt;&gt;0)),1, FALSE)))"),2.0)</f>
        <v>2</v>
      </c>
      <c r="AM239" s="1">
        <f>IFERROR(__xludf.DUMMYFUNCTION("""COMPUTED_VALUE"""),1.0)</f>
        <v>1</v>
      </c>
      <c r="AN239" s="1">
        <f>IFERROR(__xludf.DUMMYFUNCTION("""COMPUTED_VALUE"""),1.0)</f>
        <v>1</v>
      </c>
      <c r="AR239" s="1">
        <v>3.0</v>
      </c>
      <c r="AS239" s="1">
        <v>1.0</v>
      </c>
      <c r="AT239" s="1">
        <v>1.0</v>
      </c>
      <c r="AU239" s="1"/>
      <c r="AV239" s="1"/>
      <c r="AX239" s="1">
        <v>238.0</v>
      </c>
      <c r="AY239" s="1">
        <v>2.0</v>
      </c>
      <c r="AZ239" s="1">
        <v>1.0</v>
      </c>
      <c r="BA239" s="1">
        <v>1.0</v>
      </c>
      <c r="BB239" s="1">
        <v>1.0</v>
      </c>
      <c r="BC239" s="1"/>
      <c r="BD239" s="1">
        <v>8.0</v>
      </c>
      <c r="BE239" s="1">
        <v>10.0</v>
      </c>
      <c r="BF239" s="1">
        <v>10.0</v>
      </c>
      <c r="BG239" s="1">
        <v>4.0</v>
      </c>
      <c r="BH239" s="1">
        <v>7.0</v>
      </c>
      <c r="BI239" s="1" t="s">
        <v>478</v>
      </c>
      <c r="BJ239" s="1">
        <v>601.0</v>
      </c>
      <c r="BL239" s="1">
        <v>143038.0</v>
      </c>
    </row>
    <row r="240" ht="15.75" customHeight="1">
      <c r="A240" s="2" t="s">
        <v>479</v>
      </c>
      <c r="B240" s="1" t="str">
        <f>IFERROR(__xludf.DUMMYFUNCTION("""COMPUTED_VALUE"""),"398K6")</f>
        <v>398K6</v>
      </c>
      <c r="C240" s="1">
        <f>IFERROR(__xludf.DUMMYFUNCTION("""COMPUTED_VALUE"""),783.0)</f>
        <v>783</v>
      </c>
      <c r="D240" s="1" t="s">
        <v>31</v>
      </c>
      <c r="E240" s="1" t="s">
        <v>23</v>
      </c>
      <c r="F240" s="1" t="s">
        <v>30</v>
      </c>
      <c r="G240" s="1" t="s">
        <v>38</v>
      </c>
      <c r="H240" s="1" t="s">
        <v>40</v>
      </c>
      <c r="M240" s="1">
        <v>3.0</v>
      </c>
      <c r="N240" s="1">
        <v>9.0</v>
      </c>
      <c r="O240" s="1">
        <v>8.0</v>
      </c>
      <c r="P240" s="1">
        <v>13.0</v>
      </c>
      <c r="Q240" s="1">
        <v>6.0</v>
      </c>
      <c r="S240" s="1" t="s">
        <v>31</v>
      </c>
      <c r="T240" s="1" t="s">
        <v>23</v>
      </c>
      <c r="U240" s="1" t="s">
        <v>30</v>
      </c>
      <c r="V240" s="1" t="s">
        <v>38</v>
      </c>
      <c r="W240" s="1" t="s">
        <v>40</v>
      </c>
      <c r="Y240" s="1" t="str">
        <f>IFERROR(__xludf.DUMMYFUNCTION("UNIQUE(S240:W240, TRUE)"),"3")</f>
        <v>3</v>
      </c>
      <c r="Z240" s="1" t="str">
        <f>IFERROR(__xludf.DUMMYFUNCTION("""COMPUTED_VALUE"""),"9")</f>
        <v>9</v>
      </c>
      <c r="AA240" s="1" t="str">
        <f>IFERROR(__xludf.DUMMYFUNCTION("""COMPUTED_VALUE"""),"8")</f>
        <v>8</v>
      </c>
      <c r="AB240" s="1" t="str">
        <f>IFERROR(__xludf.DUMMYFUNCTION("""COMPUTED_VALUE"""),"K")</f>
        <v>K</v>
      </c>
      <c r="AC240" s="1" t="str">
        <f>IFERROR(__xludf.DUMMYFUNCTION("""COMPUTED_VALUE"""),"6")</f>
        <v>6</v>
      </c>
      <c r="AE240" s="1">
        <f t="shared" ref="AE240:AI240" si="240">IF($A240&lt;&gt;"", COUNTIF($D240:$H240, "=" &amp; Y240),"")</f>
        <v>1</v>
      </c>
      <c r="AF240" s="1">
        <f t="shared" si="240"/>
        <v>1</v>
      </c>
      <c r="AG240" s="1">
        <f t="shared" si="240"/>
        <v>1</v>
      </c>
      <c r="AH240" s="1">
        <f t="shared" si="240"/>
        <v>1</v>
      </c>
      <c r="AI240" s="1">
        <f t="shared" si="240"/>
        <v>1</v>
      </c>
      <c r="AJ240" s="1">
        <f t="shared" si="3"/>
        <v>0</v>
      </c>
      <c r="AL240" s="1">
        <f>IFERROR(__xludf.DUMMYFUNCTION("IFERROR(TRANSPOSE(SORT(TRANSPOSE(FILTER(AE240:AI240, AE240:AI240&lt;&gt;0)),1, FALSE)))"),1.0)</f>
        <v>1</v>
      </c>
      <c r="AM240" s="1">
        <f>IFERROR(__xludf.DUMMYFUNCTION("""COMPUTED_VALUE"""),1.0)</f>
        <v>1</v>
      </c>
      <c r="AN240" s="1">
        <f>IFERROR(__xludf.DUMMYFUNCTION("""COMPUTED_VALUE"""),1.0)</f>
        <v>1</v>
      </c>
      <c r="AO240" s="1">
        <f>IFERROR(__xludf.DUMMYFUNCTION("""COMPUTED_VALUE"""),1.0)</f>
        <v>1</v>
      </c>
      <c r="AP240" s="1">
        <f>IFERROR(__xludf.DUMMYFUNCTION("""COMPUTED_VALUE"""),1.0)</f>
        <v>1</v>
      </c>
      <c r="AR240" s="1">
        <v>1.0</v>
      </c>
      <c r="AS240" s="1">
        <v>1.0</v>
      </c>
      <c r="AT240" s="1">
        <v>1.0</v>
      </c>
      <c r="AU240" s="1">
        <v>1.0</v>
      </c>
      <c r="AV240" s="1">
        <v>1.0</v>
      </c>
      <c r="AX240" s="1">
        <v>239.0</v>
      </c>
      <c r="AY240" s="1">
        <v>2.0</v>
      </c>
      <c r="AZ240" s="1">
        <v>1.0</v>
      </c>
      <c r="BA240" s="1">
        <v>1.0</v>
      </c>
      <c r="BB240" s="1">
        <v>1.0</v>
      </c>
      <c r="BC240" s="1"/>
      <c r="BD240" s="1">
        <v>8.0</v>
      </c>
      <c r="BE240" s="1">
        <v>10.0</v>
      </c>
      <c r="BF240" s="1">
        <v>13.0</v>
      </c>
      <c r="BG240" s="1">
        <v>4.0</v>
      </c>
      <c r="BH240" s="1">
        <v>8.0</v>
      </c>
      <c r="BI240" s="1" t="s">
        <v>480</v>
      </c>
      <c r="BJ240" s="1">
        <v>109.0</v>
      </c>
      <c r="BL240" s="1">
        <v>26051.0</v>
      </c>
    </row>
    <row r="241" ht="15.75" customHeight="1">
      <c r="A241" s="2" t="s">
        <v>481</v>
      </c>
      <c r="B241" s="1" t="str">
        <f>IFERROR(__xludf.DUMMYFUNCTION("""COMPUTED_VALUE"""),"99A9T")</f>
        <v>99A9T</v>
      </c>
      <c r="C241" s="1">
        <f>IFERROR(__xludf.DUMMYFUNCTION("""COMPUTED_VALUE"""),49.0)</f>
        <v>49</v>
      </c>
      <c r="D241" s="1" t="s">
        <v>23</v>
      </c>
      <c r="E241" s="1" t="s">
        <v>23</v>
      </c>
      <c r="F241" s="1" t="s">
        <v>39</v>
      </c>
      <c r="G241" s="1" t="s">
        <v>23</v>
      </c>
      <c r="H241" s="1" t="s">
        <v>45</v>
      </c>
      <c r="M241" s="1">
        <v>9.0</v>
      </c>
      <c r="N241" s="1">
        <v>9.0</v>
      </c>
      <c r="O241" s="1">
        <v>14.0</v>
      </c>
      <c r="P241" s="1">
        <v>9.0</v>
      </c>
      <c r="Q241" s="1">
        <v>10.0</v>
      </c>
      <c r="S241" s="1" t="s">
        <v>23</v>
      </c>
      <c r="T241" s="1" t="s">
        <v>23</v>
      </c>
      <c r="U241" s="1" t="s">
        <v>39</v>
      </c>
      <c r="V241" s="1" t="s">
        <v>23</v>
      </c>
      <c r="W241" s="1" t="s">
        <v>45</v>
      </c>
      <c r="Y241" s="1" t="str">
        <f>IFERROR(__xludf.DUMMYFUNCTION("UNIQUE(S241:W241, TRUE)"),"9")</f>
        <v>9</v>
      </c>
      <c r="Z241" s="1" t="str">
        <f>IFERROR(__xludf.DUMMYFUNCTION("""COMPUTED_VALUE"""),"A")</f>
        <v>A</v>
      </c>
      <c r="AA241" s="1" t="str">
        <f>IFERROR(__xludf.DUMMYFUNCTION("""COMPUTED_VALUE"""),"T")</f>
        <v>T</v>
      </c>
      <c r="AE241" s="1">
        <f t="shared" ref="AE241:AI241" si="241">IF($A241&lt;&gt;"", COUNTIF($D241:$H241, "=" &amp; Y241),"")</f>
        <v>3</v>
      </c>
      <c r="AF241" s="1">
        <f t="shared" si="241"/>
        <v>1</v>
      </c>
      <c r="AG241" s="1">
        <f t="shared" si="241"/>
        <v>1</v>
      </c>
      <c r="AH241" s="1">
        <f t="shared" si="241"/>
        <v>0</v>
      </c>
      <c r="AI241" s="1">
        <f t="shared" si="241"/>
        <v>0</v>
      </c>
      <c r="AJ241" s="1">
        <f t="shared" si="3"/>
        <v>0</v>
      </c>
      <c r="AL241" s="1">
        <f>IFERROR(__xludf.DUMMYFUNCTION("IFERROR(TRANSPOSE(SORT(TRANSPOSE(FILTER(AE241:AI241, AE241:AI241&lt;&gt;0)),1, FALSE)))"),3.0)</f>
        <v>3</v>
      </c>
      <c r="AM241" s="1">
        <f>IFERROR(__xludf.DUMMYFUNCTION("""COMPUTED_VALUE"""),1.0)</f>
        <v>1</v>
      </c>
      <c r="AN241" s="1">
        <f>IFERROR(__xludf.DUMMYFUNCTION("""COMPUTED_VALUE"""),1.0)</f>
        <v>1</v>
      </c>
      <c r="AR241" s="1">
        <v>3.0</v>
      </c>
      <c r="AS241" s="1">
        <v>1.0</v>
      </c>
      <c r="AT241" s="1">
        <v>1.0</v>
      </c>
      <c r="AU241" s="1"/>
      <c r="AV241" s="1"/>
      <c r="AX241" s="1">
        <v>240.0</v>
      </c>
      <c r="AY241" s="1">
        <v>2.0</v>
      </c>
      <c r="AZ241" s="1">
        <v>1.0</v>
      </c>
      <c r="BA241" s="1">
        <v>1.0</v>
      </c>
      <c r="BB241" s="1">
        <v>1.0</v>
      </c>
      <c r="BC241" s="1"/>
      <c r="BD241" s="1">
        <v>8.0</v>
      </c>
      <c r="BE241" s="1">
        <v>13.0</v>
      </c>
      <c r="BF241" s="1">
        <v>6.0</v>
      </c>
      <c r="BG241" s="1">
        <v>8.0</v>
      </c>
      <c r="BH241" s="1">
        <v>2.0</v>
      </c>
      <c r="BI241" s="1" t="s">
        <v>482</v>
      </c>
      <c r="BJ241" s="1">
        <v>974.0</v>
      </c>
      <c r="BL241" s="1">
        <v>233760.0</v>
      </c>
    </row>
    <row r="242" ht="15.75" customHeight="1">
      <c r="A242" s="2" t="s">
        <v>483</v>
      </c>
      <c r="B242" s="1" t="str">
        <f>IFERROR(__xludf.DUMMYFUNCTION("""COMPUTED_VALUE"""),"667TT")</f>
        <v>667TT</v>
      </c>
      <c r="C242" s="1">
        <f>IFERROR(__xludf.DUMMYFUNCTION("""COMPUTED_VALUE"""),86.0)</f>
        <v>86</v>
      </c>
      <c r="D242" s="1" t="s">
        <v>40</v>
      </c>
      <c r="E242" s="1" t="s">
        <v>40</v>
      </c>
      <c r="F242" s="1" t="s">
        <v>28</v>
      </c>
      <c r="G242" s="1" t="s">
        <v>45</v>
      </c>
      <c r="H242" s="1" t="s">
        <v>45</v>
      </c>
      <c r="M242" s="1">
        <v>6.0</v>
      </c>
      <c r="N242" s="1">
        <v>6.0</v>
      </c>
      <c r="O242" s="1">
        <v>7.0</v>
      </c>
      <c r="P242" s="1">
        <v>10.0</v>
      </c>
      <c r="Q242" s="1">
        <v>10.0</v>
      </c>
      <c r="S242" s="1" t="s">
        <v>40</v>
      </c>
      <c r="T242" s="1" t="s">
        <v>40</v>
      </c>
      <c r="U242" s="1" t="s">
        <v>28</v>
      </c>
      <c r="V242" s="1" t="s">
        <v>45</v>
      </c>
      <c r="W242" s="1" t="s">
        <v>45</v>
      </c>
      <c r="Y242" s="1" t="str">
        <f>IFERROR(__xludf.DUMMYFUNCTION("UNIQUE(S242:W242, TRUE)"),"6")</f>
        <v>6</v>
      </c>
      <c r="Z242" s="1" t="str">
        <f>IFERROR(__xludf.DUMMYFUNCTION("""COMPUTED_VALUE"""),"7")</f>
        <v>7</v>
      </c>
      <c r="AA242" s="1" t="str">
        <f>IFERROR(__xludf.DUMMYFUNCTION("""COMPUTED_VALUE"""),"T")</f>
        <v>T</v>
      </c>
      <c r="AE242" s="1">
        <f t="shared" ref="AE242:AI242" si="242">IF($A242&lt;&gt;"", COUNTIF($D242:$H242, "=" &amp; Y242),"")</f>
        <v>2</v>
      </c>
      <c r="AF242" s="1">
        <f t="shared" si="242"/>
        <v>1</v>
      </c>
      <c r="AG242" s="1">
        <f t="shared" si="242"/>
        <v>2</v>
      </c>
      <c r="AH242" s="1">
        <f t="shared" si="242"/>
        <v>0</v>
      </c>
      <c r="AI242" s="1">
        <f t="shared" si="242"/>
        <v>0</v>
      </c>
      <c r="AJ242" s="1">
        <f t="shared" si="3"/>
        <v>0</v>
      </c>
      <c r="AL242" s="1">
        <f>IFERROR(__xludf.DUMMYFUNCTION("IFERROR(TRANSPOSE(SORT(TRANSPOSE(FILTER(AE242:AI242, AE242:AI242&lt;&gt;0)),1, FALSE)))"),2.0)</f>
        <v>2</v>
      </c>
      <c r="AM242" s="1">
        <f>IFERROR(__xludf.DUMMYFUNCTION("""COMPUTED_VALUE"""),2.0)</f>
        <v>2</v>
      </c>
      <c r="AN242" s="1">
        <f>IFERROR(__xludf.DUMMYFUNCTION("""COMPUTED_VALUE"""),1.0)</f>
        <v>1</v>
      </c>
      <c r="AR242" s="1">
        <v>2.0</v>
      </c>
      <c r="AS242" s="1">
        <v>2.0</v>
      </c>
      <c r="AT242" s="1">
        <v>1.0</v>
      </c>
      <c r="AU242" s="1"/>
      <c r="AV242" s="1"/>
      <c r="AX242" s="1">
        <v>241.0</v>
      </c>
      <c r="AY242" s="1">
        <v>2.0</v>
      </c>
      <c r="AZ242" s="1">
        <v>1.0</v>
      </c>
      <c r="BA242" s="1">
        <v>1.0</v>
      </c>
      <c r="BB242" s="1">
        <v>1.0</v>
      </c>
      <c r="BC242" s="1"/>
      <c r="BD242" s="1">
        <v>8.0</v>
      </c>
      <c r="BE242" s="1">
        <v>14.0</v>
      </c>
      <c r="BF242" s="1">
        <v>7.0</v>
      </c>
      <c r="BG242" s="1">
        <v>4.0</v>
      </c>
      <c r="BH242" s="1">
        <v>7.0</v>
      </c>
      <c r="BI242" s="1" t="s">
        <v>484</v>
      </c>
      <c r="BJ242" s="1">
        <v>457.0</v>
      </c>
      <c r="BL242" s="1">
        <v>110137.0</v>
      </c>
    </row>
    <row r="243" ht="15.75" customHeight="1">
      <c r="A243" s="2" t="s">
        <v>485</v>
      </c>
      <c r="B243" s="1" t="str">
        <f>IFERROR(__xludf.DUMMYFUNCTION("""COMPUTED_VALUE"""),"AAKK6")</f>
        <v>AAKK6</v>
      </c>
      <c r="C243" s="1">
        <f>IFERROR(__xludf.DUMMYFUNCTION("""COMPUTED_VALUE"""),928.0)</f>
        <v>928</v>
      </c>
      <c r="D243" s="1" t="s">
        <v>39</v>
      </c>
      <c r="E243" s="1" t="s">
        <v>39</v>
      </c>
      <c r="F243" s="1" t="s">
        <v>38</v>
      </c>
      <c r="G243" s="1" t="s">
        <v>38</v>
      </c>
      <c r="H243" s="1" t="s">
        <v>40</v>
      </c>
      <c r="M243" s="1">
        <v>14.0</v>
      </c>
      <c r="N243" s="1">
        <v>14.0</v>
      </c>
      <c r="O243" s="1">
        <v>13.0</v>
      </c>
      <c r="P243" s="1">
        <v>13.0</v>
      </c>
      <c r="Q243" s="1">
        <v>6.0</v>
      </c>
      <c r="S243" s="1" t="s">
        <v>39</v>
      </c>
      <c r="T243" s="1" t="s">
        <v>39</v>
      </c>
      <c r="U243" s="1" t="s">
        <v>38</v>
      </c>
      <c r="V243" s="1" t="s">
        <v>38</v>
      </c>
      <c r="W243" s="1" t="s">
        <v>40</v>
      </c>
      <c r="Y243" s="1" t="str">
        <f>IFERROR(__xludf.DUMMYFUNCTION("UNIQUE(S243:W243, TRUE)"),"A")</f>
        <v>A</v>
      </c>
      <c r="Z243" s="1" t="str">
        <f>IFERROR(__xludf.DUMMYFUNCTION("""COMPUTED_VALUE"""),"K")</f>
        <v>K</v>
      </c>
      <c r="AA243" s="1" t="str">
        <f>IFERROR(__xludf.DUMMYFUNCTION("""COMPUTED_VALUE"""),"6")</f>
        <v>6</v>
      </c>
      <c r="AE243" s="1">
        <f t="shared" ref="AE243:AI243" si="243">IF($A243&lt;&gt;"", COUNTIF($D243:$H243, "=" &amp; Y243),"")</f>
        <v>2</v>
      </c>
      <c r="AF243" s="1">
        <f t="shared" si="243"/>
        <v>2</v>
      </c>
      <c r="AG243" s="1">
        <f t="shared" si="243"/>
        <v>1</v>
      </c>
      <c r="AH243" s="1">
        <f t="shared" si="243"/>
        <v>0</v>
      </c>
      <c r="AI243" s="1">
        <f t="shared" si="243"/>
        <v>0</v>
      </c>
      <c r="AJ243" s="1">
        <f t="shared" si="3"/>
        <v>0</v>
      </c>
      <c r="AL243" s="1">
        <f>IFERROR(__xludf.DUMMYFUNCTION("IFERROR(TRANSPOSE(SORT(TRANSPOSE(FILTER(AE243:AI243, AE243:AI243&lt;&gt;0)),1, FALSE)))"),2.0)</f>
        <v>2</v>
      </c>
      <c r="AM243" s="1">
        <f>IFERROR(__xludf.DUMMYFUNCTION("""COMPUTED_VALUE"""),2.0)</f>
        <v>2</v>
      </c>
      <c r="AN243" s="1">
        <f>IFERROR(__xludf.DUMMYFUNCTION("""COMPUTED_VALUE"""),1.0)</f>
        <v>1</v>
      </c>
      <c r="AR243" s="1">
        <v>2.0</v>
      </c>
      <c r="AS243" s="1">
        <v>2.0</v>
      </c>
      <c r="AT243" s="1">
        <v>1.0</v>
      </c>
      <c r="AU243" s="1"/>
      <c r="AV243" s="1"/>
      <c r="AX243" s="1">
        <v>242.0</v>
      </c>
      <c r="AY243" s="1">
        <v>2.0</v>
      </c>
      <c r="AZ243" s="1">
        <v>1.0</v>
      </c>
      <c r="BA243" s="1">
        <v>1.0</v>
      </c>
      <c r="BB243" s="1">
        <v>1.0</v>
      </c>
      <c r="BC243" s="1"/>
      <c r="BD243" s="1">
        <v>9.0</v>
      </c>
      <c r="BE243" s="1">
        <v>2.0</v>
      </c>
      <c r="BF243" s="1">
        <v>2.0</v>
      </c>
      <c r="BG243" s="1">
        <v>3.0</v>
      </c>
      <c r="BH243" s="1">
        <v>12.0</v>
      </c>
      <c r="BI243" s="1" t="s">
        <v>486</v>
      </c>
      <c r="BJ243" s="1">
        <v>991.0</v>
      </c>
      <c r="BL243" s="1">
        <v>239822.0</v>
      </c>
    </row>
    <row r="244" ht="15.75" customHeight="1">
      <c r="A244" s="2" t="s">
        <v>487</v>
      </c>
      <c r="B244" s="1" t="str">
        <f>IFERROR(__xludf.DUMMYFUNCTION("""COMPUTED_VALUE"""),"2626J")</f>
        <v>2626J</v>
      </c>
      <c r="C244" s="1">
        <f>IFERROR(__xludf.DUMMYFUNCTION("""COMPUTED_VALUE"""),346.0)</f>
        <v>346</v>
      </c>
      <c r="D244" s="1" t="s">
        <v>24</v>
      </c>
      <c r="E244" s="1" t="s">
        <v>40</v>
      </c>
      <c r="F244" s="1" t="s">
        <v>24</v>
      </c>
      <c r="G244" s="1" t="s">
        <v>40</v>
      </c>
      <c r="H244" s="1" t="s">
        <v>22</v>
      </c>
      <c r="M244" s="1">
        <v>2.0</v>
      </c>
      <c r="N244" s="1">
        <v>6.0</v>
      </c>
      <c r="O244" s="1">
        <v>2.0</v>
      </c>
      <c r="P244" s="1">
        <v>6.0</v>
      </c>
      <c r="Q244" s="1">
        <v>1.0</v>
      </c>
      <c r="S244" s="1" t="s">
        <v>24</v>
      </c>
      <c r="T244" s="1" t="s">
        <v>40</v>
      </c>
      <c r="U244" s="1" t="s">
        <v>24</v>
      </c>
      <c r="V244" s="1" t="s">
        <v>40</v>
      </c>
      <c r="W244" s="1" t="s">
        <v>25</v>
      </c>
      <c r="Y244" s="1" t="str">
        <f>IFERROR(__xludf.DUMMYFUNCTION("UNIQUE(S244:W244, TRUE)"),"2")</f>
        <v>2</v>
      </c>
      <c r="Z244" s="1" t="str">
        <f>IFERROR(__xludf.DUMMYFUNCTION("""COMPUTED_VALUE"""),"6")</f>
        <v>6</v>
      </c>
      <c r="AA244" s="1" t="str">
        <f>IFERROR(__xludf.DUMMYFUNCTION("""COMPUTED_VALUE"""),"")</f>
        <v/>
      </c>
      <c r="AE244" s="1">
        <f t="shared" ref="AE244:AI244" si="244">IF($A244&lt;&gt;"", COUNTIF($D244:$H244, "=" &amp; Y244),"")</f>
        <v>2</v>
      </c>
      <c r="AF244" s="1">
        <f t="shared" si="244"/>
        <v>2</v>
      </c>
      <c r="AG244" s="1">
        <f t="shared" si="244"/>
        <v>0</v>
      </c>
      <c r="AH244" s="1">
        <f t="shared" si="244"/>
        <v>0</v>
      </c>
      <c r="AI244" s="1">
        <f t="shared" si="244"/>
        <v>0</v>
      </c>
      <c r="AJ244" s="1">
        <f t="shared" si="3"/>
        <v>1</v>
      </c>
      <c r="AL244" s="1">
        <f>IFERROR(__xludf.DUMMYFUNCTION("IFERROR(TRANSPOSE(SORT(TRANSPOSE(FILTER(AE244:AI244, AE244:AI244&lt;&gt;0)),1, FALSE)))"),2.0)</f>
        <v>2</v>
      </c>
      <c r="AM244" s="1">
        <f>IFERROR(__xludf.DUMMYFUNCTION("""COMPUTED_VALUE"""),2.0)</f>
        <v>2</v>
      </c>
      <c r="AR244" s="1">
        <v>3.0</v>
      </c>
      <c r="AS244" s="1">
        <v>2.0</v>
      </c>
      <c r="AT244" s="1"/>
      <c r="AU244" s="1"/>
      <c r="AV244" s="1"/>
      <c r="AX244" s="1">
        <v>243.0</v>
      </c>
      <c r="AY244" s="1">
        <v>2.0</v>
      </c>
      <c r="AZ244" s="1">
        <v>1.0</v>
      </c>
      <c r="BA244" s="1">
        <v>1.0</v>
      </c>
      <c r="BB244" s="1">
        <v>1.0</v>
      </c>
      <c r="BC244" s="1"/>
      <c r="BD244" s="1">
        <v>9.0</v>
      </c>
      <c r="BE244" s="1">
        <v>3.0</v>
      </c>
      <c r="BF244" s="1">
        <v>10.0</v>
      </c>
      <c r="BG244" s="1">
        <v>2.0</v>
      </c>
      <c r="BH244" s="1">
        <v>9.0</v>
      </c>
      <c r="BI244" s="1" t="s">
        <v>488</v>
      </c>
      <c r="BJ244" s="1">
        <v>317.0</v>
      </c>
      <c r="BL244" s="1">
        <v>77031.0</v>
      </c>
    </row>
    <row r="245" ht="15.75" customHeight="1">
      <c r="A245" s="2" t="s">
        <v>489</v>
      </c>
      <c r="B245" s="1" t="str">
        <f>IFERROR(__xludf.DUMMYFUNCTION("""COMPUTED_VALUE"""),"3J675")</f>
        <v>3J675</v>
      </c>
      <c r="C245" s="1">
        <f>IFERROR(__xludf.DUMMYFUNCTION("""COMPUTED_VALUE"""),37.0)</f>
        <v>37</v>
      </c>
      <c r="D245" s="1" t="s">
        <v>31</v>
      </c>
      <c r="E245" s="1" t="s">
        <v>22</v>
      </c>
      <c r="F245" s="1" t="s">
        <v>40</v>
      </c>
      <c r="G245" s="1" t="s">
        <v>28</v>
      </c>
      <c r="H245" s="1" t="s">
        <v>29</v>
      </c>
      <c r="M245" s="1">
        <v>3.0</v>
      </c>
      <c r="N245" s="1">
        <v>1.0</v>
      </c>
      <c r="O245" s="1">
        <v>6.0</v>
      </c>
      <c r="P245" s="1">
        <v>7.0</v>
      </c>
      <c r="Q245" s="1">
        <v>5.0</v>
      </c>
      <c r="S245" s="1" t="s">
        <v>31</v>
      </c>
      <c r="T245" s="1" t="s">
        <v>25</v>
      </c>
      <c r="U245" s="1" t="s">
        <v>40</v>
      </c>
      <c r="V245" s="1" t="s">
        <v>28</v>
      </c>
      <c r="W245" s="1" t="s">
        <v>29</v>
      </c>
      <c r="Y245" s="1" t="str">
        <f>IFERROR(__xludf.DUMMYFUNCTION("UNIQUE(S245:W245, TRUE)"),"3")</f>
        <v>3</v>
      </c>
      <c r="Z245" s="1" t="str">
        <f>IFERROR(__xludf.DUMMYFUNCTION("""COMPUTED_VALUE"""),"")</f>
        <v/>
      </c>
      <c r="AA245" s="1" t="str">
        <f>IFERROR(__xludf.DUMMYFUNCTION("""COMPUTED_VALUE"""),"6")</f>
        <v>6</v>
      </c>
      <c r="AB245" s="1" t="str">
        <f>IFERROR(__xludf.DUMMYFUNCTION("""COMPUTED_VALUE"""),"7")</f>
        <v>7</v>
      </c>
      <c r="AC245" s="1" t="str">
        <f>IFERROR(__xludf.DUMMYFUNCTION("""COMPUTED_VALUE"""),"5")</f>
        <v>5</v>
      </c>
      <c r="AE245" s="1">
        <f t="shared" ref="AE245:AI245" si="245">IF($A245&lt;&gt;"", COUNTIF($D245:$H245, "=" &amp; Y245),"")</f>
        <v>1</v>
      </c>
      <c r="AF245" s="1">
        <f t="shared" si="245"/>
        <v>0</v>
      </c>
      <c r="AG245" s="1">
        <f t="shared" si="245"/>
        <v>1</v>
      </c>
      <c r="AH245" s="1">
        <f t="shared" si="245"/>
        <v>1</v>
      </c>
      <c r="AI245" s="1">
        <f t="shared" si="245"/>
        <v>1</v>
      </c>
      <c r="AJ245" s="1">
        <f t="shared" si="3"/>
        <v>1</v>
      </c>
      <c r="AL245" s="1">
        <f>IFERROR(__xludf.DUMMYFUNCTION("IFERROR(TRANSPOSE(SORT(TRANSPOSE(FILTER(AE245:AI245, AE245:AI245&lt;&gt;0)),1, FALSE)))"),1.0)</f>
        <v>1</v>
      </c>
      <c r="AM245" s="1">
        <f>IFERROR(__xludf.DUMMYFUNCTION("""COMPUTED_VALUE"""),1.0)</f>
        <v>1</v>
      </c>
      <c r="AN245" s="1">
        <f>IFERROR(__xludf.DUMMYFUNCTION("""COMPUTED_VALUE"""),1.0)</f>
        <v>1</v>
      </c>
      <c r="AO245" s="1">
        <f>IFERROR(__xludf.DUMMYFUNCTION("""COMPUTED_VALUE"""),1.0)</f>
        <v>1</v>
      </c>
      <c r="AR245" s="1">
        <v>2.0</v>
      </c>
      <c r="AS245" s="1">
        <v>1.0</v>
      </c>
      <c r="AT245" s="1">
        <v>1.0</v>
      </c>
      <c r="AU245" s="1">
        <v>1.0</v>
      </c>
      <c r="AV245" s="1"/>
      <c r="AX245" s="1">
        <v>244.0</v>
      </c>
      <c r="AY245" s="1">
        <v>2.0</v>
      </c>
      <c r="AZ245" s="1">
        <v>1.0</v>
      </c>
      <c r="BA245" s="1">
        <v>1.0</v>
      </c>
      <c r="BB245" s="1">
        <v>1.0</v>
      </c>
      <c r="BC245" s="1"/>
      <c r="BD245" s="1">
        <v>9.0</v>
      </c>
      <c r="BE245" s="1">
        <v>4.0</v>
      </c>
      <c r="BF245" s="1">
        <v>4.0</v>
      </c>
      <c r="BG245" s="1">
        <v>10.0</v>
      </c>
      <c r="BH245" s="1">
        <v>7.0</v>
      </c>
      <c r="BI245" s="1" t="s">
        <v>490</v>
      </c>
      <c r="BJ245" s="1">
        <v>126.0</v>
      </c>
      <c r="BL245" s="1">
        <v>30744.0</v>
      </c>
    </row>
    <row r="246" ht="15.75" customHeight="1">
      <c r="A246" s="2" t="s">
        <v>491</v>
      </c>
      <c r="B246" s="1" t="str">
        <f>IFERROR(__xludf.DUMMYFUNCTION("""COMPUTED_VALUE"""),"T8488")</f>
        <v>T8488</v>
      </c>
      <c r="C246" s="1">
        <f>IFERROR(__xludf.DUMMYFUNCTION("""COMPUTED_VALUE"""),268.0)</f>
        <v>268</v>
      </c>
      <c r="D246" s="1" t="s">
        <v>45</v>
      </c>
      <c r="E246" s="1" t="s">
        <v>30</v>
      </c>
      <c r="F246" s="1" t="s">
        <v>21</v>
      </c>
      <c r="G246" s="1" t="s">
        <v>30</v>
      </c>
      <c r="H246" s="1" t="s">
        <v>30</v>
      </c>
      <c r="M246" s="1">
        <v>10.0</v>
      </c>
      <c r="N246" s="1">
        <v>8.0</v>
      </c>
      <c r="O246" s="1">
        <v>4.0</v>
      </c>
      <c r="P246" s="1">
        <v>8.0</v>
      </c>
      <c r="Q246" s="1">
        <v>8.0</v>
      </c>
      <c r="S246" s="1" t="s">
        <v>45</v>
      </c>
      <c r="T246" s="1" t="s">
        <v>30</v>
      </c>
      <c r="U246" s="1" t="s">
        <v>21</v>
      </c>
      <c r="V246" s="1" t="s">
        <v>30</v>
      </c>
      <c r="W246" s="1" t="s">
        <v>30</v>
      </c>
      <c r="Y246" s="1" t="str">
        <f>IFERROR(__xludf.DUMMYFUNCTION("UNIQUE(S246:W246, TRUE)"),"T")</f>
        <v>T</v>
      </c>
      <c r="Z246" s="1" t="str">
        <f>IFERROR(__xludf.DUMMYFUNCTION("""COMPUTED_VALUE"""),"8")</f>
        <v>8</v>
      </c>
      <c r="AA246" s="1" t="str">
        <f>IFERROR(__xludf.DUMMYFUNCTION("""COMPUTED_VALUE"""),"4")</f>
        <v>4</v>
      </c>
      <c r="AE246" s="1">
        <f t="shared" ref="AE246:AI246" si="246">IF($A246&lt;&gt;"", COUNTIF($D246:$H246, "=" &amp; Y246),"")</f>
        <v>1</v>
      </c>
      <c r="AF246" s="1">
        <f t="shared" si="246"/>
        <v>3</v>
      </c>
      <c r="AG246" s="1">
        <f t="shared" si="246"/>
        <v>1</v>
      </c>
      <c r="AH246" s="1">
        <f t="shared" si="246"/>
        <v>0</v>
      </c>
      <c r="AI246" s="1">
        <f t="shared" si="246"/>
        <v>0</v>
      </c>
      <c r="AJ246" s="1">
        <f t="shared" si="3"/>
        <v>0</v>
      </c>
      <c r="AL246" s="1">
        <f>IFERROR(__xludf.DUMMYFUNCTION("IFERROR(TRANSPOSE(SORT(TRANSPOSE(FILTER(AE246:AI246, AE246:AI246&lt;&gt;0)),1, FALSE)))"),3.0)</f>
        <v>3</v>
      </c>
      <c r="AM246" s="1">
        <f>IFERROR(__xludf.DUMMYFUNCTION("""COMPUTED_VALUE"""),1.0)</f>
        <v>1</v>
      </c>
      <c r="AN246" s="1">
        <f>IFERROR(__xludf.DUMMYFUNCTION("""COMPUTED_VALUE"""),1.0)</f>
        <v>1</v>
      </c>
      <c r="AR246" s="1">
        <v>3.0</v>
      </c>
      <c r="AS246" s="1">
        <v>1.0</v>
      </c>
      <c r="AT246" s="1">
        <v>1.0</v>
      </c>
      <c r="AU246" s="1"/>
      <c r="AV246" s="1"/>
      <c r="AX246" s="1">
        <v>245.0</v>
      </c>
      <c r="AY246" s="1">
        <v>2.0</v>
      </c>
      <c r="AZ246" s="1">
        <v>1.0</v>
      </c>
      <c r="BA246" s="1">
        <v>1.0</v>
      </c>
      <c r="BB246" s="1">
        <v>1.0</v>
      </c>
      <c r="BC246" s="1"/>
      <c r="BD246" s="1">
        <v>9.0</v>
      </c>
      <c r="BE246" s="1">
        <v>5.0</v>
      </c>
      <c r="BF246" s="1">
        <v>10.0</v>
      </c>
      <c r="BG246" s="1">
        <v>5.0</v>
      </c>
      <c r="BH246" s="1">
        <v>3.0</v>
      </c>
      <c r="BI246" s="1" t="s">
        <v>492</v>
      </c>
      <c r="BJ246" s="1">
        <v>956.0</v>
      </c>
      <c r="BL246" s="1">
        <v>234220.0</v>
      </c>
    </row>
    <row r="247" ht="15.75" customHeight="1">
      <c r="A247" s="2" t="s">
        <v>493</v>
      </c>
      <c r="B247" s="1" t="str">
        <f>IFERROR(__xludf.DUMMYFUNCTION("""COMPUTED_VALUE"""),"KK222")</f>
        <v>KK222</v>
      </c>
      <c r="C247" s="1">
        <f>IFERROR(__xludf.DUMMYFUNCTION("""COMPUTED_VALUE"""),763.0)</f>
        <v>763</v>
      </c>
      <c r="D247" s="1" t="s">
        <v>38</v>
      </c>
      <c r="E247" s="1" t="s">
        <v>38</v>
      </c>
      <c r="F247" s="1" t="s">
        <v>24</v>
      </c>
      <c r="G247" s="1" t="s">
        <v>24</v>
      </c>
      <c r="H247" s="1" t="s">
        <v>24</v>
      </c>
      <c r="M247" s="1">
        <v>13.0</v>
      </c>
      <c r="N247" s="1">
        <v>13.0</v>
      </c>
      <c r="O247" s="1">
        <v>2.0</v>
      </c>
      <c r="P247" s="1">
        <v>2.0</v>
      </c>
      <c r="Q247" s="1">
        <v>2.0</v>
      </c>
      <c r="S247" s="1" t="s">
        <v>38</v>
      </c>
      <c r="T247" s="1" t="s">
        <v>38</v>
      </c>
      <c r="U247" s="1" t="s">
        <v>24</v>
      </c>
      <c r="V247" s="1" t="s">
        <v>24</v>
      </c>
      <c r="W247" s="1" t="s">
        <v>24</v>
      </c>
      <c r="Y247" s="1" t="str">
        <f>IFERROR(__xludf.DUMMYFUNCTION("UNIQUE(S247:W247, TRUE)"),"K")</f>
        <v>K</v>
      </c>
      <c r="Z247" s="1" t="str">
        <f>IFERROR(__xludf.DUMMYFUNCTION("""COMPUTED_VALUE"""),"2")</f>
        <v>2</v>
      </c>
      <c r="AE247" s="1">
        <f t="shared" ref="AE247:AI247" si="247">IF($A247&lt;&gt;"", COUNTIF($D247:$H247, "=" &amp; Y247),"")</f>
        <v>2</v>
      </c>
      <c r="AF247" s="1">
        <f t="shared" si="247"/>
        <v>3</v>
      </c>
      <c r="AG247" s="1">
        <f t="shared" si="247"/>
        <v>0</v>
      </c>
      <c r="AH247" s="1">
        <f t="shared" si="247"/>
        <v>0</v>
      </c>
      <c r="AI247" s="1">
        <f t="shared" si="247"/>
        <v>0</v>
      </c>
      <c r="AJ247" s="1">
        <f t="shared" si="3"/>
        <v>0</v>
      </c>
      <c r="AL247" s="1">
        <f>IFERROR(__xludf.DUMMYFUNCTION("IFERROR(TRANSPOSE(SORT(TRANSPOSE(FILTER(AE247:AI247, AE247:AI247&lt;&gt;0)),1, FALSE)))"),3.0)</f>
        <v>3</v>
      </c>
      <c r="AM247" s="1">
        <f>IFERROR(__xludf.DUMMYFUNCTION("""COMPUTED_VALUE"""),2.0)</f>
        <v>2</v>
      </c>
      <c r="AR247" s="1">
        <v>3.0</v>
      </c>
      <c r="AS247" s="1">
        <v>2.0</v>
      </c>
      <c r="AT247" s="1"/>
      <c r="AU247" s="1"/>
      <c r="AV247" s="1"/>
      <c r="AX247" s="1">
        <v>246.0</v>
      </c>
      <c r="AY247" s="1">
        <v>2.0</v>
      </c>
      <c r="AZ247" s="1">
        <v>1.0</v>
      </c>
      <c r="BA247" s="1">
        <v>1.0</v>
      </c>
      <c r="BB247" s="1">
        <v>1.0</v>
      </c>
      <c r="BC247" s="1"/>
      <c r="BD247" s="1">
        <v>9.0</v>
      </c>
      <c r="BE247" s="1">
        <v>5.0</v>
      </c>
      <c r="BF247" s="1">
        <v>14.0</v>
      </c>
      <c r="BG247" s="1">
        <v>5.0</v>
      </c>
      <c r="BH247" s="1">
        <v>2.0</v>
      </c>
      <c r="BI247" s="1" t="s">
        <v>494</v>
      </c>
      <c r="BJ247" s="1">
        <v>789.0</v>
      </c>
      <c r="BL247" s="1">
        <v>194094.0</v>
      </c>
    </row>
    <row r="248" ht="15.75" customHeight="1">
      <c r="A248" s="2" t="s">
        <v>495</v>
      </c>
      <c r="B248" s="1">
        <f>IFERROR(__xludf.DUMMYFUNCTION("""COMPUTED_VALUE"""),76666.0)</f>
        <v>76666</v>
      </c>
      <c r="C248" s="1">
        <f>IFERROR(__xludf.DUMMYFUNCTION("""COMPUTED_VALUE"""),749.0)</f>
        <v>749</v>
      </c>
      <c r="D248" s="1" t="s">
        <v>28</v>
      </c>
      <c r="E248" s="1" t="s">
        <v>40</v>
      </c>
      <c r="F248" s="1" t="s">
        <v>40</v>
      </c>
      <c r="G248" s="1" t="s">
        <v>40</v>
      </c>
      <c r="H248" s="1" t="s">
        <v>40</v>
      </c>
      <c r="M248" s="1">
        <v>7.0</v>
      </c>
      <c r="N248" s="1">
        <v>6.0</v>
      </c>
      <c r="O248" s="1">
        <v>6.0</v>
      </c>
      <c r="P248" s="1">
        <v>6.0</v>
      </c>
      <c r="Q248" s="1">
        <v>6.0</v>
      </c>
      <c r="S248" s="1" t="s">
        <v>28</v>
      </c>
      <c r="T248" s="1" t="s">
        <v>40</v>
      </c>
      <c r="U248" s="1" t="s">
        <v>40</v>
      </c>
      <c r="V248" s="1" t="s">
        <v>40</v>
      </c>
      <c r="W248" s="1" t="s">
        <v>40</v>
      </c>
      <c r="Y248" s="1" t="str">
        <f>IFERROR(__xludf.DUMMYFUNCTION("UNIQUE(S248:W248, TRUE)"),"7")</f>
        <v>7</v>
      </c>
      <c r="Z248" s="1" t="str">
        <f>IFERROR(__xludf.DUMMYFUNCTION("""COMPUTED_VALUE"""),"6")</f>
        <v>6</v>
      </c>
      <c r="AE248" s="1">
        <f t="shared" ref="AE248:AI248" si="248">IF($A248&lt;&gt;"", COUNTIF($D248:$H248, "=" &amp; Y248),"")</f>
        <v>1</v>
      </c>
      <c r="AF248" s="1">
        <f t="shared" si="248"/>
        <v>4</v>
      </c>
      <c r="AG248" s="1">
        <f t="shared" si="248"/>
        <v>0</v>
      </c>
      <c r="AH248" s="1">
        <f t="shared" si="248"/>
        <v>0</v>
      </c>
      <c r="AI248" s="1">
        <f t="shared" si="248"/>
        <v>0</v>
      </c>
      <c r="AJ248" s="1">
        <f t="shared" si="3"/>
        <v>0</v>
      </c>
      <c r="AL248" s="1">
        <f>IFERROR(__xludf.DUMMYFUNCTION("IFERROR(TRANSPOSE(SORT(TRANSPOSE(FILTER(AE248:AI248, AE248:AI248&lt;&gt;0)),1, FALSE)))"),4.0)</f>
        <v>4</v>
      </c>
      <c r="AM248" s="1">
        <f>IFERROR(__xludf.DUMMYFUNCTION("""COMPUTED_VALUE"""),1.0)</f>
        <v>1</v>
      </c>
      <c r="AR248" s="1">
        <v>4.0</v>
      </c>
      <c r="AS248" s="1">
        <v>1.0</v>
      </c>
      <c r="AT248" s="1"/>
      <c r="AU248" s="1"/>
      <c r="AV248" s="1"/>
      <c r="AX248" s="1">
        <v>247.0</v>
      </c>
      <c r="AY248" s="1">
        <v>2.0</v>
      </c>
      <c r="AZ248" s="1">
        <v>1.0</v>
      </c>
      <c r="BA248" s="1">
        <v>1.0</v>
      </c>
      <c r="BB248" s="1">
        <v>1.0</v>
      </c>
      <c r="BC248" s="1"/>
      <c r="BD248" s="1">
        <v>9.0</v>
      </c>
      <c r="BE248" s="1">
        <v>10.0</v>
      </c>
      <c r="BF248" s="1">
        <v>12.0</v>
      </c>
      <c r="BG248" s="1">
        <v>1.0</v>
      </c>
      <c r="BH248" s="1">
        <v>6.0</v>
      </c>
      <c r="BI248" s="1" t="s">
        <v>496</v>
      </c>
      <c r="BJ248" s="1">
        <v>429.0</v>
      </c>
      <c r="BL248" s="1">
        <v>105963.0</v>
      </c>
    </row>
    <row r="249" ht="15.75" customHeight="1">
      <c r="A249" s="2" t="s">
        <v>497</v>
      </c>
      <c r="B249" s="1">
        <f>IFERROR(__xludf.DUMMYFUNCTION("""COMPUTED_VALUE"""),47457.0)</f>
        <v>47457</v>
      </c>
      <c r="C249" s="1">
        <f>IFERROR(__xludf.DUMMYFUNCTION("""COMPUTED_VALUE"""),138.0)</f>
        <v>138</v>
      </c>
      <c r="D249" s="1" t="s">
        <v>21</v>
      </c>
      <c r="E249" s="1" t="s">
        <v>28</v>
      </c>
      <c r="F249" s="1" t="s">
        <v>21</v>
      </c>
      <c r="G249" s="1" t="s">
        <v>29</v>
      </c>
      <c r="H249" s="1" t="s">
        <v>28</v>
      </c>
      <c r="M249" s="1">
        <v>4.0</v>
      </c>
      <c r="N249" s="1">
        <v>7.0</v>
      </c>
      <c r="O249" s="1">
        <v>4.0</v>
      </c>
      <c r="P249" s="1">
        <v>5.0</v>
      </c>
      <c r="Q249" s="1">
        <v>7.0</v>
      </c>
      <c r="S249" s="1" t="s">
        <v>21</v>
      </c>
      <c r="T249" s="1" t="s">
        <v>28</v>
      </c>
      <c r="U249" s="1" t="s">
        <v>21</v>
      </c>
      <c r="V249" s="1" t="s">
        <v>29</v>
      </c>
      <c r="W249" s="1" t="s">
        <v>28</v>
      </c>
      <c r="Y249" s="1" t="str">
        <f>IFERROR(__xludf.DUMMYFUNCTION("UNIQUE(S249:W249, TRUE)"),"4")</f>
        <v>4</v>
      </c>
      <c r="Z249" s="1" t="str">
        <f>IFERROR(__xludf.DUMMYFUNCTION("""COMPUTED_VALUE"""),"7")</f>
        <v>7</v>
      </c>
      <c r="AA249" s="1" t="str">
        <f>IFERROR(__xludf.DUMMYFUNCTION("""COMPUTED_VALUE"""),"5")</f>
        <v>5</v>
      </c>
      <c r="AE249" s="1">
        <f t="shared" ref="AE249:AI249" si="249">IF($A249&lt;&gt;"", COUNTIF($D249:$H249, "=" &amp; Y249),"")</f>
        <v>2</v>
      </c>
      <c r="AF249" s="1">
        <f t="shared" si="249"/>
        <v>2</v>
      </c>
      <c r="AG249" s="1">
        <f t="shared" si="249"/>
        <v>1</v>
      </c>
      <c r="AH249" s="1">
        <f t="shared" si="249"/>
        <v>0</v>
      </c>
      <c r="AI249" s="1">
        <f t="shared" si="249"/>
        <v>0</v>
      </c>
      <c r="AJ249" s="1">
        <f t="shared" si="3"/>
        <v>0</v>
      </c>
      <c r="AL249" s="1">
        <f>IFERROR(__xludf.DUMMYFUNCTION("IFERROR(TRANSPOSE(SORT(TRANSPOSE(FILTER(AE249:AI249, AE249:AI249&lt;&gt;0)),1, FALSE)))"),2.0)</f>
        <v>2</v>
      </c>
      <c r="AM249" s="1">
        <f>IFERROR(__xludf.DUMMYFUNCTION("""COMPUTED_VALUE"""),2.0)</f>
        <v>2</v>
      </c>
      <c r="AN249" s="1">
        <f>IFERROR(__xludf.DUMMYFUNCTION("""COMPUTED_VALUE"""),1.0)</f>
        <v>1</v>
      </c>
      <c r="AR249" s="1">
        <v>2.0</v>
      </c>
      <c r="AS249" s="1">
        <v>2.0</v>
      </c>
      <c r="AT249" s="1">
        <v>1.0</v>
      </c>
      <c r="AU249" s="1"/>
      <c r="AV249" s="1"/>
      <c r="AX249" s="1">
        <v>248.0</v>
      </c>
      <c r="AY249" s="1">
        <v>2.0</v>
      </c>
      <c r="AZ249" s="1">
        <v>1.0</v>
      </c>
      <c r="BA249" s="1">
        <v>1.0</v>
      </c>
      <c r="BB249" s="1">
        <v>1.0</v>
      </c>
      <c r="BC249" s="1"/>
      <c r="BD249" s="1">
        <v>9.0</v>
      </c>
      <c r="BE249" s="1">
        <v>12.0</v>
      </c>
      <c r="BF249" s="1">
        <v>2.0</v>
      </c>
      <c r="BG249" s="1">
        <v>12.0</v>
      </c>
      <c r="BH249" s="1">
        <v>3.0</v>
      </c>
      <c r="BI249" s="1" t="s">
        <v>498</v>
      </c>
      <c r="BJ249" s="1">
        <v>190.0</v>
      </c>
      <c r="BL249" s="1">
        <v>47120.0</v>
      </c>
    </row>
    <row r="250" ht="15.75" customHeight="1">
      <c r="A250" s="2" t="s">
        <v>499</v>
      </c>
      <c r="B250" s="1" t="str">
        <f>IFERROR(__xludf.DUMMYFUNCTION("""COMPUTED_VALUE"""),"QTTT6")</f>
        <v>QTTT6</v>
      </c>
      <c r="C250" s="1">
        <f>IFERROR(__xludf.DUMMYFUNCTION("""COMPUTED_VALUE"""),211.0)</f>
        <v>211</v>
      </c>
      <c r="D250" s="1" t="s">
        <v>20</v>
      </c>
      <c r="E250" s="1" t="s">
        <v>45</v>
      </c>
      <c r="F250" s="1" t="s">
        <v>45</v>
      </c>
      <c r="G250" s="1" t="s">
        <v>45</v>
      </c>
      <c r="H250" s="1" t="s">
        <v>40</v>
      </c>
      <c r="M250" s="1">
        <v>12.0</v>
      </c>
      <c r="N250" s="1">
        <v>10.0</v>
      </c>
      <c r="O250" s="1">
        <v>10.0</v>
      </c>
      <c r="P250" s="1">
        <v>10.0</v>
      </c>
      <c r="Q250" s="1">
        <v>6.0</v>
      </c>
      <c r="S250" s="1" t="s">
        <v>20</v>
      </c>
      <c r="T250" s="1" t="s">
        <v>45</v>
      </c>
      <c r="U250" s="1" t="s">
        <v>45</v>
      </c>
      <c r="V250" s="1" t="s">
        <v>45</v>
      </c>
      <c r="W250" s="1" t="s">
        <v>40</v>
      </c>
      <c r="Y250" s="1" t="str">
        <f>IFERROR(__xludf.DUMMYFUNCTION("UNIQUE(S250:W250, TRUE)"),"Q")</f>
        <v>Q</v>
      </c>
      <c r="Z250" s="1" t="str">
        <f>IFERROR(__xludf.DUMMYFUNCTION("""COMPUTED_VALUE"""),"T")</f>
        <v>T</v>
      </c>
      <c r="AA250" s="1" t="str">
        <f>IFERROR(__xludf.DUMMYFUNCTION("""COMPUTED_VALUE"""),"6")</f>
        <v>6</v>
      </c>
      <c r="AE250" s="1">
        <f t="shared" ref="AE250:AI250" si="250">IF($A250&lt;&gt;"", COUNTIF($D250:$H250, "=" &amp; Y250),"")</f>
        <v>1</v>
      </c>
      <c r="AF250" s="1">
        <f t="shared" si="250"/>
        <v>3</v>
      </c>
      <c r="AG250" s="1">
        <f t="shared" si="250"/>
        <v>1</v>
      </c>
      <c r="AH250" s="1">
        <f t="shared" si="250"/>
        <v>0</v>
      </c>
      <c r="AI250" s="1">
        <f t="shared" si="250"/>
        <v>0</v>
      </c>
      <c r="AJ250" s="1">
        <f t="shared" si="3"/>
        <v>0</v>
      </c>
      <c r="AL250" s="1">
        <f>IFERROR(__xludf.DUMMYFUNCTION("IFERROR(TRANSPOSE(SORT(TRANSPOSE(FILTER(AE250:AI250, AE250:AI250&lt;&gt;0)),1, FALSE)))"),3.0)</f>
        <v>3</v>
      </c>
      <c r="AM250" s="1">
        <f>IFERROR(__xludf.DUMMYFUNCTION("""COMPUTED_VALUE"""),1.0)</f>
        <v>1</v>
      </c>
      <c r="AN250" s="1">
        <f>IFERROR(__xludf.DUMMYFUNCTION("""COMPUTED_VALUE"""),1.0)</f>
        <v>1</v>
      </c>
      <c r="AR250" s="1">
        <v>3.0</v>
      </c>
      <c r="AS250" s="1">
        <v>1.0</v>
      </c>
      <c r="AT250" s="1">
        <v>1.0</v>
      </c>
      <c r="AU250" s="1"/>
      <c r="AV250" s="1"/>
      <c r="AX250" s="1">
        <v>249.0</v>
      </c>
      <c r="AY250" s="1">
        <v>2.0</v>
      </c>
      <c r="AZ250" s="1">
        <v>1.0</v>
      </c>
      <c r="BA250" s="1">
        <v>1.0</v>
      </c>
      <c r="BB250" s="1">
        <v>1.0</v>
      </c>
      <c r="BC250" s="1"/>
      <c r="BD250" s="1">
        <v>9.0</v>
      </c>
      <c r="BE250" s="1">
        <v>12.0</v>
      </c>
      <c r="BF250" s="1">
        <v>4.0</v>
      </c>
      <c r="BG250" s="1">
        <v>13.0</v>
      </c>
      <c r="BH250" s="1">
        <v>13.0</v>
      </c>
      <c r="BI250" s="1" t="s">
        <v>500</v>
      </c>
      <c r="BJ250" s="1">
        <v>303.0</v>
      </c>
      <c r="BL250" s="1">
        <v>75447.0</v>
      </c>
    </row>
    <row r="251" ht="15.75" customHeight="1">
      <c r="A251" s="2" t="s">
        <v>501</v>
      </c>
      <c r="B251" s="1" t="str">
        <f>IFERROR(__xludf.DUMMYFUNCTION("""COMPUTED_VALUE"""),"TTT8T")</f>
        <v>TTT8T</v>
      </c>
      <c r="C251" s="1">
        <f>IFERROR(__xludf.DUMMYFUNCTION("""COMPUTED_VALUE"""),754.0)</f>
        <v>754</v>
      </c>
      <c r="D251" s="1" t="s">
        <v>45</v>
      </c>
      <c r="E251" s="1" t="s">
        <v>45</v>
      </c>
      <c r="F251" s="1" t="s">
        <v>45</v>
      </c>
      <c r="G251" s="1" t="s">
        <v>30</v>
      </c>
      <c r="H251" s="1" t="s">
        <v>45</v>
      </c>
      <c r="M251" s="1">
        <v>10.0</v>
      </c>
      <c r="N251" s="1">
        <v>10.0</v>
      </c>
      <c r="O251" s="1">
        <v>10.0</v>
      </c>
      <c r="P251" s="1">
        <v>8.0</v>
      </c>
      <c r="Q251" s="1">
        <v>10.0</v>
      </c>
      <c r="S251" s="1" t="s">
        <v>45</v>
      </c>
      <c r="T251" s="1" t="s">
        <v>45</v>
      </c>
      <c r="U251" s="1" t="s">
        <v>45</v>
      </c>
      <c r="V251" s="1" t="s">
        <v>30</v>
      </c>
      <c r="W251" s="1" t="s">
        <v>45</v>
      </c>
      <c r="Y251" s="1" t="str">
        <f>IFERROR(__xludf.DUMMYFUNCTION("UNIQUE(S251:W251, TRUE)"),"T")</f>
        <v>T</v>
      </c>
      <c r="Z251" s="1" t="str">
        <f>IFERROR(__xludf.DUMMYFUNCTION("""COMPUTED_VALUE"""),"8")</f>
        <v>8</v>
      </c>
      <c r="AE251" s="1">
        <f t="shared" ref="AE251:AI251" si="251">IF($A251&lt;&gt;"", COUNTIF($D251:$H251, "=" &amp; Y251),"")</f>
        <v>4</v>
      </c>
      <c r="AF251" s="1">
        <f t="shared" si="251"/>
        <v>1</v>
      </c>
      <c r="AG251" s="1">
        <f t="shared" si="251"/>
        <v>0</v>
      </c>
      <c r="AH251" s="1">
        <f t="shared" si="251"/>
        <v>0</v>
      </c>
      <c r="AI251" s="1">
        <f t="shared" si="251"/>
        <v>0</v>
      </c>
      <c r="AJ251" s="1">
        <f t="shared" si="3"/>
        <v>0</v>
      </c>
      <c r="AL251" s="1">
        <f>IFERROR(__xludf.DUMMYFUNCTION("IFERROR(TRANSPOSE(SORT(TRANSPOSE(FILTER(AE251:AI251, AE251:AI251&lt;&gt;0)),1, FALSE)))"),4.0)</f>
        <v>4</v>
      </c>
      <c r="AM251" s="1">
        <f>IFERROR(__xludf.DUMMYFUNCTION("""COMPUTED_VALUE"""),1.0)</f>
        <v>1</v>
      </c>
      <c r="AR251" s="1">
        <v>4.0</v>
      </c>
      <c r="AS251" s="1">
        <v>1.0</v>
      </c>
      <c r="AT251" s="1"/>
      <c r="AU251" s="1"/>
      <c r="AV251" s="1"/>
      <c r="AX251" s="1">
        <v>250.0</v>
      </c>
      <c r="AY251" s="1">
        <v>2.0</v>
      </c>
      <c r="AZ251" s="1">
        <v>1.0</v>
      </c>
      <c r="BA251" s="1">
        <v>1.0</v>
      </c>
      <c r="BB251" s="1">
        <v>1.0</v>
      </c>
      <c r="BC251" s="1"/>
      <c r="BD251" s="1">
        <v>9.0</v>
      </c>
      <c r="BE251" s="1">
        <v>12.0</v>
      </c>
      <c r="BF251" s="1">
        <v>9.0</v>
      </c>
      <c r="BG251" s="1">
        <v>7.0</v>
      </c>
      <c r="BH251" s="1">
        <v>13.0</v>
      </c>
      <c r="BI251" s="1" t="s">
        <v>502</v>
      </c>
      <c r="BJ251" s="1">
        <v>82.0</v>
      </c>
      <c r="BL251" s="1">
        <v>20500.0</v>
      </c>
    </row>
    <row r="252" ht="15.75" customHeight="1">
      <c r="A252" s="2" t="s">
        <v>503</v>
      </c>
      <c r="B252" s="1">
        <f>IFERROR(__xludf.DUMMYFUNCTION("""COMPUTED_VALUE"""),37754.0)</f>
        <v>37754</v>
      </c>
      <c r="C252" s="1">
        <f>IFERROR(__xludf.DUMMYFUNCTION("""COMPUTED_VALUE"""),652.0)</f>
        <v>652</v>
      </c>
      <c r="D252" s="1" t="s">
        <v>31</v>
      </c>
      <c r="E252" s="1" t="s">
        <v>28</v>
      </c>
      <c r="F252" s="1" t="s">
        <v>28</v>
      </c>
      <c r="G252" s="1" t="s">
        <v>29</v>
      </c>
      <c r="H252" s="1" t="s">
        <v>21</v>
      </c>
      <c r="M252" s="1">
        <v>3.0</v>
      </c>
      <c r="N252" s="1">
        <v>7.0</v>
      </c>
      <c r="O252" s="1">
        <v>7.0</v>
      </c>
      <c r="P252" s="1">
        <v>5.0</v>
      </c>
      <c r="Q252" s="1">
        <v>4.0</v>
      </c>
      <c r="S252" s="1" t="s">
        <v>31</v>
      </c>
      <c r="T252" s="1" t="s">
        <v>28</v>
      </c>
      <c r="U252" s="1" t="s">
        <v>28</v>
      </c>
      <c r="V252" s="1" t="s">
        <v>29</v>
      </c>
      <c r="W252" s="1" t="s">
        <v>21</v>
      </c>
      <c r="Y252" s="1" t="str">
        <f>IFERROR(__xludf.DUMMYFUNCTION("UNIQUE(S252:W252, TRUE)"),"3")</f>
        <v>3</v>
      </c>
      <c r="Z252" s="1" t="str">
        <f>IFERROR(__xludf.DUMMYFUNCTION("""COMPUTED_VALUE"""),"7")</f>
        <v>7</v>
      </c>
      <c r="AA252" s="1" t="str">
        <f>IFERROR(__xludf.DUMMYFUNCTION("""COMPUTED_VALUE"""),"5")</f>
        <v>5</v>
      </c>
      <c r="AB252" s="1" t="str">
        <f>IFERROR(__xludf.DUMMYFUNCTION("""COMPUTED_VALUE"""),"4")</f>
        <v>4</v>
      </c>
      <c r="AE252" s="1">
        <f t="shared" ref="AE252:AI252" si="252">IF($A252&lt;&gt;"", COUNTIF($D252:$H252, "=" &amp; Y252),"")</f>
        <v>1</v>
      </c>
      <c r="AF252" s="1">
        <f t="shared" si="252"/>
        <v>2</v>
      </c>
      <c r="AG252" s="1">
        <f t="shared" si="252"/>
        <v>1</v>
      </c>
      <c r="AH252" s="1">
        <f t="shared" si="252"/>
        <v>1</v>
      </c>
      <c r="AI252" s="1">
        <f t="shared" si="252"/>
        <v>0</v>
      </c>
      <c r="AJ252" s="1">
        <f t="shared" si="3"/>
        <v>0</v>
      </c>
      <c r="AL252" s="1">
        <f>IFERROR(__xludf.DUMMYFUNCTION("IFERROR(TRANSPOSE(SORT(TRANSPOSE(FILTER(AE252:AI252, AE252:AI252&lt;&gt;0)),1, FALSE)))"),2.0)</f>
        <v>2</v>
      </c>
      <c r="AM252" s="1">
        <f>IFERROR(__xludf.DUMMYFUNCTION("""COMPUTED_VALUE"""),1.0)</f>
        <v>1</v>
      </c>
      <c r="AN252" s="1">
        <f>IFERROR(__xludf.DUMMYFUNCTION("""COMPUTED_VALUE"""),1.0)</f>
        <v>1</v>
      </c>
      <c r="AO252" s="1">
        <f>IFERROR(__xludf.DUMMYFUNCTION("""COMPUTED_VALUE"""),1.0)</f>
        <v>1</v>
      </c>
      <c r="AR252" s="1">
        <v>2.0</v>
      </c>
      <c r="AS252" s="1">
        <v>1.0</v>
      </c>
      <c r="AT252" s="1">
        <v>1.0</v>
      </c>
      <c r="AU252" s="1">
        <v>1.0</v>
      </c>
      <c r="AV252" s="1"/>
      <c r="AX252" s="1">
        <v>251.0</v>
      </c>
      <c r="AY252" s="1">
        <v>2.0</v>
      </c>
      <c r="AZ252" s="1">
        <v>1.0</v>
      </c>
      <c r="BA252" s="1">
        <v>1.0</v>
      </c>
      <c r="BB252" s="1">
        <v>1.0</v>
      </c>
      <c r="BC252" s="1"/>
      <c r="BD252" s="1">
        <v>9.0</v>
      </c>
      <c r="BE252" s="1">
        <v>13.0</v>
      </c>
      <c r="BF252" s="1">
        <v>1.0</v>
      </c>
      <c r="BG252" s="1">
        <v>14.0</v>
      </c>
      <c r="BH252" s="1">
        <v>2.0</v>
      </c>
      <c r="BI252" s="1" t="s">
        <v>504</v>
      </c>
      <c r="BJ252" s="1">
        <v>275.0</v>
      </c>
      <c r="BL252" s="1">
        <v>69025.0</v>
      </c>
    </row>
    <row r="253" ht="15.75" customHeight="1">
      <c r="A253" s="2" t="s">
        <v>505</v>
      </c>
      <c r="B253" s="1" t="str">
        <f>IFERROR(__xludf.DUMMYFUNCTION("""COMPUTED_VALUE"""),"2QK4K")</f>
        <v>2QK4K</v>
      </c>
      <c r="C253" s="1">
        <f>IFERROR(__xludf.DUMMYFUNCTION("""COMPUTED_VALUE"""),770.0)</f>
        <v>770</v>
      </c>
      <c r="D253" s="1" t="s">
        <v>24</v>
      </c>
      <c r="E253" s="1" t="s">
        <v>20</v>
      </c>
      <c r="F253" s="1" t="s">
        <v>38</v>
      </c>
      <c r="G253" s="1" t="s">
        <v>21</v>
      </c>
      <c r="H253" s="1" t="s">
        <v>38</v>
      </c>
      <c r="M253" s="1">
        <v>2.0</v>
      </c>
      <c r="N253" s="1">
        <v>12.0</v>
      </c>
      <c r="O253" s="1">
        <v>13.0</v>
      </c>
      <c r="P253" s="1">
        <v>4.0</v>
      </c>
      <c r="Q253" s="1">
        <v>13.0</v>
      </c>
      <c r="S253" s="1" t="s">
        <v>24</v>
      </c>
      <c r="T253" s="1" t="s">
        <v>20</v>
      </c>
      <c r="U253" s="1" t="s">
        <v>38</v>
      </c>
      <c r="V253" s="1" t="s">
        <v>21</v>
      </c>
      <c r="W253" s="1" t="s">
        <v>38</v>
      </c>
      <c r="Y253" s="1" t="str">
        <f>IFERROR(__xludf.DUMMYFUNCTION("UNIQUE(S253:W253, TRUE)"),"2")</f>
        <v>2</v>
      </c>
      <c r="Z253" s="1" t="str">
        <f>IFERROR(__xludf.DUMMYFUNCTION("""COMPUTED_VALUE"""),"Q")</f>
        <v>Q</v>
      </c>
      <c r="AA253" s="1" t="str">
        <f>IFERROR(__xludf.DUMMYFUNCTION("""COMPUTED_VALUE"""),"K")</f>
        <v>K</v>
      </c>
      <c r="AB253" s="1" t="str">
        <f>IFERROR(__xludf.DUMMYFUNCTION("""COMPUTED_VALUE"""),"4")</f>
        <v>4</v>
      </c>
      <c r="AE253" s="1">
        <f t="shared" ref="AE253:AI253" si="253">IF($A253&lt;&gt;"", COUNTIF($D253:$H253, "=" &amp; Y253),"")</f>
        <v>1</v>
      </c>
      <c r="AF253" s="1">
        <f t="shared" si="253"/>
        <v>1</v>
      </c>
      <c r="AG253" s="1">
        <f t="shared" si="253"/>
        <v>2</v>
      </c>
      <c r="AH253" s="1">
        <f t="shared" si="253"/>
        <v>1</v>
      </c>
      <c r="AI253" s="1">
        <f t="shared" si="253"/>
        <v>0</v>
      </c>
      <c r="AJ253" s="1">
        <f t="shared" si="3"/>
        <v>0</v>
      </c>
      <c r="AL253" s="1">
        <f>IFERROR(__xludf.DUMMYFUNCTION("IFERROR(TRANSPOSE(SORT(TRANSPOSE(FILTER(AE253:AI253, AE253:AI253&lt;&gt;0)),1, FALSE)))"),2.0)</f>
        <v>2</v>
      </c>
      <c r="AM253" s="1">
        <f>IFERROR(__xludf.DUMMYFUNCTION("""COMPUTED_VALUE"""),1.0)</f>
        <v>1</v>
      </c>
      <c r="AN253" s="1">
        <f>IFERROR(__xludf.DUMMYFUNCTION("""COMPUTED_VALUE"""),1.0)</f>
        <v>1</v>
      </c>
      <c r="AO253" s="1">
        <f>IFERROR(__xludf.DUMMYFUNCTION("""COMPUTED_VALUE"""),1.0)</f>
        <v>1</v>
      </c>
      <c r="AR253" s="1">
        <v>2.0</v>
      </c>
      <c r="AS253" s="1">
        <v>1.0</v>
      </c>
      <c r="AT253" s="1">
        <v>1.0</v>
      </c>
      <c r="AU253" s="1">
        <v>1.0</v>
      </c>
      <c r="AV253" s="1"/>
      <c r="AX253" s="1">
        <v>252.0</v>
      </c>
      <c r="AY253" s="1">
        <v>2.0</v>
      </c>
      <c r="AZ253" s="1">
        <v>1.0</v>
      </c>
      <c r="BA253" s="1">
        <v>1.0</v>
      </c>
      <c r="BB253" s="1">
        <v>1.0</v>
      </c>
      <c r="BC253" s="1"/>
      <c r="BD253" s="1">
        <v>9.0</v>
      </c>
      <c r="BE253" s="1">
        <v>13.0</v>
      </c>
      <c r="BF253" s="1">
        <v>4.0</v>
      </c>
      <c r="BG253" s="1">
        <v>9.0</v>
      </c>
      <c r="BH253" s="1">
        <v>7.0</v>
      </c>
      <c r="BI253" s="1" t="s">
        <v>506</v>
      </c>
      <c r="BJ253" s="1">
        <v>630.0</v>
      </c>
      <c r="BL253" s="1">
        <v>158760.0</v>
      </c>
    </row>
    <row r="254" ht="15.75" customHeight="1">
      <c r="A254" s="2" t="s">
        <v>507</v>
      </c>
      <c r="B254" s="1" t="str">
        <f>IFERROR(__xludf.DUMMYFUNCTION("""COMPUTED_VALUE"""),"3A3AA")</f>
        <v>3A3AA</v>
      </c>
      <c r="C254" s="1">
        <f>IFERROR(__xludf.DUMMYFUNCTION("""COMPUTED_VALUE"""),988.0)</f>
        <v>988</v>
      </c>
      <c r="D254" s="1" t="s">
        <v>31</v>
      </c>
      <c r="E254" s="1" t="s">
        <v>39</v>
      </c>
      <c r="F254" s="1" t="s">
        <v>31</v>
      </c>
      <c r="G254" s="1" t="s">
        <v>39</v>
      </c>
      <c r="H254" s="1" t="s">
        <v>39</v>
      </c>
      <c r="M254" s="1">
        <v>3.0</v>
      </c>
      <c r="N254" s="1">
        <v>14.0</v>
      </c>
      <c r="O254" s="1">
        <v>3.0</v>
      </c>
      <c r="P254" s="1">
        <v>14.0</v>
      </c>
      <c r="Q254" s="1">
        <v>14.0</v>
      </c>
      <c r="S254" s="1" t="s">
        <v>31</v>
      </c>
      <c r="T254" s="1" t="s">
        <v>39</v>
      </c>
      <c r="U254" s="1" t="s">
        <v>31</v>
      </c>
      <c r="V254" s="1" t="s">
        <v>39</v>
      </c>
      <c r="W254" s="1" t="s">
        <v>39</v>
      </c>
      <c r="Y254" s="1" t="str">
        <f>IFERROR(__xludf.DUMMYFUNCTION("UNIQUE(S254:W254, TRUE)"),"3")</f>
        <v>3</v>
      </c>
      <c r="Z254" s="1" t="str">
        <f>IFERROR(__xludf.DUMMYFUNCTION("""COMPUTED_VALUE"""),"A")</f>
        <v>A</v>
      </c>
      <c r="AE254" s="1">
        <f t="shared" ref="AE254:AI254" si="254">IF($A254&lt;&gt;"", COUNTIF($D254:$H254, "=" &amp; Y254),"")</f>
        <v>2</v>
      </c>
      <c r="AF254" s="1">
        <f t="shared" si="254"/>
        <v>3</v>
      </c>
      <c r="AG254" s="1">
        <f t="shared" si="254"/>
        <v>0</v>
      </c>
      <c r="AH254" s="1">
        <f t="shared" si="254"/>
        <v>0</v>
      </c>
      <c r="AI254" s="1">
        <f t="shared" si="254"/>
        <v>0</v>
      </c>
      <c r="AJ254" s="1">
        <f t="shared" si="3"/>
        <v>0</v>
      </c>
      <c r="AL254" s="1">
        <f>IFERROR(__xludf.DUMMYFUNCTION("IFERROR(TRANSPOSE(SORT(TRANSPOSE(FILTER(AE254:AI254, AE254:AI254&lt;&gt;0)),1, FALSE)))"),3.0)</f>
        <v>3</v>
      </c>
      <c r="AM254" s="1">
        <f>IFERROR(__xludf.DUMMYFUNCTION("""COMPUTED_VALUE"""),2.0)</f>
        <v>2</v>
      </c>
      <c r="AR254" s="1">
        <v>3.0</v>
      </c>
      <c r="AS254" s="1">
        <v>2.0</v>
      </c>
      <c r="AT254" s="1"/>
      <c r="AU254" s="1"/>
      <c r="AV254" s="1"/>
      <c r="AX254" s="1">
        <v>253.0</v>
      </c>
      <c r="AY254" s="1">
        <v>2.0</v>
      </c>
      <c r="AZ254" s="1">
        <v>1.0</v>
      </c>
      <c r="BA254" s="1">
        <v>1.0</v>
      </c>
      <c r="BB254" s="1">
        <v>1.0</v>
      </c>
      <c r="BC254" s="1"/>
      <c r="BD254" s="1">
        <v>9.0</v>
      </c>
      <c r="BE254" s="1">
        <v>13.0</v>
      </c>
      <c r="BF254" s="1">
        <v>8.0</v>
      </c>
      <c r="BG254" s="1">
        <v>14.0</v>
      </c>
      <c r="BH254" s="1">
        <v>14.0</v>
      </c>
      <c r="BI254" s="1" t="s">
        <v>508</v>
      </c>
      <c r="BJ254" s="1">
        <v>279.0</v>
      </c>
      <c r="BL254" s="1">
        <v>70587.0</v>
      </c>
    </row>
    <row r="255" ht="15.75" customHeight="1">
      <c r="A255" s="2" t="s">
        <v>509</v>
      </c>
      <c r="B255" s="1" t="str">
        <f>IFERROR(__xludf.DUMMYFUNCTION("""COMPUTED_VALUE"""),"KJ35A")</f>
        <v>KJ35A</v>
      </c>
      <c r="C255" s="1">
        <f>IFERROR(__xludf.DUMMYFUNCTION("""COMPUTED_VALUE"""),779.0)</f>
        <v>779</v>
      </c>
      <c r="D255" s="1" t="s">
        <v>38</v>
      </c>
      <c r="E255" s="1" t="s">
        <v>22</v>
      </c>
      <c r="F255" s="1" t="s">
        <v>31</v>
      </c>
      <c r="G255" s="1" t="s">
        <v>29</v>
      </c>
      <c r="H255" s="1" t="s">
        <v>39</v>
      </c>
      <c r="M255" s="1">
        <v>13.0</v>
      </c>
      <c r="N255" s="1">
        <v>1.0</v>
      </c>
      <c r="O255" s="1">
        <v>3.0</v>
      </c>
      <c r="P255" s="1">
        <v>5.0</v>
      </c>
      <c r="Q255" s="1">
        <v>14.0</v>
      </c>
      <c r="S255" s="1" t="s">
        <v>38</v>
      </c>
      <c r="T255" s="1" t="s">
        <v>25</v>
      </c>
      <c r="U255" s="1" t="s">
        <v>31</v>
      </c>
      <c r="V255" s="1" t="s">
        <v>29</v>
      </c>
      <c r="W255" s="1" t="s">
        <v>39</v>
      </c>
      <c r="Y255" s="1" t="str">
        <f>IFERROR(__xludf.DUMMYFUNCTION("UNIQUE(S255:W255, TRUE)"),"K")</f>
        <v>K</v>
      </c>
      <c r="Z255" s="1" t="str">
        <f>IFERROR(__xludf.DUMMYFUNCTION("""COMPUTED_VALUE"""),"")</f>
        <v/>
      </c>
      <c r="AA255" s="1" t="str">
        <f>IFERROR(__xludf.DUMMYFUNCTION("""COMPUTED_VALUE"""),"3")</f>
        <v>3</v>
      </c>
      <c r="AB255" s="1" t="str">
        <f>IFERROR(__xludf.DUMMYFUNCTION("""COMPUTED_VALUE"""),"5")</f>
        <v>5</v>
      </c>
      <c r="AC255" s="1" t="str">
        <f>IFERROR(__xludf.DUMMYFUNCTION("""COMPUTED_VALUE"""),"A")</f>
        <v>A</v>
      </c>
      <c r="AE255" s="1">
        <f t="shared" ref="AE255:AI255" si="255">IF($A255&lt;&gt;"", COUNTIF($D255:$H255, "=" &amp; Y255),"")</f>
        <v>1</v>
      </c>
      <c r="AF255" s="1">
        <f t="shared" si="255"/>
        <v>0</v>
      </c>
      <c r="AG255" s="1">
        <f t="shared" si="255"/>
        <v>1</v>
      </c>
      <c r="AH255" s="1">
        <f t="shared" si="255"/>
        <v>1</v>
      </c>
      <c r="AI255" s="1">
        <f t="shared" si="255"/>
        <v>1</v>
      </c>
      <c r="AJ255" s="1">
        <f t="shared" si="3"/>
        <v>1</v>
      </c>
      <c r="AL255" s="1">
        <f>IFERROR(__xludf.DUMMYFUNCTION("IFERROR(TRANSPOSE(SORT(TRANSPOSE(FILTER(AE255:AI255, AE255:AI255&lt;&gt;0)),1, FALSE)))"),1.0)</f>
        <v>1</v>
      </c>
      <c r="AM255" s="1">
        <f>IFERROR(__xludf.DUMMYFUNCTION("""COMPUTED_VALUE"""),1.0)</f>
        <v>1</v>
      </c>
      <c r="AN255" s="1">
        <f>IFERROR(__xludf.DUMMYFUNCTION("""COMPUTED_VALUE"""),1.0)</f>
        <v>1</v>
      </c>
      <c r="AO255" s="1">
        <f>IFERROR(__xludf.DUMMYFUNCTION("""COMPUTED_VALUE"""),1.0)</f>
        <v>1</v>
      </c>
      <c r="AR255" s="1">
        <v>2.0</v>
      </c>
      <c r="AS255" s="1">
        <v>1.0</v>
      </c>
      <c r="AT255" s="1">
        <v>1.0</v>
      </c>
      <c r="AU255" s="1">
        <v>1.0</v>
      </c>
      <c r="AV255" s="1"/>
      <c r="AX255" s="1">
        <v>254.0</v>
      </c>
      <c r="AY255" s="1">
        <v>2.0</v>
      </c>
      <c r="AZ255" s="1">
        <v>1.0</v>
      </c>
      <c r="BA255" s="1">
        <v>1.0</v>
      </c>
      <c r="BB255" s="1">
        <v>1.0</v>
      </c>
      <c r="BC255" s="1"/>
      <c r="BD255" s="1">
        <v>9.0</v>
      </c>
      <c r="BE255" s="1">
        <v>14.0</v>
      </c>
      <c r="BF255" s="1">
        <v>1.0</v>
      </c>
      <c r="BG255" s="1">
        <v>8.0</v>
      </c>
      <c r="BH255" s="1">
        <v>5.0</v>
      </c>
      <c r="BI255" s="1" t="s">
        <v>510</v>
      </c>
      <c r="BJ255" s="1">
        <v>113.0</v>
      </c>
      <c r="BL255" s="1">
        <v>28702.0</v>
      </c>
    </row>
    <row r="256" ht="15.75" customHeight="1">
      <c r="A256" s="2" t="s">
        <v>511</v>
      </c>
      <c r="B256" s="1" t="str">
        <f>IFERROR(__xludf.DUMMYFUNCTION("""COMPUTED_VALUE"""),"434AA")</f>
        <v>434AA</v>
      </c>
      <c r="C256" s="1">
        <f>IFERROR(__xludf.DUMMYFUNCTION("""COMPUTED_VALUE"""),962.0)</f>
        <v>962</v>
      </c>
      <c r="D256" s="1" t="s">
        <v>21</v>
      </c>
      <c r="E256" s="1" t="s">
        <v>31</v>
      </c>
      <c r="F256" s="1" t="s">
        <v>21</v>
      </c>
      <c r="G256" s="1" t="s">
        <v>39</v>
      </c>
      <c r="H256" s="1" t="s">
        <v>39</v>
      </c>
      <c r="M256" s="1">
        <v>4.0</v>
      </c>
      <c r="N256" s="1">
        <v>3.0</v>
      </c>
      <c r="O256" s="1">
        <v>4.0</v>
      </c>
      <c r="P256" s="1">
        <v>14.0</v>
      </c>
      <c r="Q256" s="1">
        <v>14.0</v>
      </c>
      <c r="S256" s="1" t="s">
        <v>21</v>
      </c>
      <c r="T256" s="1" t="s">
        <v>31</v>
      </c>
      <c r="U256" s="1" t="s">
        <v>21</v>
      </c>
      <c r="V256" s="1" t="s">
        <v>39</v>
      </c>
      <c r="W256" s="1" t="s">
        <v>39</v>
      </c>
      <c r="Y256" s="1" t="str">
        <f>IFERROR(__xludf.DUMMYFUNCTION("UNIQUE(S256:W256, TRUE)"),"4")</f>
        <v>4</v>
      </c>
      <c r="Z256" s="1" t="str">
        <f>IFERROR(__xludf.DUMMYFUNCTION("""COMPUTED_VALUE"""),"3")</f>
        <v>3</v>
      </c>
      <c r="AA256" s="1" t="str">
        <f>IFERROR(__xludf.DUMMYFUNCTION("""COMPUTED_VALUE"""),"A")</f>
        <v>A</v>
      </c>
      <c r="AE256" s="1">
        <f t="shared" ref="AE256:AI256" si="256">IF($A256&lt;&gt;"", COUNTIF($D256:$H256, "=" &amp; Y256),"")</f>
        <v>2</v>
      </c>
      <c r="AF256" s="1">
        <f t="shared" si="256"/>
        <v>1</v>
      </c>
      <c r="AG256" s="1">
        <f t="shared" si="256"/>
        <v>2</v>
      </c>
      <c r="AH256" s="1">
        <f t="shared" si="256"/>
        <v>0</v>
      </c>
      <c r="AI256" s="1">
        <f t="shared" si="256"/>
        <v>0</v>
      </c>
      <c r="AJ256" s="1">
        <f t="shared" si="3"/>
        <v>0</v>
      </c>
      <c r="AL256" s="1">
        <f>IFERROR(__xludf.DUMMYFUNCTION("IFERROR(TRANSPOSE(SORT(TRANSPOSE(FILTER(AE256:AI256, AE256:AI256&lt;&gt;0)),1, FALSE)))"),2.0)</f>
        <v>2</v>
      </c>
      <c r="AM256" s="1">
        <f>IFERROR(__xludf.DUMMYFUNCTION("""COMPUTED_VALUE"""),2.0)</f>
        <v>2</v>
      </c>
      <c r="AN256" s="1">
        <f>IFERROR(__xludf.DUMMYFUNCTION("""COMPUTED_VALUE"""),1.0)</f>
        <v>1</v>
      </c>
      <c r="AR256" s="1">
        <v>2.0</v>
      </c>
      <c r="AS256" s="1">
        <v>2.0</v>
      </c>
      <c r="AT256" s="1">
        <v>1.0</v>
      </c>
      <c r="AU256" s="1"/>
      <c r="AV256" s="1"/>
      <c r="AX256" s="1">
        <v>255.0</v>
      </c>
      <c r="AY256" s="1">
        <v>2.0</v>
      </c>
      <c r="AZ256" s="1">
        <v>1.0</v>
      </c>
      <c r="BA256" s="1">
        <v>1.0</v>
      </c>
      <c r="BB256" s="1">
        <v>1.0</v>
      </c>
      <c r="BC256" s="1"/>
      <c r="BD256" s="1">
        <v>9.0</v>
      </c>
      <c r="BE256" s="1">
        <v>14.0</v>
      </c>
      <c r="BF256" s="1">
        <v>2.0</v>
      </c>
      <c r="BG256" s="1">
        <v>7.0</v>
      </c>
      <c r="BH256" s="1">
        <v>1.0</v>
      </c>
      <c r="BI256" s="1" t="s">
        <v>512</v>
      </c>
      <c r="BJ256" s="1">
        <v>993.0</v>
      </c>
      <c r="BL256" s="1">
        <v>253215.0</v>
      </c>
    </row>
    <row r="257" ht="15.75" customHeight="1">
      <c r="A257" s="2" t="s">
        <v>513</v>
      </c>
      <c r="B257" s="1" t="str">
        <f>IFERROR(__xludf.DUMMYFUNCTION("""COMPUTED_VALUE"""),"44JJ4")</f>
        <v>44JJ4</v>
      </c>
      <c r="C257" s="1">
        <f>IFERROR(__xludf.DUMMYFUNCTION("""COMPUTED_VALUE"""),519.0)</f>
        <v>519</v>
      </c>
      <c r="D257" s="1" t="s">
        <v>21</v>
      </c>
      <c r="E257" s="1" t="s">
        <v>21</v>
      </c>
      <c r="F257" s="1" t="s">
        <v>22</v>
      </c>
      <c r="G257" s="1" t="s">
        <v>22</v>
      </c>
      <c r="H257" s="1" t="s">
        <v>21</v>
      </c>
      <c r="M257" s="1">
        <v>4.0</v>
      </c>
      <c r="N257" s="1">
        <v>4.0</v>
      </c>
      <c r="O257" s="1">
        <v>1.0</v>
      </c>
      <c r="P257" s="1">
        <v>1.0</v>
      </c>
      <c r="Q257" s="1">
        <v>4.0</v>
      </c>
      <c r="S257" s="1" t="s">
        <v>21</v>
      </c>
      <c r="T257" s="1" t="s">
        <v>21</v>
      </c>
      <c r="U257" s="1" t="s">
        <v>25</v>
      </c>
      <c r="V257" s="1" t="s">
        <v>25</v>
      </c>
      <c r="W257" s="1" t="s">
        <v>21</v>
      </c>
      <c r="Y257" s="1" t="str">
        <f>IFERROR(__xludf.DUMMYFUNCTION("UNIQUE(S257:W257, TRUE)"),"4")</f>
        <v>4</v>
      </c>
      <c r="Z257" s="1" t="str">
        <f>IFERROR(__xludf.DUMMYFUNCTION("""COMPUTED_VALUE"""),"")</f>
        <v/>
      </c>
      <c r="AE257" s="1">
        <f t="shared" ref="AE257:AI257" si="257">IF($A257&lt;&gt;"", COUNTIF($D257:$H257, "=" &amp; Y257),"")</f>
        <v>3</v>
      </c>
      <c r="AF257" s="1">
        <f t="shared" si="257"/>
        <v>0</v>
      </c>
      <c r="AG257" s="1">
        <f t="shared" si="257"/>
        <v>0</v>
      </c>
      <c r="AH257" s="1">
        <f t="shared" si="257"/>
        <v>0</v>
      </c>
      <c r="AI257" s="1">
        <f t="shared" si="257"/>
        <v>0</v>
      </c>
      <c r="AJ257" s="1">
        <f t="shared" si="3"/>
        <v>2</v>
      </c>
      <c r="AL257" s="1">
        <f>IFERROR(__xludf.DUMMYFUNCTION("IFERROR(TRANSPOSE(SORT(TRANSPOSE(FILTER(AE257:AI257, AE257:AI257&lt;&gt;0)),1, FALSE)))"),3.0)</f>
        <v>3</v>
      </c>
      <c r="AR257" s="1">
        <v>5.0</v>
      </c>
      <c r="AS257" s="1"/>
      <c r="AT257" s="1"/>
      <c r="AU257" s="1"/>
      <c r="AV257" s="1"/>
      <c r="AX257" s="1">
        <v>256.0</v>
      </c>
      <c r="AY257" s="1">
        <v>2.0</v>
      </c>
      <c r="AZ257" s="1">
        <v>1.0</v>
      </c>
      <c r="BA257" s="1">
        <v>1.0</v>
      </c>
      <c r="BB257" s="1">
        <v>1.0</v>
      </c>
      <c r="BC257" s="1"/>
      <c r="BD257" s="1">
        <v>9.0</v>
      </c>
      <c r="BE257" s="1">
        <v>14.0</v>
      </c>
      <c r="BF257" s="1">
        <v>13.0</v>
      </c>
      <c r="BG257" s="1">
        <v>3.0</v>
      </c>
      <c r="BH257" s="1">
        <v>14.0</v>
      </c>
      <c r="BI257" s="1" t="s">
        <v>514</v>
      </c>
      <c r="BJ257" s="1">
        <v>873.0</v>
      </c>
      <c r="BL257" s="1">
        <v>223488.0</v>
      </c>
    </row>
    <row r="258" ht="15.75" customHeight="1">
      <c r="A258" s="2" t="s">
        <v>515</v>
      </c>
      <c r="B258" s="1" t="str">
        <f>IFERROR(__xludf.DUMMYFUNCTION("""COMPUTED_VALUE"""),"K2QQQ")</f>
        <v>K2QQQ</v>
      </c>
      <c r="C258" s="1">
        <f>IFERROR(__xludf.DUMMYFUNCTION("""COMPUTED_VALUE"""),133.0)</f>
        <v>133</v>
      </c>
      <c r="D258" s="1" t="s">
        <v>38</v>
      </c>
      <c r="E258" s="1" t="s">
        <v>24</v>
      </c>
      <c r="F258" s="1" t="s">
        <v>20</v>
      </c>
      <c r="G258" s="1" t="s">
        <v>20</v>
      </c>
      <c r="H258" s="1" t="s">
        <v>20</v>
      </c>
      <c r="M258" s="1">
        <v>13.0</v>
      </c>
      <c r="N258" s="1">
        <v>2.0</v>
      </c>
      <c r="O258" s="1">
        <v>12.0</v>
      </c>
      <c r="P258" s="1">
        <v>12.0</v>
      </c>
      <c r="Q258" s="1">
        <v>12.0</v>
      </c>
      <c r="S258" s="1" t="s">
        <v>38</v>
      </c>
      <c r="T258" s="1" t="s">
        <v>24</v>
      </c>
      <c r="U258" s="1" t="s">
        <v>20</v>
      </c>
      <c r="V258" s="1" t="s">
        <v>20</v>
      </c>
      <c r="W258" s="1" t="s">
        <v>20</v>
      </c>
      <c r="Y258" s="1" t="str">
        <f>IFERROR(__xludf.DUMMYFUNCTION("UNIQUE(S258:W258, TRUE)"),"K")</f>
        <v>K</v>
      </c>
      <c r="Z258" s="1" t="str">
        <f>IFERROR(__xludf.DUMMYFUNCTION("""COMPUTED_VALUE"""),"2")</f>
        <v>2</v>
      </c>
      <c r="AA258" s="1" t="str">
        <f>IFERROR(__xludf.DUMMYFUNCTION("""COMPUTED_VALUE"""),"Q")</f>
        <v>Q</v>
      </c>
      <c r="AE258" s="1">
        <f t="shared" ref="AE258:AI258" si="258">IF($A258&lt;&gt;"", COUNTIF($D258:$H258, "=" &amp; Y258),"")</f>
        <v>1</v>
      </c>
      <c r="AF258" s="1">
        <f t="shared" si="258"/>
        <v>1</v>
      </c>
      <c r="AG258" s="1">
        <f t="shared" si="258"/>
        <v>3</v>
      </c>
      <c r="AH258" s="1">
        <f t="shared" si="258"/>
        <v>0</v>
      </c>
      <c r="AI258" s="1">
        <f t="shared" si="258"/>
        <v>0</v>
      </c>
      <c r="AJ258" s="1">
        <f t="shared" si="3"/>
        <v>0</v>
      </c>
      <c r="AL258" s="1">
        <f>IFERROR(__xludf.DUMMYFUNCTION("IFERROR(TRANSPOSE(SORT(TRANSPOSE(FILTER(AE258:AI258, AE258:AI258&lt;&gt;0)),1, FALSE)))"),3.0)</f>
        <v>3</v>
      </c>
      <c r="AM258" s="1">
        <f>IFERROR(__xludf.DUMMYFUNCTION("""COMPUTED_VALUE"""),1.0)</f>
        <v>1</v>
      </c>
      <c r="AN258" s="1">
        <f>IFERROR(__xludf.DUMMYFUNCTION("""COMPUTED_VALUE"""),1.0)</f>
        <v>1</v>
      </c>
      <c r="AR258" s="1">
        <v>3.0</v>
      </c>
      <c r="AS258" s="1">
        <v>1.0</v>
      </c>
      <c r="AT258" s="1">
        <v>1.0</v>
      </c>
      <c r="AU258" s="1"/>
      <c r="AV258" s="1"/>
      <c r="AX258" s="1">
        <v>257.0</v>
      </c>
      <c r="AY258" s="1">
        <v>2.0</v>
      </c>
      <c r="AZ258" s="1">
        <v>1.0</v>
      </c>
      <c r="BA258" s="1">
        <v>1.0</v>
      </c>
      <c r="BB258" s="1">
        <v>1.0</v>
      </c>
      <c r="BC258" s="1"/>
      <c r="BD258" s="1">
        <v>10.0</v>
      </c>
      <c r="BE258" s="1">
        <v>2.0</v>
      </c>
      <c r="BF258" s="1">
        <v>5.0</v>
      </c>
      <c r="BG258" s="1">
        <v>1.0</v>
      </c>
      <c r="BH258" s="1">
        <v>13.0</v>
      </c>
      <c r="BI258" s="1" t="s">
        <v>516</v>
      </c>
      <c r="BJ258" s="1">
        <v>664.0</v>
      </c>
      <c r="BL258" s="1">
        <v>170648.0</v>
      </c>
    </row>
    <row r="259" ht="15.75" customHeight="1">
      <c r="A259" s="2" t="s">
        <v>517</v>
      </c>
      <c r="B259" s="1" t="str">
        <f>IFERROR(__xludf.DUMMYFUNCTION("""COMPUTED_VALUE"""),"JJ77J")</f>
        <v>JJ77J</v>
      </c>
      <c r="C259" s="1">
        <f>IFERROR(__xludf.DUMMYFUNCTION("""COMPUTED_VALUE"""),662.0)</f>
        <v>662</v>
      </c>
      <c r="D259" s="1" t="s">
        <v>22</v>
      </c>
      <c r="E259" s="1" t="s">
        <v>22</v>
      </c>
      <c r="F259" s="1" t="s">
        <v>28</v>
      </c>
      <c r="G259" s="1" t="s">
        <v>28</v>
      </c>
      <c r="H259" s="1" t="s">
        <v>22</v>
      </c>
      <c r="M259" s="1">
        <v>1.0</v>
      </c>
      <c r="N259" s="1">
        <v>1.0</v>
      </c>
      <c r="O259" s="1">
        <v>7.0</v>
      </c>
      <c r="P259" s="1">
        <v>7.0</v>
      </c>
      <c r="Q259" s="1">
        <v>1.0</v>
      </c>
      <c r="S259" s="1" t="s">
        <v>25</v>
      </c>
      <c r="T259" s="1" t="s">
        <v>25</v>
      </c>
      <c r="U259" s="1" t="s">
        <v>28</v>
      </c>
      <c r="V259" s="1" t="s">
        <v>28</v>
      </c>
      <c r="W259" s="1" t="s">
        <v>25</v>
      </c>
      <c r="Y259" s="1" t="str">
        <f>IFERROR(__xludf.DUMMYFUNCTION("UNIQUE(S259:W259, TRUE)"),"")</f>
        <v/>
      </c>
      <c r="Z259" s="1" t="str">
        <f>IFERROR(__xludf.DUMMYFUNCTION("""COMPUTED_VALUE"""),"7")</f>
        <v>7</v>
      </c>
      <c r="AE259" s="1">
        <f t="shared" ref="AE259:AI259" si="259">IF($A259&lt;&gt;"", COUNTIF($D259:$H259, "=" &amp; Y259),"")</f>
        <v>0</v>
      </c>
      <c r="AF259" s="1">
        <f t="shared" si="259"/>
        <v>2</v>
      </c>
      <c r="AG259" s="1">
        <f t="shared" si="259"/>
        <v>0</v>
      </c>
      <c r="AH259" s="1">
        <f t="shared" si="259"/>
        <v>0</v>
      </c>
      <c r="AI259" s="1">
        <f t="shared" si="259"/>
        <v>0</v>
      </c>
      <c r="AJ259" s="1">
        <f t="shared" si="3"/>
        <v>3</v>
      </c>
      <c r="AL259" s="1">
        <f>IFERROR(__xludf.DUMMYFUNCTION("IFERROR(TRANSPOSE(SORT(TRANSPOSE(FILTER(AE259:AI259, AE259:AI259&lt;&gt;0)),1, FALSE)))"),2.0)</f>
        <v>2</v>
      </c>
      <c r="AR259" s="1">
        <v>5.0</v>
      </c>
      <c r="AS259" s="1"/>
      <c r="AT259" s="1"/>
      <c r="AU259" s="1"/>
      <c r="AV259" s="1"/>
      <c r="AX259" s="1">
        <v>258.0</v>
      </c>
      <c r="AY259" s="1">
        <v>2.0</v>
      </c>
      <c r="AZ259" s="1">
        <v>1.0</v>
      </c>
      <c r="BA259" s="1">
        <v>1.0</v>
      </c>
      <c r="BB259" s="1">
        <v>1.0</v>
      </c>
      <c r="BC259" s="1"/>
      <c r="BD259" s="1">
        <v>10.0</v>
      </c>
      <c r="BE259" s="1">
        <v>2.0</v>
      </c>
      <c r="BF259" s="1">
        <v>9.0</v>
      </c>
      <c r="BG259" s="1">
        <v>1.0</v>
      </c>
      <c r="BH259" s="1">
        <v>13.0</v>
      </c>
      <c r="BI259" s="1" t="s">
        <v>518</v>
      </c>
      <c r="BJ259" s="1">
        <v>605.0</v>
      </c>
      <c r="BL259" s="1">
        <v>156090.0</v>
      </c>
    </row>
    <row r="260" ht="15.75" customHeight="1">
      <c r="A260" s="2" t="s">
        <v>519</v>
      </c>
      <c r="B260" s="1">
        <f>IFERROR(__xludf.DUMMYFUNCTION("""COMPUTED_VALUE"""),89899.0)</f>
        <v>89899</v>
      </c>
      <c r="C260" s="1">
        <f>IFERROR(__xludf.DUMMYFUNCTION("""COMPUTED_VALUE"""),292.0)</f>
        <v>292</v>
      </c>
      <c r="D260" s="1" t="s">
        <v>30</v>
      </c>
      <c r="E260" s="1" t="s">
        <v>23</v>
      </c>
      <c r="F260" s="1" t="s">
        <v>30</v>
      </c>
      <c r="G260" s="1" t="s">
        <v>23</v>
      </c>
      <c r="H260" s="1" t="s">
        <v>23</v>
      </c>
      <c r="M260" s="1">
        <v>8.0</v>
      </c>
      <c r="N260" s="1">
        <v>9.0</v>
      </c>
      <c r="O260" s="1">
        <v>8.0</v>
      </c>
      <c r="P260" s="1">
        <v>9.0</v>
      </c>
      <c r="Q260" s="1">
        <v>9.0</v>
      </c>
      <c r="S260" s="1" t="s">
        <v>30</v>
      </c>
      <c r="T260" s="1" t="s">
        <v>23</v>
      </c>
      <c r="U260" s="1" t="s">
        <v>30</v>
      </c>
      <c r="V260" s="1" t="s">
        <v>23</v>
      </c>
      <c r="W260" s="1" t="s">
        <v>23</v>
      </c>
      <c r="Y260" s="1" t="str">
        <f>IFERROR(__xludf.DUMMYFUNCTION("UNIQUE(S260:W260, TRUE)"),"8")</f>
        <v>8</v>
      </c>
      <c r="Z260" s="1" t="str">
        <f>IFERROR(__xludf.DUMMYFUNCTION("""COMPUTED_VALUE"""),"9")</f>
        <v>9</v>
      </c>
      <c r="AE260" s="1">
        <f t="shared" ref="AE260:AI260" si="260">IF($A260&lt;&gt;"", COUNTIF($D260:$H260, "=" &amp; Y260),"")</f>
        <v>2</v>
      </c>
      <c r="AF260" s="1">
        <f t="shared" si="260"/>
        <v>3</v>
      </c>
      <c r="AG260" s="1">
        <f t="shared" si="260"/>
        <v>0</v>
      </c>
      <c r="AH260" s="1">
        <f t="shared" si="260"/>
        <v>0</v>
      </c>
      <c r="AI260" s="1">
        <f t="shared" si="260"/>
        <v>0</v>
      </c>
      <c r="AJ260" s="1">
        <f t="shared" si="3"/>
        <v>0</v>
      </c>
      <c r="AL260" s="1">
        <f>IFERROR(__xludf.DUMMYFUNCTION("IFERROR(TRANSPOSE(SORT(TRANSPOSE(FILTER(AE260:AI260, AE260:AI260&lt;&gt;0)),1, FALSE)))"),3.0)</f>
        <v>3</v>
      </c>
      <c r="AM260" s="1">
        <f>IFERROR(__xludf.DUMMYFUNCTION("""COMPUTED_VALUE"""),2.0)</f>
        <v>2</v>
      </c>
      <c r="AR260" s="1">
        <v>3.0</v>
      </c>
      <c r="AS260" s="1">
        <v>2.0</v>
      </c>
      <c r="AT260" s="1"/>
      <c r="AU260" s="1"/>
      <c r="AV260" s="1"/>
      <c r="AX260" s="1">
        <v>259.0</v>
      </c>
      <c r="AY260" s="1">
        <v>2.0</v>
      </c>
      <c r="AZ260" s="1">
        <v>1.0</v>
      </c>
      <c r="BA260" s="1">
        <v>1.0</v>
      </c>
      <c r="BB260" s="1">
        <v>1.0</v>
      </c>
      <c r="BC260" s="1"/>
      <c r="BD260" s="1">
        <v>10.0</v>
      </c>
      <c r="BE260" s="1">
        <v>2.0</v>
      </c>
      <c r="BF260" s="1">
        <v>12.0</v>
      </c>
      <c r="BG260" s="1">
        <v>7.0</v>
      </c>
      <c r="BH260" s="1">
        <v>2.0</v>
      </c>
      <c r="BI260" s="1" t="s">
        <v>520</v>
      </c>
      <c r="BJ260" s="1">
        <v>620.0</v>
      </c>
      <c r="BL260" s="1">
        <v>160580.0</v>
      </c>
    </row>
    <row r="261" ht="15.75" customHeight="1">
      <c r="A261" s="2" t="s">
        <v>521</v>
      </c>
      <c r="B261" s="1" t="str">
        <f>IFERROR(__xludf.DUMMYFUNCTION("""COMPUTED_VALUE"""),"AA9AA")</f>
        <v>AA9AA</v>
      </c>
      <c r="C261" s="1">
        <f>IFERROR(__xludf.DUMMYFUNCTION("""COMPUTED_VALUE"""),10.0)</f>
        <v>10</v>
      </c>
      <c r="D261" s="1" t="s">
        <v>39</v>
      </c>
      <c r="E261" s="1" t="s">
        <v>39</v>
      </c>
      <c r="F261" s="1" t="s">
        <v>23</v>
      </c>
      <c r="G261" s="1" t="s">
        <v>39</v>
      </c>
      <c r="H261" s="1" t="s">
        <v>39</v>
      </c>
      <c r="M261" s="1">
        <v>14.0</v>
      </c>
      <c r="N261" s="1">
        <v>14.0</v>
      </c>
      <c r="O261" s="1">
        <v>9.0</v>
      </c>
      <c r="P261" s="1">
        <v>14.0</v>
      </c>
      <c r="Q261" s="1">
        <v>14.0</v>
      </c>
      <c r="S261" s="1" t="s">
        <v>39</v>
      </c>
      <c r="T261" s="1" t="s">
        <v>39</v>
      </c>
      <c r="U261" s="1" t="s">
        <v>23</v>
      </c>
      <c r="V261" s="1" t="s">
        <v>39</v>
      </c>
      <c r="W261" s="1" t="s">
        <v>39</v>
      </c>
      <c r="Y261" s="1" t="str">
        <f>IFERROR(__xludf.DUMMYFUNCTION("UNIQUE(S261:W261, TRUE)"),"A")</f>
        <v>A</v>
      </c>
      <c r="Z261" s="1" t="str">
        <f>IFERROR(__xludf.DUMMYFUNCTION("""COMPUTED_VALUE"""),"9")</f>
        <v>9</v>
      </c>
      <c r="AE261" s="1">
        <f t="shared" ref="AE261:AI261" si="261">IF($A261&lt;&gt;"", COUNTIF($D261:$H261, "=" &amp; Y261),"")</f>
        <v>4</v>
      </c>
      <c r="AF261" s="1">
        <f t="shared" si="261"/>
        <v>1</v>
      </c>
      <c r="AG261" s="1">
        <f t="shared" si="261"/>
        <v>0</v>
      </c>
      <c r="AH261" s="1">
        <f t="shared" si="261"/>
        <v>0</v>
      </c>
      <c r="AI261" s="1">
        <f t="shared" si="261"/>
        <v>0</v>
      </c>
      <c r="AJ261" s="1">
        <f t="shared" si="3"/>
        <v>0</v>
      </c>
      <c r="AL261" s="1">
        <f>IFERROR(__xludf.DUMMYFUNCTION("IFERROR(TRANSPOSE(SORT(TRANSPOSE(FILTER(AE261:AI261, AE261:AI261&lt;&gt;0)),1, FALSE)))"),4.0)</f>
        <v>4</v>
      </c>
      <c r="AM261" s="1">
        <f>IFERROR(__xludf.DUMMYFUNCTION("""COMPUTED_VALUE"""),1.0)</f>
        <v>1</v>
      </c>
      <c r="AR261" s="1">
        <v>4.0</v>
      </c>
      <c r="AS261" s="1">
        <v>1.0</v>
      </c>
      <c r="AT261" s="1"/>
      <c r="AU261" s="1"/>
      <c r="AV261" s="1"/>
      <c r="AX261" s="1">
        <v>260.0</v>
      </c>
      <c r="AY261" s="1">
        <v>2.0</v>
      </c>
      <c r="AZ261" s="1">
        <v>1.0</v>
      </c>
      <c r="BA261" s="1">
        <v>1.0</v>
      </c>
      <c r="BB261" s="1">
        <v>1.0</v>
      </c>
      <c r="BC261" s="1"/>
      <c r="BD261" s="1">
        <v>10.0</v>
      </c>
      <c r="BE261" s="1">
        <v>6.0</v>
      </c>
      <c r="BF261" s="1">
        <v>5.0</v>
      </c>
      <c r="BG261" s="1">
        <v>1.0</v>
      </c>
      <c r="BH261" s="1">
        <v>9.0</v>
      </c>
      <c r="BI261" s="1" t="s">
        <v>522</v>
      </c>
      <c r="BJ261" s="1">
        <v>199.0</v>
      </c>
      <c r="BL261" s="1">
        <v>51740.0</v>
      </c>
    </row>
    <row r="262" ht="15.75" customHeight="1">
      <c r="A262" s="2" t="s">
        <v>523</v>
      </c>
      <c r="B262" s="1" t="str">
        <f>IFERROR(__xludf.DUMMYFUNCTION("""COMPUTED_VALUE"""),"3J3J3")</f>
        <v>3J3J3</v>
      </c>
      <c r="C262" s="1">
        <f>IFERROR(__xludf.DUMMYFUNCTION("""COMPUTED_VALUE"""),329.0)</f>
        <v>329</v>
      </c>
      <c r="D262" s="1" t="s">
        <v>31</v>
      </c>
      <c r="E262" s="1" t="s">
        <v>22</v>
      </c>
      <c r="F262" s="1" t="s">
        <v>31</v>
      </c>
      <c r="G262" s="1" t="s">
        <v>22</v>
      </c>
      <c r="H262" s="1" t="s">
        <v>31</v>
      </c>
      <c r="M262" s="1">
        <v>3.0</v>
      </c>
      <c r="N262" s="1">
        <v>1.0</v>
      </c>
      <c r="O262" s="1">
        <v>3.0</v>
      </c>
      <c r="P262" s="1">
        <v>1.0</v>
      </c>
      <c r="Q262" s="1">
        <v>3.0</v>
      </c>
      <c r="S262" s="1" t="s">
        <v>31</v>
      </c>
      <c r="T262" s="1" t="s">
        <v>25</v>
      </c>
      <c r="U262" s="1" t="s">
        <v>31</v>
      </c>
      <c r="V262" s="1" t="s">
        <v>25</v>
      </c>
      <c r="W262" s="1" t="s">
        <v>31</v>
      </c>
      <c r="Y262" s="1" t="str">
        <f>IFERROR(__xludf.DUMMYFUNCTION("UNIQUE(S262:W262, TRUE)"),"3")</f>
        <v>3</v>
      </c>
      <c r="Z262" s="1" t="str">
        <f>IFERROR(__xludf.DUMMYFUNCTION("""COMPUTED_VALUE"""),"")</f>
        <v/>
      </c>
      <c r="AE262" s="1">
        <f t="shared" ref="AE262:AI262" si="262">IF($A262&lt;&gt;"", COUNTIF($D262:$H262, "=" &amp; Y262),"")</f>
        <v>3</v>
      </c>
      <c r="AF262" s="1">
        <f t="shared" si="262"/>
        <v>0</v>
      </c>
      <c r="AG262" s="1">
        <f t="shared" si="262"/>
        <v>0</v>
      </c>
      <c r="AH262" s="1">
        <f t="shared" si="262"/>
        <v>0</v>
      </c>
      <c r="AI262" s="1">
        <f t="shared" si="262"/>
        <v>0</v>
      </c>
      <c r="AJ262" s="1">
        <f t="shared" si="3"/>
        <v>2</v>
      </c>
      <c r="AL262" s="1">
        <f>IFERROR(__xludf.DUMMYFUNCTION("IFERROR(TRANSPOSE(SORT(TRANSPOSE(FILTER(AE262:AI262, AE262:AI262&lt;&gt;0)),1, FALSE)))"),3.0)</f>
        <v>3</v>
      </c>
      <c r="AR262" s="1">
        <v>5.0</v>
      </c>
      <c r="AS262" s="1"/>
      <c r="AT262" s="1"/>
      <c r="AU262" s="1"/>
      <c r="AV262" s="1"/>
      <c r="AX262" s="1">
        <v>261.0</v>
      </c>
      <c r="AY262" s="1">
        <v>2.0</v>
      </c>
      <c r="AZ262" s="1">
        <v>1.0</v>
      </c>
      <c r="BA262" s="1">
        <v>1.0</v>
      </c>
      <c r="BB262" s="1">
        <v>1.0</v>
      </c>
      <c r="BC262" s="1"/>
      <c r="BD262" s="1">
        <v>10.0</v>
      </c>
      <c r="BE262" s="1">
        <v>6.0</v>
      </c>
      <c r="BF262" s="1">
        <v>5.0</v>
      </c>
      <c r="BG262" s="1">
        <v>2.0</v>
      </c>
      <c r="BH262" s="1">
        <v>1.0</v>
      </c>
      <c r="BI262" s="1" t="s">
        <v>524</v>
      </c>
      <c r="BJ262" s="1">
        <v>745.0</v>
      </c>
      <c r="BL262" s="1">
        <v>194445.0</v>
      </c>
    </row>
    <row r="263" ht="15.75" customHeight="1">
      <c r="A263" s="2" t="s">
        <v>525</v>
      </c>
      <c r="B263" s="1" t="str">
        <f>IFERROR(__xludf.DUMMYFUNCTION("""COMPUTED_VALUE"""),"477JJ")</f>
        <v>477JJ</v>
      </c>
      <c r="C263" s="1">
        <f>IFERROR(__xludf.DUMMYFUNCTION("""COMPUTED_VALUE"""),841.0)</f>
        <v>841</v>
      </c>
      <c r="D263" s="1" t="s">
        <v>21</v>
      </c>
      <c r="E263" s="1" t="s">
        <v>28</v>
      </c>
      <c r="F263" s="1" t="s">
        <v>28</v>
      </c>
      <c r="G263" s="1" t="s">
        <v>22</v>
      </c>
      <c r="H263" s="1" t="s">
        <v>22</v>
      </c>
      <c r="M263" s="1">
        <v>4.0</v>
      </c>
      <c r="N263" s="1">
        <v>7.0</v>
      </c>
      <c r="O263" s="1">
        <v>7.0</v>
      </c>
      <c r="P263" s="1">
        <v>1.0</v>
      </c>
      <c r="Q263" s="1">
        <v>1.0</v>
      </c>
      <c r="S263" s="1" t="s">
        <v>21</v>
      </c>
      <c r="T263" s="1" t="s">
        <v>28</v>
      </c>
      <c r="U263" s="1" t="s">
        <v>28</v>
      </c>
      <c r="V263" s="1" t="s">
        <v>25</v>
      </c>
      <c r="W263" s="1" t="s">
        <v>25</v>
      </c>
      <c r="Y263" s="1" t="str">
        <f>IFERROR(__xludf.DUMMYFUNCTION("UNIQUE(S263:W263, TRUE)"),"4")</f>
        <v>4</v>
      </c>
      <c r="Z263" s="1" t="str">
        <f>IFERROR(__xludf.DUMMYFUNCTION("""COMPUTED_VALUE"""),"7")</f>
        <v>7</v>
      </c>
      <c r="AA263" s="1" t="str">
        <f>IFERROR(__xludf.DUMMYFUNCTION("""COMPUTED_VALUE"""),"")</f>
        <v/>
      </c>
      <c r="AE263" s="1">
        <f t="shared" ref="AE263:AI263" si="263">IF($A263&lt;&gt;"", COUNTIF($D263:$H263, "=" &amp; Y263),"")</f>
        <v>1</v>
      </c>
      <c r="AF263" s="1">
        <f t="shared" si="263"/>
        <v>2</v>
      </c>
      <c r="AG263" s="1">
        <f t="shared" si="263"/>
        <v>0</v>
      </c>
      <c r="AH263" s="1">
        <f t="shared" si="263"/>
        <v>0</v>
      </c>
      <c r="AI263" s="1">
        <f t="shared" si="263"/>
        <v>0</v>
      </c>
      <c r="AJ263" s="1">
        <f t="shared" si="3"/>
        <v>2</v>
      </c>
      <c r="AL263" s="1">
        <f>IFERROR(__xludf.DUMMYFUNCTION("IFERROR(TRANSPOSE(SORT(TRANSPOSE(FILTER(AE263:AI263, AE263:AI263&lt;&gt;0)),1, FALSE)))"),2.0)</f>
        <v>2</v>
      </c>
      <c r="AM263" s="1">
        <f>IFERROR(__xludf.DUMMYFUNCTION("""COMPUTED_VALUE"""),1.0)</f>
        <v>1</v>
      </c>
      <c r="AR263" s="1">
        <v>4.0</v>
      </c>
      <c r="AS263" s="1">
        <v>1.0</v>
      </c>
      <c r="AT263" s="1"/>
      <c r="AU263" s="1"/>
      <c r="AV263" s="1"/>
      <c r="AX263" s="1">
        <v>262.0</v>
      </c>
      <c r="AY263" s="1">
        <v>2.0</v>
      </c>
      <c r="AZ263" s="1">
        <v>1.0</v>
      </c>
      <c r="BA263" s="1">
        <v>1.0</v>
      </c>
      <c r="BB263" s="1">
        <v>1.0</v>
      </c>
      <c r="BC263" s="1"/>
      <c r="BD263" s="1">
        <v>10.0</v>
      </c>
      <c r="BE263" s="1">
        <v>7.0</v>
      </c>
      <c r="BF263" s="1">
        <v>7.0</v>
      </c>
      <c r="BG263" s="1">
        <v>3.0</v>
      </c>
      <c r="BH263" s="1">
        <v>12.0</v>
      </c>
      <c r="BI263" s="1" t="s">
        <v>526</v>
      </c>
      <c r="BJ263" s="1">
        <v>970.0</v>
      </c>
      <c r="BL263" s="1">
        <v>254140.0</v>
      </c>
    </row>
    <row r="264" ht="15.75" customHeight="1">
      <c r="A264" s="2" t="s">
        <v>527</v>
      </c>
      <c r="B264" s="1" t="str">
        <f>IFERROR(__xludf.DUMMYFUNCTION("""COMPUTED_VALUE"""),"39Q33")</f>
        <v>39Q33</v>
      </c>
      <c r="C264" s="1">
        <f>IFERROR(__xludf.DUMMYFUNCTION("""COMPUTED_VALUE"""),609.0)</f>
        <v>609</v>
      </c>
      <c r="D264" s="1" t="s">
        <v>31</v>
      </c>
      <c r="E264" s="1" t="s">
        <v>23</v>
      </c>
      <c r="F264" s="1" t="s">
        <v>20</v>
      </c>
      <c r="G264" s="1" t="s">
        <v>31</v>
      </c>
      <c r="H264" s="1" t="s">
        <v>31</v>
      </c>
      <c r="M264" s="1">
        <v>3.0</v>
      </c>
      <c r="N264" s="1">
        <v>9.0</v>
      </c>
      <c r="O264" s="1">
        <v>12.0</v>
      </c>
      <c r="P264" s="1">
        <v>3.0</v>
      </c>
      <c r="Q264" s="1">
        <v>3.0</v>
      </c>
      <c r="S264" s="1" t="s">
        <v>31</v>
      </c>
      <c r="T264" s="1" t="s">
        <v>23</v>
      </c>
      <c r="U264" s="1" t="s">
        <v>20</v>
      </c>
      <c r="V264" s="1" t="s">
        <v>31</v>
      </c>
      <c r="W264" s="1" t="s">
        <v>31</v>
      </c>
      <c r="Y264" s="1" t="str">
        <f>IFERROR(__xludf.DUMMYFUNCTION("UNIQUE(S264:W264, TRUE)"),"3")</f>
        <v>3</v>
      </c>
      <c r="Z264" s="1" t="str">
        <f>IFERROR(__xludf.DUMMYFUNCTION("""COMPUTED_VALUE"""),"9")</f>
        <v>9</v>
      </c>
      <c r="AA264" s="1" t="str">
        <f>IFERROR(__xludf.DUMMYFUNCTION("""COMPUTED_VALUE"""),"Q")</f>
        <v>Q</v>
      </c>
      <c r="AE264" s="1">
        <f t="shared" ref="AE264:AI264" si="264">IF($A264&lt;&gt;"", COUNTIF($D264:$H264, "=" &amp; Y264),"")</f>
        <v>3</v>
      </c>
      <c r="AF264" s="1">
        <f t="shared" si="264"/>
        <v>1</v>
      </c>
      <c r="AG264" s="1">
        <f t="shared" si="264"/>
        <v>1</v>
      </c>
      <c r="AH264" s="1">
        <f t="shared" si="264"/>
        <v>0</v>
      </c>
      <c r="AI264" s="1">
        <f t="shared" si="264"/>
        <v>0</v>
      </c>
      <c r="AJ264" s="1">
        <f t="shared" si="3"/>
        <v>0</v>
      </c>
      <c r="AL264" s="1">
        <f>IFERROR(__xludf.DUMMYFUNCTION("IFERROR(TRANSPOSE(SORT(TRANSPOSE(FILTER(AE264:AI264, AE264:AI264&lt;&gt;0)),1, FALSE)))"),3.0)</f>
        <v>3</v>
      </c>
      <c r="AM264" s="1">
        <f>IFERROR(__xludf.DUMMYFUNCTION("""COMPUTED_VALUE"""),1.0)</f>
        <v>1</v>
      </c>
      <c r="AN264" s="1">
        <f>IFERROR(__xludf.DUMMYFUNCTION("""COMPUTED_VALUE"""),1.0)</f>
        <v>1</v>
      </c>
      <c r="AR264" s="1">
        <v>3.0</v>
      </c>
      <c r="AS264" s="1">
        <v>1.0</v>
      </c>
      <c r="AT264" s="1">
        <v>1.0</v>
      </c>
      <c r="AU264" s="1"/>
      <c r="AV264" s="1"/>
      <c r="AX264" s="1">
        <v>263.0</v>
      </c>
      <c r="AY264" s="1">
        <v>2.0</v>
      </c>
      <c r="AZ264" s="1">
        <v>1.0</v>
      </c>
      <c r="BA264" s="1">
        <v>1.0</v>
      </c>
      <c r="BB264" s="1">
        <v>1.0</v>
      </c>
      <c r="BC264" s="1"/>
      <c r="BD264" s="1">
        <v>10.0</v>
      </c>
      <c r="BE264" s="1">
        <v>7.0</v>
      </c>
      <c r="BF264" s="1">
        <v>7.0</v>
      </c>
      <c r="BG264" s="1">
        <v>9.0</v>
      </c>
      <c r="BH264" s="1">
        <v>6.0</v>
      </c>
      <c r="BI264" s="1" t="s">
        <v>528</v>
      </c>
      <c r="BJ264" s="1">
        <v>305.0</v>
      </c>
      <c r="BL264" s="1">
        <v>80215.0</v>
      </c>
    </row>
    <row r="265" ht="15.75" customHeight="1">
      <c r="A265" s="2" t="s">
        <v>529</v>
      </c>
      <c r="B265" s="1" t="str">
        <f>IFERROR(__xludf.DUMMYFUNCTION("""COMPUTED_VALUE"""),"8A26T")</f>
        <v>8A26T</v>
      </c>
      <c r="C265" s="1">
        <f>IFERROR(__xludf.DUMMYFUNCTION("""COMPUTED_VALUE"""),431.0)</f>
        <v>431</v>
      </c>
      <c r="D265" s="1" t="s">
        <v>30</v>
      </c>
      <c r="E265" s="1" t="s">
        <v>39</v>
      </c>
      <c r="F265" s="1" t="s">
        <v>24</v>
      </c>
      <c r="G265" s="1" t="s">
        <v>40</v>
      </c>
      <c r="H265" s="1" t="s">
        <v>45</v>
      </c>
      <c r="M265" s="1">
        <v>8.0</v>
      </c>
      <c r="N265" s="1">
        <v>14.0</v>
      </c>
      <c r="O265" s="1">
        <v>2.0</v>
      </c>
      <c r="P265" s="1">
        <v>6.0</v>
      </c>
      <c r="Q265" s="1">
        <v>10.0</v>
      </c>
      <c r="S265" s="1" t="s">
        <v>30</v>
      </c>
      <c r="T265" s="1" t="s">
        <v>39</v>
      </c>
      <c r="U265" s="1" t="s">
        <v>24</v>
      </c>
      <c r="V265" s="1" t="s">
        <v>40</v>
      </c>
      <c r="W265" s="1" t="s">
        <v>45</v>
      </c>
      <c r="Y265" s="1" t="str">
        <f>IFERROR(__xludf.DUMMYFUNCTION("UNIQUE(S265:W265, TRUE)"),"8")</f>
        <v>8</v>
      </c>
      <c r="Z265" s="1" t="str">
        <f>IFERROR(__xludf.DUMMYFUNCTION("""COMPUTED_VALUE"""),"A")</f>
        <v>A</v>
      </c>
      <c r="AA265" s="1" t="str">
        <f>IFERROR(__xludf.DUMMYFUNCTION("""COMPUTED_VALUE"""),"2")</f>
        <v>2</v>
      </c>
      <c r="AB265" s="1" t="str">
        <f>IFERROR(__xludf.DUMMYFUNCTION("""COMPUTED_VALUE"""),"6")</f>
        <v>6</v>
      </c>
      <c r="AC265" s="1" t="str">
        <f>IFERROR(__xludf.DUMMYFUNCTION("""COMPUTED_VALUE"""),"T")</f>
        <v>T</v>
      </c>
      <c r="AE265" s="1">
        <f t="shared" ref="AE265:AI265" si="265">IF($A265&lt;&gt;"", COUNTIF($D265:$H265, "=" &amp; Y265),"")</f>
        <v>1</v>
      </c>
      <c r="AF265" s="1">
        <f t="shared" si="265"/>
        <v>1</v>
      </c>
      <c r="AG265" s="1">
        <f t="shared" si="265"/>
        <v>1</v>
      </c>
      <c r="AH265" s="1">
        <f t="shared" si="265"/>
        <v>1</v>
      </c>
      <c r="AI265" s="1">
        <f t="shared" si="265"/>
        <v>1</v>
      </c>
      <c r="AJ265" s="1">
        <f t="shared" si="3"/>
        <v>0</v>
      </c>
      <c r="AL265" s="1">
        <f>IFERROR(__xludf.DUMMYFUNCTION("IFERROR(TRANSPOSE(SORT(TRANSPOSE(FILTER(AE265:AI265, AE265:AI265&lt;&gt;0)),1, FALSE)))"),1.0)</f>
        <v>1</v>
      </c>
      <c r="AM265" s="1">
        <f>IFERROR(__xludf.DUMMYFUNCTION("""COMPUTED_VALUE"""),1.0)</f>
        <v>1</v>
      </c>
      <c r="AN265" s="1">
        <f>IFERROR(__xludf.DUMMYFUNCTION("""COMPUTED_VALUE"""),1.0)</f>
        <v>1</v>
      </c>
      <c r="AO265" s="1">
        <f>IFERROR(__xludf.DUMMYFUNCTION("""COMPUTED_VALUE"""),1.0)</f>
        <v>1</v>
      </c>
      <c r="AP265" s="1">
        <f>IFERROR(__xludf.DUMMYFUNCTION("""COMPUTED_VALUE"""),1.0)</f>
        <v>1</v>
      </c>
      <c r="AR265" s="1">
        <v>1.0</v>
      </c>
      <c r="AS265" s="1">
        <v>1.0</v>
      </c>
      <c r="AT265" s="1">
        <v>1.0</v>
      </c>
      <c r="AU265" s="1">
        <v>1.0</v>
      </c>
      <c r="AV265" s="1">
        <v>1.0</v>
      </c>
      <c r="AX265" s="1">
        <v>264.0</v>
      </c>
      <c r="AY265" s="1">
        <v>2.0</v>
      </c>
      <c r="AZ265" s="1">
        <v>1.0</v>
      </c>
      <c r="BA265" s="1">
        <v>1.0</v>
      </c>
      <c r="BB265" s="1">
        <v>1.0</v>
      </c>
      <c r="BC265" s="1"/>
      <c r="BD265" s="1">
        <v>10.0</v>
      </c>
      <c r="BE265" s="1">
        <v>8.0</v>
      </c>
      <c r="BF265" s="1">
        <v>14.0</v>
      </c>
      <c r="BG265" s="1">
        <v>14.0</v>
      </c>
      <c r="BH265" s="1">
        <v>3.0</v>
      </c>
      <c r="BI265" s="1" t="s">
        <v>530</v>
      </c>
      <c r="BJ265" s="1">
        <v>406.0</v>
      </c>
      <c r="BL265" s="1">
        <v>107184.0</v>
      </c>
    </row>
    <row r="266" ht="15.75" customHeight="1">
      <c r="A266" s="2" t="s">
        <v>531</v>
      </c>
      <c r="B266" s="1" t="str">
        <f>IFERROR(__xludf.DUMMYFUNCTION("""COMPUTED_VALUE"""),"TK63J")</f>
        <v>TK63J</v>
      </c>
      <c r="C266" s="1">
        <f>IFERROR(__xludf.DUMMYFUNCTION("""COMPUTED_VALUE"""),641.0)</f>
        <v>641</v>
      </c>
      <c r="D266" s="1" t="s">
        <v>45</v>
      </c>
      <c r="E266" s="1" t="s">
        <v>38</v>
      </c>
      <c r="F266" s="1" t="s">
        <v>40</v>
      </c>
      <c r="G266" s="1" t="s">
        <v>31</v>
      </c>
      <c r="H266" s="1" t="s">
        <v>22</v>
      </c>
      <c r="M266" s="1">
        <v>10.0</v>
      </c>
      <c r="N266" s="1">
        <v>13.0</v>
      </c>
      <c r="O266" s="1">
        <v>6.0</v>
      </c>
      <c r="P266" s="1">
        <v>3.0</v>
      </c>
      <c r="Q266" s="1">
        <v>1.0</v>
      </c>
      <c r="S266" s="1" t="s">
        <v>45</v>
      </c>
      <c r="T266" s="1" t="s">
        <v>38</v>
      </c>
      <c r="U266" s="1" t="s">
        <v>40</v>
      </c>
      <c r="V266" s="1" t="s">
        <v>31</v>
      </c>
      <c r="W266" s="1" t="s">
        <v>25</v>
      </c>
      <c r="Y266" s="1" t="str">
        <f>IFERROR(__xludf.DUMMYFUNCTION("UNIQUE(S266:W266, TRUE)"),"T")</f>
        <v>T</v>
      </c>
      <c r="Z266" s="1" t="str">
        <f>IFERROR(__xludf.DUMMYFUNCTION("""COMPUTED_VALUE"""),"K")</f>
        <v>K</v>
      </c>
      <c r="AA266" s="1" t="str">
        <f>IFERROR(__xludf.DUMMYFUNCTION("""COMPUTED_VALUE"""),"6")</f>
        <v>6</v>
      </c>
      <c r="AB266" s="1" t="str">
        <f>IFERROR(__xludf.DUMMYFUNCTION("""COMPUTED_VALUE"""),"3")</f>
        <v>3</v>
      </c>
      <c r="AC266" s="1" t="str">
        <f>IFERROR(__xludf.DUMMYFUNCTION("""COMPUTED_VALUE"""),"")</f>
        <v/>
      </c>
      <c r="AE266" s="1">
        <f t="shared" ref="AE266:AI266" si="266">IF($A266&lt;&gt;"", COUNTIF($D266:$H266, "=" &amp; Y266),"")</f>
        <v>1</v>
      </c>
      <c r="AF266" s="1">
        <f t="shared" si="266"/>
        <v>1</v>
      </c>
      <c r="AG266" s="1">
        <f t="shared" si="266"/>
        <v>1</v>
      </c>
      <c r="AH266" s="1">
        <f t="shared" si="266"/>
        <v>1</v>
      </c>
      <c r="AI266" s="1">
        <f t="shared" si="266"/>
        <v>0</v>
      </c>
      <c r="AJ266" s="1">
        <f t="shared" si="3"/>
        <v>1</v>
      </c>
      <c r="AL266" s="1">
        <f>IFERROR(__xludf.DUMMYFUNCTION("IFERROR(TRANSPOSE(SORT(TRANSPOSE(FILTER(AE266:AI266, AE266:AI266&lt;&gt;0)),1, FALSE)))"),1.0)</f>
        <v>1</v>
      </c>
      <c r="AM266" s="1">
        <f>IFERROR(__xludf.DUMMYFUNCTION("""COMPUTED_VALUE"""),1.0)</f>
        <v>1</v>
      </c>
      <c r="AN266" s="1">
        <f>IFERROR(__xludf.DUMMYFUNCTION("""COMPUTED_VALUE"""),1.0)</f>
        <v>1</v>
      </c>
      <c r="AO266" s="1">
        <f>IFERROR(__xludf.DUMMYFUNCTION("""COMPUTED_VALUE"""),1.0)</f>
        <v>1</v>
      </c>
      <c r="AR266" s="1">
        <v>2.0</v>
      </c>
      <c r="AS266" s="1">
        <v>1.0</v>
      </c>
      <c r="AT266" s="1">
        <v>1.0</v>
      </c>
      <c r="AU266" s="1">
        <v>1.0</v>
      </c>
      <c r="AV266" s="1"/>
      <c r="AX266" s="1">
        <v>265.0</v>
      </c>
      <c r="AY266" s="1">
        <v>2.0</v>
      </c>
      <c r="AZ266" s="1">
        <v>1.0</v>
      </c>
      <c r="BA266" s="1">
        <v>1.0</v>
      </c>
      <c r="BB266" s="1">
        <v>1.0</v>
      </c>
      <c r="BC266" s="1"/>
      <c r="BD266" s="1">
        <v>10.0</v>
      </c>
      <c r="BE266" s="1">
        <v>9.0</v>
      </c>
      <c r="BF266" s="1">
        <v>5.0</v>
      </c>
      <c r="BG266" s="1">
        <v>2.0</v>
      </c>
      <c r="BH266" s="1">
        <v>2.0</v>
      </c>
      <c r="BI266" s="1" t="s">
        <v>532</v>
      </c>
      <c r="BJ266" s="1">
        <v>668.0</v>
      </c>
      <c r="BL266" s="1">
        <v>177020.0</v>
      </c>
    </row>
    <row r="267" ht="15.75" customHeight="1">
      <c r="A267" s="2" t="s">
        <v>533</v>
      </c>
      <c r="B267" s="1">
        <f>IFERROR(__xludf.DUMMYFUNCTION("""COMPUTED_VALUE"""),57595.0)</f>
        <v>57595</v>
      </c>
      <c r="C267" s="1">
        <f>IFERROR(__xludf.DUMMYFUNCTION("""COMPUTED_VALUE"""),880.0)</f>
        <v>880</v>
      </c>
      <c r="D267" s="1" t="s">
        <v>29</v>
      </c>
      <c r="E267" s="1" t="s">
        <v>28</v>
      </c>
      <c r="F267" s="1" t="s">
        <v>29</v>
      </c>
      <c r="G267" s="1" t="s">
        <v>23</v>
      </c>
      <c r="H267" s="1" t="s">
        <v>29</v>
      </c>
      <c r="M267" s="1">
        <v>5.0</v>
      </c>
      <c r="N267" s="1">
        <v>7.0</v>
      </c>
      <c r="O267" s="1">
        <v>5.0</v>
      </c>
      <c r="P267" s="1">
        <v>9.0</v>
      </c>
      <c r="Q267" s="1">
        <v>5.0</v>
      </c>
      <c r="S267" s="1" t="s">
        <v>29</v>
      </c>
      <c r="T267" s="1" t="s">
        <v>28</v>
      </c>
      <c r="U267" s="1" t="s">
        <v>29</v>
      </c>
      <c r="V267" s="1" t="s">
        <v>23</v>
      </c>
      <c r="W267" s="1" t="s">
        <v>29</v>
      </c>
      <c r="Y267" s="1" t="str">
        <f>IFERROR(__xludf.DUMMYFUNCTION("UNIQUE(S267:W267, TRUE)"),"5")</f>
        <v>5</v>
      </c>
      <c r="Z267" s="1" t="str">
        <f>IFERROR(__xludf.DUMMYFUNCTION("""COMPUTED_VALUE"""),"7")</f>
        <v>7</v>
      </c>
      <c r="AA267" s="1" t="str">
        <f>IFERROR(__xludf.DUMMYFUNCTION("""COMPUTED_VALUE"""),"9")</f>
        <v>9</v>
      </c>
      <c r="AE267" s="1">
        <f t="shared" ref="AE267:AI267" si="267">IF($A267&lt;&gt;"", COUNTIF($D267:$H267, "=" &amp; Y267),"")</f>
        <v>3</v>
      </c>
      <c r="AF267" s="1">
        <f t="shared" si="267"/>
        <v>1</v>
      </c>
      <c r="AG267" s="1">
        <f t="shared" si="267"/>
        <v>1</v>
      </c>
      <c r="AH267" s="1">
        <f t="shared" si="267"/>
        <v>0</v>
      </c>
      <c r="AI267" s="1">
        <f t="shared" si="267"/>
        <v>0</v>
      </c>
      <c r="AJ267" s="1">
        <f t="shared" si="3"/>
        <v>0</v>
      </c>
      <c r="AL267" s="1">
        <f>IFERROR(__xludf.DUMMYFUNCTION("IFERROR(TRANSPOSE(SORT(TRANSPOSE(FILTER(AE267:AI267, AE267:AI267&lt;&gt;0)),1, FALSE)))"),3.0)</f>
        <v>3</v>
      </c>
      <c r="AM267" s="1">
        <f>IFERROR(__xludf.DUMMYFUNCTION("""COMPUTED_VALUE"""),1.0)</f>
        <v>1</v>
      </c>
      <c r="AN267" s="1">
        <f>IFERROR(__xludf.DUMMYFUNCTION("""COMPUTED_VALUE"""),1.0)</f>
        <v>1</v>
      </c>
      <c r="AR267" s="1">
        <v>3.0</v>
      </c>
      <c r="AS267" s="1">
        <v>1.0</v>
      </c>
      <c r="AT267" s="1">
        <v>1.0</v>
      </c>
      <c r="AU267" s="1"/>
      <c r="AV267" s="1"/>
      <c r="AX267" s="1">
        <v>266.0</v>
      </c>
      <c r="AY267" s="1">
        <v>2.0</v>
      </c>
      <c r="AZ267" s="1">
        <v>1.0</v>
      </c>
      <c r="BA267" s="1">
        <v>1.0</v>
      </c>
      <c r="BB267" s="1">
        <v>1.0</v>
      </c>
      <c r="BC267" s="1"/>
      <c r="BD267" s="1">
        <v>10.0</v>
      </c>
      <c r="BE267" s="1">
        <v>9.0</v>
      </c>
      <c r="BF267" s="1">
        <v>9.0</v>
      </c>
      <c r="BG267" s="1">
        <v>2.0</v>
      </c>
      <c r="BH267" s="1">
        <v>4.0</v>
      </c>
      <c r="BI267" s="1" t="s">
        <v>534</v>
      </c>
      <c r="BJ267" s="1">
        <v>936.0</v>
      </c>
      <c r="BL267" s="1">
        <v>248976.0</v>
      </c>
    </row>
    <row r="268" ht="15.75" customHeight="1">
      <c r="A268" s="2" t="s">
        <v>535</v>
      </c>
      <c r="B268" s="1" t="str">
        <f>IFERROR(__xludf.DUMMYFUNCTION("""COMPUTED_VALUE"""),"KQ7QJ")</f>
        <v>KQ7QJ</v>
      </c>
      <c r="C268" s="1">
        <f>IFERROR(__xludf.DUMMYFUNCTION("""COMPUTED_VALUE"""),123.0)</f>
        <v>123</v>
      </c>
      <c r="D268" s="1" t="s">
        <v>38</v>
      </c>
      <c r="E268" s="1" t="s">
        <v>20</v>
      </c>
      <c r="F268" s="1" t="s">
        <v>28</v>
      </c>
      <c r="G268" s="1" t="s">
        <v>20</v>
      </c>
      <c r="H268" s="1" t="s">
        <v>22</v>
      </c>
      <c r="M268" s="1">
        <v>13.0</v>
      </c>
      <c r="N268" s="1">
        <v>12.0</v>
      </c>
      <c r="O268" s="1">
        <v>7.0</v>
      </c>
      <c r="P268" s="1">
        <v>12.0</v>
      </c>
      <c r="Q268" s="1">
        <v>1.0</v>
      </c>
      <c r="S268" s="1" t="s">
        <v>38</v>
      </c>
      <c r="T268" s="1" t="s">
        <v>20</v>
      </c>
      <c r="U268" s="1" t="s">
        <v>28</v>
      </c>
      <c r="V268" s="1" t="s">
        <v>20</v>
      </c>
      <c r="W268" s="1" t="s">
        <v>25</v>
      </c>
      <c r="Y268" s="1" t="str">
        <f>IFERROR(__xludf.DUMMYFUNCTION("UNIQUE(S268:W268, TRUE)"),"K")</f>
        <v>K</v>
      </c>
      <c r="Z268" s="1" t="str">
        <f>IFERROR(__xludf.DUMMYFUNCTION("""COMPUTED_VALUE"""),"Q")</f>
        <v>Q</v>
      </c>
      <c r="AA268" s="1" t="str">
        <f>IFERROR(__xludf.DUMMYFUNCTION("""COMPUTED_VALUE"""),"7")</f>
        <v>7</v>
      </c>
      <c r="AB268" s="1" t="str">
        <f>IFERROR(__xludf.DUMMYFUNCTION("""COMPUTED_VALUE"""),"")</f>
        <v/>
      </c>
      <c r="AE268" s="1">
        <f t="shared" ref="AE268:AI268" si="268">IF($A268&lt;&gt;"", COUNTIF($D268:$H268, "=" &amp; Y268),"")</f>
        <v>1</v>
      </c>
      <c r="AF268" s="1">
        <f t="shared" si="268"/>
        <v>2</v>
      </c>
      <c r="AG268" s="1">
        <f t="shared" si="268"/>
        <v>1</v>
      </c>
      <c r="AH268" s="1">
        <f t="shared" si="268"/>
        <v>0</v>
      </c>
      <c r="AI268" s="1">
        <f t="shared" si="268"/>
        <v>0</v>
      </c>
      <c r="AJ268" s="1">
        <f t="shared" si="3"/>
        <v>1</v>
      </c>
      <c r="AL268" s="1">
        <f>IFERROR(__xludf.DUMMYFUNCTION("IFERROR(TRANSPOSE(SORT(TRANSPOSE(FILTER(AE268:AI268, AE268:AI268&lt;&gt;0)),1, FALSE)))"),2.0)</f>
        <v>2</v>
      </c>
      <c r="AM268" s="1">
        <f>IFERROR(__xludf.DUMMYFUNCTION("""COMPUTED_VALUE"""),1.0)</f>
        <v>1</v>
      </c>
      <c r="AN268" s="1">
        <f>IFERROR(__xludf.DUMMYFUNCTION("""COMPUTED_VALUE"""),1.0)</f>
        <v>1</v>
      </c>
      <c r="AR268" s="1">
        <v>3.0</v>
      </c>
      <c r="AS268" s="1">
        <v>1.0</v>
      </c>
      <c r="AT268" s="1">
        <v>1.0</v>
      </c>
      <c r="AU268" s="1"/>
      <c r="AV268" s="1"/>
      <c r="AX268" s="1">
        <v>267.0</v>
      </c>
      <c r="AY268" s="1">
        <v>2.0</v>
      </c>
      <c r="AZ268" s="1">
        <v>1.0</v>
      </c>
      <c r="BA268" s="1">
        <v>1.0</v>
      </c>
      <c r="BB268" s="1">
        <v>1.0</v>
      </c>
      <c r="BC268" s="1"/>
      <c r="BD268" s="1">
        <v>10.0</v>
      </c>
      <c r="BE268" s="1">
        <v>10.0</v>
      </c>
      <c r="BF268" s="1">
        <v>5.0</v>
      </c>
      <c r="BG268" s="1">
        <v>8.0</v>
      </c>
      <c r="BH268" s="1">
        <v>9.0</v>
      </c>
      <c r="BI268" s="1" t="s">
        <v>536</v>
      </c>
      <c r="BJ268" s="1">
        <v>236.0</v>
      </c>
      <c r="BL268" s="1">
        <v>63012.0</v>
      </c>
    </row>
    <row r="269" ht="15.75" customHeight="1">
      <c r="A269" s="2" t="s">
        <v>537</v>
      </c>
      <c r="B269" s="1" t="str">
        <f>IFERROR(__xludf.DUMMYFUNCTION("""COMPUTED_VALUE"""),"QJJK5")</f>
        <v>QJJK5</v>
      </c>
      <c r="C269" s="1">
        <f>IFERROR(__xludf.DUMMYFUNCTION("""COMPUTED_VALUE"""),665.0)</f>
        <v>665</v>
      </c>
      <c r="D269" s="1" t="s">
        <v>20</v>
      </c>
      <c r="E269" s="1" t="s">
        <v>22</v>
      </c>
      <c r="F269" s="1" t="s">
        <v>22</v>
      </c>
      <c r="G269" s="1" t="s">
        <v>38</v>
      </c>
      <c r="H269" s="1" t="s">
        <v>29</v>
      </c>
      <c r="M269" s="1">
        <v>12.0</v>
      </c>
      <c r="N269" s="1">
        <v>1.0</v>
      </c>
      <c r="O269" s="1">
        <v>1.0</v>
      </c>
      <c r="P269" s="1">
        <v>13.0</v>
      </c>
      <c r="Q269" s="1">
        <v>5.0</v>
      </c>
      <c r="S269" s="1" t="s">
        <v>20</v>
      </c>
      <c r="T269" s="1" t="s">
        <v>25</v>
      </c>
      <c r="U269" s="1" t="s">
        <v>25</v>
      </c>
      <c r="V269" s="1" t="s">
        <v>38</v>
      </c>
      <c r="W269" s="1" t="s">
        <v>29</v>
      </c>
      <c r="Y269" s="1" t="str">
        <f>IFERROR(__xludf.DUMMYFUNCTION("UNIQUE(S269:W269, TRUE)"),"Q")</f>
        <v>Q</v>
      </c>
      <c r="Z269" s="1" t="str">
        <f>IFERROR(__xludf.DUMMYFUNCTION("""COMPUTED_VALUE"""),"")</f>
        <v/>
      </c>
      <c r="AA269" s="1" t="str">
        <f>IFERROR(__xludf.DUMMYFUNCTION("""COMPUTED_VALUE"""),"K")</f>
        <v>K</v>
      </c>
      <c r="AB269" s="1" t="str">
        <f>IFERROR(__xludf.DUMMYFUNCTION("""COMPUTED_VALUE"""),"5")</f>
        <v>5</v>
      </c>
      <c r="AE269" s="1">
        <f t="shared" ref="AE269:AI269" si="269">IF($A269&lt;&gt;"", COUNTIF($D269:$H269, "=" &amp; Y269),"")</f>
        <v>1</v>
      </c>
      <c r="AF269" s="1">
        <f t="shared" si="269"/>
        <v>0</v>
      </c>
      <c r="AG269" s="1">
        <f t="shared" si="269"/>
        <v>1</v>
      </c>
      <c r="AH269" s="1">
        <f t="shared" si="269"/>
        <v>1</v>
      </c>
      <c r="AI269" s="1">
        <f t="shared" si="269"/>
        <v>0</v>
      </c>
      <c r="AJ269" s="1">
        <f t="shared" si="3"/>
        <v>2</v>
      </c>
      <c r="AL269" s="1">
        <f>IFERROR(__xludf.DUMMYFUNCTION("IFERROR(TRANSPOSE(SORT(TRANSPOSE(FILTER(AE269:AI269, AE269:AI269&lt;&gt;0)),1, FALSE)))"),1.0)</f>
        <v>1</v>
      </c>
      <c r="AM269" s="1">
        <f>IFERROR(__xludf.DUMMYFUNCTION("""COMPUTED_VALUE"""),1.0)</f>
        <v>1</v>
      </c>
      <c r="AN269" s="1">
        <f>IFERROR(__xludf.DUMMYFUNCTION("""COMPUTED_VALUE"""),1.0)</f>
        <v>1</v>
      </c>
      <c r="AR269" s="1">
        <v>3.0</v>
      </c>
      <c r="AS269" s="1">
        <v>1.0</v>
      </c>
      <c r="AT269" s="1">
        <v>1.0</v>
      </c>
      <c r="AU269" s="1"/>
      <c r="AV269" s="1"/>
      <c r="AX269" s="1">
        <v>268.0</v>
      </c>
      <c r="AY269" s="1">
        <v>2.0</v>
      </c>
      <c r="AZ269" s="1">
        <v>1.0</v>
      </c>
      <c r="BA269" s="1">
        <v>1.0</v>
      </c>
      <c r="BB269" s="1">
        <v>1.0</v>
      </c>
      <c r="BC269" s="1"/>
      <c r="BD269" s="1">
        <v>10.0</v>
      </c>
      <c r="BE269" s="1">
        <v>10.0</v>
      </c>
      <c r="BF269" s="1">
        <v>9.0</v>
      </c>
      <c r="BG269" s="1">
        <v>5.0</v>
      </c>
      <c r="BH269" s="1">
        <v>6.0</v>
      </c>
      <c r="BI269" s="1" t="s">
        <v>538</v>
      </c>
      <c r="BJ269" s="1">
        <v>230.0</v>
      </c>
      <c r="BL269" s="1">
        <v>61640.0</v>
      </c>
    </row>
    <row r="270" ht="15.75" customHeight="1">
      <c r="A270" s="2" t="s">
        <v>539</v>
      </c>
      <c r="B270" s="1" t="str">
        <f>IFERROR(__xludf.DUMMYFUNCTION("""COMPUTED_VALUE"""),"88AKA")</f>
        <v>88AKA</v>
      </c>
      <c r="C270" s="1">
        <f>IFERROR(__xludf.DUMMYFUNCTION("""COMPUTED_VALUE"""),566.0)</f>
        <v>566</v>
      </c>
      <c r="D270" s="1" t="s">
        <v>30</v>
      </c>
      <c r="E270" s="1" t="s">
        <v>30</v>
      </c>
      <c r="F270" s="1" t="s">
        <v>39</v>
      </c>
      <c r="G270" s="1" t="s">
        <v>38</v>
      </c>
      <c r="H270" s="1" t="s">
        <v>39</v>
      </c>
      <c r="M270" s="1">
        <v>8.0</v>
      </c>
      <c r="N270" s="1">
        <v>8.0</v>
      </c>
      <c r="O270" s="1">
        <v>14.0</v>
      </c>
      <c r="P270" s="1">
        <v>13.0</v>
      </c>
      <c r="Q270" s="1">
        <v>14.0</v>
      </c>
      <c r="S270" s="1" t="s">
        <v>30</v>
      </c>
      <c r="T270" s="1" t="s">
        <v>30</v>
      </c>
      <c r="U270" s="1" t="s">
        <v>39</v>
      </c>
      <c r="V270" s="1" t="s">
        <v>38</v>
      </c>
      <c r="W270" s="1" t="s">
        <v>39</v>
      </c>
      <c r="Y270" s="1" t="str">
        <f>IFERROR(__xludf.DUMMYFUNCTION("UNIQUE(S270:W270, TRUE)"),"8")</f>
        <v>8</v>
      </c>
      <c r="Z270" s="1" t="str">
        <f>IFERROR(__xludf.DUMMYFUNCTION("""COMPUTED_VALUE"""),"A")</f>
        <v>A</v>
      </c>
      <c r="AA270" s="1" t="str">
        <f>IFERROR(__xludf.DUMMYFUNCTION("""COMPUTED_VALUE"""),"K")</f>
        <v>K</v>
      </c>
      <c r="AE270" s="1">
        <f t="shared" ref="AE270:AI270" si="270">IF($A270&lt;&gt;"", COUNTIF($D270:$H270, "=" &amp; Y270),"")</f>
        <v>2</v>
      </c>
      <c r="AF270" s="1">
        <f t="shared" si="270"/>
        <v>2</v>
      </c>
      <c r="AG270" s="1">
        <f t="shared" si="270"/>
        <v>1</v>
      </c>
      <c r="AH270" s="1">
        <f t="shared" si="270"/>
        <v>0</v>
      </c>
      <c r="AI270" s="1">
        <f t="shared" si="270"/>
        <v>0</v>
      </c>
      <c r="AJ270" s="1">
        <f t="shared" si="3"/>
        <v>0</v>
      </c>
      <c r="AL270" s="1">
        <f>IFERROR(__xludf.DUMMYFUNCTION("IFERROR(TRANSPOSE(SORT(TRANSPOSE(FILTER(AE270:AI270, AE270:AI270&lt;&gt;0)),1, FALSE)))"),2.0)</f>
        <v>2</v>
      </c>
      <c r="AM270" s="1">
        <f>IFERROR(__xludf.DUMMYFUNCTION("""COMPUTED_VALUE"""),2.0)</f>
        <v>2</v>
      </c>
      <c r="AN270" s="1">
        <f>IFERROR(__xludf.DUMMYFUNCTION("""COMPUTED_VALUE"""),1.0)</f>
        <v>1</v>
      </c>
      <c r="AR270" s="1">
        <v>2.0</v>
      </c>
      <c r="AS270" s="1">
        <v>2.0</v>
      </c>
      <c r="AT270" s="1">
        <v>1.0</v>
      </c>
      <c r="AU270" s="1"/>
      <c r="AV270" s="1"/>
      <c r="AX270" s="1">
        <v>269.0</v>
      </c>
      <c r="AY270" s="1">
        <v>2.0</v>
      </c>
      <c r="AZ270" s="1">
        <v>1.0</v>
      </c>
      <c r="BA270" s="1">
        <v>1.0</v>
      </c>
      <c r="BB270" s="1">
        <v>1.0</v>
      </c>
      <c r="BC270" s="1"/>
      <c r="BD270" s="1">
        <v>10.0</v>
      </c>
      <c r="BE270" s="1">
        <v>12.0</v>
      </c>
      <c r="BF270" s="1">
        <v>4.0</v>
      </c>
      <c r="BG270" s="1">
        <v>10.0</v>
      </c>
      <c r="BH270" s="1">
        <v>13.0</v>
      </c>
      <c r="BI270" s="1" t="s">
        <v>540</v>
      </c>
      <c r="BJ270" s="1">
        <v>93.0</v>
      </c>
      <c r="BL270" s="1">
        <v>25017.0</v>
      </c>
    </row>
    <row r="271" ht="15.75" customHeight="1">
      <c r="A271" s="2" t="s">
        <v>541</v>
      </c>
      <c r="B271" s="1" t="str">
        <f>IFERROR(__xludf.DUMMYFUNCTION("""COMPUTED_VALUE"""),"73Q67")</f>
        <v>73Q67</v>
      </c>
      <c r="C271" s="1">
        <f>IFERROR(__xludf.DUMMYFUNCTION("""COMPUTED_VALUE"""),265.0)</f>
        <v>265</v>
      </c>
      <c r="D271" s="1" t="s">
        <v>28</v>
      </c>
      <c r="E271" s="1" t="s">
        <v>31</v>
      </c>
      <c r="F271" s="1" t="s">
        <v>20</v>
      </c>
      <c r="G271" s="1" t="s">
        <v>40</v>
      </c>
      <c r="H271" s="1" t="s">
        <v>28</v>
      </c>
      <c r="M271" s="1">
        <v>7.0</v>
      </c>
      <c r="N271" s="1">
        <v>3.0</v>
      </c>
      <c r="O271" s="1">
        <v>12.0</v>
      </c>
      <c r="P271" s="1">
        <v>6.0</v>
      </c>
      <c r="Q271" s="1">
        <v>7.0</v>
      </c>
      <c r="S271" s="1" t="s">
        <v>28</v>
      </c>
      <c r="T271" s="1" t="s">
        <v>31</v>
      </c>
      <c r="U271" s="1" t="s">
        <v>20</v>
      </c>
      <c r="V271" s="1" t="s">
        <v>40</v>
      </c>
      <c r="W271" s="1" t="s">
        <v>28</v>
      </c>
      <c r="Y271" s="1" t="str">
        <f>IFERROR(__xludf.DUMMYFUNCTION("UNIQUE(S271:W271, TRUE)"),"7")</f>
        <v>7</v>
      </c>
      <c r="Z271" s="1" t="str">
        <f>IFERROR(__xludf.DUMMYFUNCTION("""COMPUTED_VALUE"""),"3")</f>
        <v>3</v>
      </c>
      <c r="AA271" s="1" t="str">
        <f>IFERROR(__xludf.DUMMYFUNCTION("""COMPUTED_VALUE"""),"Q")</f>
        <v>Q</v>
      </c>
      <c r="AB271" s="1" t="str">
        <f>IFERROR(__xludf.DUMMYFUNCTION("""COMPUTED_VALUE"""),"6")</f>
        <v>6</v>
      </c>
      <c r="AE271" s="1">
        <f t="shared" ref="AE271:AI271" si="271">IF($A271&lt;&gt;"", COUNTIF($D271:$H271, "=" &amp; Y271),"")</f>
        <v>2</v>
      </c>
      <c r="AF271" s="1">
        <f t="shared" si="271"/>
        <v>1</v>
      </c>
      <c r="AG271" s="1">
        <f t="shared" si="271"/>
        <v>1</v>
      </c>
      <c r="AH271" s="1">
        <f t="shared" si="271"/>
        <v>1</v>
      </c>
      <c r="AI271" s="1">
        <f t="shared" si="271"/>
        <v>0</v>
      </c>
      <c r="AJ271" s="1">
        <f t="shared" si="3"/>
        <v>0</v>
      </c>
      <c r="AL271" s="1">
        <f>IFERROR(__xludf.DUMMYFUNCTION("IFERROR(TRANSPOSE(SORT(TRANSPOSE(FILTER(AE271:AI271, AE271:AI271&lt;&gt;0)),1, FALSE)))"),2.0)</f>
        <v>2</v>
      </c>
      <c r="AM271" s="1">
        <f>IFERROR(__xludf.DUMMYFUNCTION("""COMPUTED_VALUE"""),1.0)</f>
        <v>1</v>
      </c>
      <c r="AN271" s="1">
        <f>IFERROR(__xludf.DUMMYFUNCTION("""COMPUTED_VALUE"""),1.0)</f>
        <v>1</v>
      </c>
      <c r="AO271" s="1">
        <f>IFERROR(__xludf.DUMMYFUNCTION("""COMPUTED_VALUE"""),1.0)</f>
        <v>1</v>
      </c>
      <c r="AR271" s="1">
        <v>2.0</v>
      </c>
      <c r="AS271" s="1">
        <v>1.0</v>
      </c>
      <c r="AT271" s="1">
        <v>1.0</v>
      </c>
      <c r="AU271" s="1">
        <v>1.0</v>
      </c>
      <c r="AV271" s="1"/>
      <c r="AX271" s="1">
        <v>270.0</v>
      </c>
      <c r="AY271" s="1">
        <v>2.0</v>
      </c>
      <c r="AZ271" s="1">
        <v>1.0</v>
      </c>
      <c r="BA271" s="1">
        <v>1.0</v>
      </c>
      <c r="BB271" s="1">
        <v>1.0</v>
      </c>
      <c r="BC271" s="1"/>
      <c r="BD271" s="1">
        <v>10.0</v>
      </c>
      <c r="BE271" s="1">
        <v>13.0</v>
      </c>
      <c r="BF271" s="1">
        <v>6.0</v>
      </c>
      <c r="BG271" s="1">
        <v>3.0</v>
      </c>
      <c r="BH271" s="1">
        <v>1.0</v>
      </c>
      <c r="BI271" s="1" t="s">
        <v>542</v>
      </c>
      <c r="BJ271" s="1">
        <v>641.0</v>
      </c>
      <c r="BL271" s="1">
        <v>173070.0</v>
      </c>
    </row>
    <row r="272" ht="15.75" customHeight="1">
      <c r="A272" s="2" t="s">
        <v>543</v>
      </c>
      <c r="B272" s="1" t="str">
        <f>IFERROR(__xludf.DUMMYFUNCTION("""COMPUTED_VALUE"""),"7673T")</f>
        <v>7673T</v>
      </c>
      <c r="C272" s="1">
        <f>IFERROR(__xludf.DUMMYFUNCTION("""COMPUTED_VALUE"""),904.0)</f>
        <v>904</v>
      </c>
      <c r="D272" s="1" t="s">
        <v>28</v>
      </c>
      <c r="E272" s="1" t="s">
        <v>40</v>
      </c>
      <c r="F272" s="1" t="s">
        <v>28</v>
      </c>
      <c r="G272" s="1" t="s">
        <v>31</v>
      </c>
      <c r="H272" s="1" t="s">
        <v>45</v>
      </c>
      <c r="M272" s="1">
        <v>7.0</v>
      </c>
      <c r="N272" s="1">
        <v>6.0</v>
      </c>
      <c r="O272" s="1">
        <v>7.0</v>
      </c>
      <c r="P272" s="1">
        <v>3.0</v>
      </c>
      <c r="Q272" s="1">
        <v>10.0</v>
      </c>
      <c r="S272" s="1" t="s">
        <v>28</v>
      </c>
      <c r="T272" s="1" t="s">
        <v>40</v>
      </c>
      <c r="U272" s="1" t="s">
        <v>28</v>
      </c>
      <c r="V272" s="1" t="s">
        <v>31</v>
      </c>
      <c r="W272" s="1" t="s">
        <v>45</v>
      </c>
      <c r="Y272" s="1" t="str">
        <f>IFERROR(__xludf.DUMMYFUNCTION("UNIQUE(S272:W272, TRUE)"),"7")</f>
        <v>7</v>
      </c>
      <c r="Z272" s="1" t="str">
        <f>IFERROR(__xludf.DUMMYFUNCTION("""COMPUTED_VALUE"""),"6")</f>
        <v>6</v>
      </c>
      <c r="AA272" s="1" t="str">
        <f>IFERROR(__xludf.DUMMYFUNCTION("""COMPUTED_VALUE"""),"3")</f>
        <v>3</v>
      </c>
      <c r="AB272" s="1" t="str">
        <f>IFERROR(__xludf.DUMMYFUNCTION("""COMPUTED_VALUE"""),"T")</f>
        <v>T</v>
      </c>
      <c r="AE272" s="1">
        <f t="shared" ref="AE272:AI272" si="272">IF($A272&lt;&gt;"", COUNTIF($D272:$H272, "=" &amp; Y272),"")</f>
        <v>2</v>
      </c>
      <c r="AF272" s="1">
        <f t="shared" si="272"/>
        <v>1</v>
      </c>
      <c r="AG272" s="1">
        <f t="shared" si="272"/>
        <v>1</v>
      </c>
      <c r="AH272" s="1">
        <f t="shared" si="272"/>
        <v>1</v>
      </c>
      <c r="AI272" s="1">
        <f t="shared" si="272"/>
        <v>0</v>
      </c>
      <c r="AJ272" s="1">
        <f t="shared" si="3"/>
        <v>0</v>
      </c>
      <c r="AL272" s="1">
        <f>IFERROR(__xludf.DUMMYFUNCTION("IFERROR(TRANSPOSE(SORT(TRANSPOSE(FILTER(AE272:AI272, AE272:AI272&lt;&gt;0)),1, FALSE)))"),2.0)</f>
        <v>2</v>
      </c>
      <c r="AM272" s="1">
        <f>IFERROR(__xludf.DUMMYFUNCTION("""COMPUTED_VALUE"""),1.0)</f>
        <v>1</v>
      </c>
      <c r="AN272" s="1">
        <f>IFERROR(__xludf.DUMMYFUNCTION("""COMPUTED_VALUE"""),1.0)</f>
        <v>1</v>
      </c>
      <c r="AO272" s="1">
        <f>IFERROR(__xludf.DUMMYFUNCTION("""COMPUTED_VALUE"""),1.0)</f>
        <v>1</v>
      </c>
      <c r="AR272" s="1">
        <v>2.0</v>
      </c>
      <c r="AS272" s="1">
        <v>1.0</v>
      </c>
      <c r="AT272" s="1">
        <v>1.0</v>
      </c>
      <c r="AU272" s="1">
        <v>1.0</v>
      </c>
      <c r="AV272" s="1"/>
      <c r="AX272" s="1">
        <v>271.0</v>
      </c>
      <c r="AY272" s="1">
        <v>2.0</v>
      </c>
      <c r="AZ272" s="1">
        <v>1.0</v>
      </c>
      <c r="BA272" s="1">
        <v>1.0</v>
      </c>
      <c r="BB272" s="1">
        <v>1.0</v>
      </c>
      <c r="BC272" s="1"/>
      <c r="BD272" s="1">
        <v>10.0</v>
      </c>
      <c r="BE272" s="1">
        <v>13.0</v>
      </c>
      <c r="BF272" s="1">
        <v>14.0</v>
      </c>
      <c r="BG272" s="1">
        <v>3.0</v>
      </c>
      <c r="BH272" s="1">
        <v>13.0</v>
      </c>
      <c r="BI272" s="1" t="s">
        <v>544</v>
      </c>
      <c r="BJ272" s="1">
        <v>579.0</v>
      </c>
      <c r="BL272" s="1">
        <v>156909.0</v>
      </c>
    </row>
    <row r="273" ht="15.75" customHeight="1">
      <c r="A273" s="2" t="s">
        <v>545</v>
      </c>
      <c r="B273" s="1" t="str">
        <f>IFERROR(__xludf.DUMMYFUNCTION("""COMPUTED_VALUE"""),"Q7Q2A")</f>
        <v>Q7Q2A</v>
      </c>
      <c r="C273" s="1">
        <f>IFERROR(__xludf.DUMMYFUNCTION("""COMPUTED_VALUE"""),937.0)</f>
        <v>937</v>
      </c>
      <c r="D273" s="1" t="s">
        <v>20</v>
      </c>
      <c r="E273" s="1" t="s">
        <v>28</v>
      </c>
      <c r="F273" s="1" t="s">
        <v>20</v>
      </c>
      <c r="G273" s="1" t="s">
        <v>24</v>
      </c>
      <c r="H273" s="1" t="s">
        <v>39</v>
      </c>
      <c r="M273" s="1">
        <v>12.0</v>
      </c>
      <c r="N273" s="1">
        <v>7.0</v>
      </c>
      <c r="O273" s="1">
        <v>12.0</v>
      </c>
      <c r="P273" s="1">
        <v>2.0</v>
      </c>
      <c r="Q273" s="1">
        <v>14.0</v>
      </c>
      <c r="S273" s="1" t="s">
        <v>20</v>
      </c>
      <c r="T273" s="1" t="s">
        <v>28</v>
      </c>
      <c r="U273" s="1" t="s">
        <v>20</v>
      </c>
      <c r="V273" s="1" t="s">
        <v>24</v>
      </c>
      <c r="W273" s="1" t="s">
        <v>39</v>
      </c>
      <c r="Y273" s="1" t="str">
        <f>IFERROR(__xludf.DUMMYFUNCTION("UNIQUE(S273:W273, TRUE)"),"Q")</f>
        <v>Q</v>
      </c>
      <c r="Z273" s="1" t="str">
        <f>IFERROR(__xludf.DUMMYFUNCTION("""COMPUTED_VALUE"""),"7")</f>
        <v>7</v>
      </c>
      <c r="AA273" s="1" t="str">
        <f>IFERROR(__xludf.DUMMYFUNCTION("""COMPUTED_VALUE"""),"2")</f>
        <v>2</v>
      </c>
      <c r="AB273" s="1" t="str">
        <f>IFERROR(__xludf.DUMMYFUNCTION("""COMPUTED_VALUE"""),"A")</f>
        <v>A</v>
      </c>
      <c r="AE273" s="1">
        <f t="shared" ref="AE273:AI273" si="273">IF($A273&lt;&gt;"", COUNTIF($D273:$H273, "=" &amp; Y273),"")</f>
        <v>2</v>
      </c>
      <c r="AF273" s="1">
        <f t="shared" si="273"/>
        <v>1</v>
      </c>
      <c r="AG273" s="1">
        <f t="shared" si="273"/>
        <v>1</v>
      </c>
      <c r="AH273" s="1">
        <f t="shared" si="273"/>
        <v>1</v>
      </c>
      <c r="AI273" s="1">
        <f t="shared" si="273"/>
        <v>0</v>
      </c>
      <c r="AJ273" s="1">
        <f t="shared" si="3"/>
        <v>0</v>
      </c>
      <c r="AL273" s="1">
        <f>IFERROR(__xludf.DUMMYFUNCTION("IFERROR(TRANSPOSE(SORT(TRANSPOSE(FILTER(AE273:AI273, AE273:AI273&lt;&gt;0)),1, FALSE)))"),2.0)</f>
        <v>2</v>
      </c>
      <c r="AM273" s="1">
        <f>IFERROR(__xludf.DUMMYFUNCTION("""COMPUTED_VALUE"""),1.0)</f>
        <v>1</v>
      </c>
      <c r="AN273" s="1">
        <f>IFERROR(__xludf.DUMMYFUNCTION("""COMPUTED_VALUE"""),1.0)</f>
        <v>1</v>
      </c>
      <c r="AO273" s="1">
        <f>IFERROR(__xludf.DUMMYFUNCTION("""COMPUTED_VALUE"""),1.0)</f>
        <v>1</v>
      </c>
      <c r="AR273" s="1">
        <v>2.0</v>
      </c>
      <c r="AS273" s="1">
        <v>1.0</v>
      </c>
      <c r="AT273" s="1">
        <v>1.0</v>
      </c>
      <c r="AU273" s="1">
        <v>1.0</v>
      </c>
      <c r="AV273" s="1"/>
      <c r="AX273" s="1">
        <v>272.0</v>
      </c>
      <c r="AY273" s="1">
        <v>2.0</v>
      </c>
      <c r="AZ273" s="1">
        <v>1.0</v>
      </c>
      <c r="BA273" s="1">
        <v>1.0</v>
      </c>
      <c r="BB273" s="1">
        <v>1.0</v>
      </c>
      <c r="BC273" s="1"/>
      <c r="BD273" s="1">
        <v>10.0</v>
      </c>
      <c r="BE273" s="1">
        <v>14.0</v>
      </c>
      <c r="BF273" s="1">
        <v>6.0</v>
      </c>
      <c r="BG273" s="1">
        <v>7.0</v>
      </c>
      <c r="BH273" s="1">
        <v>10.0</v>
      </c>
      <c r="BI273" s="1" t="s">
        <v>546</v>
      </c>
      <c r="BJ273" s="1">
        <v>883.0</v>
      </c>
      <c r="BL273" s="1">
        <v>240176.0</v>
      </c>
    </row>
    <row r="274" ht="15.75" customHeight="1">
      <c r="A274" s="2" t="s">
        <v>547</v>
      </c>
      <c r="B274" s="1" t="str">
        <f>IFERROR(__xludf.DUMMYFUNCTION("""COMPUTED_VALUE"""),"9223Q")</f>
        <v>9223Q</v>
      </c>
      <c r="C274" s="1">
        <f>IFERROR(__xludf.DUMMYFUNCTION("""COMPUTED_VALUE"""),991.0)</f>
        <v>991</v>
      </c>
      <c r="D274" s="1" t="s">
        <v>23</v>
      </c>
      <c r="E274" s="1" t="s">
        <v>24</v>
      </c>
      <c r="F274" s="1" t="s">
        <v>24</v>
      </c>
      <c r="G274" s="1" t="s">
        <v>31</v>
      </c>
      <c r="H274" s="1" t="s">
        <v>20</v>
      </c>
      <c r="M274" s="1">
        <v>9.0</v>
      </c>
      <c r="N274" s="1">
        <v>2.0</v>
      </c>
      <c r="O274" s="1">
        <v>2.0</v>
      </c>
      <c r="P274" s="1">
        <v>3.0</v>
      </c>
      <c r="Q274" s="1">
        <v>12.0</v>
      </c>
      <c r="S274" s="1" t="s">
        <v>23</v>
      </c>
      <c r="T274" s="1" t="s">
        <v>24</v>
      </c>
      <c r="U274" s="1" t="s">
        <v>24</v>
      </c>
      <c r="V274" s="1" t="s">
        <v>31</v>
      </c>
      <c r="W274" s="1" t="s">
        <v>20</v>
      </c>
      <c r="Y274" s="1" t="str">
        <f>IFERROR(__xludf.DUMMYFUNCTION("UNIQUE(S274:W274, TRUE)"),"9")</f>
        <v>9</v>
      </c>
      <c r="Z274" s="1" t="str">
        <f>IFERROR(__xludf.DUMMYFUNCTION("""COMPUTED_VALUE"""),"2")</f>
        <v>2</v>
      </c>
      <c r="AA274" s="1" t="str">
        <f>IFERROR(__xludf.DUMMYFUNCTION("""COMPUTED_VALUE"""),"3")</f>
        <v>3</v>
      </c>
      <c r="AB274" s="1" t="str">
        <f>IFERROR(__xludf.DUMMYFUNCTION("""COMPUTED_VALUE"""),"Q")</f>
        <v>Q</v>
      </c>
      <c r="AE274" s="1">
        <f t="shared" ref="AE274:AI274" si="274">IF($A274&lt;&gt;"", COUNTIF($D274:$H274, "=" &amp; Y274),"")</f>
        <v>1</v>
      </c>
      <c r="AF274" s="1">
        <f t="shared" si="274"/>
        <v>2</v>
      </c>
      <c r="AG274" s="1">
        <f t="shared" si="274"/>
        <v>1</v>
      </c>
      <c r="AH274" s="1">
        <f t="shared" si="274"/>
        <v>1</v>
      </c>
      <c r="AI274" s="1">
        <f t="shared" si="274"/>
        <v>0</v>
      </c>
      <c r="AJ274" s="1">
        <f t="shared" si="3"/>
        <v>0</v>
      </c>
      <c r="AL274" s="1">
        <f>IFERROR(__xludf.DUMMYFUNCTION("IFERROR(TRANSPOSE(SORT(TRANSPOSE(FILTER(AE274:AI274, AE274:AI274&lt;&gt;0)),1, FALSE)))"),2.0)</f>
        <v>2</v>
      </c>
      <c r="AM274" s="1">
        <f>IFERROR(__xludf.DUMMYFUNCTION("""COMPUTED_VALUE"""),1.0)</f>
        <v>1</v>
      </c>
      <c r="AN274" s="1">
        <f>IFERROR(__xludf.DUMMYFUNCTION("""COMPUTED_VALUE"""),1.0)</f>
        <v>1</v>
      </c>
      <c r="AO274" s="1">
        <f>IFERROR(__xludf.DUMMYFUNCTION("""COMPUTED_VALUE"""),1.0)</f>
        <v>1</v>
      </c>
      <c r="AR274" s="1">
        <v>2.0</v>
      </c>
      <c r="AS274" s="1">
        <v>1.0</v>
      </c>
      <c r="AT274" s="1">
        <v>1.0</v>
      </c>
      <c r="AU274" s="1">
        <v>1.0</v>
      </c>
      <c r="AV274" s="1"/>
      <c r="AX274" s="1">
        <v>273.0</v>
      </c>
      <c r="AY274" s="1">
        <v>2.0</v>
      </c>
      <c r="AZ274" s="1">
        <v>1.0</v>
      </c>
      <c r="BA274" s="1">
        <v>1.0</v>
      </c>
      <c r="BB274" s="1">
        <v>1.0</v>
      </c>
      <c r="BC274" s="1"/>
      <c r="BD274" s="1">
        <v>10.0</v>
      </c>
      <c r="BE274" s="1">
        <v>14.0</v>
      </c>
      <c r="BF274" s="1">
        <v>9.0</v>
      </c>
      <c r="BG274" s="1">
        <v>1.0</v>
      </c>
      <c r="BH274" s="1">
        <v>4.0</v>
      </c>
      <c r="BI274" s="1" t="s">
        <v>548</v>
      </c>
      <c r="BJ274" s="1">
        <v>657.0</v>
      </c>
      <c r="BL274" s="1">
        <v>179361.0</v>
      </c>
    </row>
    <row r="275" ht="15.75" customHeight="1">
      <c r="A275" s="2" t="s">
        <v>549</v>
      </c>
      <c r="B275" s="1" t="str">
        <f>IFERROR(__xludf.DUMMYFUNCTION("""COMPUTED_VALUE"""),"T45A7")</f>
        <v>T45A7</v>
      </c>
      <c r="C275" s="1">
        <f>IFERROR(__xludf.DUMMYFUNCTION("""COMPUTED_VALUE"""),386.0)</f>
        <v>386</v>
      </c>
      <c r="D275" s="1" t="s">
        <v>45</v>
      </c>
      <c r="E275" s="1" t="s">
        <v>21</v>
      </c>
      <c r="F275" s="1" t="s">
        <v>29</v>
      </c>
      <c r="G275" s="1" t="s">
        <v>39</v>
      </c>
      <c r="H275" s="1" t="s">
        <v>28</v>
      </c>
      <c r="M275" s="1">
        <v>10.0</v>
      </c>
      <c r="N275" s="1">
        <v>4.0</v>
      </c>
      <c r="O275" s="1">
        <v>5.0</v>
      </c>
      <c r="P275" s="1">
        <v>14.0</v>
      </c>
      <c r="Q275" s="1">
        <v>7.0</v>
      </c>
      <c r="S275" s="1" t="s">
        <v>45</v>
      </c>
      <c r="T275" s="1" t="s">
        <v>21</v>
      </c>
      <c r="U275" s="1" t="s">
        <v>29</v>
      </c>
      <c r="V275" s="1" t="s">
        <v>39</v>
      </c>
      <c r="W275" s="1" t="s">
        <v>28</v>
      </c>
      <c r="Y275" s="1" t="str">
        <f>IFERROR(__xludf.DUMMYFUNCTION("UNIQUE(S275:W275, TRUE)"),"T")</f>
        <v>T</v>
      </c>
      <c r="Z275" s="1" t="str">
        <f>IFERROR(__xludf.DUMMYFUNCTION("""COMPUTED_VALUE"""),"4")</f>
        <v>4</v>
      </c>
      <c r="AA275" s="1" t="str">
        <f>IFERROR(__xludf.DUMMYFUNCTION("""COMPUTED_VALUE"""),"5")</f>
        <v>5</v>
      </c>
      <c r="AB275" s="1" t="str">
        <f>IFERROR(__xludf.DUMMYFUNCTION("""COMPUTED_VALUE"""),"A")</f>
        <v>A</v>
      </c>
      <c r="AC275" s="1" t="str">
        <f>IFERROR(__xludf.DUMMYFUNCTION("""COMPUTED_VALUE"""),"7")</f>
        <v>7</v>
      </c>
      <c r="AE275" s="1">
        <f t="shared" ref="AE275:AI275" si="275">IF($A275&lt;&gt;"", COUNTIF($D275:$H275, "=" &amp; Y275),"")</f>
        <v>1</v>
      </c>
      <c r="AF275" s="1">
        <f t="shared" si="275"/>
        <v>1</v>
      </c>
      <c r="AG275" s="1">
        <f t="shared" si="275"/>
        <v>1</v>
      </c>
      <c r="AH275" s="1">
        <f t="shared" si="275"/>
        <v>1</v>
      </c>
      <c r="AI275" s="1">
        <f t="shared" si="275"/>
        <v>1</v>
      </c>
      <c r="AJ275" s="1">
        <f t="shared" si="3"/>
        <v>0</v>
      </c>
      <c r="AL275" s="1">
        <f>IFERROR(__xludf.DUMMYFUNCTION("IFERROR(TRANSPOSE(SORT(TRANSPOSE(FILTER(AE275:AI275, AE275:AI275&lt;&gt;0)),1, FALSE)))"),1.0)</f>
        <v>1</v>
      </c>
      <c r="AM275" s="1">
        <f>IFERROR(__xludf.DUMMYFUNCTION("""COMPUTED_VALUE"""),1.0)</f>
        <v>1</v>
      </c>
      <c r="AN275" s="1">
        <f>IFERROR(__xludf.DUMMYFUNCTION("""COMPUTED_VALUE"""),1.0)</f>
        <v>1</v>
      </c>
      <c r="AO275" s="1">
        <f>IFERROR(__xludf.DUMMYFUNCTION("""COMPUTED_VALUE"""),1.0)</f>
        <v>1</v>
      </c>
      <c r="AP275" s="1">
        <f>IFERROR(__xludf.DUMMYFUNCTION("""COMPUTED_VALUE"""),1.0)</f>
        <v>1</v>
      </c>
      <c r="AR275" s="1">
        <v>1.0</v>
      </c>
      <c r="AS275" s="1">
        <v>1.0</v>
      </c>
      <c r="AT275" s="1">
        <v>1.0</v>
      </c>
      <c r="AU275" s="1">
        <v>1.0</v>
      </c>
      <c r="AV275" s="1">
        <v>1.0</v>
      </c>
      <c r="AX275" s="1">
        <v>274.0</v>
      </c>
      <c r="AY275" s="1">
        <v>2.0</v>
      </c>
      <c r="AZ275" s="1">
        <v>1.0</v>
      </c>
      <c r="BA275" s="1">
        <v>1.0</v>
      </c>
      <c r="BB275" s="1">
        <v>1.0</v>
      </c>
      <c r="BC275" s="1"/>
      <c r="BD275" s="1">
        <v>10.0</v>
      </c>
      <c r="BE275" s="1">
        <v>14.0</v>
      </c>
      <c r="BF275" s="1">
        <v>9.0</v>
      </c>
      <c r="BG275" s="1">
        <v>1.0</v>
      </c>
      <c r="BH275" s="1">
        <v>8.0</v>
      </c>
      <c r="BI275" s="1" t="s">
        <v>550</v>
      </c>
      <c r="BJ275" s="1">
        <v>104.0</v>
      </c>
      <c r="BL275" s="1">
        <v>28496.0</v>
      </c>
    </row>
    <row r="276" ht="15.75" customHeight="1">
      <c r="A276" s="2" t="s">
        <v>551</v>
      </c>
      <c r="B276" s="1" t="str">
        <f>IFERROR(__xludf.DUMMYFUNCTION("""COMPUTED_VALUE"""),"96J6A")</f>
        <v>96J6A</v>
      </c>
      <c r="C276" s="1">
        <f>IFERROR(__xludf.DUMMYFUNCTION("""COMPUTED_VALUE"""),220.0)</f>
        <v>220</v>
      </c>
      <c r="D276" s="1" t="s">
        <v>23</v>
      </c>
      <c r="E276" s="1" t="s">
        <v>40</v>
      </c>
      <c r="F276" s="1" t="s">
        <v>22</v>
      </c>
      <c r="G276" s="1" t="s">
        <v>40</v>
      </c>
      <c r="H276" s="1" t="s">
        <v>39</v>
      </c>
      <c r="M276" s="1">
        <v>9.0</v>
      </c>
      <c r="N276" s="1">
        <v>6.0</v>
      </c>
      <c r="O276" s="1">
        <v>1.0</v>
      </c>
      <c r="P276" s="1">
        <v>6.0</v>
      </c>
      <c r="Q276" s="1">
        <v>14.0</v>
      </c>
      <c r="S276" s="1" t="s">
        <v>23</v>
      </c>
      <c r="T276" s="1" t="s">
        <v>40</v>
      </c>
      <c r="U276" s="1" t="s">
        <v>25</v>
      </c>
      <c r="V276" s="1" t="s">
        <v>40</v>
      </c>
      <c r="W276" s="1" t="s">
        <v>39</v>
      </c>
      <c r="Y276" s="1" t="str">
        <f>IFERROR(__xludf.DUMMYFUNCTION("UNIQUE(S276:W276, TRUE)"),"9")</f>
        <v>9</v>
      </c>
      <c r="Z276" s="1" t="str">
        <f>IFERROR(__xludf.DUMMYFUNCTION("""COMPUTED_VALUE"""),"6")</f>
        <v>6</v>
      </c>
      <c r="AA276" s="1" t="str">
        <f>IFERROR(__xludf.DUMMYFUNCTION("""COMPUTED_VALUE"""),"")</f>
        <v/>
      </c>
      <c r="AB276" s="1" t="str">
        <f>IFERROR(__xludf.DUMMYFUNCTION("""COMPUTED_VALUE"""),"A")</f>
        <v>A</v>
      </c>
      <c r="AE276" s="1">
        <f t="shared" ref="AE276:AI276" si="276">IF($A276&lt;&gt;"", COUNTIF($D276:$H276, "=" &amp; Y276),"")</f>
        <v>1</v>
      </c>
      <c r="AF276" s="1">
        <f t="shared" si="276"/>
        <v>2</v>
      </c>
      <c r="AG276" s="1">
        <f t="shared" si="276"/>
        <v>0</v>
      </c>
      <c r="AH276" s="1">
        <f t="shared" si="276"/>
        <v>1</v>
      </c>
      <c r="AI276" s="1">
        <f t="shared" si="276"/>
        <v>0</v>
      </c>
      <c r="AJ276" s="1">
        <f t="shared" si="3"/>
        <v>1</v>
      </c>
      <c r="AL276" s="1">
        <f>IFERROR(__xludf.DUMMYFUNCTION("IFERROR(TRANSPOSE(SORT(TRANSPOSE(FILTER(AE276:AI276, AE276:AI276&lt;&gt;0)),1, FALSE)))"),2.0)</f>
        <v>2</v>
      </c>
      <c r="AM276" s="1">
        <f>IFERROR(__xludf.DUMMYFUNCTION("""COMPUTED_VALUE"""),1.0)</f>
        <v>1</v>
      </c>
      <c r="AN276" s="1">
        <f>IFERROR(__xludf.DUMMYFUNCTION("""COMPUTED_VALUE"""),1.0)</f>
        <v>1</v>
      </c>
      <c r="AR276" s="1">
        <v>3.0</v>
      </c>
      <c r="AS276" s="1">
        <v>1.0</v>
      </c>
      <c r="AT276" s="1">
        <v>1.0</v>
      </c>
      <c r="AU276" s="1"/>
      <c r="AV276" s="1"/>
      <c r="AX276" s="1">
        <v>275.0</v>
      </c>
      <c r="AY276" s="1">
        <v>2.0</v>
      </c>
      <c r="AZ276" s="1">
        <v>1.0</v>
      </c>
      <c r="BA276" s="1">
        <v>1.0</v>
      </c>
      <c r="BB276" s="1">
        <v>1.0</v>
      </c>
      <c r="BC276" s="1"/>
      <c r="BD276" s="1">
        <v>12.0</v>
      </c>
      <c r="BE276" s="1">
        <v>1.0</v>
      </c>
      <c r="BF276" s="1">
        <v>4.0</v>
      </c>
      <c r="BG276" s="1">
        <v>14.0</v>
      </c>
      <c r="BH276" s="1">
        <v>7.0</v>
      </c>
      <c r="BI276" s="1" t="s">
        <v>552</v>
      </c>
      <c r="BJ276" s="1">
        <v>512.0</v>
      </c>
      <c r="BL276" s="1">
        <v>140800.0</v>
      </c>
    </row>
    <row r="277" ht="15.75" customHeight="1">
      <c r="A277" s="2" t="s">
        <v>553</v>
      </c>
      <c r="B277" s="1" t="str">
        <f>IFERROR(__xludf.DUMMYFUNCTION("""COMPUTED_VALUE"""),"QK748")</f>
        <v>QK748</v>
      </c>
      <c r="C277" s="1">
        <f>IFERROR(__xludf.DUMMYFUNCTION("""COMPUTED_VALUE"""),859.0)</f>
        <v>859</v>
      </c>
      <c r="D277" s="1" t="s">
        <v>20</v>
      </c>
      <c r="E277" s="1" t="s">
        <v>38</v>
      </c>
      <c r="F277" s="1" t="s">
        <v>28</v>
      </c>
      <c r="G277" s="1" t="s">
        <v>21</v>
      </c>
      <c r="H277" s="1" t="s">
        <v>30</v>
      </c>
      <c r="M277" s="1">
        <v>12.0</v>
      </c>
      <c r="N277" s="1">
        <v>13.0</v>
      </c>
      <c r="O277" s="1">
        <v>7.0</v>
      </c>
      <c r="P277" s="1">
        <v>4.0</v>
      </c>
      <c r="Q277" s="1">
        <v>8.0</v>
      </c>
      <c r="S277" s="1" t="s">
        <v>20</v>
      </c>
      <c r="T277" s="1" t="s">
        <v>38</v>
      </c>
      <c r="U277" s="1" t="s">
        <v>28</v>
      </c>
      <c r="V277" s="1" t="s">
        <v>21</v>
      </c>
      <c r="W277" s="1" t="s">
        <v>30</v>
      </c>
      <c r="Y277" s="1" t="str">
        <f>IFERROR(__xludf.DUMMYFUNCTION("UNIQUE(S277:W277, TRUE)"),"Q")</f>
        <v>Q</v>
      </c>
      <c r="Z277" s="1" t="str">
        <f>IFERROR(__xludf.DUMMYFUNCTION("""COMPUTED_VALUE"""),"K")</f>
        <v>K</v>
      </c>
      <c r="AA277" s="1" t="str">
        <f>IFERROR(__xludf.DUMMYFUNCTION("""COMPUTED_VALUE"""),"7")</f>
        <v>7</v>
      </c>
      <c r="AB277" s="1" t="str">
        <f>IFERROR(__xludf.DUMMYFUNCTION("""COMPUTED_VALUE"""),"4")</f>
        <v>4</v>
      </c>
      <c r="AC277" s="1" t="str">
        <f>IFERROR(__xludf.DUMMYFUNCTION("""COMPUTED_VALUE"""),"8")</f>
        <v>8</v>
      </c>
      <c r="AE277" s="1">
        <f t="shared" ref="AE277:AI277" si="277">IF($A277&lt;&gt;"", COUNTIF($D277:$H277, "=" &amp; Y277),"")</f>
        <v>1</v>
      </c>
      <c r="AF277" s="1">
        <f t="shared" si="277"/>
        <v>1</v>
      </c>
      <c r="AG277" s="1">
        <f t="shared" si="277"/>
        <v>1</v>
      </c>
      <c r="AH277" s="1">
        <f t="shared" si="277"/>
        <v>1</v>
      </c>
      <c r="AI277" s="1">
        <f t="shared" si="277"/>
        <v>1</v>
      </c>
      <c r="AJ277" s="1">
        <f t="shared" si="3"/>
        <v>0</v>
      </c>
      <c r="AL277" s="1">
        <f>IFERROR(__xludf.DUMMYFUNCTION("IFERROR(TRANSPOSE(SORT(TRANSPOSE(FILTER(AE277:AI277, AE277:AI277&lt;&gt;0)),1, FALSE)))"),1.0)</f>
        <v>1</v>
      </c>
      <c r="AM277" s="1">
        <f>IFERROR(__xludf.DUMMYFUNCTION("""COMPUTED_VALUE"""),1.0)</f>
        <v>1</v>
      </c>
      <c r="AN277" s="1">
        <f>IFERROR(__xludf.DUMMYFUNCTION("""COMPUTED_VALUE"""),1.0)</f>
        <v>1</v>
      </c>
      <c r="AO277" s="1">
        <f>IFERROR(__xludf.DUMMYFUNCTION("""COMPUTED_VALUE"""),1.0)</f>
        <v>1</v>
      </c>
      <c r="AP277" s="1">
        <f>IFERROR(__xludf.DUMMYFUNCTION("""COMPUTED_VALUE"""),1.0)</f>
        <v>1</v>
      </c>
      <c r="AR277" s="1">
        <v>1.0</v>
      </c>
      <c r="AS277" s="1">
        <v>1.0</v>
      </c>
      <c r="AT277" s="1">
        <v>1.0</v>
      </c>
      <c r="AU277" s="1">
        <v>1.0</v>
      </c>
      <c r="AV277" s="1">
        <v>1.0</v>
      </c>
      <c r="AX277" s="1">
        <v>276.0</v>
      </c>
      <c r="AY277" s="1">
        <v>2.0</v>
      </c>
      <c r="AZ277" s="1">
        <v>1.0</v>
      </c>
      <c r="BA277" s="1">
        <v>1.0</v>
      </c>
      <c r="BB277" s="1">
        <v>1.0</v>
      </c>
      <c r="BC277" s="1"/>
      <c r="BD277" s="1">
        <v>12.0</v>
      </c>
      <c r="BE277" s="1">
        <v>1.0</v>
      </c>
      <c r="BF277" s="1">
        <v>8.0</v>
      </c>
      <c r="BG277" s="1">
        <v>13.0</v>
      </c>
      <c r="BH277" s="1">
        <v>14.0</v>
      </c>
      <c r="BI277" s="1" t="s">
        <v>554</v>
      </c>
      <c r="BJ277" s="1">
        <v>418.0</v>
      </c>
      <c r="BL277" s="1">
        <v>115368.0</v>
      </c>
    </row>
    <row r="278" ht="15.75" customHeight="1">
      <c r="A278" s="2" t="s">
        <v>555</v>
      </c>
      <c r="B278" s="1" t="str">
        <f>IFERROR(__xludf.DUMMYFUNCTION("""COMPUTED_VALUE"""),"QQAQ8")</f>
        <v>QQAQ8</v>
      </c>
      <c r="C278" s="1">
        <f>IFERROR(__xludf.DUMMYFUNCTION("""COMPUTED_VALUE"""),172.0)</f>
        <v>172</v>
      </c>
      <c r="D278" s="1" t="s">
        <v>20</v>
      </c>
      <c r="E278" s="1" t="s">
        <v>20</v>
      </c>
      <c r="F278" s="1" t="s">
        <v>39</v>
      </c>
      <c r="G278" s="1" t="s">
        <v>20</v>
      </c>
      <c r="H278" s="1" t="s">
        <v>30</v>
      </c>
      <c r="M278" s="1">
        <v>12.0</v>
      </c>
      <c r="N278" s="1">
        <v>12.0</v>
      </c>
      <c r="O278" s="1">
        <v>14.0</v>
      </c>
      <c r="P278" s="1">
        <v>12.0</v>
      </c>
      <c r="Q278" s="1">
        <v>8.0</v>
      </c>
      <c r="S278" s="1" t="s">
        <v>20</v>
      </c>
      <c r="T278" s="1" t="s">
        <v>20</v>
      </c>
      <c r="U278" s="1" t="s">
        <v>39</v>
      </c>
      <c r="V278" s="1" t="s">
        <v>20</v>
      </c>
      <c r="W278" s="1" t="s">
        <v>30</v>
      </c>
      <c r="Y278" s="1" t="str">
        <f>IFERROR(__xludf.DUMMYFUNCTION("UNIQUE(S278:W278, TRUE)"),"Q")</f>
        <v>Q</v>
      </c>
      <c r="Z278" s="1" t="str">
        <f>IFERROR(__xludf.DUMMYFUNCTION("""COMPUTED_VALUE"""),"A")</f>
        <v>A</v>
      </c>
      <c r="AA278" s="1" t="str">
        <f>IFERROR(__xludf.DUMMYFUNCTION("""COMPUTED_VALUE"""),"8")</f>
        <v>8</v>
      </c>
      <c r="AE278" s="1">
        <f t="shared" ref="AE278:AI278" si="278">IF($A278&lt;&gt;"", COUNTIF($D278:$H278, "=" &amp; Y278),"")</f>
        <v>3</v>
      </c>
      <c r="AF278" s="1">
        <f t="shared" si="278"/>
        <v>1</v>
      </c>
      <c r="AG278" s="1">
        <f t="shared" si="278"/>
        <v>1</v>
      </c>
      <c r="AH278" s="1">
        <f t="shared" si="278"/>
        <v>0</v>
      </c>
      <c r="AI278" s="1">
        <f t="shared" si="278"/>
        <v>0</v>
      </c>
      <c r="AJ278" s="1">
        <f t="shared" si="3"/>
        <v>0</v>
      </c>
      <c r="AL278" s="1">
        <f>IFERROR(__xludf.DUMMYFUNCTION("IFERROR(TRANSPOSE(SORT(TRANSPOSE(FILTER(AE278:AI278, AE278:AI278&lt;&gt;0)),1, FALSE)))"),3.0)</f>
        <v>3</v>
      </c>
      <c r="AM278" s="1">
        <f>IFERROR(__xludf.DUMMYFUNCTION("""COMPUTED_VALUE"""),1.0)</f>
        <v>1</v>
      </c>
      <c r="AN278" s="1">
        <f>IFERROR(__xludf.DUMMYFUNCTION("""COMPUTED_VALUE"""),1.0)</f>
        <v>1</v>
      </c>
      <c r="AR278" s="1">
        <v>3.0</v>
      </c>
      <c r="AS278" s="1">
        <v>1.0</v>
      </c>
      <c r="AT278" s="1">
        <v>1.0</v>
      </c>
      <c r="AU278" s="1"/>
      <c r="AV278" s="1"/>
      <c r="AX278" s="1">
        <v>277.0</v>
      </c>
      <c r="AY278" s="1">
        <v>2.0</v>
      </c>
      <c r="AZ278" s="1">
        <v>1.0</v>
      </c>
      <c r="BA278" s="1">
        <v>1.0</v>
      </c>
      <c r="BB278" s="1">
        <v>1.0</v>
      </c>
      <c r="BC278" s="1"/>
      <c r="BD278" s="1">
        <v>12.0</v>
      </c>
      <c r="BE278" s="1">
        <v>1.0</v>
      </c>
      <c r="BF278" s="1">
        <v>9.0</v>
      </c>
      <c r="BG278" s="1">
        <v>5.0</v>
      </c>
      <c r="BH278" s="1">
        <v>4.0</v>
      </c>
      <c r="BI278" s="1" t="s">
        <v>556</v>
      </c>
      <c r="BJ278" s="1">
        <v>976.0</v>
      </c>
      <c r="BL278" s="1">
        <v>270352.0</v>
      </c>
    </row>
    <row r="279" ht="15.75" customHeight="1">
      <c r="A279" s="2" t="s">
        <v>557</v>
      </c>
      <c r="B279" s="1" t="str">
        <f>IFERROR(__xludf.DUMMYFUNCTION("""COMPUTED_VALUE"""),"222K2")</f>
        <v>222K2</v>
      </c>
      <c r="C279" s="1">
        <f>IFERROR(__xludf.DUMMYFUNCTION("""COMPUTED_VALUE"""),100.0)</f>
        <v>100</v>
      </c>
      <c r="D279" s="1" t="s">
        <v>24</v>
      </c>
      <c r="E279" s="1" t="s">
        <v>24</v>
      </c>
      <c r="F279" s="1" t="s">
        <v>24</v>
      </c>
      <c r="G279" s="1" t="s">
        <v>38</v>
      </c>
      <c r="H279" s="1" t="s">
        <v>24</v>
      </c>
      <c r="M279" s="1">
        <v>2.0</v>
      </c>
      <c r="N279" s="1">
        <v>2.0</v>
      </c>
      <c r="O279" s="1">
        <v>2.0</v>
      </c>
      <c r="P279" s="1">
        <v>13.0</v>
      </c>
      <c r="Q279" s="1">
        <v>2.0</v>
      </c>
      <c r="S279" s="1" t="s">
        <v>24</v>
      </c>
      <c r="T279" s="1" t="s">
        <v>24</v>
      </c>
      <c r="U279" s="1" t="s">
        <v>24</v>
      </c>
      <c r="V279" s="1" t="s">
        <v>38</v>
      </c>
      <c r="W279" s="1" t="s">
        <v>24</v>
      </c>
      <c r="Y279" s="1" t="str">
        <f>IFERROR(__xludf.DUMMYFUNCTION("UNIQUE(S279:W279, TRUE)"),"2")</f>
        <v>2</v>
      </c>
      <c r="Z279" s="1" t="str">
        <f>IFERROR(__xludf.DUMMYFUNCTION("""COMPUTED_VALUE"""),"K")</f>
        <v>K</v>
      </c>
      <c r="AE279" s="1">
        <f t="shared" ref="AE279:AI279" si="279">IF($A279&lt;&gt;"", COUNTIF($D279:$H279, "=" &amp; Y279),"")</f>
        <v>4</v>
      </c>
      <c r="AF279" s="1">
        <f t="shared" si="279"/>
        <v>1</v>
      </c>
      <c r="AG279" s="1">
        <f t="shared" si="279"/>
        <v>0</v>
      </c>
      <c r="AH279" s="1">
        <f t="shared" si="279"/>
        <v>0</v>
      </c>
      <c r="AI279" s="1">
        <f t="shared" si="279"/>
        <v>0</v>
      </c>
      <c r="AJ279" s="1">
        <f t="shared" si="3"/>
        <v>0</v>
      </c>
      <c r="AL279" s="1">
        <f>IFERROR(__xludf.DUMMYFUNCTION("IFERROR(TRANSPOSE(SORT(TRANSPOSE(FILTER(AE279:AI279, AE279:AI279&lt;&gt;0)),1, FALSE)))"),4.0)</f>
        <v>4</v>
      </c>
      <c r="AM279" s="1">
        <f>IFERROR(__xludf.DUMMYFUNCTION("""COMPUTED_VALUE"""),1.0)</f>
        <v>1</v>
      </c>
      <c r="AR279" s="1">
        <v>4.0</v>
      </c>
      <c r="AS279" s="1">
        <v>1.0</v>
      </c>
      <c r="AT279" s="1"/>
      <c r="AU279" s="1"/>
      <c r="AV279" s="1"/>
      <c r="AX279" s="1">
        <v>278.0</v>
      </c>
      <c r="AY279" s="1">
        <v>2.0</v>
      </c>
      <c r="AZ279" s="1">
        <v>1.0</v>
      </c>
      <c r="BA279" s="1">
        <v>1.0</v>
      </c>
      <c r="BB279" s="1">
        <v>1.0</v>
      </c>
      <c r="BC279" s="1"/>
      <c r="BD279" s="1">
        <v>12.0</v>
      </c>
      <c r="BE279" s="1">
        <v>2.0</v>
      </c>
      <c r="BF279" s="1">
        <v>14.0</v>
      </c>
      <c r="BG279" s="1">
        <v>14.0</v>
      </c>
      <c r="BH279" s="1">
        <v>10.0</v>
      </c>
      <c r="BI279" s="1" t="s">
        <v>558</v>
      </c>
      <c r="BJ279" s="1">
        <v>276.0</v>
      </c>
      <c r="BL279" s="1">
        <v>76728.0</v>
      </c>
    </row>
    <row r="280" ht="15.75" customHeight="1">
      <c r="A280" s="2" t="s">
        <v>559</v>
      </c>
      <c r="B280" s="1" t="str">
        <f>IFERROR(__xludf.DUMMYFUNCTION("""COMPUTED_VALUE"""),"QQJ7Q")</f>
        <v>QQJ7Q</v>
      </c>
      <c r="C280" s="1">
        <f>IFERROR(__xludf.DUMMYFUNCTION("""COMPUTED_VALUE"""),822.0)</f>
        <v>822</v>
      </c>
      <c r="D280" s="1" t="s">
        <v>20</v>
      </c>
      <c r="E280" s="1" t="s">
        <v>20</v>
      </c>
      <c r="F280" s="1" t="s">
        <v>22</v>
      </c>
      <c r="G280" s="1" t="s">
        <v>28</v>
      </c>
      <c r="H280" s="1" t="s">
        <v>20</v>
      </c>
      <c r="M280" s="1">
        <v>12.0</v>
      </c>
      <c r="N280" s="1">
        <v>12.0</v>
      </c>
      <c r="O280" s="1">
        <v>1.0</v>
      </c>
      <c r="P280" s="1">
        <v>7.0</v>
      </c>
      <c r="Q280" s="1">
        <v>12.0</v>
      </c>
      <c r="S280" s="1" t="s">
        <v>20</v>
      </c>
      <c r="T280" s="1" t="s">
        <v>20</v>
      </c>
      <c r="U280" s="1" t="s">
        <v>25</v>
      </c>
      <c r="V280" s="1" t="s">
        <v>28</v>
      </c>
      <c r="W280" s="1" t="s">
        <v>20</v>
      </c>
      <c r="Y280" s="1" t="str">
        <f>IFERROR(__xludf.DUMMYFUNCTION("UNIQUE(S280:W280, TRUE)"),"Q")</f>
        <v>Q</v>
      </c>
      <c r="Z280" s="1" t="str">
        <f>IFERROR(__xludf.DUMMYFUNCTION("""COMPUTED_VALUE"""),"")</f>
        <v/>
      </c>
      <c r="AA280" s="1" t="str">
        <f>IFERROR(__xludf.DUMMYFUNCTION("""COMPUTED_VALUE"""),"7")</f>
        <v>7</v>
      </c>
      <c r="AE280" s="1">
        <f t="shared" ref="AE280:AI280" si="280">IF($A280&lt;&gt;"", COUNTIF($D280:$H280, "=" &amp; Y280),"")</f>
        <v>3</v>
      </c>
      <c r="AF280" s="1">
        <f t="shared" si="280"/>
        <v>0</v>
      </c>
      <c r="AG280" s="1">
        <f t="shared" si="280"/>
        <v>1</v>
      </c>
      <c r="AH280" s="1">
        <f t="shared" si="280"/>
        <v>0</v>
      </c>
      <c r="AI280" s="1">
        <f t="shared" si="280"/>
        <v>0</v>
      </c>
      <c r="AJ280" s="1">
        <f t="shared" si="3"/>
        <v>1</v>
      </c>
      <c r="AL280" s="1">
        <f>IFERROR(__xludf.DUMMYFUNCTION("IFERROR(TRANSPOSE(SORT(TRANSPOSE(FILTER(AE280:AI280, AE280:AI280&lt;&gt;0)),1, FALSE)))"),3.0)</f>
        <v>3</v>
      </c>
      <c r="AM280" s="1">
        <f>IFERROR(__xludf.DUMMYFUNCTION("""COMPUTED_VALUE"""),1.0)</f>
        <v>1</v>
      </c>
      <c r="AR280" s="1">
        <v>4.0</v>
      </c>
      <c r="AS280" s="1">
        <v>1.0</v>
      </c>
      <c r="AT280" s="1"/>
      <c r="AU280" s="1"/>
      <c r="AV280" s="1"/>
      <c r="AX280" s="1">
        <v>279.0</v>
      </c>
      <c r="AY280" s="1">
        <v>2.0</v>
      </c>
      <c r="AZ280" s="1">
        <v>1.0</v>
      </c>
      <c r="BA280" s="1">
        <v>1.0</v>
      </c>
      <c r="BB280" s="1">
        <v>1.0</v>
      </c>
      <c r="BC280" s="1"/>
      <c r="BD280" s="1">
        <v>12.0</v>
      </c>
      <c r="BE280" s="1">
        <v>3.0</v>
      </c>
      <c r="BF280" s="1">
        <v>1.0</v>
      </c>
      <c r="BG280" s="1">
        <v>13.0</v>
      </c>
      <c r="BH280" s="1">
        <v>10.0</v>
      </c>
      <c r="BI280" s="1" t="s">
        <v>560</v>
      </c>
      <c r="BJ280" s="1">
        <v>338.0</v>
      </c>
      <c r="BL280" s="1">
        <v>94302.0</v>
      </c>
    </row>
    <row r="281" ht="15.75" customHeight="1">
      <c r="A281" s="2" t="s">
        <v>561</v>
      </c>
      <c r="B281" s="1" t="str">
        <f>IFERROR(__xludf.DUMMYFUNCTION("""COMPUTED_VALUE"""),"9AK3A")</f>
        <v>9AK3A</v>
      </c>
      <c r="C281" s="1">
        <f>IFERROR(__xludf.DUMMYFUNCTION("""COMPUTED_VALUE"""),873.0)</f>
        <v>873</v>
      </c>
      <c r="D281" s="1" t="s">
        <v>23</v>
      </c>
      <c r="E281" s="1" t="s">
        <v>39</v>
      </c>
      <c r="F281" s="1" t="s">
        <v>38</v>
      </c>
      <c r="G281" s="1" t="s">
        <v>31</v>
      </c>
      <c r="H281" s="1" t="s">
        <v>39</v>
      </c>
      <c r="M281" s="1">
        <v>9.0</v>
      </c>
      <c r="N281" s="1">
        <v>14.0</v>
      </c>
      <c r="O281" s="1">
        <v>13.0</v>
      </c>
      <c r="P281" s="1">
        <v>3.0</v>
      </c>
      <c r="Q281" s="1">
        <v>14.0</v>
      </c>
      <c r="S281" s="1" t="s">
        <v>23</v>
      </c>
      <c r="T281" s="1" t="s">
        <v>39</v>
      </c>
      <c r="U281" s="1" t="s">
        <v>38</v>
      </c>
      <c r="V281" s="1" t="s">
        <v>31</v>
      </c>
      <c r="W281" s="1" t="s">
        <v>39</v>
      </c>
      <c r="Y281" s="1" t="str">
        <f>IFERROR(__xludf.DUMMYFUNCTION("UNIQUE(S281:W281, TRUE)"),"9")</f>
        <v>9</v>
      </c>
      <c r="Z281" s="1" t="str">
        <f>IFERROR(__xludf.DUMMYFUNCTION("""COMPUTED_VALUE"""),"A")</f>
        <v>A</v>
      </c>
      <c r="AA281" s="1" t="str">
        <f>IFERROR(__xludf.DUMMYFUNCTION("""COMPUTED_VALUE"""),"K")</f>
        <v>K</v>
      </c>
      <c r="AB281" s="1" t="str">
        <f>IFERROR(__xludf.DUMMYFUNCTION("""COMPUTED_VALUE"""),"3")</f>
        <v>3</v>
      </c>
      <c r="AE281" s="1">
        <f t="shared" ref="AE281:AI281" si="281">IF($A281&lt;&gt;"", COUNTIF($D281:$H281, "=" &amp; Y281),"")</f>
        <v>1</v>
      </c>
      <c r="AF281" s="1">
        <f t="shared" si="281"/>
        <v>2</v>
      </c>
      <c r="AG281" s="1">
        <f t="shared" si="281"/>
        <v>1</v>
      </c>
      <c r="AH281" s="1">
        <f t="shared" si="281"/>
        <v>1</v>
      </c>
      <c r="AI281" s="1">
        <f t="shared" si="281"/>
        <v>0</v>
      </c>
      <c r="AJ281" s="1">
        <f t="shared" si="3"/>
        <v>0</v>
      </c>
      <c r="AL281" s="1">
        <f>IFERROR(__xludf.DUMMYFUNCTION("IFERROR(TRANSPOSE(SORT(TRANSPOSE(FILTER(AE281:AI281, AE281:AI281&lt;&gt;0)),1, FALSE)))"),2.0)</f>
        <v>2</v>
      </c>
      <c r="AM281" s="1">
        <f>IFERROR(__xludf.DUMMYFUNCTION("""COMPUTED_VALUE"""),1.0)</f>
        <v>1</v>
      </c>
      <c r="AN281" s="1">
        <f>IFERROR(__xludf.DUMMYFUNCTION("""COMPUTED_VALUE"""),1.0)</f>
        <v>1</v>
      </c>
      <c r="AO281" s="1">
        <f>IFERROR(__xludf.DUMMYFUNCTION("""COMPUTED_VALUE"""),1.0)</f>
        <v>1</v>
      </c>
      <c r="AR281" s="1">
        <v>2.0</v>
      </c>
      <c r="AS281" s="1">
        <v>1.0</v>
      </c>
      <c r="AT281" s="1">
        <v>1.0</v>
      </c>
      <c r="AU281" s="1">
        <v>1.0</v>
      </c>
      <c r="AV281" s="1"/>
      <c r="AX281" s="1">
        <v>280.0</v>
      </c>
      <c r="AY281" s="1">
        <v>2.0</v>
      </c>
      <c r="AZ281" s="1">
        <v>1.0</v>
      </c>
      <c r="BA281" s="1">
        <v>1.0</v>
      </c>
      <c r="BB281" s="1">
        <v>1.0</v>
      </c>
      <c r="BC281" s="1"/>
      <c r="BD281" s="1">
        <v>12.0</v>
      </c>
      <c r="BE281" s="1">
        <v>3.0</v>
      </c>
      <c r="BF281" s="1">
        <v>5.0</v>
      </c>
      <c r="BG281" s="1">
        <v>5.0</v>
      </c>
      <c r="BH281" s="1">
        <v>6.0</v>
      </c>
      <c r="BI281" s="1" t="s">
        <v>562</v>
      </c>
      <c r="BJ281" s="1">
        <v>686.0</v>
      </c>
      <c r="BL281" s="1">
        <v>192080.0</v>
      </c>
    </row>
    <row r="282" ht="15.75" customHeight="1">
      <c r="A282" s="2" t="s">
        <v>563</v>
      </c>
      <c r="B282" s="1" t="str">
        <f>IFERROR(__xludf.DUMMYFUNCTION("""COMPUTED_VALUE"""),"2766A")</f>
        <v>2766A</v>
      </c>
      <c r="C282" s="1">
        <f>IFERROR(__xludf.DUMMYFUNCTION("""COMPUTED_VALUE"""),647.0)</f>
        <v>647</v>
      </c>
      <c r="D282" s="1" t="s">
        <v>24</v>
      </c>
      <c r="E282" s="1" t="s">
        <v>28</v>
      </c>
      <c r="F282" s="1" t="s">
        <v>40</v>
      </c>
      <c r="G282" s="1" t="s">
        <v>40</v>
      </c>
      <c r="H282" s="1" t="s">
        <v>39</v>
      </c>
      <c r="M282" s="1">
        <v>2.0</v>
      </c>
      <c r="N282" s="1">
        <v>7.0</v>
      </c>
      <c r="O282" s="1">
        <v>6.0</v>
      </c>
      <c r="P282" s="1">
        <v>6.0</v>
      </c>
      <c r="Q282" s="1">
        <v>14.0</v>
      </c>
      <c r="S282" s="1" t="s">
        <v>24</v>
      </c>
      <c r="T282" s="1" t="s">
        <v>28</v>
      </c>
      <c r="U282" s="1" t="s">
        <v>40</v>
      </c>
      <c r="V282" s="1" t="s">
        <v>40</v>
      </c>
      <c r="W282" s="1" t="s">
        <v>39</v>
      </c>
      <c r="Y282" s="1" t="str">
        <f>IFERROR(__xludf.DUMMYFUNCTION("UNIQUE(S282:W282, TRUE)"),"2")</f>
        <v>2</v>
      </c>
      <c r="Z282" s="1" t="str">
        <f>IFERROR(__xludf.DUMMYFUNCTION("""COMPUTED_VALUE"""),"7")</f>
        <v>7</v>
      </c>
      <c r="AA282" s="1" t="str">
        <f>IFERROR(__xludf.DUMMYFUNCTION("""COMPUTED_VALUE"""),"6")</f>
        <v>6</v>
      </c>
      <c r="AB282" s="1" t="str">
        <f>IFERROR(__xludf.DUMMYFUNCTION("""COMPUTED_VALUE"""),"A")</f>
        <v>A</v>
      </c>
      <c r="AE282" s="1">
        <f t="shared" ref="AE282:AI282" si="282">IF($A282&lt;&gt;"", COUNTIF($D282:$H282, "=" &amp; Y282),"")</f>
        <v>1</v>
      </c>
      <c r="AF282" s="1">
        <f t="shared" si="282"/>
        <v>1</v>
      </c>
      <c r="AG282" s="1">
        <f t="shared" si="282"/>
        <v>2</v>
      </c>
      <c r="AH282" s="1">
        <f t="shared" si="282"/>
        <v>1</v>
      </c>
      <c r="AI282" s="1">
        <f t="shared" si="282"/>
        <v>0</v>
      </c>
      <c r="AJ282" s="1">
        <f t="shared" si="3"/>
        <v>0</v>
      </c>
      <c r="AL282" s="1">
        <f>IFERROR(__xludf.DUMMYFUNCTION("IFERROR(TRANSPOSE(SORT(TRANSPOSE(FILTER(AE282:AI282, AE282:AI282&lt;&gt;0)),1, FALSE)))"),2.0)</f>
        <v>2</v>
      </c>
      <c r="AM282" s="1">
        <f>IFERROR(__xludf.DUMMYFUNCTION("""COMPUTED_VALUE"""),1.0)</f>
        <v>1</v>
      </c>
      <c r="AN282" s="1">
        <f>IFERROR(__xludf.DUMMYFUNCTION("""COMPUTED_VALUE"""),1.0)</f>
        <v>1</v>
      </c>
      <c r="AO282" s="1">
        <f>IFERROR(__xludf.DUMMYFUNCTION("""COMPUTED_VALUE"""),1.0)</f>
        <v>1</v>
      </c>
      <c r="AR282" s="1">
        <v>2.0</v>
      </c>
      <c r="AS282" s="1">
        <v>1.0</v>
      </c>
      <c r="AT282" s="1">
        <v>1.0</v>
      </c>
      <c r="AU282" s="1">
        <v>1.0</v>
      </c>
      <c r="AV282" s="1"/>
      <c r="AX282" s="1">
        <v>281.0</v>
      </c>
      <c r="AY282" s="1">
        <v>2.0</v>
      </c>
      <c r="AZ282" s="1">
        <v>1.0</v>
      </c>
      <c r="BA282" s="1">
        <v>1.0</v>
      </c>
      <c r="BB282" s="1">
        <v>1.0</v>
      </c>
      <c r="BC282" s="1"/>
      <c r="BD282" s="1">
        <v>12.0</v>
      </c>
      <c r="BE282" s="1">
        <v>3.0</v>
      </c>
      <c r="BF282" s="1">
        <v>12.0</v>
      </c>
      <c r="BG282" s="1">
        <v>10.0</v>
      </c>
      <c r="BH282" s="1">
        <v>6.0</v>
      </c>
      <c r="BI282" s="1" t="s">
        <v>564</v>
      </c>
      <c r="BJ282" s="1">
        <v>424.0</v>
      </c>
      <c r="BL282" s="1">
        <v>119144.0</v>
      </c>
    </row>
    <row r="283" ht="15.75" customHeight="1">
      <c r="A283" s="2" t="s">
        <v>565</v>
      </c>
      <c r="B283" s="1" t="str">
        <f>IFERROR(__xludf.DUMMYFUNCTION("""COMPUTED_VALUE"""),"K4432")</f>
        <v>K4432</v>
      </c>
      <c r="C283" s="1">
        <f>IFERROR(__xludf.DUMMYFUNCTION("""COMPUTED_VALUE"""),402.0)</f>
        <v>402</v>
      </c>
      <c r="D283" s="1" t="s">
        <v>38</v>
      </c>
      <c r="E283" s="1" t="s">
        <v>21</v>
      </c>
      <c r="F283" s="1" t="s">
        <v>21</v>
      </c>
      <c r="G283" s="1" t="s">
        <v>31</v>
      </c>
      <c r="H283" s="1" t="s">
        <v>24</v>
      </c>
      <c r="M283" s="1">
        <v>13.0</v>
      </c>
      <c r="N283" s="1">
        <v>4.0</v>
      </c>
      <c r="O283" s="1">
        <v>4.0</v>
      </c>
      <c r="P283" s="1">
        <v>3.0</v>
      </c>
      <c r="Q283" s="1">
        <v>2.0</v>
      </c>
      <c r="S283" s="1" t="s">
        <v>38</v>
      </c>
      <c r="T283" s="1" t="s">
        <v>21</v>
      </c>
      <c r="U283" s="1" t="s">
        <v>21</v>
      </c>
      <c r="V283" s="1" t="s">
        <v>31</v>
      </c>
      <c r="W283" s="1" t="s">
        <v>24</v>
      </c>
      <c r="Y283" s="1" t="str">
        <f>IFERROR(__xludf.DUMMYFUNCTION("UNIQUE(S283:W283, TRUE)"),"K")</f>
        <v>K</v>
      </c>
      <c r="Z283" s="1" t="str">
        <f>IFERROR(__xludf.DUMMYFUNCTION("""COMPUTED_VALUE"""),"4")</f>
        <v>4</v>
      </c>
      <c r="AA283" s="1" t="str">
        <f>IFERROR(__xludf.DUMMYFUNCTION("""COMPUTED_VALUE"""),"3")</f>
        <v>3</v>
      </c>
      <c r="AB283" s="1" t="str">
        <f>IFERROR(__xludf.DUMMYFUNCTION("""COMPUTED_VALUE"""),"2")</f>
        <v>2</v>
      </c>
      <c r="AE283" s="1">
        <f t="shared" ref="AE283:AI283" si="283">IF($A283&lt;&gt;"", COUNTIF($D283:$H283, "=" &amp; Y283),"")</f>
        <v>1</v>
      </c>
      <c r="AF283" s="1">
        <f t="shared" si="283"/>
        <v>2</v>
      </c>
      <c r="AG283" s="1">
        <f t="shared" si="283"/>
        <v>1</v>
      </c>
      <c r="AH283" s="1">
        <f t="shared" si="283"/>
        <v>1</v>
      </c>
      <c r="AI283" s="1">
        <f t="shared" si="283"/>
        <v>0</v>
      </c>
      <c r="AJ283" s="1">
        <f t="shared" si="3"/>
        <v>0</v>
      </c>
      <c r="AL283" s="1">
        <f>IFERROR(__xludf.DUMMYFUNCTION("IFERROR(TRANSPOSE(SORT(TRANSPOSE(FILTER(AE283:AI283, AE283:AI283&lt;&gt;0)),1, FALSE)))"),2.0)</f>
        <v>2</v>
      </c>
      <c r="AM283" s="1">
        <f>IFERROR(__xludf.DUMMYFUNCTION("""COMPUTED_VALUE"""),1.0)</f>
        <v>1</v>
      </c>
      <c r="AN283" s="1">
        <f>IFERROR(__xludf.DUMMYFUNCTION("""COMPUTED_VALUE"""),1.0)</f>
        <v>1</v>
      </c>
      <c r="AO283" s="1">
        <f>IFERROR(__xludf.DUMMYFUNCTION("""COMPUTED_VALUE"""),1.0)</f>
        <v>1</v>
      </c>
      <c r="AR283" s="1">
        <v>2.0</v>
      </c>
      <c r="AS283" s="1">
        <v>1.0</v>
      </c>
      <c r="AT283" s="1">
        <v>1.0</v>
      </c>
      <c r="AU283" s="1">
        <v>1.0</v>
      </c>
      <c r="AV283" s="1"/>
      <c r="AX283" s="1">
        <v>282.0</v>
      </c>
      <c r="AY283" s="1">
        <v>2.0</v>
      </c>
      <c r="AZ283" s="1">
        <v>1.0</v>
      </c>
      <c r="BA283" s="1">
        <v>1.0</v>
      </c>
      <c r="BB283" s="1">
        <v>1.0</v>
      </c>
      <c r="BC283" s="1"/>
      <c r="BD283" s="1">
        <v>12.0</v>
      </c>
      <c r="BE283" s="1">
        <v>4.0</v>
      </c>
      <c r="BF283" s="1">
        <v>4.0</v>
      </c>
      <c r="BG283" s="1">
        <v>2.0</v>
      </c>
      <c r="BH283" s="1">
        <v>9.0</v>
      </c>
      <c r="BI283" s="1" t="s">
        <v>566</v>
      </c>
      <c r="BJ283" s="1">
        <v>185.0</v>
      </c>
      <c r="BL283" s="1">
        <v>52170.0</v>
      </c>
    </row>
    <row r="284" ht="15.75" customHeight="1">
      <c r="A284" s="2" t="s">
        <v>567</v>
      </c>
      <c r="B284" s="1" t="str">
        <f>IFERROR(__xludf.DUMMYFUNCTION("""COMPUTED_VALUE"""),"TKTTK")</f>
        <v>TKTTK</v>
      </c>
      <c r="C284" s="1">
        <f>IFERROR(__xludf.DUMMYFUNCTION("""COMPUTED_VALUE"""),77.0)</f>
        <v>77</v>
      </c>
      <c r="D284" s="1" t="s">
        <v>45</v>
      </c>
      <c r="E284" s="1" t="s">
        <v>38</v>
      </c>
      <c r="F284" s="1" t="s">
        <v>45</v>
      </c>
      <c r="G284" s="1" t="s">
        <v>45</v>
      </c>
      <c r="H284" s="1" t="s">
        <v>38</v>
      </c>
      <c r="M284" s="1">
        <v>10.0</v>
      </c>
      <c r="N284" s="1">
        <v>13.0</v>
      </c>
      <c r="O284" s="1">
        <v>10.0</v>
      </c>
      <c r="P284" s="1">
        <v>10.0</v>
      </c>
      <c r="Q284" s="1">
        <v>13.0</v>
      </c>
      <c r="S284" s="1" t="s">
        <v>45</v>
      </c>
      <c r="T284" s="1" t="s">
        <v>38</v>
      </c>
      <c r="U284" s="1" t="s">
        <v>45</v>
      </c>
      <c r="V284" s="1" t="s">
        <v>45</v>
      </c>
      <c r="W284" s="1" t="s">
        <v>38</v>
      </c>
      <c r="Y284" s="1" t="str">
        <f>IFERROR(__xludf.DUMMYFUNCTION("UNIQUE(S284:W284, TRUE)"),"T")</f>
        <v>T</v>
      </c>
      <c r="Z284" s="1" t="str">
        <f>IFERROR(__xludf.DUMMYFUNCTION("""COMPUTED_VALUE"""),"K")</f>
        <v>K</v>
      </c>
      <c r="AE284" s="1">
        <f t="shared" ref="AE284:AI284" si="284">IF($A284&lt;&gt;"", COUNTIF($D284:$H284, "=" &amp; Y284),"")</f>
        <v>3</v>
      </c>
      <c r="AF284" s="1">
        <f t="shared" si="284"/>
        <v>2</v>
      </c>
      <c r="AG284" s="1">
        <f t="shared" si="284"/>
        <v>0</v>
      </c>
      <c r="AH284" s="1">
        <f t="shared" si="284"/>
        <v>0</v>
      </c>
      <c r="AI284" s="1">
        <f t="shared" si="284"/>
        <v>0</v>
      </c>
      <c r="AJ284" s="1">
        <f t="shared" si="3"/>
        <v>0</v>
      </c>
      <c r="AL284" s="1">
        <f>IFERROR(__xludf.DUMMYFUNCTION("IFERROR(TRANSPOSE(SORT(TRANSPOSE(FILTER(AE284:AI284, AE284:AI284&lt;&gt;0)),1, FALSE)))"),3.0)</f>
        <v>3</v>
      </c>
      <c r="AM284" s="1">
        <f>IFERROR(__xludf.DUMMYFUNCTION("""COMPUTED_VALUE"""),2.0)</f>
        <v>2</v>
      </c>
      <c r="AR284" s="1">
        <v>3.0</v>
      </c>
      <c r="AS284" s="1">
        <v>2.0</v>
      </c>
      <c r="AT284" s="1"/>
      <c r="AU284" s="1"/>
      <c r="AV284" s="1"/>
      <c r="AX284" s="1">
        <v>283.0</v>
      </c>
      <c r="AY284" s="1">
        <v>2.0</v>
      </c>
      <c r="AZ284" s="1">
        <v>1.0</v>
      </c>
      <c r="BA284" s="1">
        <v>1.0</v>
      </c>
      <c r="BB284" s="1">
        <v>1.0</v>
      </c>
      <c r="BC284" s="1"/>
      <c r="BD284" s="1">
        <v>12.0</v>
      </c>
      <c r="BE284" s="1">
        <v>5.0</v>
      </c>
      <c r="BF284" s="1">
        <v>6.0</v>
      </c>
      <c r="BG284" s="1">
        <v>4.0</v>
      </c>
      <c r="BH284" s="1">
        <v>12.0</v>
      </c>
      <c r="BI284" s="1" t="s">
        <v>568</v>
      </c>
      <c r="BJ284" s="1">
        <v>898.0</v>
      </c>
      <c r="BL284" s="1">
        <v>254134.0</v>
      </c>
    </row>
    <row r="285" ht="15.75" customHeight="1">
      <c r="A285" s="2" t="s">
        <v>569</v>
      </c>
      <c r="B285" s="1">
        <f>IFERROR(__xludf.DUMMYFUNCTION("""COMPUTED_VALUE"""),24423.0)</f>
        <v>24423</v>
      </c>
      <c r="C285" s="1">
        <f>IFERROR(__xludf.DUMMYFUNCTION("""COMPUTED_VALUE"""),915.0)</f>
        <v>915</v>
      </c>
      <c r="D285" s="1" t="s">
        <v>24</v>
      </c>
      <c r="E285" s="1" t="s">
        <v>21</v>
      </c>
      <c r="F285" s="1" t="s">
        <v>21</v>
      </c>
      <c r="G285" s="1" t="s">
        <v>24</v>
      </c>
      <c r="H285" s="1" t="s">
        <v>31</v>
      </c>
      <c r="M285" s="1">
        <v>2.0</v>
      </c>
      <c r="N285" s="1">
        <v>4.0</v>
      </c>
      <c r="O285" s="1">
        <v>4.0</v>
      </c>
      <c r="P285" s="1">
        <v>2.0</v>
      </c>
      <c r="Q285" s="1">
        <v>3.0</v>
      </c>
      <c r="S285" s="1" t="s">
        <v>24</v>
      </c>
      <c r="T285" s="1" t="s">
        <v>21</v>
      </c>
      <c r="U285" s="1" t="s">
        <v>21</v>
      </c>
      <c r="V285" s="1" t="s">
        <v>24</v>
      </c>
      <c r="W285" s="1" t="s">
        <v>31</v>
      </c>
      <c r="Y285" s="1" t="str">
        <f>IFERROR(__xludf.DUMMYFUNCTION("UNIQUE(S285:W285, TRUE)"),"2")</f>
        <v>2</v>
      </c>
      <c r="Z285" s="1" t="str">
        <f>IFERROR(__xludf.DUMMYFUNCTION("""COMPUTED_VALUE"""),"4")</f>
        <v>4</v>
      </c>
      <c r="AA285" s="1" t="str">
        <f>IFERROR(__xludf.DUMMYFUNCTION("""COMPUTED_VALUE"""),"3")</f>
        <v>3</v>
      </c>
      <c r="AE285" s="1">
        <f t="shared" ref="AE285:AI285" si="285">IF($A285&lt;&gt;"", COUNTIF($D285:$H285, "=" &amp; Y285),"")</f>
        <v>2</v>
      </c>
      <c r="AF285" s="1">
        <f t="shared" si="285"/>
        <v>2</v>
      </c>
      <c r="AG285" s="1">
        <f t="shared" si="285"/>
        <v>1</v>
      </c>
      <c r="AH285" s="1">
        <f t="shared" si="285"/>
        <v>0</v>
      </c>
      <c r="AI285" s="1">
        <f t="shared" si="285"/>
        <v>0</v>
      </c>
      <c r="AJ285" s="1">
        <f t="shared" si="3"/>
        <v>0</v>
      </c>
      <c r="AL285" s="1">
        <f>IFERROR(__xludf.DUMMYFUNCTION("IFERROR(TRANSPOSE(SORT(TRANSPOSE(FILTER(AE285:AI285, AE285:AI285&lt;&gt;0)),1, FALSE)))"),2.0)</f>
        <v>2</v>
      </c>
      <c r="AM285" s="1">
        <f>IFERROR(__xludf.DUMMYFUNCTION("""COMPUTED_VALUE"""),2.0)</f>
        <v>2</v>
      </c>
      <c r="AN285" s="1">
        <f>IFERROR(__xludf.DUMMYFUNCTION("""COMPUTED_VALUE"""),1.0)</f>
        <v>1</v>
      </c>
      <c r="AR285" s="1">
        <v>2.0</v>
      </c>
      <c r="AS285" s="1">
        <v>2.0</v>
      </c>
      <c r="AT285" s="1">
        <v>1.0</v>
      </c>
      <c r="AU285" s="1"/>
      <c r="AV285" s="1"/>
      <c r="AX285" s="1">
        <v>284.0</v>
      </c>
      <c r="AY285" s="1">
        <v>2.0</v>
      </c>
      <c r="AZ285" s="1">
        <v>1.0</v>
      </c>
      <c r="BA285" s="1">
        <v>1.0</v>
      </c>
      <c r="BB285" s="1">
        <v>1.0</v>
      </c>
      <c r="BC285" s="1"/>
      <c r="BD285" s="1">
        <v>12.0</v>
      </c>
      <c r="BE285" s="1">
        <v>5.0</v>
      </c>
      <c r="BF285" s="1">
        <v>6.0</v>
      </c>
      <c r="BG285" s="1">
        <v>12.0</v>
      </c>
      <c r="BH285" s="1">
        <v>2.0</v>
      </c>
      <c r="BI285" s="1" t="s">
        <v>570</v>
      </c>
      <c r="BJ285" s="1">
        <v>786.0</v>
      </c>
      <c r="BL285" s="1">
        <v>223224.0</v>
      </c>
    </row>
    <row r="286" ht="15.75" customHeight="1">
      <c r="A286" s="2" t="s">
        <v>571</v>
      </c>
      <c r="B286" s="1" t="str">
        <f>IFERROR(__xludf.DUMMYFUNCTION("""COMPUTED_VALUE"""),"J5423")</f>
        <v>J5423</v>
      </c>
      <c r="C286" s="1">
        <f>IFERROR(__xludf.DUMMYFUNCTION("""COMPUTED_VALUE"""),853.0)</f>
        <v>853</v>
      </c>
      <c r="D286" s="1" t="s">
        <v>22</v>
      </c>
      <c r="E286" s="1" t="s">
        <v>29</v>
      </c>
      <c r="F286" s="1" t="s">
        <v>21</v>
      </c>
      <c r="G286" s="1" t="s">
        <v>24</v>
      </c>
      <c r="H286" s="1" t="s">
        <v>31</v>
      </c>
      <c r="M286" s="1">
        <v>1.0</v>
      </c>
      <c r="N286" s="1">
        <v>5.0</v>
      </c>
      <c r="O286" s="1">
        <v>4.0</v>
      </c>
      <c r="P286" s="1">
        <v>2.0</v>
      </c>
      <c r="Q286" s="1">
        <v>3.0</v>
      </c>
      <c r="S286" s="1" t="s">
        <v>25</v>
      </c>
      <c r="T286" s="1" t="s">
        <v>29</v>
      </c>
      <c r="U286" s="1" t="s">
        <v>21</v>
      </c>
      <c r="V286" s="1" t="s">
        <v>24</v>
      </c>
      <c r="W286" s="1" t="s">
        <v>31</v>
      </c>
      <c r="Y286" s="1" t="str">
        <f>IFERROR(__xludf.DUMMYFUNCTION("UNIQUE(S286:W286, TRUE)"),"")</f>
        <v/>
      </c>
      <c r="Z286" s="1" t="str">
        <f>IFERROR(__xludf.DUMMYFUNCTION("""COMPUTED_VALUE"""),"5")</f>
        <v>5</v>
      </c>
      <c r="AA286" s="1" t="str">
        <f>IFERROR(__xludf.DUMMYFUNCTION("""COMPUTED_VALUE"""),"4")</f>
        <v>4</v>
      </c>
      <c r="AB286" s="1" t="str">
        <f>IFERROR(__xludf.DUMMYFUNCTION("""COMPUTED_VALUE"""),"2")</f>
        <v>2</v>
      </c>
      <c r="AC286" s="1" t="str">
        <f>IFERROR(__xludf.DUMMYFUNCTION("""COMPUTED_VALUE"""),"3")</f>
        <v>3</v>
      </c>
      <c r="AE286" s="1">
        <f t="shared" ref="AE286:AI286" si="286">IF($A286&lt;&gt;"", COUNTIF($D286:$H286, "=" &amp; Y286),"")</f>
        <v>0</v>
      </c>
      <c r="AF286" s="1">
        <f t="shared" si="286"/>
        <v>1</v>
      </c>
      <c r="AG286" s="1">
        <f t="shared" si="286"/>
        <v>1</v>
      </c>
      <c r="AH286" s="1">
        <f t="shared" si="286"/>
        <v>1</v>
      </c>
      <c r="AI286" s="1">
        <f t="shared" si="286"/>
        <v>1</v>
      </c>
      <c r="AJ286" s="1">
        <f t="shared" si="3"/>
        <v>1</v>
      </c>
      <c r="AL286" s="1">
        <f>IFERROR(__xludf.DUMMYFUNCTION("IFERROR(TRANSPOSE(SORT(TRANSPOSE(FILTER(AE286:AI286, AE286:AI286&lt;&gt;0)),1, FALSE)))"),1.0)</f>
        <v>1</v>
      </c>
      <c r="AM286" s="1">
        <f>IFERROR(__xludf.DUMMYFUNCTION("""COMPUTED_VALUE"""),1.0)</f>
        <v>1</v>
      </c>
      <c r="AN286" s="1">
        <f>IFERROR(__xludf.DUMMYFUNCTION("""COMPUTED_VALUE"""),1.0)</f>
        <v>1</v>
      </c>
      <c r="AO286" s="1">
        <f>IFERROR(__xludf.DUMMYFUNCTION("""COMPUTED_VALUE"""),1.0)</f>
        <v>1</v>
      </c>
      <c r="AR286" s="1">
        <v>2.0</v>
      </c>
      <c r="AS286" s="1">
        <v>1.0</v>
      </c>
      <c r="AT286" s="1">
        <v>1.0</v>
      </c>
      <c r="AU286" s="1">
        <v>1.0</v>
      </c>
      <c r="AV286" s="1"/>
      <c r="AX286" s="1">
        <v>285.0</v>
      </c>
      <c r="AY286" s="1">
        <v>2.0</v>
      </c>
      <c r="AZ286" s="1">
        <v>1.0</v>
      </c>
      <c r="BA286" s="1">
        <v>1.0</v>
      </c>
      <c r="BB286" s="1">
        <v>1.0</v>
      </c>
      <c r="BC286" s="1"/>
      <c r="BD286" s="1">
        <v>12.0</v>
      </c>
      <c r="BE286" s="1">
        <v>6.0</v>
      </c>
      <c r="BF286" s="1">
        <v>2.0</v>
      </c>
      <c r="BG286" s="1">
        <v>10.0</v>
      </c>
      <c r="BH286" s="1">
        <v>1.0</v>
      </c>
      <c r="BI286" s="1" t="s">
        <v>572</v>
      </c>
      <c r="BJ286" s="1">
        <v>430.0</v>
      </c>
      <c r="BL286" s="1">
        <v>122550.0</v>
      </c>
    </row>
    <row r="287" ht="15.75" customHeight="1">
      <c r="A287" s="2" t="s">
        <v>573</v>
      </c>
      <c r="B287" s="1">
        <f>IFERROR(__xludf.DUMMYFUNCTION("""COMPUTED_VALUE"""),32243.0)</f>
        <v>32243</v>
      </c>
      <c r="C287" s="1">
        <f>IFERROR(__xludf.DUMMYFUNCTION("""COMPUTED_VALUE"""),463.0)</f>
        <v>463</v>
      </c>
      <c r="D287" s="1" t="s">
        <v>31</v>
      </c>
      <c r="E287" s="1" t="s">
        <v>24</v>
      </c>
      <c r="F287" s="1" t="s">
        <v>24</v>
      </c>
      <c r="G287" s="1" t="s">
        <v>21</v>
      </c>
      <c r="H287" s="1" t="s">
        <v>31</v>
      </c>
      <c r="M287" s="1">
        <v>3.0</v>
      </c>
      <c r="N287" s="1">
        <v>2.0</v>
      </c>
      <c r="O287" s="1">
        <v>2.0</v>
      </c>
      <c r="P287" s="1">
        <v>4.0</v>
      </c>
      <c r="Q287" s="1">
        <v>3.0</v>
      </c>
      <c r="S287" s="1" t="s">
        <v>31</v>
      </c>
      <c r="T287" s="1" t="s">
        <v>24</v>
      </c>
      <c r="U287" s="1" t="s">
        <v>24</v>
      </c>
      <c r="V287" s="1" t="s">
        <v>21</v>
      </c>
      <c r="W287" s="1" t="s">
        <v>31</v>
      </c>
      <c r="Y287" s="1" t="str">
        <f>IFERROR(__xludf.DUMMYFUNCTION("UNIQUE(S287:W287, TRUE)"),"3")</f>
        <v>3</v>
      </c>
      <c r="Z287" s="1" t="str">
        <f>IFERROR(__xludf.DUMMYFUNCTION("""COMPUTED_VALUE"""),"2")</f>
        <v>2</v>
      </c>
      <c r="AA287" s="1" t="str">
        <f>IFERROR(__xludf.DUMMYFUNCTION("""COMPUTED_VALUE"""),"4")</f>
        <v>4</v>
      </c>
      <c r="AE287" s="1">
        <f t="shared" ref="AE287:AI287" si="287">IF($A287&lt;&gt;"", COUNTIF($D287:$H287, "=" &amp; Y287),"")</f>
        <v>2</v>
      </c>
      <c r="AF287" s="1">
        <f t="shared" si="287"/>
        <v>2</v>
      </c>
      <c r="AG287" s="1">
        <f t="shared" si="287"/>
        <v>1</v>
      </c>
      <c r="AH287" s="1">
        <f t="shared" si="287"/>
        <v>0</v>
      </c>
      <c r="AI287" s="1">
        <f t="shared" si="287"/>
        <v>0</v>
      </c>
      <c r="AJ287" s="1">
        <f t="shared" si="3"/>
        <v>0</v>
      </c>
      <c r="AL287" s="1">
        <f>IFERROR(__xludf.DUMMYFUNCTION("IFERROR(TRANSPOSE(SORT(TRANSPOSE(FILTER(AE287:AI287, AE287:AI287&lt;&gt;0)),1, FALSE)))"),2.0)</f>
        <v>2</v>
      </c>
      <c r="AM287" s="1">
        <f>IFERROR(__xludf.DUMMYFUNCTION("""COMPUTED_VALUE"""),2.0)</f>
        <v>2</v>
      </c>
      <c r="AN287" s="1">
        <f>IFERROR(__xludf.DUMMYFUNCTION("""COMPUTED_VALUE"""),1.0)</f>
        <v>1</v>
      </c>
      <c r="AR287" s="1">
        <v>2.0</v>
      </c>
      <c r="AS287" s="1">
        <v>2.0</v>
      </c>
      <c r="AT287" s="1">
        <v>1.0</v>
      </c>
      <c r="AU287" s="1"/>
      <c r="AV287" s="1"/>
      <c r="AX287" s="1">
        <v>286.0</v>
      </c>
      <c r="AY287" s="1">
        <v>2.0</v>
      </c>
      <c r="AZ287" s="1">
        <v>1.0</v>
      </c>
      <c r="BA287" s="1">
        <v>1.0</v>
      </c>
      <c r="BB287" s="1">
        <v>1.0</v>
      </c>
      <c r="BC287" s="1"/>
      <c r="BD287" s="1">
        <v>12.0</v>
      </c>
      <c r="BE287" s="1">
        <v>6.0</v>
      </c>
      <c r="BF287" s="1">
        <v>5.0</v>
      </c>
      <c r="BG287" s="1">
        <v>14.0</v>
      </c>
      <c r="BH287" s="1">
        <v>14.0</v>
      </c>
      <c r="BI287" s="1" t="s">
        <v>574</v>
      </c>
      <c r="BJ287" s="1">
        <v>655.0</v>
      </c>
      <c r="BL287" s="1">
        <v>187330.0</v>
      </c>
    </row>
    <row r="288" ht="15.75" customHeight="1">
      <c r="A288" s="2" t="s">
        <v>575</v>
      </c>
      <c r="B288" s="1" t="str">
        <f>IFERROR(__xludf.DUMMYFUNCTION("""COMPUTED_VALUE"""),"Q3QQQ")</f>
        <v>Q3QQQ</v>
      </c>
      <c r="C288" s="1">
        <f>IFERROR(__xludf.DUMMYFUNCTION("""COMPUTED_VALUE"""),15.0)</f>
        <v>15</v>
      </c>
      <c r="D288" s="1" t="s">
        <v>20</v>
      </c>
      <c r="E288" s="1" t="s">
        <v>31</v>
      </c>
      <c r="F288" s="1" t="s">
        <v>20</v>
      </c>
      <c r="G288" s="1" t="s">
        <v>20</v>
      </c>
      <c r="H288" s="1" t="s">
        <v>20</v>
      </c>
      <c r="M288" s="1">
        <v>12.0</v>
      </c>
      <c r="N288" s="1">
        <v>3.0</v>
      </c>
      <c r="O288" s="1">
        <v>12.0</v>
      </c>
      <c r="P288" s="1">
        <v>12.0</v>
      </c>
      <c r="Q288" s="1">
        <v>12.0</v>
      </c>
      <c r="S288" s="1" t="s">
        <v>20</v>
      </c>
      <c r="T288" s="1" t="s">
        <v>31</v>
      </c>
      <c r="U288" s="1" t="s">
        <v>20</v>
      </c>
      <c r="V288" s="1" t="s">
        <v>20</v>
      </c>
      <c r="W288" s="1" t="s">
        <v>20</v>
      </c>
      <c r="Y288" s="1" t="str">
        <f>IFERROR(__xludf.DUMMYFUNCTION("UNIQUE(S288:W288, TRUE)"),"Q")</f>
        <v>Q</v>
      </c>
      <c r="Z288" s="1" t="str">
        <f>IFERROR(__xludf.DUMMYFUNCTION("""COMPUTED_VALUE"""),"3")</f>
        <v>3</v>
      </c>
      <c r="AE288" s="1">
        <f t="shared" ref="AE288:AI288" si="288">IF($A288&lt;&gt;"", COUNTIF($D288:$H288, "=" &amp; Y288),"")</f>
        <v>4</v>
      </c>
      <c r="AF288" s="1">
        <f t="shared" si="288"/>
        <v>1</v>
      </c>
      <c r="AG288" s="1">
        <f t="shared" si="288"/>
        <v>0</v>
      </c>
      <c r="AH288" s="1">
        <f t="shared" si="288"/>
        <v>0</v>
      </c>
      <c r="AI288" s="1">
        <f t="shared" si="288"/>
        <v>0</v>
      </c>
      <c r="AJ288" s="1">
        <f t="shared" si="3"/>
        <v>0</v>
      </c>
      <c r="AL288" s="1">
        <f>IFERROR(__xludf.DUMMYFUNCTION("IFERROR(TRANSPOSE(SORT(TRANSPOSE(FILTER(AE288:AI288, AE288:AI288&lt;&gt;0)),1, FALSE)))"),4.0)</f>
        <v>4</v>
      </c>
      <c r="AM288" s="1">
        <f>IFERROR(__xludf.DUMMYFUNCTION("""COMPUTED_VALUE"""),1.0)</f>
        <v>1</v>
      </c>
      <c r="AR288" s="1">
        <v>4.0</v>
      </c>
      <c r="AS288" s="1">
        <v>1.0</v>
      </c>
      <c r="AT288" s="1"/>
      <c r="AU288" s="1"/>
      <c r="AV288" s="1"/>
      <c r="AX288" s="1">
        <v>287.0</v>
      </c>
      <c r="AY288" s="1">
        <v>2.0</v>
      </c>
      <c r="AZ288" s="1">
        <v>1.0</v>
      </c>
      <c r="BA288" s="1">
        <v>1.0</v>
      </c>
      <c r="BB288" s="1">
        <v>1.0</v>
      </c>
      <c r="BC288" s="1"/>
      <c r="BD288" s="1">
        <v>12.0</v>
      </c>
      <c r="BE288" s="1">
        <v>6.0</v>
      </c>
      <c r="BF288" s="1">
        <v>13.0</v>
      </c>
      <c r="BG288" s="1">
        <v>9.0</v>
      </c>
      <c r="BH288" s="1">
        <v>6.0</v>
      </c>
      <c r="BI288" s="1" t="s">
        <v>576</v>
      </c>
      <c r="BJ288" s="1">
        <v>297.0</v>
      </c>
      <c r="BL288" s="1">
        <v>85239.0</v>
      </c>
    </row>
    <row r="289" ht="15.75" customHeight="1">
      <c r="A289" s="2" t="s">
        <v>577</v>
      </c>
      <c r="B289" s="1" t="str">
        <f>IFERROR(__xludf.DUMMYFUNCTION("""COMPUTED_VALUE"""),"676T6")</f>
        <v>676T6</v>
      </c>
      <c r="C289" s="1">
        <f>IFERROR(__xludf.DUMMYFUNCTION("""COMPUTED_VALUE"""),368.0)</f>
        <v>368</v>
      </c>
      <c r="D289" s="1" t="s">
        <v>40</v>
      </c>
      <c r="E289" s="1" t="s">
        <v>28</v>
      </c>
      <c r="F289" s="1" t="s">
        <v>40</v>
      </c>
      <c r="G289" s="1" t="s">
        <v>45</v>
      </c>
      <c r="H289" s="1" t="s">
        <v>40</v>
      </c>
      <c r="M289" s="1">
        <v>6.0</v>
      </c>
      <c r="N289" s="1">
        <v>7.0</v>
      </c>
      <c r="O289" s="1">
        <v>6.0</v>
      </c>
      <c r="P289" s="1">
        <v>10.0</v>
      </c>
      <c r="Q289" s="1">
        <v>6.0</v>
      </c>
      <c r="S289" s="1" t="s">
        <v>40</v>
      </c>
      <c r="T289" s="1" t="s">
        <v>28</v>
      </c>
      <c r="U289" s="1" t="s">
        <v>40</v>
      </c>
      <c r="V289" s="1" t="s">
        <v>45</v>
      </c>
      <c r="W289" s="1" t="s">
        <v>40</v>
      </c>
      <c r="Y289" s="1" t="str">
        <f>IFERROR(__xludf.DUMMYFUNCTION("UNIQUE(S289:W289, TRUE)"),"6")</f>
        <v>6</v>
      </c>
      <c r="Z289" s="1" t="str">
        <f>IFERROR(__xludf.DUMMYFUNCTION("""COMPUTED_VALUE"""),"7")</f>
        <v>7</v>
      </c>
      <c r="AA289" s="1" t="str">
        <f>IFERROR(__xludf.DUMMYFUNCTION("""COMPUTED_VALUE"""),"T")</f>
        <v>T</v>
      </c>
      <c r="AE289" s="1">
        <f t="shared" ref="AE289:AI289" si="289">IF($A289&lt;&gt;"", COUNTIF($D289:$H289, "=" &amp; Y289),"")</f>
        <v>3</v>
      </c>
      <c r="AF289" s="1">
        <f t="shared" si="289"/>
        <v>1</v>
      </c>
      <c r="AG289" s="1">
        <f t="shared" si="289"/>
        <v>1</v>
      </c>
      <c r="AH289" s="1">
        <f t="shared" si="289"/>
        <v>0</v>
      </c>
      <c r="AI289" s="1">
        <f t="shared" si="289"/>
        <v>0</v>
      </c>
      <c r="AJ289" s="1">
        <f t="shared" si="3"/>
        <v>0</v>
      </c>
      <c r="AL289" s="1">
        <f>IFERROR(__xludf.DUMMYFUNCTION("IFERROR(TRANSPOSE(SORT(TRANSPOSE(FILTER(AE289:AI289, AE289:AI289&lt;&gt;0)),1, FALSE)))"),3.0)</f>
        <v>3</v>
      </c>
      <c r="AM289" s="1">
        <f>IFERROR(__xludf.DUMMYFUNCTION("""COMPUTED_VALUE"""),1.0)</f>
        <v>1</v>
      </c>
      <c r="AN289" s="1">
        <f>IFERROR(__xludf.DUMMYFUNCTION("""COMPUTED_VALUE"""),1.0)</f>
        <v>1</v>
      </c>
      <c r="AR289" s="1">
        <v>3.0</v>
      </c>
      <c r="AS289" s="1">
        <v>1.0</v>
      </c>
      <c r="AT289" s="1">
        <v>1.0</v>
      </c>
      <c r="AU289" s="1"/>
      <c r="AV289" s="1"/>
      <c r="AX289" s="1">
        <v>288.0</v>
      </c>
      <c r="AY289" s="1">
        <v>2.0</v>
      </c>
      <c r="AZ289" s="1">
        <v>1.0</v>
      </c>
      <c r="BA289" s="1">
        <v>1.0</v>
      </c>
      <c r="BB289" s="1">
        <v>1.0</v>
      </c>
      <c r="BC289" s="1"/>
      <c r="BD289" s="1">
        <v>12.0</v>
      </c>
      <c r="BE289" s="1">
        <v>7.0</v>
      </c>
      <c r="BF289" s="1">
        <v>1.0</v>
      </c>
      <c r="BG289" s="1">
        <v>13.0</v>
      </c>
      <c r="BH289" s="1">
        <v>3.0</v>
      </c>
      <c r="BI289" s="1" t="s">
        <v>578</v>
      </c>
      <c r="BJ289" s="1">
        <v>527.0</v>
      </c>
      <c r="BL289" s="1">
        <v>151776.0</v>
      </c>
    </row>
    <row r="290" ht="15.75" customHeight="1">
      <c r="A290" s="2" t="s">
        <v>579</v>
      </c>
      <c r="B290" s="1">
        <f>IFERROR(__xludf.DUMMYFUNCTION("""COMPUTED_VALUE"""),54555.0)</f>
        <v>54555</v>
      </c>
      <c r="C290" s="1">
        <f>IFERROR(__xludf.DUMMYFUNCTION("""COMPUTED_VALUE"""),378.0)</f>
        <v>378</v>
      </c>
      <c r="D290" s="1" t="s">
        <v>29</v>
      </c>
      <c r="E290" s="1" t="s">
        <v>21</v>
      </c>
      <c r="F290" s="1" t="s">
        <v>29</v>
      </c>
      <c r="G290" s="1" t="s">
        <v>29</v>
      </c>
      <c r="H290" s="1" t="s">
        <v>29</v>
      </c>
      <c r="M290" s="1">
        <v>5.0</v>
      </c>
      <c r="N290" s="1">
        <v>4.0</v>
      </c>
      <c r="O290" s="1">
        <v>5.0</v>
      </c>
      <c r="P290" s="1">
        <v>5.0</v>
      </c>
      <c r="Q290" s="1">
        <v>5.0</v>
      </c>
      <c r="S290" s="1" t="s">
        <v>29</v>
      </c>
      <c r="T290" s="1" t="s">
        <v>21</v>
      </c>
      <c r="U290" s="1" t="s">
        <v>29</v>
      </c>
      <c r="V290" s="1" t="s">
        <v>29</v>
      </c>
      <c r="W290" s="1" t="s">
        <v>29</v>
      </c>
      <c r="Y290" s="1" t="str">
        <f>IFERROR(__xludf.DUMMYFUNCTION("UNIQUE(S290:W290, TRUE)"),"5")</f>
        <v>5</v>
      </c>
      <c r="Z290" s="1" t="str">
        <f>IFERROR(__xludf.DUMMYFUNCTION("""COMPUTED_VALUE"""),"4")</f>
        <v>4</v>
      </c>
      <c r="AE290" s="1">
        <f t="shared" ref="AE290:AI290" si="290">IF($A290&lt;&gt;"", COUNTIF($D290:$H290, "=" &amp; Y290),"")</f>
        <v>4</v>
      </c>
      <c r="AF290" s="1">
        <f t="shared" si="290"/>
        <v>1</v>
      </c>
      <c r="AG290" s="1">
        <f t="shared" si="290"/>
        <v>0</v>
      </c>
      <c r="AH290" s="1">
        <f t="shared" si="290"/>
        <v>0</v>
      </c>
      <c r="AI290" s="1">
        <f t="shared" si="290"/>
        <v>0</v>
      </c>
      <c r="AJ290" s="1">
        <f t="shared" si="3"/>
        <v>0</v>
      </c>
      <c r="AL290" s="1">
        <f>IFERROR(__xludf.DUMMYFUNCTION("IFERROR(TRANSPOSE(SORT(TRANSPOSE(FILTER(AE290:AI290, AE290:AI290&lt;&gt;0)),1, FALSE)))"),4.0)</f>
        <v>4</v>
      </c>
      <c r="AM290" s="1">
        <f>IFERROR(__xludf.DUMMYFUNCTION("""COMPUTED_VALUE"""),1.0)</f>
        <v>1</v>
      </c>
      <c r="AR290" s="1">
        <v>4.0</v>
      </c>
      <c r="AS290" s="1">
        <v>1.0</v>
      </c>
      <c r="AT290" s="1"/>
      <c r="AU290" s="1"/>
      <c r="AV290" s="1"/>
      <c r="AX290" s="1">
        <v>289.0</v>
      </c>
      <c r="AY290" s="1">
        <v>2.0</v>
      </c>
      <c r="AZ290" s="1">
        <v>1.0</v>
      </c>
      <c r="BA290" s="1">
        <v>1.0</v>
      </c>
      <c r="BB290" s="1">
        <v>1.0</v>
      </c>
      <c r="BC290" s="1"/>
      <c r="BD290" s="1">
        <v>12.0</v>
      </c>
      <c r="BE290" s="1">
        <v>7.0</v>
      </c>
      <c r="BF290" s="1">
        <v>9.0</v>
      </c>
      <c r="BG290" s="1">
        <v>10.0</v>
      </c>
      <c r="BH290" s="1">
        <v>9.0</v>
      </c>
      <c r="BI290" s="1" t="s">
        <v>580</v>
      </c>
      <c r="BJ290" s="1">
        <v>809.0</v>
      </c>
      <c r="BL290" s="1">
        <v>233801.0</v>
      </c>
    </row>
    <row r="291" ht="15.75" customHeight="1">
      <c r="A291" s="2" t="s">
        <v>581</v>
      </c>
      <c r="B291" s="1" t="str">
        <f>IFERROR(__xludf.DUMMYFUNCTION("""COMPUTED_VALUE"""),"AJ7A6")</f>
        <v>AJ7A6</v>
      </c>
      <c r="C291" s="1">
        <f>IFERROR(__xludf.DUMMYFUNCTION("""COMPUTED_VALUE"""),192.0)</f>
        <v>192</v>
      </c>
      <c r="D291" s="1" t="s">
        <v>39</v>
      </c>
      <c r="E291" s="1" t="s">
        <v>22</v>
      </c>
      <c r="F291" s="1" t="s">
        <v>28</v>
      </c>
      <c r="G291" s="1" t="s">
        <v>39</v>
      </c>
      <c r="H291" s="1" t="s">
        <v>40</v>
      </c>
      <c r="M291" s="1">
        <v>14.0</v>
      </c>
      <c r="N291" s="1">
        <v>1.0</v>
      </c>
      <c r="O291" s="1">
        <v>7.0</v>
      </c>
      <c r="P291" s="1">
        <v>14.0</v>
      </c>
      <c r="Q291" s="1">
        <v>6.0</v>
      </c>
      <c r="S291" s="1" t="s">
        <v>39</v>
      </c>
      <c r="T291" s="1" t="s">
        <v>25</v>
      </c>
      <c r="U291" s="1" t="s">
        <v>28</v>
      </c>
      <c r="V291" s="1" t="s">
        <v>39</v>
      </c>
      <c r="W291" s="1" t="s">
        <v>40</v>
      </c>
      <c r="Y291" s="1" t="str">
        <f>IFERROR(__xludf.DUMMYFUNCTION("UNIQUE(S291:W291, TRUE)"),"A")</f>
        <v>A</v>
      </c>
      <c r="Z291" s="1" t="str">
        <f>IFERROR(__xludf.DUMMYFUNCTION("""COMPUTED_VALUE"""),"")</f>
        <v/>
      </c>
      <c r="AA291" s="1" t="str">
        <f>IFERROR(__xludf.DUMMYFUNCTION("""COMPUTED_VALUE"""),"7")</f>
        <v>7</v>
      </c>
      <c r="AB291" s="1" t="str">
        <f>IFERROR(__xludf.DUMMYFUNCTION("""COMPUTED_VALUE"""),"6")</f>
        <v>6</v>
      </c>
      <c r="AE291" s="1">
        <f t="shared" ref="AE291:AI291" si="291">IF($A291&lt;&gt;"", COUNTIF($D291:$H291, "=" &amp; Y291),"")</f>
        <v>2</v>
      </c>
      <c r="AF291" s="1">
        <f t="shared" si="291"/>
        <v>0</v>
      </c>
      <c r="AG291" s="1">
        <f t="shared" si="291"/>
        <v>1</v>
      </c>
      <c r="AH291" s="1">
        <f t="shared" si="291"/>
        <v>1</v>
      </c>
      <c r="AI291" s="1">
        <f t="shared" si="291"/>
        <v>0</v>
      </c>
      <c r="AJ291" s="1">
        <f t="shared" si="3"/>
        <v>1</v>
      </c>
      <c r="AL291" s="1">
        <f>IFERROR(__xludf.DUMMYFUNCTION("IFERROR(TRANSPOSE(SORT(TRANSPOSE(FILTER(AE291:AI291, AE291:AI291&lt;&gt;0)),1, FALSE)))"),2.0)</f>
        <v>2</v>
      </c>
      <c r="AM291" s="1">
        <f>IFERROR(__xludf.DUMMYFUNCTION("""COMPUTED_VALUE"""),1.0)</f>
        <v>1</v>
      </c>
      <c r="AN291" s="1">
        <f>IFERROR(__xludf.DUMMYFUNCTION("""COMPUTED_VALUE"""),1.0)</f>
        <v>1</v>
      </c>
      <c r="AR291" s="1">
        <v>3.0</v>
      </c>
      <c r="AS291" s="1">
        <v>1.0</v>
      </c>
      <c r="AT291" s="1">
        <v>1.0</v>
      </c>
      <c r="AU291" s="1"/>
      <c r="AV291" s="1"/>
      <c r="AX291" s="1">
        <v>290.0</v>
      </c>
      <c r="AY291" s="1">
        <v>2.0</v>
      </c>
      <c r="AZ291" s="1">
        <v>1.0</v>
      </c>
      <c r="BA291" s="1">
        <v>1.0</v>
      </c>
      <c r="BB291" s="1">
        <v>1.0</v>
      </c>
      <c r="BC291" s="1"/>
      <c r="BD291" s="1">
        <v>12.0</v>
      </c>
      <c r="BE291" s="1">
        <v>7.0</v>
      </c>
      <c r="BF291" s="1">
        <v>12.0</v>
      </c>
      <c r="BG291" s="1">
        <v>2.0</v>
      </c>
      <c r="BH291" s="1">
        <v>14.0</v>
      </c>
      <c r="BI291" s="1" t="s">
        <v>582</v>
      </c>
      <c r="BJ291" s="1">
        <v>937.0</v>
      </c>
      <c r="BL291" s="1">
        <v>271730.0</v>
      </c>
    </row>
    <row r="292" ht="15.75" customHeight="1">
      <c r="A292" s="2" t="s">
        <v>583</v>
      </c>
      <c r="B292" s="1" t="str">
        <f>IFERROR(__xludf.DUMMYFUNCTION("""COMPUTED_VALUE"""),"9J3JA")</f>
        <v>9J3JA</v>
      </c>
      <c r="C292" s="1">
        <f>IFERROR(__xludf.DUMMYFUNCTION("""COMPUTED_VALUE"""),139.0)</f>
        <v>139</v>
      </c>
      <c r="D292" s="1" t="s">
        <v>23</v>
      </c>
      <c r="E292" s="1" t="s">
        <v>22</v>
      </c>
      <c r="F292" s="1" t="s">
        <v>31</v>
      </c>
      <c r="G292" s="1" t="s">
        <v>22</v>
      </c>
      <c r="H292" s="1" t="s">
        <v>39</v>
      </c>
      <c r="M292" s="1">
        <v>9.0</v>
      </c>
      <c r="N292" s="1">
        <v>1.0</v>
      </c>
      <c r="O292" s="1">
        <v>3.0</v>
      </c>
      <c r="P292" s="1">
        <v>1.0</v>
      </c>
      <c r="Q292" s="1">
        <v>14.0</v>
      </c>
      <c r="S292" s="1" t="s">
        <v>23</v>
      </c>
      <c r="T292" s="1" t="s">
        <v>25</v>
      </c>
      <c r="U292" s="1" t="s">
        <v>31</v>
      </c>
      <c r="V292" s="1" t="s">
        <v>25</v>
      </c>
      <c r="W292" s="1" t="s">
        <v>39</v>
      </c>
      <c r="Y292" s="1" t="str">
        <f>IFERROR(__xludf.DUMMYFUNCTION("UNIQUE(S292:W292, TRUE)"),"9")</f>
        <v>9</v>
      </c>
      <c r="Z292" s="1" t="str">
        <f>IFERROR(__xludf.DUMMYFUNCTION("""COMPUTED_VALUE"""),"")</f>
        <v/>
      </c>
      <c r="AA292" s="1" t="str">
        <f>IFERROR(__xludf.DUMMYFUNCTION("""COMPUTED_VALUE"""),"3")</f>
        <v>3</v>
      </c>
      <c r="AB292" s="1" t="str">
        <f>IFERROR(__xludf.DUMMYFUNCTION("""COMPUTED_VALUE"""),"A")</f>
        <v>A</v>
      </c>
      <c r="AE292" s="1">
        <f t="shared" ref="AE292:AI292" si="292">IF($A292&lt;&gt;"", COUNTIF($D292:$H292, "=" &amp; Y292),"")</f>
        <v>1</v>
      </c>
      <c r="AF292" s="1">
        <f t="shared" si="292"/>
        <v>0</v>
      </c>
      <c r="AG292" s="1">
        <f t="shared" si="292"/>
        <v>1</v>
      </c>
      <c r="AH292" s="1">
        <f t="shared" si="292"/>
        <v>1</v>
      </c>
      <c r="AI292" s="1">
        <f t="shared" si="292"/>
        <v>0</v>
      </c>
      <c r="AJ292" s="1">
        <f t="shared" si="3"/>
        <v>2</v>
      </c>
      <c r="AL292" s="1">
        <f>IFERROR(__xludf.DUMMYFUNCTION("IFERROR(TRANSPOSE(SORT(TRANSPOSE(FILTER(AE292:AI292, AE292:AI292&lt;&gt;0)),1, FALSE)))"),1.0)</f>
        <v>1</v>
      </c>
      <c r="AM292" s="1">
        <f>IFERROR(__xludf.DUMMYFUNCTION("""COMPUTED_VALUE"""),1.0)</f>
        <v>1</v>
      </c>
      <c r="AN292" s="1">
        <f>IFERROR(__xludf.DUMMYFUNCTION("""COMPUTED_VALUE"""),1.0)</f>
        <v>1</v>
      </c>
      <c r="AR292" s="1">
        <v>3.0</v>
      </c>
      <c r="AS292" s="1">
        <v>1.0</v>
      </c>
      <c r="AT292" s="1">
        <v>1.0</v>
      </c>
      <c r="AU292" s="1"/>
      <c r="AV292" s="1"/>
      <c r="AX292" s="1">
        <v>291.0</v>
      </c>
      <c r="AY292" s="1">
        <v>2.0</v>
      </c>
      <c r="AZ292" s="1">
        <v>1.0</v>
      </c>
      <c r="BA292" s="1">
        <v>1.0</v>
      </c>
      <c r="BB292" s="1">
        <v>1.0</v>
      </c>
      <c r="BC292" s="1"/>
      <c r="BD292" s="1">
        <v>12.0</v>
      </c>
      <c r="BE292" s="1">
        <v>7.0</v>
      </c>
      <c r="BF292" s="1">
        <v>14.0</v>
      </c>
      <c r="BG292" s="1">
        <v>5.0</v>
      </c>
      <c r="BH292" s="1">
        <v>1.0</v>
      </c>
      <c r="BI292" s="1" t="s">
        <v>584</v>
      </c>
      <c r="BJ292" s="1">
        <v>555.0</v>
      </c>
      <c r="BL292" s="1">
        <v>161505.0</v>
      </c>
    </row>
    <row r="293" ht="15.75" customHeight="1">
      <c r="A293" s="2" t="s">
        <v>585</v>
      </c>
      <c r="B293" s="1" t="str">
        <f>IFERROR(__xludf.DUMMYFUNCTION("""COMPUTED_VALUE"""),"2TT3T")</f>
        <v>2TT3T</v>
      </c>
      <c r="C293" s="1">
        <f>IFERROR(__xludf.DUMMYFUNCTION("""COMPUTED_VALUE"""),393.0)</f>
        <v>393</v>
      </c>
      <c r="D293" s="1" t="s">
        <v>24</v>
      </c>
      <c r="E293" s="1" t="s">
        <v>45</v>
      </c>
      <c r="F293" s="1" t="s">
        <v>45</v>
      </c>
      <c r="G293" s="1" t="s">
        <v>31</v>
      </c>
      <c r="H293" s="1" t="s">
        <v>45</v>
      </c>
      <c r="M293" s="1">
        <v>2.0</v>
      </c>
      <c r="N293" s="1">
        <v>10.0</v>
      </c>
      <c r="O293" s="1">
        <v>10.0</v>
      </c>
      <c r="P293" s="1">
        <v>3.0</v>
      </c>
      <c r="Q293" s="1">
        <v>10.0</v>
      </c>
      <c r="S293" s="1" t="s">
        <v>24</v>
      </c>
      <c r="T293" s="1" t="s">
        <v>45</v>
      </c>
      <c r="U293" s="1" t="s">
        <v>45</v>
      </c>
      <c r="V293" s="1" t="s">
        <v>31</v>
      </c>
      <c r="W293" s="1" t="s">
        <v>45</v>
      </c>
      <c r="Y293" s="1" t="str">
        <f>IFERROR(__xludf.DUMMYFUNCTION("UNIQUE(S293:W293, TRUE)"),"2")</f>
        <v>2</v>
      </c>
      <c r="Z293" s="1" t="str">
        <f>IFERROR(__xludf.DUMMYFUNCTION("""COMPUTED_VALUE"""),"T")</f>
        <v>T</v>
      </c>
      <c r="AA293" s="1" t="str">
        <f>IFERROR(__xludf.DUMMYFUNCTION("""COMPUTED_VALUE"""),"3")</f>
        <v>3</v>
      </c>
      <c r="AE293" s="1">
        <f t="shared" ref="AE293:AI293" si="293">IF($A293&lt;&gt;"", COUNTIF($D293:$H293, "=" &amp; Y293),"")</f>
        <v>1</v>
      </c>
      <c r="AF293" s="1">
        <f t="shared" si="293"/>
        <v>3</v>
      </c>
      <c r="AG293" s="1">
        <f t="shared" si="293"/>
        <v>1</v>
      </c>
      <c r="AH293" s="1">
        <f t="shared" si="293"/>
        <v>0</v>
      </c>
      <c r="AI293" s="1">
        <f t="shared" si="293"/>
        <v>0</v>
      </c>
      <c r="AJ293" s="1">
        <f t="shared" si="3"/>
        <v>0</v>
      </c>
      <c r="AL293" s="1">
        <f>IFERROR(__xludf.DUMMYFUNCTION("IFERROR(TRANSPOSE(SORT(TRANSPOSE(FILTER(AE293:AI293, AE293:AI293&lt;&gt;0)),1, FALSE)))"),3.0)</f>
        <v>3</v>
      </c>
      <c r="AM293" s="1">
        <f>IFERROR(__xludf.DUMMYFUNCTION("""COMPUTED_VALUE"""),1.0)</f>
        <v>1</v>
      </c>
      <c r="AN293" s="1">
        <f>IFERROR(__xludf.DUMMYFUNCTION("""COMPUTED_VALUE"""),1.0)</f>
        <v>1</v>
      </c>
      <c r="AR293" s="1">
        <v>3.0</v>
      </c>
      <c r="AS293" s="1">
        <v>1.0</v>
      </c>
      <c r="AT293" s="1">
        <v>1.0</v>
      </c>
      <c r="AU293" s="1"/>
      <c r="AV293" s="1"/>
      <c r="AX293" s="1">
        <v>292.0</v>
      </c>
      <c r="AY293" s="1">
        <v>2.0</v>
      </c>
      <c r="AZ293" s="1">
        <v>1.0</v>
      </c>
      <c r="BA293" s="1">
        <v>1.0</v>
      </c>
      <c r="BB293" s="1">
        <v>1.0</v>
      </c>
      <c r="BC293" s="1"/>
      <c r="BD293" s="1">
        <v>12.0</v>
      </c>
      <c r="BE293" s="1">
        <v>9.0</v>
      </c>
      <c r="BF293" s="1">
        <v>2.0</v>
      </c>
      <c r="BG293" s="1">
        <v>7.0</v>
      </c>
      <c r="BH293" s="1">
        <v>2.0</v>
      </c>
      <c r="BI293" s="1" t="s">
        <v>586</v>
      </c>
      <c r="BJ293" s="1">
        <v>372.0</v>
      </c>
      <c r="BL293" s="1">
        <v>108624.0</v>
      </c>
    </row>
    <row r="294" ht="15.75" customHeight="1">
      <c r="A294" s="2" t="s">
        <v>587</v>
      </c>
      <c r="B294" s="1" t="str">
        <f>IFERROR(__xludf.DUMMYFUNCTION("""COMPUTED_VALUE"""),"QT33A")</f>
        <v>QT33A</v>
      </c>
      <c r="C294" s="1">
        <f>IFERROR(__xludf.DUMMYFUNCTION("""COMPUTED_VALUE"""),503.0)</f>
        <v>503</v>
      </c>
      <c r="D294" s="1" t="s">
        <v>20</v>
      </c>
      <c r="E294" s="1" t="s">
        <v>45</v>
      </c>
      <c r="F294" s="1" t="s">
        <v>31</v>
      </c>
      <c r="G294" s="1" t="s">
        <v>31</v>
      </c>
      <c r="H294" s="1" t="s">
        <v>39</v>
      </c>
      <c r="M294" s="1">
        <v>12.0</v>
      </c>
      <c r="N294" s="1">
        <v>10.0</v>
      </c>
      <c r="O294" s="1">
        <v>3.0</v>
      </c>
      <c r="P294" s="1">
        <v>3.0</v>
      </c>
      <c r="Q294" s="1">
        <v>14.0</v>
      </c>
      <c r="S294" s="1" t="s">
        <v>20</v>
      </c>
      <c r="T294" s="1" t="s">
        <v>45</v>
      </c>
      <c r="U294" s="1" t="s">
        <v>31</v>
      </c>
      <c r="V294" s="1" t="s">
        <v>31</v>
      </c>
      <c r="W294" s="1" t="s">
        <v>39</v>
      </c>
      <c r="Y294" s="1" t="str">
        <f>IFERROR(__xludf.DUMMYFUNCTION("UNIQUE(S294:W294, TRUE)"),"Q")</f>
        <v>Q</v>
      </c>
      <c r="Z294" s="1" t="str">
        <f>IFERROR(__xludf.DUMMYFUNCTION("""COMPUTED_VALUE"""),"T")</f>
        <v>T</v>
      </c>
      <c r="AA294" s="1" t="str">
        <f>IFERROR(__xludf.DUMMYFUNCTION("""COMPUTED_VALUE"""),"3")</f>
        <v>3</v>
      </c>
      <c r="AB294" s="1" t="str">
        <f>IFERROR(__xludf.DUMMYFUNCTION("""COMPUTED_VALUE"""),"A")</f>
        <v>A</v>
      </c>
      <c r="AE294" s="1">
        <f t="shared" ref="AE294:AI294" si="294">IF($A294&lt;&gt;"", COUNTIF($D294:$H294, "=" &amp; Y294),"")</f>
        <v>1</v>
      </c>
      <c r="AF294" s="1">
        <f t="shared" si="294"/>
        <v>1</v>
      </c>
      <c r="AG294" s="1">
        <f t="shared" si="294"/>
        <v>2</v>
      </c>
      <c r="AH294" s="1">
        <f t="shared" si="294"/>
        <v>1</v>
      </c>
      <c r="AI294" s="1">
        <f t="shared" si="294"/>
        <v>0</v>
      </c>
      <c r="AJ294" s="1">
        <f t="shared" si="3"/>
        <v>0</v>
      </c>
      <c r="AL294" s="1">
        <f>IFERROR(__xludf.DUMMYFUNCTION("IFERROR(TRANSPOSE(SORT(TRANSPOSE(FILTER(AE294:AI294, AE294:AI294&lt;&gt;0)),1, FALSE)))"),2.0)</f>
        <v>2</v>
      </c>
      <c r="AM294" s="1">
        <f>IFERROR(__xludf.DUMMYFUNCTION("""COMPUTED_VALUE"""),1.0)</f>
        <v>1</v>
      </c>
      <c r="AN294" s="1">
        <f>IFERROR(__xludf.DUMMYFUNCTION("""COMPUTED_VALUE"""),1.0)</f>
        <v>1</v>
      </c>
      <c r="AO294" s="1">
        <f>IFERROR(__xludf.DUMMYFUNCTION("""COMPUTED_VALUE"""),1.0)</f>
        <v>1</v>
      </c>
      <c r="AR294" s="1">
        <v>2.0</v>
      </c>
      <c r="AS294" s="1">
        <v>1.0</v>
      </c>
      <c r="AT294" s="1">
        <v>1.0</v>
      </c>
      <c r="AU294" s="1">
        <v>1.0</v>
      </c>
      <c r="AV294" s="1"/>
      <c r="AX294" s="1">
        <v>293.0</v>
      </c>
      <c r="AY294" s="1">
        <v>2.0</v>
      </c>
      <c r="AZ294" s="1">
        <v>1.0</v>
      </c>
      <c r="BA294" s="1">
        <v>1.0</v>
      </c>
      <c r="BB294" s="1">
        <v>1.0</v>
      </c>
      <c r="BC294" s="1"/>
      <c r="BD294" s="1">
        <v>12.0</v>
      </c>
      <c r="BE294" s="1">
        <v>10.0</v>
      </c>
      <c r="BF294" s="1">
        <v>3.0</v>
      </c>
      <c r="BG294" s="1">
        <v>3.0</v>
      </c>
      <c r="BH294" s="1">
        <v>2.0</v>
      </c>
      <c r="BI294" s="1" t="s">
        <v>588</v>
      </c>
      <c r="BJ294" s="1">
        <v>869.0</v>
      </c>
      <c r="BL294" s="1">
        <v>254617.0</v>
      </c>
    </row>
    <row r="295" ht="15.75" customHeight="1">
      <c r="A295" s="2" t="s">
        <v>589</v>
      </c>
      <c r="B295" s="1">
        <f>IFERROR(__xludf.DUMMYFUNCTION("""COMPUTED_VALUE"""),56684.0)</f>
        <v>56684</v>
      </c>
      <c r="C295" s="1">
        <f>IFERROR(__xludf.DUMMYFUNCTION("""COMPUTED_VALUE"""),120.0)</f>
        <v>120</v>
      </c>
      <c r="D295" s="1" t="s">
        <v>29</v>
      </c>
      <c r="E295" s="1" t="s">
        <v>40</v>
      </c>
      <c r="F295" s="1" t="s">
        <v>40</v>
      </c>
      <c r="G295" s="1" t="s">
        <v>30</v>
      </c>
      <c r="H295" s="1" t="s">
        <v>21</v>
      </c>
      <c r="M295" s="1">
        <v>5.0</v>
      </c>
      <c r="N295" s="1">
        <v>6.0</v>
      </c>
      <c r="O295" s="1">
        <v>6.0</v>
      </c>
      <c r="P295" s="1">
        <v>8.0</v>
      </c>
      <c r="Q295" s="1">
        <v>4.0</v>
      </c>
      <c r="S295" s="1" t="s">
        <v>29</v>
      </c>
      <c r="T295" s="1" t="s">
        <v>40</v>
      </c>
      <c r="U295" s="1" t="s">
        <v>40</v>
      </c>
      <c r="V295" s="1" t="s">
        <v>30</v>
      </c>
      <c r="W295" s="1" t="s">
        <v>21</v>
      </c>
      <c r="Y295" s="1" t="str">
        <f>IFERROR(__xludf.DUMMYFUNCTION("UNIQUE(S295:W295, TRUE)"),"5")</f>
        <v>5</v>
      </c>
      <c r="Z295" s="1" t="str">
        <f>IFERROR(__xludf.DUMMYFUNCTION("""COMPUTED_VALUE"""),"6")</f>
        <v>6</v>
      </c>
      <c r="AA295" s="1" t="str">
        <f>IFERROR(__xludf.DUMMYFUNCTION("""COMPUTED_VALUE"""),"8")</f>
        <v>8</v>
      </c>
      <c r="AB295" s="1" t="str">
        <f>IFERROR(__xludf.DUMMYFUNCTION("""COMPUTED_VALUE"""),"4")</f>
        <v>4</v>
      </c>
      <c r="AE295" s="1">
        <f t="shared" ref="AE295:AI295" si="295">IF($A295&lt;&gt;"", COUNTIF($D295:$H295, "=" &amp; Y295),"")</f>
        <v>1</v>
      </c>
      <c r="AF295" s="1">
        <f t="shared" si="295"/>
        <v>2</v>
      </c>
      <c r="AG295" s="1">
        <f t="shared" si="295"/>
        <v>1</v>
      </c>
      <c r="AH295" s="1">
        <f t="shared" si="295"/>
        <v>1</v>
      </c>
      <c r="AI295" s="1">
        <f t="shared" si="295"/>
        <v>0</v>
      </c>
      <c r="AJ295" s="1">
        <f t="shared" si="3"/>
        <v>0</v>
      </c>
      <c r="AL295" s="1">
        <f>IFERROR(__xludf.DUMMYFUNCTION("IFERROR(TRANSPOSE(SORT(TRANSPOSE(FILTER(AE295:AI295, AE295:AI295&lt;&gt;0)),1, FALSE)))"),2.0)</f>
        <v>2</v>
      </c>
      <c r="AM295" s="1">
        <f>IFERROR(__xludf.DUMMYFUNCTION("""COMPUTED_VALUE"""),1.0)</f>
        <v>1</v>
      </c>
      <c r="AN295" s="1">
        <f>IFERROR(__xludf.DUMMYFUNCTION("""COMPUTED_VALUE"""),1.0)</f>
        <v>1</v>
      </c>
      <c r="AO295" s="1">
        <f>IFERROR(__xludf.DUMMYFUNCTION("""COMPUTED_VALUE"""),1.0)</f>
        <v>1</v>
      </c>
      <c r="AR295" s="1">
        <v>2.0</v>
      </c>
      <c r="AS295" s="1">
        <v>1.0</v>
      </c>
      <c r="AT295" s="1">
        <v>1.0</v>
      </c>
      <c r="AU295" s="1">
        <v>1.0</v>
      </c>
      <c r="AV295" s="1"/>
      <c r="AX295" s="1">
        <v>294.0</v>
      </c>
      <c r="AY295" s="1">
        <v>2.0</v>
      </c>
      <c r="AZ295" s="1">
        <v>1.0</v>
      </c>
      <c r="BA295" s="1">
        <v>1.0</v>
      </c>
      <c r="BB295" s="1">
        <v>1.0</v>
      </c>
      <c r="BC295" s="1"/>
      <c r="BD295" s="1">
        <v>12.0</v>
      </c>
      <c r="BE295" s="1">
        <v>10.0</v>
      </c>
      <c r="BF295" s="1">
        <v>3.0</v>
      </c>
      <c r="BG295" s="1">
        <v>3.0</v>
      </c>
      <c r="BH295" s="1">
        <v>14.0</v>
      </c>
      <c r="BI295" s="1" t="s">
        <v>590</v>
      </c>
      <c r="BJ295" s="1">
        <v>503.0</v>
      </c>
      <c r="BL295" s="1">
        <v>147882.0</v>
      </c>
    </row>
    <row r="296" ht="15.75" customHeight="1">
      <c r="A296" s="2" t="s">
        <v>591</v>
      </c>
      <c r="B296" s="1" t="str">
        <f>IFERROR(__xludf.DUMMYFUNCTION("""COMPUTED_VALUE"""),"Q56Q2")</f>
        <v>Q56Q2</v>
      </c>
      <c r="C296" s="1">
        <f>IFERROR(__xludf.DUMMYFUNCTION("""COMPUTED_VALUE"""),786.0)</f>
        <v>786</v>
      </c>
      <c r="D296" s="1" t="s">
        <v>20</v>
      </c>
      <c r="E296" s="1" t="s">
        <v>29</v>
      </c>
      <c r="F296" s="1" t="s">
        <v>40</v>
      </c>
      <c r="G296" s="1" t="s">
        <v>20</v>
      </c>
      <c r="H296" s="1" t="s">
        <v>24</v>
      </c>
      <c r="M296" s="1">
        <v>12.0</v>
      </c>
      <c r="N296" s="1">
        <v>5.0</v>
      </c>
      <c r="O296" s="1">
        <v>6.0</v>
      </c>
      <c r="P296" s="1">
        <v>12.0</v>
      </c>
      <c r="Q296" s="1">
        <v>2.0</v>
      </c>
      <c r="S296" s="1" t="s">
        <v>20</v>
      </c>
      <c r="T296" s="1" t="s">
        <v>29</v>
      </c>
      <c r="U296" s="1" t="s">
        <v>40</v>
      </c>
      <c r="V296" s="1" t="s">
        <v>20</v>
      </c>
      <c r="W296" s="1" t="s">
        <v>24</v>
      </c>
      <c r="Y296" s="1" t="str">
        <f>IFERROR(__xludf.DUMMYFUNCTION("UNIQUE(S296:W296, TRUE)"),"Q")</f>
        <v>Q</v>
      </c>
      <c r="Z296" s="1" t="str">
        <f>IFERROR(__xludf.DUMMYFUNCTION("""COMPUTED_VALUE"""),"5")</f>
        <v>5</v>
      </c>
      <c r="AA296" s="1" t="str">
        <f>IFERROR(__xludf.DUMMYFUNCTION("""COMPUTED_VALUE"""),"6")</f>
        <v>6</v>
      </c>
      <c r="AB296" s="1" t="str">
        <f>IFERROR(__xludf.DUMMYFUNCTION("""COMPUTED_VALUE"""),"2")</f>
        <v>2</v>
      </c>
      <c r="AE296" s="1">
        <f t="shared" ref="AE296:AI296" si="296">IF($A296&lt;&gt;"", COUNTIF($D296:$H296, "=" &amp; Y296),"")</f>
        <v>2</v>
      </c>
      <c r="AF296" s="1">
        <f t="shared" si="296"/>
        <v>1</v>
      </c>
      <c r="AG296" s="1">
        <f t="shared" si="296"/>
        <v>1</v>
      </c>
      <c r="AH296" s="1">
        <f t="shared" si="296"/>
        <v>1</v>
      </c>
      <c r="AI296" s="1">
        <f t="shared" si="296"/>
        <v>0</v>
      </c>
      <c r="AJ296" s="1">
        <f t="shared" si="3"/>
        <v>0</v>
      </c>
      <c r="AL296" s="1">
        <f>IFERROR(__xludf.DUMMYFUNCTION("IFERROR(TRANSPOSE(SORT(TRANSPOSE(FILTER(AE296:AI296, AE296:AI296&lt;&gt;0)),1, FALSE)))"),2.0)</f>
        <v>2</v>
      </c>
      <c r="AM296" s="1">
        <f>IFERROR(__xludf.DUMMYFUNCTION("""COMPUTED_VALUE"""),1.0)</f>
        <v>1</v>
      </c>
      <c r="AN296" s="1">
        <f>IFERROR(__xludf.DUMMYFUNCTION("""COMPUTED_VALUE"""),1.0)</f>
        <v>1</v>
      </c>
      <c r="AO296" s="1">
        <f>IFERROR(__xludf.DUMMYFUNCTION("""COMPUTED_VALUE"""),1.0)</f>
        <v>1</v>
      </c>
      <c r="AR296" s="1">
        <v>2.0</v>
      </c>
      <c r="AS296" s="1">
        <v>1.0</v>
      </c>
      <c r="AT296" s="1">
        <v>1.0</v>
      </c>
      <c r="AU296" s="1">
        <v>1.0</v>
      </c>
      <c r="AV296" s="1"/>
      <c r="AX296" s="1">
        <v>295.0</v>
      </c>
      <c r="AY296" s="1">
        <v>2.0</v>
      </c>
      <c r="AZ296" s="1">
        <v>1.0</v>
      </c>
      <c r="BA296" s="1">
        <v>1.0</v>
      </c>
      <c r="BB296" s="1">
        <v>1.0</v>
      </c>
      <c r="BC296" s="1"/>
      <c r="BD296" s="1">
        <v>12.0</v>
      </c>
      <c r="BE296" s="1">
        <v>12.0</v>
      </c>
      <c r="BF296" s="1">
        <v>7.0</v>
      </c>
      <c r="BG296" s="1">
        <v>3.0</v>
      </c>
      <c r="BH296" s="1">
        <v>9.0</v>
      </c>
      <c r="BI296" s="1" t="s">
        <v>592</v>
      </c>
      <c r="BJ296" s="1">
        <v>287.0</v>
      </c>
      <c r="BL296" s="1">
        <v>84665.0</v>
      </c>
    </row>
    <row r="297" ht="15.75" customHeight="1">
      <c r="A297" s="2" t="s">
        <v>593</v>
      </c>
      <c r="B297" s="1" t="str">
        <f>IFERROR(__xludf.DUMMYFUNCTION("""COMPUTED_VALUE"""),"K32AT")</f>
        <v>K32AT</v>
      </c>
      <c r="C297" s="1">
        <f>IFERROR(__xludf.DUMMYFUNCTION("""COMPUTED_VALUE"""),943.0)</f>
        <v>943</v>
      </c>
      <c r="D297" s="1" t="s">
        <v>38</v>
      </c>
      <c r="E297" s="1" t="s">
        <v>31</v>
      </c>
      <c r="F297" s="1" t="s">
        <v>24</v>
      </c>
      <c r="G297" s="1" t="s">
        <v>39</v>
      </c>
      <c r="H297" s="1" t="s">
        <v>45</v>
      </c>
      <c r="M297" s="1">
        <v>13.0</v>
      </c>
      <c r="N297" s="1">
        <v>3.0</v>
      </c>
      <c r="O297" s="1">
        <v>2.0</v>
      </c>
      <c r="P297" s="1">
        <v>14.0</v>
      </c>
      <c r="Q297" s="1">
        <v>10.0</v>
      </c>
      <c r="S297" s="1" t="s">
        <v>38</v>
      </c>
      <c r="T297" s="1" t="s">
        <v>31</v>
      </c>
      <c r="U297" s="1" t="s">
        <v>24</v>
      </c>
      <c r="V297" s="1" t="s">
        <v>39</v>
      </c>
      <c r="W297" s="1" t="s">
        <v>45</v>
      </c>
      <c r="Y297" s="1" t="str">
        <f>IFERROR(__xludf.DUMMYFUNCTION("UNIQUE(S297:W297, TRUE)"),"K")</f>
        <v>K</v>
      </c>
      <c r="Z297" s="1" t="str">
        <f>IFERROR(__xludf.DUMMYFUNCTION("""COMPUTED_VALUE"""),"3")</f>
        <v>3</v>
      </c>
      <c r="AA297" s="1" t="str">
        <f>IFERROR(__xludf.DUMMYFUNCTION("""COMPUTED_VALUE"""),"2")</f>
        <v>2</v>
      </c>
      <c r="AB297" s="1" t="str">
        <f>IFERROR(__xludf.DUMMYFUNCTION("""COMPUTED_VALUE"""),"A")</f>
        <v>A</v>
      </c>
      <c r="AC297" s="1" t="str">
        <f>IFERROR(__xludf.DUMMYFUNCTION("""COMPUTED_VALUE"""),"T")</f>
        <v>T</v>
      </c>
      <c r="AE297" s="1">
        <f t="shared" ref="AE297:AI297" si="297">IF($A297&lt;&gt;"", COUNTIF($D297:$H297, "=" &amp; Y297),"")</f>
        <v>1</v>
      </c>
      <c r="AF297" s="1">
        <f t="shared" si="297"/>
        <v>1</v>
      </c>
      <c r="AG297" s="1">
        <f t="shared" si="297"/>
        <v>1</v>
      </c>
      <c r="AH297" s="1">
        <f t="shared" si="297"/>
        <v>1</v>
      </c>
      <c r="AI297" s="1">
        <f t="shared" si="297"/>
        <v>1</v>
      </c>
      <c r="AJ297" s="1">
        <f t="shared" si="3"/>
        <v>0</v>
      </c>
      <c r="AL297" s="1">
        <f>IFERROR(__xludf.DUMMYFUNCTION("IFERROR(TRANSPOSE(SORT(TRANSPOSE(FILTER(AE297:AI297, AE297:AI297&lt;&gt;0)),1, FALSE)))"),1.0)</f>
        <v>1</v>
      </c>
      <c r="AM297" s="1">
        <f>IFERROR(__xludf.DUMMYFUNCTION("""COMPUTED_VALUE"""),1.0)</f>
        <v>1</v>
      </c>
      <c r="AN297" s="1">
        <f>IFERROR(__xludf.DUMMYFUNCTION("""COMPUTED_VALUE"""),1.0)</f>
        <v>1</v>
      </c>
      <c r="AO297" s="1">
        <f>IFERROR(__xludf.DUMMYFUNCTION("""COMPUTED_VALUE"""),1.0)</f>
        <v>1</v>
      </c>
      <c r="AP297" s="1">
        <f>IFERROR(__xludf.DUMMYFUNCTION("""COMPUTED_VALUE"""),1.0)</f>
        <v>1</v>
      </c>
      <c r="AR297" s="1">
        <v>1.0</v>
      </c>
      <c r="AS297" s="1">
        <v>1.0</v>
      </c>
      <c r="AT297" s="1">
        <v>1.0</v>
      </c>
      <c r="AU297" s="1">
        <v>1.0</v>
      </c>
      <c r="AV297" s="1">
        <v>1.0</v>
      </c>
      <c r="AX297" s="1">
        <v>296.0</v>
      </c>
      <c r="AY297" s="1">
        <v>2.0</v>
      </c>
      <c r="AZ297" s="1">
        <v>1.0</v>
      </c>
      <c r="BA297" s="1">
        <v>1.0</v>
      </c>
      <c r="BB297" s="1">
        <v>1.0</v>
      </c>
      <c r="BC297" s="1"/>
      <c r="BD297" s="1">
        <v>12.0</v>
      </c>
      <c r="BE297" s="1">
        <v>13.0</v>
      </c>
      <c r="BF297" s="1">
        <v>12.0</v>
      </c>
      <c r="BG297" s="1">
        <v>10.0</v>
      </c>
      <c r="BH297" s="1">
        <v>4.0</v>
      </c>
      <c r="BI297" s="1" t="s">
        <v>594</v>
      </c>
      <c r="BJ297" s="1">
        <v>572.0</v>
      </c>
      <c r="BL297" s="1">
        <v>169312.0</v>
      </c>
    </row>
    <row r="298" ht="15.75" customHeight="1">
      <c r="A298" s="2" t="s">
        <v>595</v>
      </c>
      <c r="B298" s="1" t="str">
        <f>IFERROR(__xludf.DUMMYFUNCTION("""COMPUTED_VALUE"""),"384A7")</f>
        <v>384A7</v>
      </c>
      <c r="C298" s="1">
        <f>IFERROR(__xludf.DUMMYFUNCTION("""COMPUTED_VALUE"""),780.0)</f>
        <v>780</v>
      </c>
      <c r="D298" s="1" t="s">
        <v>31</v>
      </c>
      <c r="E298" s="1" t="s">
        <v>30</v>
      </c>
      <c r="F298" s="1" t="s">
        <v>21</v>
      </c>
      <c r="G298" s="1" t="s">
        <v>39</v>
      </c>
      <c r="H298" s="1" t="s">
        <v>28</v>
      </c>
      <c r="M298" s="1">
        <v>3.0</v>
      </c>
      <c r="N298" s="1">
        <v>8.0</v>
      </c>
      <c r="O298" s="1">
        <v>4.0</v>
      </c>
      <c r="P298" s="1">
        <v>14.0</v>
      </c>
      <c r="Q298" s="1">
        <v>7.0</v>
      </c>
      <c r="S298" s="1" t="s">
        <v>31</v>
      </c>
      <c r="T298" s="1" t="s">
        <v>30</v>
      </c>
      <c r="U298" s="1" t="s">
        <v>21</v>
      </c>
      <c r="V298" s="1" t="s">
        <v>39</v>
      </c>
      <c r="W298" s="1" t="s">
        <v>28</v>
      </c>
      <c r="Y298" s="1" t="str">
        <f>IFERROR(__xludf.DUMMYFUNCTION("UNIQUE(S298:W298, TRUE)"),"3")</f>
        <v>3</v>
      </c>
      <c r="Z298" s="1" t="str">
        <f>IFERROR(__xludf.DUMMYFUNCTION("""COMPUTED_VALUE"""),"8")</f>
        <v>8</v>
      </c>
      <c r="AA298" s="1" t="str">
        <f>IFERROR(__xludf.DUMMYFUNCTION("""COMPUTED_VALUE"""),"4")</f>
        <v>4</v>
      </c>
      <c r="AB298" s="1" t="str">
        <f>IFERROR(__xludf.DUMMYFUNCTION("""COMPUTED_VALUE"""),"A")</f>
        <v>A</v>
      </c>
      <c r="AC298" s="1" t="str">
        <f>IFERROR(__xludf.DUMMYFUNCTION("""COMPUTED_VALUE"""),"7")</f>
        <v>7</v>
      </c>
      <c r="AE298" s="1">
        <f t="shared" ref="AE298:AI298" si="298">IF($A298&lt;&gt;"", COUNTIF($D298:$H298, "=" &amp; Y298),"")</f>
        <v>1</v>
      </c>
      <c r="AF298" s="1">
        <f t="shared" si="298"/>
        <v>1</v>
      </c>
      <c r="AG298" s="1">
        <f t="shared" si="298"/>
        <v>1</v>
      </c>
      <c r="AH298" s="1">
        <f t="shared" si="298"/>
        <v>1</v>
      </c>
      <c r="AI298" s="1">
        <f t="shared" si="298"/>
        <v>1</v>
      </c>
      <c r="AJ298" s="1">
        <f t="shared" si="3"/>
        <v>0</v>
      </c>
      <c r="AL298" s="1">
        <f>IFERROR(__xludf.DUMMYFUNCTION("IFERROR(TRANSPOSE(SORT(TRANSPOSE(FILTER(AE298:AI298, AE298:AI298&lt;&gt;0)),1, FALSE)))"),1.0)</f>
        <v>1</v>
      </c>
      <c r="AM298" s="1">
        <f>IFERROR(__xludf.DUMMYFUNCTION("""COMPUTED_VALUE"""),1.0)</f>
        <v>1</v>
      </c>
      <c r="AN298" s="1">
        <f>IFERROR(__xludf.DUMMYFUNCTION("""COMPUTED_VALUE"""),1.0)</f>
        <v>1</v>
      </c>
      <c r="AO298" s="1">
        <f>IFERROR(__xludf.DUMMYFUNCTION("""COMPUTED_VALUE"""),1.0)</f>
        <v>1</v>
      </c>
      <c r="AP298" s="1">
        <f>IFERROR(__xludf.DUMMYFUNCTION("""COMPUTED_VALUE"""),1.0)</f>
        <v>1</v>
      </c>
      <c r="AR298" s="1">
        <v>1.0</v>
      </c>
      <c r="AS298" s="1">
        <v>1.0</v>
      </c>
      <c r="AT298" s="1">
        <v>1.0</v>
      </c>
      <c r="AU298" s="1">
        <v>1.0</v>
      </c>
      <c r="AV298" s="1">
        <v>1.0</v>
      </c>
      <c r="AX298" s="1">
        <v>297.0</v>
      </c>
      <c r="AY298" s="1">
        <v>2.0</v>
      </c>
      <c r="AZ298" s="1">
        <v>1.0</v>
      </c>
      <c r="BA298" s="1">
        <v>1.0</v>
      </c>
      <c r="BB298" s="1">
        <v>1.0</v>
      </c>
      <c r="BC298" s="1"/>
      <c r="BD298" s="1">
        <v>12.0</v>
      </c>
      <c r="BE298" s="1">
        <v>13.0</v>
      </c>
      <c r="BF298" s="1">
        <v>13.0</v>
      </c>
      <c r="BG298" s="1">
        <v>8.0</v>
      </c>
      <c r="BH298" s="1">
        <v>6.0</v>
      </c>
      <c r="BI298" s="1" t="s">
        <v>596</v>
      </c>
      <c r="BJ298" s="1">
        <v>634.0</v>
      </c>
      <c r="BL298" s="1">
        <v>188298.0</v>
      </c>
    </row>
    <row r="299" ht="15.75" customHeight="1">
      <c r="A299" s="2" t="s">
        <v>597</v>
      </c>
      <c r="B299" s="1" t="str">
        <f>IFERROR(__xludf.DUMMYFUNCTION("""COMPUTED_VALUE"""),"44Q4Q")</f>
        <v>44Q4Q</v>
      </c>
      <c r="C299" s="1">
        <f>IFERROR(__xludf.DUMMYFUNCTION("""COMPUTED_VALUE"""),117.0)</f>
        <v>117</v>
      </c>
      <c r="D299" s="1" t="s">
        <v>21</v>
      </c>
      <c r="E299" s="1" t="s">
        <v>21</v>
      </c>
      <c r="F299" s="1" t="s">
        <v>20</v>
      </c>
      <c r="G299" s="1" t="s">
        <v>21</v>
      </c>
      <c r="H299" s="1" t="s">
        <v>20</v>
      </c>
      <c r="M299" s="1">
        <v>4.0</v>
      </c>
      <c r="N299" s="1">
        <v>4.0</v>
      </c>
      <c r="O299" s="1">
        <v>12.0</v>
      </c>
      <c r="P299" s="1">
        <v>4.0</v>
      </c>
      <c r="Q299" s="1">
        <v>12.0</v>
      </c>
      <c r="S299" s="1" t="s">
        <v>21</v>
      </c>
      <c r="T299" s="1" t="s">
        <v>21</v>
      </c>
      <c r="U299" s="1" t="s">
        <v>20</v>
      </c>
      <c r="V299" s="1" t="s">
        <v>21</v>
      </c>
      <c r="W299" s="1" t="s">
        <v>20</v>
      </c>
      <c r="Y299" s="1" t="str">
        <f>IFERROR(__xludf.DUMMYFUNCTION("UNIQUE(S299:W299, TRUE)"),"4")</f>
        <v>4</v>
      </c>
      <c r="Z299" s="1" t="str">
        <f>IFERROR(__xludf.DUMMYFUNCTION("""COMPUTED_VALUE"""),"Q")</f>
        <v>Q</v>
      </c>
      <c r="AE299" s="1">
        <f t="shared" ref="AE299:AI299" si="299">IF($A299&lt;&gt;"", COUNTIF($D299:$H299, "=" &amp; Y299),"")</f>
        <v>3</v>
      </c>
      <c r="AF299" s="1">
        <f t="shared" si="299"/>
        <v>2</v>
      </c>
      <c r="AG299" s="1">
        <f t="shared" si="299"/>
        <v>0</v>
      </c>
      <c r="AH299" s="1">
        <f t="shared" si="299"/>
        <v>0</v>
      </c>
      <c r="AI299" s="1">
        <f t="shared" si="299"/>
        <v>0</v>
      </c>
      <c r="AJ299" s="1">
        <f t="shared" si="3"/>
        <v>0</v>
      </c>
      <c r="AL299" s="1">
        <f>IFERROR(__xludf.DUMMYFUNCTION("IFERROR(TRANSPOSE(SORT(TRANSPOSE(FILTER(AE299:AI299, AE299:AI299&lt;&gt;0)),1, FALSE)))"),3.0)</f>
        <v>3</v>
      </c>
      <c r="AM299" s="1">
        <f>IFERROR(__xludf.DUMMYFUNCTION("""COMPUTED_VALUE"""),2.0)</f>
        <v>2</v>
      </c>
      <c r="AR299" s="1">
        <v>3.0</v>
      </c>
      <c r="AS299" s="1">
        <v>2.0</v>
      </c>
      <c r="AT299" s="1"/>
      <c r="AU299" s="1"/>
      <c r="AV299" s="1"/>
      <c r="AX299" s="1">
        <v>298.0</v>
      </c>
      <c r="AY299" s="1">
        <v>2.0</v>
      </c>
      <c r="AZ299" s="1">
        <v>1.0</v>
      </c>
      <c r="BA299" s="1">
        <v>1.0</v>
      </c>
      <c r="BB299" s="1">
        <v>1.0</v>
      </c>
      <c r="BC299" s="1"/>
      <c r="BD299" s="1">
        <v>12.0</v>
      </c>
      <c r="BE299" s="1">
        <v>14.0</v>
      </c>
      <c r="BF299" s="1">
        <v>8.0</v>
      </c>
      <c r="BG299" s="1">
        <v>10.0</v>
      </c>
      <c r="BH299" s="1">
        <v>1.0</v>
      </c>
      <c r="BI299" s="1" t="s">
        <v>598</v>
      </c>
      <c r="BJ299" s="1">
        <v>903.0</v>
      </c>
      <c r="BL299" s="1">
        <v>269094.0</v>
      </c>
    </row>
    <row r="300" ht="15.75" customHeight="1">
      <c r="A300" s="2" t="s">
        <v>599</v>
      </c>
      <c r="B300" s="1" t="str">
        <f>IFERROR(__xludf.DUMMYFUNCTION("""COMPUTED_VALUE"""),"6AJ54")</f>
        <v>6AJ54</v>
      </c>
      <c r="C300" s="1">
        <f>IFERROR(__xludf.DUMMYFUNCTION("""COMPUTED_VALUE"""),214.0)</f>
        <v>214</v>
      </c>
      <c r="D300" s="1" t="s">
        <v>40</v>
      </c>
      <c r="E300" s="1" t="s">
        <v>39</v>
      </c>
      <c r="F300" s="1" t="s">
        <v>22</v>
      </c>
      <c r="G300" s="1" t="s">
        <v>29</v>
      </c>
      <c r="H300" s="1" t="s">
        <v>21</v>
      </c>
      <c r="M300" s="1">
        <v>6.0</v>
      </c>
      <c r="N300" s="1">
        <v>14.0</v>
      </c>
      <c r="O300" s="1">
        <v>1.0</v>
      </c>
      <c r="P300" s="1">
        <v>5.0</v>
      </c>
      <c r="Q300" s="1">
        <v>4.0</v>
      </c>
      <c r="S300" s="1" t="s">
        <v>40</v>
      </c>
      <c r="T300" s="1" t="s">
        <v>39</v>
      </c>
      <c r="U300" s="1" t="s">
        <v>25</v>
      </c>
      <c r="V300" s="1" t="s">
        <v>29</v>
      </c>
      <c r="W300" s="1" t="s">
        <v>21</v>
      </c>
      <c r="Y300" s="1" t="str">
        <f>IFERROR(__xludf.DUMMYFUNCTION("UNIQUE(S300:W300, TRUE)"),"6")</f>
        <v>6</v>
      </c>
      <c r="Z300" s="1" t="str">
        <f>IFERROR(__xludf.DUMMYFUNCTION("""COMPUTED_VALUE"""),"A")</f>
        <v>A</v>
      </c>
      <c r="AA300" s="1" t="str">
        <f>IFERROR(__xludf.DUMMYFUNCTION("""COMPUTED_VALUE"""),"")</f>
        <v/>
      </c>
      <c r="AB300" s="1" t="str">
        <f>IFERROR(__xludf.DUMMYFUNCTION("""COMPUTED_VALUE"""),"5")</f>
        <v>5</v>
      </c>
      <c r="AC300" s="1" t="str">
        <f>IFERROR(__xludf.DUMMYFUNCTION("""COMPUTED_VALUE"""),"4")</f>
        <v>4</v>
      </c>
      <c r="AE300" s="1">
        <f t="shared" ref="AE300:AI300" si="300">IF($A300&lt;&gt;"", COUNTIF($D300:$H300, "=" &amp; Y300),"")</f>
        <v>1</v>
      </c>
      <c r="AF300" s="1">
        <f t="shared" si="300"/>
        <v>1</v>
      </c>
      <c r="AG300" s="1">
        <f t="shared" si="300"/>
        <v>0</v>
      </c>
      <c r="AH300" s="1">
        <f t="shared" si="300"/>
        <v>1</v>
      </c>
      <c r="AI300" s="1">
        <f t="shared" si="300"/>
        <v>1</v>
      </c>
      <c r="AJ300" s="1">
        <f t="shared" si="3"/>
        <v>1</v>
      </c>
      <c r="AL300" s="1">
        <f>IFERROR(__xludf.DUMMYFUNCTION("IFERROR(TRANSPOSE(SORT(TRANSPOSE(FILTER(AE300:AI300, AE300:AI300&lt;&gt;0)),1, FALSE)))"),1.0)</f>
        <v>1</v>
      </c>
      <c r="AM300" s="1">
        <f>IFERROR(__xludf.DUMMYFUNCTION("""COMPUTED_VALUE"""),1.0)</f>
        <v>1</v>
      </c>
      <c r="AN300" s="1">
        <f>IFERROR(__xludf.DUMMYFUNCTION("""COMPUTED_VALUE"""),1.0)</f>
        <v>1</v>
      </c>
      <c r="AO300" s="1">
        <f>IFERROR(__xludf.DUMMYFUNCTION("""COMPUTED_VALUE"""),1.0)</f>
        <v>1</v>
      </c>
      <c r="AR300" s="1">
        <v>2.0</v>
      </c>
      <c r="AS300" s="1">
        <v>1.0</v>
      </c>
      <c r="AT300" s="1">
        <v>1.0</v>
      </c>
      <c r="AU300" s="1">
        <v>1.0</v>
      </c>
      <c r="AV300" s="1"/>
      <c r="AX300" s="1">
        <v>299.0</v>
      </c>
      <c r="AY300" s="1">
        <v>2.0</v>
      </c>
      <c r="AZ300" s="1">
        <v>1.0</v>
      </c>
      <c r="BA300" s="1">
        <v>1.0</v>
      </c>
      <c r="BB300" s="1">
        <v>1.0</v>
      </c>
      <c r="BC300" s="1"/>
      <c r="BD300" s="1">
        <v>13.0</v>
      </c>
      <c r="BE300" s="1">
        <v>1.0</v>
      </c>
      <c r="BF300" s="1">
        <v>3.0</v>
      </c>
      <c r="BG300" s="1">
        <v>5.0</v>
      </c>
      <c r="BH300" s="1">
        <v>14.0</v>
      </c>
      <c r="BI300" s="1" t="s">
        <v>600</v>
      </c>
      <c r="BJ300" s="1">
        <v>779.0</v>
      </c>
      <c r="BL300" s="1">
        <v>232921.0</v>
      </c>
    </row>
    <row r="301" ht="15.75" customHeight="1">
      <c r="A301" s="2" t="s">
        <v>601</v>
      </c>
      <c r="B301" s="1" t="str">
        <f>IFERROR(__xludf.DUMMYFUNCTION("""COMPUTED_VALUE"""),"9J9K9")</f>
        <v>9J9K9</v>
      </c>
      <c r="C301" s="1">
        <f>IFERROR(__xludf.DUMMYFUNCTION("""COMPUTED_VALUE"""),189.0)</f>
        <v>189</v>
      </c>
      <c r="D301" s="1" t="s">
        <v>23</v>
      </c>
      <c r="E301" s="1" t="s">
        <v>22</v>
      </c>
      <c r="F301" s="1" t="s">
        <v>23</v>
      </c>
      <c r="G301" s="1" t="s">
        <v>38</v>
      </c>
      <c r="H301" s="1" t="s">
        <v>23</v>
      </c>
      <c r="M301" s="1">
        <v>9.0</v>
      </c>
      <c r="N301" s="1">
        <v>1.0</v>
      </c>
      <c r="O301" s="1">
        <v>9.0</v>
      </c>
      <c r="P301" s="1">
        <v>13.0</v>
      </c>
      <c r="Q301" s="1">
        <v>9.0</v>
      </c>
      <c r="S301" s="1" t="s">
        <v>23</v>
      </c>
      <c r="T301" s="1" t="s">
        <v>25</v>
      </c>
      <c r="U301" s="1" t="s">
        <v>23</v>
      </c>
      <c r="V301" s="1" t="s">
        <v>38</v>
      </c>
      <c r="W301" s="1" t="s">
        <v>23</v>
      </c>
      <c r="Y301" s="1" t="str">
        <f>IFERROR(__xludf.DUMMYFUNCTION("UNIQUE(S301:W301, TRUE)"),"9")</f>
        <v>9</v>
      </c>
      <c r="Z301" s="1" t="str">
        <f>IFERROR(__xludf.DUMMYFUNCTION("""COMPUTED_VALUE"""),"")</f>
        <v/>
      </c>
      <c r="AA301" s="1" t="str">
        <f>IFERROR(__xludf.DUMMYFUNCTION("""COMPUTED_VALUE"""),"K")</f>
        <v>K</v>
      </c>
      <c r="AE301" s="1">
        <f t="shared" ref="AE301:AI301" si="301">IF($A301&lt;&gt;"", COUNTIF($D301:$H301, "=" &amp; Y301),"")</f>
        <v>3</v>
      </c>
      <c r="AF301" s="1">
        <f t="shared" si="301"/>
        <v>0</v>
      </c>
      <c r="AG301" s="1">
        <f t="shared" si="301"/>
        <v>1</v>
      </c>
      <c r="AH301" s="1">
        <f t="shared" si="301"/>
        <v>0</v>
      </c>
      <c r="AI301" s="1">
        <f t="shared" si="301"/>
        <v>0</v>
      </c>
      <c r="AJ301" s="1">
        <f t="shared" si="3"/>
        <v>1</v>
      </c>
      <c r="AL301" s="1">
        <f>IFERROR(__xludf.DUMMYFUNCTION("IFERROR(TRANSPOSE(SORT(TRANSPOSE(FILTER(AE301:AI301, AE301:AI301&lt;&gt;0)),1, FALSE)))"),3.0)</f>
        <v>3</v>
      </c>
      <c r="AM301" s="1">
        <f>IFERROR(__xludf.DUMMYFUNCTION("""COMPUTED_VALUE"""),1.0)</f>
        <v>1</v>
      </c>
      <c r="AR301" s="1">
        <v>4.0</v>
      </c>
      <c r="AS301" s="1">
        <v>1.0</v>
      </c>
      <c r="AT301" s="1"/>
      <c r="AU301" s="1"/>
      <c r="AV301" s="1"/>
      <c r="AX301" s="1">
        <v>300.0</v>
      </c>
      <c r="AY301" s="1">
        <v>2.0</v>
      </c>
      <c r="AZ301" s="1">
        <v>1.0</v>
      </c>
      <c r="BA301" s="1">
        <v>1.0</v>
      </c>
      <c r="BB301" s="1">
        <v>1.0</v>
      </c>
      <c r="BC301" s="1"/>
      <c r="BD301" s="1">
        <v>13.0</v>
      </c>
      <c r="BE301" s="1">
        <v>1.0</v>
      </c>
      <c r="BF301" s="1">
        <v>12.0</v>
      </c>
      <c r="BG301" s="1">
        <v>6.0</v>
      </c>
      <c r="BH301" s="1">
        <v>9.0</v>
      </c>
      <c r="BI301" s="1" t="s">
        <v>602</v>
      </c>
      <c r="BJ301" s="1">
        <v>140.0</v>
      </c>
      <c r="BL301" s="1">
        <v>42000.0</v>
      </c>
    </row>
    <row r="302" ht="15.75" customHeight="1">
      <c r="A302" s="2" t="s">
        <v>603</v>
      </c>
      <c r="B302" s="1" t="str">
        <f>IFERROR(__xludf.DUMMYFUNCTION("""COMPUTED_VALUE"""),"7TKKT")</f>
        <v>7TKKT</v>
      </c>
      <c r="C302" s="1">
        <f>IFERROR(__xludf.DUMMYFUNCTION("""COMPUTED_VALUE"""),808.0)</f>
        <v>808</v>
      </c>
      <c r="D302" s="1" t="s">
        <v>28</v>
      </c>
      <c r="E302" s="1" t="s">
        <v>45</v>
      </c>
      <c r="F302" s="1" t="s">
        <v>38</v>
      </c>
      <c r="G302" s="1" t="s">
        <v>38</v>
      </c>
      <c r="H302" s="1" t="s">
        <v>45</v>
      </c>
      <c r="M302" s="1">
        <v>7.0</v>
      </c>
      <c r="N302" s="1">
        <v>10.0</v>
      </c>
      <c r="O302" s="1">
        <v>13.0</v>
      </c>
      <c r="P302" s="1">
        <v>13.0</v>
      </c>
      <c r="Q302" s="1">
        <v>10.0</v>
      </c>
      <c r="S302" s="1" t="s">
        <v>28</v>
      </c>
      <c r="T302" s="1" t="s">
        <v>45</v>
      </c>
      <c r="U302" s="1" t="s">
        <v>38</v>
      </c>
      <c r="V302" s="1" t="s">
        <v>38</v>
      </c>
      <c r="W302" s="1" t="s">
        <v>45</v>
      </c>
      <c r="Y302" s="1" t="str">
        <f>IFERROR(__xludf.DUMMYFUNCTION("UNIQUE(S302:W302, TRUE)"),"7")</f>
        <v>7</v>
      </c>
      <c r="Z302" s="1" t="str">
        <f>IFERROR(__xludf.DUMMYFUNCTION("""COMPUTED_VALUE"""),"T")</f>
        <v>T</v>
      </c>
      <c r="AA302" s="1" t="str">
        <f>IFERROR(__xludf.DUMMYFUNCTION("""COMPUTED_VALUE"""),"K")</f>
        <v>K</v>
      </c>
      <c r="AE302" s="1">
        <f t="shared" ref="AE302:AI302" si="302">IF($A302&lt;&gt;"", COUNTIF($D302:$H302, "=" &amp; Y302),"")</f>
        <v>1</v>
      </c>
      <c r="AF302" s="1">
        <f t="shared" si="302"/>
        <v>2</v>
      </c>
      <c r="AG302" s="1">
        <f t="shared" si="302"/>
        <v>2</v>
      </c>
      <c r="AH302" s="1">
        <f t="shared" si="302"/>
        <v>0</v>
      </c>
      <c r="AI302" s="1">
        <f t="shared" si="302"/>
        <v>0</v>
      </c>
      <c r="AJ302" s="1">
        <f t="shared" si="3"/>
        <v>0</v>
      </c>
      <c r="AL302" s="1">
        <f>IFERROR(__xludf.DUMMYFUNCTION("IFERROR(TRANSPOSE(SORT(TRANSPOSE(FILTER(AE302:AI302, AE302:AI302&lt;&gt;0)),1, FALSE)))"),2.0)</f>
        <v>2</v>
      </c>
      <c r="AM302" s="1">
        <f>IFERROR(__xludf.DUMMYFUNCTION("""COMPUTED_VALUE"""),2.0)</f>
        <v>2</v>
      </c>
      <c r="AN302" s="1">
        <f>IFERROR(__xludf.DUMMYFUNCTION("""COMPUTED_VALUE"""),1.0)</f>
        <v>1</v>
      </c>
      <c r="AR302" s="1">
        <v>2.0</v>
      </c>
      <c r="AS302" s="1">
        <v>2.0</v>
      </c>
      <c r="AT302" s="1">
        <v>1.0</v>
      </c>
      <c r="AU302" s="1"/>
      <c r="AV302" s="1"/>
      <c r="AX302" s="1">
        <v>301.0</v>
      </c>
      <c r="AY302" s="1">
        <v>2.0</v>
      </c>
      <c r="AZ302" s="1">
        <v>1.0</v>
      </c>
      <c r="BA302" s="1">
        <v>1.0</v>
      </c>
      <c r="BB302" s="1">
        <v>1.0</v>
      </c>
      <c r="BC302" s="1"/>
      <c r="BD302" s="1">
        <v>13.0</v>
      </c>
      <c r="BE302" s="1">
        <v>2.0</v>
      </c>
      <c r="BF302" s="1">
        <v>2.0</v>
      </c>
      <c r="BG302" s="1">
        <v>10.0</v>
      </c>
      <c r="BH302" s="1">
        <v>12.0</v>
      </c>
      <c r="BI302" s="1" t="s">
        <v>604</v>
      </c>
      <c r="BJ302" s="1">
        <v>270.0</v>
      </c>
      <c r="BL302" s="1">
        <v>81270.0</v>
      </c>
    </row>
    <row r="303" ht="15.75" customHeight="1">
      <c r="A303" s="2" t="s">
        <v>605</v>
      </c>
      <c r="B303" s="1" t="str">
        <f>IFERROR(__xludf.DUMMYFUNCTION("""COMPUTED_VALUE"""),"34J8J")</f>
        <v>34J8J</v>
      </c>
      <c r="C303" s="1">
        <f>IFERROR(__xludf.DUMMYFUNCTION("""COMPUTED_VALUE"""),360.0)</f>
        <v>360</v>
      </c>
      <c r="D303" s="1" t="s">
        <v>31</v>
      </c>
      <c r="E303" s="1" t="s">
        <v>21</v>
      </c>
      <c r="F303" s="1" t="s">
        <v>22</v>
      </c>
      <c r="G303" s="1" t="s">
        <v>30</v>
      </c>
      <c r="H303" s="1" t="s">
        <v>22</v>
      </c>
      <c r="M303" s="1">
        <v>3.0</v>
      </c>
      <c r="N303" s="1">
        <v>4.0</v>
      </c>
      <c r="O303" s="1">
        <v>1.0</v>
      </c>
      <c r="P303" s="1">
        <v>8.0</v>
      </c>
      <c r="Q303" s="1">
        <v>1.0</v>
      </c>
      <c r="S303" s="1" t="s">
        <v>31</v>
      </c>
      <c r="T303" s="1" t="s">
        <v>21</v>
      </c>
      <c r="U303" s="1" t="s">
        <v>25</v>
      </c>
      <c r="V303" s="1" t="s">
        <v>30</v>
      </c>
      <c r="W303" s="1" t="s">
        <v>25</v>
      </c>
      <c r="Y303" s="1" t="str">
        <f>IFERROR(__xludf.DUMMYFUNCTION("UNIQUE(S303:W303, TRUE)"),"3")</f>
        <v>3</v>
      </c>
      <c r="Z303" s="1" t="str">
        <f>IFERROR(__xludf.DUMMYFUNCTION("""COMPUTED_VALUE"""),"4")</f>
        <v>4</v>
      </c>
      <c r="AA303" s="1" t="str">
        <f>IFERROR(__xludf.DUMMYFUNCTION("""COMPUTED_VALUE"""),"")</f>
        <v/>
      </c>
      <c r="AB303" s="1" t="str">
        <f>IFERROR(__xludf.DUMMYFUNCTION("""COMPUTED_VALUE"""),"8")</f>
        <v>8</v>
      </c>
      <c r="AE303" s="1">
        <f t="shared" ref="AE303:AI303" si="303">IF($A303&lt;&gt;"", COUNTIF($D303:$H303, "=" &amp; Y303),"")</f>
        <v>1</v>
      </c>
      <c r="AF303" s="1">
        <f t="shared" si="303"/>
        <v>1</v>
      </c>
      <c r="AG303" s="1">
        <f t="shared" si="303"/>
        <v>0</v>
      </c>
      <c r="AH303" s="1">
        <f t="shared" si="303"/>
        <v>1</v>
      </c>
      <c r="AI303" s="1">
        <f t="shared" si="303"/>
        <v>0</v>
      </c>
      <c r="AJ303" s="1">
        <f t="shared" si="3"/>
        <v>2</v>
      </c>
      <c r="AL303" s="1">
        <f>IFERROR(__xludf.DUMMYFUNCTION("IFERROR(TRANSPOSE(SORT(TRANSPOSE(FILTER(AE303:AI303, AE303:AI303&lt;&gt;0)),1, FALSE)))"),1.0)</f>
        <v>1</v>
      </c>
      <c r="AM303" s="1">
        <f>IFERROR(__xludf.DUMMYFUNCTION("""COMPUTED_VALUE"""),1.0)</f>
        <v>1</v>
      </c>
      <c r="AN303" s="1">
        <f>IFERROR(__xludf.DUMMYFUNCTION("""COMPUTED_VALUE"""),1.0)</f>
        <v>1</v>
      </c>
      <c r="AR303" s="1">
        <v>3.0</v>
      </c>
      <c r="AS303" s="1">
        <v>1.0</v>
      </c>
      <c r="AT303" s="1">
        <v>1.0</v>
      </c>
      <c r="AU303" s="1"/>
      <c r="AV303" s="1"/>
      <c r="AX303" s="1">
        <v>302.0</v>
      </c>
      <c r="AY303" s="1">
        <v>2.0</v>
      </c>
      <c r="AZ303" s="1">
        <v>1.0</v>
      </c>
      <c r="BA303" s="1">
        <v>1.0</v>
      </c>
      <c r="BB303" s="1">
        <v>1.0</v>
      </c>
      <c r="BC303" s="1"/>
      <c r="BD303" s="1">
        <v>13.0</v>
      </c>
      <c r="BE303" s="1">
        <v>2.0</v>
      </c>
      <c r="BF303" s="1">
        <v>14.0</v>
      </c>
      <c r="BG303" s="1">
        <v>9.0</v>
      </c>
      <c r="BH303" s="1">
        <v>13.0</v>
      </c>
      <c r="BI303" s="1" t="s">
        <v>606</v>
      </c>
      <c r="BJ303" s="1">
        <v>747.0</v>
      </c>
      <c r="BL303" s="1">
        <v>225594.0</v>
      </c>
    </row>
    <row r="304" ht="15.75" customHeight="1">
      <c r="A304" s="2" t="s">
        <v>607</v>
      </c>
      <c r="B304" s="1" t="str">
        <f>IFERROR(__xludf.DUMMYFUNCTION("""COMPUTED_VALUE"""),"AAATA")</f>
        <v>AAATA</v>
      </c>
      <c r="C304" s="1">
        <f>IFERROR(__xludf.DUMMYFUNCTION("""COMPUTED_VALUE"""),755.0)</f>
        <v>755</v>
      </c>
      <c r="D304" s="1" t="s">
        <v>39</v>
      </c>
      <c r="E304" s="1" t="s">
        <v>39</v>
      </c>
      <c r="F304" s="1" t="s">
        <v>39</v>
      </c>
      <c r="G304" s="1" t="s">
        <v>45</v>
      </c>
      <c r="H304" s="1" t="s">
        <v>39</v>
      </c>
      <c r="M304" s="1">
        <v>14.0</v>
      </c>
      <c r="N304" s="1">
        <v>14.0</v>
      </c>
      <c r="O304" s="1">
        <v>14.0</v>
      </c>
      <c r="P304" s="1">
        <v>10.0</v>
      </c>
      <c r="Q304" s="1">
        <v>14.0</v>
      </c>
      <c r="S304" s="1" t="s">
        <v>39</v>
      </c>
      <c r="T304" s="1" t="s">
        <v>39</v>
      </c>
      <c r="U304" s="1" t="s">
        <v>39</v>
      </c>
      <c r="V304" s="1" t="s">
        <v>45</v>
      </c>
      <c r="W304" s="1" t="s">
        <v>39</v>
      </c>
      <c r="Y304" s="1" t="str">
        <f>IFERROR(__xludf.DUMMYFUNCTION("UNIQUE(S304:W304, TRUE)"),"A")</f>
        <v>A</v>
      </c>
      <c r="Z304" s="1" t="str">
        <f>IFERROR(__xludf.DUMMYFUNCTION("""COMPUTED_VALUE"""),"T")</f>
        <v>T</v>
      </c>
      <c r="AE304" s="1">
        <f t="shared" ref="AE304:AI304" si="304">IF($A304&lt;&gt;"", COUNTIF($D304:$H304, "=" &amp; Y304),"")</f>
        <v>4</v>
      </c>
      <c r="AF304" s="1">
        <f t="shared" si="304"/>
        <v>1</v>
      </c>
      <c r="AG304" s="1">
        <f t="shared" si="304"/>
        <v>0</v>
      </c>
      <c r="AH304" s="1">
        <f t="shared" si="304"/>
        <v>0</v>
      </c>
      <c r="AI304" s="1">
        <f t="shared" si="304"/>
        <v>0</v>
      </c>
      <c r="AJ304" s="1">
        <f t="shared" si="3"/>
        <v>0</v>
      </c>
      <c r="AL304" s="1">
        <f>IFERROR(__xludf.DUMMYFUNCTION("IFERROR(TRANSPOSE(SORT(TRANSPOSE(FILTER(AE304:AI304, AE304:AI304&lt;&gt;0)),1, FALSE)))"),4.0)</f>
        <v>4</v>
      </c>
      <c r="AM304" s="1">
        <f>IFERROR(__xludf.DUMMYFUNCTION("""COMPUTED_VALUE"""),1.0)</f>
        <v>1</v>
      </c>
      <c r="AR304" s="1">
        <v>4.0</v>
      </c>
      <c r="AS304" s="1">
        <v>1.0</v>
      </c>
      <c r="AT304" s="1"/>
      <c r="AU304" s="1"/>
      <c r="AV304" s="1"/>
      <c r="AX304" s="1">
        <v>303.0</v>
      </c>
      <c r="AY304" s="1">
        <v>2.0</v>
      </c>
      <c r="AZ304" s="1">
        <v>1.0</v>
      </c>
      <c r="BA304" s="1">
        <v>1.0</v>
      </c>
      <c r="BB304" s="1">
        <v>1.0</v>
      </c>
      <c r="BC304" s="1"/>
      <c r="BD304" s="1">
        <v>13.0</v>
      </c>
      <c r="BE304" s="1">
        <v>3.0</v>
      </c>
      <c r="BF304" s="1">
        <v>5.0</v>
      </c>
      <c r="BG304" s="1">
        <v>10.0</v>
      </c>
      <c r="BH304" s="1">
        <v>1.0</v>
      </c>
      <c r="BI304" s="1" t="s">
        <v>608</v>
      </c>
      <c r="BJ304" s="1">
        <v>314.0</v>
      </c>
      <c r="BL304" s="1">
        <v>95142.0</v>
      </c>
    </row>
    <row r="305" ht="15.75" customHeight="1">
      <c r="A305" s="2" t="s">
        <v>609</v>
      </c>
      <c r="B305" s="1" t="str">
        <f>IFERROR(__xludf.DUMMYFUNCTION("""COMPUTED_VALUE"""),"JQJTA")</f>
        <v>JQJTA</v>
      </c>
      <c r="C305" s="1">
        <f>IFERROR(__xludf.DUMMYFUNCTION("""COMPUTED_VALUE"""),705.0)</f>
        <v>705</v>
      </c>
      <c r="D305" s="1" t="s">
        <v>22</v>
      </c>
      <c r="E305" s="1" t="s">
        <v>20</v>
      </c>
      <c r="F305" s="1" t="s">
        <v>22</v>
      </c>
      <c r="G305" s="1" t="s">
        <v>45</v>
      </c>
      <c r="H305" s="1" t="s">
        <v>39</v>
      </c>
      <c r="M305" s="1">
        <v>1.0</v>
      </c>
      <c r="N305" s="1">
        <v>12.0</v>
      </c>
      <c r="O305" s="1">
        <v>1.0</v>
      </c>
      <c r="P305" s="1">
        <v>10.0</v>
      </c>
      <c r="Q305" s="1">
        <v>14.0</v>
      </c>
      <c r="S305" s="1" t="s">
        <v>25</v>
      </c>
      <c r="T305" s="1" t="s">
        <v>20</v>
      </c>
      <c r="U305" s="1" t="s">
        <v>25</v>
      </c>
      <c r="V305" s="1" t="s">
        <v>45</v>
      </c>
      <c r="W305" s="1" t="s">
        <v>39</v>
      </c>
      <c r="Y305" s="1" t="str">
        <f>IFERROR(__xludf.DUMMYFUNCTION("UNIQUE(S305:W305, TRUE)"),"")</f>
        <v/>
      </c>
      <c r="Z305" s="1" t="str">
        <f>IFERROR(__xludf.DUMMYFUNCTION("""COMPUTED_VALUE"""),"Q")</f>
        <v>Q</v>
      </c>
      <c r="AA305" s="1" t="str">
        <f>IFERROR(__xludf.DUMMYFUNCTION("""COMPUTED_VALUE"""),"T")</f>
        <v>T</v>
      </c>
      <c r="AB305" s="1" t="str">
        <f>IFERROR(__xludf.DUMMYFUNCTION("""COMPUTED_VALUE"""),"A")</f>
        <v>A</v>
      </c>
      <c r="AE305" s="1">
        <f t="shared" ref="AE305:AI305" si="305">IF($A305&lt;&gt;"", COUNTIF($D305:$H305, "=" &amp; Y305),"")</f>
        <v>0</v>
      </c>
      <c r="AF305" s="1">
        <f t="shared" si="305"/>
        <v>1</v>
      </c>
      <c r="AG305" s="1">
        <f t="shared" si="305"/>
        <v>1</v>
      </c>
      <c r="AH305" s="1">
        <f t="shared" si="305"/>
        <v>1</v>
      </c>
      <c r="AI305" s="1">
        <f t="shared" si="305"/>
        <v>0</v>
      </c>
      <c r="AJ305" s="1">
        <f t="shared" si="3"/>
        <v>2</v>
      </c>
      <c r="AL305" s="1">
        <f>IFERROR(__xludf.DUMMYFUNCTION("IFERROR(TRANSPOSE(SORT(TRANSPOSE(FILTER(AE305:AI305, AE305:AI305&lt;&gt;0)),1, FALSE)))"),1.0)</f>
        <v>1</v>
      </c>
      <c r="AM305" s="1">
        <f>IFERROR(__xludf.DUMMYFUNCTION("""COMPUTED_VALUE"""),1.0)</f>
        <v>1</v>
      </c>
      <c r="AN305" s="1">
        <f>IFERROR(__xludf.DUMMYFUNCTION("""COMPUTED_VALUE"""),1.0)</f>
        <v>1</v>
      </c>
      <c r="AR305" s="1">
        <v>3.0</v>
      </c>
      <c r="AS305" s="1">
        <v>1.0</v>
      </c>
      <c r="AT305" s="1">
        <v>1.0</v>
      </c>
      <c r="AU305" s="1"/>
      <c r="AV305" s="1"/>
      <c r="AX305" s="1">
        <v>304.0</v>
      </c>
      <c r="AY305" s="1">
        <v>2.0</v>
      </c>
      <c r="AZ305" s="1">
        <v>1.0</v>
      </c>
      <c r="BA305" s="1">
        <v>1.0</v>
      </c>
      <c r="BB305" s="1">
        <v>1.0</v>
      </c>
      <c r="BC305" s="1"/>
      <c r="BD305" s="1">
        <v>13.0</v>
      </c>
      <c r="BE305" s="1">
        <v>3.0</v>
      </c>
      <c r="BF305" s="1">
        <v>6.0</v>
      </c>
      <c r="BG305" s="1">
        <v>8.0</v>
      </c>
      <c r="BH305" s="1">
        <v>1.0</v>
      </c>
      <c r="BI305" s="1" t="s">
        <v>610</v>
      </c>
      <c r="BJ305" s="1">
        <v>99.0</v>
      </c>
      <c r="BL305" s="1">
        <v>30096.0</v>
      </c>
    </row>
    <row r="306" ht="15.75" customHeight="1">
      <c r="A306" s="2" t="s">
        <v>611</v>
      </c>
      <c r="B306" s="1" t="str">
        <f>IFERROR(__xludf.DUMMYFUNCTION("""COMPUTED_VALUE"""),"T9T94")</f>
        <v>T9T94</v>
      </c>
      <c r="C306" s="1">
        <f>IFERROR(__xludf.DUMMYFUNCTION("""COMPUTED_VALUE"""),387.0)</f>
        <v>387</v>
      </c>
      <c r="D306" s="1" t="s">
        <v>45</v>
      </c>
      <c r="E306" s="1" t="s">
        <v>23</v>
      </c>
      <c r="F306" s="1" t="s">
        <v>45</v>
      </c>
      <c r="G306" s="1" t="s">
        <v>23</v>
      </c>
      <c r="H306" s="1" t="s">
        <v>21</v>
      </c>
      <c r="M306" s="1">
        <v>10.0</v>
      </c>
      <c r="N306" s="1">
        <v>9.0</v>
      </c>
      <c r="O306" s="1">
        <v>10.0</v>
      </c>
      <c r="P306" s="1">
        <v>9.0</v>
      </c>
      <c r="Q306" s="1">
        <v>4.0</v>
      </c>
      <c r="S306" s="1" t="s">
        <v>45</v>
      </c>
      <c r="T306" s="1" t="s">
        <v>23</v>
      </c>
      <c r="U306" s="1" t="s">
        <v>45</v>
      </c>
      <c r="V306" s="1" t="s">
        <v>23</v>
      </c>
      <c r="W306" s="1" t="s">
        <v>21</v>
      </c>
      <c r="Y306" s="1" t="str">
        <f>IFERROR(__xludf.DUMMYFUNCTION("UNIQUE(S306:W306, TRUE)"),"T")</f>
        <v>T</v>
      </c>
      <c r="Z306" s="1" t="str">
        <f>IFERROR(__xludf.DUMMYFUNCTION("""COMPUTED_VALUE"""),"9")</f>
        <v>9</v>
      </c>
      <c r="AA306" s="1" t="str">
        <f>IFERROR(__xludf.DUMMYFUNCTION("""COMPUTED_VALUE"""),"4")</f>
        <v>4</v>
      </c>
      <c r="AE306" s="1">
        <f t="shared" ref="AE306:AI306" si="306">IF($A306&lt;&gt;"", COUNTIF($D306:$H306, "=" &amp; Y306),"")</f>
        <v>2</v>
      </c>
      <c r="AF306" s="1">
        <f t="shared" si="306"/>
        <v>2</v>
      </c>
      <c r="AG306" s="1">
        <f t="shared" si="306"/>
        <v>1</v>
      </c>
      <c r="AH306" s="1">
        <f t="shared" si="306"/>
        <v>0</v>
      </c>
      <c r="AI306" s="1">
        <f t="shared" si="306"/>
        <v>0</v>
      </c>
      <c r="AJ306" s="1">
        <f t="shared" si="3"/>
        <v>0</v>
      </c>
      <c r="AL306" s="1">
        <f>IFERROR(__xludf.DUMMYFUNCTION("IFERROR(TRANSPOSE(SORT(TRANSPOSE(FILTER(AE306:AI306, AE306:AI306&lt;&gt;0)),1, FALSE)))"),2.0)</f>
        <v>2</v>
      </c>
      <c r="AM306" s="1">
        <f>IFERROR(__xludf.DUMMYFUNCTION("""COMPUTED_VALUE"""),2.0)</f>
        <v>2</v>
      </c>
      <c r="AN306" s="1">
        <f>IFERROR(__xludf.DUMMYFUNCTION("""COMPUTED_VALUE"""),1.0)</f>
        <v>1</v>
      </c>
      <c r="AR306" s="1">
        <v>2.0</v>
      </c>
      <c r="AS306" s="1">
        <v>2.0</v>
      </c>
      <c r="AT306" s="1">
        <v>1.0</v>
      </c>
      <c r="AU306" s="1"/>
      <c r="AV306" s="1"/>
      <c r="AX306" s="1">
        <v>305.0</v>
      </c>
      <c r="AY306" s="1">
        <v>2.0</v>
      </c>
      <c r="AZ306" s="1">
        <v>1.0</v>
      </c>
      <c r="BA306" s="1">
        <v>1.0</v>
      </c>
      <c r="BB306" s="1">
        <v>1.0</v>
      </c>
      <c r="BC306" s="1"/>
      <c r="BD306" s="1">
        <v>13.0</v>
      </c>
      <c r="BE306" s="1">
        <v>4.0</v>
      </c>
      <c r="BF306" s="1">
        <v>2.0</v>
      </c>
      <c r="BG306" s="1">
        <v>13.0</v>
      </c>
      <c r="BH306" s="1">
        <v>10.0</v>
      </c>
      <c r="BI306" s="1" t="s">
        <v>612</v>
      </c>
      <c r="BJ306" s="1">
        <v>240.0</v>
      </c>
      <c r="BL306" s="1">
        <v>73200.0</v>
      </c>
    </row>
    <row r="307" ht="15.75" customHeight="1">
      <c r="A307" s="2" t="s">
        <v>613</v>
      </c>
      <c r="B307" s="1" t="str">
        <f>IFERROR(__xludf.DUMMYFUNCTION("""COMPUTED_VALUE"""),"4J445")</f>
        <v>4J445</v>
      </c>
      <c r="C307" s="1">
        <f>IFERROR(__xludf.DUMMYFUNCTION("""COMPUTED_VALUE"""),718.0)</f>
        <v>718</v>
      </c>
      <c r="D307" s="1" t="s">
        <v>21</v>
      </c>
      <c r="E307" s="1" t="s">
        <v>22</v>
      </c>
      <c r="F307" s="1" t="s">
        <v>21</v>
      </c>
      <c r="G307" s="1" t="s">
        <v>21</v>
      </c>
      <c r="H307" s="1" t="s">
        <v>29</v>
      </c>
      <c r="M307" s="1">
        <v>4.0</v>
      </c>
      <c r="N307" s="1">
        <v>1.0</v>
      </c>
      <c r="O307" s="1">
        <v>4.0</v>
      </c>
      <c r="P307" s="1">
        <v>4.0</v>
      </c>
      <c r="Q307" s="1">
        <v>5.0</v>
      </c>
      <c r="S307" s="1" t="s">
        <v>21</v>
      </c>
      <c r="T307" s="1" t="s">
        <v>25</v>
      </c>
      <c r="U307" s="1" t="s">
        <v>21</v>
      </c>
      <c r="V307" s="1" t="s">
        <v>21</v>
      </c>
      <c r="W307" s="1" t="s">
        <v>29</v>
      </c>
      <c r="Y307" s="1" t="str">
        <f>IFERROR(__xludf.DUMMYFUNCTION("UNIQUE(S307:W307, TRUE)"),"4")</f>
        <v>4</v>
      </c>
      <c r="Z307" s="1" t="str">
        <f>IFERROR(__xludf.DUMMYFUNCTION("""COMPUTED_VALUE"""),"")</f>
        <v/>
      </c>
      <c r="AA307" s="1" t="str">
        <f>IFERROR(__xludf.DUMMYFUNCTION("""COMPUTED_VALUE"""),"5")</f>
        <v>5</v>
      </c>
      <c r="AE307" s="1">
        <f t="shared" ref="AE307:AI307" si="307">IF($A307&lt;&gt;"", COUNTIF($D307:$H307, "=" &amp; Y307),"")</f>
        <v>3</v>
      </c>
      <c r="AF307" s="1">
        <f t="shared" si="307"/>
        <v>0</v>
      </c>
      <c r="AG307" s="1">
        <f t="shared" si="307"/>
        <v>1</v>
      </c>
      <c r="AH307" s="1">
        <f t="shared" si="307"/>
        <v>0</v>
      </c>
      <c r="AI307" s="1">
        <f t="shared" si="307"/>
        <v>0</v>
      </c>
      <c r="AJ307" s="1">
        <f t="shared" si="3"/>
        <v>1</v>
      </c>
      <c r="AL307" s="1">
        <f>IFERROR(__xludf.DUMMYFUNCTION("IFERROR(TRANSPOSE(SORT(TRANSPOSE(FILTER(AE307:AI307, AE307:AI307&lt;&gt;0)),1, FALSE)))"),3.0)</f>
        <v>3</v>
      </c>
      <c r="AM307" s="1">
        <f>IFERROR(__xludf.DUMMYFUNCTION("""COMPUTED_VALUE"""),1.0)</f>
        <v>1</v>
      </c>
      <c r="AR307" s="1">
        <v>4.0</v>
      </c>
      <c r="AS307" s="1">
        <v>1.0</v>
      </c>
      <c r="AT307" s="1"/>
      <c r="AU307" s="1"/>
      <c r="AV307" s="1"/>
      <c r="AX307" s="1">
        <v>306.0</v>
      </c>
      <c r="AY307" s="1">
        <v>2.0</v>
      </c>
      <c r="AZ307" s="1">
        <v>1.0</v>
      </c>
      <c r="BA307" s="1">
        <v>1.0</v>
      </c>
      <c r="BB307" s="1">
        <v>1.0</v>
      </c>
      <c r="BC307" s="1"/>
      <c r="BD307" s="1">
        <v>13.0</v>
      </c>
      <c r="BE307" s="1">
        <v>4.0</v>
      </c>
      <c r="BF307" s="1">
        <v>4.0</v>
      </c>
      <c r="BG307" s="1">
        <v>3.0</v>
      </c>
      <c r="BH307" s="1">
        <v>2.0</v>
      </c>
      <c r="BI307" s="1" t="s">
        <v>614</v>
      </c>
      <c r="BJ307" s="1">
        <v>402.0</v>
      </c>
      <c r="BL307" s="1">
        <v>123012.0</v>
      </c>
    </row>
    <row r="308" ht="15.75" customHeight="1">
      <c r="A308" s="2" t="s">
        <v>615</v>
      </c>
      <c r="B308" s="1" t="str">
        <f>IFERROR(__xludf.DUMMYFUNCTION("""COMPUTED_VALUE"""),"Q8Q8Q")</f>
        <v>Q8Q8Q</v>
      </c>
      <c r="C308" s="1">
        <f>IFERROR(__xludf.DUMMYFUNCTION("""COMPUTED_VALUE"""),6.0)</f>
        <v>6</v>
      </c>
      <c r="D308" s="1" t="s">
        <v>20</v>
      </c>
      <c r="E308" s="1" t="s">
        <v>30</v>
      </c>
      <c r="F308" s="1" t="s">
        <v>20</v>
      </c>
      <c r="G308" s="1" t="s">
        <v>30</v>
      </c>
      <c r="H308" s="1" t="s">
        <v>20</v>
      </c>
      <c r="M308" s="1">
        <v>12.0</v>
      </c>
      <c r="N308" s="1">
        <v>8.0</v>
      </c>
      <c r="O308" s="1">
        <v>12.0</v>
      </c>
      <c r="P308" s="1">
        <v>8.0</v>
      </c>
      <c r="Q308" s="1">
        <v>12.0</v>
      </c>
      <c r="S308" s="1" t="s">
        <v>20</v>
      </c>
      <c r="T308" s="1" t="s">
        <v>30</v>
      </c>
      <c r="U308" s="1" t="s">
        <v>20</v>
      </c>
      <c r="V308" s="1" t="s">
        <v>30</v>
      </c>
      <c r="W308" s="1" t="s">
        <v>20</v>
      </c>
      <c r="Y308" s="1" t="str">
        <f>IFERROR(__xludf.DUMMYFUNCTION("UNIQUE(S308:W308, TRUE)"),"Q")</f>
        <v>Q</v>
      </c>
      <c r="Z308" s="1" t="str">
        <f>IFERROR(__xludf.DUMMYFUNCTION("""COMPUTED_VALUE"""),"8")</f>
        <v>8</v>
      </c>
      <c r="AE308" s="1">
        <f t="shared" ref="AE308:AI308" si="308">IF($A308&lt;&gt;"", COUNTIF($D308:$H308, "=" &amp; Y308),"")</f>
        <v>3</v>
      </c>
      <c r="AF308" s="1">
        <f t="shared" si="308"/>
        <v>2</v>
      </c>
      <c r="AG308" s="1">
        <f t="shared" si="308"/>
        <v>0</v>
      </c>
      <c r="AH308" s="1">
        <f t="shared" si="308"/>
        <v>0</v>
      </c>
      <c r="AI308" s="1">
        <f t="shared" si="308"/>
        <v>0</v>
      </c>
      <c r="AJ308" s="1">
        <f t="shared" si="3"/>
        <v>0</v>
      </c>
      <c r="AL308" s="1">
        <f>IFERROR(__xludf.DUMMYFUNCTION("IFERROR(TRANSPOSE(SORT(TRANSPOSE(FILTER(AE308:AI308, AE308:AI308&lt;&gt;0)),1, FALSE)))"),3.0)</f>
        <v>3</v>
      </c>
      <c r="AM308" s="1">
        <f>IFERROR(__xludf.DUMMYFUNCTION("""COMPUTED_VALUE"""),2.0)</f>
        <v>2</v>
      </c>
      <c r="AR308" s="1">
        <v>3.0</v>
      </c>
      <c r="AS308" s="1">
        <v>2.0</v>
      </c>
      <c r="AT308" s="1"/>
      <c r="AU308" s="1"/>
      <c r="AV308" s="1"/>
      <c r="AX308" s="1">
        <v>307.0</v>
      </c>
      <c r="AY308" s="1">
        <v>2.0</v>
      </c>
      <c r="AZ308" s="1">
        <v>1.0</v>
      </c>
      <c r="BA308" s="1">
        <v>1.0</v>
      </c>
      <c r="BB308" s="1">
        <v>1.0</v>
      </c>
      <c r="BC308" s="1"/>
      <c r="BD308" s="1">
        <v>13.0</v>
      </c>
      <c r="BE308" s="1">
        <v>4.0</v>
      </c>
      <c r="BF308" s="1">
        <v>9.0</v>
      </c>
      <c r="BG308" s="1">
        <v>13.0</v>
      </c>
      <c r="BH308" s="1">
        <v>5.0</v>
      </c>
      <c r="BI308" s="1" t="s">
        <v>616</v>
      </c>
      <c r="BJ308" s="1">
        <v>391.0</v>
      </c>
      <c r="BL308" s="1">
        <v>120037.0</v>
      </c>
    </row>
    <row r="309" ht="15.75" customHeight="1">
      <c r="A309" s="2" t="s">
        <v>617</v>
      </c>
      <c r="B309" s="1" t="str">
        <f>IFERROR(__xludf.DUMMYFUNCTION("""COMPUTED_VALUE"""),"T652J")</f>
        <v>T652J</v>
      </c>
      <c r="C309" s="1">
        <f>IFERROR(__xludf.DUMMYFUNCTION("""COMPUTED_VALUE"""),745.0)</f>
        <v>745</v>
      </c>
      <c r="D309" s="1" t="s">
        <v>45</v>
      </c>
      <c r="E309" s="1" t="s">
        <v>40</v>
      </c>
      <c r="F309" s="1" t="s">
        <v>29</v>
      </c>
      <c r="G309" s="1" t="s">
        <v>24</v>
      </c>
      <c r="H309" s="1" t="s">
        <v>22</v>
      </c>
      <c r="M309" s="1">
        <v>10.0</v>
      </c>
      <c r="N309" s="1">
        <v>6.0</v>
      </c>
      <c r="O309" s="1">
        <v>5.0</v>
      </c>
      <c r="P309" s="1">
        <v>2.0</v>
      </c>
      <c r="Q309" s="1">
        <v>1.0</v>
      </c>
      <c r="S309" s="1" t="s">
        <v>45</v>
      </c>
      <c r="T309" s="1" t="s">
        <v>40</v>
      </c>
      <c r="U309" s="1" t="s">
        <v>29</v>
      </c>
      <c r="V309" s="1" t="s">
        <v>24</v>
      </c>
      <c r="W309" s="1" t="s">
        <v>25</v>
      </c>
      <c r="Y309" s="1" t="str">
        <f>IFERROR(__xludf.DUMMYFUNCTION("UNIQUE(S309:W309, TRUE)"),"T")</f>
        <v>T</v>
      </c>
      <c r="Z309" s="1" t="str">
        <f>IFERROR(__xludf.DUMMYFUNCTION("""COMPUTED_VALUE"""),"6")</f>
        <v>6</v>
      </c>
      <c r="AA309" s="1" t="str">
        <f>IFERROR(__xludf.DUMMYFUNCTION("""COMPUTED_VALUE"""),"5")</f>
        <v>5</v>
      </c>
      <c r="AB309" s="1" t="str">
        <f>IFERROR(__xludf.DUMMYFUNCTION("""COMPUTED_VALUE"""),"2")</f>
        <v>2</v>
      </c>
      <c r="AC309" s="1" t="str">
        <f>IFERROR(__xludf.DUMMYFUNCTION("""COMPUTED_VALUE"""),"")</f>
        <v/>
      </c>
      <c r="AE309" s="1">
        <f t="shared" ref="AE309:AI309" si="309">IF($A309&lt;&gt;"", COUNTIF($D309:$H309, "=" &amp; Y309),"")</f>
        <v>1</v>
      </c>
      <c r="AF309" s="1">
        <f t="shared" si="309"/>
        <v>1</v>
      </c>
      <c r="AG309" s="1">
        <f t="shared" si="309"/>
        <v>1</v>
      </c>
      <c r="AH309" s="1">
        <f t="shared" si="309"/>
        <v>1</v>
      </c>
      <c r="AI309" s="1">
        <f t="shared" si="309"/>
        <v>0</v>
      </c>
      <c r="AJ309" s="1">
        <f t="shared" si="3"/>
        <v>1</v>
      </c>
      <c r="AL309" s="1">
        <f>IFERROR(__xludf.DUMMYFUNCTION("IFERROR(TRANSPOSE(SORT(TRANSPOSE(FILTER(AE309:AI309, AE309:AI309&lt;&gt;0)),1, FALSE)))"),1.0)</f>
        <v>1</v>
      </c>
      <c r="AM309" s="1">
        <f>IFERROR(__xludf.DUMMYFUNCTION("""COMPUTED_VALUE"""),1.0)</f>
        <v>1</v>
      </c>
      <c r="AN309" s="1">
        <f>IFERROR(__xludf.DUMMYFUNCTION("""COMPUTED_VALUE"""),1.0)</f>
        <v>1</v>
      </c>
      <c r="AO309" s="1">
        <f>IFERROR(__xludf.DUMMYFUNCTION("""COMPUTED_VALUE"""),1.0)</f>
        <v>1</v>
      </c>
      <c r="AR309" s="1">
        <v>2.0</v>
      </c>
      <c r="AS309" s="1">
        <v>1.0</v>
      </c>
      <c r="AT309" s="1">
        <v>1.0</v>
      </c>
      <c r="AU309" s="1">
        <v>1.0</v>
      </c>
      <c r="AV309" s="1"/>
      <c r="AX309" s="1">
        <v>308.0</v>
      </c>
      <c r="AY309" s="1">
        <v>2.0</v>
      </c>
      <c r="AZ309" s="1">
        <v>1.0</v>
      </c>
      <c r="BA309" s="1">
        <v>1.0</v>
      </c>
      <c r="BB309" s="1">
        <v>1.0</v>
      </c>
      <c r="BC309" s="1"/>
      <c r="BD309" s="1">
        <v>13.0</v>
      </c>
      <c r="BE309" s="1">
        <v>7.0</v>
      </c>
      <c r="BF309" s="1">
        <v>9.0</v>
      </c>
      <c r="BG309" s="1">
        <v>14.0</v>
      </c>
      <c r="BH309" s="1">
        <v>9.0</v>
      </c>
      <c r="BI309" s="1" t="s">
        <v>618</v>
      </c>
      <c r="BJ309" s="1">
        <v>599.0</v>
      </c>
      <c r="BL309" s="1">
        <v>184492.0</v>
      </c>
    </row>
    <row r="310" ht="15.75" customHeight="1">
      <c r="A310" s="2" t="s">
        <v>619</v>
      </c>
      <c r="B310" s="1" t="str">
        <f>IFERROR(__xludf.DUMMYFUNCTION("""COMPUTED_VALUE"""),"Q9272")</f>
        <v>Q9272</v>
      </c>
      <c r="C310" s="1">
        <f>IFERROR(__xludf.DUMMYFUNCTION("""COMPUTED_VALUE"""),372.0)</f>
        <v>372</v>
      </c>
      <c r="D310" s="1" t="s">
        <v>20</v>
      </c>
      <c r="E310" s="1" t="s">
        <v>23</v>
      </c>
      <c r="F310" s="1" t="s">
        <v>24</v>
      </c>
      <c r="G310" s="1" t="s">
        <v>28</v>
      </c>
      <c r="H310" s="1" t="s">
        <v>24</v>
      </c>
      <c r="M310" s="1">
        <v>12.0</v>
      </c>
      <c r="N310" s="1">
        <v>9.0</v>
      </c>
      <c r="O310" s="1">
        <v>2.0</v>
      </c>
      <c r="P310" s="1">
        <v>7.0</v>
      </c>
      <c r="Q310" s="1">
        <v>2.0</v>
      </c>
      <c r="S310" s="1" t="s">
        <v>20</v>
      </c>
      <c r="T310" s="1" t="s">
        <v>23</v>
      </c>
      <c r="U310" s="1" t="s">
        <v>24</v>
      </c>
      <c r="V310" s="1" t="s">
        <v>28</v>
      </c>
      <c r="W310" s="1" t="s">
        <v>24</v>
      </c>
      <c r="Y310" s="1" t="str">
        <f>IFERROR(__xludf.DUMMYFUNCTION("UNIQUE(S310:W310, TRUE)"),"Q")</f>
        <v>Q</v>
      </c>
      <c r="Z310" s="1" t="str">
        <f>IFERROR(__xludf.DUMMYFUNCTION("""COMPUTED_VALUE"""),"9")</f>
        <v>9</v>
      </c>
      <c r="AA310" s="1" t="str">
        <f>IFERROR(__xludf.DUMMYFUNCTION("""COMPUTED_VALUE"""),"2")</f>
        <v>2</v>
      </c>
      <c r="AB310" s="1" t="str">
        <f>IFERROR(__xludf.DUMMYFUNCTION("""COMPUTED_VALUE"""),"7")</f>
        <v>7</v>
      </c>
      <c r="AE310" s="1">
        <f t="shared" ref="AE310:AI310" si="310">IF($A310&lt;&gt;"", COUNTIF($D310:$H310, "=" &amp; Y310),"")</f>
        <v>1</v>
      </c>
      <c r="AF310" s="1">
        <f t="shared" si="310"/>
        <v>1</v>
      </c>
      <c r="AG310" s="1">
        <f t="shared" si="310"/>
        <v>2</v>
      </c>
      <c r="AH310" s="1">
        <f t="shared" si="310"/>
        <v>1</v>
      </c>
      <c r="AI310" s="1">
        <f t="shared" si="310"/>
        <v>0</v>
      </c>
      <c r="AJ310" s="1">
        <f t="shared" si="3"/>
        <v>0</v>
      </c>
      <c r="AL310" s="1">
        <f>IFERROR(__xludf.DUMMYFUNCTION("IFERROR(TRANSPOSE(SORT(TRANSPOSE(FILTER(AE310:AI310, AE310:AI310&lt;&gt;0)),1, FALSE)))"),2.0)</f>
        <v>2</v>
      </c>
      <c r="AM310" s="1">
        <f>IFERROR(__xludf.DUMMYFUNCTION("""COMPUTED_VALUE"""),1.0)</f>
        <v>1</v>
      </c>
      <c r="AN310" s="1">
        <f>IFERROR(__xludf.DUMMYFUNCTION("""COMPUTED_VALUE"""),1.0)</f>
        <v>1</v>
      </c>
      <c r="AO310" s="1">
        <f>IFERROR(__xludf.DUMMYFUNCTION("""COMPUTED_VALUE"""),1.0)</f>
        <v>1</v>
      </c>
      <c r="AR310" s="1">
        <v>2.0</v>
      </c>
      <c r="AS310" s="1">
        <v>1.0</v>
      </c>
      <c r="AT310" s="1">
        <v>1.0</v>
      </c>
      <c r="AU310" s="1">
        <v>1.0</v>
      </c>
      <c r="AV310" s="1"/>
      <c r="AX310" s="1">
        <v>309.0</v>
      </c>
      <c r="AY310" s="1">
        <v>2.0</v>
      </c>
      <c r="AZ310" s="1">
        <v>1.0</v>
      </c>
      <c r="BA310" s="1">
        <v>1.0</v>
      </c>
      <c r="BB310" s="1">
        <v>1.0</v>
      </c>
      <c r="BC310" s="1"/>
      <c r="BD310" s="1">
        <v>13.0</v>
      </c>
      <c r="BE310" s="1">
        <v>9.0</v>
      </c>
      <c r="BF310" s="1">
        <v>1.0</v>
      </c>
      <c r="BG310" s="1">
        <v>6.0</v>
      </c>
      <c r="BH310" s="1">
        <v>10.0</v>
      </c>
      <c r="BI310" s="1" t="s">
        <v>620</v>
      </c>
      <c r="BJ310" s="1">
        <v>918.0</v>
      </c>
      <c r="BL310" s="1">
        <v>283662.0</v>
      </c>
    </row>
    <row r="311" ht="15.75" customHeight="1">
      <c r="A311" s="2" t="s">
        <v>621</v>
      </c>
      <c r="B311" s="1" t="str">
        <f>IFERROR(__xludf.DUMMYFUNCTION("""COMPUTED_VALUE"""),"T9924")</f>
        <v>T9924</v>
      </c>
      <c r="C311" s="1">
        <f>IFERROR(__xludf.DUMMYFUNCTION("""COMPUTED_VALUE"""),936.0)</f>
        <v>936</v>
      </c>
      <c r="D311" s="1" t="s">
        <v>45</v>
      </c>
      <c r="E311" s="1" t="s">
        <v>23</v>
      </c>
      <c r="F311" s="1" t="s">
        <v>23</v>
      </c>
      <c r="G311" s="1" t="s">
        <v>24</v>
      </c>
      <c r="H311" s="1" t="s">
        <v>21</v>
      </c>
      <c r="M311" s="1">
        <v>10.0</v>
      </c>
      <c r="N311" s="1">
        <v>9.0</v>
      </c>
      <c r="O311" s="1">
        <v>9.0</v>
      </c>
      <c r="P311" s="1">
        <v>2.0</v>
      </c>
      <c r="Q311" s="1">
        <v>4.0</v>
      </c>
      <c r="S311" s="1" t="s">
        <v>45</v>
      </c>
      <c r="T311" s="1" t="s">
        <v>23</v>
      </c>
      <c r="U311" s="1" t="s">
        <v>23</v>
      </c>
      <c r="V311" s="1" t="s">
        <v>24</v>
      </c>
      <c r="W311" s="1" t="s">
        <v>21</v>
      </c>
      <c r="Y311" s="1" t="str">
        <f>IFERROR(__xludf.DUMMYFUNCTION("UNIQUE(S311:W311, TRUE)"),"T")</f>
        <v>T</v>
      </c>
      <c r="Z311" s="1" t="str">
        <f>IFERROR(__xludf.DUMMYFUNCTION("""COMPUTED_VALUE"""),"9")</f>
        <v>9</v>
      </c>
      <c r="AA311" s="1" t="str">
        <f>IFERROR(__xludf.DUMMYFUNCTION("""COMPUTED_VALUE"""),"2")</f>
        <v>2</v>
      </c>
      <c r="AB311" s="1" t="str">
        <f>IFERROR(__xludf.DUMMYFUNCTION("""COMPUTED_VALUE"""),"4")</f>
        <v>4</v>
      </c>
      <c r="AE311" s="1">
        <f t="shared" ref="AE311:AI311" si="311">IF($A311&lt;&gt;"", COUNTIF($D311:$H311, "=" &amp; Y311),"")</f>
        <v>1</v>
      </c>
      <c r="AF311" s="1">
        <f t="shared" si="311"/>
        <v>2</v>
      </c>
      <c r="AG311" s="1">
        <f t="shared" si="311"/>
        <v>1</v>
      </c>
      <c r="AH311" s="1">
        <f t="shared" si="311"/>
        <v>1</v>
      </c>
      <c r="AI311" s="1">
        <f t="shared" si="311"/>
        <v>0</v>
      </c>
      <c r="AJ311" s="1">
        <f t="shared" si="3"/>
        <v>0</v>
      </c>
      <c r="AL311" s="1">
        <f>IFERROR(__xludf.DUMMYFUNCTION("IFERROR(TRANSPOSE(SORT(TRANSPOSE(FILTER(AE311:AI311, AE311:AI311&lt;&gt;0)),1, FALSE)))"),2.0)</f>
        <v>2</v>
      </c>
      <c r="AM311" s="1">
        <f>IFERROR(__xludf.DUMMYFUNCTION("""COMPUTED_VALUE"""),1.0)</f>
        <v>1</v>
      </c>
      <c r="AN311" s="1">
        <f>IFERROR(__xludf.DUMMYFUNCTION("""COMPUTED_VALUE"""),1.0)</f>
        <v>1</v>
      </c>
      <c r="AO311" s="1">
        <f>IFERROR(__xludf.DUMMYFUNCTION("""COMPUTED_VALUE"""),1.0)</f>
        <v>1</v>
      </c>
      <c r="AR311" s="1">
        <v>2.0</v>
      </c>
      <c r="AS311" s="1">
        <v>1.0</v>
      </c>
      <c r="AT311" s="1">
        <v>1.0</v>
      </c>
      <c r="AU311" s="1">
        <v>1.0</v>
      </c>
      <c r="AV311" s="1"/>
      <c r="AX311" s="1">
        <v>310.0</v>
      </c>
      <c r="AY311" s="1">
        <v>2.0</v>
      </c>
      <c r="AZ311" s="1">
        <v>1.0</v>
      </c>
      <c r="BA311" s="1">
        <v>1.0</v>
      </c>
      <c r="BB311" s="1">
        <v>1.0</v>
      </c>
      <c r="BC311" s="1"/>
      <c r="BD311" s="1">
        <v>13.0</v>
      </c>
      <c r="BE311" s="1">
        <v>9.0</v>
      </c>
      <c r="BF311" s="1">
        <v>2.0</v>
      </c>
      <c r="BG311" s="1">
        <v>1.0</v>
      </c>
      <c r="BH311" s="1">
        <v>12.0</v>
      </c>
      <c r="BI311" s="1" t="s">
        <v>622</v>
      </c>
      <c r="BJ311" s="1">
        <v>707.0</v>
      </c>
      <c r="BL311" s="1">
        <v>219170.0</v>
      </c>
    </row>
    <row r="312" ht="15.75" customHeight="1">
      <c r="A312" s="2" t="s">
        <v>623</v>
      </c>
      <c r="B312" s="1" t="str">
        <f>IFERROR(__xludf.DUMMYFUNCTION("""COMPUTED_VALUE"""),"3J352")</f>
        <v>3J352</v>
      </c>
      <c r="C312" s="1">
        <f>IFERROR(__xludf.DUMMYFUNCTION("""COMPUTED_VALUE"""),691.0)</f>
        <v>691</v>
      </c>
      <c r="D312" s="1" t="s">
        <v>31</v>
      </c>
      <c r="E312" s="1" t="s">
        <v>22</v>
      </c>
      <c r="F312" s="1" t="s">
        <v>31</v>
      </c>
      <c r="G312" s="1" t="s">
        <v>29</v>
      </c>
      <c r="H312" s="1" t="s">
        <v>24</v>
      </c>
      <c r="M312" s="1">
        <v>3.0</v>
      </c>
      <c r="N312" s="1">
        <v>1.0</v>
      </c>
      <c r="O312" s="1">
        <v>3.0</v>
      </c>
      <c r="P312" s="1">
        <v>5.0</v>
      </c>
      <c r="Q312" s="1">
        <v>2.0</v>
      </c>
      <c r="S312" s="1" t="s">
        <v>31</v>
      </c>
      <c r="T312" s="1" t="s">
        <v>25</v>
      </c>
      <c r="U312" s="1" t="s">
        <v>31</v>
      </c>
      <c r="V312" s="1" t="s">
        <v>29</v>
      </c>
      <c r="W312" s="1" t="s">
        <v>24</v>
      </c>
      <c r="Y312" s="1" t="str">
        <f>IFERROR(__xludf.DUMMYFUNCTION("UNIQUE(S312:W312, TRUE)"),"3")</f>
        <v>3</v>
      </c>
      <c r="Z312" s="1" t="str">
        <f>IFERROR(__xludf.DUMMYFUNCTION("""COMPUTED_VALUE"""),"")</f>
        <v/>
      </c>
      <c r="AA312" s="1" t="str">
        <f>IFERROR(__xludf.DUMMYFUNCTION("""COMPUTED_VALUE"""),"5")</f>
        <v>5</v>
      </c>
      <c r="AB312" s="1" t="str">
        <f>IFERROR(__xludf.DUMMYFUNCTION("""COMPUTED_VALUE"""),"2")</f>
        <v>2</v>
      </c>
      <c r="AE312" s="1">
        <f t="shared" ref="AE312:AI312" si="312">IF($A312&lt;&gt;"", COUNTIF($D312:$H312, "=" &amp; Y312),"")</f>
        <v>2</v>
      </c>
      <c r="AF312" s="1">
        <f t="shared" si="312"/>
        <v>0</v>
      </c>
      <c r="AG312" s="1">
        <f t="shared" si="312"/>
        <v>1</v>
      </c>
      <c r="AH312" s="1">
        <f t="shared" si="312"/>
        <v>1</v>
      </c>
      <c r="AI312" s="1">
        <f t="shared" si="312"/>
        <v>0</v>
      </c>
      <c r="AJ312" s="1">
        <f t="shared" si="3"/>
        <v>1</v>
      </c>
      <c r="AL312" s="1">
        <f>IFERROR(__xludf.DUMMYFUNCTION("IFERROR(TRANSPOSE(SORT(TRANSPOSE(FILTER(AE312:AI312, AE312:AI312&lt;&gt;0)),1, FALSE)))"),2.0)</f>
        <v>2</v>
      </c>
      <c r="AM312" s="1">
        <f>IFERROR(__xludf.DUMMYFUNCTION("""COMPUTED_VALUE"""),1.0)</f>
        <v>1</v>
      </c>
      <c r="AN312" s="1">
        <f>IFERROR(__xludf.DUMMYFUNCTION("""COMPUTED_VALUE"""),1.0)</f>
        <v>1</v>
      </c>
      <c r="AR312" s="1">
        <v>3.0</v>
      </c>
      <c r="AS312" s="1">
        <v>1.0</v>
      </c>
      <c r="AT312" s="1">
        <v>1.0</v>
      </c>
      <c r="AU312" s="1"/>
      <c r="AV312" s="1"/>
      <c r="AX312" s="1">
        <v>311.0</v>
      </c>
      <c r="AY312" s="1">
        <v>2.0</v>
      </c>
      <c r="AZ312" s="1">
        <v>1.0</v>
      </c>
      <c r="BA312" s="1">
        <v>1.0</v>
      </c>
      <c r="BB312" s="1">
        <v>1.0</v>
      </c>
      <c r="BC312" s="1"/>
      <c r="BD312" s="1">
        <v>13.0</v>
      </c>
      <c r="BE312" s="1">
        <v>10.0</v>
      </c>
      <c r="BF312" s="1">
        <v>4.0</v>
      </c>
      <c r="BG312" s="1">
        <v>5.0</v>
      </c>
      <c r="BH312" s="1">
        <v>13.0</v>
      </c>
      <c r="BI312" s="1" t="s">
        <v>624</v>
      </c>
      <c r="BJ312" s="1">
        <v>617.0</v>
      </c>
      <c r="BL312" s="1">
        <v>191887.0</v>
      </c>
    </row>
    <row r="313" ht="15.75" customHeight="1">
      <c r="A313" s="2" t="s">
        <v>625</v>
      </c>
      <c r="B313" s="1" t="str">
        <f>IFERROR(__xludf.DUMMYFUNCTION("""COMPUTED_VALUE"""),"577T5")</f>
        <v>577T5</v>
      </c>
      <c r="C313" s="1">
        <f>IFERROR(__xludf.DUMMYFUNCTION("""COMPUTED_VALUE"""),827.0)</f>
        <v>827</v>
      </c>
      <c r="D313" s="1" t="s">
        <v>29</v>
      </c>
      <c r="E313" s="1" t="s">
        <v>28</v>
      </c>
      <c r="F313" s="1" t="s">
        <v>28</v>
      </c>
      <c r="G313" s="1" t="s">
        <v>45</v>
      </c>
      <c r="H313" s="1" t="s">
        <v>29</v>
      </c>
      <c r="M313" s="1">
        <v>5.0</v>
      </c>
      <c r="N313" s="1">
        <v>7.0</v>
      </c>
      <c r="O313" s="1">
        <v>7.0</v>
      </c>
      <c r="P313" s="1">
        <v>10.0</v>
      </c>
      <c r="Q313" s="1">
        <v>5.0</v>
      </c>
      <c r="S313" s="1" t="s">
        <v>29</v>
      </c>
      <c r="T313" s="1" t="s">
        <v>28</v>
      </c>
      <c r="U313" s="1" t="s">
        <v>28</v>
      </c>
      <c r="V313" s="1" t="s">
        <v>45</v>
      </c>
      <c r="W313" s="1" t="s">
        <v>29</v>
      </c>
      <c r="Y313" s="1" t="str">
        <f>IFERROR(__xludf.DUMMYFUNCTION("UNIQUE(S313:W313, TRUE)"),"5")</f>
        <v>5</v>
      </c>
      <c r="Z313" s="1" t="str">
        <f>IFERROR(__xludf.DUMMYFUNCTION("""COMPUTED_VALUE"""),"7")</f>
        <v>7</v>
      </c>
      <c r="AA313" s="1" t="str">
        <f>IFERROR(__xludf.DUMMYFUNCTION("""COMPUTED_VALUE"""),"T")</f>
        <v>T</v>
      </c>
      <c r="AE313" s="1">
        <f t="shared" ref="AE313:AI313" si="313">IF($A313&lt;&gt;"", COUNTIF($D313:$H313, "=" &amp; Y313),"")</f>
        <v>2</v>
      </c>
      <c r="AF313" s="1">
        <f t="shared" si="313"/>
        <v>2</v>
      </c>
      <c r="AG313" s="1">
        <f t="shared" si="313"/>
        <v>1</v>
      </c>
      <c r="AH313" s="1">
        <f t="shared" si="313"/>
        <v>0</v>
      </c>
      <c r="AI313" s="1">
        <f t="shared" si="313"/>
        <v>0</v>
      </c>
      <c r="AJ313" s="1">
        <f t="shared" si="3"/>
        <v>0</v>
      </c>
      <c r="AL313" s="1">
        <f>IFERROR(__xludf.DUMMYFUNCTION("IFERROR(TRANSPOSE(SORT(TRANSPOSE(FILTER(AE313:AI313, AE313:AI313&lt;&gt;0)),1, FALSE)))"),2.0)</f>
        <v>2</v>
      </c>
      <c r="AM313" s="1">
        <f>IFERROR(__xludf.DUMMYFUNCTION("""COMPUTED_VALUE"""),2.0)</f>
        <v>2</v>
      </c>
      <c r="AN313" s="1">
        <f>IFERROR(__xludf.DUMMYFUNCTION("""COMPUTED_VALUE"""),1.0)</f>
        <v>1</v>
      </c>
      <c r="AR313" s="1">
        <v>2.0</v>
      </c>
      <c r="AS313" s="1">
        <v>2.0</v>
      </c>
      <c r="AT313" s="1">
        <v>1.0</v>
      </c>
      <c r="AU313" s="1"/>
      <c r="AV313" s="1"/>
      <c r="AX313" s="1">
        <v>312.0</v>
      </c>
      <c r="AY313" s="1">
        <v>2.0</v>
      </c>
      <c r="AZ313" s="1">
        <v>1.0</v>
      </c>
      <c r="BA313" s="1">
        <v>1.0</v>
      </c>
      <c r="BB313" s="1">
        <v>1.0</v>
      </c>
      <c r="BC313" s="1"/>
      <c r="BD313" s="1">
        <v>13.0</v>
      </c>
      <c r="BE313" s="1">
        <v>10.0</v>
      </c>
      <c r="BF313" s="1">
        <v>5.0</v>
      </c>
      <c r="BG313" s="1">
        <v>1.0</v>
      </c>
      <c r="BH313" s="1">
        <v>7.0</v>
      </c>
      <c r="BI313" s="1" t="s">
        <v>626</v>
      </c>
      <c r="BJ313" s="1">
        <v>675.0</v>
      </c>
      <c r="BL313" s="1">
        <v>210600.0</v>
      </c>
    </row>
    <row r="314" ht="15.75" customHeight="1">
      <c r="A314" s="2" t="s">
        <v>627</v>
      </c>
      <c r="B314" s="1" t="str">
        <f>IFERROR(__xludf.DUMMYFUNCTION("""COMPUTED_VALUE"""),"QQ344")</f>
        <v>QQ344</v>
      </c>
      <c r="C314" s="1">
        <f>IFERROR(__xludf.DUMMYFUNCTION("""COMPUTED_VALUE"""),596.0)</f>
        <v>596</v>
      </c>
      <c r="D314" s="1" t="s">
        <v>20</v>
      </c>
      <c r="E314" s="1" t="s">
        <v>20</v>
      </c>
      <c r="F314" s="1" t="s">
        <v>31</v>
      </c>
      <c r="G314" s="1" t="s">
        <v>21</v>
      </c>
      <c r="H314" s="1" t="s">
        <v>21</v>
      </c>
      <c r="M314" s="1">
        <v>12.0</v>
      </c>
      <c r="N314" s="1">
        <v>12.0</v>
      </c>
      <c r="O314" s="1">
        <v>3.0</v>
      </c>
      <c r="P314" s="1">
        <v>4.0</v>
      </c>
      <c r="Q314" s="1">
        <v>4.0</v>
      </c>
      <c r="S314" s="1" t="s">
        <v>20</v>
      </c>
      <c r="T314" s="1" t="s">
        <v>20</v>
      </c>
      <c r="U314" s="1" t="s">
        <v>31</v>
      </c>
      <c r="V314" s="1" t="s">
        <v>21</v>
      </c>
      <c r="W314" s="1" t="s">
        <v>21</v>
      </c>
      <c r="Y314" s="1" t="str">
        <f>IFERROR(__xludf.DUMMYFUNCTION("UNIQUE(S314:W314, TRUE)"),"Q")</f>
        <v>Q</v>
      </c>
      <c r="Z314" s="1" t="str">
        <f>IFERROR(__xludf.DUMMYFUNCTION("""COMPUTED_VALUE"""),"3")</f>
        <v>3</v>
      </c>
      <c r="AA314" s="1" t="str">
        <f>IFERROR(__xludf.DUMMYFUNCTION("""COMPUTED_VALUE"""),"4")</f>
        <v>4</v>
      </c>
      <c r="AE314" s="1">
        <f t="shared" ref="AE314:AI314" si="314">IF($A314&lt;&gt;"", COUNTIF($D314:$H314, "=" &amp; Y314),"")</f>
        <v>2</v>
      </c>
      <c r="AF314" s="1">
        <f t="shared" si="314"/>
        <v>1</v>
      </c>
      <c r="AG314" s="1">
        <f t="shared" si="314"/>
        <v>2</v>
      </c>
      <c r="AH314" s="1">
        <f t="shared" si="314"/>
        <v>0</v>
      </c>
      <c r="AI314" s="1">
        <f t="shared" si="314"/>
        <v>0</v>
      </c>
      <c r="AJ314" s="1">
        <f t="shared" si="3"/>
        <v>0</v>
      </c>
      <c r="AL314" s="1">
        <f>IFERROR(__xludf.DUMMYFUNCTION("IFERROR(TRANSPOSE(SORT(TRANSPOSE(FILTER(AE314:AI314, AE314:AI314&lt;&gt;0)),1, FALSE)))"),2.0)</f>
        <v>2</v>
      </c>
      <c r="AM314" s="1">
        <f>IFERROR(__xludf.DUMMYFUNCTION("""COMPUTED_VALUE"""),2.0)</f>
        <v>2</v>
      </c>
      <c r="AN314" s="1">
        <f>IFERROR(__xludf.DUMMYFUNCTION("""COMPUTED_VALUE"""),1.0)</f>
        <v>1</v>
      </c>
      <c r="AR314" s="1">
        <v>2.0</v>
      </c>
      <c r="AS314" s="1">
        <v>2.0</v>
      </c>
      <c r="AT314" s="1">
        <v>1.0</v>
      </c>
      <c r="AU314" s="1"/>
      <c r="AV314" s="1"/>
      <c r="AX314" s="1">
        <v>313.0</v>
      </c>
      <c r="AY314" s="1">
        <v>2.0</v>
      </c>
      <c r="AZ314" s="1">
        <v>1.0</v>
      </c>
      <c r="BA314" s="1">
        <v>1.0</v>
      </c>
      <c r="BB314" s="1">
        <v>1.0</v>
      </c>
      <c r="BC314" s="1"/>
      <c r="BD314" s="1">
        <v>13.0</v>
      </c>
      <c r="BE314" s="1">
        <v>10.0</v>
      </c>
      <c r="BF314" s="1">
        <v>7.0</v>
      </c>
      <c r="BG314" s="1">
        <v>8.0</v>
      </c>
      <c r="BH314" s="1">
        <v>8.0</v>
      </c>
      <c r="BI314" s="1" t="s">
        <v>628</v>
      </c>
      <c r="BJ314" s="1">
        <v>515.0</v>
      </c>
      <c r="BL314" s="1">
        <v>161195.0</v>
      </c>
    </row>
    <row r="315" ht="15.75" customHeight="1">
      <c r="A315" s="2" t="s">
        <v>629</v>
      </c>
      <c r="B315" s="1" t="str">
        <f>IFERROR(__xludf.DUMMYFUNCTION("""COMPUTED_VALUE"""),"29TTJ")</f>
        <v>29TTJ</v>
      </c>
      <c r="C315" s="1">
        <f>IFERROR(__xludf.DUMMYFUNCTION("""COMPUTED_VALUE"""),310.0)</f>
        <v>310</v>
      </c>
      <c r="D315" s="1" t="s">
        <v>24</v>
      </c>
      <c r="E315" s="1" t="s">
        <v>23</v>
      </c>
      <c r="F315" s="1" t="s">
        <v>45</v>
      </c>
      <c r="G315" s="1" t="s">
        <v>45</v>
      </c>
      <c r="H315" s="1" t="s">
        <v>22</v>
      </c>
      <c r="M315" s="1">
        <v>2.0</v>
      </c>
      <c r="N315" s="1">
        <v>9.0</v>
      </c>
      <c r="O315" s="1">
        <v>10.0</v>
      </c>
      <c r="P315" s="1">
        <v>10.0</v>
      </c>
      <c r="Q315" s="1">
        <v>1.0</v>
      </c>
      <c r="S315" s="1" t="s">
        <v>24</v>
      </c>
      <c r="T315" s="1" t="s">
        <v>23</v>
      </c>
      <c r="U315" s="1" t="s">
        <v>45</v>
      </c>
      <c r="V315" s="1" t="s">
        <v>45</v>
      </c>
      <c r="W315" s="1" t="s">
        <v>25</v>
      </c>
      <c r="Y315" s="1" t="str">
        <f>IFERROR(__xludf.DUMMYFUNCTION("UNIQUE(S315:W315, TRUE)"),"2")</f>
        <v>2</v>
      </c>
      <c r="Z315" s="1" t="str">
        <f>IFERROR(__xludf.DUMMYFUNCTION("""COMPUTED_VALUE"""),"9")</f>
        <v>9</v>
      </c>
      <c r="AA315" s="1" t="str">
        <f>IFERROR(__xludf.DUMMYFUNCTION("""COMPUTED_VALUE"""),"T")</f>
        <v>T</v>
      </c>
      <c r="AB315" s="1" t="str">
        <f>IFERROR(__xludf.DUMMYFUNCTION("""COMPUTED_VALUE"""),"")</f>
        <v/>
      </c>
      <c r="AE315" s="1">
        <f t="shared" ref="AE315:AI315" si="315">IF($A315&lt;&gt;"", COUNTIF($D315:$H315, "=" &amp; Y315),"")</f>
        <v>1</v>
      </c>
      <c r="AF315" s="1">
        <f t="shared" si="315"/>
        <v>1</v>
      </c>
      <c r="AG315" s="1">
        <f t="shared" si="315"/>
        <v>2</v>
      </c>
      <c r="AH315" s="1">
        <f t="shared" si="315"/>
        <v>0</v>
      </c>
      <c r="AI315" s="1">
        <f t="shared" si="315"/>
        <v>0</v>
      </c>
      <c r="AJ315" s="1">
        <f t="shared" si="3"/>
        <v>1</v>
      </c>
      <c r="AL315" s="1">
        <f>IFERROR(__xludf.DUMMYFUNCTION("IFERROR(TRANSPOSE(SORT(TRANSPOSE(FILTER(AE315:AI315, AE315:AI315&lt;&gt;0)),1, FALSE)))"),2.0)</f>
        <v>2</v>
      </c>
      <c r="AM315" s="1">
        <f>IFERROR(__xludf.DUMMYFUNCTION("""COMPUTED_VALUE"""),1.0)</f>
        <v>1</v>
      </c>
      <c r="AN315" s="1">
        <f>IFERROR(__xludf.DUMMYFUNCTION("""COMPUTED_VALUE"""),1.0)</f>
        <v>1</v>
      </c>
      <c r="AR315" s="1">
        <v>3.0</v>
      </c>
      <c r="AS315" s="1">
        <v>1.0</v>
      </c>
      <c r="AT315" s="1">
        <v>1.0</v>
      </c>
      <c r="AU315" s="1"/>
      <c r="AV315" s="1"/>
      <c r="AX315" s="1">
        <v>314.0</v>
      </c>
      <c r="AY315" s="1">
        <v>2.0</v>
      </c>
      <c r="AZ315" s="1">
        <v>1.0</v>
      </c>
      <c r="BA315" s="1">
        <v>1.0</v>
      </c>
      <c r="BB315" s="1">
        <v>1.0</v>
      </c>
      <c r="BC315" s="1"/>
      <c r="BD315" s="1">
        <v>13.0</v>
      </c>
      <c r="BE315" s="1">
        <v>10.0</v>
      </c>
      <c r="BF315" s="1">
        <v>7.0</v>
      </c>
      <c r="BG315" s="1">
        <v>10.0</v>
      </c>
      <c r="BH315" s="1">
        <v>2.0</v>
      </c>
      <c r="BI315" s="1" t="s">
        <v>630</v>
      </c>
      <c r="BJ315" s="1">
        <v>103.0</v>
      </c>
      <c r="BL315" s="1">
        <v>32342.0</v>
      </c>
    </row>
    <row r="316" ht="15.75" customHeight="1">
      <c r="A316" s="2" t="s">
        <v>631</v>
      </c>
      <c r="B316" s="1" t="str">
        <f>IFERROR(__xludf.DUMMYFUNCTION("""COMPUTED_VALUE"""),"2332T")</f>
        <v>2332T</v>
      </c>
      <c r="C316" s="1">
        <f>IFERROR(__xludf.DUMMYFUNCTION("""COMPUTED_VALUE"""),752.0)</f>
        <v>752</v>
      </c>
      <c r="D316" s="1" t="s">
        <v>24</v>
      </c>
      <c r="E316" s="1" t="s">
        <v>31</v>
      </c>
      <c r="F316" s="1" t="s">
        <v>31</v>
      </c>
      <c r="G316" s="1" t="s">
        <v>24</v>
      </c>
      <c r="H316" s="1" t="s">
        <v>45</v>
      </c>
      <c r="M316" s="1">
        <v>2.0</v>
      </c>
      <c r="N316" s="1">
        <v>3.0</v>
      </c>
      <c r="O316" s="1">
        <v>3.0</v>
      </c>
      <c r="P316" s="1">
        <v>2.0</v>
      </c>
      <c r="Q316" s="1">
        <v>10.0</v>
      </c>
      <c r="S316" s="1" t="s">
        <v>24</v>
      </c>
      <c r="T316" s="1" t="s">
        <v>31</v>
      </c>
      <c r="U316" s="1" t="s">
        <v>31</v>
      </c>
      <c r="V316" s="1" t="s">
        <v>24</v>
      </c>
      <c r="W316" s="1" t="s">
        <v>45</v>
      </c>
      <c r="Y316" s="1" t="str">
        <f>IFERROR(__xludf.DUMMYFUNCTION("UNIQUE(S316:W316, TRUE)"),"2")</f>
        <v>2</v>
      </c>
      <c r="Z316" s="1" t="str">
        <f>IFERROR(__xludf.DUMMYFUNCTION("""COMPUTED_VALUE"""),"3")</f>
        <v>3</v>
      </c>
      <c r="AA316" s="1" t="str">
        <f>IFERROR(__xludf.DUMMYFUNCTION("""COMPUTED_VALUE"""),"T")</f>
        <v>T</v>
      </c>
      <c r="AE316" s="1">
        <f t="shared" ref="AE316:AI316" si="316">IF($A316&lt;&gt;"", COUNTIF($D316:$H316, "=" &amp; Y316),"")</f>
        <v>2</v>
      </c>
      <c r="AF316" s="1">
        <f t="shared" si="316"/>
        <v>2</v>
      </c>
      <c r="AG316" s="1">
        <f t="shared" si="316"/>
        <v>1</v>
      </c>
      <c r="AH316" s="1">
        <f t="shared" si="316"/>
        <v>0</v>
      </c>
      <c r="AI316" s="1">
        <f t="shared" si="316"/>
        <v>0</v>
      </c>
      <c r="AJ316" s="1">
        <f t="shared" si="3"/>
        <v>0</v>
      </c>
      <c r="AL316" s="1">
        <f>IFERROR(__xludf.DUMMYFUNCTION("IFERROR(TRANSPOSE(SORT(TRANSPOSE(FILTER(AE316:AI316, AE316:AI316&lt;&gt;0)),1, FALSE)))"),2.0)</f>
        <v>2</v>
      </c>
      <c r="AM316" s="1">
        <f>IFERROR(__xludf.DUMMYFUNCTION("""COMPUTED_VALUE"""),2.0)</f>
        <v>2</v>
      </c>
      <c r="AN316" s="1">
        <f>IFERROR(__xludf.DUMMYFUNCTION("""COMPUTED_VALUE"""),1.0)</f>
        <v>1</v>
      </c>
      <c r="AR316" s="1">
        <v>2.0</v>
      </c>
      <c r="AS316" s="1">
        <v>2.0</v>
      </c>
      <c r="AT316" s="1">
        <v>1.0</v>
      </c>
      <c r="AU316" s="1"/>
      <c r="AV316" s="1"/>
      <c r="AX316" s="1">
        <v>315.0</v>
      </c>
      <c r="AY316" s="1">
        <v>2.0</v>
      </c>
      <c r="AZ316" s="1">
        <v>1.0</v>
      </c>
      <c r="BA316" s="1">
        <v>1.0</v>
      </c>
      <c r="BB316" s="1">
        <v>1.0</v>
      </c>
      <c r="BC316" s="1"/>
      <c r="BD316" s="1">
        <v>13.0</v>
      </c>
      <c r="BE316" s="1">
        <v>10.0</v>
      </c>
      <c r="BF316" s="1">
        <v>10.0</v>
      </c>
      <c r="BG316" s="1">
        <v>3.0</v>
      </c>
      <c r="BH316" s="1">
        <v>8.0</v>
      </c>
      <c r="BI316" s="1" t="s">
        <v>632</v>
      </c>
      <c r="BJ316" s="1">
        <v>902.0</v>
      </c>
      <c r="BL316" s="1">
        <v>284130.0</v>
      </c>
    </row>
    <row r="317" ht="15.75" customHeight="1">
      <c r="A317" s="2" t="s">
        <v>633</v>
      </c>
      <c r="B317" s="1" t="str">
        <f>IFERROR(__xludf.DUMMYFUNCTION("""COMPUTED_VALUE"""),"66J66")</f>
        <v>66J66</v>
      </c>
      <c r="C317" s="1">
        <f>IFERROR(__xludf.DUMMYFUNCTION("""COMPUTED_VALUE"""),217.0)</f>
        <v>217</v>
      </c>
      <c r="D317" s="1" t="s">
        <v>40</v>
      </c>
      <c r="E317" s="1" t="s">
        <v>40</v>
      </c>
      <c r="F317" s="1" t="s">
        <v>22</v>
      </c>
      <c r="G317" s="1" t="s">
        <v>40</v>
      </c>
      <c r="H317" s="1" t="s">
        <v>40</v>
      </c>
      <c r="M317" s="1">
        <v>6.0</v>
      </c>
      <c r="N317" s="1">
        <v>6.0</v>
      </c>
      <c r="O317" s="1">
        <v>1.0</v>
      </c>
      <c r="P317" s="1">
        <v>6.0</v>
      </c>
      <c r="Q317" s="1">
        <v>6.0</v>
      </c>
      <c r="S317" s="1" t="s">
        <v>40</v>
      </c>
      <c r="T317" s="1" t="s">
        <v>40</v>
      </c>
      <c r="U317" s="1" t="s">
        <v>25</v>
      </c>
      <c r="V317" s="1" t="s">
        <v>40</v>
      </c>
      <c r="W317" s="1" t="s">
        <v>40</v>
      </c>
      <c r="Y317" s="1" t="str">
        <f>IFERROR(__xludf.DUMMYFUNCTION("UNIQUE(S317:W317, TRUE)"),"6")</f>
        <v>6</v>
      </c>
      <c r="Z317" s="1" t="str">
        <f>IFERROR(__xludf.DUMMYFUNCTION("""COMPUTED_VALUE"""),"")</f>
        <v/>
      </c>
      <c r="AE317" s="1">
        <f t="shared" ref="AE317:AI317" si="317">IF($A317&lt;&gt;"", COUNTIF($D317:$H317, "=" &amp; Y317),"")</f>
        <v>4</v>
      </c>
      <c r="AF317" s="1">
        <f t="shared" si="317"/>
        <v>0</v>
      </c>
      <c r="AG317" s="1">
        <f t="shared" si="317"/>
        <v>0</v>
      </c>
      <c r="AH317" s="1">
        <f t="shared" si="317"/>
        <v>0</v>
      </c>
      <c r="AI317" s="1">
        <f t="shared" si="317"/>
        <v>0</v>
      </c>
      <c r="AJ317" s="1">
        <f t="shared" si="3"/>
        <v>1</v>
      </c>
      <c r="AL317" s="1">
        <f>IFERROR(__xludf.DUMMYFUNCTION("IFERROR(TRANSPOSE(SORT(TRANSPOSE(FILTER(AE317:AI317, AE317:AI317&lt;&gt;0)),1, FALSE)))"),4.0)</f>
        <v>4</v>
      </c>
      <c r="AR317" s="1">
        <v>5.0</v>
      </c>
      <c r="AS317" s="1"/>
      <c r="AT317" s="1"/>
      <c r="AU317" s="1"/>
      <c r="AV317" s="1"/>
      <c r="AX317" s="1">
        <v>316.0</v>
      </c>
      <c r="AY317" s="1">
        <v>2.0</v>
      </c>
      <c r="AZ317" s="1">
        <v>1.0</v>
      </c>
      <c r="BA317" s="1">
        <v>1.0</v>
      </c>
      <c r="BB317" s="1">
        <v>1.0</v>
      </c>
      <c r="BC317" s="1"/>
      <c r="BD317" s="1">
        <v>13.0</v>
      </c>
      <c r="BE317" s="1">
        <v>10.0</v>
      </c>
      <c r="BF317" s="1">
        <v>12.0</v>
      </c>
      <c r="BG317" s="1">
        <v>8.0</v>
      </c>
      <c r="BH317" s="1">
        <v>10.0</v>
      </c>
      <c r="BI317" s="1" t="s">
        <v>634</v>
      </c>
      <c r="BJ317" s="1">
        <v>7.0</v>
      </c>
      <c r="BL317" s="1">
        <v>2212.0</v>
      </c>
    </row>
    <row r="318" ht="15.75" customHeight="1">
      <c r="A318" s="2" t="s">
        <v>635</v>
      </c>
      <c r="B318" s="1" t="str">
        <f>IFERROR(__xludf.DUMMYFUNCTION("""COMPUTED_VALUE"""),"999JJ")</f>
        <v>999JJ</v>
      </c>
      <c r="C318" s="1">
        <f>IFERROR(__xludf.DUMMYFUNCTION("""COMPUTED_VALUE"""),261.0)</f>
        <v>261</v>
      </c>
      <c r="D318" s="1" t="s">
        <v>23</v>
      </c>
      <c r="E318" s="1" t="s">
        <v>23</v>
      </c>
      <c r="F318" s="1" t="s">
        <v>23</v>
      </c>
      <c r="G318" s="1" t="s">
        <v>22</v>
      </c>
      <c r="H318" s="1" t="s">
        <v>22</v>
      </c>
      <c r="M318" s="1">
        <v>9.0</v>
      </c>
      <c r="N318" s="1">
        <v>9.0</v>
      </c>
      <c r="O318" s="1">
        <v>9.0</v>
      </c>
      <c r="P318" s="1">
        <v>1.0</v>
      </c>
      <c r="Q318" s="1">
        <v>1.0</v>
      </c>
      <c r="S318" s="1" t="s">
        <v>23</v>
      </c>
      <c r="T318" s="1" t="s">
        <v>23</v>
      </c>
      <c r="U318" s="1" t="s">
        <v>23</v>
      </c>
      <c r="V318" s="1" t="s">
        <v>25</v>
      </c>
      <c r="W318" s="1" t="s">
        <v>25</v>
      </c>
      <c r="Y318" s="1" t="str">
        <f>IFERROR(__xludf.DUMMYFUNCTION("UNIQUE(S318:W318, TRUE)"),"9")</f>
        <v>9</v>
      </c>
      <c r="Z318" s="1" t="str">
        <f>IFERROR(__xludf.DUMMYFUNCTION("""COMPUTED_VALUE"""),"")</f>
        <v/>
      </c>
      <c r="AE318" s="1">
        <f t="shared" ref="AE318:AI318" si="318">IF($A318&lt;&gt;"", COUNTIF($D318:$H318, "=" &amp; Y318),"")</f>
        <v>3</v>
      </c>
      <c r="AF318" s="1">
        <f t="shared" si="318"/>
        <v>0</v>
      </c>
      <c r="AG318" s="1">
        <f t="shared" si="318"/>
        <v>0</v>
      </c>
      <c r="AH318" s="1">
        <f t="shared" si="318"/>
        <v>0</v>
      </c>
      <c r="AI318" s="1">
        <f t="shared" si="318"/>
        <v>0</v>
      </c>
      <c r="AJ318" s="1">
        <f t="shared" si="3"/>
        <v>2</v>
      </c>
      <c r="AL318" s="1">
        <f>IFERROR(__xludf.DUMMYFUNCTION("IFERROR(TRANSPOSE(SORT(TRANSPOSE(FILTER(AE318:AI318, AE318:AI318&lt;&gt;0)),1, FALSE)))"),3.0)</f>
        <v>3</v>
      </c>
      <c r="AR318" s="1">
        <v>5.0</v>
      </c>
      <c r="AS318" s="1"/>
      <c r="AT318" s="1"/>
      <c r="AU318" s="1"/>
      <c r="AV318" s="1"/>
      <c r="AX318" s="1">
        <v>317.0</v>
      </c>
      <c r="AY318" s="1">
        <v>2.0</v>
      </c>
      <c r="AZ318" s="1">
        <v>1.0</v>
      </c>
      <c r="BA318" s="1">
        <v>1.0</v>
      </c>
      <c r="BB318" s="1">
        <v>1.0</v>
      </c>
      <c r="BC318" s="1"/>
      <c r="BD318" s="1">
        <v>13.0</v>
      </c>
      <c r="BE318" s="1">
        <v>12.0</v>
      </c>
      <c r="BF318" s="1">
        <v>4.0</v>
      </c>
      <c r="BG318" s="1">
        <v>8.0</v>
      </c>
      <c r="BH318" s="1">
        <v>1.0</v>
      </c>
      <c r="BI318" s="1" t="s">
        <v>636</v>
      </c>
      <c r="BJ318" s="1">
        <v>352.0</v>
      </c>
      <c r="BL318" s="1">
        <v>111584.0</v>
      </c>
    </row>
    <row r="319" ht="15.75" customHeight="1">
      <c r="A319" s="2" t="s">
        <v>637</v>
      </c>
      <c r="B319" s="1" t="str">
        <f>IFERROR(__xludf.DUMMYFUNCTION("""COMPUTED_VALUE"""),"Q968T")</f>
        <v>Q968T</v>
      </c>
      <c r="C319" s="1">
        <f>IFERROR(__xludf.DUMMYFUNCTION("""COMPUTED_VALUE"""),857.0)</f>
        <v>857</v>
      </c>
      <c r="D319" s="1" t="s">
        <v>20</v>
      </c>
      <c r="E319" s="1" t="s">
        <v>23</v>
      </c>
      <c r="F319" s="1" t="s">
        <v>40</v>
      </c>
      <c r="G319" s="1" t="s">
        <v>30</v>
      </c>
      <c r="H319" s="1" t="s">
        <v>45</v>
      </c>
      <c r="M319" s="1">
        <v>12.0</v>
      </c>
      <c r="N319" s="1">
        <v>9.0</v>
      </c>
      <c r="O319" s="1">
        <v>6.0</v>
      </c>
      <c r="P319" s="1">
        <v>8.0</v>
      </c>
      <c r="Q319" s="1">
        <v>10.0</v>
      </c>
      <c r="S319" s="1" t="s">
        <v>20</v>
      </c>
      <c r="T319" s="1" t="s">
        <v>23</v>
      </c>
      <c r="U319" s="1" t="s">
        <v>40</v>
      </c>
      <c r="V319" s="1" t="s">
        <v>30</v>
      </c>
      <c r="W319" s="1" t="s">
        <v>45</v>
      </c>
      <c r="Y319" s="1" t="str">
        <f>IFERROR(__xludf.DUMMYFUNCTION("UNIQUE(S319:W319, TRUE)"),"Q")</f>
        <v>Q</v>
      </c>
      <c r="Z319" s="1" t="str">
        <f>IFERROR(__xludf.DUMMYFUNCTION("""COMPUTED_VALUE"""),"9")</f>
        <v>9</v>
      </c>
      <c r="AA319" s="1" t="str">
        <f>IFERROR(__xludf.DUMMYFUNCTION("""COMPUTED_VALUE"""),"6")</f>
        <v>6</v>
      </c>
      <c r="AB319" s="1" t="str">
        <f>IFERROR(__xludf.DUMMYFUNCTION("""COMPUTED_VALUE"""),"8")</f>
        <v>8</v>
      </c>
      <c r="AC319" s="1" t="str">
        <f>IFERROR(__xludf.DUMMYFUNCTION("""COMPUTED_VALUE"""),"T")</f>
        <v>T</v>
      </c>
      <c r="AE319" s="1">
        <f t="shared" ref="AE319:AI319" si="319">IF($A319&lt;&gt;"", COUNTIF($D319:$H319, "=" &amp; Y319),"")</f>
        <v>1</v>
      </c>
      <c r="AF319" s="1">
        <f t="shared" si="319"/>
        <v>1</v>
      </c>
      <c r="AG319" s="1">
        <f t="shared" si="319"/>
        <v>1</v>
      </c>
      <c r="AH319" s="1">
        <f t="shared" si="319"/>
        <v>1</v>
      </c>
      <c r="AI319" s="1">
        <f t="shared" si="319"/>
        <v>1</v>
      </c>
      <c r="AJ319" s="1">
        <f t="shared" si="3"/>
        <v>0</v>
      </c>
      <c r="AL319" s="1">
        <f>IFERROR(__xludf.DUMMYFUNCTION("IFERROR(TRANSPOSE(SORT(TRANSPOSE(FILTER(AE319:AI319, AE319:AI319&lt;&gt;0)),1, FALSE)))"),1.0)</f>
        <v>1</v>
      </c>
      <c r="AM319" s="1">
        <f>IFERROR(__xludf.DUMMYFUNCTION("""COMPUTED_VALUE"""),1.0)</f>
        <v>1</v>
      </c>
      <c r="AN319" s="1">
        <f>IFERROR(__xludf.DUMMYFUNCTION("""COMPUTED_VALUE"""),1.0)</f>
        <v>1</v>
      </c>
      <c r="AO319" s="1">
        <f>IFERROR(__xludf.DUMMYFUNCTION("""COMPUTED_VALUE"""),1.0)</f>
        <v>1</v>
      </c>
      <c r="AP319" s="1">
        <f>IFERROR(__xludf.DUMMYFUNCTION("""COMPUTED_VALUE"""),1.0)</f>
        <v>1</v>
      </c>
      <c r="AR319" s="1">
        <v>1.0</v>
      </c>
      <c r="AS319" s="1">
        <v>1.0</v>
      </c>
      <c r="AT319" s="1">
        <v>1.0</v>
      </c>
      <c r="AU319" s="1">
        <v>1.0</v>
      </c>
      <c r="AV319" s="1">
        <v>1.0</v>
      </c>
      <c r="AX319" s="1">
        <v>318.0</v>
      </c>
      <c r="AY319" s="1">
        <v>2.0</v>
      </c>
      <c r="AZ319" s="1">
        <v>1.0</v>
      </c>
      <c r="BA319" s="1">
        <v>1.0</v>
      </c>
      <c r="BB319" s="1">
        <v>1.0</v>
      </c>
      <c r="BC319" s="1"/>
      <c r="BD319" s="1">
        <v>13.0</v>
      </c>
      <c r="BE319" s="1">
        <v>12.0</v>
      </c>
      <c r="BF319" s="1">
        <v>13.0</v>
      </c>
      <c r="BG319" s="1">
        <v>5.0</v>
      </c>
      <c r="BH319" s="1">
        <v>10.0</v>
      </c>
      <c r="BI319" s="1" t="s">
        <v>638</v>
      </c>
      <c r="BJ319" s="1">
        <v>521.0</v>
      </c>
      <c r="BL319" s="1">
        <v>165678.0</v>
      </c>
    </row>
    <row r="320" ht="15.75" customHeight="1">
      <c r="A320" s="2" t="s">
        <v>639</v>
      </c>
      <c r="B320" s="1" t="str">
        <f>IFERROR(__xludf.DUMMYFUNCTION("""COMPUTED_VALUE"""),"5233K")</f>
        <v>5233K</v>
      </c>
      <c r="C320" s="1">
        <f>IFERROR(__xludf.DUMMYFUNCTION("""COMPUTED_VALUE"""),165.0)</f>
        <v>165</v>
      </c>
      <c r="D320" s="1" t="s">
        <v>29</v>
      </c>
      <c r="E320" s="1" t="s">
        <v>24</v>
      </c>
      <c r="F320" s="1" t="s">
        <v>31</v>
      </c>
      <c r="G320" s="1" t="s">
        <v>31</v>
      </c>
      <c r="H320" s="1" t="s">
        <v>38</v>
      </c>
      <c r="M320" s="1">
        <v>5.0</v>
      </c>
      <c r="N320" s="1">
        <v>2.0</v>
      </c>
      <c r="O320" s="1">
        <v>3.0</v>
      </c>
      <c r="P320" s="1">
        <v>3.0</v>
      </c>
      <c r="Q320" s="1">
        <v>13.0</v>
      </c>
      <c r="S320" s="1" t="s">
        <v>29</v>
      </c>
      <c r="T320" s="1" t="s">
        <v>24</v>
      </c>
      <c r="U320" s="1" t="s">
        <v>31</v>
      </c>
      <c r="V320" s="1" t="s">
        <v>31</v>
      </c>
      <c r="W320" s="1" t="s">
        <v>38</v>
      </c>
      <c r="Y320" s="1" t="str">
        <f>IFERROR(__xludf.DUMMYFUNCTION("UNIQUE(S320:W320, TRUE)"),"5")</f>
        <v>5</v>
      </c>
      <c r="Z320" s="1" t="str">
        <f>IFERROR(__xludf.DUMMYFUNCTION("""COMPUTED_VALUE"""),"2")</f>
        <v>2</v>
      </c>
      <c r="AA320" s="1" t="str">
        <f>IFERROR(__xludf.DUMMYFUNCTION("""COMPUTED_VALUE"""),"3")</f>
        <v>3</v>
      </c>
      <c r="AB320" s="1" t="str">
        <f>IFERROR(__xludf.DUMMYFUNCTION("""COMPUTED_VALUE"""),"K")</f>
        <v>K</v>
      </c>
      <c r="AE320" s="1">
        <f t="shared" ref="AE320:AI320" si="320">IF($A320&lt;&gt;"", COUNTIF($D320:$H320, "=" &amp; Y320),"")</f>
        <v>1</v>
      </c>
      <c r="AF320" s="1">
        <f t="shared" si="320"/>
        <v>1</v>
      </c>
      <c r="AG320" s="1">
        <f t="shared" si="320"/>
        <v>2</v>
      </c>
      <c r="AH320" s="1">
        <f t="shared" si="320"/>
        <v>1</v>
      </c>
      <c r="AI320" s="1">
        <f t="shared" si="320"/>
        <v>0</v>
      </c>
      <c r="AJ320" s="1">
        <f t="shared" si="3"/>
        <v>0</v>
      </c>
      <c r="AL320" s="1">
        <f>IFERROR(__xludf.DUMMYFUNCTION("IFERROR(TRANSPOSE(SORT(TRANSPOSE(FILTER(AE320:AI320, AE320:AI320&lt;&gt;0)),1, FALSE)))"),2.0)</f>
        <v>2</v>
      </c>
      <c r="AM320" s="1">
        <f>IFERROR(__xludf.DUMMYFUNCTION("""COMPUTED_VALUE"""),1.0)</f>
        <v>1</v>
      </c>
      <c r="AN320" s="1">
        <f>IFERROR(__xludf.DUMMYFUNCTION("""COMPUTED_VALUE"""),1.0)</f>
        <v>1</v>
      </c>
      <c r="AO320" s="1">
        <f>IFERROR(__xludf.DUMMYFUNCTION("""COMPUTED_VALUE"""),1.0)</f>
        <v>1</v>
      </c>
      <c r="AR320" s="1">
        <v>2.0</v>
      </c>
      <c r="AS320" s="1">
        <v>1.0</v>
      </c>
      <c r="AT320" s="1">
        <v>1.0</v>
      </c>
      <c r="AU320" s="1">
        <v>1.0</v>
      </c>
      <c r="AV320" s="1"/>
      <c r="AX320" s="1">
        <v>319.0</v>
      </c>
      <c r="AY320" s="1">
        <v>2.0</v>
      </c>
      <c r="AZ320" s="1">
        <v>1.0</v>
      </c>
      <c r="BA320" s="1">
        <v>1.0</v>
      </c>
      <c r="BB320" s="1">
        <v>1.0</v>
      </c>
      <c r="BC320" s="1"/>
      <c r="BD320" s="1">
        <v>13.0</v>
      </c>
      <c r="BE320" s="1">
        <v>14.0</v>
      </c>
      <c r="BF320" s="1">
        <v>12.0</v>
      </c>
      <c r="BG320" s="1">
        <v>4.0</v>
      </c>
      <c r="BH320" s="1">
        <v>12.0</v>
      </c>
      <c r="BI320" s="1" t="s">
        <v>640</v>
      </c>
      <c r="BJ320" s="1">
        <v>882.0</v>
      </c>
      <c r="BL320" s="1">
        <v>281358.0</v>
      </c>
    </row>
    <row r="321" ht="15.75" customHeight="1">
      <c r="A321" s="2" t="s">
        <v>641</v>
      </c>
      <c r="B321" s="1" t="str">
        <f>IFERROR(__xludf.DUMMYFUNCTION("""COMPUTED_VALUE"""),"3K3KA")</f>
        <v>3K3KA</v>
      </c>
      <c r="C321" s="1">
        <f>IFERROR(__xludf.DUMMYFUNCTION("""COMPUTED_VALUE"""),489.0)</f>
        <v>489</v>
      </c>
      <c r="D321" s="1" t="s">
        <v>31</v>
      </c>
      <c r="E321" s="1" t="s">
        <v>38</v>
      </c>
      <c r="F321" s="1" t="s">
        <v>31</v>
      </c>
      <c r="G321" s="1" t="s">
        <v>38</v>
      </c>
      <c r="H321" s="1" t="s">
        <v>39</v>
      </c>
      <c r="M321" s="1">
        <v>3.0</v>
      </c>
      <c r="N321" s="1">
        <v>13.0</v>
      </c>
      <c r="O321" s="1">
        <v>3.0</v>
      </c>
      <c r="P321" s="1">
        <v>13.0</v>
      </c>
      <c r="Q321" s="1">
        <v>14.0</v>
      </c>
      <c r="S321" s="1" t="s">
        <v>31</v>
      </c>
      <c r="T321" s="1" t="s">
        <v>38</v>
      </c>
      <c r="U321" s="1" t="s">
        <v>31</v>
      </c>
      <c r="V321" s="1" t="s">
        <v>38</v>
      </c>
      <c r="W321" s="1" t="s">
        <v>39</v>
      </c>
      <c r="Y321" s="1" t="str">
        <f>IFERROR(__xludf.DUMMYFUNCTION("UNIQUE(S321:W321, TRUE)"),"3")</f>
        <v>3</v>
      </c>
      <c r="Z321" s="1" t="str">
        <f>IFERROR(__xludf.DUMMYFUNCTION("""COMPUTED_VALUE"""),"K")</f>
        <v>K</v>
      </c>
      <c r="AA321" s="1" t="str">
        <f>IFERROR(__xludf.DUMMYFUNCTION("""COMPUTED_VALUE"""),"A")</f>
        <v>A</v>
      </c>
      <c r="AE321" s="1">
        <f t="shared" ref="AE321:AI321" si="321">IF($A321&lt;&gt;"", COUNTIF($D321:$H321, "=" &amp; Y321),"")</f>
        <v>2</v>
      </c>
      <c r="AF321" s="1">
        <f t="shared" si="321"/>
        <v>2</v>
      </c>
      <c r="AG321" s="1">
        <f t="shared" si="321"/>
        <v>1</v>
      </c>
      <c r="AH321" s="1">
        <f t="shared" si="321"/>
        <v>0</v>
      </c>
      <c r="AI321" s="1">
        <f t="shared" si="321"/>
        <v>0</v>
      </c>
      <c r="AJ321" s="1">
        <f t="shared" si="3"/>
        <v>0</v>
      </c>
      <c r="AL321" s="1">
        <f>IFERROR(__xludf.DUMMYFUNCTION("IFERROR(TRANSPOSE(SORT(TRANSPOSE(FILTER(AE321:AI321, AE321:AI321&lt;&gt;0)),1, FALSE)))"),2.0)</f>
        <v>2</v>
      </c>
      <c r="AM321" s="1">
        <f>IFERROR(__xludf.DUMMYFUNCTION("""COMPUTED_VALUE"""),2.0)</f>
        <v>2</v>
      </c>
      <c r="AN321" s="1">
        <f>IFERROR(__xludf.DUMMYFUNCTION("""COMPUTED_VALUE"""),1.0)</f>
        <v>1</v>
      </c>
      <c r="AR321" s="1">
        <v>2.0</v>
      </c>
      <c r="AS321" s="1">
        <v>2.0</v>
      </c>
      <c r="AT321" s="1">
        <v>1.0</v>
      </c>
      <c r="AU321" s="1"/>
      <c r="AV321" s="1"/>
      <c r="AX321" s="1">
        <v>320.0</v>
      </c>
      <c r="AY321" s="1">
        <v>2.0</v>
      </c>
      <c r="AZ321" s="1">
        <v>1.0</v>
      </c>
      <c r="BA321" s="1">
        <v>1.0</v>
      </c>
      <c r="BB321" s="1">
        <v>1.0</v>
      </c>
      <c r="BC321" s="1"/>
      <c r="BD321" s="1">
        <v>14.0</v>
      </c>
      <c r="BE321" s="1">
        <v>1.0</v>
      </c>
      <c r="BF321" s="1">
        <v>2.0</v>
      </c>
      <c r="BG321" s="1">
        <v>8.0</v>
      </c>
      <c r="BH321" s="1">
        <v>5.0</v>
      </c>
      <c r="BI321" s="1" t="s">
        <v>642</v>
      </c>
      <c r="BJ321" s="1">
        <v>899.0</v>
      </c>
      <c r="BL321" s="1">
        <v>287680.0</v>
      </c>
    </row>
    <row r="322" ht="15.75" customHeight="1">
      <c r="A322" s="2" t="s">
        <v>643</v>
      </c>
      <c r="B322" s="1" t="str">
        <f>IFERROR(__xludf.DUMMYFUNCTION("""COMPUTED_VALUE"""),"33T3J")</f>
        <v>33T3J</v>
      </c>
      <c r="C322" s="1">
        <f>IFERROR(__xludf.DUMMYFUNCTION("""COMPUTED_VALUE"""),964.0)</f>
        <v>964</v>
      </c>
      <c r="D322" s="1" t="s">
        <v>31</v>
      </c>
      <c r="E322" s="1" t="s">
        <v>31</v>
      </c>
      <c r="F322" s="1" t="s">
        <v>45</v>
      </c>
      <c r="G322" s="1" t="s">
        <v>31</v>
      </c>
      <c r="H322" s="1" t="s">
        <v>22</v>
      </c>
      <c r="M322" s="1">
        <v>3.0</v>
      </c>
      <c r="N322" s="1">
        <v>3.0</v>
      </c>
      <c r="O322" s="1">
        <v>10.0</v>
      </c>
      <c r="P322" s="1">
        <v>3.0</v>
      </c>
      <c r="Q322" s="1">
        <v>1.0</v>
      </c>
      <c r="S322" s="1" t="s">
        <v>31</v>
      </c>
      <c r="T322" s="1" t="s">
        <v>31</v>
      </c>
      <c r="U322" s="1" t="s">
        <v>45</v>
      </c>
      <c r="V322" s="1" t="s">
        <v>31</v>
      </c>
      <c r="W322" s="1" t="s">
        <v>25</v>
      </c>
      <c r="Y322" s="1" t="str">
        <f>IFERROR(__xludf.DUMMYFUNCTION("UNIQUE(S322:W322, TRUE)"),"3")</f>
        <v>3</v>
      </c>
      <c r="Z322" s="1" t="str">
        <f>IFERROR(__xludf.DUMMYFUNCTION("""COMPUTED_VALUE"""),"T")</f>
        <v>T</v>
      </c>
      <c r="AA322" s="1" t="str">
        <f>IFERROR(__xludf.DUMMYFUNCTION("""COMPUTED_VALUE"""),"")</f>
        <v/>
      </c>
      <c r="AE322" s="1">
        <f t="shared" ref="AE322:AI322" si="322">IF($A322&lt;&gt;"", COUNTIF($D322:$H322, "=" &amp; Y322),"")</f>
        <v>3</v>
      </c>
      <c r="AF322" s="1">
        <f t="shared" si="322"/>
        <v>1</v>
      </c>
      <c r="AG322" s="1">
        <f t="shared" si="322"/>
        <v>0</v>
      </c>
      <c r="AH322" s="1">
        <f t="shared" si="322"/>
        <v>0</v>
      </c>
      <c r="AI322" s="1">
        <f t="shared" si="322"/>
        <v>0</v>
      </c>
      <c r="AJ322" s="1">
        <f t="shared" si="3"/>
        <v>1</v>
      </c>
      <c r="AL322" s="1">
        <f>IFERROR(__xludf.DUMMYFUNCTION("IFERROR(TRANSPOSE(SORT(TRANSPOSE(FILTER(AE322:AI322, AE322:AI322&lt;&gt;0)),1, FALSE)))"),3.0)</f>
        <v>3</v>
      </c>
      <c r="AM322" s="1">
        <f>IFERROR(__xludf.DUMMYFUNCTION("""COMPUTED_VALUE"""),1.0)</f>
        <v>1</v>
      </c>
      <c r="AR322" s="1">
        <v>4.0</v>
      </c>
      <c r="AS322" s="1">
        <v>1.0</v>
      </c>
      <c r="AT322" s="1"/>
      <c r="AU322" s="1"/>
      <c r="AV322" s="1"/>
      <c r="AX322" s="1">
        <v>321.0</v>
      </c>
      <c r="AY322" s="1">
        <v>2.0</v>
      </c>
      <c r="AZ322" s="1">
        <v>1.0</v>
      </c>
      <c r="BA322" s="1">
        <v>1.0</v>
      </c>
      <c r="BB322" s="1">
        <v>1.0</v>
      </c>
      <c r="BC322" s="1"/>
      <c r="BD322" s="1">
        <v>14.0</v>
      </c>
      <c r="BE322" s="1">
        <v>1.0</v>
      </c>
      <c r="BF322" s="1">
        <v>6.0</v>
      </c>
      <c r="BG322" s="1">
        <v>8.0</v>
      </c>
      <c r="BH322" s="1">
        <v>9.0</v>
      </c>
      <c r="BI322" s="1" t="s">
        <v>644</v>
      </c>
      <c r="BJ322" s="1">
        <v>586.0</v>
      </c>
      <c r="BL322" s="1">
        <v>188106.0</v>
      </c>
    </row>
    <row r="323" ht="15.75" customHeight="1">
      <c r="A323" s="2" t="s">
        <v>645</v>
      </c>
      <c r="B323" s="1" t="str">
        <f>IFERROR(__xludf.DUMMYFUNCTION("""COMPUTED_VALUE"""),"KT3TT")</f>
        <v>KT3TT</v>
      </c>
      <c r="C323" s="1">
        <f>IFERROR(__xludf.DUMMYFUNCTION("""COMPUTED_VALUE"""),507.0)</f>
        <v>507</v>
      </c>
      <c r="D323" s="1" t="s">
        <v>38</v>
      </c>
      <c r="E323" s="1" t="s">
        <v>45</v>
      </c>
      <c r="F323" s="1" t="s">
        <v>31</v>
      </c>
      <c r="G323" s="1" t="s">
        <v>45</v>
      </c>
      <c r="H323" s="1" t="s">
        <v>45</v>
      </c>
      <c r="M323" s="1">
        <v>13.0</v>
      </c>
      <c r="N323" s="1">
        <v>10.0</v>
      </c>
      <c r="O323" s="1">
        <v>3.0</v>
      </c>
      <c r="P323" s="1">
        <v>10.0</v>
      </c>
      <c r="Q323" s="1">
        <v>10.0</v>
      </c>
      <c r="S323" s="1" t="s">
        <v>38</v>
      </c>
      <c r="T323" s="1" t="s">
        <v>45</v>
      </c>
      <c r="U323" s="1" t="s">
        <v>31</v>
      </c>
      <c r="V323" s="1" t="s">
        <v>45</v>
      </c>
      <c r="W323" s="1" t="s">
        <v>45</v>
      </c>
      <c r="Y323" s="1" t="str">
        <f>IFERROR(__xludf.DUMMYFUNCTION("UNIQUE(S323:W323, TRUE)"),"K")</f>
        <v>K</v>
      </c>
      <c r="Z323" s="1" t="str">
        <f>IFERROR(__xludf.DUMMYFUNCTION("""COMPUTED_VALUE"""),"T")</f>
        <v>T</v>
      </c>
      <c r="AA323" s="1" t="str">
        <f>IFERROR(__xludf.DUMMYFUNCTION("""COMPUTED_VALUE"""),"3")</f>
        <v>3</v>
      </c>
      <c r="AE323" s="1">
        <f t="shared" ref="AE323:AI323" si="323">IF($A323&lt;&gt;"", COUNTIF($D323:$H323, "=" &amp; Y323),"")</f>
        <v>1</v>
      </c>
      <c r="AF323" s="1">
        <f t="shared" si="323"/>
        <v>3</v>
      </c>
      <c r="AG323" s="1">
        <f t="shared" si="323"/>
        <v>1</v>
      </c>
      <c r="AH323" s="1">
        <f t="shared" si="323"/>
        <v>0</v>
      </c>
      <c r="AI323" s="1">
        <f t="shared" si="323"/>
        <v>0</v>
      </c>
      <c r="AJ323" s="1">
        <f t="shared" si="3"/>
        <v>0</v>
      </c>
      <c r="AL323" s="1">
        <f>IFERROR(__xludf.DUMMYFUNCTION("IFERROR(TRANSPOSE(SORT(TRANSPOSE(FILTER(AE323:AI323, AE323:AI323&lt;&gt;0)),1, FALSE)))"),3.0)</f>
        <v>3</v>
      </c>
      <c r="AM323" s="1">
        <f>IFERROR(__xludf.DUMMYFUNCTION("""COMPUTED_VALUE"""),1.0)</f>
        <v>1</v>
      </c>
      <c r="AN323" s="1">
        <f>IFERROR(__xludf.DUMMYFUNCTION("""COMPUTED_VALUE"""),1.0)</f>
        <v>1</v>
      </c>
      <c r="AR323" s="1">
        <v>3.0</v>
      </c>
      <c r="AS323" s="1">
        <v>1.0</v>
      </c>
      <c r="AT323" s="1">
        <v>1.0</v>
      </c>
      <c r="AU323" s="1"/>
      <c r="AV323" s="1"/>
      <c r="AX323" s="1">
        <v>322.0</v>
      </c>
      <c r="AY323" s="1">
        <v>2.0</v>
      </c>
      <c r="AZ323" s="1">
        <v>1.0</v>
      </c>
      <c r="BA323" s="1">
        <v>1.0</v>
      </c>
      <c r="BB323" s="1">
        <v>1.0</v>
      </c>
      <c r="BC323" s="1"/>
      <c r="BD323" s="1">
        <v>14.0</v>
      </c>
      <c r="BE323" s="1">
        <v>1.0</v>
      </c>
      <c r="BF323" s="1">
        <v>9.0</v>
      </c>
      <c r="BG323" s="1">
        <v>6.0</v>
      </c>
      <c r="BH323" s="1">
        <v>10.0</v>
      </c>
      <c r="BI323" s="1" t="s">
        <v>646</v>
      </c>
      <c r="BJ323" s="1">
        <v>218.0</v>
      </c>
      <c r="BL323" s="1">
        <v>70196.0</v>
      </c>
    </row>
    <row r="324" ht="15.75" customHeight="1">
      <c r="A324" s="2" t="s">
        <v>647</v>
      </c>
      <c r="B324" s="1" t="str">
        <f>IFERROR(__xludf.DUMMYFUNCTION("""COMPUTED_VALUE"""),"T88TT")</f>
        <v>T88TT</v>
      </c>
      <c r="C324" s="1">
        <f>IFERROR(__xludf.DUMMYFUNCTION("""COMPUTED_VALUE"""),244.0)</f>
        <v>244</v>
      </c>
      <c r="D324" s="1" t="s">
        <v>45</v>
      </c>
      <c r="E324" s="1" t="s">
        <v>30</v>
      </c>
      <c r="F324" s="1" t="s">
        <v>30</v>
      </c>
      <c r="G324" s="1" t="s">
        <v>45</v>
      </c>
      <c r="H324" s="1" t="s">
        <v>45</v>
      </c>
      <c r="M324" s="1">
        <v>10.0</v>
      </c>
      <c r="N324" s="1">
        <v>8.0</v>
      </c>
      <c r="O324" s="1">
        <v>8.0</v>
      </c>
      <c r="P324" s="1">
        <v>10.0</v>
      </c>
      <c r="Q324" s="1">
        <v>10.0</v>
      </c>
      <c r="S324" s="1" t="s">
        <v>45</v>
      </c>
      <c r="T324" s="1" t="s">
        <v>30</v>
      </c>
      <c r="U324" s="1" t="s">
        <v>30</v>
      </c>
      <c r="V324" s="1" t="s">
        <v>45</v>
      </c>
      <c r="W324" s="1" t="s">
        <v>45</v>
      </c>
      <c r="Y324" s="1" t="str">
        <f>IFERROR(__xludf.DUMMYFUNCTION("UNIQUE(S324:W324, TRUE)"),"T")</f>
        <v>T</v>
      </c>
      <c r="Z324" s="1" t="str">
        <f>IFERROR(__xludf.DUMMYFUNCTION("""COMPUTED_VALUE"""),"8")</f>
        <v>8</v>
      </c>
      <c r="AE324" s="1">
        <f t="shared" ref="AE324:AI324" si="324">IF($A324&lt;&gt;"", COUNTIF($D324:$H324, "=" &amp; Y324),"")</f>
        <v>3</v>
      </c>
      <c r="AF324" s="1">
        <f t="shared" si="324"/>
        <v>2</v>
      </c>
      <c r="AG324" s="1">
        <f t="shared" si="324"/>
        <v>0</v>
      </c>
      <c r="AH324" s="1">
        <f t="shared" si="324"/>
        <v>0</v>
      </c>
      <c r="AI324" s="1">
        <f t="shared" si="324"/>
        <v>0</v>
      </c>
      <c r="AJ324" s="1">
        <f t="shared" si="3"/>
        <v>0</v>
      </c>
      <c r="AL324" s="1">
        <f>IFERROR(__xludf.DUMMYFUNCTION("IFERROR(TRANSPOSE(SORT(TRANSPOSE(FILTER(AE324:AI324, AE324:AI324&lt;&gt;0)),1, FALSE)))"),3.0)</f>
        <v>3</v>
      </c>
      <c r="AM324" s="1">
        <f>IFERROR(__xludf.DUMMYFUNCTION("""COMPUTED_VALUE"""),2.0)</f>
        <v>2</v>
      </c>
      <c r="AR324" s="1">
        <v>3.0</v>
      </c>
      <c r="AS324" s="1">
        <v>2.0</v>
      </c>
      <c r="AT324" s="1"/>
      <c r="AU324" s="1"/>
      <c r="AV324" s="1"/>
      <c r="AX324" s="1">
        <v>323.0</v>
      </c>
      <c r="AY324" s="1">
        <v>2.0</v>
      </c>
      <c r="AZ324" s="1">
        <v>1.0</v>
      </c>
      <c r="BA324" s="1">
        <v>1.0</v>
      </c>
      <c r="BB324" s="1">
        <v>1.0</v>
      </c>
      <c r="BC324" s="1"/>
      <c r="BD324" s="1">
        <v>14.0</v>
      </c>
      <c r="BE324" s="1">
        <v>4.0</v>
      </c>
      <c r="BF324" s="1">
        <v>2.0</v>
      </c>
      <c r="BG324" s="1">
        <v>6.0</v>
      </c>
      <c r="BH324" s="1">
        <v>1.0</v>
      </c>
      <c r="BI324" s="1" t="s">
        <v>648</v>
      </c>
      <c r="BJ324" s="1">
        <v>202.0</v>
      </c>
      <c r="BL324" s="1">
        <v>65246.0</v>
      </c>
    </row>
    <row r="325" ht="15.75" customHeight="1">
      <c r="A325" s="2" t="s">
        <v>649</v>
      </c>
      <c r="B325" s="1">
        <f>IFERROR(__xludf.DUMMYFUNCTION("""COMPUTED_VALUE"""),55595.0)</f>
        <v>55595</v>
      </c>
      <c r="C325" s="1">
        <f>IFERROR(__xludf.DUMMYFUNCTION("""COMPUTED_VALUE"""),350.0)</f>
        <v>350</v>
      </c>
      <c r="D325" s="1" t="s">
        <v>29</v>
      </c>
      <c r="E325" s="1" t="s">
        <v>29</v>
      </c>
      <c r="F325" s="1" t="s">
        <v>29</v>
      </c>
      <c r="G325" s="1" t="s">
        <v>23</v>
      </c>
      <c r="H325" s="1" t="s">
        <v>29</v>
      </c>
      <c r="M325" s="1">
        <v>5.0</v>
      </c>
      <c r="N325" s="1">
        <v>5.0</v>
      </c>
      <c r="O325" s="1">
        <v>5.0</v>
      </c>
      <c r="P325" s="1">
        <v>9.0</v>
      </c>
      <c r="Q325" s="1">
        <v>5.0</v>
      </c>
      <c r="S325" s="1" t="s">
        <v>29</v>
      </c>
      <c r="T325" s="1" t="s">
        <v>29</v>
      </c>
      <c r="U325" s="1" t="s">
        <v>29</v>
      </c>
      <c r="V325" s="1" t="s">
        <v>23</v>
      </c>
      <c r="W325" s="1" t="s">
        <v>29</v>
      </c>
      <c r="Y325" s="1" t="str">
        <f>IFERROR(__xludf.DUMMYFUNCTION("UNIQUE(S325:W325, TRUE)"),"5")</f>
        <v>5</v>
      </c>
      <c r="Z325" s="1" t="str">
        <f>IFERROR(__xludf.DUMMYFUNCTION("""COMPUTED_VALUE"""),"9")</f>
        <v>9</v>
      </c>
      <c r="AE325" s="1">
        <f t="shared" ref="AE325:AI325" si="325">IF($A325&lt;&gt;"", COUNTIF($D325:$H325, "=" &amp; Y325),"")</f>
        <v>4</v>
      </c>
      <c r="AF325" s="1">
        <f t="shared" si="325"/>
        <v>1</v>
      </c>
      <c r="AG325" s="1">
        <f t="shared" si="325"/>
        <v>0</v>
      </c>
      <c r="AH325" s="1">
        <f t="shared" si="325"/>
        <v>0</v>
      </c>
      <c r="AI325" s="1">
        <f t="shared" si="325"/>
        <v>0</v>
      </c>
      <c r="AJ325" s="1">
        <f t="shared" si="3"/>
        <v>0</v>
      </c>
      <c r="AL325" s="1">
        <f>IFERROR(__xludf.DUMMYFUNCTION("IFERROR(TRANSPOSE(SORT(TRANSPOSE(FILTER(AE325:AI325, AE325:AI325&lt;&gt;0)),1, FALSE)))"),4.0)</f>
        <v>4</v>
      </c>
      <c r="AM325" s="1">
        <f>IFERROR(__xludf.DUMMYFUNCTION("""COMPUTED_VALUE"""),1.0)</f>
        <v>1</v>
      </c>
      <c r="AR325" s="1">
        <v>4.0</v>
      </c>
      <c r="AS325" s="1">
        <v>1.0</v>
      </c>
      <c r="AT325" s="1"/>
      <c r="AU325" s="1"/>
      <c r="AV325" s="1"/>
      <c r="AX325" s="1">
        <v>324.0</v>
      </c>
      <c r="AY325" s="1">
        <v>2.0</v>
      </c>
      <c r="AZ325" s="1">
        <v>1.0</v>
      </c>
      <c r="BA325" s="1">
        <v>1.0</v>
      </c>
      <c r="BB325" s="1">
        <v>1.0</v>
      </c>
      <c r="BC325" s="1"/>
      <c r="BD325" s="1">
        <v>14.0</v>
      </c>
      <c r="BE325" s="1">
        <v>6.0</v>
      </c>
      <c r="BF325" s="1">
        <v>6.0</v>
      </c>
      <c r="BG325" s="1">
        <v>3.0</v>
      </c>
      <c r="BH325" s="1">
        <v>10.0</v>
      </c>
      <c r="BI325" s="1" t="s">
        <v>650</v>
      </c>
      <c r="BJ325" s="1">
        <v>318.0</v>
      </c>
      <c r="BL325" s="1">
        <v>103032.0</v>
      </c>
    </row>
    <row r="326" ht="15.75" customHeight="1">
      <c r="A326" s="2" t="s">
        <v>651</v>
      </c>
      <c r="B326" s="1" t="str">
        <f>IFERROR(__xludf.DUMMYFUNCTION("""COMPUTED_VALUE"""),"6944J")</f>
        <v>6944J</v>
      </c>
      <c r="C326" s="1">
        <f>IFERROR(__xludf.DUMMYFUNCTION("""COMPUTED_VALUE"""),791.0)</f>
        <v>791</v>
      </c>
      <c r="D326" s="1" t="s">
        <v>40</v>
      </c>
      <c r="E326" s="1" t="s">
        <v>23</v>
      </c>
      <c r="F326" s="1" t="s">
        <v>21</v>
      </c>
      <c r="G326" s="1" t="s">
        <v>21</v>
      </c>
      <c r="H326" s="1" t="s">
        <v>22</v>
      </c>
      <c r="M326" s="1">
        <v>6.0</v>
      </c>
      <c r="N326" s="1">
        <v>9.0</v>
      </c>
      <c r="O326" s="1">
        <v>4.0</v>
      </c>
      <c r="P326" s="1">
        <v>4.0</v>
      </c>
      <c r="Q326" s="1">
        <v>1.0</v>
      </c>
      <c r="S326" s="1" t="s">
        <v>40</v>
      </c>
      <c r="T326" s="1" t="s">
        <v>23</v>
      </c>
      <c r="U326" s="1" t="s">
        <v>21</v>
      </c>
      <c r="V326" s="1" t="s">
        <v>21</v>
      </c>
      <c r="W326" s="1" t="s">
        <v>25</v>
      </c>
      <c r="Y326" s="1" t="str">
        <f>IFERROR(__xludf.DUMMYFUNCTION("UNIQUE(S326:W326, TRUE)"),"6")</f>
        <v>6</v>
      </c>
      <c r="Z326" s="1" t="str">
        <f>IFERROR(__xludf.DUMMYFUNCTION("""COMPUTED_VALUE"""),"9")</f>
        <v>9</v>
      </c>
      <c r="AA326" s="1" t="str">
        <f>IFERROR(__xludf.DUMMYFUNCTION("""COMPUTED_VALUE"""),"4")</f>
        <v>4</v>
      </c>
      <c r="AB326" s="1" t="str">
        <f>IFERROR(__xludf.DUMMYFUNCTION("""COMPUTED_VALUE"""),"")</f>
        <v/>
      </c>
      <c r="AE326" s="1">
        <f t="shared" ref="AE326:AI326" si="326">IF($A326&lt;&gt;"", COUNTIF($D326:$H326, "=" &amp; Y326),"")</f>
        <v>1</v>
      </c>
      <c r="AF326" s="1">
        <f t="shared" si="326"/>
        <v>1</v>
      </c>
      <c r="AG326" s="1">
        <f t="shared" si="326"/>
        <v>2</v>
      </c>
      <c r="AH326" s="1">
        <f t="shared" si="326"/>
        <v>0</v>
      </c>
      <c r="AI326" s="1">
        <f t="shared" si="326"/>
        <v>0</v>
      </c>
      <c r="AJ326" s="1">
        <f t="shared" si="3"/>
        <v>1</v>
      </c>
      <c r="AL326" s="1">
        <f>IFERROR(__xludf.DUMMYFUNCTION("IFERROR(TRANSPOSE(SORT(TRANSPOSE(FILTER(AE326:AI326, AE326:AI326&lt;&gt;0)),1, FALSE)))"),2.0)</f>
        <v>2</v>
      </c>
      <c r="AM326" s="1">
        <f>IFERROR(__xludf.DUMMYFUNCTION("""COMPUTED_VALUE"""),1.0)</f>
        <v>1</v>
      </c>
      <c r="AN326" s="1">
        <f>IFERROR(__xludf.DUMMYFUNCTION("""COMPUTED_VALUE"""),1.0)</f>
        <v>1</v>
      </c>
      <c r="AR326" s="1">
        <v>3.0</v>
      </c>
      <c r="AS326" s="1">
        <v>1.0</v>
      </c>
      <c r="AT326" s="1">
        <v>1.0</v>
      </c>
      <c r="AU326" s="1"/>
      <c r="AV326" s="1"/>
      <c r="AX326" s="1">
        <v>325.0</v>
      </c>
      <c r="AY326" s="1">
        <v>2.0</v>
      </c>
      <c r="AZ326" s="1">
        <v>1.0</v>
      </c>
      <c r="BA326" s="1">
        <v>1.0</v>
      </c>
      <c r="BB326" s="1">
        <v>1.0</v>
      </c>
      <c r="BC326" s="1"/>
      <c r="BD326" s="1">
        <v>14.0</v>
      </c>
      <c r="BE326" s="1">
        <v>8.0</v>
      </c>
      <c r="BF326" s="1">
        <v>12.0</v>
      </c>
      <c r="BG326" s="1">
        <v>14.0</v>
      </c>
      <c r="BH326" s="1">
        <v>10.0</v>
      </c>
      <c r="BI326" s="1" t="s">
        <v>652</v>
      </c>
      <c r="BJ326" s="1">
        <v>872.0</v>
      </c>
      <c r="BL326" s="1">
        <v>283400.0</v>
      </c>
    </row>
    <row r="327" ht="15.75" customHeight="1">
      <c r="A327" s="2" t="s">
        <v>653</v>
      </c>
      <c r="B327" s="1" t="str">
        <f>IFERROR(__xludf.DUMMYFUNCTION("""COMPUTED_VALUE"""),"224AT")</f>
        <v>224AT</v>
      </c>
      <c r="C327" s="1">
        <f>IFERROR(__xludf.DUMMYFUNCTION("""COMPUTED_VALUE"""),887.0)</f>
        <v>887</v>
      </c>
      <c r="D327" s="1" t="s">
        <v>24</v>
      </c>
      <c r="E327" s="1" t="s">
        <v>24</v>
      </c>
      <c r="F327" s="1" t="s">
        <v>21</v>
      </c>
      <c r="G327" s="1" t="s">
        <v>39</v>
      </c>
      <c r="H327" s="1" t="s">
        <v>45</v>
      </c>
      <c r="M327" s="1">
        <v>2.0</v>
      </c>
      <c r="N327" s="1">
        <v>2.0</v>
      </c>
      <c r="O327" s="1">
        <v>4.0</v>
      </c>
      <c r="P327" s="1">
        <v>14.0</v>
      </c>
      <c r="Q327" s="1">
        <v>10.0</v>
      </c>
      <c r="S327" s="1" t="s">
        <v>24</v>
      </c>
      <c r="T327" s="1" t="s">
        <v>24</v>
      </c>
      <c r="U327" s="1" t="s">
        <v>21</v>
      </c>
      <c r="V327" s="1" t="s">
        <v>39</v>
      </c>
      <c r="W327" s="1" t="s">
        <v>45</v>
      </c>
      <c r="Y327" s="1" t="str">
        <f>IFERROR(__xludf.DUMMYFUNCTION("UNIQUE(S327:W327, TRUE)"),"2")</f>
        <v>2</v>
      </c>
      <c r="Z327" s="1" t="str">
        <f>IFERROR(__xludf.DUMMYFUNCTION("""COMPUTED_VALUE"""),"4")</f>
        <v>4</v>
      </c>
      <c r="AA327" s="1" t="str">
        <f>IFERROR(__xludf.DUMMYFUNCTION("""COMPUTED_VALUE"""),"A")</f>
        <v>A</v>
      </c>
      <c r="AB327" s="1" t="str">
        <f>IFERROR(__xludf.DUMMYFUNCTION("""COMPUTED_VALUE"""),"T")</f>
        <v>T</v>
      </c>
      <c r="AE327" s="1">
        <f t="shared" ref="AE327:AI327" si="327">IF($A327&lt;&gt;"", COUNTIF($D327:$H327, "=" &amp; Y327),"")</f>
        <v>2</v>
      </c>
      <c r="AF327" s="1">
        <f t="shared" si="327"/>
        <v>1</v>
      </c>
      <c r="AG327" s="1">
        <f t="shared" si="327"/>
        <v>1</v>
      </c>
      <c r="AH327" s="1">
        <f t="shared" si="327"/>
        <v>1</v>
      </c>
      <c r="AI327" s="1">
        <f t="shared" si="327"/>
        <v>0</v>
      </c>
      <c r="AJ327" s="1">
        <f t="shared" si="3"/>
        <v>0</v>
      </c>
      <c r="AL327" s="1">
        <f>IFERROR(__xludf.DUMMYFUNCTION("IFERROR(TRANSPOSE(SORT(TRANSPOSE(FILTER(AE327:AI327, AE327:AI327&lt;&gt;0)),1, FALSE)))"),2.0)</f>
        <v>2</v>
      </c>
      <c r="AM327" s="1">
        <f>IFERROR(__xludf.DUMMYFUNCTION("""COMPUTED_VALUE"""),1.0)</f>
        <v>1</v>
      </c>
      <c r="AN327" s="1">
        <f>IFERROR(__xludf.DUMMYFUNCTION("""COMPUTED_VALUE"""),1.0)</f>
        <v>1</v>
      </c>
      <c r="AO327" s="1">
        <f>IFERROR(__xludf.DUMMYFUNCTION("""COMPUTED_VALUE"""),1.0)</f>
        <v>1</v>
      </c>
      <c r="AR327" s="1">
        <v>2.0</v>
      </c>
      <c r="AS327" s="1">
        <v>1.0</v>
      </c>
      <c r="AT327" s="1">
        <v>1.0</v>
      </c>
      <c r="AU327" s="1">
        <v>1.0</v>
      </c>
      <c r="AV327" s="1"/>
      <c r="AX327" s="1">
        <v>326.0</v>
      </c>
      <c r="AY327" s="1">
        <v>2.0</v>
      </c>
      <c r="AZ327" s="1">
        <v>1.0</v>
      </c>
      <c r="BA327" s="1">
        <v>1.0</v>
      </c>
      <c r="BB327" s="1">
        <v>1.0</v>
      </c>
      <c r="BC327" s="1"/>
      <c r="BD327" s="1">
        <v>14.0</v>
      </c>
      <c r="BE327" s="1">
        <v>9.0</v>
      </c>
      <c r="BF327" s="1">
        <v>1.0</v>
      </c>
      <c r="BG327" s="1">
        <v>13.0</v>
      </c>
      <c r="BH327" s="1">
        <v>6.0</v>
      </c>
      <c r="BI327" s="1" t="s">
        <v>654</v>
      </c>
      <c r="BJ327" s="1">
        <v>793.0</v>
      </c>
      <c r="BL327" s="1">
        <v>258518.0</v>
      </c>
    </row>
    <row r="328" ht="15.75" customHeight="1">
      <c r="A328" s="2" t="s">
        <v>655</v>
      </c>
      <c r="B328" s="1" t="str">
        <f>IFERROR(__xludf.DUMMYFUNCTION("""COMPUTED_VALUE"""),"3447J")</f>
        <v>3447J</v>
      </c>
      <c r="C328" s="1">
        <f>IFERROR(__xludf.DUMMYFUNCTION("""COMPUTED_VALUE"""),30.0)</f>
        <v>30</v>
      </c>
      <c r="D328" s="1" t="s">
        <v>31</v>
      </c>
      <c r="E328" s="1" t="s">
        <v>21</v>
      </c>
      <c r="F328" s="1" t="s">
        <v>21</v>
      </c>
      <c r="G328" s="1" t="s">
        <v>28</v>
      </c>
      <c r="H328" s="1" t="s">
        <v>22</v>
      </c>
      <c r="M328" s="1">
        <v>3.0</v>
      </c>
      <c r="N328" s="1">
        <v>4.0</v>
      </c>
      <c r="O328" s="1">
        <v>4.0</v>
      </c>
      <c r="P328" s="1">
        <v>7.0</v>
      </c>
      <c r="Q328" s="1">
        <v>1.0</v>
      </c>
      <c r="S328" s="1" t="s">
        <v>31</v>
      </c>
      <c r="T328" s="1" t="s">
        <v>21</v>
      </c>
      <c r="U328" s="1" t="s">
        <v>21</v>
      </c>
      <c r="V328" s="1" t="s">
        <v>28</v>
      </c>
      <c r="W328" s="1" t="s">
        <v>25</v>
      </c>
      <c r="Y328" s="1" t="str">
        <f>IFERROR(__xludf.DUMMYFUNCTION("UNIQUE(S328:W328, TRUE)"),"3")</f>
        <v>3</v>
      </c>
      <c r="Z328" s="1" t="str">
        <f>IFERROR(__xludf.DUMMYFUNCTION("""COMPUTED_VALUE"""),"4")</f>
        <v>4</v>
      </c>
      <c r="AA328" s="1" t="str">
        <f>IFERROR(__xludf.DUMMYFUNCTION("""COMPUTED_VALUE"""),"7")</f>
        <v>7</v>
      </c>
      <c r="AB328" s="1" t="str">
        <f>IFERROR(__xludf.DUMMYFUNCTION("""COMPUTED_VALUE"""),"")</f>
        <v/>
      </c>
      <c r="AE328" s="1">
        <f t="shared" ref="AE328:AI328" si="328">IF($A328&lt;&gt;"", COUNTIF($D328:$H328, "=" &amp; Y328),"")</f>
        <v>1</v>
      </c>
      <c r="AF328" s="1">
        <f t="shared" si="328"/>
        <v>2</v>
      </c>
      <c r="AG328" s="1">
        <f t="shared" si="328"/>
        <v>1</v>
      </c>
      <c r="AH328" s="1">
        <f t="shared" si="328"/>
        <v>0</v>
      </c>
      <c r="AI328" s="1">
        <f t="shared" si="328"/>
        <v>0</v>
      </c>
      <c r="AJ328" s="1">
        <f t="shared" si="3"/>
        <v>1</v>
      </c>
      <c r="AL328" s="1">
        <f>IFERROR(__xludf.DUMMYFUNCTION("IFERROR(TRANSPOSE(SORT(TRANSPOSE(FILTER(AE328:AI328, AE328:AI328&lt;&gt;0)),1, FALSE)))"),2.0)</f>
        <v>2</v>
      </c>
      <c r="AM328" s="1">
        <f>IFERROR(__xludf.DUMMYFUNCTION("""COMPUTED_VALUE"""),1.0)</f>
        <v>1</v>
      </c>
      <c r="AN328" s="1">
        <f>IFERROR(__xludf.DUMMYFUNCTION("""COMPUTED_VALUE"""),1.0)</f>
        <v>1</v>
      </c>
      <c r="AR328" s="1">
        <v>3.0</v>
      </c>
      <c r="AS328" s="1">
        <v>1.0</v>
      </c>
      <c r="AT328" s="1">
        <v>1.0</v>
      </c>
      <c r="AU328" s="1"/>
      <c r="AV328" s="1"/>
      <c r="AX328" s="1">
        <v>327.0</v>
      </c>
      <c r="AY328" s="1">
        <v>2.0</v>
      </c>
      <c r="AZ328" s="1">
        <v>1.0</v>
      </c>
      <c r="BA328" s="1">
        <v>1.0</v>
      </c>
      <c r="BB328" s="1">
        <v>1.0</v>
      </c>
      <c r="BC328" s="1"/>
      <c r="BD328" s="1">
        <v>14.0</v>
      </c>
      <c r="BE328" s="1">
        <v>9.0</v>
      </c>
      <c r="BF328" s="1">
        <v>7.0</v>
      </c>
      <c r="BG328" s="1">
        <v>1.0</v>
      </c>
      <c r="BH328" s="1">
        <v>13.0</v>
      </c>
      <c r="BI328" s="1" t="s">
        <v>656</v>
      </c>
      <c r="BJ328" s="1">
        <v>551.0</v>
      </c>
      <c r="BL328" s="1">
        <v>180177.0</v>
      </c>
    </row>
    <row r="329" ht="15.75" customHeight="1">
      <c r="A329" s="2" t="s">
        <v>657</v>
      </c>
      <c r="B329" s="1" t="str">
        <f>IFERROR(__xludf.DUMMYFUNCTION("""COMPUTED_VALUE"""),"T2K86")</f>
        <v>T2K86</v>
      </c>
      <c r="C329" s="1">
        <f>IFERROR(__xludf.DUMMYFUNCTION("""COMPUTED_VALUE"""),169.0)</f>
        <v>169</v>
      </c>
      <c r="D329" s="1" t="s">
        <v>45</v>
      </c>
      <c r="E329" s="1" t="s">
        <v>24</v>
      </c>
      <c r="F329" s="1" t="s">
        <v>38</v>
      </c>
      <c r="G329" s="1" t="s">
        <v>30</v>
      </c>
      <c r="H329" s="1" t="s">
        <v>40</v>
      </c>
      <c r="M329" s="1">
        <v>10.0</v>
      </c>
      <c r="N329" s="1">
        <v>2.0</v>
      </c>
      <c r="O329" s="1">
        <v>13.0</v>
      </c>
      <c r="P329" s="1">
        <v>8.0</v>
      </c>
      <c r="Q329" s="1">
        <v>6.0</v>
      </c>
      <c r="S329" s="1" t="s">
        <v>45</v>
      </c>
      <c r="T329" s="1" t="s">
        <v>24</v>
      </c>
      <c r="U329" s="1" t="s">
        <v>38</v>
      </c>
      <c r="V329" s="1" t="s">
        <v>30</v>
      </c>
      <c r="W329" s="1" t="s">
        <v>40</v>
      </c>
      <c r="Y329" s="1" t="str">
        <f>IFERROR(__xludf.DUMMYFUNCTION("UNIQUE(S329:W329, TRUE)"),"T")</f>
        <v>T</v>
      </c>
      <c r="Z329" s="1" t="str">
        <f>IFERROR(__xludf.DUMMYFUNCTION("""COMPUTED_VALUE"""),"2")</f>
        <v>2</v>
      </c>
      <c r="AA329" s="1" t="str">
        <f>IFERROR(__xludf.DUMMYFUNCTION("""COMPUTED_VALUE"""),"K")</f>
        <v>K</v>
      </c>
      <c r="AB329" s="1" t="str">
        <f>IFERROR(__xludf.DUMMYFUNCTION("""COMPUTED_VALUE"""),"8")</f>
        <v>8</v>
      </c>
      <c r="AC329" s="1" t="str">
        <f>IFERROR(__xludf.DUMMYFUNCTION("""COMPUTED_VALUE"""),"6")</f>
        <v>6</v>
      </c>
      <c r="AE329" s="1">
        <f t="shared" ref="AE329:AI329" si="329">IF($A329&lt;&gt;"", COUNTIF($D329:$H329, "=" &amp; Y329),"")</f>
        <v>1</v>
      </c>
      <c r="AF329" s="1">
        <f t="shared" si="329"/>
        <v>1</v>
      </c>
      <c r="AG329" s="1">
        <f t="shared" si="329"/>
        <v>1</v>
      </c>
      <c r="AH329" s="1">
        <f t="shared" si="329"/>
        <v>1</v>
      </c>
      <c r="AI329" s="1">
        <f t="shared" si="329"/>
        <v>1</v>
      </c>
      <c r="AJ329" s="1">
        <f t="shared" si="3"/>
        <v>0</v>
      </c>
      <c r="AL329" s="1">
        <f>IFERROR(__xludf.DUMMYFUNCTION("IFERROR(TRANSPOSE(SORT(TRANSPOSE(FILTER(AE329:AI329, AE329:AI329&lt;&gt;0)),1, FALSE)))"),1.0)</f>
        <v>1</v>
      </c>
      <c r="AM329" s="1">
        <f>IFERROR(__xludf.DUMMYFUNCTION("""COMPUTED_VALUE"""),1.0)</f>
        <v>1</v>
      </c>
      <c r="AN329" s="1">
        <f>IFERROR(__xludf.DUMMYFUNCTION("""COMPUTED_VALUE"""),1.0)</f>
        <v>1</v>
      </c>
      <c r="AO329" s="1">
        <f>IFERROR(__xludf.DUMMYFUNCTION("""COMPUTED_VALUE"""),1.0)</f>
        <v>1</v>
      </c>
      <c r="AP329" s="1">
        <f>IFERROR(__xludf.DUMMYFUNCTION("""COMPUTED_VALUE"""),1.0)</f>
        <v>1</v>
      </c>
      <c r="AR329" s="1">
        <v>1.0</v>
      </c>
      <c r="AS329" s="1">
        <v>1.0</v>
      </c>
      <c r="AT329" s="1">
        <v>1.0</v>
      </c>
      <c r="AU329" s="1">
        <v>1.0</v>
      </c>
      <c r="AV329" s="1">
        <v>1.0</v>
      </c>
      <c r="AX329" s="1">
        <v>328.0</v>
      </c>
      <c r="AY329" s="1">
        <v>2.0</v>
      </c>
      <c r="AZ329" s="1">
        <v>1.0</v>
      </c>
      <c r="BA329" s="1">
        <v>1.0</v>
      </c>
      <c r="BB329" s="1">
        <v>1.0</v>
      </c>
      <c r="BC329" s="1"/>
      <c r="BD329" s="1">
        <v>14.0</v>
      </c>
      <c r="BE329" s="1">
        <v>10.0</v>
      </c>
      <c r="BF329" s="1">
        <v>14.0</v>
      </c>
      <c r="BG329" s="1">
        <v>8.0</v>
      </c>
      <c r="BH329" s="1">
        <v>5.0</v>
      </c>
      <c r="BI329" s="1" t="s">
        <v>658</v>
      </c>
      <c r="BJ329" s="1">
        <v>626.0</v>
      </c>
      <c r="BL329" s="1">
        <v>205328.0</v>
      </c>
    </row>
    <row r="330" ht="15.75" customHeight="1">
      <c r="A330" s="2" t="s">
        <v>659</v>
      </c>
      <c r="B330" s="1" t="str">
        <f>IFERROR(__xludf.DUMMYFUNCTION("""COMPUTED_VALUE"""),"Q23Q3")</f>
        <v>Q23Q3</v>
      </c>
      <c r="C330" s="1">
        <f>IFERROR(__xludf.DUMMYFUNCTION("""COMPUTED_VALUE"""),556.0)</f>
        <v>556</v>
      </c>
      <c r="D330" s="1" t="s">
        <v>20</v>
      </c>
      <c r="E330" s="1" t="s">
        <v>24</v>
      </c>
      <c r="F330" s="1" t="s">
        <v>31</v>
      </c>
      <c r="G330" s="1" t="s">
        <v>20</v>
      </c>
      <c r="H330" s="1" t="s">
        <v>31</v>
      </c>
      <c r="M330" s="1">
        <v>12.0</v>
      </c>
      <c r="N330" s="1">
        <v>2.0</v>
      </c>
      <c r="O330" s="1">
        <v>3.0</v>
      </c>
      <c r="P330" s="1">
        <v>12.0</v>
      </c>
      <c r="Q330" s="1">
        <v>3.0</v>
      </c>
      <c r="S330" s="1" t="s">
        <v>20</v>
      </c>
      <c r="T330" s="1" t="s">
        <v>24</v>
      </c>
      <c r="U330" s="1" t="s">
        <v>31</v>
      </c>
      <c r="V330" s="1" t="s">
        <v>20</v>
      </c>
      <c r="W330" s="1" t="s">
        <v>31</v>
      </c>
      <c r="Y330" s="1" t="str">
        <f>IFERROR(__xludf.DUMMYFUNCTION("UNIQUE(S330:W330, TRUE)"),"Q")</f>
        <v>Q</v>
      </c>
      <c r="Z330" s="1" t="str">
        <f>IFERROR(__xludf.DUMMYFUNCTION("""COMPUTED_VALUE"""),"2")</f>
        <v>2</v>
      </c>
      <c r="AA330" s="1" t="str">
        <f>IFERROR(__xludf.DUMMYFUNCTION("""COMPUTED_VALUE"""),"3")</f>
        <v>3</v>
      </c>
      <c r="AE330" s="1">
        <f t="shared" ref="AE330:AI330" si="330">IF($A330&lt;&gt;"", COUNTIF($D330:$H330, "=" &amp; Y330),"")</f>
        <v>2</v>
      </c>
      <c r="AF330" s="1">
        <f t="shared" si="330"/>
        <v>1</v>
      </c>
      <c r="AG330" s="1">
        <f t="shared" si="330"/>
        <v>2</v>
      </c>
      <c r="AH330" s="1">
        <f t="shared" si="330"/>
        <v>0</v>
      </c>
      <c r="AI330" s="1">
        <f t="shared" si="330"/>
        <v>0</v>
      </c>
      <c r="AJ330" s="1">
        <f t="shared" si="3"/>
        <v>0</v>
      </c>
      <c r="AL330" s="1">
        <f>IFERROR(__xludf.DUMMYFUNCTION("IFERROR(TRANSPOSE(SORT(TRANSPOSE(FILTER(AE330:AI330, AE330:AI330&lt;&gt;0)),1, FALSE)))"),2.0)</f>
        <v>2</v>
      </c>
      <c r="AM330" s="1">
        <f>IFERROR(__xludf.DUMMYFUNCTION("""COMPUTED_VALUE"""),2.0)</f>
        <v>2</v>
      </c>
      <c r="AN330" s="1">
        <f>IFERROR(__xludf.DUMMYFUNCTION("""COMPUTED_VALUE"""),1.0)</f>
        <v>1</v>
      </c>
      <c r="AR330" s="1">
        <v>2.0</v>
      </c>
      <c r="AS330" s="1">
        <v>2.0</v>
      </c>
      <c r="AT330" s="1">
        <v>1.0</v>
      </c>
      <c r="AU330" s="1"/>
      <c r="AV330" s="1"/>
      <c r="AX330" s="1">
        <v>329.0</v>
      </c>
      <c r="AY330" s="1">
        <v>2.0</v>
      </c>
      <c r="AZ330" s="1">
        <v>1.0</v>
      </c>
      <c r="BA330" s="1">
        <v>1.0</v>
      </c>
      <c r="BB330" s="1">
        <v>1.0</v>
      </c>
      <c r="BC330" s="1"/>
      <c r="BD330" s="1">
        <v>14.0</v>
      </c>
      <c r="BE330" s="1">
        <v>12.0</v>
      </c>
      <c r="BF330" s="1">
        <v>10.0</v>
      </c>
      <c r="BG330" s="1">
        <v>7.0</v>
      </c>
      <c r="BH330" s="1">
        <v>1.0</v>
      </c>
      <c r="BI330" s="1" t="s">
        <v>660</v>
      </c>
      <c r="BJ330" s="1">
        <v>355.0</v>
      </c>
      <c r="BL330" s="1">
        <v>116795.0</v>
      </c>
    </row>
    <row r="331" ht="15.75" customHeight="1">
      <c r="A331" s="2" t="s">
        <v>661</v>
      </c>
      <c r="B331" s="1" t="str">
        <f>IFERROR(__xludf.DUMMYFUNCTION("""COMPUTED_VALUE"""),"KK88K")</f>
        <v>KK88K</v>
      </c>
      <c r="C331" s="1">
        <f>IFERROR(__xludf.DUMMYFUNCTION("""COMPUTED_VALUE"""),602.0)</f>
        <v>602</v>
      </c>
      <c r="D331" s="1" t="s">
        <v>38</v>
      </c>
      <c r="E331" s="1" t="s">
        <v>38</v>
      </c>
      <c r="F331" s="1" t="s">
        <v>30</v>
      </c>
      <c r="G331" s="1" t="s">
        <v>30</v>
      </c>
      <c r="H331" s="1" t="s">
        <v>38</v>
      </c>
      <c r="M331" s="1">
        <v>13.0</v>
      </c>
      <c r="N331" s="1">
        <v>13.0</v>
      </c>
      <c r="O331" s="1">
        <v>8.0</v>
      </c>
      <c r="P331" s="1">
        <v>8.0</v>
      </c>
      <c r="Q331" s="1">
        <v>13.0</v>
      </c>
      <c r="S331" s="1" t="s">
        <v>38</v>
      </c>
      <c r="T331" s="1" t="s">
        <v>38</v>
      </c>
      <c r="U331" s="1" t="s">
        <v>30</v>
      </c>
      <c r="V331" s="1" t="s">
        <v>30</v>
      </c>
      <c r="W331" s="1" t="s">
        <v>38</v>
      </c>
      <c r="Y331" s="1" t="str">
        <f>IFERROR(__xludf.DUMMYFUNCTION("UNIQUE(S331:W331, TRUE)"),"K")</f>
        <v>K</v>
      </c>
      <c r="Z331" s="1" t="str">
        <f>IFERROR(__xludf.DUMMYFUNCTION("""COMPUTED_VALUE"""),"8")</f>
        <v>8</v>
      </c>
      <c r="AE331" s="1">
        <f t="shared" ref="AE331:AI331" si="331">IF($A331&lt;&gt;"", COUNTIF($D331:$H331, "=" &amp; Y331),"")</f>
        <v>3</v>
      </c>
      <c r="AF331" s="1">
        <f t="shared" si="331"/>
        <v>2</v>
      </c>
      <c r="AG331" s="1">
        <f t="shared" si="331"/>
        <v>0</v>
      </c>
      <c r="AH331" s="1">
        <f t="shared" si="331"/>
        <v>0</v>
      </c>
      <c r="AI331" s="1">
        <f t="shared" si="331"/>
        <v>0</v>
      </c>
      <c r="AJ331" s="1">
        <f t="shared" si="3"/>
        <v>0</v>
      </c>
      <c r="AL331" s="1">
        <f>IFERROR(__xludf.DUMMYFUNCTION("IFERROR(TRANSPOSE(SORT(TRANSPOSE(FILTER(AE331:AI331, AE331:AI331&lt;&gt;0)),1, FALSE)))"),3.0)</f>
        <v>3</v>
      </c>
      <c r="AM331" s="1">
        <f>IFERROR(__xludf.DUMMYFUNCTION("""COMPUTED_VALUE"""),2.0)</f>
        <v>2</v>
      </c>
      <c r="AR331" s="1">
        <v>3.0</v>
      </c>
      <c r="AS331" s="1">
        <v>2.0</v>
      </c>
      <c r="AT331" s="1"/>
      <c r="AU331" s="1"/>
      <c r="AV331" s="1"/>
      <c r="AX331" s="1">
        <v>330.0</v>
      </c>
      <c r="AY331" s="1">
        <v>2.0</v>
      </c>
      <c r="AZ331" s="1">
        <v>1.0</v>
      </c>
      <c r="BA331" s="1">
        <v>1.0</v>
      </c>
      <c r="BB331" s="1">
        <v>1.0</v>
      </c>
      <c r="BC331" s="1"/>
      <c r="BD331" s="1">
        <v>14.0</v>
      </c>
      <c r="BE331" s="1">
        <v>13.0</v>
      </c>
      <c r="BF331" s="1">
        <v>9.0</v>
      </c>
      <c r="BG331" s="1">
        <v>9.0</v>
      </c>
      <c r="BH331" s="1">
        <v>3.0</v>
      </c>
      <c r="BI331" s="1" t="s">
        <v>662</v>
      </c>
      <c r="BJ331" s="1">
        <v>794.0</v>
      </c>
      <c r="BL331" s="1">
        <v>262020.0</v>
      </c>
    </row>
    <row r="332" ht="15.75" customHeight="1">
      <c r="A332" s="2" t="s">
        <v>663</v>
      </c>
      <c r="B332" s="1" t="str">
        <f>IFERROR(__xludf.DUMMYFUNCTION("""COMPUTED_VALUE"""),"4AAA6")</f>
        <v>4AAA6</v>
      </c>
      <c r="C332" s="1">
        <f>IFERROR(__xludf.DUMMYFUNCTION("""COMPUTED_VALUE"""),534.0)</f>
        <v>534</v>
      </c>
      <c r="D332" s="1" t="s">
        <v>21</v>
      </c>
      <c r="E332" s="1" t="s">
        <v>39</v>
      </c>
      <c r="F332" s="1" t="s">
        <v>39</v>
      </c>
      <c r="G332" s="1" t="s">
        <v>39</v>
      </c>
      <c r="H332" s="1" t="s">
        <v>40</v>
      </c>
      <c r="M332" s="1">
        <v>4.0</v>
      </c>
      <c r="N332" s="1">
        <v>14.0</v>
      </c>
      <c r="O332" s="1">
        <v>14.0</v>
      </c>
      <c r="P332" s="1">
        <v>14.0</v>
      </c>
      <c r="Q332" s="1">
        <v>6.0</v>
      </c>
      <c r="S332" s="1" t="s">
        <v>21</v>
      </c>
      <c r="T332" s="1" t="s">
        <v>39</v>
      </c>
      <c r="U332" s="1" t="s">
        <v>39</v>
      </c>
      <c r="V332" s="1" t="s">
        <v>39</v>
      </c>
      <c r="W332" s="1" t="s">
        <v>40</v>
      </c>
      <c r="Y332" s="1" t="str">
        <f>IFERROR(__xludf.DUMMYFUNCTION("UNIQUE(S332:W332, TRUE)"),"4")</f>
        <v>4</v>
      </c>
      <c r="Z332" s="1" t="str">
        <f>IFERROR(__xludf.DUMMYFUNCTION("""COMPUTED_VALUE"""),"A")</f>
        <v>A</v>
      </c>
      <c r="AA332" s="1" t="str">
        <f>IFERROR(__xludf.DUMMYFUNCTION("""COMPUTED_VALUE"""),"6")</f>
        <v>6</v>
      </c>
      <c r="AE332" s="1">
        <f t="shared" ref="AE332:AI332" si="332">IF($A332&lt;&gt;"", COUNTIF($D332:$H332, "=" &amp; Y332),"")</f>
        <v>1</v>
      </c>
      <c r="AF332" s="1">
        <f t="shared" si="332"/>
        <v>3</v>
      </c>
      <c r="AG332" s="1">
        <f t="shared" si="332"/>
        <v>1</v>
      </c>
      <c r="AH332" s="1">
        <f t="shared" si="332"/>
        <v>0</v>
      </c>
      <c r="AI332" s="1">
        <f t="shared" si="332"/>
        <v>0</v>
      </c>
      <c r="AJ332" s="1">
        <f t="shared" si="3"/>
        <v>0</v>
      </c>
      <c r="AL332" s="1">
        <f>IFERROR(__xludf.DUMMYFUNCTION("IFERROR(TRANSPOSE(SORT(TRANSPOSE(FILTER(AE332:AI332, AE332:AI332&lt;&gt;0)),1, FALSE)))"),3.0)</f>
        <v>3</v>
      </c>
      <c r="AM332" s="1">
        <f>IFERROR(__xludf.DUMMYFUNCTION("""COMPUTED_VALUE"""),1.0)</f>
        <v>1</v>
      </c>
      <c r="AN332" s="1">
        <f>IFERROR(__xludf.DUMMYFUNCTION("""COMPUTED_VALUE"""),1.0)</f>
        <v>1</v>
      </c>
      <c r="AR332" s="1">
        <v>3.0</v>
      </c>
      <c r="AS332" s="1">
        <v>1.0</v>
      </c>
      <c r="AT332" s="1">
        <v>1.0</v>
      </c>
      <c r="AU332" s="1"/>
      <c r="AV332" s="1"/>
      <c r="AX332" s="1">
        <v>331.0</v>
      </c>
      <c r="AY332" s="1">
        <v>2.0</v>
      </c>
      <c r="AZ332" s="1">
        <v>1.0</v>
      </c>
      <c r="BA332" s="1">
        <v>1.0</v>
      </c>
      <c r="BB332" s="1">
        <v>1.0</v>
      </c>
      <c r="BC332" s="1"/>
      <c r="BD332" s="1">
        <v>14.0</v>
      </c>
      <c r="BE332" s="1">
        <v>13.0</v>
      </c>
      <c r="BF332" s="1">
        <v>10.0</v>
      </c>
      <c r="BG332" s="1">
        <v>6.0</v>
      </c>
      <c r="BH332" s="1">
        <v>1.0</v>
      </c>
      <c r="BI332" s="1" t="s">
        <v>664</v>
      </c>
      <c r="BJ332" s="1">
        <v>155.0</v>
      </c>
      <c r="BL332" s="1">
        <v>51305.0</v>
      </c>
    </row>
    <row r="333" ht="15.75" customHeight="1">
      <c r="A333" s="2" t="s">
        <v>665</v>
      </c>
      <c r="B333" s="1" t="str">
        <f>IFERROR(__xludf.DUMMYFUNCTION("""COMPUTED_VALUE"""),"ATA85")</f>
        <v>ATA85</v>
      </c>
      <c r="C333" s="1">
        <f>IFERROR(__xludf.DUMMYFUNCTION("""COMPUTED_VALUE"""),626.0)</f>
        <v>626</v>
      </c>
      <c r="D333" s="1" t="s">
        <v>39</v>
      </c>
      <c r="E333" s="1" t="s">
        <v>45</v>
      </c>
      <c r="F333" s="1" t="s">
        <v>39</v>
      </c>
      <c r="G333" s="1" t="s">
        <v>30</v>
      </c>
      <c r="H333" s="1" t="s">
        <v>29</v>
      </c>
      <c r="M333" s="1">
        <v>14.0</v>
      </c>
      <c r="N333" s="1">
        <v>10.0</v>
      </c>
      <c r="O333" s="1">
        <v>14.0</v>
      </c>
      <c r="P333" s="1">
        <v>8.0</v>
      </c>
      <c r="Q333" s="1">
        <v>5.0</v>
      </c>
      <c r="S333" s="1" t="s">
        <v>39</v>
      </c>
      <c r="T333" s="1" t="s">
        <v>45</v>
      </c>
      <c r="U333" s="1" t="s">
        <v>39</v>
      </c>
      <c r="V333" s="1" t="s">
        <v>30</v>
      </c>
      <c r="W333" s="1" t="s">
        <v>29</v>
      </c>
      <c r="Y333" s="1" t="str">
        <f>IFERROR(__xludf.DUMMYFUNCTION("UNIQUE(S333:W333, TRUE)"),"A")</f>
        <v>A</v>
      </c>
      <c r="Z333" s="1" t="str">
        <f>IFERROR(__xludf.DUMMYFUNCTION("""COMPUTED_VALUE"""),"T")</f>
        <v>T</v>
      </c>
      <c r="AA333" s="1" t="str">
        <f>IFERROR(__xludf.DUMMYFUNCTION("""COMPUTED_VALUE"""),"8")</f>
        <v>8</v>
      </c>
      <c r="AB333" s="1" t="str">
        <f>IFERROR(__xludf.DUMMYFUNCTION("""COMPUTED_VALUE"""),"5")</f>
        <v>5</v>
      </c>
      <c r="AE333" s="1">
        <f t="shared" ref="AE333:AI333" si="333">IF($A333&lt;&gt;"", COUNTIF($D333:$H333, "=" &amp; Y333),"")</f>
        <v>2</v>
      </c>
      <c r="AF333" s="1">
        <f t="shared" si="333"/>
        <v>1</v>
      </c>
      <c r="AG333" s="1">
        <f t="shared" si="333"/>
        <v>1</v>
      </c>
      <c r="AH333" s="1">
        <f t="shared" si="333"/>
        <v>1</v>
      </c>
      <c r="AI333" s="1">
        <f t="shared" si="333"/>
        <v>0</v>
      </c>
      <c r="AJ333" s="1">
        <f t="shared" si="3"/>
        <v>0</v>
      </c>
      <c r="AL333" s="1">
        <f>IFERROR(__xludf.DUMMYFUNCTION("IFERROR(TRANSPOSE(SORT(TRANSPOSE(FILTER(AE333:AI333, AE333:AI333&lt;&gt;0)),1, FALSE)))"),2.0)</f>
        <v>2</v>
      </c>
      <c r="AM333" s="1">
        <f>IFERROR(__xludf.DUMMYFUNCTION("""COMPUTED_VALUE"""),1.0)</f>
        <v>1</v>
      </c>
      <c r="AN333" s="1">
        <f>IFERROR(__xludf.DUMMYFUNCTION("""COMPUTED_VALUE"""),1.0)</f>
        <v>1</v>
      </c>
      <c r="AO333" s="1">
        <f>IFERROR(__xludf.DUMMYFUNCTION("""COMPUTED_VALUE"""),1.0)</f>
        <v>1</v>
      </c>
      <c r="AR333" s="1">
        <v>2.0</v>
      </c>
      <c r="AS333" s="1">
        <v>1.0</v>
      </c>
      <c r="AT333" s="1">
        <v>1.0</v>
      </c>
      <c r="AU333" s="1">
        <v>1.0</v>
      </c>
      <c r="AV333" s="1"/>
      <c r="AX333" s="1">
        <v>332.0</v>
      </c>
      <c r="AY333" s="1">
        <v>2.0</v>
      </c>
      <c r="AZ333" s="1">
        <v>1.0</v>
      </c>
      <c r="BA333" s="1">
        <v>1.0</v>
      </c>
      <c r="BB333" s="1">
        <v>1.0</v>
      </c>
      <c r="BC333" s="1"/>
      <c r="BD333" s="1">
        <v>14.0</v>
      </c>
      <c r="BE333" s="1">
        <v>14.0</v>
      </c>
      <c r="BF333" s="1">
        <v>4.0</v>
      </c>
      <c r="BG333" s="1">
        <v>3.0</v>
      </c>
      <c r="BH333" s="1">
        <v>6.0</v>
      </c>
      <c r="BI333" s="1" t="s">
        <v>666</v>
      </c>
      <c r="BJ333" s="1">
        <v>353.0</v>
      </c>
      <c r="BL333" s="1">
        <v>117196.0</v>
      </c>
    </row>
    <row r="334" ht="15.75" customHeight="1">
      <c r="A334" s="2" t="s">
        <v>667</v>
      </c>
      <c r="B334" s="1" t="str">
        <f>IFERROR(__xludf.DUMMYFUNCTION("""COMPUTED_VALUE"""),"8J3KA")</f>
        <v>8J3KA</v>
      </c>
      <c r="C334" s="1">
        <f>IFERROR(__xludf.DUMMYFUNCTION("""COMPUTED_VALUE"""),699.0)</f>
        <v>699</v>
      </c>
      <c r="D334" s="1" t="s">
        <v>30</v>
      </c>
      <c r="E334" s="1" t="s">
        <v>22</v>
      </c>
      <c r="F334" s="1" t="s">
        <v>31</v>
      </c>
      <c r="G334" s="1" t="s">
        <v>38</v>
      </c>
      <c r="H334" s="1" t="s">
        <v>39</v>
      </c>
      <c r="M334" s="1">
        <v>8.0</v>
      </c>
      <c r="N334" s="1">
        <v>1.0</v>
      </c>
      <c r="O334" s="1">
        <v>3.0</v>
      </c>
      <c r="P334" s="1">
        <v>13.0</v>
      </c>
      <c r="Q334" s="1">
        <v>14.0</v>
      </c>
      <c r="S334" s="1" t="s">
        <v>30</v>
      </c>
      <c r="T334" s="1" t="s">
        <v>25</v>
      </c>
      <c r="U334" s="1" t="s">
        <v>31</v>
      </c>
      <c r="V334" s="1" t="s">
        <v>38</v>
      </c>
      <c r="W334" s="1" t="s">
        <v>39</v>
      </c>
      <c r="Y334" s="1" t="str">
        <f>IFERROR(__xludf.DUMMYFUNCTION("UNIQUE(S334:W334, TRUE)"),"8")</f>
        <v>8</v>
      </c>
      <c r="Z334" s="1" t="str">
        <f>IFERROR(__xludf.DUMMYFUNCTION("""COMPUTED_VALUE"""),"")</f>
        <v/>
      </c>
      <c r="AA334" s="1" t="str">
        <f>IFERROR(__xludf.DUMMYFUNCTION("""COMPUTED_VALUE"""),"3")</f>
        <v>3</v>
      </c>
      <c r="AB334" s="1" t="str">
        <f>IFERROR(__xludf.DUMMYFUNCTION("""COMPUTED_VALUE"""),"K")</f>
        <v>K</v>
      </c>
      <c r="AC334" s="1" t="str">
        <f>IFERROR(__xludf.DUMMYFUNCTION("""COMPUTED_VALUE"""),"A")</f>
        <v>A</v>
      </c>
      <c r="AE334" s="1">
        <f t="shared" ref="AE334:AI334" si="334">IF($A334&lt;&gt;"", COUNTIF($D334:$H334, "=" &amp; Y334),"")</f>
        <v>1</v>
      </c>
      <c r="AF334" s="1">
        <f t="shared" si="334"/>
        <v>0</v>
      </c>
      <c r="AG334" s="1">
        <f t="shared" si="334"/>
        <v>1</v>
      </c>
      <c r="AH334" s="1">
        <f t="shared" si="334"/>
        <v>1</v>
      </c>
      <c r="AI334" s="1">
        <f t="shared" si="334"/>
        <v>1</v>
      </c>
      <c r="AJ334" s="1">
        <f t="shared" si="3"/>
        <v>1</v>
      </c>
      <c r="AL334" s="1">
        <f>IFERROR(__xludf.DUMMYFUNCTION("IFERROR(TRANSPOSE(SORT(TRANSPOSE(FILTER(AE334:AI334, AE334:AI334&lt;&gt;0)),1, FALSE)))"),1.0)</f>
        <v>1</v>
      </c>
      <c r="AM334" s="1">
        <f>IFERROR(__xludf.DUMMYFUNCTION("""COMPUTED_VALUE"""),1.0)</f>
        <v>1</v>
      </c>
      <c r="AN334" s="1">
        <f>IFERROR(__xludf.DUMMYFUNCTION("""COMPUTED_VALUE"""),1.0)</f>
        <v>1</v>
      </c>
      <c r="AO334" s="1">
        <f>IFERROR(__xludf.DUMMYFUNCTION("""COMPUTED_VALUE"""),1.0)</f>
        <v>1</v>
      </c>
      <c r="AR334" s="1">
        <v>2.0</v>
      </c>
      <c r="AS334" s="1">
        <v>1.0</v>
      </c>
      <c r="AT334" s="1">
        <v>1.0</v>
      </c>
      <c r="AU334" s="1">
        <v>1.0</v>
      </c>
      <c r="AV334" s="1"/>
      <c r="AX334" s="1">
        <v>333.0</v>
      </c>
      <c r="AY334" s="1">
        <v>2.0</v>
      </c>
      <c r="AZ334" s="1">
        <v>2.0</v>
      </c>
      <c r="BA334" s="1">
        <v>1.0</v>
      </c>
      <c r="BB334" s="1"/>
      <c r="BC334" s="1"/>
      <c r="BD334" s="1">
        <v>2.0</v>
      </c>
      <c r="BE334" s="1">
        <v>2.0</v>
      </c>
      <c r="BF334" s="1">
        <v>7.0</v>
      </c>
      <c r="BG334" s="1">
        <v>3.0</v>
      </c>
      <c r="BH334" s="1">
        <v>3.0</v>
      </c>
      <c r="BI334" s="1">
        <v>22733.0</v>
      </c>
      <c r="BJ334" s="1">
        <v>713.0</v>
      </c>
      <c r="BL334" s="1">
        <v>237429.0</v>
      </c>
    </row>
    <row r="335" ht="15.75" customHeight="1">
      <c r="A335" s="2" t="s">
        <v>668</v>
      </c>
      <c r="B335" s="1" t="str">
        <f>IFERROR(__xludf.DUMMYFUNCTION("""COMPUTED_VALUE"""),"KKQKK")</f>
        <v>KKQKK</v>
      </c>
      <c r="C335" s="1">
        <f>IFERROR(__xludf.DUMMYFUNCTION("""COMPUTED_VALUE"""),931.0)</f>
        <v>931</v>
      </c>
      <c r="D335" s="1" t="s">
        <v>38</v>
      </c>
      <c r="E335" s="1" t="s">
        <v>38</v>
      </c>
      <c r="F335" s="1" t="s">
        <v>20</v>
      </c>
      <c r="G335" s="1" t="s">
        <v>38</v>
      </c>
      <c r="H335" s="1" t="s">
        <v>38</v>
      </c>
      <c r="M335" s="1">
        <v>13.0</v>
      </c>
      <c r="N335" s="1">
        <v>13.0</v>
      </c>
      <c r="O335" s="1">
        <v>12.0</v>
      </c>
      <c r="P335" s="1">
        <v>13.0</v>
      </c>
      <c r="Q335" s="1">
        <v>13.0</v>
      </c>
      <c r="S335" s="1" t="s">
        <v>38</v>
      </c>
      <c r="T335" s="1" t="s">
        <v>38</v>
      </c>
      <c r="U335" s="1" t="s">
        <v>20</v>
      </c>
      <c r="V335" s="1" t="s">
        <v>38</v>
      </c>
      <c r="W335" s="1" t="s">
        <v>38</v>
      </c>
      <c r="Y335" s="1" t="str">
        <f>IFERROR(__xludf.DUMMYFUNCTION("UNIQUE(S335:W335, TRUE)"),"K")</f>
        <v>K</v>
      </c>
      <c r="Z335" s="1" t="str">
        <f>IFERROR(__xludf.DUMMYFUNCTION("""COMPUTED_VALUE"""),"Q")</f>
        <v>Q</v>
      </c>
      <c r="AE335" s="1">
        <f t="shared" ref="AE335:AI335" si="335">IF($A335&lt;&gt;"", COUNTIF($D335:$H335, "=" &amp; Y335),"")</f>
        <v>4</v>
      </c>
      <c r="AF335" s="1">
        <f t="shared" si="335"/>
        <v>1</v>
      </c>
      <c r="AG335" s="1">
        <f t="shared" si="335"/>
        <v>0</v>
      </c>
      <c r="AH335" s="1">
        <f t="shared" si="335"/>
        <v>0</v>
      </c>
      <c r="AI335" s="1">
        <f t="shared" si="335"/>
        <v>0</v>
      </c>
      <c r="AJ335" s="1">
        <f t="shared" si="3"/>
        <v>0</v>
      </c>
      <c r="AL335" s="1">
        <f>IFERROR(__xludf.DUMMYFUNCTION("IFERROR(TRANSPOSE(SORT(TRANSPOSE(FILTER(AE335:AI335, AE335:AI335&lt;&gt;0)),1, FALSE)))"),4.0)</f>
        <v>4</v>
      </c>
      <c r="AM335" s="1">
        <f>IFERROR(__xludf.DUMMYFUNCTION("""COMPUTED_VALUE"""),1.0)</f>
        <v>1</v>
      </c>
      <c r="AR335" s="1">
        <v>4.0</v>
      </c>
      <c r="AS335" s="1">
        <v>1.0</v>
      </c>
      <c r="AT335" s="1"/>
      <c r="AU335" s="1"/>
      <c r="AV335" s="1"/>
      <c r="AX335" s="1">
        <v>334.0</v>
      </c>
      <c r="AY335" s="1">
        <v>2.0</v>
      </c>
      <c r="AZ335" s="1">
        <v>2.0</v>
      </c>
      <c r="BA335" s="1">
        <v>1.0</v>
      </c>
      <c r="BB335" s="1"/>
      <c r="BC335" s="1"/>
      <c r="BD335" s="1">
        <v>2.0</v>
      </c>
      <c r="BE335" s="1">
        <v>2.0</v>
      </c>
      <c r="BF335" s="1">
        <v>14.0</v>
      </c>
      <c r="BG335" s="1">
        <v>3.0</v>
      </c>
      <c r="BH335" s="1">
        <v>14.0</v>
      </c>
      <c r="BI335" s="1" t="s">
        <v>669</v>
      </c>
      <c r="BJ335" s="1">
        <v>845.0</v>
      </c>
      <c r="BL335" s="1">
        <v>282230.0</v>
      </c>
    </row>
    <row r="336" ht="15.75" customHeight="1">
      <c r="A336" s="2" t="s">
        <v>670</v>
      </c>
      <c r="B336" s="1" t="str">
        <f>IFERROR(__xludf.DUMMYFUNCTION("""COMPUTED_VALUE"""),"4TTTQ")</f>
        <v>4TTTQ</v>
      </c>
      <c r="C336" s="1">
        <f>IFERROR(__xludf.DUMMYFUNCTION("""COMPUTED_VALUE"""),328.0)</f>
        <v>328</v>
      </c>
      <c r="D336" s="1" t="s">
        <v>21</v>
      </c>
      <c r="E336" s="1" t="s">
        <v>45</v>
      </c>
      <c r="F336" s="1" t="s">
        <v>45</v>
      </c>
      <c r="G336" s="1" t="s">
        <v>45</v>
      </c>
      <c r="H336" s="1" t="s">
        <v>20</v>
      </c>
      <c r="M336" s="1">
        <v>4.0</v>
      </c>
      <c r="N336" s="1">
        <v>10.0</v>
      </c>
      <c r="O336" s="1">
        <v>10.0</v>
      </c>
      <c r="P336" s="1">
        <v>10.0</v>
      </c>
      <c r="Q336" s="1">
        <v>12.0</v>
      </c>
      <c r="S336" s="1" t="s">
        <v>21</v>
      </c>
      <c r="T336" s="1" t="s">
        <v>45</v>
      </c>
      <c r="U336" s="1" t="s">
        <v>45</v>
      </c>
      <c r="V336" s="1" t="s">
        <v>45</v>
      </c>
      <c r="W336" s="1" t="s">
        <v>20</v>
      </c>
      <c r="Y336" s="1" t="str">
        <f>IFERROR(__xludf.DUMMYFUNCTION("UNIQUE(S336:W336, TRUE)"),"4")</f>
        <v>4</v>
      </c>
      <c r="Z336" s="1" t="str">
        <f>IFERROR(__xludf.DUMMYFUNCTION("""COMPUTED_VALUE"""),"T")</f>
        <v>T</v>
      </c>
      <c r="AA336" s="1" t="str">
        <f>IFERROR(__xludf.DUMMYFUNCTION("""COMPUTED_VALUE"""),"Q")</f>
        <v>Q</v>
      </c>
      <c r="AE336" s="1">
        <f t="shared" ref="AE336:AI336" si="336">IF($A336&lt;&gt;"", COUNTIF($D336:$H336, "=" &amp; Y336),"")</f>
        <v>1</v>
      </c>
      <c r="AF336" s="1">
        <f t="shared" si="336"/>
        <v>3</v>
      </c>
      <c r="AG336" s="1">
        <f t="shared" si="336"/>
        <v>1</v>
      </c>
      <c r="AH336" s="1">
        <f t="shared" si="336"/>
        <v>0</v>
      </c>
      <c r="AI336" s="1">
        <f t="shared" si="336"/>
        <v>0</v>
      </c>
      <c r="AJ336" s="1">
        <f t="shared" si="3"/>
        <v>0</v>
      </c>
      <c r="AL336" s="1">
        <f>IFERROR(__xludf.DUMMYFUNCTION("IFERROR(TRANSPOSE(SORT(TRANSPOSE(FILTER(AE336:AI336, AE336:AI336&lt;&gt;0)),1, FALSE)))"),3.0)</f>
        <v>3</v>
      </c>
      <c r="AM336" s="1">
        <f>IFERROR(__xludf.DUMMYFUNCTION("""COMPUTED_VALUE"""),1.0)</f>
        <v>1</v>
      </c>
      <c r="AN336" s="1">
        <f>IFERROR(__xludf.DUMMYFUNCTION("""COMPUTED_VALUE"""),1.0)</f>
        <v>1</v>
      </c>
      <c r="AR336" s="1">
        <v>3.0</v>
      </c>
      <c r="AS336" s="1">
        <v>1.0</v>
      </c>
      <c r="AT336" s="1">
        <v>1.0</v>
      </c>
      <c r="AU336" s="1"/>
      <c r="AV336" s="1"/>
      <c r="AX336" s="1">
        <v>335.0</v>
      </c>
      <c r="AY336" s="1">
        <v>2.0</v>
      </c>
      <c r="AZ336" s="1">
        <v>2.0</v>
      </c>
      <c r="BA336" s="1">
        <v>1.0</v>
      </c>
      <c r="BB336" s="1"/>
      <c r="BC336" s="1"/>
      <c r="BD336" s="1">
        <v>2.0</v>
      </c>
      <c r="BE336" s="1">
        <v>3.0</v>
      </c>
      <c r="BF336" s="1">
        <v>3.0</v>
      </c>
      <c r="BG336" s="1">
        <v>2.0</v>
      </c>
      <c r="BH336" s="1">
        <v>10.0</v>
      </c>
      <c r="BI336" s="1" t="s">
        <v>671</v>
      </c>
      <c r="BJ336" s="1">
        <v>752.0</v>
      </c>
      <c r="BL336" s="1">
        <v>251920.0</v>
      </c>
    </row>
    <row r="337" ht="15.75" customHeight="1">
      <c r="A337" s="2" t="s">
        <v>672</v>
      </c>
      <c r="B337" s="1" t="str">
        <f>IFERROR(__xludf.DUMMYFUNCTION("""COMPUTED_VALUE"""),"A3684")</f>
        <v>A3684</v>
      </c>
      <c r="C337" s="1">
        <f>IFERROR(__xludf.DUMMYFUNCTION("""COMPUTED_VALUE"""),923.0)</f>
        <v>923</v>
      </c>
      <c r="D337" s="1" t="s">
        <v>39</v>
      </c>
      <c r="E337" s="1" t="s">
        <v>31</v>
      </c>
      <c r="F337" s="1" t="s">
        <v>40</v>
      </c>
      <c r="G337" s="1" t="s">
        <v>30</v>
      </c>
      <c r="H337" s="1" t="s">
        <v>21</v>
      </c>
      <c r="M337" s="1">
        <v>14.0</v>
      </c>
      <c r="N337" s="1">
        <v>3.0</v>
      </c>
      <c r="O337" s="1">
        <v>6.0</v>
      </c>
      <c r="P337" s="1">
        <v>8.0</v>
      </c>
      <c r="Q337" s="1">
        <v>4.0</v>
      </c>
      <c r="S337" s="1" t="s">
        <v>39</v>
      </c>
      <c r="T337" s="1" t="s">
        <v>31</v>
      </c>
      <c r="U337" s="1" t="s">
        <v>40</v>
      </c>
      <c r="V337" s="1" t="s">
        <v>30</v>
      </c>
      <c r="W337" s="1" t="s">
        <v>21</v>
      </c>
      <c r="Y337" s="1" t="str">
        <f>IFERROR(__xludf.DUMMYFUNCTION("UNIQUE(S337:W337, TRUE)"),"A")</f>
        <v>A</v>
      </c>
      <c r="Z337" s="1" t="str">
        <f>IFERROR(__xludf.DUMMYFUNCTION("""COMPUTED_VALUE"""),"3")</f>
        <v>3</v>
      </c>
      <c r="AA337" s="1" t="str">
        <f>IFERROR(__xludf.DUMMYFUNCTION("""COMPUTED_VALUE"""),"6")</f>
        <v>6</v>
      </c>
      <c r="AB337" s="1" t="str">
        <f>IFERROR(__xludf.DUMMYFUNCTION("""COMPUTED_VALUE"""),"8")</f>
        <v>8</v>
      </c>
      <c r="AC337" s="1" t="str">
        <f>IFERROR(__xludf.DUMMYFUNCTION("""COMPUTED_VALUE"""),"4")</f>
        <v>4</v>
      </c>
      <c r="AE337" s="1">
        <f t="shared" ref="AE337:AI337" si="337">IF($A337&lt;&gt;"", COUNTIF($D337:$H337, "=" &amp; Y337),"")</f>
        <v>1</v>
      </c>
      <c r="AF337" s="1">
        <f t="shared" si="337"/>
        <v>1</v>
      </c>
      <c r="AG337" s="1">
        <f t="shared" si="337"/>
        <v>1</v>
      </c>
      <c r="AH337" s="1">
        <f t="shared" si="337"/>
        <v>1</v>
      </c>
      <c r="AI337" s="1">
        <f t="shared" si="337"/>
        <v>1</v>
      </c>
      <c r="AJ337" s="1">
        <f t="shared" si="3"/>
        <v>0</v>
      </c>
      <c r="AL337" s="1">
        <f>IFERROR(__xludf.DUMMYFUNCTION("IFERROR(TRANSPOSE(SORT(TRANSPOSE(FILTER(AE337:AI337, AE337:AI337&lt;&gt;0)),1, FALSE)))"),1.0)</f>
        <v>1</v>
      </c>
      <c r="AM337" s="1">
        <f>IFERROR(__xludf.DUMMYFUNCTION("""COMPUTED_VALUE"""),1.0)</f>
        <v>1</v>
      </c>
      <c r="AN337" s="1">
        <f>IFERROR(__xludf.DUMMYFUNCTION("""COMPUTED_VALUE"""),1.0)</f>
        <v>1</v>
      </c>
      <c r="AO337" s="1">
        <f>IFERROR(__xludf.DUMMYFUNCTION("""COMPUTED_VALUE"""),1.0)</f>
        <v>1</v>
      </c>
      <c r="AP337" s="1">
        <f>IFERROR(__xludf.DUMMYFUNCTION("""COMPUTED_VALUE"""),1.0)</f>
        <v>1</v>
      </c>
      <c r="AR337" s="1">
        <v>1.0</v>
      </c>
      <c r="AS337" s="1">
        <v>1.0</v>
      </c>
      <c r="AT337" s="1">
        <v>1.0</v>
      </c>
      <c r="AU337" s="1">
        <v>1.0</v>
      </c>
      <c r="AV337" s="1">
        <v>1.0</v>
      </c>
      <c r="AX337" s="1">
        <v>336.0</v>
      </c>
      <c r="AY337" s="1">
        <v>2.0</v>
      </c>
      <c r="AZ337" s="1">
        <v>2.0</v>
      </c>
      <c r="BA337" s="1">
        <v>1.0</v>
      </c>
      <c r="BB337" s="1"/>
      <c r="BC337" s="1"/>
      <c r="BD337" s="1">
        <v>2.0</v>
      </c>
      <c r="BE337" s="1">
        <v>4.0</v>
      </c>
      <c r="BF337" s="1">
        <v>4.0</v>
      </c>
      <c r="BG337" s="1">
        <v>2.0</v>
      </c>
      <c r="BH337" s="1">
        <v>3.0</v>
      </c>
      <c r="BI337" s="1">
        <v>24423.0</v>
      </c>
      <c r="BJ337" s="1">
        <v>915.0</v>
      </c>
      <c r="BL337" s="1">
        <v>307440.0</v>
      </c>
    </row>
    <row r="338" ht="15.75" customHeight="1">
      <c r="A338" s="2" t="s">
        <v>673</v>
      </c>
      <c r="B338" s="1" t="str">
        <f>IFERROR(__xludf.DUMMYFUNCTION("""COMPUTED_VALUE"""),"62AA2")</f>
        <v>62AA2</v>
      </c>
      <c r="C338" s="1">
        <f>IFERROR(__xludf.DUMMYFUNCTION("""COMPUTED_VALUE"""),776.0)</f>
        <v>776</v>
      </c>
      <c r="D338" s="1" t="s">
        <v>40</v>
      </c>
      <c r="E338" s="1" t="s">
        <v>24</v>
      </c>
      <c r="F338" s="1" t="s">
        <v>39</v>
      </c>
      <c r="G338" s="1" t="s">
        <v>39</v>
      </c>
      <c r="H338" s="1" t="s">
        <v>24</v>
      </c>
      <c r="M338" s="1">
        <v>6.0</v>
      </c>
      <c r="N338" s="1">
        <v>2.0</v>
      </c>
      <c r="O338" s="1">
        <v>14.0</v>
      </c>
      <c r="P338" s="1">
        <v>14.0</v>
      </c>
      <c r="Q338" s="1">
        <v>2.0</v>
      </c>
      <c r="S338" s="1" t="s">
        <v>40</v>
      </c>
      <c r="T338" s="1" t="s">
        <v>24</v>
      </c>
      <c r="U338" s="1" t="s">
        <v>39</v>
      </c>
      <c r="V338" s="1" t="s">
        <v>39</v>
      </c>
      <c r="W338" s="1" t="s">
        <v>24</v>
      </c>
      <c r="Y338" s="1" t="str">
        <f>IFERROR(__xludf.DUMMYFUNCTION("UNIQUE(S338:W338, TRUE)"),"6")</f>
        <v>6</v>
      </c>
      <c r="Z338" s="1" t="str">
        <f>IFERROR(__xludf.DUMMYFUNCTION("""COMPUTED_VALUE"""),"2")</f>
        <v>2</v>
      </c>
      <c r="AA338" s="1" t="str">
        <f>IFERROR(__xludf.DUMMYFUNCTION("""COMPUTED_VALUE"""),"A")</f>
        <v>A</v>
      </c>
      <c r="AE338" s="1">
        <f t="shared" ref="AE338:AI338" si="338">IF($A338&lt;&gt;"", COUNTIF($D338:$H338, "=" &amp; Y338),"")</f>
        <v>1</v>
      </c>
      <c r="AF338" s="1">
        <f t="shared" si="338"/>
        <v>2</v>
      </c>
      <c r="AG338" s="1">
        <f t="shared" si="338"/>
        <v>2</v>
      </c>
      <c r="AH338" s="1">
        <f t="shared" si="338"/>
        <v>0</v>
      </c>
      <c r="AI338" s="1">
        <f t="shared" si="338"/>
        <v>0</v>
      </c>
      <c r="AJ338" s="1">
        <f t="shared" si="3"/>
        <v>0</v>
      </c>
      <c r="AL338" s="1">
        <f>IFERROR(__xludf.DUMMYFUNCTION("IFERROR(TRANSPOSE(SORT(TRANSPOSE(FILTER(AE338:AI338, AE338:AI338&lt;&gt;0)),1, FALSE)))"),2.0)</f>
        <v>2</v>
      </c>
      <c r="AM338" s="1">
        <f>IFERROR(__xludf.DUMMYFUNCTION("""COMPUTED_VALUE"""),2.0)</f>
        <v>2</v>
      </c>
      <c r="AN338" s="1">
        <f>IFERROR(__xludf.DUMMYFUNCTION("""COMPUTED_VALUE"""),1.0)</f>
        <v>1</v>
      </c>
      <c r="AR338" s="1">
        <v>2.0</v>
      </c>
      <c r="AS338" s="1">
        <v>2.0</v>
      </c>
      <c r="AT338" s="1">
        <v>1.0</v>
      </c>
      <c r="AU338" s="1"/>
      <c r="AV338" s="1"/>
      <c r="AX338" s="1">
        <v>337.0</v>
      </c>
      <c r="AY338" s="1">
        <v>2.0</v>
      </c>
      <c r="AZ338" s="1">
        <v>2.0</v>
      </c>
      <c r="BA338" s="1">
        <v>1.0</v>
      </c>
      <c r="BB338" s="1"/>
      <c r="BC338" s="1"/>
      <c r="BD338" s="1">
        <v>2.0</v>
      </c>
      <c r="BE338" s="1">
        <v>4.0</v>
      </c>
      <c r="BF338" s="1">
        <v>6.0</v>
      </c>
      <c r="BG338" s="1">
        <v>6.0</v>
      </c>
      <c r="BH338" s="1">
        <v>2.0</v>
      </c>
      <c r="BI338" s="1">
        <v>24662.0</v>
      </c>
      <c r="BJ338" s="1">
        <v>251.0</v>
      </c>
      <c r="BL338" s="1">
        <v>84587.0</v>
      </c>
    </row>
    <row r="339" ht="15.75" customHeight="1">
      <c r="A339" s="2" t="s">
        <v>674</v>
      </c>
      <c r="B339" s="1" t="str">
        <f>IFERROR(__xludf.DUMMYFUNCTION("""COMPUTED_VALUE"""),"8464K")</f>
        <v>8464K</v>
      </c>
      <c r="C339" s="1">
        <f>IFERROR(__xludf.DUMMYFUNCTION("""COMPUTED_VALUE"""),121.0)</f>
        <v>121</v>
      </c>
      <c r="D339" s="1" t="s">
        <v>30</v>
      </c>
      <c r="E339" s="1" t="s">
        <v>21</v>
      </c>
      <c r="F339" s="1" t="s">
        <v>40</v>
      </c>
      <c r="G339" s="1" t="s">
        <v>21</v>
      </c>
      <c r="H339" s="1" t="s">
        <v>38</v>
      </c>
      <c r="M339" s="1">
        <v>8.0</v>
      </c>
      <c r="N339" s="1">
        <v>4.0</v>
      </c>
      <c r="O339" s="1">
        <v>6.0</v>
      </c>
      <c r="P339" s="1">
        <v>4.0</v>
      </c>
      <c r="Q339" s="1">
        <v>13.0</v>
      </c>
      <c r="S339" s="1" t="s">
        <v>30</v>
      </c>
      <c r="T339" s="1" t="s">
        <v>21</v>
      </c>
      <c r="U339" s="1" t="s">
        <v>40</v>
      </c>
      <c r="V339" s="1" t="s">
        <v>21</v>
      </c>
      <c r="W339" s="1" t="s">
        <v>38</v>
      </c>
      <c r="Y339" s="1" t="str">
        <f>IFERROR(__xludf.DUMMYFUNCTION("UNIQUE(S339:W339, TRUE)"),"8")</f>
        <v>8</v>
      </c>
      <c r="Z339" s="1" t="str">
        <f>IFERROR(__xludf.DUMMYFUNCTION("""COMPUTED_VALUE"""),"4")</f>
        <v>4</v>
      </c>
      <c r="AA339" s="1" t="str">
        <f>IFERROR(__xludf.DUMMYFUNCTION("""COMPUTED_VALUE"""),"6")</f>
        <v>6</v>
      </c>
      <c r="AB339" s="1" t="str">
        <f>IFERROR(__xludf.DUMMYFUNCTION("""COMPUTED_VALUE"""),"K")</f>
        <v>K</v>
      </c>
      <c r="AE339" s="1">
        <f t="shared" ref="AE339:AI339" si="339">IF($A339&lt;&gt;"", COUNTIF($D339:$H339, "=" &amp; Y339),"")</f>
        <v>1</v>
      </c>
      <c r="AF339" s="1">
        <f t="shared" si="339"/>
        <v>2</v>
      </c>
      <c r="AG339" s="1">
        <f t="shared" si="339"/>
        <v>1</v>
      </c>
      <c r="AH339" s="1">
        <f t="shared" si="339"/>
        <v>1</v>
      </c>
      <c r="AI339" s="1">
        <f t="shared" si="339"/>
        <v>0</v>
      </c>
      <c r="AJ339" s="1">
        <f t="shared" si="3"/>
        <v>0</v>
      </c>
      <c r="AL339" s="1">
        <f>IFERROR(__xludf.DUMMYFUNCTION("IFERROR(TRANSPOSE(SORT(TRANSPOSE(FILTER(AE339:AI339, AE339:AI339&lt;&gt;0)),1, FALSE)))"),2.0)</f>
        <v>2</v>
      </c>
      <c r="AM339" s="1">
        <f>IFERROR(__xludf.DUMMYFUNCTION("""COMPUTED_VALUE"""),1.0)</f>
        <v>1</v>
      </c>
      <c r="AN339" s="1">
        <f>IFERROR(__xludf.DUMMYFUNCTION("""COMPUTED_VALUE"""),1.0)</f>
        <v>1</v>
      </c>
      <c r="AO339" s="1">
        <f>IFERROR(__xludf.DUMMYFUNCTION("""COMPUTED_VALUE"""),1.0)</f>
        <v>1</v>
      </c>
      <c r="AR339" s="1">
        <v>2.0</v>
      </c>
      <c r="AS339" s="1">
        <v>1.0</v>
      </c>
      <c r="AT339" s="1">
        <v>1.0</v>
      </c>
      <c r="AU339" s="1">
        <v>1.0</v>
      </c>
      <c r="AV339" s="1"/>
      <c r="AX339" s="1">
        <v>338.0</v>
      </c>
      <c r="AY339" s="1">
        <v>2.0</v>
      </c>
      <c r="AZ339" s="1">
        <v>2.0</v>
      </c>
      <c r="BA339" s="1">
        <v>1.0</v>
      </c>
      <c r="BB339" s="1"/>
      <c r="BC339" s="1"/>
      <c r="BD339" s="1">
        <v>2.0</v>
      </c>
      <c r="BE339" s="1">
        <v>5.0</v>
      </c>
      <c r="BF339" s="1">
        <v>5.0</v>
      </c>
      <c r="BG339" s="1">
        <v>14.0</v>
      </c>
      <c r="BH339" s="1">
        <v>2.0</v>
      </c>
      <c r="BI339" s="1" t="s">
        <v>675</v>
      </c>
      <c r="BJ339" s="1">
        <v>51.0</v>
      </c>
      <c r="BL339" s="1">
        <v>17238.0</v>
      </c>
    </row>
    <row r="340" ht="15.75" customHeight="1">
      <c r="A340" s="2" t="s">
        <v>676</v>
      </c>
      <c r="B340" s="1" t="str">
        <f>IFERROR(__xludf.DUMMYFUNCTION("""COMPUTED_VALUE"""),"846K6")</f>
        <v>846K6</v>
      </c>
      <c r="C340" s="1">
        <f>IFERROR(__xludf.DUMMYFUNCTION("""COMPUTED_VALUE"""),944.0)</f>
        <v>944</v>
      </c>
      <c r="D340" s="1" t="s">
        <v>30</v>
      </c>
      <c r="E340" s="1" t="s">
        <v>21</v>
      </c>
      <c r="F340" s="1" t="s">
        <v>40</v>
      </c>
      <c r="G340" s="1" t="s">
        <v>38</v>
      </c>
      <c r="H340" s="1" t="s">
        <v>40</v>
      </c>
      <c r="M340" s="1">
        <v>8.0</v>
      </c>
      <c r="N340" s="1">
        <v>4.0</v>
      </c>
      <c r="O340" s="1">
        <v>6.0</v>
      </c>
      <c r="P340" s="1">
        <v>13.0</v>
      </c>
      <c r="Q340" s="1">
        <v>6.0</v>
      </c>
      <c r="S340" s="1" t="s">
        <v>30</v>
      </c>
      <c r="T340" s="1" t="s">
        <v>21</v>
      </c>
      <c r="U340" s="1" t="s">
        <v>40</v>
      </c>
      <c r="V340" s="1" t="s">
        <v>38</v>
      </c>
      <c r="W340" s="1" t="s">
        <v>40</v>
      </c>
      <c r="Y340" s="1" t="str">
        <f>IFERROR(__xludf.DUMMYFUNCTION("UNIQUE(S340:W340, TRUE)"),"8")</f>
        <v>8</v>
      </c>
      <c r="Z340" s="1" t="str">
        <f>IFERROR(__xludf.DUMMYFUNCTION("""COMPUTED_VALUE"""),"4")</f>
        <v>4</v>
      </c>
      <c r="AA340" s="1" t="str">
        <f>IFERROR(__xludf.DUMMYFUNCTION("""COMPUTED_VALUE"""),"6")</f>
        <v>6</v>
      </c>
      <c r="AB340" s="1" t="str">
        <f>IFERROR(__xludf.DUMMYFUNCTION("""COMPUTED_VALUE"""),"K")</f>
        <v>K</v>
      </c>
      <c r="AE340" s="1">
        <f t="shared" ref="AE340:AI340" si="340">IF($A340&lt;&gt;"", COUNTIF($D340:$H340, "=" &amp; Y340),"")</f>
        <v>1</v>
      </c>
      <c r="AF340" s="1">
        <f t="shared" si="340"/>
        <v>1</v>
      </c>
      <c r="AG340" s="1">
        <f t="shared" si="340"/>
        <v>2</v>
      </c>
      <c r="AH340" s="1">
        <f t="shared" si="340"/>
        <v>1</v>
      </c>
      <c r="AI340" s="1">
        <f t="shared" si="340"/>
        <v>0</v>
      </c>
      <c r="AJ340" s="1">
        <f t="shared" si="3"/>
        <v>0</v>
      </c>
      <c r="AL340" s="1">
        <f>IFERROR(__xludf.DUMMYFUNCTION("IFERROR(TRANSPOSE(SORT(TRANSPOSE(FILTER(AE340:AI340, AE340:AI340&lt;&gt;0)),1, FALSE)))"),2.0)</f>
        <v>2</v>
      </c>
      <c r="AM340" s="1">
        <f>IFERROR(__xludf.DUMMYFUNCTION("""COMPUTED_VALUE"""),1.0)</f>
        <v>1</v>
      </c>
      <c r="AN340" s="1">
        <f>IFERROR(__xludf.DUMMYFUNCTION("""COMPUTED_VALUE"""),1.0)</f>
        <v>1</v>
      </c>
      <c r="AO340" s="1">
        <f>IFERROR(__xludf.DUMMYFUNCTION("""COMPUTED_VALUE"""),1.0)</f>
        <v>1</v>
      </c>
      <c r="AR340" s="1">
        <v>2.0</v>
      </c>
      <c r="AS340" s="1">
        <v>1.0</v>
      </c>
      <c r="AT340" s="1">
        <v>1.0</v>
      </c>
      <c r="AU340" s="1">
        <v>1.0</v>
      </c>
      <c r="AV340" s="1"/>
      <c r="AX340" s="1">
        <v>339.0</v>
      </c>
      <c r="AY340" s="1">
        <v>2.0</v>
      </c>
      <c r="AZ340" s="1">
        <v>2.0</v>
      </c>
      <c r="BA340" s="1">
        <v>1.0</v>
      </c>
      <c r="BB340" s="1"/>
      <c r="BC340" s="1"/>
      <c r="BD340" s="1">
        <v>2.0</v>
      </c>
      <c r="BE340" s="1">
        <v>8.0</v>
      </c>
      <c r="BF340" s="1">
        <v>3.0</v>
      </c>
      <c r="BG340" s="1">
        <v>3.0</v>
      </c>
      <c r="BH340" s="1">
        <v>8.0</v>
      </c>
      <c r="BI340" s="1">
        <v>28338.0</v>
      </c>
      <c r="BJ340" s="1">
        <v>423.0</v>
      </c>
      <c r="BL340" s="1">
        <v>143397.0</v>
      </c>
    </row>
    <row r="341" ht="15.75" customHeight="1">
      <c r="A341" s="2" t="s">
        <v>677</v>
      </c>
      <c r="B341" s="1" t="str">
        <f>IFERROR(__xludf.DUMMYFUNCTION("""COMPUTED_VALUE"""),"6J69J")</f>
        <v>6J69J</v>
      </c>
      <c r="C341" s="1">
        <f>IFERROR(__xludf.DUMMYFUNCTION("""COMPUTED_VALUE"""),610.0)</f>
        <v>610</v>
      </c>
      <c r="D341" s="1" t="s">
        <v>40</v>
      </c>
      <c r="E341" s="1" t="s">
        <v>22</v>
      </c>
      <c r="F341" s="1" t="s">
        <v>40</v>
      </c>
      <c r="G341" s="1" t="s">
        <v>23</v>
      </c>
      <c r="H341" s="1" t="s">
        <v>22</v>
      </c>
      <c r="M341" s="1">
        <v>6.0</v>
      </c>
      <c r="N341" s="1">
        <v>1.0</v>
      </c>
      <c r="O341" s="1">
        <v>6.0</v>
      </c>
      <c r="P341" s="1">
        <v>9.0</v>
      </c>
      <c r="Q341" s="1">
        <v>1.0</v>
      </c>
      <c r="S341" s="1" t="s">
        <v>40</v>
      </c>
      <c r="T341" s="1" t="s">
        <v>25</v>
      </c>
      <c r="U341" s="1" t="s">
        <v>40</v>
      </c>
      <c r="V341" s="1" t="s">
        <v>23</v>
      </c>
      <c r="W341" s="1" t="s">
        <v>25</v>
      </c>
      <c r="Y341" s="1" t="str">
        <f>IFERROR(__xludf.DUMMYFUNCTION("UNIQUE(S341:W341, TRUE)"),"6")</f>
        <v>6</v>
      </c>
      <c r="Z341" s="1" t="str">
        <f>IFERROR(__xludf.DUMMYFUNCTION("""COMPUTED_VALUE"""),"")</f>
        <v/>
      </c>
      <c r="AA341" s="1" t="str">
        <f>IFERROR(__xludf.DUMMYFUNCTION("""COMPUTED_VALUE"""),"9")</f>
        <v>9</v>
      </c>
      <c r="AE341" s="1">
        <f t="shared" ref="AE341:AI341" si="341">IF($A341&lt;&gt;"", COUNTIF($D341:$H341, "=" &amp; Y341),"")</f>
        <v>2</v>
      </c>
      <c r="AF341" s="1">
        <f t="shared" si="341"/>
        <v>0</v>
      </c>
      <c r="AG341" s="1">
        <f t="shared" si="341"/>
        <v>1</v>
      </c>
      <c r="AH341" s="1">
        <f t="shared" si="341"/>
        <v>0</v>
      </c>
      <c r="AI341" s="1">
        <f t="shared" si="341"/>
        <v>0</v>
      </c>
      <c r="AJ341" s="1">
        <f t="shared" si="3"/>
        <v>2</v>
      </c>
      <c r="AL341" s="1">
        <f>IFERROR(__xludf.DUMMYFUNCTION("IFERROR(TRANSPOSE(SORT(TRANSPOSE(FILTER(AE341:AI341, AE341:AI341&lt;&gt;0)),1, FALSE)))"),2.0)</f>
        <v>2</v>
      </c>
      <c r="AM341" s="1">
        <f>IFERROR(__xludf.DUMMYFUNCTION("""COMPUTED_VALUE"""),1.0)</f>
        <v>1</v>
      </c>
      <c r="AR341" s="1">
        <v>4.0</v>
      </c>
      <c r="AS341" s="1">
        <v>1.0</v>
      </c>
      <c r="AT341" s="1"/>
      <c r="AU341" s="1"/>
      <c r="AV341" s="1"/>
      <c r="AX341" s="1">
        <v>340.0</v>
      </c>
      <c r="AY341" s="1">
        <v>2.0</v>
      </c>
      <c r="AZ341" s="1">
        <v>2.0</v>
      </c>
      <c r="BA341" s="1">
        <v>1.0</v>
      </c>
      <c r="BB341" s="1"/>
      <c r="BC341" s="1"/>
      <c r="BD341" s="1">
        <v>2.0</v>
      </c>
      <c r="BE341" s="1">
        <v>9.0</v>
      </c>
      <c r="BF341" s="1">
        <v>14.0</v>
      </c>
      <c r="BG341" s="1">
        <v>9.0</v>
      </c>
      <c r="BH341" s="1">
        <v>14.0</v>
      </c>
      <c r="BI341" s="1" t="s">
        <v>678</v>
      </c>
      <c r="BJ341" s="1">
        <v>308.0</v>
      </c>
      <c r="BL341" s="1">
        <v>104720.0</v>
      </c>
    </row>
    <row r="342" ht="15.75" customHeight="1">
      <c r="A342" s="2" t="s">
        <v>679</v>
      </c>
      <c r="B342" s="1" t="str">
        <f>IFERROR(__xludf.DUMMYFUNCTION("""COMPUTED_VALUE"""),"KK55J")</f>
        <v>KK55J</v>
      </c>
      <c r="C342" s="1">
        <f>IFERROR(__xludf.DUMMYFUNCTION("""COMPUTED_VALUE"""),769.0)</f>
        <v>769</v>
      </c>
      <c r="D342" s="1" t="s">
        <v>38</v>
      </c>
      <c r="E342" s="1" t="s">
        <v>38</v>
      </c>
      <c r="F342" s="1" t="s">
        <v>29</v>
      </c>
      <c r="G342" s="1" t="s">
        <v>29</v>
      </c>
      <c r="H342" s="1" t="s">
        <v>22</v>
      </c>
      <c r="M342" s="1">
        <v>13.0</v>
      </c>
      <c r="N342" s="1">
        <v>13.0</v>
      </c>
      <c r="O342" s="1">
        <v>5.0</v>
      </c>
      <c r="P342" s="1">
        <v>5.0</v>
      </c>
      <c r="Q342" s="1">
        <v>1.0</v>
      </c>
      <c r="S342" s="1" t="s">
        <v>38</v>
      </c>
      <c r="T342" s="1" t="s">
        <v>38</v>
      </c>
      <c r="U342" s="1" t="s">
        <v>29</v>
      </c>
      <c r="V342" s="1" t="s">
        <v>29</v>
      </c>
      <c r="W342" s="1" t="s">
        <v>25</v>
      </c>
      <c r="Y342" s="1" t="str">
        <f>IFERROR(__xludf.DUMMYFUNCTION("UNIQUE(S342:W342, TRUE)"),"K")</f>
        <v>K</v>
      </c>
      <c r="Z342" s="1" t="str">
        <f>IFERROR(__xludf.DUMMYFUNCTION("""COMPUTED_VALUE"""),"5")</f>
        <v>5</v>
      </c>
      <c r="AA342" s="1" t="str">
        <f>IFERROR(__xludf.DUMMYFUNCTION("""COMPUTED_VALUE"""),"")</f>
        <v/>
      </c>
      <c r="AE342" s="1">
        <f t="shared" ref="AE342:AI342" si="342">IF($A342&lt;&gt;"", COUNTIF($D342:$H342, "=" &amp; Y342),"")</f>
        <v>2</v>
      </c>
      <c r="AF342" s="1">
        <f t="shared" si="342"/>
        <v>2</v>
      </c>
      <c r="AG342" s="1">
        <f t="shared" si="342"/>
        <v>0</v>
      </c>
      <c r="AH342" s="1">
        <f t="shared" si="342"/>
        <v>0</v>
      </c>
      <c r="AI342" s="1">
        <f t="shared" si="342"/>
        <v>0</v>
      </c>
      <c r="AJ342" s="1">
        <f t="shared" si="3"/>
        <v>1</v>
      </c>
      <c r="AL342" s="1">
        <f>IFERROR(__xludf.DUMMYFUNCTION("IFERROR(TRANSPOSE(SORT(TRANSPOSE(FILTER(AE342:AI342, AE342:AI342&lt;&gt;0)),1, FALSE)))"),2.0)</f>
        <v>2</v>
      </c>
      <c r="AM342" s="1">
        <f>IFERROR(__xludf.DUMMYFUNCTION("""COMPUTED_VALUE"""),2.0)</f>
        <v>2</v>
      </c>
      <c r="AR342" s="1">
        <v>3.0</v>
      </c>
      <c r="AS342" s="1">
        <v>2.0</v>
      </c>
      <c r="AT342" s="1"/>
      <c r="AU342" s="1"/>
      <c r="AV342" s="1"/>
      <c r="AX342" s="1">
        <v>341.0</v>
      </c>
      <c r="AY342" s="1">
        <v>2.0</v>
      </c>
      <c r="AZ342" s="1">
        <v>2.0</v>
      </c>
      <c r="BA342" s="1">
        <v>1.0</v>
      </c>
      <c r="BB342" s="1"/>
      <c r="BC342" s="1"/>
      <c r="BD342" s="1">
        <v>2.0</v>
      </c>
      <c r="BE342" s="1">
        <v>10.0</v>
      </c>
      <c r="BF342" s="1">
        <v>10.0</v>
      </c>
      <c r="BG342" s="1">
        <v>2.0</v>
      </c>
      <c r="BH342" s="1">
        <v>3.0</v>
      </c>
      <c r="BI342" s="1" t="s">
        <v>680</v>
      </c>
      <c r="BJ342" s="1">
        <v>438.0</v>
      </c>
      <c r="BL342" s="1">
        <v>149358.0</v>
      </c>
    </row>
    <row r="343" ht="15.75" customHeight="1">
      <c r="A343" s="2" t="s">
        <v>681</v>
      </c>
      <c r="B343" s="1" t="str">
        <f>IFERROR(__xludf.DUMMYFUNCTION("""COMPUTED_VALUE"""),"7TKQ2")</f>
        <v>7TKQ2</v>
      </c>
      <c r="C343" s="1">
        <f>IFERROR(__xludf.DUMMYFUNCTION("""COMPUTED_VALUE"""),358.0)</f>
        <v>358</v>
      </c>
      <c r="D343" s="1" t="s">
        <v>28</v>
      </c>
      <c r="E343" s="1" t="s">
        <v>45</v>
      </c>
      <c r="F343" s="1" t="s">
        <v>38</v>
      </c>
      <c r="G343" s="1" t="s">
        <v>20</v>
      </c>
      <c r="H343" s="1" t="s">
        <v>24</v>
      </c>
      <c r="M343" s="1">
        <v>7.0</v>
      </c>
      <c r="N343" s="1">
        <v>10.0</v>
      </c>
      <c r="O343" s="1">
        <v>13.0</v>
      </c>
      <c r="P343" s="1">
        <v>12.0</v>
      </c>
      <c r="Q343" s="1">
        <v>2.0</v>
      </c>
      <c r="S343" s="1" t="s">
        <v>28</v>
      </c>
      <c r="T343" s="1" t="s">
        <v>45</v>
      </c>
      <c r="U343" s="1" t="s">
        <v>38</v>
      </c>
      <c r="V343" s="1" t="s">
        <v>20</v>
      </c>
      <c r="W343" s="1" t="s">
        <v>24</v>
      </c>
      <c r="Y343" s="1" t="str">
        <f>IFERROR(__xludf.DUMMYFUNCTION("UNIQUE(S343:W343, TRUE)"),"7")</f>
        <v>7</v>
      </c>
      <c r="Z343" s="1" t="str">
        <f>IFERROR(__xludf.DUMMYFUNCTION("""COMPUTED_VALUE"""),"T")</f>
        <v>T</v>
      </c>
      <c r="AA343" s="1" t="str">
        <f>IFERROR(__xludf.DUMMYFUNCTION("""COMPUTED_VALUE"""),"K")</f>
        <v>K</v>
      </c>
      <c r="AB343" s="1" t="str">
        <f>IFERROR(__xludf.DUMMYFUNCTION("""COMPUTED_VALUE"""),"Q")</f>
        <v>Q</v>
      </c>
      <c r="AC343" s="1" t="str">
        <f>IFERROR(__xludf.DUMMYFUNCTION("""COMPUTED_VALUE"""),"2")</f>
        <v>2</v>
      </c>
      <c r="AE343" s="1">
        <f t="shared" ref="AE343:AI343" si="343">IF($A343&lt;&gt;"", COUNTIF($D343:$H343, "=" &amp; Y343),"")</f>
        <v>1</v>
      </c>
      <c r="AF343" s="1">
        <f t="shared" si="343"/>
        <v>1</v>
      </c>
      <c r="AG343" s="1">
        <f t="shared" si="343"/>
        <v>1</v>
      </c>
      <c r="AH343" s="1">
        <f t="shared" si="343"/>
        <v>1</v>
      </c>
      <c r="AI343" s="1">
        <f t="shared" si="343"/>
        <v>1</v>
      </c>
      <c r="AJ343" s="1">
        <f t="shared" si="3"/>
        <v>0</v>
      </c>
      <c r="AL343" s="1">
        <f>IFERROR(__xludf.DUMMYFUNCTION("IFERROR(TRANSPOSE(SORT(TRANSPOSE(FILTER(AE343:AI343, AE343:AI343&lt;&gt;0)),1, FALSE)))"),1.0)</f>
        <v>1</v>
      </c>
      <c r="AM343" s="1">
        <f>IFERROR(__xludf.DUMMYFUNCTION("""COMPUTED_VALUE"""),1.0)</f>
        <v>1</v>
      </c>
      <c r="AN343" s="1">
        <f>IFERROR(__xludf.DUMMYFUNCTION("""COMPUTED_VALUE"""),1.0)</f>
        <v>1</v>
      </c>
      <c r="AO343" s="1">
        <f>IFERROR(__xludf.DUMMYFUNCTION("""COMPUTED_VALUE"""),1.0)</f>
        <v>1</v>
      </c>
      <c r="AP343" s="1">
        <f>IFERROR(__xludf.DUMMYFUNCTION("""COMPUTED_VALUE"""),1.0)</f>
        <v>1</v>
      </c>
      <c r="AR343" s="1">
        <v>1.0</v>
      </c>
      <c r="AS343" s="1">
        <v>1.0</v>
      </c>
      <c r="AT343" s="1">
        <v>1.0</v>
      </c>
      <c r="AU343" s="1">
        <v>1.0</v>
      </c>
      <c r="AV343" s="1">
        <v>1.0</v>
      </c>
      <c r="AX343" s="1">
        <v>342.0</v>
      </c>
      <c r="AY343" s="1">
        <v>2.0</v>
      </c>
      <c r="AZ343" s="1">
        <v>2.0</v>
      </c>
      <c r="BA343" s="1">
        <v>1.0</v>
      </c>
      <c r="BB343" s="1"/>
      <c r="BC343" s="1"/>
      <c r="BD343" s="1">
        <v>2.0</v>
      </c>
      <c r="BE343" s="1">
        <v>12.0</v>
      </c>
      <c r="BF343" s="1">
        <v>6.0</v>
      </c>
      <c r="BG343" s="1">
        <v>6.0</v>
      </c>
      <c r="BH343" s="1">
        <v>12.0</v>
      </c>
      <c r="BI343" s="1" t="s">
        <v>682</v>
      </c>
      <c r="BJ343" s="1">
        <v>539.0</v>
      </c>
      <c r="BL343" s="1">
        <v>184338.0</v>
      </c>
    </row>
    <row r="344" ht="15.75" customHeight="1">
      <c r="A344" s="2" t="s">
        <v>683</v>
      </c>
      <c r="B344" s="1" t="str">
        <f>IFERROR(__xludf.DUMMYFUNCTION("""COMPUTED_VALUE"""),"TQ4TK")</f>
        <v>TQ4TK</v>
      </c>
      <c r="C344" s="1">
        <f>IFERROR(__xludf.DUMMYFUNCTION("""COMPUTED_VALUE"""),93.0)</f>
        <v>93</v>
      </c>
      <c r="D344" s="1" t="s">
        <v>45</v>
      </c>
      <c r="E344" s="1" t="s">
        <v>20</v>
      </c>
      <c r="F344" s="1" t="s">
        <v>21</v>
      </c>
      <c r="G344" s="1" t="s">
        <v>45</v>
      </c>
      <c r="H344" s="1" t="s">
        <v>38</v>
      </c>
      <c r="M344" s="1">
        <v>10.0</v>
      </c>
      <c r="N344" s="1">
        <v>12.0</v>
      </c>
      <c r="O344" s="1">
        <v>4.0</v>
      </c>
      <c r="P344" s="1">
        <v>10.0</v>
      </c>
      <c r="Q344" s="1">
        <v>13.0</v>
      </c>
      <c r="S344" s="1" t="s">
        <v>45</v>
      </c>
      <c r="T344" s="1" t="s">
        <v>20</v>
      </c>
      <c r="U344" s="1" t="s">
        <v>21</v>
      </c>
      <c r="V344" s="1" t="s">
        <v>45</v>
      </c>
      <c r="W344" s="1" t="s">
        <v>38</v>
      </c>
      <c r="Y344" s="1" t="str">
        <f>IFERROR(__xludf.DUMMYFUNCTION("UNIQUE(S344:W344, TRUE)"),"T")</f>
        <v>T</v>
      </c>
      <c r="Z344" s="1" t="str">
        <f>IFERROR(__xludf.DUMMYFUNCTION("""COMPUTED_VALUE"""),"Q")</f>
        <v>Q</v>
      </c>
      <c r="AA344" s="1" t="str">
        <f>IFERROR(__xludf.DUMMYFUNCTION("""COMPUTED_VALUE"""),"4")</f>
        <v>4</v>
      </c>
      <c r="AB344" s="1" t="str">
        <f>IFERROR(__xludf.DUMMYFUNCTION("""COMPUTED_VALUE"""),"K")</f>
        <v>K</v>
      </c>
      <c r="AE344" s="1">
        <f t="shared" ref="AE344:AI344" si="344">IF($A344&lt;&gt;"", COUNTIF($D344:$H344, "=" &amp; Y344),"")</f>
        <v>2</v>
      </c>
      <c r="AF344" s="1">
        <f t="shared" si="344"/>
        <v>1</v>
      </c>
      <c r="AG344" s="1">
        <f t="shared" si="344"/>
        <v>1</v>
      </c>
      <c r="AH344" s="1">
        <f t="shared" si="344"/>
        <v>1</v>
      </c>
      <c r="AI344" s="1">
        <f t="shared" si="344"/>
        <v>0</v>
      </c>
      <c r="AJ344" s="1">
        <f t="shared" si="3"/>
        <v>0</v>
      </c>
      <c r="AL344" s="1">
        <f>IFERROR(__xludf.DUMMYFUNCTION("IFERROR(TRANSPOSE(SORT(TRANSPOSE(FILTER(AE344:AI344, AE344:AI344&lt;&gt;0)),1, FALSE)))"),2.0)</f>
        <v>2</v>
      </c>
      <c r="AM344" s="1">
        <f>IFERROR(__xludf.DUMMYFUNCTION("""COMPUTED_VALUE"""),1.0)</f>
        <v>1</v>
      </c>
      <c r="AN344" s="1">
        <f>IFERROR(__xludf.DUMMYFUNCTION("""COMPUTED_VALUE"""),1.0)</f>
        <v>1</v>
      </c>
      <c r="AO344" s="1">
        <f>IFERROR(__xludf.DUMMYFUNCTION("""COMPUTED_VALUE"""),1.0)</f>
        <v>1</v>
      </c>
      <c r="AR344" s="1">
        <v>2.0</v>
      </c>
      <c r="AS344" s="1">
        <v>1.0</v>
      </c>
      <c r="AT344" s="1">
        <v>1.0</v>
      </c>
      <c r="AU344" s="1">
        <v>1.0</v>
      </c>
      <c r="AV344" s="1"/>
      <c r="AX344" s="1">
        <v>343.0</v>
      </c>
      <c r="AY344" s="1">
        <v>2.0</v>
      </c>
      <c r="AZ344" s="1">
        <v>2.0</v>
      </c>
      <c r="BA344" s="1">
        <v>1.0</v>
      </c>
      <c r="BB344" s="1"/>
      <c r="BC344" s="1"/>
      <c r="BD344" s="1">
        <v>2.0</v>
      </c>
      <c r="BE344" s="1">
        <v>12.0</v>
      </c>
      <c r="BF344" s="1">
        <v>8.0</v>
      </c>
      <c r="BG344" s="1">
        <v>12.0</v>
      </c>
      <c r="BH344" s="1">
        <v>8.0</v>
      </c>
      <c r="BI344" s="1" t="s">
        <v>684</v>
      </c>
      <c r="BJ344" s="1">
        <v>119.0</v>
      </c>
      <c r="BL344" s="1">
        <v>40817.0</v>
      </c>
    </row>
    <row r="345" ht="15.75" customHeight="1">
      <c r="A345" s="2" t="s">
        <v>685</v>
      </c>
      <c r="B345" s="1" t="str">
        <f>IFERROR(__xludf.DUMMYFUNCTION("""COMPUTED_VALUE"""),"JK4A4")</f>
        <v>JK4A4</v>
      </c>
      <c r="C345" s="1">
        <f>IFERROR(__xludf.DUMMYFUNCTION("""COMPUTED_VALUE"""),698.0)</f>
        <v>698</v>
      </c>
      <c r="D345" s="1" t="s">
        <v>22</v>
      </c>
      <c r="E345" s="1" t="s">
        <v>38</v>
      </c>
      <c r="F345" s="1" t="s">
        <v>21</v>
      </c>
      <c r="G345" s="1" t="s">
        <v>39</v>
      </c>
      <c r="H345" s="1" t="s">
        <v>21</v>
      </c>
      <c r="M345" s="1">
        <v>1.0</v>
      </c>
      <c r="N345" s="1">
        <v>13.0</v>
      </c>
      <c r="O345" s="1">
        <v>4.0</v>
      </c>
      <c r="P345" s="1">
        <v>14.0</v>
      </c>
      <c r="Q345" s="1">
        <v>4.0</v>
      </c>
      <c r="S345" s="1" t="s">
        <v>25</v>
      </c>
      <c r="T345" s="1" t="s">
        <v>38</v>
      </c>
      <c r="U345" s="1" t="s">
        <v>21</v>
      </c>
      <c r="V345" s="1" t="s">
        <v>39</v>
      </c>
      <c r="W345" s="1" t="s">
        <v>21</v>
      </c>
      <c r="Y345" s="1" t="str">
        <f>IFERROR(__xludf.DUMMYFUNCTION("UNIQUE(S345:W345, TRUE)"),"")</f>
        <v/>
      </c>
      <c r="Z345" s="1" t="str">
        <f>IFERROR(__xludf.DUMMYFUNCTION("""COMPUTED_VALUE"""),"K")</f>
        <v>K</v>
      </c>
      <c r="AA345" s="1" t="str">
        <f>IFERROR(__xludf.DUMMYFUNCTION("""COMPUTED_VALUE"""),"4")</f>
        <v>4</v>
      </c>
      <c r="AB345" s="1" t="str">
        <f>IFERROR(__xludf.DUMMYFUNCTION("""COMPUTED_VALUE"""),"A")</f>
        <v>A</v>
      </c>
      <c r="AE345" s="1">
        <f t="shared" ref="AE345:AI345" si="345">IF($A345&lt;&gt;"", COUNTIF($D345:$H345, "=" &amp; Y345),"")</f>
        <v>0</v>
      </c>
      <c r="AF345" s="1">
        <f t="shared" si="345"/>
        <v>1</v>
      </c>
      <c r="AG345" s="1">
        <f t="shared" si="345"/>
        <v>2</v>
      </c>
      <c r="AH345" s="1">
        <f t="shared" si="345"/>
        <v>1</v>
      </c>
      <c r="AI345" s="1">
        <f t="shared" si="345"/>
        <v>0</v>
      </c>
      <c r="AJ345" s="1">
        <f t="shared" si="3"/>
        <v>1</v>
      </c>
      <c r="AL345" s="1">
        <f>IFERROR(__xludf.DUMMYFUNCTION("IFERROR(TRANSPOSE(SORT(TRANSPOSE(FILTER(AE345:AI345, AE345:AI345&lt;&gt;0)),1, FALSE)))"),2.0)</f>
        <v>2</v>
      </c>
      <c r="AM345" s="1">
        <f>IFERROR(__xludf.DUMMYFUNCTION("""COMPUTED_VALUE"""),1.0)</f>
        <v>1</v>
      </c>
      <c r="AN345" s="1">
        <f>IFERROR(__xludf.DUMMYFUNCTION("""COMPUTED_VALUE"""),1.0)</f>
        <v>1</v>
      </c>
      <c r="AR345" s="1">
        <v>3.0</v>
      </c>
      <c r="AS345" s="1">
        <v>1.0</v>
      </c>
      <c r="AT345" s="1">
        <v>1.0</v>
      </c>
      <c r="AU345" s="1"/>
      <c r="AV345" s="1"/>
      <c r="AX345" s="1">
        <v>344.0</v>
      </c>
      <c r="AY345" s="1">
        <v>2.0</v>
      </c>
      <c r="AZ345" s="1">
        <v>2.0</v>
      </c>
      <c r="BA345" s="1">
        <v>1.0</v>
      </c>
      <c r="BB345" s="1"/>
      <c r="BC345" s="1"/>
      <c r="BD345" s="1">
        <v>2.0</v>
      </c>
      <c r="BE345" s="1">
        <v>12.0</v>
      </c>
      <c r="BF345" s="1">
        <v>12.0</v>
      </c>
      <c r="BG345" s="1">
        <v>6.0</v>
      </c>
      <c r="BH345" s="1">
        <v>2.0</v>
      </c>
      <c r="BI345" s="1" t="s">
        <v>686</v>
      </c>
      <c r="BJ345" s="1">
        <v>761.0</v>
      </c>
      <c r="BL345" s="1">
        <v>261784.0</v>
      </c>
    </row>
    <row r="346" ht="15.75" customHeight="1">
      <c r="A346" s="2" t="s">
        <v>687</v>
      </c>
      <c r="B346" s="1" t="str">
        <f>IFERROR(__xludf.DUMMYFUNCTION("""COMPUTED_VALUE"""),"842J8")</f>
        <v>842J8</v>
      </c>
      <c r="C346" s="1">
        <f>IFERROR(__xludf.DUMMYFUNCTION("""COMPUTED_VALUE"""),971.0)</f>
        <v>971</v>
      </c>
      <c r="D346" s="1" t="s">
        <v>30</v>
      </c>
      <c r="E346" s="1" t="s">
        <v>21</v>
      </c>
      <c r="F346" s="1" t="s">
        <v>24</v>
      </c>
      <c r="G346" s="1" t="s">
        <v>22</v>
      </c>
      <c r="H346" s="1" t="s">
        <v>30</v>
      </c>
      <c r="M346" s="1">
        <v>8.0</v>
      </c>
      <c r="N346" s="1">
        <v>4.0</v>
      </c>
      <c r="O346" s="1">
        <v>2.0</v>
      </c>
      <c r="P346" s="1">
        <v>1.0</v>
      </c>
      <c r="Q346" s="1">
        <v>8.0</v>
      </c>
      <c r="S346" s="1" t="s">
        <v>30</v>
      </c>
      <c r="T346" s="1" t="s">
        <v>21</v>
      </c>
      <c r="U346" s="1" t="s">
        <v>24</v>
      </c>
      <c r="V346" s="1" t="s">
        <v>25</v>
      </c>
      <c r="W346" s="1" t="s">
        <v>30</v>
      </c>
      <c r="Y346" s="1" t="str">
        <f>IFERROR(__xludf.DUMMYFUNCTION("UNIQUE(S346:W346, TRUE)"),"8")</f>
        <v>8</v>
      </c>
      <c r="Z346" s="1" t="str">
        <f>IFERROR(__xludf.DUMMYFUNCTION("""COMPUTED_VALUE"""),"4")</f>
        <v>4</v>
      </c>
      <c r="AA346" s="1" t="str">
        <f>IFERROR(__xludf.DUMMYFUNCTION("""COMPUTED_VALUE"""),"2")</f>
        <v>2</v>
      </c>
      <c r="AB346" s="1" t="str">
        <f>IFERROR(__xludf.DUMMYFUNCTION("""COMPUTED_VALUE"""),"")</f>
        <v/>
      </c>
      <c r="AE346" s="1">
        <f t="shared" ref="AE346:AI346" si="346">IF($A346&lt;&gt;"", COUNTIF($D346:$H346, "=" &amp; Y346),"")</f>
        <v>2</v>
      </c>
      <c r="AF346" s="1">
        <f t="shared" si="346"/>
        <v>1</v>
      </c>
      <c r="AG346" s="1">
        <f t="shared" si="346"/>
        <v>1</v>
      </c>
      <c r="AH346" s="1">
        <f t="shared" si="346"/>
        <v>0</v>
      </c>
      <c r="AI346" s="1">
        <f t="shared" si="346"/>
        <v>0</v>
      </c>
      <c r="AJ346" s="1">
        <f t="shared" si="3"/>
        <v>1</v>
      </c>
      <c r="AL346" s="1">
        <f>IFERROR(__xludf.DUMMYFUNCTION("IFERROR(TRANSPOSE(SORT(TRANSPOSE(FILTER(AE346:AI346, AE346:AI346&lt;&gt;0)),1, FALSE)))"),2.0)</f>
        <v>2</v>
      </c>
      <c r="AM346" s="1">
        <f>IFERROR(__xludf.DUMMYFUNCTION("""COMPUTED_VALUE"""),1.0)</f>
        <v>1</v>
      </c>
      <c r="AN346" s="1">
        <f>IFERROR(__xludf.DUMMYFUNCTION("""COMPUTED_VALUE"""),1.0)</f>
        <v>1</v>
      </c>
      <c r="AR346" s="1">
        <v>3.0</v>
      </c>
      <c r="AS346" s="1">
        <v>1.0</v>
      </c>
      <c r="AT346" s="1">
        <v>1.0</v>
      </c>
      <c r="AU346" s="1"/>
      <c r="AV346" s="1"/>
      <c r="AX346" s="1">
        <v>345.0</v>
      </c>
      <c r="AY346" s="1">
        <v>2.0</v>
      </c>
      <c r="AZ346" s="1">
        <v>2.0</v>
      </c>
      <c r="BA346" s="1">
        <v>1.0</v>
      </c>
      <c r="BB346" s="1"/>
      <c r="BC346" s="1"/>
      <c r="BD346" s="1">
        <v>2.0</v>
      </c>
      <c r="BE346" s="1">
        <v>12.0</v>
      </c>
      <c r="BF346" s="1">
        <v>12.0</v>
      </c>
      <c r="BG346" s="1">
        <v>10.0</v>
      </c>
      <c r="BH346" s="1">
        <v>2.0</v>
      </c>
      <c r="BI346" s="1" t="s">
        <v>688</v>
      </c>
      <c r="BJ346" s="1">
        <v>137.0</v>
      </c>
      <c r="BL346" s="1">
        <v>47265.0</v>
      </c>
    </row>
    <row r="347" ht="15.75" customHeight="1">
      <c r="A347" s="2" t="s">
        <v>689</v>
      </c>
      <c r="B347" s="1" t="str">
        <f>IFERROR(__xludf.DUMMYFUNCTION("""COMPUTED_VALUE"""),"JJ222")</f>
        <v>JJ222</v>
      </c>
      <c r="C347" s="1">
        <f>IFERROR(__xludf.DUMMYFUNCTION("""COMPUTED_VALUE"""),129.0)</f>
        <v>129</v>
      </c>
      <c r="D347" s="1" t="s">
        <v>22</v>
      </c>
      <c r="E347" s="1" t="s">
        <v>22</v>
      </c>
      <c r="F347" s="1" t="s">
        <v>24</v>
      </c>
      <c r="G347" s="1" t="s">
        <v>24</v>
      </c>
      <c r="H347" s="1" t="s">
        <v>24</v>
      </c>
      <c r="M347" s="1">
        <v>1.0</v>
      </c>
      <c r="N347" s="1">
        <v>1.0</v>
      </c>
      <c r="O347" s="1">
        <v>2.0</v>
      </c>
      <c r="P347" s="1">
        <v>2.0</v>
      </c>
      <c r="Q347" s="1">
        <v>2.0</v>
      </c>
      <c r="S347" s="1" t="s">
        <v>25</v>
      </c>
      <c r="T347" s="1" t="s">
        <v>25</v>
      </c>
      <c r="U347" s="1" t="s">
        <v>24</v>
      </c>
      <c r="V347" s="1" t="s">
        <v>24</v>
      </c>
      <c r="W347" s="1" t="s">
        <v>24</v>
      </c>
      <c r="Y347" s="1" t="str">
        <f>IFERROR(__xludf.DUMMYFUNCTION("UNIQUE(S347:W347, TRUE)"),"")</f>
        <v/>
      </c>
      <c r="Z347" s="1" t="str">
        <f>IFERROR(__xludf.DUMMYFUNCTION("""COMPUTED_VALUE"""),"2")</f>
        <v>2</v>
      </c>
      <c r="AE347" s="1">
        <f t="shared" ref="AE347:AI347" si="347">IF($A347&lt;&gt;"", COUNTIF($D347:$H347, "=" &amp; Y347),"")</f>
        <v>0</v>
      </c>
      <c r="AF347" s="1">
        <f t="shared" si="347"/>
        <v>3</v>
      </c>
      <c r="AG347" s="1">
        <f t="shared" si="347"/>
        <v>0</v>
      </c>
      <c r="AH347" s="1">
        <f t="shared" si="347"/>
        <v>0</v>
      </c>
      <c r="AI347" s="1">
        <f t="shared" si="347"/>
        <v>0</v>
      </c>
      <c r="AJ347" s="1">
        <f t="shared" si="3"/>
        <v>2</v>
      </c>
      <c r="AL347" s="1">
        <f>IFERROR(__xludf.DUMMYFUNCTION("IFERROR(TRANSPOSE(SORT(TRANSPOSE(FILTER(AE347:AI347, AE347:AI347&lt;&gt;0)),1, FALSE)))"),3.0)</f>
        <v>3</v>
      </c>
      <c r="AR347" s="1">
        <v>5.0</v>
      </c>
      <c r="AS347" s="1"/>
      <c r="AT347" s="1"/>
      <c r="AU347" s="1"/>
      <c r="AV347" s="1"/>
      <c r="AX347" s="1">
        <v>346.0</v>
      </c>
      <c r="AY347" s="1">
        <v>2.0</v>
      </c>
      <c r="AZ347" s="1">
        <v>2.0</v>
      </c>
      <c r="BA347" s="1">
        <v>1.0</v>
      </c>
      <c r="BB347" s="1"/>
      <c r="BC347" s="1"/>
      <c r="BD347" s="1">
        <v>2.0</v>
      </c>
      <c r="BE347" s="1">
        <v>12.0</v>
      </c>
      <c r="BF347" s="1">
        <v>12.0</v>
      </c>
      <c r="BG347" s="1">
        <v>10.0</v>
      </c>
      <c r="BH347" s="1">
        <v>10.0</v>
      </c>
      <c r="BI347" s="1" t="s">
        <v>690</v>
      </c>
      <c r="BJ347" s="1">
        <v>648.0</v>
      </c>
      <c r="BL347" s="1">
        <v>224208.0</v>
      </c>
    </row>
    <row r="348" ht="15.75" customHeight="1">
      <c r="A348" s="2" t="s">
        <v>691</v>
      </c>
      <c r="B348" s="1" t="str">
        <f>IFERROR(__xludf.DUMMYFUNCTION("""COMPUTED_VALUE"""),"8J32J")</f>
        <v>8J32J</v>
      </c>
      <c r="C348" s="1">
        <f>IFERROR(__xludf.DUMMYFUNCTION("""COMPUTED_VALUE"""),233.0)</f>
        <v>233</v>
      </c>
      <c r="D348" s="1" t="s">
        <v>30</v>
      </c>
      <c r="E348" s="1" t="s">
        <v>22</v>
      </c>
      <c r="F348" s="1" t="s">
        <v>31</v>
      </c>
      <c r="G348" s="1" t="s">
        <v>24</v>
      </c>
      <c r="H348" s="1" t="s">
        <v>22</v>
      </c>
      <c r="M348" s="1">
        <v>8.0</v>
      </c>
      <c r="N348" s="1">
        <v>1.0</v>
      </c>
      <c r="O348" s="1">
        <v>3.0</v>
      </c>
      <c r="P348" s="1">
        <v>2.0</v>
      </c>
      <c r="Q348" s="1">
        <v>1.0</v>
      </c>
      <c r="S348" s="1" t="s">
        <v>30</v>
      </c>
      <c r="T348" s="1" t="s">
        <v>25</v>
      </c>
      <c r="U348" s="1" t="s">
        <v>31</v>
      </c>
      <c r="V348" s="1" t="s">
        <v>24</v>
      </c>
      <c r="W348" s="1" t="s">
        <v>25</v>
      </c>
      <c r="Y348" s="1" t="str">
        <f>IFERROR(__xludf.DUMMYFUNCTION("UNIQUE(S348:W348, TRUE)"),"8")</f>
        <v>8</v>
      </c>
      <c r="Z348" s="1" t="str">
        <f>IFERROR(__xludf.DUMMYFUNCTION("""COMPUTED_VALUE"""),"")</f>
        <v/>
      </c>
      <c r="AA348" s="1" t="str">
        <f>IFERROR(__xludf.DUMMYFUNCTION("""COMPUTED_VALUE"""),"3")</f>
        <v>3</v>
      </c>
      <c r="AB348" s="1" t="str">
        <f>IFERROR(__xludf.DUMMYFUNCTION("""COMPUTED_VALUE"""),"2")</f>
        <v>2</v>
      </c>
      <c r="AE348" s="1">
        <f t="shared" ref="AE348:AI348" si="348">IF($A348&lt;&gt;"", COUNTIF($D348:$H348, "=" &amp; Y348),"")</f>
        <v>1</v>
      </c>
      <c r="AF348" s="1">
        <f t="shared" si="348"/>
        <v>0</v>
      </c>
      <c r="AG348" s="1">
        <f t="shared" si="348"/>
        <v>1</v>
      </c>
      <c r="AH348" s="1">
        <f t="shared" si="348"/>
        <v>1</v>
      </c>
      <c r="AI348" s="1">
        <f t="shared" si="348"/>
        <v>0</v>
      </c>
      <c r="AJ348" s="1">
        <f t="shared" si="3"/>
        <v>2</v>
      </c>
      <c r="AL348" s="1">
        <f>IFERROR(__xludf.DUMMYFUNCTION("IFERROR(TRANSPOSE(SORT(TRANSPOSE(FILTER(AE348:AI348, AE348:AI348&lt;&gt;0)),1, FALSE)))"),1.0)</f>
        <v>1</v>
      </c>
      <c r="AM348" s="1">
        <f>IFERROR(__xludf.DUMMYFUNCTION("""COMPUTED_VALUE"""),1.0)</f>
        <v>1</v>
      </c>
      <c r="AN348" s="1">
        <f>IFERROR(__xludf.DUMMYFUNCTION("""COMPUTED_VALUE"""),1.0)</f>
        <v>1</v>
      </c>
      <c r="AR348" s="1">
        <v>3.0</v>
      </c>
      <c r="AS348" s="1">
        <v>1.0</v>
      </c>
      <c r="AT348" s="1">
        <v>1.0</v>
      </c>
      <c r="AU348" s="1"/>
      <c r="AV348" s="1"/>
      <c r="AX348" s="1">
        <v>347.0</v>
      </c>
      <c r="AY348" s="1">
        <v>2.0</v>
      </c>
      <c r="AZ348" s="1">
        <v>2.0</v>
      </c>
      <c r="BA348" s="1">
        <v>1.0</v>
      </c>
      <c r="BB348" s="1"/>
      <c r="BC348" s="1"/>
      <c r="BD348" s="1">
        <v>2.0</v>
      </c>
      <c r="BE348" s="1">
        <v>13.0</v>
      </c>
      <c r="BF348" s="1">
        <v>10.0</v>
      </c>
      <c r="BG348" s="1">
        <v>2.0</v>
      </c>
      <c r="BH348" s="1">
        <v>13.0</v>
      </c>
      <c r="BI348" s="1" t="s">
        <v>692</v>
      </c>
      <c r="BJ348" s="1">
        <v>645.0</v>
      </c>
      <c r="BL348" s="1">
        <v>223815.0</v>
      </c>
    </row>
    <row r="349" ht="15.75" customHeight="1">
      <c r="A349" s="2" t="s">
        <v>693</v>
      </c>
      <c r="B349" s="1" t="str">
        <f>IFERROR(__xludf.DUMMYFUNCTION("""COMPUTED_VALUE"""),"278K2")</f>
        <v>278K2</v>
      </c>
      <c r="C349" s="1">
        <f>IFERROR(__xludf.DUMMYFUNCTION("""COMPUTED_VALUE"""),674.0)</f>
        <v>674</v>
      </c>
      <c r="D349" s="1" t="s">
        <v>24</v>
      </c>
      <c r="E349" s="1" t="s">
        <v>28</v>
      </c>
      <c r="F349" s="1" t="s">
        <v>30</v>
      </c>
      <c r="G349" s="1" t="s">
        <v>38</v>
      </c>
      <c r="H349" s="1" t="s">
        <v>24</v>
      </c>
      <c r="M349" s="1">
        <v>2.0</v>
      </c>
      <c r="N349" s="1">
        <v>7.0</v>
      </c>
      <c r="O349" s="1">
        <v>8.0</v>
      </c>
      <c r="P349" s="1">
        <v>13.0</v>
      </c>
      <c r="Q349" s="1">
        <v>2.0</v>
      </c>
      <c r="S349" s="1" t="s">
        <v>24</v>
      </c>
      <c r="T349" s="1" t="s">
        <v>28</v>
      </c>
      <c r="U349" s="1" t="s">
        <v>30</v>
      </c>
      <c r="V349" s="1" t="s">
        <v>38</v>
      </c>
      <c r="W349" s="1" t="s">
        <v>24</v>
      </c>
      <c r="Y349" s="1" t="str">
        <f>IFERROR(__xludf.DUMMYFUNCTION("UNIQUE(S349:W349, TRUE)"),"2")</f>
        <v>2</v>
      </c>
      <c r="Z349" s="1" t="str">
        <f>IFERROR(__xludf.DUMMYFUNCTION("""COMPUTED_VALUE"""),"7")</f>
        <v>7</v>
      </c>
      <c r="AA349" s="1" t="str">
        <f>IFERROR(__xludf.DUMMYFUNCTION("""COMPUTED_VALUE"""),"8")</f>
        <v>8</v>
      </c>
      <c r="AB349" s="1" t="str">
        <f>IFERROR(__xludf.DUMMYFUNCTION("""COMPUTED_VALUE"""),"K")</f>
        <v>K</v>
      </c>
      <c r="AE349" s="1">
        <f t="shared" ref="AE349:AI349" si="349">IF($A349&lt;&gt;"", COUNTIF($D349:$H349, "=" &amp; Y349),"")</f>
        <v>2</v>
      </c>
      <c r="AF349" s="1">
        <f t="shared" si="349"/>
        <v>1</v>
      </c>
      <c r="AG349" s="1">
        <f t="shared" si="349"/>
        <v>1</v>
      </c>
      <c r="AH349" s="1">
        <f t="shared" si="349"/>
        <v>1</v>
      </c>
      <c r="AI349" s="1">
        <f t="shared" si="349"/>
        <v>0</v>
      </c>
      <c r="AJ349" s="1">
        <f t="shared" si="3"/>
        <v>0</v>
      </c>
      <c r="AL349" s="1">
        <f>IFERROR(__xludf.DUMMYFUNCTION("IFERROR(TRANSPOSE(SORT(TRANSPOSE(FILTER(AE349:AI349, AE349:AI349&lt;&gt;0)),1, FALSE)))"),2.0)</f>
        <v>2</v>
      </c>
      <c r="AM349" s="1">
        <f>IFERROR(__xludf.DUMMYFUNCTION("""COMPUTED_VALUE"""),1.0)</f>
        <v>1</v>
      </c>
      <c r="AN349" s="1">
        <f>IFERROR(__xludf.DUMMYFUNCTION("""COMPUTED_VALUE"""),1.0)</f>
        <v>1</v>
      </c>
      <c r="AO349" s="1">
        <f>IFERROR(__xludf.DUMMYFUNCTION("""COMPUTED_VALUE"""),1.0)</f>
        <v>1</v>
      </c>
      <c r="AR349" s="1">
        <v>2.0</v>
      </c>
      <c r="AS349" s="1">
        <v>1.0</v>
      </c>
      <c r="AT349" s="1">
        <v>1.0</v>
      </c>
      <c r="AU349" s="1">
        <v>1.0</v>
      </c>
      <c r="AV349" s="1"/>
      <c r="AX349" s="1">
        <v>348.0</v>
      </c>
      <c r="AY349" s="1">
        <v>2.0</v>
      </c>
      <c r="AZ349" s="1">
        <v>2.0</v>
      </c>
      <c r="BA349" s="1">
        <v>1.0</v>
      </c>
      <c r="BB349" s="1"/>
      <c r="BC349" s="1"/>
      <c r="BD349" s="1">
        <v>2.0</v>
      </c>
      <c r="BE349" s="1">
        <v>14.0</v>
      </c>
      <c r="BF349" s="1">
        <v>7.0</v>
      </c>
      <c r="BG349" s="1">
        <v>14.0</v>
      </c>
      <c r="BH349" s="1">
        <v>2.0</v>
      </c>
      <c r="BI349" s="1" t="s">
        <v>694</v>
      </c>
      <c r="BJ349" s="1">
        <v>243.0</v>
      </c>
      <c r="BL349" s="1">
        <v>84564.0</v>
      </c>
    </row>
    <row r="350" ht="15.75" customHeight="1">
      <c r="A350" s="2" t="s">
        <v>695</v>
      </c>
      <c r="B350" s="1" t="str">
        <f>IFERROR(__xludf.DUMMYFUNCTION("""COMPUTED_VALUE"""),"68Q8J")</f>
        <v>68Q8J</v>
      </c>
      <c r="C350" s="1">
        <f>IFERROR(__xludf.DUMMYFUNCTION("""COMPUTED_VALUE"""),727.0)</f>
        <v>727</v>
      </c>
      <c r="D350" s="1" t="s">
        <v>40</v>
      </c>
      <c r="E350" s="1" t="s">
        <v>30</v>
      </c>
      <c r="F350" s="1" t="s">
        <v>20</v>
      </c>
      <c r="G350" s="1" t="s">
        <v>30</v>
      </c>
      <c r="H350" s="1" t="s">
        <v>22</v>
      </c>
      <c r="M350" s="1">
        <v>6.0</v>
      </c>
      <c r="N350" s="1">
        <v>8.0</v>
      </c>
      <c r="O350" s="1">
        <v>12.0</v>
      </c>
      <c r="P350" s="1">
        <v>8.0</v>
      </c>
      <c r="Q350" s="1">
        <v>1.0</v>
      </c>
      <c r="S350" s="1" t="s">
        <v>40</v>
      </c>
      <c r="T350" s="1" t="s">
        <v>30</v>
      </c>
      <c r="U350" s="1" t="s">
        <v>20</v>
      </c>
      <c r="V350" s="1" t="s">
        <v>30</v>
      </c>
      <c r="W350" s="1" t="s">
        <v>25</v>
      </c>
      <c r="Y350" s="1" t="str">
        <f>IFERROR(__xludf.DUMMYFUNCTION("UNIQUE(S350:W350, TRUE)"),"6")</f>
        <v>6</v>
      </c>
      <c r="Z350" s="1" t="str">
        <f>IFERROR(__xludf.DUMMYFUNCTION("""COMPUTED_VALUE"""),"8")</f>
        <v>8</v>
      </c>
      <c r="AA350" s="1" t="str">
        <f>IFERROR(__xludf.DUMMYFUNCTION("""COMPUTED_VALUE"""),"Q")</f>
        <v>Q</v>
      </c>
      <c r="AB350" s="1" t="str">
        <f>IFERROR(__xludf.DUMMYFUNCTION("""COMPUTED_VALUE"""),"")</f>
        <v/>
      </c>
      <c r="AE350" s="1">
        <f t="shared" ref="AE350:AI350" si="350">IF($A350&lt;&gt;"", COUNTIF($D350:$H350, "=" &amp; Y350),"")</f>
        <v>1</v>
      </c>
      <c r="AF350" s="1">
        <f t="shared" si="350"/>
        <v>2</v>
      </c>
      <c r="AG350" s="1">
        <f t="shared" si="350"/>
        <v>1</v>
      </c>
      <c r="AH350" s="1">
        <f t="shared" si="350"/>
        <v>0</v>
      </c>
      <c r="AI350" s="1">
        <f t="shared" si="350"/>
        <v>0</v>
      </c>
      <c r="AJ350" s="1">
        <f t="shared" si="3"/>
        <v>1</v>
      </c>
      <c r="AL350" s="1">
        <f>IFERROR(__xludf.DUMMYFUNCTION("IFERROR(TRANSPOSE(SORT(TRANSPOSE(FILTER(AE350:AI350, AE350:AI350&lt;&gt;0)),1, FALSE)))"),2.0)</f>
        <v>2</v>
      </c>
      <c r="AM350" s="1">
        <f>IFERROR(__xludf.DUMMYFUNCTION("""COMPUTED_VALUE"""),1.0)</f>
        <v>1</v>
      </c>
      <c r="AN350" s="1">
        <f>IFERROR(__xludf.DUMMYFUNCTION("""COMPUTED_VALUE"""),1.0)</f>
        <v>1</v>
      </c>
      <c r="AR350" s="1">
        <v>3.0</v>
      </c>
      <c r="AS350" s="1">
        <v>1.0</v>
      </c>
      <c r="AT350" s="1">
        <v>1.0</v>
      </c>
      <c r="AU350" s="1"/>
      <c r="AV350" s="1"/>
      <c r="AX350" s="1">
        <v>349.0</v>
      </c>
      <c r="AY350" s="1">
        <v>2.0</v>
      </c>
      <c r="AZ350" s="1">
        <v>2.0</v>
      </c>
      <c r="BA350" s="1">
        <v>1.0</v>
      </c>
      <c r="BB350" s="1"/>
      <c r="BC350" s="1"/>
      <c r="BD350" s="1">
        <v>3.0</v>
      </c>
      <c r="BE350" s="1">
        <v>2.0</v>
      </c>
      <c r="BF350" s="1">
        <v>2.0</v>
      </c>
      <c r="BG350" s="1">
        <v>4.0</v>
      </c>
      <c r="BH350" s="1">
        <v>3.0</v>
      </c>
      <c r="BI350" s="1">
        <v>32243.0</v>
      </c>
      <c r="BJ350" s="1">
        <v>463.0</v>
      </c>
      <c r="BL350" s="1">
        <v>161587.0</v>
      </c>
    </row>
    <row r="351" ht="15.75" customHeight="1">
      <c r="A351" s="2" t="s">
        <v>696</v>
      </c>
      <c r="B351" s="1" t="str">
        <f>IFERROR(__xludf.DUMMYFUNCTION("""COMPUTED_VALUE"""),"A663T")</f>
        <v>A663T</v>
      </c>
      <c r="C351" s="1">
        <f>IFERROR(__xludf.DUMMYFUNCTION("""COMPUTED_VALUE"""),318.0)</f>
        <v>318</v>
      </c>
      <c r="D351" s="1" t="s">
        <v>39</v>
      </c>
      <c r="E351" s="1" t="s">
        <v>40</v>
      </c>
      <c r="F351" s="1" t="s">
        <v>40</v>
      </c>
      <c r="G351" s="1" t="s">
        <v>31</v>
      </c>
      <c r="H351" s="1" t="s">
        <v>45</v>
      </c>
      <c r="M351" s="1">
        <v>14.0</v>
      </c>
      <c r="N351" s="1">
        <v>6.0</v>
      </c>
      <c r="O351" s="1">
        <v>6.0</v>
      </c>
      <c r="P351" s="1">
        <v>3.0</v>
      </c>
      <c r="Q351" s="1">
        <v>10.0</v>
      </c>
      <c r="S351" s="1" t="s">
        <v>39</v>
      </c>
      <c r="T351" s="1" t="s">
        <v>40</v>
      </c>
      <c r="U351" s="1" t="s">
        <v>40</v>
      </c>
      <c r="V351" s="1" t="s">
        <v>31</v>
      </c>
      <c r="W351" s="1" t="s">
        <v>45</v>
      </c>
      <c r="Y351" s="1" t="str">
        <f>IFERROR(__xludf.DUMMYFUNCTION("UNIQUE(S351:W351, TRUE)"),"A")</f>
        <v>A</v>
      </c>
      <c r="Z351" s="1" t="str">
        <f>IFERROR(__xludf.DUMMYFUNCTION("""COMPUTED_VALUE"""),"6")</f>
        <v>6</v>
      </c>
      <c r="AA351" s="1" t="str">
        <f>IFERROR(__xludf.DUMMYFUNCTION("""COMPUTED_VALUE"""),"3")</f>
        <v>3</v>
      </c>
      <c r="AB351" s="1" t="str">
        <f>IFERROR(__xludf.DUMMYFUNCTION("""COMPUTED_VALUE"""),"T")</f>
        <v>T</v>
      </c>
      <c r="AE351" s="1">
        <f t="shared" ref="AE351:AI351" si="351">IF($A351&lt;&gt;"", COUNTIF($D351:$H351, "=" &amp; Y351),"")</f>
        <v>1</v>
      </c>
      <c r="AF351" s="1">
        <f t="shared" si="351"/>
        <v>2</v>
      </c>
      <c r="AG351" s="1">
        <f t="shared" si="351"/>
        <v>1</v>
      </c>
      <c r="AH351" s="1">
        <f t="shared" si="351"/>
        <v>1</v>
      </c>
      <c r="AI351" s="1">
        <f t="shared" si="351"/>
        <v>0</v>
      </c>
      <c r="AJ351" s="1">
        <f t="shared" si="3"/>
        <v>0</v>
      </c>
      <c r="AL351" s="1">
        <f>IFERROR(__xludf.DUMMYFUNCTION("IFERROR(TRANSPOSE(SORT(TRANSPOSE(FILTER(AE351:AI351, AE351:AI351&lt;&gt;0)),1, FALSE)))"),2.0)</f>
        <v>2</v>
      </c>
      <c r="AM351" s="1">
        <f>IFERROR(__xludf.DUMMYFUNCTION("""COMPUTED_VALUE"""),1.0)</f>
        <v>1</v>
      </c>
      <c r="AN351" s="1">
        <f>IFERROR(__xludf.DUMMYFUNCTION("""COMPUTED_VALUE"""),1.0)</f>
        <v>1</v>
      </c>
      <c r="AO351" s="1">
        <f>IFERROR(__xludf.DUMMYFUNCTION("""COMPUTED_VALUE"""),1.0)</f>
        <v>1</v>
      </c>
      <c r="AR351" s="1">
        <v>2.0</v>
      </c>
      <c r="AS351" s="1">
        <v>1.0</v>
      </c>
      <c r="AT351" s="1">
        <v>1.0</v>
      </c>
      <c r="AU351" s="1">
        <v>1.0</v>
      </c>
      <c r="AV351" s="1"/>
      <c r="AX351" s="1">
        <v>350.0</v>
      </c>
      <c r="AY351" s="1">
        <v>2.0</v>
      </c>
      <c r="AZ351" s="1">
        <v>2.0</v>
      </c>
      <c r="BA351" s="1">
        <v>1.0</v>
      </c>
      <c r="BB351" s="1"/>
      <c r="BC351" s="1"/>
      <c r="BD351" s="1">
        <v>3.0</v>
      </c>
      <c r="BE351" s="1">
        <v>3.0</v>
      </c>
      <c r="BF351" s="1">
        <v>12.0</v>
      </c>
      <c r="BG351" s="1">
        <v>8.0</v>
      </c>
      <c r="BH351" s="1">
        <v>8.0</v>
      </c>
      <c r="BI351" s="1" t="s">
        <v>697</v>
      </c>
      <c r="BJ351" s="1">
        <v>911.0</v>
      </c>
      <c r="BL351" s="1">
        <v>318850.0</v>
      </c>
    </row>
    <row r="352" ht="15.75" customHeight="1">
      <c r="A352" s="2" t="s">
        <v>698</v>
      </c>
      <c r="B352" s="1" t="str">
        <f>IFERROR(__xludf.DUMMYFUNCTION("""COMPUTED_VALUE"""),"56A5A")</f>
        <v>56A5A</v>
      </c>
      <c r="C352" s="1">
        <f>IFERROR(__xludf.DUMMYFUNCTION("""COMPUTED_VALUE"""),64.0)</f>
        <v>64</v>
      </c>
      <c r="D352" s="1" t="s">
        <v>29</v>
      </c>
      <c r="E352" s="1" t="s">
        <v>40</v>
      </c>
      <c r="F352" s="1" t="s">
        <v>39</v>
      </c>
      <c r="G352" s="1" t="s">
        <v>29</v>
      </c>
      <c r="H352" s="1" t="s">
        <v>39</v>
      </c>
      <c r="M352" s="1">
        <v>5.0</v>
      </c>
      <c r="N352" s="1">
        <v>6.0</v>
      </c>
      <c r="O352" s="1">
        <v>14.0</v>
      </c>
      <c r="P352" s="1">
        <v>5.0</v>
      </c>
      <c r="Q352" s="1">
        <v>14.0</v>
      </c>
      <c r="S352" s="1" t="s">
        <v>29</v>
      </c>
      <c r="T352" s="1" t="s">
        <v>40</v>
      </c>
      <c r="U352" s="1" t="s">
        <v>39</v>
      </c>
      <c r="V352" s="1" t="s">
        <v>29</v>
      </c>
      <c r="W352" s="1" t="s">
        <v>39</v>
      </c>
      <c r="Y352" s="1" t="str">
        <f>IFERROR(__xludf.DUMMYFUNCTION("UNIQUE(S352:W352, TRUE)"),"5")</f>
        <v>5</v>
      </c>
      <c r="Z352" s="1" t="str">
        <f>IFERROR(__xludf.DUMMYFUNCTION("""COMPUTED_VALUE"""),"6")</f>
        <v>6</v>
      </c>
      <c r="AA352" s="1" t="str">
        <f>IFERROR(__xludf.DUMMYFUNCTION("""COMPUTED_VALUE"""),"A")</f>
        <v>A</v>
      </c>
      <c r="AE352" s="1">
        <f t="shared" ref="AE352:AI352" si="352">IF($A352&lt;&gt;"", COUNTIF($D352:$H352, "=" &amp; Y352),"")</f>
        <v>2</v>
      </c>
      <c r="AF352" s="1">
        <f t="shared" si="352"/>
        <v>1</v>
      </c>
      <c r="AG352" s="1">
        <f t="shared" si="352"/>
        <v>2</v>
      </c>
      <c r="AH352" s="1">
        <f t="shared" si="352"/>
        <v>0</v>
      </c>
      <c r="AI352" s="1">
        <f t="shared" si="352"/>
        <v>0</v>
      </c>
      <c r="AJ352" s="1">
        <f t="shared" si="3"/>
        <v>0</v>
      </c>
      <c r="AL352" s="1">
        <f>IFERROR(__xludf.DUMMYFUNCTION("IFERROR(TRANSPOSE(SORT(TRANSPOSE(FILTER(AE352:AI352, AE352:AI352&lt;&gt;0)),1, FALSE)))"),2.0)</f>
        <v>2</v>
      </c>
      <c r="AM352" s="1">
        <f>IFERROR(__xludf.DUMMYFUNCTION("""COMPUTED_VALUE"""),2.0)</f>
        <v>2</v>
      </c>
      <c r="AN352" s="1">
        <f>IFERROR(__xludf.DUMMYFUNCTION("""COMPUTED_VALUE"""),1.0)</f>
        <v>1</v>
      </c>
      <c r="AR352" s="1">
        <v>2.0</v>
      </c>
      <c r="AS352" s="1">
        <v>2.0</v>
      </c>
      <c r="AT352" s="1">
        <v>1.0</v>
      </c>
      <c r="AU352" s="1"/>
      <c r="AV352" s="1"/>
      <c r="AX352" s="1">
        <v>351.0</v>
      </c>
      <c r="AY352" s="1">
        <v>2.0</v>
      </c>
      <c r="AZ352" s="1">
        <v>2.0</v>
      </c>
      <c r="BA352" s="1">
        <v>1.0</v>
      </c>
      <c r="BB352" s="1"/>
      <c r="BC352" s="1"/>
      <c r="BD352" s="1">
        <v>3.0</v>
      </c>
      <c r="BE352" s="1">
        <v>4.0</v>
      </c>
      <c r="BF352" s="1">
        <v>4.0</v>
      </c>
      <c r="BG352" s="1">
        <v>3.0</v>
      </c>
      <c r="BH352" s="1">
        <v>7.0</v>
      </c>
      <c r="BI352" s="1">
        <v>34437.0</v>
      </c>
      <c r="BJ352" s="1">
        <v>182.0</v>
      </c>
      <c r="BL352" s="1">
        <v>63882.0</v>
      </c>
    </row>
    <row r="353" ht="15.75" customHeight="1">
      <c r="A353" s="2" t="s">
        <v>699</v>
      </c>
      <c r="B353" s="1" t="str">
        <f>IFERROR(__xludf.DUMMYFUNCTION("""COMPUTED_VALUE"""),"7775Q")</f>
        <v>7775Q</v>
      </c>
      <c r="C353" s="1">
        <f>IFERROR(__xludf.DUMMYFUNCTION("""COMPUTED_VALUE"""),180.0)</f>
        <v>180</v>
      </c>
      <c r="D353" s="1" t="s">
        <v>28</v>
      </c>
      <c r="E353" s="1" t="s">
        <v>28</v>
      </c>
      <c r="F353" s="1" t="s">
        <v>28</v>
      </c>
      <c r="G353" s="1" t="s">
        <v>29</v>
      </c>
      <c r="H353" s="1" t="s">
        <v>20</v>
      </c>
      <c r="M353" s="1">
        <v>7.0</v>
      </c>
      <c r="N353" s="1">
        <v>7.0</v>
      </c>
      <c r="O353" s="1">
        <v>7.0</v>
      </c>
      <c r="P353" s="1">
        <v>5.0</v>
      </c>
      <c r="Q353" s="1">
        <v>12.0</v>
      </c>
      <c r="S353" s="1" t="s">
        <v>28</v>
      </c>
      <c r="T353" s="1" t="s">
        <v>28</v>
      </c>
      <c r="U353" s="1" t="s">
        <v>28</v>
      </c>
      <c r="V353" s="1" t="s">
        <v>29</v>
      </c>
      <c r="W353" s="1" t="s">
        <v>20</v>
      </c>
      <c r="Y353" s="1" t="str">
        <f>IFERROR(__xludf.DUMMYFUNCTION("UNIQUE(S353:W353, TRUE)"),"7")</f>
        <v>7</v>
      </c>
      <c r="Z353" s="1" t="str">
        <f>IFERROR(__xludf.DUMMYFUNCTION("""COMPUTED_VALUE"""),"5")</f>
        <v>5</v>
      </c>
      <c r="AA353" s="1" t="str">
        <f>IFERROR(__xludf.DUMMYFUNCTION("""COMPUTED_VALUE"""),"Q")</f>
        <v>Q</v>
      </c>
      <c r="AE353" s="1">
        <f t="shared" ref="AE353:AI353" si="353">IF($A353&lt;&gt;"", COUNTIF($D353:$H353, "=" &amp; Y353),"")</f>
        <v>3</v>
      </c>
      <c r="AF353" s="1">
        <f t="shared" si="353"/>
        <v>1</v>
      </c>
      <c r="AG353" s="1">
        <f t="shared" si="353"/>
        <v>1</v>
      </c>
      <c r="AH353" s="1">
        <f t="shared" si="353"/>
        <v>0</v>
      </c>
      <c r="AI353" s="1">
        <f t="shared" si="353"/>
        <v>0</v>
      </c>
      <c r="AJ353" s="1">
        <f t="shared" si="3"/>
        <v>0</v>
      </c>
      <c r="AL353" s="1">
        <f>IFERROR(__xludf.DUMMYFUNCTION("IFERROR(TRANSPOSE(SORT(TRANSPOSE(FILTER(AE353:AI353, AE353:AI353&lt;&gt;0)),1, FALSE)))"),3.0)</f>
        <v>3</v>
      </c>
      <c r="AM353" s="1">
        <f>IFERROR(__xludf.DUMMYFUNCTION("""COMPUTED_VALUE"""),1.0)</f>
        <v>1</v>
      </c>
      <c r="AN353" s="1">
        <f>IFERROR(__xludf.DUMMYFUNCTION("""COMPUTED_VALUE"""),1.0)</f>
        <v>1</v>
      </c>
      <c r="AR353" s="1">
        <v>3.0</v>
      </c>
      <c r="AS353" s="1">
        <v>1.0</v>
      </c>
      <c r="AT353" s="1">
        <v>1.0</v>
      </c>
      <c r="AU353" s="1"/>
      <c r="AV353" s="1"/>
      <c r="AX353" s="1">
        <v>352.0</v>
      </c>
      <c r="AY353" s="1">
        <v>2.0</v>
      </c>
      <c r="AZ353" s="1">
        <v>2.0</v>
      </c>
      <c r="BA353" s="1">
        <v>1.0</v>
      </c>
      <c r="BB353" s="1"/>
      <c r="BC353" s="1"/>
      <c r="BD353" s="1">
        <v>3.0</v>
      </c>
      <c r="BE353" s="1">
        <v>5.0</v>
      </c>
      <c r="BF353" s="1">
        <v>14.0</v>
      </c>
      <c r="BG353" s="1">
        <v>3.0</v>
      </c>
      <c r="BH353" s="1">
        <v>14.0</v>
      </c>
      <c r="BI353" s="1" t="s">
        <v>700</v>
      </c>
      <c r="BJ353" s="1">
        <v>56.0</v>
      </c>
      <c r="BL353" s="1">
        <v>19712.0</v>
      </c>
    </row>
    <row r="354" ht="15.75" customHeight="1">
      <c r="A354" s="2" t="s">
        <v>701</v>
      </c>
      <c r="B354" s="1" t="str">
        <f>IFERROR(__xludf.DUMMYFUNCTION("""COMPUTED_VALUE"""),"K568Q")</f>
        <v>K568Q</v>
      </c>
      <c r="C354" s="1">
        <f>IFERROR(__xludf.DUMMYFUNCTION("""COMPUTED_VALUE"""),846.0)</f>
        <v>846</v>
      </c>
      <c r="D354" s="1" t="s">
        <v>38</v>
      </c>
      <c r="E354" s="1" t="s">
        <v>29</v>
      </c>
      <c r="F354" s="1" t="s">
        <v>40</v>
      </c>
      <c r="G354" s="1" t="s">
        <v>30</v>
      </c>
      <c r="H354" s="1" t="s">
        <v>20</v>
      </c>
      <c r="M354" s="1">
        <v>13.0</v>
      </c>
      <c r="N354" s="1">
        <v>5.0</v>
      </c>
      <c r="O354" s="1">
        <v>6.0</v>
      </c>
      <c r="P354" s="1">
        <v>8.0</v>
      </c>
      <c r="Q354" s="1">
        <v>12.0</v>
      </c>
      <c r="S354" s="1" t="s">
        <v>38</v>
      </c>
      <c r="T354" s="1" t="s">
        <v>29</v>
      </c>
      <c r="U354" s="1" t="s">
        <v>40</v>
      </c>
      <c r="V354" s="1" t="s">
        <v>30</v>
      </c>
      <c r="W354" s="1" t="s">
        <v>20</v>
      </c>
      <c r="Y354" s="1" t="str">
        <f>IFERROR(__xludf.DUMMYFUNCTION("UNIQUE(S354:W354, TRUE)"),"K")</f>
        <v>K</v>
      </c>
      <c r="Z354" s="1" t="str">
        <f>IFERROR(__xludf.DUMMYFUNCTION("""COMPUTED_VALUE"""),"5")</f>
        <v>5</v>
      </c>
      <c r="AA354" s="1" t="str">
        <f>IFERROR(__xludf.DUMMYFUNCTION("""COMPUTED_VALUE"""),"6")</f>
        <v>6</v>
      </c>
      <c r="AB354" s="1" t="str">
        <f>IFERROR(__xludf.DUMMYFUNCTION("""COMPUTED_VALUE"""),"8")</f>
        <v>8</v>
      </c>
      <c r="AC354" s="1" t="str">
        <f>IFERROR(__xludf.DUMMYFUNCTION("""COMPUTED_VALUE"""),"Q")</f>
        <v>Q</v>
      </c>
      <c r="AE354" s="1">
        <f t="shared" ref="AE354:AI354" si="354">IF($A354&lt;&gt;"", COUNTIF($D354:$H354, "=" &amp; Y354),"")</f>
        <v>1</v>
      </c>
      <c r="AF354" s="1">
        <f t="shared" si="354"/>
        <v>1</v>
      </c>
      <c r="AG354" s="1">
        <f t="shared" si="354"/>
        <v>1</v>
      </c>
      <c r="AH354" s="1">
        <f t="shared" si="354"/>
        <v>1</v>
      </c>
      <c r="AI354" s="1">
        <f t="shared" si="354"/>
        <v>1</v>
      </c>
      <c r="AJ354" s="1">
        <f t="shared" si="3"/>
        <v>0</v>
      </c>
      <c r="AL354" s="1">
        <f>IFERROR(__xludf.DUMMYFUNCTION("IFERROR(TRANSPOSE(SORT(TRANSPOSE(FILTER(AE354:AI354, AE354:AI354&lt;&gt;0)),1, FALSE)))"),1.0)</f>
        <v>1</v>
      </c>
      <c r="AM354" s="1">
        <f>IFERROR(__xludf.DUMMYFUNCTION("""COMPUTED_VALUE"""),1.0)</f>
        <v>1</v>
      </c>
      <c r="AN354" s="1">
        <f>IFERROR(__xludf.DUMMYFUNCTION("""COMPUTED_VALUE"""),1.0)</f>
        <v>1</v>
      </c>
      <c r="AO354" s="1">
        <f>IFERROR(__xludf.DUMMYFUNCTION("""COMPUTED_VALUE"""),1.0)</f>
        <v>1</v>
      </c>
      <c r="AP354" s="1">
        <f>IFERROR(__xludf.DUMMYFUNCTION("""COMPUTED_VALUE"""),1.0)</f>
        <v>1</v>
      </c>
      <c r="AR354" s="1">
        <v>1.0</v>
      </c>
      <c r="AS354" s="1">
        <v>1.0</v>
      </c>
      <c r="AT354" s="1">
        <v>1.0</v>
      </c>
      <c r="AU354" s="1">
        <v>1.0</v>
      </c>
      <c r="AV354" s="1">
        <v>1.0</v>
      </c>
      <c r="AX354" s="1">
        <v>353.0</v>
      </c>
      <c r="AY354" s="1">
        <v>2.0</v>
      </c>
      <c r="AZ354" s="1">
        <v>2.0</v>
      </c>
      <c r="BA354" s="1">
        <v>1.0</v>
      </c>
      <c r="BB354" s="1"/>
      <c r="BC354" s="1"/>
      <c r="BD354" s="1">
        <v>3.0</v>
      </c>
      <c r="BE354" s="1">
        <v>6.0</v>
      </c>
      <c r="BF354" s="1">
        <v>14.0</v>
      </c>
      <c r="BG354" s="1">
        <v>6.0</v>
      </c>
      <c r="BH354" s="1">
        <v>3.0</v>
      </c>
      <c r="BI354" s="1" t="s">
        <v>702</v>
      </c>
      <c r="BJ354" s="1">
        <v>593.0</v>
      </c>
      <c r="BL354" s="1">
        <v>209329.0</v>
      </c>
    </row>
    <row r="355" ht="15.75" customHeight="1">
      <c r="A355" s="2" t="s">
        <v>703</v>
      </c>
      <c r="B355" s="1" t="str">
        <f>IFERROR(__xludf.DUMMYFUNCTION("""COMPUTED_VALUE"""),"9K8AA")</f>
        <v>9K8AA</v>
      </c>
      <c r="C355" s="1">
        <f>IFERROR(__xludf.DUMMYFUNCTION("""COMPUTED_VALUE"""),279.0)</f>
        <v>279</v>
      </c>
      <c r="D355" s="1" t="s">
        <v>23</v>
      </c>
      <c r="E355" s="1" t="s">
        <v>38</v>
      </c>
      <c r="F355" s="1" t="s">
        <v>30</v>
      </c>
      <c r="G355" s="1" t="s">
        <v>39</v>
      </c>
      <c r="H355" s="1" t="s">
        <v>39</v>
      </c>
      <c r="M355" s="1">
        <v>9.0</v>
      </c>
      <c r="N355" s="1">
        <v>13.0</v>
      </c>
      <c r="O355" s="1">
        <v>8.0</v>
      </c>
      <c r="P355" s="1">
        <v>14.0</v>
      </c>
      <c r="Q355" s="1">
        <v>14.0</v>
      </c>
      <c r="S355" s="1" t="s">
        <v>23</v>
      </c>
      <c r="T355" s="1" t="s">
        <v>38</v>
      </c>
      <c r="U355" s="1" t="s">
        <v>30</v>
      </c>
      <c r="V355" s="1" t="s">
        <v>39</v>
      </c>
      <c r="W355" s="1" t="s">
        <v>39</v>
      </c>
      <c r="Y355" s="1" t="str">
        <f>IFERROR(__xludf.DUMMYFUNCTION("UNIQUE(S355:W355, TRUE)"),"9")</f>
        <v>9</v>
      </c>
      <c r="Z355" s="1" t="str">
        <f>IFERROR(__xludf.DUMMYFUNCTION("""COMPUTED_VALUE"""),"K")</f>
        <v>K</v>
      </c>
      <c r="AA355" s="1" t="str">
        <f>IFERROR(__xludf.DUMMYFUNCTION("""COMPUTED_VALUE"""),"8")</f>
        <v>8</v>
      </c>
      <c r="AB355" s="1" t="str">
        <f>IFERROR(__xludf.DUMMYFUNCTION("""COMPUTED_VALUE"""),"A")</f>
        <v>A</v>
      </c>
      <c r="AE355" s="1">
        <f t="shared" ref="AE355:AI355" si="355">IF($A355&lt;&gt;"", COUNTIF($D355:$H355, "=" &amp; Y355),"")</f>
        <v>1</v>
      </c>
      <c r="AF355" s="1">
        <f t="shared" si="355"/>
        <v>1</v>
      </c>
      <c r="AG355" s="1">
        <f t="shared" si="355"/>
        <v>1</v>
      </c>
      <c r="AH355" s="1">
        <f t="shared" si="355"/>
        <v>2</v>
      </c>
      <c r="AI355" s="1">
        <f t="shared" si="355"/>
        <v>0</v>
      </c>
      <c r="AJ355" s="1">
        <f t="shared" si="3"/>
        <v>0</v>
      </c>
      <c r="AL355" s="1">
        <f>IFERROR(__xludf.DUMMYFUNCTION("IFERROR(TRANSPOSE(SORT(TRANSPOSE(FILTER(AE355:AI355, AE355:AI355&lt;&gt;0)),1, FALSE)))"),2.0)</f>
        <v>2</v>
      </c>
      <c r="AM355" s="1">
        <f>IFERROR(__xludf.DUMMYFUNCTION("""COMPUTED_VALUE"""),1.0)</f>
        <v>1</v>
      </c>
      <c r="AN355" s="1">
        <f>IFERROR(__xludf.DUMMYFUNCTION("""COMPUTED_VALUE"""),1.0)</f>
        <v>1</v>
      </c>
      <c r="AO355" s="1">
        <f>IFERROR(__xludf.DUMMYFUNCTION("""COMPUTED_VALUE"""),1.0)</f>
        <v>1</v>
      </c>
      <c r="AR355" s="1">
        <v>2.0</v>
      </c>
      <c r="AS355" s="1">
        <v>1.0</v>
      </c>
      <c r="AT355" s="1">
        <v>1.0</v>
      </c>
      <c r="AU355" s="1">
        <v>1.0</v>
      </c>
      <c r="AV355" s="1"/>
      <c r="AX355" s="1">
        <v>354.0</v>
      </c>
      <c r="AY355" s="1">
        <v>2.0</v>
      </c>
      <c r="AZ355" s="1">
        <v>2.0</v>
      </c>
      <c r="BA355" s="1">
        <v>1.0</v>
      </c>
      <c r="BB355" s="1"/>
      <c r="BC355" s="1"/>
      <c r="BD355" s="1">
        <v>3.0</v>
      </c>
      <c r="BE355" s="1">
        <v>8.0</v>
      </c>
      <c r="BF355" s="1">
        <v>3.0</v>
      </c>
      <c r="BG355" s="1">
        <v>6.0</v>
      </c>
      <c r="BH355" s="1">
        <v>6.0</v>
      </c>
      <c r="BI355" s="1">
        <v>38366.0</v>
      </c>
      <c r="BJ355" s="1">
        <v>625.0</v>
      </c>
      <c r="BL355" s="1">
        <v>221250.0</v>
      </c>
    </row>
    <row r="356" ht="15.75" customHeight="1">
      <c r="A356" s="2" t="s">
        <v>704</v>
      </c>
      <c r="B356" s="1" t="str">
        <f>IFERROR(__xludf.DUMMYFUNCTION("""COMPUTED_VALUE"""),"AJTTK")</f>
        <v>AJTTK</v>
      </c>
      <c r="C356" s="1">
        <f>IFERROR(__xludf.DUMMYFUNCTION("""COMPUTED_VALUE"""),196.0)</f>
        <v>196</v>
      </c>
      <c r="D356" s="1" t="s">
        <v>39</v>
      </c>
      <c r="E356" s="1" t="s">
        <v>22</v>
      </c>
      <c r="F356" s="1" t="s">
        <v>45</v>
      </c>
      <c r="G356" s="1" t="s">
        <v>45</v>
      </c>
      <c r="H356" s="1" t="s">
        <v>38</v>
      </c>
      <c r="M356" s="1">
        <v>14.0</v>
      </c>
      <c r="N356" s="1">
        <v>1.0</v>
      </c>
      <c r="O356" s="1">
        <v>10.0</v>
      </c>
      <c r="P356" s="1">
        <v>10.0</v>
      </c>
      <c r="Q356" s="1">
        <v>13.0</v>
      </c>
      <c r="S356" s="1" t="s">
        <v>39</v>
      </c>
      <c r="T356" s="1" t="s">
        <v>25</v>
      </c>
      <c r="U356" s="1" t="s">
        <v>45</v>
      </c>
      <c r="V356" s="1" t="s">
        <v>45</v>
      </c>
      <c r="W356" s="1" t="s">
        <v>38</v>
      </c>
      <c r="Y356" s="1" t="str">
        <f>IFERROR(__xludf.DUMMYFUNCTION("UNIQUE(S356:W356, TRUE)"),"A")</f>
        <v>A</v>
      </c>
      <c r="Z356" s="1" t="str">
        <f>IFERROR(__xludf.DUMMYFUNCTION("""COMPUTED_VALUE"""),"")</f>
        <v/>
      </c>
      <c r="AA356" s="1" t="str">
        <f>IFERROR(__xludf.DUMMYFUNCTION("""COMPUTED_VALUE"""),"T")</f>
        <v>T</v>
      </c>
      <c r="AB356" s="1" t="str">
        <f>IFERROR(__xludf.DUMMYFUNCTION("""COMPUTED_VALUE"""),"K")</f>
        <v>K</v>
      </c>
      <c r="AE356" s="1">
        <f t="shared" ref="AE356:AI356" si="356">IF($A356&lt;&gt;"", COUNTIF($D356:$H356, "=" &amp; Y356),"")</f>
        <v>1</v>
      </c>
      <c r="AF356" s="1">
        <f t="shared" si="356"/>
        <v>0</v>
      </c>
      <c r="AG356" s="1">
        <f t="shared" si="356"/>
        <v>2</v>
      </c>
      <c r="AH356" s="1">
        <f t="shared" si="356"/>
        <v>1</v>
      </c>
      <c r="AI356" s="1">
        <f t="shared" si="356"/>
        <v>0</v>
      </c>
      <c r="AJ356" s="1">
        <f t="shared" si="3"/>
        <v>1</v>
      </c>
      <c r="AL356" s="1">
        <f>IFERROR(__xludf.DUMMYFUNCTION("IFERROR(TRANSPOSE(SORT(TRANSPOSE(FILTER(AE356:AI356, AE356:AI356&lt;&gt;0)),1, FALSE)))"),2.0)</f>
        <v>2</v>
      </c>
      <c r="AM356" s="1">
        <f>IFERROR(__xludf.DUMMYFUNCTION("""COMPUTED_VALUE"""),1.0)</f>
        <v>1</v>
      </c>
      <c r="AN356" s="1">
        <f>IFERROR(__xludf.DUMMYFUNCTION("""COMPUTED_VALUE"""),1.0)</f>
        <v>1</v>
      </c>
      <c r="AR356" s="1">
        <v>3.0</v>
      </c>
      <c r="AS356" s="1">
        <v>1.0</v>
      </c>
      <c r="AT356" s="1">
        <v>1.0</v>
      </c>
      <c r="AU356" s="1"/>
      <c r="AV356" s="1"/>
      <c r="AX356" s="1">
        <v>355.0</v>
      </c>
      <c r="AY356" s="1">
        <v>2.0</v>
      </c>
      <c r="AZ356" s="1">
        <v>2.0</v>
      </c>
      <c r="BA356" s="1">
        <v>1.0</v>
      </c>
      <c r="BB356" s="1"/>
      <c r="BC356" s="1"/>
      <c r="BD356" s="1">
        <v>3.0</v>
      </c>
      <c r="BE356" s="1">
        <v>13.0</v>
      </c>
      <c r="BF356" s="1">
        <v>3.0</v>
      </c>
      <c r="BG356" s="1">
        <v>5.0</v>
      </c>
      <c r="BH356" s="1">
        <v>13.0</v>
      </c>
      <c r="BI356" s="1" t="s">
        <v>705</v>
      </c>
      <c r="BJ356" s="1">
        <v>938.0</v>
      </c>
      <c r="BL356" s="1">
        <v>332990.0</v>
      </c>
    </row>
    <row r="357" ht="15.75" customHeight="1">
      <c r="A357" s="2" t="s">
        <v>706</v>
      </c>
      <c r="B357" s="1" t="str">
        <f>IFERROR(__xludf.DUMMYFUNCTION("""COMPUTED_VALUE"""),"JA254")</f>
        <v>JA254</v>
      </c>
      <c r="C357" s="1">
        <f>IFERROR(__xludf.DUMMYFUNCTION("""COMPUTED_VALUE"""),151.0)</f>
        <v>151</v>
      </c>
      <c r="D357" s="1" t="s">
        <v>22</v>
      </c>
      <c r="E357" s="1" t="s">
        <v>39</v>
      </c>
      <c r="F357" s="1" t="s">
        <v>24</v>
      </c>
      <c r="G357" s="1" t="s">
        <v>29</v>
      </c>
      <c r="H357" s="1" t="s">
        <v>21</v>
      </c>
      <c r="M357" s="1">
        <v>1.0</v>
      </c>
      <c r="N357" s="1">
        <v>14.0</v>
      </c>
      <c r="O357" s="1">
        <v>2.0</v>
      </c>
      <c r="P357" s="1">
        <v>5.0</v>
      </c>
      <c r="Q357" s="1">
        <v>4.0</v>
      </c>
      <c r="S357" s="1" t="s">
        <v>25</v>
      </c>
      <c r="T357" s="1" t="s">
        <v>39</v>
      </c>
      <c r="U357" s="1" t="s">
        <v>24</v>
      </c>
      <c r="V357" s="1" t="s">
        <v>29</v>
      </c>
      <c r="W357" s="1" t="s">
        <v>21</v>
      </c>
      <c r="Y357" s="1" t="str">
        <f>IFERROR(__xludf.DUMMYFUNCTION("UNIQUE(S357:W357, TRUE)"),"")</f>
        <v/>
      </c>
      <c r="Z357" s="1" t="str">
        <f>IFERROR(__xludf.DUMMYFUNCTION("""COMPUTED_VALUE"""),"A")</f>
        <v>A</v>
      </c>
      <c r="AA357" s="1" t="str">
        <f>IFERROR(__xludf.DUMMYFUNCTION("""COMPUTED_VALUE"""),"2")</f>
        <v>2</v>
      </c>
      <c r="AB357" s="1" t="str">
        <f>IFERROR(__xludf.DUMMYFUNCTION("""COMPUTED_VALUE"""),"5")</f>
        <v>5</v>
      </c>
      <c r="AC357" s="1" t="str">
        <f>IFERROR(__xludf.DUMMYFUNCTION("""COMPUTED_VALUE"""),"4")</f>
        <v>4</v>
      </c>
      <c r="AE357" s="1">
        <f t="shared" ref="AE357:AI357" si="357">IF($A357&lt;&gt;"", COUNTIF($D357:$H357, "=" &amp; Y357),"")</f>
        <v>0</v>
      </c>
      <c r="AF357" s="1">
        <f t="shared" si="357"/>
        <v>1</v>
      </c>
      <c r="AG357" s="1">
        <f t="shared" si="357"/>
        <v>1</v>
      </c>
      <c r="AH357" s="1">
        <f t="shared" si="357"/>
        <v>1</v>
      </c>
      <c r="AI357" s="1">
        <f t="shared" si="357"/>
        <v>1</v>
      </c>
      <c r="AJ357" s="1">
        <f t="shared" si="3"/>
        <v>1</v>
      </c>
      <c r="AL357" s="1">
        <f>IFERROR(__xludf.DUMMYFUNCTION("IFERROR(TRANSPOSE(SORT(TRANSPOSE(FILTER(AE357:AI357, AE357:AI357&lt;&gt;0)),1, FALSE)))"),1.0)</f>
        <v>1</v>
      </c>
      <c r="AM357" s="1">
        <f>IFERROR(__xludf.DUMMYFUNCTION("""COMPUTED_VALUE"""),1.0)</f>
        <v>1</v>
      </c>
      <c r="AN357" s="1">
        <f>IFERROR(__xludf.DUMMYFUNCTION("""COMPUTED_VALUE"""),1.0)</f>
        <v>1</v>
      </c>
      <c r="AO357" s="1">
        <f>IFERROR(__xludf.DUMMYFUNCTION("""COMPUTED_VALUE"""),1.0)</f>
        <v>1</v>
      </c>
      <c r="AR357" s="1">
        <v>2.0</v>
      </c>
      <c r="AS357" s="1">
        <v>1.0</v>
      </c>
      <c r="AT357" s="1">
        <v>1.0</v>
      </c>
      <c r="AU357" s="1">
        <v>1.0</v>
      </c>
      <c r="AV357" s="1"/>
      <c r="AX357" s="1">
        <v>356.0</v>
      </c>
      <c r="AY357" s="1">
        <v>2.0</v>
      </c>
      <c r="AZ357" s="1">
        <v>2.0</v>
      </c>
      <c r="BA357" s="1">
        <v>1.0</v>
      </c>
      <c r="BB357" s="1"/>
      <c r="BC357" s="1"/>
      <c r="BD357" s="1">
        <v>3.0</v>
      </c>
      <c r="BE357" s="1">
        <v>13.0</v>
      </c>
      <c r="BF357" s="1">
        <v>3.0</v>
      </c>
      <c r="BG357" s="1">
        <v>7.0</v>
      </c>
      <c r="BH357" s="1">
        <v>13.0</v>
      </c>
      <c r="BI357" s="1" t="s">
        <v>707</v>
      </c>
      <c r="BJ357" s="1">
        <v>439.0</v>
      </c>
      <c r="BL357" s="1">
        <v>156284.0</v>
      </c>
    </row>
    <row r="358" ht="15.75" customHeight="1">
      <c r="A358" s="2" t="s">
        <v>708</v>
      </c>
      <c r="B358" s="1" t="str">
        <f>IFERROR(__xludf.DUMMYFUNCTION("""COMPUTED_VALUE"""),"5Q2A3")</f>
        <v>5Q2A3</v>
      </c>
      <c r="C358" s="1">
        <f>IFERROR(__xludf.DUMMYFUNCTION("""COMPUTED_VALUE"""),913.0)</f>
        <v>913</v>
      </c>
      <c r="D358" s="1" t="s">
        <v>29</v>
      </c>
      <c r="E358" s="1" t="s">
        <v>20</v>
      </c>
      <c r="F358" s="1" t="s">
        <v>24</v>
      </c>
      <c r="G358" s="1" t="s">
        <v>39</v>
      </c>
      <c r="H358" s="1" t="s">
        <v>31</v>
      </c>
      <c r="M358" s="1">
        <v>5.0</v>
      </c>
      <c r="N358" s="1">
        <v>12.0</v>
      </c>
      <c r="O358" s="1">
        <v>2.0</v>
      </c>
      <c r="P358" s="1">
        <v>14.0</v>
      </c>
      <c r="Q358" s="1">
        <v>3.0</v>
      </c>
      <c r="S358" s="1" t="s">
        <v>29</v>
      </c>
      <c r="T358" s="1" t="s">
        <v>20</v>
      </c>
      <c r="U358" s="1" t="s">
        <v>24</v>
      </c>
      <c r="V358" s="1" t="s">
        <v>39</v>
      </c>
      <c r="W358" s="1" t="s">
        <v>31</v>
      </c>
      <c r="Y358" s="1" t="str">
        <f>IFERROR(__xludf.DUMMYFUNCTION("UNIQUE(S358:W358, TRUE)"),"5")</f>
        <v>5</v>
      </c>
      <c r="Z358" s="1" t="str">
        <f>IFERROR(__xludf.DUMMYFUNCTION("""COMPUTED_VALUE"""),"Q")</f>
        <v>Q</v>
      </c>
      <c r="AA358" s="1" t="str">
        <f>IFERROR(__xludf.DUMMYFUNCTION("""COMPUTED_VALUE"""),"2")</f>
        <v>2</v>
      </c>
      <c r="AB358" s="1" t="str">
        <f>IFERROR(__xludf.DUMMYFUNCTION("""COMPUTED_VALUE"""),"A")</f>
        <v>A</v>
      </c>
      <c r="AC358" s="1" t="str">
        <f>IFERROR(__xludf.DUMMYFUNCTION("""COMPUTED_VALUE"""),"3")</f>
        <v>3</v>
      </c>
      <c r="AE358" s="1">
        <f t="shared" ref="AE358:AI358" si="358">IF($A358&lt;&gt;"", COUNTIF($D358:$H358, "=" &amp; Y358),"")</f>
        <v>1</v>
      </c>
      <c r="AF358" s="1">
        <f t="shared" si="358"/>
        <v>1</v>
      </c>
      <c r="AG358" s="1">
        <f t="shared" si="358"/>
        <v>1</v>
      </c>
      <c r="AH358" s="1">
        <f t="shared" si="358"/>
        <v>1</v>
      </c>
      <c r="AI358" s="1">
        <f t="shared" si="358"/>
        <v>1</v>
      </c>
      <c r="AJ358" s="1">
        <f t="shared" si="3"/>
        <v>0</v>
      </c>
      <c r="AL358" s="1">
        <f>IFERROR(__xludf.DUMMYFUNCTION("IFERROR(TRANSPOSE(SORT(TRANSPOSE(FILTER(AE358:AI358, AE358:AI358&lt;&gt;0)),1, FALSE)))"),1.0)</f>
        <v>1</v>
      </c>
      <c r="AM358" s="1">
        <f>IFERROR(__xludf.DUMMYFUNCTION("""COMPUTED_VALUE"""),1.0)</f>
        <v>1</v>
      </c>
      <c r="AN358" s="1">
        <f>IFERROR(__xludf.DUMMYFUNCTION("""COMPUTED_VALUE"""),1.0)</f>
        <v>1</v>
      </c>
      <c r="AO358" s="1">
        <f>IFERROR(__xludf.DUMMYFUNCTION("""COMPUTED_VALUE"""),1.0)</f>
        <v>1</v>
      </c>
      <c r="AP358" s="1">
        <f>IFERROR(__xludf.DUMMYFUNCTION("""COMPUTED_VALUE"""),1.0)</f>
        <v>1</v>
      </c>
      <c r="AR358" s="1">
        <v>1.0</v>
      </c>
      <c r="AS358" s="1">
        <v>1.0</v>
      </c>
      <c r="AT358" s="1">
        <v>1.0</v>
      </c>
      <c r="AU358" s="1">
        <v>1.0</v>
      </c>
      <c r="AV358" s="1">
        <v>1.0</v>
      </c>
      <c r="AX358" s="1">
        <v>357.0</v>
      </c>
      <c r="AY358" s="1">
        <v>2.0</v>
      </c>
      <c r="AZ358" s="1">
        <v>2.0</v>
      </c>
      <c r="BA358" s="1">
        <v>1.0</v>
      </c>
      <c r="BB358" s="1"/>
      <c r="BC358" s="1"/>
      <c r="BD358" s="1">
        <v>3.0</v>
      </c>
      <c r="BE358" s="1">
        <v>13.0</v>
      </c>
      <c r="BF358" s="1">
        <v>3.0</v>
      </c>
      <c r="BG358" s="1">
        <v>13.0</v>
      </c>
      <c r="BH358" s="1">
        <v>14.0</v>
      </c>
      <c r="BI358" s="1" t="s">
        <v>709</v>
      </c>
      <c r="BJ358" s="1">
        <v>489.0</v>
      </c>
      <c r="BL358" s="1">
        <v>174573.0</v>
      </c>
    </row>
    <row r="359" ht="15.75" customHeight="1">
      <c r="A359" s="2" t="s">
        <v>710</v>
      </c>
      <c r="B359" s="1" t="str">
        <f>IFERROR(__xludf.DUMMYFUNCTION("""COMPUTED_VALUE"""),"A8788")</f>
        <v>A8788</v>
      </c>
      <c r="C359" s="1">
        <f>IFERROR(__xludf.DUMMYFUNCTION("""COMPUTED_VALUE"""),816.0)</f>
        <v>816</v>
      </c>
      <c r="D359" s="1" t="s">
        <v>39</v>
      </c>
      <c r="E359" s="1" t="s">
        <v>30</v>
      </c>
      <c r="F359" s="1" t="s">
        <v>28</v>
      </c>
      <c r="G359" s="1" t="s">
        <v>30</v>
      </c>
      <c r="H359" s="1" t="s">
        <v>30</v>
      </c>
      <c r="M359" s="1">
        <v>14.0</v>
      </c>
      <c r="N359" s="1">
        <v>8.0</v>
      </c>
      <c r="O359" s="1">
        <v>7.0</v>
      </c>
      <c r="P359" s="1">
        <v>8.0</v>
      </c>
      <c r="Q359" s="1">
        <v>8.0</v>
      </c>
      <c r="S359" s="1" t="s">
        <v>39</v>
      </c>
      <c r="T359" s="1" t="s">
        <v>30</v>
      </c>
      <c r="U359" s="1" t="s">
        <v>28</v>
      </c>
      <c r="V359" s="1" t="s">
        <v>30</v>
      </c>
      <c r="W359" s="1" t="s">
        <v>30</v>
      </c>
      <c r="Y359" s="1" t="str">
        <f>IFERROR(__xludf.DUMMYFUNCTION("UNIQUE(S359:W359, TRUE)"),"A")</f>
        <v>A</v>
      </c>
      <c r="Z359" s="1" t="str">
        <f>IFERROR(__xludf.DUMMYFUNCTION("""COMPUTED_VALUE"""),"8")</f>
        <v>8</v>
      </c>
      <c r="AA359" s="1" t="str">
        <f>IFERROR(__xludf.DUMMYFUNCTION("""COMPUTED_VALUE"""),"7")</f>
        <v>7</v>
      </c>
      <c r="AE359" s="1">
        <f t="shared" ref="AE359:AI359" si="359">IF($A359&lt;&gt;"", COUNTIF($D359:$H359, "=" &amp; Y359),"")</f>
        <v>1</v>
      </c>
      <c r="AF359" s="1">
        <f t="shared" si="359"/>
        <v>3</v>
      </c>
      <c r="AG359" s="1">
        <f t="shared" si="359"/>
        <v>1</v>
      </c>
      <c r="AH359" s="1">
        <f t="shared" si="359"/>
        <v>0</v>
      </c>
      <c r="AI359" s="1">
        <f t="shared" si="359"/>
        <v>0</v>
      </c>
      <c r="AJ359" s="1">
        <f t="shared" si="3"/>
        <v>0</v>
      </c>
      <c r="AL359" s="1">
        <f>IFERROR(__xludf.DUMMYFUNCTION("IFERROR(TRANSPOSE(SORT(TRANSPOSE(FILTER(AE359:AI359, AE359:AI359&lt;&gt;0)),1, FALSE)))"),3.0)</f>
        <v>3</v>
      </c>
      <c r="AM359" s="1">
        <f>IFERROR(__xludf.DUMMYFUNCTION("""COMPUTED_VALUE"""),1.0)</f>
        <v>1</v>
      </c>
      <c r="AN359" s="1">
        <f>IFERROR(__xludf.DUMMYFUNCTION("""COMPUTED_VALUE"""),1.0)</f>
        <v>1</v>
      </c>
      <c r="AR359" s="1">
        <v>3.0</v>
      </c>
      <c r="AS359" s="1">
        <v>1.0</v>
      </c>
      <c r="AT359" s="1">
        <v>1.0</v>
      </c>
      <c r="AU359" s="1"/>
      <c r="AV359" s="1"/>
      <c r="AX359" s="1">
        <v>358.0</v>
      </c>
      <c r="AY359" s="1">
        <v>2.0</v>
      </c>
      <c r="AZ359" s="1">
        <v>2.0</v>
      </c>
      <c r="BA359" s="1">
        <v>1.0</v>
      </c>
      <c r="BB359" s="1"/>
      <c r="BC359" s="1"/>
      <c r="BD359" s="1">
        <v>3.0</v>
      </c>
      <c r="BE359" s="1">
        <v>14.0</v>
      </c>
      <c r="BF359" s="1">
        <v>9.0</v>
      </c>
      <c r="BG359" s="1">
        <v>9.0</v>
      </c>
      <c r="BH359" s="1">
        <v>3.0</v>
      </c>
      <c r="BI359" s="1" t="s">
        <v>711</v>
      </c>
      <c r="BJ359" s="1">
        <v>325.0</v>
      </c>
      <c r="BL359" s="1">
        <v>116350.0</v>
      </c>
    </row>
    <row r="360" ht="15.75" customHeight="1">
      <c r="A360" s="2" t="s">
        <v>712</v>
      </c>
      <c r="B360" s="1">
        <f>IFERROR(__xludf.DUMMYFUNCTION("""COMPUTED_VALUE"""),48729.0)</f>
        <v>48729</v>
      </c>
      <c r="C360" s="1">
        <f>IFERROR(__xludf.DUMMYFUNCTION("""COMPUTED_VALUE"""),267.0)</f>
        <v>267</v>
      </c>
      <c r="D360" s="1" t="s">
        <v>21</v>
      </c>
      <c r="E360" s="1" t="s">
        <v>30</v>
      </c>
      <c r="F360" s="1" t="s">
        <v>28</v>
      </c>
      <c r="G360" s="1" t="s">
        <v>24</v>
      </c>
      <c r="H360" s="1" t="s">
        <v>23</v>
      </c>
      <c r="M360" s="1">
        <v>4.0</v>
      </c>
      <c r="N360" s="1">
        <v>8.0</v>
      </c>
      <c r="O360" s="1">
        <v>7.0</v>
      </c>
      <c r="P360" s="1">
        <v>2.0</v>
      </c>
      <c r="Q360" s="1">
        <v>9.0</v>
      </c>
      <c r="S360" s="1" t="s">
        <v>21</v>
      </c>
      <c r="T360" s="1" t="s">
        <v>30</v>
      </c>
      <c r="U360" s="1" t="s">
        <v>28</v>
      </c>
      <c r="V360" s="1" t="s">
        <v>24</v>
      </c>
      <c r="W360" s="1" t="s">
        <v>23</v>
      </c>
      <c r="Y360" s="1" t="str">
        <f>IFERROR(__xludf.DUMMYFUNCTION("UNIQUE(S360:W360, TRUE)"),"4")</f>
        <v>4</v>
      </c>
      <c r="Z360" s="1" t="str">
        <f>IFERROR(__xludf.DUMMYFUNCTION("""COMPUTED_VALUE"""),"8")</f>
        <v>8</v>
      </c>
      <c r="AA360" s="1" t="str">
        <f>IFERROR(__xludf.DUMMYFUNCTION("""COMPUTED_VALUE"""),"7")</f>
        <v>7</v>
      </c>
      <c r="AB360" s="1" t="str">
        <f>IFERROR(__xludf.DUMMYFUNCTION("""COMPUTED_VALUE"""),"2")</f>
        <v>2</v>
      </c>
      <c r="AC360" s="1" t="str">
        <f>IFERROR(__xludf.DUMMYFUNCTION("""COMPUTED_VALUE"""),"9")</f>
        <v>9</v>
      </c>
      <c r="AE360" s="1">
        <f t="shared" ref="AE360:AI360" si="360">IF($A360&lt;&gt;"", COUNTIF($D360:$H360, "=" &amp; Y360),"")</f>
        <v>1</v>
      </c>
      <c r="AF360" s="1">
        <f t="shared" si="360"/>
        <v>1</v>
      </c>
      <c r="AG360" s="1">
        <f t="shared" si="360"/>
        <v>1</v>
      </c>
      <c r="AH360" s="1">
        <f t="shared" si="360"/>
        <v>1</v>
      </c>
      <c r="AI360" s="1">
        <f t="shared" si="360"/>
        <v>1</v>
      </c>
      <c r="AJ360" s="1">
        <f t="shared" si="3"/>
        <v>0</v>
      </c>
      <c r="AL360" s="1">
        <f>IFERROR(__xludf.DUMMYFUNCTION("IFERROR(TRANSPOSE(SORT(TRANSPOSE(FILTER(AE360:AI360, AE360:AI360&lt;&gt;0)),1, FALSE)))"),1.0)</f>
        <v>1</v>
      </c>
      <c r="AM360" s="1">
        <f>IFERROR(__xludf.DUMMYFUNCTION("""COMPUTED_VALUE"""),1.0)</f>
        <v>1</v>
      </c>
      <c r="AN360" s="1">
        <f>IFERROR(__xludf.DUMMYFUNCTION("""COMPUTED_VALUE"""),1.0)</f>
        <v>1</v>
      </c>
      <c r="AO360" s="1">
        <f>IFERROR(__xludf.DUMMYFUNCTION("""COMPUTED_VALUE"""),1.0)</f>
        <v>1</v>
      </c>
      <c r="AP360" s="1">
        <f>IFERROR(__xludf.DUMMYFUNCTION("""COMPUTED_VALUE"""),1.0)</f>
        <v>1</v>
      </c>
      <c r="AR360" s="1">
        <v>1.0</v>
      </c>
      <c r="AS360" s="1">
        <v>1.0</v>
      </c>
      <c r="AT360" s="1">
        <v>1.0</v>
      </c>
      <c r="AU360" s="1">
        <v>1.0</v>
      </c>
      <c r="AV360" s="1">
        <v>1.0</v>
      </c>
      <c r="AX360" s="1">
        <v>359.0</v>
      </c>
      <c r="AY360" s="1">
        <v>2.0</v>
      </c>
      <c r="AZ360" s="1">
        <v>2.0</v>
      </c>
      <c r="BA360" s="1">
        <v>1.0</v>
      </c>
      <c r="BB360" s="1"/>
      <c r="BC360" s="1"/>
      <c r="BD360" s="1">
        <v>3.0</v>
      </c>
      <c r="BE360" s="1">
        <v>14.0</v>
      </c>
      <c r="BF360" s="1">
        <v>14.0</v>
      </c>
      <c r="BG360" s="1">
        <v>3.0</v>
      </c>
      <c r="BH360" s="1">
        <v>13.0</v>
      </c>
      <c r="BI360" s="1" t="s">
        <v>713</v>
      </c>
      <c r="BJ360" s="1">
        <v>260.0</v>
      </c>
      <c r="BL360" s="1">
        <v>93340.0</v>
      </c>
    </row>
    <row r="361" ht="15.75" customHeight="1">
      <c r="A361" s="2" t="s">
        <v>714</v>
      </c>
      <c r="B361" s="1" t="str">
        <f>IFERROR(__xludf.DUMMYFUNCTION("""COMPUTED_VALUE"""),"QKQT4")</f>
        <v>QKQT4</v>
      </c>
      <c r="C361" s="1">
        <f>IFERROR(__xludf.DUMMYFUNCTION("""COMPUTED_VALUE"""),572.0)</f>
        <v>572</v>
      </c>
      <c r="D361" s="1" t="s">
        <v>20</v>
      </c>
      <c r="E361" s="1" t="s">
        <v>38</v>
      </c>
      <c r="F361" s="1" t="s">
        <v>20</v>
      </c>
      <c r="G361" s="1" t="s">
        <v>45</v>
      </c>
      <c r="H361" s="1" t="s">
        <v>21</v>
      </c>
      <c r="M361" s="1">
        <v>12.0</v>
      </c>
      <c r="N361" s="1">
        <v>13.0</v>
      </c>
      <c r="O361" s="1">
        <v>12.0</v>
      </c>
      <c r="P361" s="1">
        <v>10.0</v>
      </c>
      <c r="Q361" s="1">
        <v>4.0</v>
      </c>
      <c r="S361" s="1" t="s">
        <v>20</v>
      </c>
      <c r="T361" s="1" t="s">
        <v>38</v>
      </c>
      <c r="U361" s="1" t="s">
        <v>20</v>
      </c>
      <c r="V361" s="1" t="s">
        <v>45</v>
      </c>
      <c r="W361" s="1" t="s">
        <v>21</v>
      </c>
      <c r="Y361" s="1" t="str">
        <f>IFERROR(__xludf.DUMMYFUNCTION("UNIQUE(S361:W361, TRUE)"),"Q")</f>
        <v>Q</v>
      </c>
      <c r="Z361" s="1" t="str">
        <f>IFERROR(__xludf.DUMMYFUNCTION("""COMPUTED_VALUE"""),"K")</f>
        <v>K</v>
      </c>
      <c r="AA361" s="1" t="str">
        <f>IFERROR(__xludf.DUMMYFUNCTION("""COMPUTED_VALUE"""),"T")</f>
        <v>T</v>
      </c>
      <c r="AB361" s="1" t="str">
        <f>IFERROR(__xludf.DUMMYFUNCTION("""COMPUTED_VALUE"""),"4")</f>
        <v>4</v>
      </c>
      <c r="AE361" s="1">
        <f t="shared" ref="AE361:AI361" si="361">IF($A361&lt;&gt;"", COUNTIF($D361:$H361, "=" &amp; Y361),"")</f>
        <v>2</v>
      </c>
      <c r="AF361" s="1">
        <f t="shared" si="361"/>
        <v>1</v>
      </c>
      <c r="AG361" s="1">
        <f t="shared" si="361"/>
        <v>1</v>
      </c>
      <c r="AH361" s="1">
        <f t="shared" si="361"/>
        <v>1</v>
      </c>
      <c r="AI361" s="1">
        <f t="shared" si="361"/>
        <v>0</v>
      </c>
      <c r="AJ361" s="1">
        <f t="shared" si="3"/>
        <v>0</v>
      </c>
      <c r="AL361" s="1">
        <f>IFERROR(__xludf.DUMMYFUNCTION("IFERROR(TRANSPOSE(SORT(TRANSPOSE(FILTER(AE361:AI361, AE361:AI361&lt;&gt;0)),1, FALSE)))"),2.0)</f>
        <v>2</v>
      </c>
      <c r="AM361" s="1">
        <f>IFERROR(__xludf.DUMMYFUNCTION("""COMPUTED_VALUE"""),1.0)</f>
        <v>1</v>
      </c>
      <c r="AN361" s="1">
        <f>IFERROR(__xludf.DUMMYFUNCTION("""COMPUTED_VALUE"""),1.0)</f>
        <v>1</v>
      </c>
      <c r="AO361" s="1">
        <f>IFERROR(__xludf.DUMMYFUNCTION("""COMPUTED_VALUE"""),1.0)</f>
        <v>1</v>
      </c>
      <c r="AR361" s="1">
        <v>2.0</v>
      </c>
      <c r="AS361" s="1">
        <v>1.0</v>
      </c>
      <c r="AT361" s="1">
        <v>1.0</v>
      </c>
      <c r="AU361" s="1">
        <v>1.0</v>
      </c>
      <c r="AV361" s="1"/>
      <c r="AX361" s="1">
        <v>360.0</v>
      </c>
      <c r="AY361" s="1">
        <v>2.0</v>
      </c>
      <c r="AZ361" s="1">
        <v>2.0</v>
      </c>
      <c r="BA361" s="1">
        <v>1.0</v>
      </c>
      <c r="BB361" s="1"/>
      <c r="BC361" s="1"/>
      <c r="BD361" s="1">
        <v>4.0</v>
      </c>
      <c r="BE361" s="1">
        <v>2.0</v>
      </c>
      <c r="BF361" s="1">
        <v>2.0</v>
      </c>
      <c r="BG361" s="1">
        <v>4.0</v>
      </c>
      <c r="BH361" s="1">
        <v>10.0</v>
      </c>
      <c r="BI361" s="1" t="s">
        <v>715</v>
      </c>
      <c r="BJ361" s="1">
        <v>357.0</v>
      </c>
      <c r="BL361" s="1">
        <v>128520.0</v>
      </c>
    </row>
    <row r="362" ht="15.75" customHeight="1">
      <c r="A362" s="2" t="s">
        <v>716</v>
      </c>
      <c r="B362" s="1" t="str">
        <f>IFERROR(__xludf.DUMMYFUNCTION("""COMPUTED_VALUE"""),"Q4949")</f>
        <v>Q4949</v>
      </c>
      <c r="C362" s="1">
        <f>IFERROR(__xludf.DUMMYFUNCTION("""COMPUTED_VALUE"""),953.0)</f>
        <v>953</v>
      </c>
      <c r="D362" s="1" t="s">
        <v>20</v>
      </c>
      <c r="E362" s="1" t="s">
        <v>21</v>
      </c>
      <c r="F362" s="1" t="s">
        <v>23</v>
      </c>
      <c r="G362" s="1" t="s">
        <v>21</v>
      </c>
      <c r="H362" s="1" t="s">
        <v>23</v>
      </c>
      <c r="M362" s="1">
        <v>12.0</v>
      </c>
      <c r="N362" s="1">
        <v>4.0</v>
      </c>
      <c r="O362" s="1">
        <v>9.0</v>
      </c>
      <c r="P362" s="1">
        <v>4.0</v>
      </c>
      <c r="Q362" s="1">
        <v>9.0</v>
      </c>
      <c r="S362" s="1" t="s">
        <v>20</v>
      </c>
      <c r="T362" s="1" t="s">
        <v>21</v>
      </c>
      <c r="U362" s="1" t="s">
        <v>23</v>
      </c>
      <c r="V362" s="1" t="s">
        <v>21</v>
      </c>
      <c r="W362" s="1" t="s">
        <v>23</v>
      </c>
      <c r="Y362" s="1" t="str">
        <f>IFERROR(__xludf.DUMMYFUNCTION("UNIQUE(S362:W362, TRUE)"),"Q")</f>
        <v>Q</v>
      </c>
      <c r="Z362" s="1" t="str">
        <f>IFERROR(__xludf.DUMMYFUNCTION("""COMPUTED_VALUE"""),"4")</f>
        <v>4</v>
      </c>
      <c r="AA362" s="1" t="str">
        <f>IFERROR(__xludf.DUMMYFUNCTION("""COMPUTED_VALUE"""),"9")</f>
        <v>9</v>
      </c>
      <c r="AE362" s="1">
        <f t="shared" ref="AE362:AI362" si="362">IF($A362&lt;&gt;"", COUNTIF($D362:$H362, "=" &amp; Y362),"")</f>
        <v>1</v>
      </c>
      <c r="AF362" s="1">
        <f t="shared" si="362"/>
        <v>2</v>
      </c>
      <c r="AG362" s="1">
        <f t="shared" si="362"/>
        <v>2</v>
      </c>
      <c r="AH362" s="1">
        <f t="shared" si="362"/>
        <v>0</v>
      </c>
      <c r="AI362" s="1">
        <f t="shared" si="362"/>
        <v>0</v>
      </c>
      <c r="AJ362" s="1">
        <f t="shared" si="3"/>
        <v>0</v>
      </c>
      <c r="AL362" s="1">
        <f>IFERROR(__xludf.DUMMYFUNCTION("IFERROR(TRANSPOSE(SORT(TRANSPOSE(FILTER(AE362:AI362, AE362:AI362&lt;&gt;0)),1, FALSE)))"),2.0)</f>
        <v>2</v>
      </c>
      <c r="AM362" s="1">
        <f>IFERROR(__xludf.DUMMYFUNCTION("""COMPUTED_VALUE"""),2.0)</f>
        <v>2</v>
      </c>
      <c r="AN362" s="1">
        <f>IFERROR(__xludf.DUMMYFUNCTION("""COMPUTED_VALUE"""),1.0)</f>
        <v>1</v>
      </c>
      <c r="AR362" s="1">
        <v>2.0</v>
      </c>
      <c r="AS362" s="1">
        <v>2.0</v>
      </c>
      <c r="AT362" s="1">
        <v>1.0</v>
      </c>
      <c r="AU362" s="1"/>
      <c r="AV362" s="1"/>
      <c r="AX362" s="1">
        <v>361.0</v>
      </c>
      <c r="AY362" s="1">
        <v>2.0</v>
      </c>
      <c r="AZ362" s="1">
        <v>2.0</v>
      </c>
      <c r="BA362" s="1">
        <v>1.0</v>
      </c>
      <c r="BB362" s="1"/>
      <c r="BC362" s="1"/>
      <c r="BD362" s="1">
        <v>4.0</v>
      </c>
      <c r="BE362" s="1">
        <v>3.0</v>
      </c>
      <c r="BF362" s="1">
        <v>4.0</v>
      </c>
      <c r="BG362" s="1">
        <v>14.0</v>
      </c>
      <c r="BH362" s="1">
        <v>14.0</v>
      </c>
      <c r="BI362" s="1" t="s">
        <v>717</v>
      </c>
      <c r="BJ362" s="1">
        <v>962.0</v>
      </c>
      <c r="BL362" s="1">
        <v>347282.0</v>
      </c>
    </row>
    <row r="363" ht="15.75" customHeight="1">
      <c r="A363" s="2" t="s">
        <v>718</v>
      </c>
      <c r="B363" s="1" t="str">
        <f>IFERROR(__xludf.DUMMYFUNCTION("""COMPUTED_VALUE"""),"43KK3")</f>
        <v>43KK3</v>
      </c>
      <c r="C363" s="1">
        <f>IFERROR(__xludf.DUMMYFUNCTION("""COMPUTED_VALUE"""),125.0)</f>
        <v>125</v>
      </c>
      <c r="D363" s="1" t="s">
        <v>21</v>
      </c>
      <c r="E363" s="1" t="s">
        <v>31</v>
      </c>
      <c r="F363" s="1" t="s">
        <v>38</v>
      </c>
      <c r="G363" s="1" t="s">
        <v>38</v>
      </c>
      <c r="H363" s="1" t="s">
        <v>31</v>
      </c>
      <c r="M363" s="1">
        <v>4.0</v>
      </c>
      <c r="N363" s="1">
        <v>3.0</v>
      </c>
      <c r="O363" s="1">
        <v>13.0</v>
      </c>
      <c r="P363" s="1">
        <v>13.0</v>
      </c>
      <c r="Q363" s="1">
        <v>3.0</v>
      </c>
      <c r="S363" s="1" t="s">
        <v>21</v>
      </c>
      <c r="T363" s="1" t="s">
        <v>31</v>
      </c>
      <c r="U363" s="1" t="s">
        <v>38</v>
      </c>
      <c r="V363" s="1" t="s">
        <v>38</v>
      </c>
      <c r="W363" s="1" t="s">
        <v>31</v>
      </c>
      <c r="Y363" s="1" t="str">
        <f>IFERROR(__xludf.DUMMYFUNCTION("UNIQUE(S363:W363, TRUE)"),"4")</f>
        <v>4</v>
      </c>
      <c r="Z363" s="1" t="str">
        <f>IFERROR(__xludf.DUMMYFUNCTION("""COMPUTED_VALUE"""),"3")</f>
        <v>3</v>
      </c>
      <c r="AA363" s="1" t="str">
        <f>IFERROR(__xludf.DUMMYFUNCTION("""COMPUTED_VALUE"""),"K")</f>
        <v>K</v>
      </c>
      <c r="AE363" s="1">
        <f t="shared" ref="AE363:AI363" si="363">IF($A363&lt;&gt;"", COUNTIF($D363:$H363, "=" &amp; Y363),"")</f>
        <v>1</v>
      </c>
      <c r="AF363" s="1">
        <f t="shared" si="363"/>
        <v>2</v>
      </c>
      <c r="AG363" s="1">
        <f t="shared" si="363"/>
        <v>2</v>
      </c>
      <c r="AH363" s="1">
        <f t="shared" si="363"/>
        <v>0</v>
      </c>
      <c r="AI363" s="1">
        <f t="shared" si="363"/>
        <v>0</v>
      </c>
      <c r="AJ363" s="1">
        <f t="shared" si="3"/>
        <v>0</v>
      </c>
      <c r="AL363" s="1">
        <f>IFERROR(__xludf.DUMMYFUNCTION("IFERROR(TRANSPOSE(SORT(TRANSPOSE(FILTER(AE363:AI363, AE363:AI363&lt;&gt;0)),1, FALSE)))"),2.0)</f>
        <v>2</v>
      </c>
      <c r="AM363" s="1">
        <f>IFERROR(__xludf.DUMMYFUNCTION("""COMPUTED_VALUE"""),2.0)</f>
        <v>2</v>
      </c>
      <c r="AN363" s="1">
        <f>IFERROR(__xludf.DUMMYFUNCTION("""COMPUTED_VALUE"""),1.0)</f>
        <v>1</v>
      </c>
      <c r="AR363" s="1">
        <v>2.0</v>
      </c>
      <c r="AS363" s="1">
        <v>2.0</v>
      </c>
      <c r="AT363" s="1">
        <v>1.0</v>
      </c>
      <c r="AU363" s="1"/>
      <c r="AV363" s="1"/>
      <c r="AX363" s="1">
        <v>362.0</v>
      </c>
      <c r="AY363" s="1">
        <v>2.0</v>
      </c>
      <c r="AZ363" s="1">
        <v>2.0</v>
      </c>
      <c r="BA363" s="1">
        <v>1.0</v>
      </c>
      <c r="BB363" s="1"/>
      <c r="BC363" s="1"/>
      <c r="BD363" s="1">
        <v>4.0</v>
      </c>
      <c r="BE363" s="1">
        <v>3.0</v>
      </c>
      <c r="BF363" s="1">
        <v>13.0</v>
      </c>
      <c r="BG363" s="1">
        <v>13.0</v>
      </c>
      <c r="BH363" s="1">
        <v>3.0</v>
      </c>
      <c r="BI363" s="1" t="s">
        <v>719</v>
      </c>
      <c r="BJ363" s="1">
        <v>125.0</v>
      </c>
      <c r="BL363" s="1">
        <v>45250.0</v>
      </c>
    </row>
    <row r="364" ht="15.75" customHeight="1">
      <c r="A364" s="2" t="s">
        <v>720</v>
      </c>
      <c r="B364" s="1">
        <f>IFERROR(__xludf.DUMMYFUNCTION("""COMPUTED_VALUE"""),83676.0)</f>
        <v>83676</v>
      </c>
      <c r="C364" s="1">
        <f>IFERROR(__xludf.DUMMYFUNCTION("""COMPUTED_VALUE"""),2.0)</f>
        <v>2</v>
      </c>
      <c r="D364" s="1" t="s">
        <v>30</v>
      </c>
      <c r="E364" s="1" t="s">
        <v>31</v>
      </c>
      <c r="F364" s="1" t="s">
        <v>40</v>
      </c>
      <c r="G364" s="1" t="s">
        <v>28</v>
      </c>
      <c r="H364" s="1" t="s">
        <v>40</v>
      </c>
      <c r="M364" s="1">
        <v>8.0</v>
      </c>
      <c r="N364" s="1">
        <v>3.0</v>
      </c>
      <c r="O364" s="1">
        <v>6.0</v>
      </c>
      <c r="P364" s="1">
        <v>7.0</v>
      </c>
      <c r="Q364" s="1">
        <v>6.0</v>
      </c>
      <c r="S364" s="1" t="s">
        <v>30</v>
      </c>
      <c r="T364" s="1" t="s">
        <v>31</v>
      </c>
      <c r="U364" s="1" t="s">
        <v>40</v>
      </c>
      <c r="V364" s="1" t="s">
        <v>28</v>
      </c>
      <c r="W364" s="1" t="s">
        <v>40</v>
      </c>
      <c r="Y364" s="1" t="str">
        <f>IFERROR(__xludf.DUMMYFUNCTION("UNIQUE(S364:W364, TRUE)"),"8")</f>
        <v>8</v>
      </c>
      <c r="Z364" s="1" t="str">
        <f>IFERROR(__xludf.DUMMYFUNCTION("""COMPUTED_VALUE"""),"3")</f>
        <v>3</v>
      </c>
      <c r="AA364" s="1" t="str">
        <f>IFERROR(__xludf.DUMMYFUNCTION("""COMPUTED_VALUE"""),"6")</f>
        <v>6</v>
      </c>
      <c r="AB364" s="1" t="str">
        <f>IFERROR(__xludf.DUMMYFUNCTION("""COMPUTED_VALUE"""),"7")</f>
        <v>7</v>
      </c>
      <c r="AE364" s="1">
        <f t="shared" ref="AE364:AI364" si="364">IF($A364&lt;&gt;"", COUNTIF($D364:$H364, "=" &amp; Y364),"")</f>
        <v>1</v>
      </c>
      <c r="AF364" s="1">
        <f t="shared" si="364"/>
        <v>1</v>
      </c>
      <c r="AG364" s="1">
        <f t="shared" si="364"/>
        <v>2</v>
      </c>
      <c r="AH364" s="1">
        <f t="shared" si="364"/>
        <v>1</v>
      </c>
      <c r="AI364" s="1">
        <f t="shared" si="364"/>
        <v>0</v>
      </c>
      <c r="AJ364" s="1">
        <f t="shared" si="3"/>
        <v>0</v>
      </c>
      <c r="AL364" s="1">
        <f>IFERROR(__xludf.DUMMYFUNCTION("IFERROR(TRANSPOSE(SORT(TRANSPOSE(FILTER(AE364:AI364, AE364:AI364&lt;&gt;0)),1, FALSE)))"),2.0)</f>
        <v>2</v>
      </c>
      <c r="AM364" s="1">
        <f>IFERROR(__xludf.DUMMYFUNCTION("""COMPUTED_VALUE"""),1.0)</f>
        <v>1</v>
      </c>
      <c r="AN364" s="1">
        <f>IFERROR(__xludf.DUMMYFUNCTION("""COMPUTED_VALUE"""),1.0)</f>
        <v>1</v>
      </c>
      <c r="AO364" s="1">
        <f>IFERROR(__xludf.DUMMYFUNCTION("""COMPUTED_VALUE"""),1.0)</f>
        <v>1</v>
      </c>
      <c r="AR364" s="1">
        <v>2.0</v>
      </c>
      <c r="AS364" s="1">
        <v>1.0</v>
      </c>
      <c r="AT364" s="1">
        <v>1.0</v>
      </c>
      <c r="AU364" s="1">
        <v>1.0</v>
      </c>
      <c r="AV364" s="1"/>
      <c r="AX364" s="1">
        <v>363.0</v>
      </c>
      <c r="AY364" s="1">
        <v>2.0</v>
      </c>
      <c r="AZ364" s="1">
        <v>2.0</v>
      </c>
      <c r="BA364" s="1">
        <v>1.0</v>
      </c>
      <c r="BB364" s="1"/>
      <c r="BC364" s="1"/>
      <c r="BD364" s="1">
        <v>4.0</v>
      </c>
      <c r="BE364" s="1">
        <v>4.0</v>
      </c>
      <c r="BF364" s="1">
        <v>5.0</v>
      </c>
      <c r="BG364" s="1">
        <v>5.0</v>
      </c>
      <c r="BH364" s="1">
        <v>14.0</v>
      </c>
      <c r="BI364" s="1" t="s">
        <v>721</v>
      </c>
      <c r="BJ364" s="1">
        <v>466.0</v>
      </c>
      <c r="BL364" s="1">
        <v>169158.0</v>
      </c>
    </row>
    <row r="365" ht="15.75" customHeight="1">
      <c r="A365" s="2" t="s">
        <v>722</v>
      </c>
      <c r="B365" s="1" t="str">
        <f>IFERROR(__xludf.DUMMYFUNCTION("""COMPUTED_VALUE"""),"J9959")</f>
        <v>J9959</v>
      </c>
      <c r="C365" s="1">
        <f>IFERROR(__xludf.DUMMYFUNCTION("""COMPUTED_VALUE"""),76.0)</f>
        <v>76</v>
      </c>
      <c r="D365" s="1" t="s">
        <v>22</v>
      </c>
      <c r="E365" s="1" t="s">
        <v>23</v>
      </c>
      <c r="F365" s="1" t="s">
        <v>23</v>
      </c>
      <c r="G365" s="1" t="s">
        <v>29</v>
      </c>
      <c r="H365" s="1" t="s">
        <v>23</v>
      </c>
      <c r="M365" s="1">
        <v>1.0</v>
      </c>
      <c r="N365" s="1">
        <v>9.0</v>
      </c>
      <c r="O365" s="1">
        <v>9.0</v>
      </c>
      <c r="P365" s="1">
        <v>5.0</v>
      </c>
      <c r="Q365" s="1">
        <v>9.0</v>
      </c>
      <c r="S365" s="1" t="s">
        <v>25</v>
      </c>
      <c r="T365" s="1" t="s">
        <v>23</v>
      </c>
      <c r="U365" s="1" t="s">
        <v>23</v>
      </c>
      <c r="V365" s="1" t="s">
        <v>29</v>
      </c>
      <c r="W365" s="1" t="s">
        <v>23</v>
      </c>
      <c r="Y365" s="1" t="str">
        <f>IFERROR(__xludf.DUMMYFUNCTION("UNIQUE(S365:W365, TRUE)"),"")</f>
        <v/>
      </c>
      <c r="Z365" s="1" t="str">
        <f>IFERROR(__xludf.DUMMYFUNCTION("""COMPUTED_VALUE"""),"9")</f>
        <v>9</v>
      </c>
      <c r="AA365" s="1" t="str">
        <f>IFERROR(__xludf.DUMMYFUNCTION("""COMPUTED_VALUE"""),"5")</f>
        <v>5</v>
      </c>
      <c r="AE365" s="1">
        <f t="shared" ref="AE365:AI365" si="365">IF($A365&lt;&gt;"", COUNTIF($D365:$H365, "=" &amp; Y365),"")</f>
        <v>0</v>
      </c>
      <c r="AF365" s="1">
        <f t="shared" si="365"/>
        <v>3</v>
      </c>
      <c r="AG365" s="1">
        <f t="shared" si="365"/>
        <v>1</v>
      </c>
      <c r="AH365" s="1">
        <f t="shared" si="365"/>
        <v>0</v>
      </c>
      <c r="AI365" s="1">
        <f t="shared" si="365"/>
        <v>0</v>
      </c>
      <c r="AJ365" s="1">
        <f t="shared" si="3"/>
        <v>1</v>
      </c>
      <c r="AL365" s="1">
        <f>IFERROR(__xludf.DUMMYFUNCTION("IFERROR(TRANSPOSE(SORT(TRANSPOSE(FILTER(AE365:AI365, AE365:AI365&lt;&gt;0)),1, FALSE)))"),3.0)</f>
        <v>3</v>
      </c>
      <c r="AM365" s="1">
        <f>IFERROR(__xludf.DUMMYFUNCTION("""COMPUTED_VALUE"""),1.0)</f>
        <v>1</v>
      </c>
      <c r="AR365" s="1">
        <v>4.0</v>
      </c>
      <c r="AS365" s="1">
        <v>1.0</v>
      </c>
      <c r="AT365" s="1"/>
      <c r="AU365" s="1"/>
      <c r="AV365" s="1"/>
      <c r="AX365" s="1">
        <v>364.0</v>
      </c>
      <c r="AY365" s="1">
        <v>2.0</v>
      </c>
      <c r="AZ365" s="1">
        <v>2.0</v>
      </c>
      <c r="BA365" s="1">
        <v>1.0</v>
      </c>
      <c r="BB365" s="1"/>
      <c r="BC365" s="1"/>
      <c r="BD365" s="1">
        <v>4.0</v>
      </c>
      <c r="BE365" s="1">
        <v>5.0</v>
      </c>
      <c r="BF365" s="1">
        <v>3.0</v>
      </c>
      <c r="BG365" s="1">
        <v>3.0</v>
      </c>
      <c r="BH365" s="1">
        <v>5.0</v>
      </c>
      <c r="BI365" s="1">
        <v>45335.0</v>
      </c>
      <c r="BJ365" s="1">
        <v>952.0</v>
      </c>
      <c r="BL365" s="1">
        <v>346528.0</v>
      </c>
    </row>
    <row r="366" ht="15.75" customHeight="1">
      <c r="A366" s="2" t="s">
        <v>723</v>
      </c>
      <c r="B366" s="1" t="str">
        <f>IFERROR(__xludf.DUMMYFUNCTION("""COMPUTED_VALUE"""),"TJTT3")</f>
        <v>TJTT3</v>
      </c>
      <c r="C366" s="1">
        <f>IFERROR(__xludf.DUMMYFUNCTION("""COMPUTED_VALUE"""),38.0)</f>
        <v>38</v>
      </c>
      <c r="D366" s="1" t="s">
        <v>45</v>
      </c>
      <c r="E366" s="1" t="s">
        <v>22</v>
      </c>
      <c r="F366" s="1" t="s">
        <v>45</v>
      </c>
      <c r="G366" s="1" t="s">
        <v>45</v>
      </c>
      <c r="H366" s="1" t="s">
        <v>31</v>
      </c>
      <c r="M366" s="1">
        <v>10.0</v>
      </c>
      <c r="N366" s="1">
        <v>1.0</v>
      </c>
      <c r="O366" s="1">
        <v>10.0</v>
      </c>
      <c r="P366" s="1">
        <v>10.0</v>
      </c>
      <c r="Q366" s="1">
        <v>3.0</v>
      </c>
      <c r="S366" s="1" t="s">
        <v>45</v>
      </c>
      <c r="T366" s="1" t="s">
        <v>25</v>
      </c>
      <c r="U366" s="1" t="s">
        <v>45</v>
      </c>
      <c r="V366" s="1" t="s">
        <v>45</v>
      </c>
      <c r="W366" s="1" t="s">
        <v>31</v>
      </c>
      <c r="Y366" s="1" t="str">
        <f>IFERROR(__xludf.DUMMYFUNCTION("UNIQUE(S366:W366, TRUE)"),"T")</f>
        <v>T</v>
      </c>
      <c r="Z366" s="1" t="str">
        <f>IFERROR(__xludf.DUMMYFUNCTION("""COMPUTED_VALUE"""),"")</f>
        <v/>
      </c>
      <c r="AA366" s="1" t="str">
        <f>IFERROR(__xludf.DUMMYFUNCTION("""COMPUTED_VALUE"""),"3")</f>
        <v>3</v>
      </c>
      <c r="AE366" s="1">
        <f t="shared" ref="AE366:AI366" si="366">IF($A366&lt;&gt;"", COUNTIF($D366:$H366, "=" &amp; Y366),"")</f>
        <v>3</v>
      </c>
      <c r="AF366" s="1">
        <f t="shared" si="366"/>
        <v>0</v>
      </c>
      <c r="AG366" s="1">
        <f t="shared" si="366"/>
        <v>1</v>
      </c>
      <c r="AH366" s="1">
        <f t="shared" si="366"/>
        <v>0</v>
      </c>
      <c r="AI366" s="1">
        <f t="shared" si="366"/>
        <v>0</v>
      </c>
      <c r="AJ366" s="1">
        <f t="shared" si="3"/>
        <v>1</v>
      </c>
      <c r="AL366" s="1">
        <f>IFERROR(__xludf.DUMMYFUNCTION("IFERROR(TRANSPOSE(SORT(TRANSPOSE(FILTER(AE366:AI366, AE366:AI366&lt;&gt;0)),1, FALSE)))"),3.0)</f>
        <v>3</v>
      </c>
      <c r="AM366" s="1">
        <f>IFERROR(__xludf.DUMMYFUNCTION("""COMPUTED_VALUE"""),1.0)</f>
        <v>1</v>
      </c>
      <c r="AR366" s="1">
        <v>4.0</v>
      </c>
      <c r="AS366" s="1">
        <v>1.0</v>
      </c>
      <c r="AT366" s="1"/>
      <c r="AU366" s="1"/>
      <c r="AV366" s="1"/>
      <c r="AX366" s="1">
        <v>365.0</v>
      </c>
      <c r="AY366" s="1">
        <v>2.0</v>
      </c>
      <c r="AZ366" s="1">
        <v>2.0</v>
      </c>
      <c r="BA366" s="1">
        <v>1.0</v>
      </c>
      <c r="BB366" s="1"/>
      <c r="BC366" s="1"/>
      <c r="BD366" s="1">
        <v>4.0</v>
      </c>
      <c r="BE366" s="1">
        <v>5.0</v>
      </c>
      <c r="BF366" s="1">
        <v>6.0</v>
      </c>
      <c r="BG366" s="1">
        <v>4.0</v>
      </c>
      <c r="BH366" s="1">
        <v>6.0</v>
      </c>
      <c r="BI366" s="1">
        <v>45646.0</v>
      </c>
      <c r="BJ366" s="1">
        <v>69.0</v>
      </c>
      <c r="BL366" s="1">
        <v>25185.0</v>
      </c>
    </row>
    <row r="367" ht="15.75" customHeight="1">
      <c r="A367" s="2" t="s">
        <v>724</v>
      </c>
      <c r="B367" s="1" t="str">
        <f>IFERROR(__xludf.DUMMYFUNCTION("""COMPUTED_VALUE"""),"472T5")</f>
        <v>472T5</v>
      </c>
      <c r="C367" s="1">
        <f>IFERROR(__xludf.DUMMYFUNCTION("""COMPUTED_VALUE"""),948.0)</f>
        <v>948</v>
      </c>
      <c r="D367" s="1" t="s">
        <v>21</v>
      </c>
      <c r="E367" s="1" t="s">
        <v>28</v>
      </c>
      <c r="F367" s="1" t="s">
        <v>24</v>
      </c>
      <c r="G367" s="1" t="s">
        <v>45</v>
      </c>
      <c r="H367" s="1" t="s">
        <v>29</v>
      </c>
      <c r="M367" s="1">
        <v>4.0</v>
      </c>
      <c r="N367" s="1">
        <v>7.0</v>
      </c>
      <c r="O367" s="1">
        <v>2.0</v>
      </c>
      <c r="P367" s="1">
        <v>10.0</v>
      </c>
      <c r="Q367" s="1">
        <v>5.0</v>
      </c>
      <c r="S367" s="1" t="s">
        <v>21</v>
      </c>
      <c r="T367" s="1" t="s">
        <v>28</v>
      </c>
      <c r="U367" s="1" t="s">
        <v>24</v>
      </c>
      <c r="V367" s="1" t="s">
        <v>45</v>
      </c>
      <c r="W367" s="1" t="s">
        <v>29</v>
      </c>
      <c r="Y367" s="1" t="str">
        <f>IFERROR(__xludf.DUMMYFUNCTION("UNIQUE(S367:W367, TRUE)"),"4")</f>
        <v>4</v>
      </c>
      <c r="Z367" s="1" t="str">
        <f>IFERROR(__xludf.DUMMYFUNCTION("""COMPUTED_VALUE"""),"7")</f>
        <v>7</v>
      </c>
      <c r="AA367" s="1" t="str">
        <f>IFERROR(__xludf.DUMMYFUNCTION("""COMPUTED_VALUE"""),"2")</f>
        <v>2</v>
      </c>
      <c r="AB367" s="1" t="str">
        <f>IFERROR(__xludf.DUMMYFUNCTION("""COMPUTED_VALUE"""),"T")</f>
        <v>T</v>
      </c>
      <c r="AC367" s="1" t="str">
        <f>IFERROR(__xludf.DUMMYFUNCTION("""COMPUTED_VALUE"""),"5")</f>
        <v>5</v>
      </c>
      <c r="AE367" s="1">
        <f t="shared" ref="AE367:AI367" si="367">IF($A367&lt;&gt;"", COUNTIF($D367:$H367, "=" &amp; Y367),"")</f>
        <v>1</v>
      </c>
      <c r="AF367" s="1">
        <f t="shared" si="367"/>
        <v>1</v>
      </c>
      <c r="AG367" s="1">
        <f t="shared" si="367"/>
        <v>1</v>
      </c>
      <c r="AH367" s="1">
        <f t="shared" si="367"/>
        <v>1</v>
      </c>
      <c r="AI367" s="1">
        <f t="shared" si="367"/>
        <v>1</v>
      </c>
      <c r="AJ367" s="1">
        <f t="shared" si="3"/>
        <v>0</v>
      </c>
      <c r="AL367" s="1">
        <f>IFERROR(__xludf.DUMMYFUNCTION("IFERROR(TRANSPOSE(SORT(TRANSPOSE(FILTER(AE367:AI367, AE367:AI367&lt;&gt;0)),1, FALSE)))"),1.0)</f>
        <v>1</v>
      </c>
      <c r="AM367" s="1">
        <f>IFERROR(__xludf.DUMMYFUNCTION("""COMPUTED_VALUE"""),1.0)</f>
        <v>1</v>
      </c>
      <c r="AN367" s="1">
        <f>IFERROR(__xludf.DUMMYFUNCTION("""COMPUTED_VALUE"""),1.0)</f>
        <v>1</v>
      </c>
      <c r="AO367" s="1">
        <f>IFERROR(__xludf.DUMMYFUNCTION("""COMPUTED_VALUE"""),1.0)</f>
        <v>1</v>
      </c>
      <c r="AP367" s="1">
        <f>IFERROR(__xludf.DUMMYFUNCTION("""COMPUTED_VALUE"""),1.0)</f>
        <v>1</v>
      </c>
      <c r="AR367" s="1">
        <v>1.0</v>
      </c>
      <c r="AS367" s="1">
        <v>1.0</v>
      </c>
      <c r="AT367" s="1">
        <v>1.0</v>
      </c>
      <c r="AU367" s="1">
        <v>1.0</v>
      </c>
      <c r="AV367" s="1">
        <v>1.0</v>
      </c>
      <c r="AX367" s="1">
        <v>366.0</v>
      </c>
      <c r="AY367" s="1">
        <v>2.0</v>
      </c>
      <c r="AZ367" s="1">
        <v>2.0</v>
      </c>
      <c r="BA367" s="1">
        <v>1.0</v>
      </c>
      <c r="BB367" s="1"/>
      <c r="BC367" s="1"/>
      <c r="BD367" s="1">
        <v>4.0</v>
      </c>
      <c r="BE367" s="1">
        <v>5.0</v>
      </c>
      <c r="BF367" s="1">
        <v>10.0</v>
      </c>
      <c r="BG367" s="1">
        <v>5.0</v>
      </c>
      <c r="BH367" s="1">
        <v>4.0</v>
      </c>
      <c r="BI367" s="1" t="s">
        <v>725</v>
      </c>
      <c r="BJ367" s="1">
        <v>545.0</v>
      </c>
      <c r="BL367" s="1">
        <v>199470.0</v>
      </c>
    </row>
    <row r="368" ht="15.75" customHeight="1">
      <c r="A368" s="2" t="s">
        <v>726</v>
      </c>
      <c r="B368" s="1" t="str">
        <f>IFERROR(__xludf.DUMMYFUNCTION("""COMPUTED_VALUE"""),"5T679")</f>
        <v>5T679</v>
      </c>
      <c r="C368" s="1">
        <f>IFERROR(__xludf.DUMMYFUNCTION("""COMPUTED_VALUE"""),511.0)</f>
        <v>511</v>
      </c>
      <c r="D368" s="1" t="s">
        <v>29</v>
      </c>
      <c r="E368" s="1" t="s">
        <v>45</v>
      </c>
      <c r="F368" s="1" t="s">
        <v>40</v>
      </c>
      <c r="G368" s="1" t="s">
        <v>28</v>
      </c>
      <c r="H368" s="1" t="s">
        <v>23</v>
      </c>
      <c r="M368" s="1">
        <v>5.0</v>
      </c>
      <c r="N368" s="1">
        <v>10.0</v>
      </c>
      <c r="O368" s="1">
        <v>6.0</v>
      </c>
      <c r="P368" s="1">
        <v>7.0</v>
      </c>
      <c r="Q368" s="1">
        <v>9.0</v>
      </c>
      <c r="S368" s="1" t="s">
        <v>29</v>
      </c>
      <c r="T368" s="1" t="s">
        <v>45</v>
      </c>
      <c r="U368" s="1" t="s">
        <v>40</v>
      </c>
      <c r="V368" s="1" t="s">
        <v>28</v>
      </c>
      <c r="W368" s="1" t="s">
        <v>23</v>
      </c>
      <c r="Y368" s="1" t="str">
        <f>IFERROR(__xludf.DUMMYFUNCTION("UNIQUE(S368:W368, TRUE)"),"5")</f>
        <v>5</v>
      </c>
      <c r="Z368" s="1" t="str">
        <f>IFERROR(__xludf.DUMMYFUNCTION("""COMPUTED_VALUE"""),"T")</f>
        <v>T</v>
      </c>
      <c r="AA368" s="1" t="str">
        <f>IFERROR(__xludf.DUMMYFUNCTION("""COMPUTED_VALUE"""),"6")</f>
        <v>6</v>
      </c>
      <c r="AB368" s="1" t="str">
        <f>IFERROR(__xludf.DUMMYFUNCTION("""COMPUTED_VALUE"""),"7")</f>
        <v>7</v>
      </c>
      <c r="AC368" s="1" t="str">
        <f>IFERROR(__xludf.DUMMYFUNCTION("""COMPUTED_VALUE"""),"9")</f>
        <v>9</v>
      </c>
      <c r="AE368" s="1">
        <f t="shared" ref="AE368:AI368" si="368">IF($A368&lt;&gt;"", COUNTIF($D368:$H368, "=" &amp; Y368),"")</f>
        <v>1</v>
      </c>
      <c r="AF368" s="1">
        <f t="shared" si="368"/>
        <v>1</v>
      </c>
      <c r="AG368" s="1">
        <f t="shared" si="368"/>
        <v>1</v>
      </c>
      <c r="AH368" s="1">
        <f t="shared" si="368"/>
        <v>1</v>
      </c>
      <c r="AI368" s="1">
        <f t="shared" si="368"/>
        <v>1</v>
      </c>
      <c r="AJ368" s="1">
        <f t="shared" si="3"/>
        <v>0</v>
      </c>
      <c r="AL368" s="1">
        <f>IFERROR(__xludf.DUMMYFUNCTION("IFERROR(TRANSPOSE(SORT(TRANSPOSE(FILTER(AE368:AI368, AE368:AI368&lt;&gt;0)),1, FALSE)))"),1.0)</f>
        <v>1</v>
      </c>
      <c r="AM368" s="1">
        <f>IFERROR(__xludf.DUMMYFUNCTION("""COMPUTED_VALUE"""),1.0)</f>
        <v>1</v>
      </c>
      <c r="AN368" s="1">
        <f>IFERROR(__xludf.DUMMYFUNCTION("""COMPUTED_VALUE"""),1.0)</f>
        <v>1</v>
      </c>
      <c r="AO368" s="1">
        <f>IFERROR(__xludf.DUMMYFUNCTION("""COMPUTED_VALUE"""),1.0)</f>
        <v>1</v>
      </c>
      <c r="AP368" s="1">
        <f>IFERROR(__xludf.DUMMYFUNCTION("""COMPUTED_VALUE"""),1.0)</f>
        <v>1</v>
      </c>
      <c r="AR368" s="1">
        <v>1.0</v>
      </c>
      <c r="AS368" s="1">
        <v>1.0</v>
      </c>
      <c r="AT368" s="1">
        <v>1.0</v>
      </c>
      <c r="AU368" s="1">
        <v>1.0</v>
      </c>
      <c r="AV368" s="1">
        <v>1.0</v>
      </c>
      <c r="AX368" s="1">
        <v>367.0</v>
      </c>
      <c r="AY368" s="1">
        <v>2.0</v>
      </c>
      <c r="AZ368" s="1">
        <v>2.0</v>
      </c>
      <c r="BA368" s="1">
        <v>1.0</v>
      </c>
      <c r="BB368" s="1"/>
      <c r="BC368" s="1"/>
      <c r="BD368" s="1">
        <v>4.0</v>
      </c>
      <c r="BE368" s="1">
        <v>7.0</v>
      </c>
      <c r="BF368" s="1">
        <v>4.0</v>
      </c>
      <c r="BG368" s="1">
        <v>5.0</v>
      </c>
      <c r="BH368" s="1">
        <v>7.0</v>
      </c>
      <c r="BI368" s="1">
        <v>47457.0</v>
      </c>
      <c r="BJ368" s="1">
        <v>138.0</v>
      </c>
      <c r="BL368" s="1">
        <v>50646.0</v>
      </c>
    </row>
    <row r="369" ht="15.75" customHeight="1">
      <c r="A369" s="2" t="s">
        <v>727</v>
      </c>
      <c r="B369" s="1" t="str">
        <f>IFERROR(__xludf.DUMMYFUNCTION("""COMPUTED_VALUE"""),"JJ52A")</f>
        <v>JJ52A</v>
      </c>
      <c r="C369" s="1">
        <f>IFERROR(__xludf.DUMMYFUNCTION("""COMPUTED_VALUE"""),293.0)</f>
        <v>293</v>
      </c>
      <c r="D369" s="1" t="s">
        <v>22</v>
      </c>
      <c r="E369" s="1" t="s">
        <v>22</v>
      </c>
      <c r="F369" s="1" t="s">
        <v>29</v>
      </c>
      <c r="G369" s="1" t="s">
        <v>24</v>
      </c>
      <c r="H369" s="1" t="s">
        <v>39</v>
      </c>
      <c r="M369" s="1">
        <v>1.0</v>
      </c>
      <c r="N369" s="1">
        <v>1.0</v>
      </c>
      <c r="O369" s="1">
        <v>5.0</v>
      </c>
      <c r="P369" s="1">
        <v>2.0</v>
      </c>
      <c r="Q369" s="1">
        <v>14.0</v>
      </c>
      <c r="S369" s="1" t="s">
        <v>25</v>
      </c>
      <c r="T369" s="1" t="s">
        <v>25</v>
      </c>
      <c r="U369" s="1" t="s">
        <v>29</v>
      </c>
      <c r="V369" s="1" t="s">
        <v>24</v>
      </c>
      <c r="W369" s="1" t="s">
        <v>39</v>
      </c>
      <c r="Y369" s="1" t="str">
        <f>IFERROR(__xludf.DUMMYFUNCTION("UNIQUE(S369:W369, TRUE)"),"")</f>
        <v/>
      </c>
      <c r="Z369" s="1" t="str">
        <f>IFERROR(__xludf.DUMMYFUNCTION("""COMPUTED_VALUE"""),"5")</f>
        <v>5</v>
      </c>
      <c r="AA369" s="1" t="str">
        <f>IFERROR(__xludf.DUMMYFUNCTION("""COMPUTED_VALUE"""),"2")</f>
        <v>2</v>
      </c>
      <c r="AB369" s="1" t="str">
        <f>IFERROR(__xludf.DUMMYFUNCTION("""COMPUTED_VALUE"""),"A")</f>
        <v>A</v>
      </c>
      <c r="AE369" s="1">
        <f t="shared" ref="AE369:AI369" si="369">IF($A369&lt;&gt;"", COUNTIF($D369:$H369, "=" &amp; Y369),"")</f>
        <v>0</v>
      </c>
      <c r="AF369" s="1">
        <f t="shared" si="369"/>
        <v>1</v>
      </c>
      <c r="AG369" s="1">
        <f t="shared" si="369"/>
        <v>1</v>
      </c>
      <c r="AH369" s="1">
        <f t="shared" si="369"/>
        <v>1</v>
      </c>
      <c r="AI369" s="1">
        <f t="shared" si="369"/>
        <v>0</v>
      </c>
      <c r="AJ369" s="1">
        <f t="shared" si="3"/>
        <v>2</v>
      </c>
      <c r="AL369" s="1">
        <f>IFERROR(__xludf.DUMMYFUNCTION("IFERROR(TRANSPOSE(SORT(TRANSPOSE(FILTER(AE369:AI369, AE369:AI369&lt;&gt;0)),1, FALSE)))"),1.0)</f>
        <v>1</v>
      </c>
      <c r="AM369" s="1">
        <f>IFERROR(__xludf.DUMMYFUNCTION("""COMPUTED_VALUE"""),1.0)</f>
        <v>1</v>
      </c>
      <c r="AN369" s="1">
        <f>IFERROR(__xludf.DUMMYFUNCTION("""COMPUTED_VALUE"""),1.0)</f>
        <v>1</v>
      </c>
      <c r="AR369" s="1">
        <v>3.0</v>
      </c>
      <c r="AS369" s="1">
        <v>1.0</v>
      </c>
      <c r="AT369" s="1">
        <v>1.0</v>
      </c>
      <c r="AU369" s="1"/>
      <c r="AV369" s="1"/>
      <c r="AX369" s="1">
        <v>368.0</v>
      </c>
      <c r="AY369" s="1">
        <v>2.0</v>
      </c>
      <c r="AZ369" s="1">
        <v>2.0</v>
      </c>
      <c r="BA369" s="1">
        <v>1.0</v>
      </c>
      <c r="BB369" s="1"/>
      <c r="BC369" s="1"/>
      <c r="BD369" s="1">
        <v>4.0</v>
      </c>
      <c r="BE369" s="1">
        <v>7.0</v>
      </c>
      <c r="BF369" s="1">
        <v>4.0</v>
      </c>
      <c r="BG369" s="1">
        <v>6.0</v>
      </c>
      <c r="BH369" s="1">
        <v>7.0</v>
      </c>
      <c r="BI369" s="1">
        <v>47467.0</v>
      </c>
      <c r="BJ369" s="1">
        <v>176.0</v>
      </c>
      <c r="BL369" s="1">
        <v>64768.0</v>
      </c>
    </row>
    <row r="370" ht="15.75" customHeight="1">
      <c r="A370" s="2" t="s">
        <v>728</v>
      </c>
      <c r="B370" s="1" t="str">
        <f>IFERROR(__xludf.DUMMYFUNCTION("""COMPUTED_VALUE"""),"7TT99")</f>
        <v>7TT99</v>
      </c>
      <c r="C370" s="1">
        <f>IFERROR(__xludf.DUMMYFUNCTION("""COMPUTED_VALUE"""),649.0)</f>
        <v>649</v>
      </c>
      <c r="D370" s="1" t="s">
        <v>28</v>
      </c>
      <c r="E370" s="1" t="s">
        <v>45</v>
      </c>
      <c r="F370" s="1" t="s">
        <v>45</v>
      </c>
      <c r="G370" s="1" t="s">
        <v>23</v>
      </c>
      <c r="H370" s="1" t="s">
        <v>23</v>
      </c>
      <c r="M370" s="1">
        <v>7.0</v>
      </c>
      <c r="N370" s="1">
        <v>10.0</v>
      </c>
      <c r="O370" s="1">
        <v>10.0</v>
      </c>
      <c r="P370" s="1">
        <v>9.0</v>
      </c>
      <c r="Q370" s="1">
        <v>9.0</v>
      </c>
      <c r="S370" s="1" t="s">
        <v>28</v>
      </c>
      <c r="T370" s="1" t="s">
        <v>45</v>
      </c>
      <c r="U370" s="1" t="s">
        <v>45</v>
      </c>
      <c r="V370" s="1" t="s">
        <v>23</v>
      </c>
      <c r="W370" s="1" t="s">
        <v>23</v>
      </c>
      <c r="Y370" s="1" t="str">
        <f>IFERROR(__xludf.DUMMYFUNCTION("UNIQUE(S370:W370, TRUE)"),"7")</f>
        <v>7</v>
      </c>
      <c r="Z370" s="1" t="str">
        <f>IFERROR(__xludf.DUMMYFUNCTION("""COMPUTED_VALUE"""),"T")</f>
        <v>T</v>
      </c>
      <c r="AA370" s="1" t="str">
        <f>IFERROR(__xludf.DUMMYFUNCTION("""COMPUTED_VALUE"""),"9")</f>
        <v>9</v>
      </c>
      <c r="AE370" s="1">
        <f t="shared" ref="AE370:AI370" si="370">IF($A370&lt;&gt;"", COUNTIF($D370:$H370, "=" &amp; Y370),"")</f>
        <v>1</v>
      </c>
      <c r="AF370" s="1">
        <f t="shared" si="370"/>
        <v>2</v>
      </c>
      <c r="AG370" s="1">
        <f t="shared" si="370"/>
        <v>2</v>
      </c>
      <c r="AH370" s="1">
        <f t="shared" si="370"/>
        <v>0</v>
      </c>
      <c r="AI370" s="1">
        <f t="shared" si="370"/>
        <v>0</v>
      </c>
      <c r="AJ370" s="1">
        <f t="shared" si="3"/>
        <v>0</v>
      </c>
      <c r="AL370" s="1">
        <f>IFERROR(__xludf.DUMMYFUNCTION("IFERROR(TRANSPOSE(SORT(TRANSPOSE(FILTER(AE370:AI370, AE370:AI370&lt;&gt;0)),1, FALSE)))"),2.0)</f>
        <v>2</v>
      </c>
      <c r="AM370" s="1">
        <f>IFERROR(__xludf.DUMMYFUNCTION("""COMPUTED_VALUE"""),2.0)</f>
        <v>2</v>
      </c>
      <c r="AN370" s="1">
        <f>IFERROR(__xludf.DUMMYFUNCTION("""COMPUTED_VALUE"""),1.0)</f>
        <v>1</v>
      </c>
      <c r="AR370" s="1">
        <v>2.0</v>
      </c>
      <c r="AS370" s="1">
        <v>2.0</v>
      </c>
      <c r="AT370" s="1">
        <v>1.0</v>
      </c>
      <c r="AU370" s="1"/>
      <c r="AV370" s="1"/>
      <c r="AX370" s="1">
        <v>369.0</v>
      </c>
      <c r="AY370" s="1">
        <v>2.0</v>
      </c>
      <c r="AZ370" s="1">
        <v>2.0</v>
      </c>
      <c r="BA370" s="1">
        <v>1.0</v>
      </c>
      <c r="BB370" s="1"/>
      <c r="BC370" s="1"/>
      <c r="BD370" s="1">
        <v>4.0</v>
      </c>
      <c r="BE370" s="1">
        <v>7.0</v>
      </c>
      <c r="BF370" s="1">
        <v>14.0</v>
      </c>
      <c r="BG370" s="1">
        <v>7.0</v>
      </c>
      <c r="BH370" s="1">
        <v>14.0</v>
      </c>
      <c r="BI370" s="1" t="s">
        <v>729</v>
      </c>
      <c r="BJ370" s="1">
        <v>249.0</v>
      </c>
      <c r="BL370" s="1">
        <v>91881.0</v>
      </c>
    </row>
    <row r="371" ht="15.75" customHeight="1">
      <c r="A371" s="2" t="s">
        <v>730</v>
      </c>
      <c r="B371" s="1">
        <f>IFERROR(__xludf.DUMMYFUNCTION("""COMPUTED_VALUE"""),47467.0)</f>
        <v>47467</v>
      </c>
      <c r="C371" s="1">
        <f>IFERROR(__xludf.DUMMYFUNCTION("""COMPUTED_VALUE"""),176.0)</f>
        <v>176</v>
      </c>
      <c r="D371" s="1" t="s">
        <v>21</v>
      </c>
      <c r="E371" s="1" t="s">
        <v>28</v>
      </c>
      <c r="F371" s="1" t="s">
        <v>21</v>
      </c>
      <c r="G371" s="1" t="s">
        <v>40</v>
      </c>
      <c r="H371" s="1" t="s">
        <v>28</v>
      </c>
      <c r="M371" s="1">
        <v>4.0</v>
      </c>
      <c r="N371" s="1">
        <v>7.0</v>
      </c>
      <c r="O371" s="1">
        <v>4.0</v>
      </c>
      <c r="P371" s="1">
        <v>6.0</v>
      </c>
      <c r="Q371" s="1">
        <v>7.0</v>
      </c>
      <c r="S371" s="1" t="s">
        <v>21</v>
      </c>
      <c r="T371" s="1" t="s">
        <v>28</v>
      </c>
      <c r="U371" s="1" t="s">
        <v>21</v>
      </c>
      <c r="V371" s="1" t="s">
        <v>40</v>
      </c>
      <c r="W371" s="1" t="s">
        <v>28</v>
      </c>
      <c r="Y371" s="1" t="str">
        <f>IFERROR(__xludf.DUMMYFUNCTION("UNIQUE(S371:W371, TRUE)"),"4")</f>
        <v>4</v>
      </c>
      <c r="Z371" s="1" t="str">
        <f>IFERROR(__xludf.DUMMYFUNCTION("""COMPUTED_VALUE"""),"7")</f>
        <v>7</v>
      </c>
      <c r="AA371" s="1" t="str">
        <f>IFERROR(__xludf.DUMMYFUNCTION("""COMPUTED_VALUE"""),"6")</f>
        <v>6</v>
      </c>
      <c r="AE371" s="1">
        <f t="shared" ref="AE371:AI371" si="371">IF($A371&lt;&gt;"", COUNTIF($D371:$H371, "=" &amp; Y371),"")</f>
        <v>2</v>
      </c>
      <c r="AF371" s="1">
        <f t="shared" si="371"/>
        <v>2</v>
      </c>
      <c r="AG371" s="1">
        <f t="shared" si="371"/>
        <v>1</v>
      </c>
      <c r="AH371" s="1">
        <f t="shared" si="371"/>
        <v>0</v>
      </c>
      <c r="AI371" s="1">
        <f t="shared" si="371"/>
        <v>0</v>
      </c>
      <c r="AJ371" s="1">
        <f t="shared" si="3"/>
        <v>0</v>
      </c>
      <c r="AL371" s="1">
        <f>IFERROR(__xludf.DUMMYFUNCTION("IFERROR(TRANSPOSE(SORT(TRANSPOSE(FILTER(AE371:AI371, AE371:AI371&lt;&gt;0)),1, FALSE)))"),2.0)</f>
        <v>2</v>
      </c>
      <c r="AM371" s="1">
        <f>IFERROR(__xludf.DUMMYFUNCTION("""COMPUTED_VALUE"""),2.0)</f>
        <v>2</v>
      </c>
      <c r="AN371" s="1">
        <f>IFERROR(__xludf.DUMMYFUNCTION("""COMPUTED_VALUE"""),1.0)</f>
        <v>1</v>
      </c>
      <c r="AR371" s="1">
        <v>2.0</v>
      </c>
      <c r="AS371" s="1">
        <v>2.0</v>
      </c>
      <c r="AT371" s="1">
        <v>1.0</v>
      </c>
      <c r="AU371" s="1"/>
      <c r="AV371" s="1"/>
      <c r="AX371" s="1">
        <v>370.0</v>
      </c>
      <c r="AY371" s="1">
        <v>2.0</v>
      </c>
      <c r="AZ371" s="1">
        <v>2.0</v>
      </c>
      <c r="BA371" s="1">
        <v>1.0</v>
      </c>
      <c r="BB371" s="1"/>
      <c r="BC371" s="1"/>
      <c r="BD371" s="1">
        <v>4.0</v>
      </c>
      <c r="BE371" s="1">
        <v>10.0</v>
      </c>
      <c r="BF371" s="1">
        <v>8.0</v>
      </c>
      <c r="BG371" s="1">
        <v>10.0</v>
      </c>
      <c r="BH371" s="1">
        <v>8.0</v>
      </c>
      <c r="BI371" s="1" t="s">
        <v>731</v>
      </c>
      <c r="BJ371" s="1">
        <v>54.0</v>
      </c>
      <c r="BL371" s="1">
        <v>19980.0</v>
      </c>
    </row>
    <row r="372" ht="15.75" customHeight="1">
      <c r="A372" s="2" t="s">
        <v>732</v>
      </c>
      <c r="B372" s="1" t="str">
        <f>IFERROR(__xludf.DUMMYFUNCTION("""COMPUTED_VALUE"""),"J3J5K")</f>
        <v>J3J5K</v>
      </c>
      <c r="C372" s="1">
        <f>IFERROR(__xludf.DUMMYFUNCTION("""COMPUTED_VALUE"""),844.0)</f>
        <v>844</v>
      </c>
      <c r="D372" s="1" t="s">
        <v>22</v>
      </c>
      <c r="E372" s="1" t="s">
        <v>31</v>
      </c>
      <c r="F372" s="1" t="s">
        <v>22</v>
      </c>
      <c r="G372" s="1" t="s">
        <v>29</v>
      </c>
      <c r="H372" s="1" t="s">
        <v>38</v>
      </c>
      <c r="M372" s="1">
        <v>1.0</v>
      </c>
      <c r="N372" s="1">
        <v>3.0</v>
      </c>
      <c r="O372" s="1">
        <v>1.0</v>
      </c>
      <c r="P372" s="1">
        <v>5.0</v>
      </c>
      <c r="Q372" s="1">
        <v>13.0</v>
      </c>
      <c r="S372" s="1" t="s">
        <v>25</v>
      </c>
      <c r="T372" s="1" t="s">
        <v>31</v>
      </c>
      <c r="U372" s="1" t="s">
        <v>25</v>
      </c>
      <c r="V372" s="1" t="s">
        <v>29</v>
      </c>
      <c r="W372" s="1" t="s">
        <v>38</v>
      </c>
      <c r="Y372" s="1" t="str">
        <f>IFERROR(__xludf.DUMMYFUNCTION("UNIQUE(S372:W372, TRUE)"),"")</f>
        <v/>
      </c>
      <c r="Z372" s="1" t="str">
        <f>IFERROR(__xludf.DUMMYFUNCTION("""COMPUTED_VALUE"""),"3")</f>
        <v>3</v>
      </c>
      <c r="AA372" s="1" t="str">
        <f>IFERROR(__xludf.DUMMYFUNCTION("""COMPUTED_VALUE"""),"5")</f>
        <v>5</v>
      </c>
      <c r="AB372" s="1" t="str">
        <f>IFERROR(__xludf.DUMMYFUNCTION("""COMPUTED_VALUE"""),"K")</f>
        <v>K</v>
      </c>
      <c r="AE372" s="1">
        <f t="shared" ref="AE372:AI372" si="372">IF($A372&lt;&gt;"", COUNTIF($D372:$H372, "=" &amp; Y372),"")</f>
        <v>0</v>
      </c>
      <c r="AF372" s="1">
        <f t="shared" si="372"/>
        <v>1</v>
      </c>
      <c r="AG372" s="1">
        <f t="shared" si="372"/>
        <v>1</v>
      </c>
      <c r="AH372" s="1">
        <f t="shared" si="372"/>
        <v>1</v>
      </c>
      <c r="AI372" s="1">
        <f t="shared" si="372"/>
        <v>0</v>
      </c>
      <c r="AJ372" s="1">
        <f t="shared" si="3"/>
        <v>2</v>
      </c>
      <c r="AL372" s="1">
        <f>IFERROR(__xludf.DUMMYFUNCTION("IFERROR(TRANSPOSE(SORT(TRANSPOSE(FILTER(AE372:AI372, AE372:AI372&lt;&gt;0)),1, FALSE)))"),1.0)</f>
        <v>1</v>
      </c>
      <c r="AM372" s="1">
        <f>IFERROR(__xludf.DUMMYFUNCTION("""COMPUTED_VALUE"""),1.0)</f>
        <v>1</v>
      </c>
      <c r="AN372" s="1">
        <f>IFERROR(__xludf.DUMMYFUNCTION("""COMPUTED_VALUE"""),1.0)</f>
        <v>1</v>
      </c>
      <c r="AR372" s="1">
        <v>3.0</v>
      </c>
      <c r="AS372" s="1">
        <v>1.0</v>
      </c>
      <c r="AT372" s="1">
        <v>1.0</v>
      </c>
      <c r="AU372" s="1"/>
      <c r="AV372" s="1"/>
      <c r="AX372" s="1">
        <v>371.0</v>
      </c>
      <c r="AY372" s="1">
        <v>2.0</v>
      </c>
      <c r="AZ372" s="1">
        <v>2.0</v>
      </c>
      <c r="BA372" s="1">
        <v>1.0</v>
      </c>
      <c r="BB372" s="1"/>
      <c r="BC372" s="1"/>
      <c r="BD372" s="1">
        <v>4.0</v>
      </c>
      <c r="BE372" s="1">
        <v>12.0</v>
      </c>
      <c r="BF372" s="1">
        <v>4.0</v>
      </c>
      <c r="BG372" s="1">
        <v>12.0</v>
      </c>
      <c r="BH372" s="1">
        <v>5.0</v>
      </c>
      <c r="BI372" s="1" t="s">
        <v>733</v>
      </c>
      <c r="BJ372" s="1">
        <v>672.0</v>
      </c>
      <c r="BL372" s="1">
        <v>249312.0</v>
      </c>
    </row>
    <row r="373" ht="15.75" customHeight="1">
      <c r="A373" s="2" t="s">
        <v>734</v>
      </c>
      <c r="B373" s="1" t="str">
        <f>IFERROR(__xludf.DUMMYFUNCTION("""COMPUTED_VALUE"""),"8KJKK")</f>
        <v>8KJKK</v>
      </c>
      <c r="C373" s="1">
        <f>IFERROR(__xludf.DUMMYFUNCTION("""COMPUTED_VALUE"""),982.0)</f>
        <v>982</v>
      </c>
      <c r="D373" s="1" t="s">
        <v>30</v>
      </c>
      <c r="E373" s="1" t="s">
        <v>38</v>
      </c>
      <c r="F373" s="1" t="s">
        <v>22</v>
      </c>
      <c r="G373" s="1" t="s">
        <v>38</v>
      </c>
      <c r="H373" s="1" t="s">
        <v>38</v>
      </c>
      <c r="M373" s="1">
        <v>8.0</v>
      </c>
      <c r="N373" s="1">
        <v>13.0</v>
      </c>
      <c r="O373" s="1">
        <v>1.0</v>
      </c>
      <c r="P373" s="1">
        <v>13.0</v>
      </c>
      <c r="Q373" s="1">
        <v>13.0</v>
      </c>
      <c r="S373" s="1" t="s">
        <v>30</v>
      </c>
      <c r="T373" s="1" t="s">
        <v>38</v>
      </c>
      <c r="U373" s="1" t="s">
        <v>25</v>
      </c>
      <c r="V373" s="1" t="s">
        <v>38</v>
      </c>
      <c r="W373" s="1" t="s">
        <v>38</v>
      </c>
      <c r="Y373" s="1" t="str">
        <f>IFERROR(__xludf.DUMMYFUNCTION("UNIQUE(S373:W373, TRUE)"),"8")</f>
        <v>8</v>
      </c>
      <c r="Z373" s="1" t="str">
        <f>IFERROR(__xludf.DUMMYFUNCTION("""COMPUTED_VALUE"""),"K")</f>
        <v>K</v>
      </c>
      <c r="AA373" s="1" t="str">
        <f>IFERROR(__xludf.DUMMYFUNCTION("""COMPUTED_VALUE"""),"")</f>
        <v/>
      </c>
      <c r="AE373" s="1">
        <f t="shared" ref="AE373:AI373" si="373">IF($A373&lt;&gt;"", COUNTIF($D373:$H373, "=" &amp; Y373),"")</f>
        <v>1</v>
      </c>
      <c r="AF373" s="1">
        <f t="shared" si="373"/>
        <v>3</v>
      </c>
      <c r="AG373" s="1">
        <f t="shared" si="373"/>
        <v>0</v>
      </c>
      <c r="AH373" s="1">
        <f t="shared" si="373"/>
        <v>0</v>
      </c>
      <c r="AI373" s="1">
        <f t="shared" si="373"/>
        <v>0</v>
      </c>
      <c r="AJ373" s="1">
        <f t="shared" si="3"/>
        <v>1</v>
      </c>
      <c r="AL373" s="1">
        <f>IFERROR(__xludf.DUMMYFUNCTION("IFERROR(TRANSPOSE(SORT(TRANSPOSE(FILTER(AE373:AI373, AE373:AI373&lt;&gt;0)),1, FALSE)))"),3.0)</f>
        <v>3</v>
      </c>
      <c r="AM373" s="1">
        <f>IFERROR(__xludf.DUMMYFUNCTION("""COMPUTED_VALUE"""),1.0)</f>
        <v>1</v>
      </c>
      <c r="AR373" s="1">
        <v>4.0</v>
      </c>
      <c r="AS373" s="1">
        <v>1.0</v>
      </c>
      <c r="AT373" s="1"/>
      <c r="AU373" s="1"/>
      <c r="AV373" s="1"/>
      <c r="AX373" s="1">
        <v>372.0</v>
      </c>
      <c r="AY373" s="1">
        <v>2.0</v>
      </c>
      <c r="AZ373" s="1">
        <v>2.0</v>
      </c>
      <c r="BA373" s="1">
        <v>1.0</v>
      </c>
      <c r="BB373" s="1"/>
      <c r="BC373" s="1"/>
      <c r="BD373" s="1">
        <v>4.0</v>
      </c>
      <c r="BE373" s="1">
        <v>13.0</v>
      </c>
      <c r="BF373" s="1">
        <v>3.0</v>
      </c>
      <c r="BG373" s="1">
        <v>13.0</v>
      </c>
      <c r="BH373" s="1">
        <v>4.0</v>
      </c>
      <c r="BI373" s="1" t="s">
        <v>735</v>
      </c>
      <c r="BJ373" s="1">
        <v>454.0</v>
      </c>
      <c r="BL373" s="1">
        <v>168888.0</v>
      </c>
    </row>
    <row r="374" ht="15.75" customHeight="1">
      <c r="A374" s="2" t="s">
        <v>736</v>
      </c>
      <c r="B374" s="1" t="str">
        <f>IFERROR(__xludf.DUMMYFUNCTION("""COMPUTED_VALUE"""),"AAJJA")</f>
        <v>AAJJA</v>
      </c>
      <c r="C374" s="1">
        <f>IFERROR(__xludf.DUMMYFUNCTION("""COMPUTED_VALUE"""),961.0)</f>
        <v>961</v>
      </c>
      <c r="D374" s="1" t="s">
        <v>39</v>
      </c>
      <c r="E374" s="1" t="s">
        <v>39</v>
      </c>
      <c r="F374" s="1" t="s">
        <v>22</v>
      </c>
      <c r="G374" s="1" t="s">
        <v>22</v>
      </c>
      <c r="H374" s="1" t="s">
        <v>39</v>
      </c>
      <c r="M374" s="1">
        <v>14.0</v>
      </c>
      <c r="N374" s="1">
        <v>14.0</v>
      </c>
      <c r="O374" s="1">
        <v>1.0</v>
      </c>
      <c r="P374" s="1">
        <v>1.0</v>
      </c>
      <c r="Q374" s="1">
        <v>14.0</v>
      </c>
      <c r="S374" s="1" t="s">
        <v>39</v>
      </c>
      <c r="T374" s="1" t="s">
        <v>39</v>
      </c>
      <c r="U374" s="1" t="s">
        <v>25</v>
      </c>
      <c r="V374" s="1" t="s">
        <v>25</v>
      </c>
      <c r="W374" s="1" t="s">
        <v>39</v>
      </c>
      <c r="Y374" s="1" t="str">
        <f>IFERROR(__xludf.DUMMYFUNCTION("UNIQUE(S374:W374, TRUE)"),"A")</f>
        <v>A</v>
      </c>
      <c r="Z374" s="1" t="str">
        <f>IFERROR(__xludf.DUMMYFUNCTION("""COMPUTED_VALUE"""),"")</f>
        <v/>
      </c>
      <c r="AE374" s="1">
        <f t="shared" ref="AE374:AI374" si="374">IF($A374&lt;&gt;"", COUNTIF($D374:$H374, "=" &amp; Y374),"")</f>
        <v>3</v>
      </c>
      <c r="AF374" s="1">
        <f t="shared" si="374"/>
        <v>0</v>
      </c>
      <c r="AG374" s="1">
        <f t="shared" si="374"/>
        <v>0</v>
      </c>
      <c r="AH374" s="1">
        <f t="shared" si="374"/>
        <v>0</v>
      </c>
      <c r="AI374" s="1">
        <f t="shared" si="374"/>
        <v>0</v>
      </c>
      <c r="AJ374" s="1">
        <f t="shared" si="3"/>
        <v>2</v>
      </c>
      <c r="AL374" s="1">
        <f>IFERROR(__xludf.DUMMYFUNCTION("IFERROR(TRANSPOSE(SORT(TRANSPOSE(FILTER(AE374:AI374, AE374:AI374&lt;&gt;0)),1, FALSE)))"),3.0)</f>
        <v>3</v>
      </c>
      <c r="AR374" s="1">
        <v>5.0</v>
      </c>
      <c r="AS374" s="1"/>
      <c r="AT374" s="1"/>
      <c r="AU374" s="1"/>
      <c r="AV374" s="1"/>
      <c r="AX374" s="1">
        <v>373.0</v>
      </c>
      <c r="AY374" s="1">
        <v>2.0</v>
      </c>
      <c r="AZ374" s="1">
        <v>2.0</v>
      </c>
      <c r="BA374" s="1">
        <v>1.0</v>
      </c>
      <c r="BB374" s="1"/>
      <c r="BC374" s="1"/>
      <c r="BD374" s="1">
        <v>4.0</v>
      </c>
      <c r="BE374" s="1">
        <v>14.0</v>
      </c>
      <c r="BF374" s="1">
        <v>14.0</v>
      </c>
      <c r="BG374" s="1">
        <v>4.0</v>
      </c>
      <c r="BH374" s="1">
        <v>12.0</v>
      </c>
      <c r="BI374" s="1" t="s">
        <v>737</v>
      </c>
      <c r="BJ374" s="1">
        <v>985.0</v>
      </c>
      <c r="BL374" s="1">
        <v>367405.0</v>
      </c>
    </row>
    <row r="375" ht="15.75" customHeight="1">
      <c r="A375" s="2" t="s">
        <v>738</v>
      </c>
      <c r="B375" s="1" t="str">
        <f>IFERROR(__xludf.DUMMYFUNCTION("""COMPUTED_VALUE"""),"6K633")</f>
        <v>6K633</v>
      </c>
      <c r="C375" s="1">
        <f>IFERROR(__xludf.DUMMYFUNCTION("""COMPUTED_VALUE"""),589.0)</f>
        <v>589</v>
      </c>
      <c r="D375" s="1" t="s">
        <v>40</v>
      </c>
      <c r="E375" s="1" t="s">
        <v>38</v>
      </c>
      <c r="F375" s="1" t="s">
        <v>40</v>
      </c>
      <c r="G375" s="1" t="s">
        <v>31</v>
      </c>
      <c r="H375" s="1" t="s">
        <v>31</v>
      </c>
      <c r="M375" s="1">
        <v>6.0</v>
      </c>
      <c r="N375" s="1">
        <v>13.0</v>
      </c>
      <c r="O375" s="1">
        <v>6.0</v>
      </c>
      <c r="P375" s="1">
        <v>3.0</v>
      </c>
      <c r="Q375" s="1">
        <v>3.0</v>
      </c>
      <c r="S375" s="1" t="s">
        <v>40</v>
      </c>
      <c r="T375" s="1" t="s">
        <v>38</v>
      </c>
      <c r="U375" s="1" t="s">
        <v>40</v>
      </c>
      <c r="V375" s="1" t="s">
        <v>31</v>
      </c>
      <c r="W375" s="1" t="s">
        <v>31</v>
      </c>
      <c r="Y375" s="1" t="str">
        <f>IFERROR(__xludf.DUMMYFUNCTION("UNIQUE(S375:W375, TRUE)"),"6")</f>
        <v>6</v>
      </c>
      <c r="Z375" s="1" t="str">
        <f>IFERROR(__xludf.DUMMYFUNCTION("""COMPUTED_VALUE"""),"K")</f>
        <v>K</v>
      </c>
      <c r="AA375" s="1" t="str">
        <f>IFERROR(__xludf.DUMMYFUNCTION("""COMPUTED_VALUE"""),"3")</f>
        <v>3</v>
      </c>
      <c r="AE375" s="1">
        <f t="shared" ref="AE375:AI375" si="375">IF($A375&lt;&gt;"", COUNTIF($D375:$H375, "=" &amp; Y375),"")</f>
        <v>2</v>
      </c>
      <c r="AF375" s="1">
        <f t="shared" si="375"/>
        <v>1</v>
      </c>
      <c r="AG375" s="1">
        <f t="shared" si="375"/>
        <v>2</v>
      </c>
      <c r="AH375" s="1">
        <f t="shared" si="375"/>
        <v>0</v>
      </c>
      <c r="AI375" s="1">
        <f t="shared" si="375"/>
        <v>0</v>
      </c>
      <c r="AJ375" s="1">
        <f t="shared" si="3"/>
        <v>0</v>
      </c>
      <c r="AL375" s="1">
        <f>IFERROR(__xludf.DUMMYFUNCTION("IFERROR(TRANSPOSE(SORT(TRANSPOSE(FILTER(AE375:AI375, AE375:AI375&lt;&gt;0)),1, FALSE)))"),2.0)</f>
        <v>2</v>
      </c>
      <c r="AM375" s="1">
        <f>IFERROR(__xludf.DUMMYFUNCTION("""COMPUTED_VALUE"""),2.0)</f>
        <v>2</v>
      </c>
      <c r="AN375" s="1">
        <f>IFERROR(__xludf.DUMMYFUNCTION("""COMPUTED_VALUE"""),1.0)</f>
        <v>1</v>
      </c>
      <c r="AR375" s="1">
        <v>2.0</v>
      </c>
      <c r="AS375" s="1">
        <v>2.0</v>
      </c>
      <c r="AT375" s="1">
        <v>1.0</v>
      </c>
      <c r="AU375" s="1"/>
      <c r="AV375" s="1"/>
      <c r="AX375" s="1">
        <v>374.0</v>
      </c>
      <c r="AY375" s="1">
        <v>2.0</v>
      </c>
      <c r="AZ375" s="1">
        <v>2.0</v>
      </c>
      <c r="BA375" s="1">
        <v>1.0</v>
      </c>
      <c r="BB375" s="1"/>
      <c r="BC375" s="1"/>
      <c r="BD375" s="1">
        <v>5.0</v>
      </c>
      <c r="BE375" s="1">
        <v>3.0</v>
      </c>
      <c r="BF375" s="1">
        <v>5.0</v>
      </c>
      <c r="BG375" s="1">
        <v>7.0</v>
      </c>
      <c r="BH375" s="1">
        <v>7.0</v>
      </c>
      <c r="BI375" s="1">
        <v>53577.0</v>
      </c>
      <c r="BJ375" s="1">
        <v>732.0</v>
      </c>
      <c r="BL375" s="1">
        <v>273768.0</v>
      </c>
    </row>
    <row r="376" ht="15.75" customHeight="1">
      <c r="A376" s="2" t="s">
        <v>739</v>
      </c>
      <c r="B376" s="1" t="str">
        <f>IFERROR(__xludf.DUMMYFUNCTION("""COMPUTED_VALUE"""),"45Q96")</f>
        <v>45Q96</v>
      </c>
      <c r="C376" s="1">
        <f>IFERROR(__xludf.DUMMYFUNCTION("""COMPUTED_VALUE"""),208.0)</f>
        <v>208</v>
      </c>
      <c r="D376" s="1" t="s">
        <v>21</v>
      </c>
      <c r="E376" s="1" t="s">
        <v>29</v>
      </c>
      <c r="F376" s="1" t="s">
        <v>20</v>
      </c>
      <c r="G376" s="1" t="s">
        <v>23</v>
      </c>
      <c r="H376" s="1" t="s">
        <v>40</v>
      </c>
      <c r="M376" s="1">
        <v>4.0</v>
      </c>
      <c r="N376" s="1">
        <v>5.0</v>
      </c>
      <c r="O376" s="1">
        <v>12.0</v>
      </c>
      <c r="P376" s="1">
        <v>9.0</v>
      </c>
      <c r="Q376" s="1">
        <v>6.0</v>
      </c>
      <c r="S376" s="1" t="s">
        <v>21</v>
      </c>
      <c r="T376" s="1" t="s">
        <v>29</v>
      </c>
      <c r="U376" s="1" t="s">
        <v>20</v>
      </c>
      <c r="V376" s="1" t="s">
        <v>23</v>
      </c>
      <c r="W376" s="1" t="s">
        <v>40</v>
      </c>
      <c r="Y376" s="1" t="str">
        <f>IFERROR(__xludf.DUMMYFUNCTION("UNIQUE(S376:W376, TRUE)"),"4")</f>
        <v>4</v>
      </c>
      <c r="Z376" s="1" t="str">
        <f>IFERROR(__xludf.DUMMYFUNCTION("""COMPUTED_VALUE"""),"5")</f>
        <v>5</v>
      </c>
      <c r="AA376" s="1" t="str">
        <f>IFERROR(__xludf.DUMMYFUNCTION("""COMPUTED_VALUE"""),"Q")</f>
        <v>Q</v>
      </c>
      <c r="AB376" s="1" t="str">
        <f>IFERROR(__xludf.DUMMYFUNCTION("""COMPUTED_VALUE"""),"9")</f>
        <v>9</v>
      </c>
      <c r="AC376" s="1" t="str">
        <f>IFERROR(__xludf.DUMMYFUNCTION("""COMPUTED_VALUE"""),"6")</f>
        <v>6</v>
      </c>
      <c r="AE376" s="1">
        <f t="shared" ref="AE376:AI376" si="376">IF($A376&lt;&gt;"", COUNTIF($D376:$H376, "=" &amp; Y376),"")</f>
        <v>1</v>
      </c>
      <c r="AF376" s="1">
        <f t="shared" si="376"/>
        <v>1</v>
      </c>
      <c r="AG376" s="1">
        <f t="shared" si="376"/>
        <v>1</v>
      </c>
      <c r="AH376" s="1">
        <f t="shared" si="376"/>
        <v>1</v>
      </c>
      <c r="AI376" s="1">
        <f t="shared" si="376"/>
        <v>1</v>
      </c>
      <c r="AJ376" s="1">
        <f t="shared" si="3"/>
        <v>0</v>
      </c>
      <c r="AL376" s="1">
        <f>IFERROR(__xludf.DUMMYFUNCTION("IFERROR(TRANSPOSE(SORT(TRANSPOSE(FILTER(AE376:AI376, AE376:AI376&lt;&gt;0)),1, FALSE)))"),1.0)</f>
        <v>1</v>
      </c>
      <c r="AM376" s="1">
        <f>IFERROR(__xludf.DUMMYFUNCTION("""COMPUTED_VALUE"""),1.0)</f>
        <v>1</v>
      </c>
      <c r="AN376" s="1">
        <f>IFERROR(__xludf.DUMMYFUNCTION("""COMPUTED_VALUE"""),1.0)</f>
        <v>1</v>
      </c>
      <c r="AO376" s="1">
        <f>IFERROR(__xludf.DUMMYFUNCTION("""COMPUTED_VALUE"""),1.0)</f>
        <v>1</v>
      </c>
      <c r="AP376" s="1">
        <f>IFERROR(__xludf.DUMMYFUNCTION("""COMPUTED_VALUE"""),1.0)</f>
        <v>1</v>
      </c>
      <c r="AR376" s="1">
        <v>1.0</v>
      </c>
      <c r="AS376" s="1">
        <v>1.0</v>
      </c>
      <c r="AT376" s="1">
        <v>1.0</v>
      </c>
      <c r="AU376" s="1">
        <v>1.0</v>
      </c>
      <c r="AV376" s="1">
        <v>1.0</v>
      </c>
      <c r="AX376" s="1">
        <v>375.0</v>
      </c>
      <c r="AY376" s="1">
        <v>2.0</v>
      </c>
      <c r="AZ376" s="1">
        <v>2.0</v>
      </c>
      <c r="BA376" s="1">
        <v>1.0</v>
      </c>
      <c r="BB376" s="1"/>
      <c r="BC376" s="1"/>
      <c r="BD376" s="1">
        <v>5.0</v>
      </c>
      <c r="BE376" s="1">
        <v>4.0</v>
      </c>
      <c r="BF376" s="1">
        <v>7.0</v>
      </c>
      <c r="BG376" s="1">
        <v>5.0</v>
      </c>
      <c r="BH376" s="1">
        <v>7.0</v>
      </c>
      <c r="BI376" s="1">
        <v>54757.0</v>
      </c>
      <c r="BJ376" s="1">
        <v>835.0</v>
      </c>
      <c r="BL376" s="1">
        <v>313125.0</v>
      </c>
    </row>
    <row r="377" ht="15.75" customHeight="1">
      <c r="A377" s="2" t="s">
        <v>740</v>
      </c>
      <c r="B377" s="1" t="str">
        <f>IFERROR(__xludf.DUMMYFUNCTION("""COMPUTED_VALUE"""),"6QQQJ")</f>
        <v>6QQQJ</v>
      </c>
      <c r="C377" s="1">
        <f>IFERROR(__xludf.DUMMYFUNCTION("""COMPUTED_VALUE"""),888.0)</f>
        <v>888</v>
      </c>
      <c r="D377" s="1" t="s">
        <v>40</v>
      </c>
      <c r="E377" s="1" t="s">
        <v>20</v>
      </c>
      <c r="F377" s="1" t="s">
        <v>20</v>
      </c>
      <c r="G377" s="1" t="s">
        <v>20</v>
      </c>
      <c r="H377" s="1" t="s">
        <v>22</v>
      </c>
      <c r="M377" s="1">
        <v>6.0</v>
      </c>
      <c r="N377" s="1">
        <v>12.0</v>
      </c>
      <c r="O377" s="1">
        <v>12.0</v>
      </c>
      <c r="P377" s="1">
        <v>12.0</v>
      </c>
      <c r="Q377" s="1">
        <v>1.0</v>
      </c>
      <c r="S377" s="1" t="s">
        <v>40</v>
      </c>
      <c r="T377" s="1" t="s">
        <v>20</v>
      </c>
      <c r="U377" s="1" t="s">
        <v>20</v>
      </c>
      <c r="V377" s="1" t="s">
        <v>20</v>
      </c>
      <c r="W377" s="1" t="s">
        <v>25</v>
      </c>
      <c r="Y377" s="1" t="str">
        <f>IFERROR(__xludf.DUMMYFUNCTION("UNIQUE(S377:W377, TRUE)"),"6")</f>
        <v>6</v>
      </c>
      <c r="Z377" s="1" t="str">
        <f>IFERROR(__xludf.DUMMYFUNCTION("""COMPUTED_VALUE"""),"Q")</f>
        <v>Q</v>
      </c>
      <c r="AA377" s="1" t="str">
        <f>IFERROR(__xludf.DUMMYFUNCTION("""COMPUTED_VALUE"""),"")</f>
        <v/>
      </c>
      <c r="AE377" s="1">
        <f t="shared" ref="AE377:AI377" si="377">IF($A377&lt;&gt;"", COUNTIF($D377:$H377, "=" &amp; Y377),"")</f>
        <v>1</v>
      </c>
      <c r="AF377" s="1">
        <f t="shared" si="377"/>
        <v>3</v>
      </c>
      <c r="AG377" s="1">
        <f t="shared" si="377"/>
        <v>0</v>
      </c>
      <c r="AH377" s="1">
        <f t="shared" si="377"/>
        <v>0</v>
      </c>
      <c r="AI377" s="1">
        <f t="shared" si="377"/>
        <v>0</v>
      </c>
      <c r="AJ377" s="1">
        <f t="shared" si="3"/>
        <v>1</v>
      </c>
      <c r="AL377" s="1">
        <f>IFERROR(__xludf.DUMMYFUNCTION("IFERROR(TRANSPOSE(SORT(TRANSPOSE(FILTER(AE377:AI377, AE377:AI377&lt;&gt;0)),1, FALSE)))"),3.0)</f>
        <v>3</v>
      </c>
      <c r="AM377" s="1">
        <f>IFERROR(__xludf.DUMMYFUNCTION("""COMPUTED_VALUE"""),1.0)</f>
        <v>1</v>
      </c>
      <c r="AR377" s="1">
        <v>4.0</v>
      </c>
      <c r="AS377" s="1">
        <v>1.0</v>
      </c>
      <c r="AT377" s="1"/>
      <c r="AU377" s="1"/>
      <c r="AV377" s="1"/>
      <c r="AX377" s="1">
        <v>376.0</v>
      </c>
      <c r="AY377" s="1">
        <v>2.0</v>
      </c>
      <c r="AZ377" s="1">
        <v>2.0</v>
      </c>
      <c r="BA377" s="1">
        <v>1.0</v>
      </c>
      <c r="BB377" s="1"/>
      <c r="BC377" s="1"/>
      <c r="BD377" s="1">
        <v>5.0</v>
      </c>
      <c r="BE377" s="1">
        <v>5.0</v>
      </c>
      <c r="BF377" s="1">
        <v>3.0</v>
      </c>
      <c r="BG377" s="1">
        <v>12.0</v>
      </c>
      <c r="BH377" s="1">
        <v>12.0</v>
      </c>
      <c r="BI377" s="1" t="s">
        <v>741</v>
      </c>
      <c r="BJ377" s="1">
        <v>420.0</v>
      </c>
      <c r="BL377" s="1">
        <v>157920.0</v>
      </c>
    </row>
    <row r="378" ht="15.75" customHeight="1">
      <c r="A378" s="2" t="s">
        <v>742</v>
      </c>
      <c r="B378" s="1">
        <f>IFERROR(__xludf.DUMMYFUNCTION("""COMPUTED_VALUE"""),46464.0)</f>
        <v>46464</v>
      </c>
      <c r="C378" s="1">
        <f>IFERROR(__xludf.DUMMYFUNCTION("""COMPUTED_VALUE"""),701.0)</f>
        <v>701</v>
      </c>
      <c r="D378" s="1" t="s">
        <v>21</v>
      </c>
      <c r="E378" s="1" t="s">
        <v>40</v>
      </c>
      <c r="F378" s="1" t="s">
        <v>21</v>
      </c>
      <c r="G378" s="1" t="s">
        <v>40</v>
      </c>
      <c r="H378" s="1" t="s">
        <v>21</v>
      </c>
      <c r="M378" s="1">
        <v>4.0</v>
      </c>
      <c r="N378" s="1">
        <v>6.0</v>
      </c>
      <c r="O378" s="1">
        <v>4.0</v>
      </c>
      <c r="P378" s="1">
        <v>6.0</v>
      </c>
      <c r="Q378" s="1">
        <v>4.0</v>
      </c>
      <c r="S378" s="1" t="s">
        <v>21</v>
      </c>
      <c r="T378" s="1" t="s">
        <v>40</v>
      </c>
      <c r="U378" s="1" t="s">
        <v>21</v>
      </c>
      <c r="V378" s="1" t="s">
        <v>40</v>
      </c>
      <c r="W378" s="1" t="s">
        <v>21</v>
      </c>
      <c r="Y378" s="1" t="str">
        <f>IFERROR(__xludf.DUMMYFUNCTION("UNIQUE(S378:W378, TRUE)"),"4")</f>
        <v>4</v>
      </c>
      <c r="Z378" s="1" t="str">
        <f>IFERROR(__xludf.DUMMYFUNCTION("""COMPUTED_VALUE"""),"6")</f>
        <v>6</v>
      </c>
      <c r="AE378" s="1">
        <f t="shared" ref="AE378:AI378" si="378">IF($A378&lt;&gt;"", COUNTIF($D378:$H378, "=" &amp; Y378),"")</f>
        <v>3</v>
      </c>
      <c r="AF378" s="1">
        <f t="shared" si="378"/>
        <v>2</v>
      </c>
      <c r="AG378" s="1">
        <f t="shared" si="378"/>
        <v>0</v>
      </c>
      <c r="AH378" s="1">
        <f t="shared" si="378"/>
        <v>0</v>
      </c>
      <c r="AI378" s="1">
        <f t="shared" si="378"/>
        <v>0</v>
      </c>
      <c r="AJ378" s="1">
        <f t="shared" si="3"/>
        <v>0</v>
      </c>
      <c r="AL378" s="1">
        <f>IFERROR(__xludf.DUMMYFUNCTION("IFERROR(TRANSPOSE(SORT(TRANSPOSE(FILTER(AE378:AI378, AE378:AI378&lt;&gt;0)),1, FALSE)))"),3.0)</f>
        <v>3</v>
      </c>
      <c r="AM378" s="1">
        <f>IFERROR(__xludf.DUMMYFUNCTION("""COMPUTED_VALUE"""),2.0)</f>
        <v>2</v>
      </c>
      <c r="AR378" s="1">
        <v>3.0</v>
      </c>
      <c r="AS378" s="1">
        <v>2.0</v>
      </c>
      <c r="AT378" s="1"/>
      <c r="AU378" s="1"/>
      <c r="AV378" s="1"/>
      <c r="AX378" s="1">
        <v>377.0</v>
      </c>
      <c r="AY378" s="1">
        <v>2.0</v>
      </c>
      <c r="AZ378" s="1">
        <v>2.0</v>
      </c>
      <c r="BA378" s="1">
        <v>1.0</v>
      </c>
      <c r="BB378" s="1"/>
      <c r="BC378" s="1"/>
      <c r="BD378" s="1">
        <v>5.0</v>
      </c>
      <c r="BE378" s="1">
        <v>5.0</v>
      </c>
      <c r="BF378" s="1">
        <v>4.0</v>
      </c>
      <c r="BG378" s="1">
        <v>9.0</v>
      </c>
      <c r="BH378" s="1">
        <v>9.0</v>
      </c>
      <c r="BI378" s="1">
        <v>55499.0</v>
      </c>
      <c r="BJ378" s="1">
        <v>814.0</v>
      </c>
      <c r="BL378" s="1">
        <v>306878.0</v>
      </c>
    </row>
    <row r="379" ht="15.75" customHeight="1">
      <c r="A379" s="2" t="s">
        <v>743</v>
      </c>
      <c r="B379" s="1" t="str">
        <f>IFERROR(__xludf.DUMMYFUNCTION("""COMPUTED_VALUE"""),"T33JT")</f>
        <v>T33JT</v>
      </c>
      <c r="C379" s="1">
        <f>IFERROR(__xludf.DUMMYFUNCTION("""COMPUTED_VALUE"""),52.0)</f>
        <v>52</v>
      </c>
      <c r="D379" s="1" t="s">
        <v>45</v>
      </c>
      <c r="E379" s="1" t="s">
        <v>31</v>
      </c>
      <c r="F379" s="1" t="s">
        <v>31</v>
      </c>
      <c r="G379" s="1" t="s">
        <v>22</v>
      </c>
      <c r="H379" s="1" t="s">
        <v>45</v>
      </c>
      <c r="M379" s="1">
        <v>10.0</v>
      </c>
      <c r="N379" s="1">
        <v>3.0</v>
      </c>
      <c r="O379" s="1">
        <v>3.0</v>
      </c>
      <c r="P379" s="1">
        <v>1.0</v>
      </c>
      <c r="Q379" s="1">
        <v>10.0</v>
      </c>
      <c r="S379" s="1" t="s">
        <v>45</v>
      </c>
      <c r="T379" s="1" t="s">
        <v>31</v>
      </c>
      <c r="U379" s="1" t="s">
        <v>31</v>
      </c>
      <c r="V379" s="1" t="s">
        <v>25</v>
      </c>
      <c r="W379" s="1" t="s">
        <v>45</v>
      </c>
      <c r="Y379" s="1" t="str">
        <f>IFERROR(__xludf.DUMMYFUNCTION("UNIQUE(S379:W379, TRUE)"),"T")</f>
        <v>T</v>
      </c>
      <c r="Z379" s="1" t="str">
        <f>IFERROR(__xludf.DUMMYFUNCTION("""COMPUTED_VALUE"""),"3")</f>
        <v>3</v>
      </c>
      <c r="AA379" s="1" t="str">
        <f>IFERROR(__xludf.DUMMYFUNCTION("""COMPUTED_VALUE"""),"")</f>
        <v/>
      </c>
      <c r="AE379" s="1">
        <f t="shared" ref="AE379:AI379" si="379">IF($A379&lt;&gt;"", COUNTIF($D379:$H379, "=" &amp; Y379),"")</f>
        <v>2</v>
      </c>
      <c r="AF379" s="1">
        <f t="shared" si="379"/>
        <v>2</v>
      </c>
      <c r="AG379" s="1">
        <f t="shared" si="379"/>
        <v>0</v>
      </c>
      <c r="AH379" s="1">
        <f t="shared" si="379"/>
        <v>0</v>
      </c>
      <c r="AI379" s="1">
        <f t="shared" si="379"/>
        <v>0</v>
      </c>
      <c r="AJ379" s="1">
        <f t="shared" si="3"/>
        <v>1</v>
      </c>
      <c r="AL379" s="1">
        <f>IFERROR(__xludf.DUMMYFUNCTION("IFERROR(TRANSPOSE(SORT(TRANSPOSE(FILTER(AE379:AI379, AE379:AI379&lt;&gt;0)),1, FALSE)))"),2.0)</f>
        <v>2</v>
      </c>
      <c r="AM379" s="1">
        <f>IFERROR(__xludf.DUMMYFUNCTION("""COMPUTED_VALUE"""),2.0)</f>
        <v>2</v>
      </c>
      <c r="AR379" s="1">
        <v>3.0</v>
      </c>
      <c r="AS379" s="1">
        <v>2.0</v>
      </c>
      <c r="AT379" s="1"/>
      <c r="AU379" s="1"/>
      <c r="AV379" s="1"/>
      <c r="AX379" s="1">
        <v>378.0</v>
      </c>
      <c r="AY379" s="1">
        <v>2.0</v>
      </c>
      <c r="AZ379" s="1">
        <v>2.0</v>
      </c>
      <c r="BA379" s="1">
        <v>1.0</v>
      </c>
      <c r="BB379" s="1"/>
      <c r="BC379" s="1"/>
      <c r="BD379" s="1">
        <v>5.0</v>
      </c>
      <c r="BE379" s="1">
        <v>5.0</v>
      </c>
      <c r="BF379" s="1">
        <v>8.0</v>
      </c>
      <c r="BG379" s="1">
        <v>12.0</v>
      </c>
      <c r="BH379" s="1">
        <v>12.0</v>
      </c>
      <c r="BI379" s="1" t="s">
        <v>744</v>
      </c>
      <c r="BJ379" s="1">
        <v>920.0</v>
      </c>
      <c r="BL379" s="1">
        <v>347760.0</v>
      </c>
    </row>
    <row r="380" ht="15.75" customHeight="1">
      <c r="A380" s="2" t="s">
        <v>745</v>
      </c>
      <c r="B380" s="1" t="str">
        <f>IFERROR(__xludf.DUMMYFUNCTION("""COMPUTED_VALUE"""),"625J9")</f>
        <v>625J9</v>
      </c>
      <c r="C380" s="1">
        <f>IFERROR(__xludf.DUMMYFUNCTION("""COMPUTED_VALUE"""),336.0)</f>
        <v>336</v>
      </c>
      <c r="D380" s="1" t="s">
        <v>40</v>
      </c>
      <c r="E380" s="1" t="s">
        <v>24</v>
      </c>
      <c r="F380" s="1" t="s">
        <v>29</v>
      </c>
      <c r="G380" s="1" t="s">
        <v>22</v>
      </c>
      <c r="H380" s="1" t="s">
        <v>23</v>
      </c>
      <c r="M380" s="1">
        <v>6.0</v>
      </c>
      <c r="N380" s="1">
        <v>2.0</v>
      </c>
      <c r="O380" s="1">
        <v>5.0</v>
      </c>
      <c r="P380" s="1">
        <v>1.0</v>
      </c>
      <c r="Q380" s="1">
        <v>9.0</v>
      </c>
      <c r="S380" s="1" t="s">
        <v>40</v>
      </c>
      <c r="T380" s="1" t="s">
        <v>24</v>
      </c>
      <c r="U380" s="1" t="s">
        <v>29</v>
      </c>
      <c r="V380" s="1" t="s">
        <v>25</v>
      </c>
      <c r="W380" s="1" t="s">
        <v>23</v>
      </c>
      <c r="Y380" s="1" t="str">
        <f>IFERROR(__xludf.DUMMYFUNCTION("UNIQUE(S380:W380, TRUE)"),"6")</f>
        <v>6</v>
      </c>
      <c r="Z380" s="1" t="str">
        <f>IFERROR(__xludf.DUMMYFUNCTION("""COMPUTED_VALUE"""),"2")</f>
        <v>2</v>
      </c>
      <c r="AA380" s="1" t="str">
        <f>IFERROR(__xludf.DUMMYFUNCTION("""COMPUTED_VALUE"""),"5")</f>
        <v>5</v>
      </c>
      <c r="AB380" s="1" t="str">
        <f>IFERROR(__xludf.DUMMYFUNCTION("""COMPUTED_VALUE"""),"")</f>
        <v/>
      </c>
      <c r="AC380" s="1" t="str">
        <f>IFERROR(__xludf.DUMMYFUNCTION("""COMPUTED_VALUE"""),"9")</f>
        <v>9</v>
      </c>
      <c r="AE380" s="1">
        <f t="shared" ref="AE380:AI380" si="380">IF($A380&lt;&gt;"", COUNTIF($D380:$H380, "=" &amp; Y380),"")</f>
        <v>1</v>
      </c>
      <c r="AF380" s="1">
        <f t="shared" si="380"/>
        <v>1</v>
      </c>
      <c r="AG380" s="1">
        <f t="shared" si="380"/>
        <v>1</v>
      </c>
      <c r="AH380" s="1">
        <f t="shared" si="380"/>
        <v>0</v>
      </c>
      <c r="AI380" s="1">
        <f t="shared" si="380"/>
        <v>1</v>
      </c>
      <c r="AJ380" s="1">
        <f t="shared" si="3"/>
        <v>1</v>
      </c>
      <c r="AL380" s="1">
        <f>IFERROR(__xludf.DUMMYFUNCTION("IFERROR(TRANSPOSE(SORT(TRANSPOSE(FILTER(AE380:AI380, AE380:AI380&lt;&gt;0)),1, FALSE)))"),1.0)</f>
        <v>1</v>
      </c>
      <c r="AM380" s="1">
        <f>IFERROR(__xludf.DUMMYFUNCTION("""COMPUTED_VALUE"""),1.0)</f>
        <v>1</v>
      </c>
      <c r="AN380" s="1">
        <f>IFERROR(__xludf.DUMMYFUNCTION("""COMPUTED_VALUE"""),1.0)</f>
        <v>1</v>
      </c>
      <c r="AO380" s="1">
        <f>IFERROR(__xludf.DUMMYFUNCTION("""COMPUTED_VALUE"""),1.0)</f>
        <v>1</v>
      </c>
      <c r="AR380" s="1">
        <v>2.0</v>
      </c>
      <c r="AS380" s="1">
        <v>1.0</v>
      </c>
      <c r="AT380" s="1">
        <v>1.0</v>
      </c>
      <c r="AU380" s="1">
        <v>1.0</v>
      </c>
      <c r="AV380" s="1"/>
      <c r="AX380" s="1">
        <v>379.0</v>
      </c>
      <c r="AY380" s="1">
        <v>2.0</v>
      </c>
      <c r="AZ380" s="1">
        <v>2.0</v>
      </c>
      <c r="BA380" s="1">
        <v>1.0</v>
      </c>
      <c r="BB380" s="1"/>
      <c r="BC380" s="1"/>
      <c r="BD380" s="1">
        <v>5.0</v>
      </c>
      <c r="BE380" s="1">
        <v>5.0</v>
      </c>
      <c r="BF380" s="1">
        <v>8.0</v>
      </c>
      <c r="BG380" s="1">
        <v>14.0</v>
      </c>
      <c r="BH380" s="1">
        <v>8.0</v>
      </c>
      <c r="BI380" s="1" t="s">
        <v>746</v>
      </c>
      <c r="BJ380" s="1">
        <v>183.0</v>
      </c>
      <c r="BL380" s="1">
        <v>69357.0</v>
      </c>
    </row>
    <row r="381" ht="15.75" customHeight="1">
      <c r="A381" s="2" t="s">
        <v>747</v>
      </c>
      <c r="B381" s="1" t="str">
        <f>IFERROR(__xludf.DUMMYFUNCTION("""COMPUTED_VALUE"""),"K84T2")</f>
        <v>K84T2</v>
      </c>
      <c r="C381" s="1">
        <f>IFERROR(__xludf.DUMMYFUNCTION("""COMPUTED_VALUE"""),20.0)</f>
        <v>20</v>
      </c>
      <c r="D381" s="1" t="s">
        <v>38</v>
      </c>
      <c r="E381" s="1" t="s">
        <v>30</v>
      </c>
      <c r="F381" s="1" t="s">
        <v>21</v>
      </c>
      <c r="G381" s="1" t="s">
        <v>45</v>
      </c>
      <c r="H381" s="1" t="s">
        <v>24</v>
      </c>
      <c r="M381" s="1">
        <v>13.0</v>
      </c>
      <c r="N381" s="1">
        <v>8.0</v>
      </c>
      <c r="O381" s="1">
        <v>4.0</v>
      </c>
      <c r="P381" s="1">
        <v>10.0</v>
      </c>
      <c r="Q381" s="1">
        <v>2.0</v>
      </c>
      <c r="S381" s="1" t="s">
        <v>38</v>
      </c>
      <c r="T381" s="1" t="s">
        <v>30</v>
      </c>
      <c r="U381" s="1" t="s">
        <v>21</v>
      </c>
      <c r="V381" s="1" t="s">
        <v>45</v>
      </c>
      <c r="W381" s="1" t="s">
        <v>24</v>
      </c>
      <c r="Y381" s="1" t="str">
        <f>IFERROR(__xludf.DUMMYFUNCTION("UNIQUE(S381:W381, TRUE)"),"K")</f>
        <v>K</v>
      </c>
      <c r="Z381" s="1" t="str">
        <f>IFERROR(__xludf.DUMMYFUNCTION("""COMPUTED_VALUE"""),"8")</f>
        <v>8</v>
      </c>
      <c r="AA381" s="1" t="str">
        <f>IFERROR(__xludf.DUMMYFUNCTION("""COMPUTED_VALUE"""),"4")</f>
        <v>4</v>
      </c>
      <c r="AB381" s="1" t="str">
        <f>IFERROR(__xludf.DUMMYFUNCTION("""COMPUTED_VALUE"""),"T")</f>
        <v>T</v>
      </c>
      <c r="AC381" s="1" t="str">
        <f>IFERROR(__xludf.DUMMYFUNCTION("""COMPUTED_VALUE"""),"2")</f>
        <v>2</v>
      </c>
      <c r="AE381" s="1">
        <f t="shared" ref="AE381:AI381" si="381">IF($A381&lt;&gt;"", COUNTIF($D381:$H381, "=" &amp; Y381),"")</f>
        <v>1</v>
      </c>
      <c r="AF381" s="1">
        <f t="shared" si="381"/>
        <v>1</v>
      </c>
      <c r="AG381" s="1">
        <f t="shared" si="381"/>
        <v>1</v>
      </c>
      <c r="AH381" s="1">
        <f t="shared" si="381"/>
        <v>1</v>
      </c>
      <c r="AI381" s="1">
        <f t="shared" si="381"/>
        <v>1</v>
      </c>
      <c r="AJ381" s="1">
        <f t="shared" si="3"/>
        <v>0</v>
      </c>
      <c r="AL381" s="1">
        <f>IFERROR(__xludf.DUMMYFUNCTION("IFERROR(TRANSPOSE(SORT(TRANSPOSE(FILTER(AE381:AI381, AE381:AI381&lt;&gt;0)),1, FALSE)))"),1.0)</f>
        <v>1</v>
      </c>
      <c r="AM381" s="1">
        <f>IFERROR(__xludf.DUMMYFUNCTION("""COMPUTED_VALUE"""),1.0)</f>
        <v>1</v>
      </c>
      <c r="AN381" s="1">
        <f>IFERROR(__xludf.DUMMYFUNCTION("""COMPUTED_VALUE"""),1.0)</f>
        <v>1</v>
      </c>
      <c r="AO381" s="1">
        <f>IFERROR(__xludf.DUMMYFUNCTION("""COMPUTED_VALUE"""),1.0)</f>
        <v>1</v>
      </c>
      <c r="AP381" s="1">
        <f>IFERROR(__xludf.DUMMYFUNCTION("""COMPUTED_VALUE"""),1.0)</f>
        <v>1</v>
      </c>
      <c r="AR381" s="1">
        <v>1.0</v>
      </c>
      <c r="AS381" s="1">
        <v>1.0</v>
      </c>
      <c r="AT381" s="1">
        <v>1.0</v>
      </c>
      <c r="AU381" s="1">
        <v>1.0</v>
      </c>
      <c r="AV381" s="1">
        <v>1.0</v>
      </c>
      <c r="AX381" s="1">
        <v>380.0</v>
      </c>
      <c r="AY381" s="1">
        <v>2.0</v>
      </c>
      <c r="AZ381" s="1">
        <v>2.0</v>
      </c>
      <c r="BA381" s="1">
        <v>1.0</v>
      </c>
      <c r="BB381" s="1"/>
      <c r="BC381" s="1"/>
      <c r="BD381" s="1">
        <v>5.0</v>
      </c>
      <c r="BE381" s="1">
        <v>5.0</v>
      </c>
      <c r="BF381" s="1">
        <v>10.0</v>
      </c>
      <c r="BG381" s="1">
        <v>8.0</v>
      </c>
      <c r="BH381" s="1">
        <v>10.0</v>
      </c>
      <c r="BI381" s="1" t="s">
        <v>748</v>
      </c>
      <c r="BJ381" s="1">
        <v>193.0</v>
      </c>
      <c r="BL381" s="1">
        <v>73340.0</v>
      </c>
    </row>
    <row r="382" ht="15.75" customHeight="1">
      <c r="A382" s="2" t="s">
        <v>749</v>
      </c>
      <c r="B382" s="1">
        <f>IFERROR(__xludf.DUMMYFUNCTION("""COMPUTED_VALUE"""),54447.0)</f>
        <v>54447</v>
      </c>
      <c r="C382" s="1">
        <f>IFERROR(__xludf.DUMMYFUNCTION("""COMPUTED_VALUE"""),246.0)</f>
        <v>246</v>
      </c>
      <c r="D382" s="1" t="s">
        <v>29</v>
      </c>
      <c r="E382" s="1" t="s">
        <v>21</v>
      </c>
      <c r="F382" s="1" t="s">
        <v>21</v>
      </c>
      <c r="G382" s="1" t="s">
        <v>21</v>
      </c>
      <c r="H382" s="1" t="s">
        <v>28</v>
      </c>
      <c r="M382" s="1">
        <v>5.0</v>
      </c>
      <c r="N382" s="1">
        <v>4.0</v>
      </c>
      <c r="O382" s="1">
        <v>4.0</v>
      </c>
      <c r="P382" s="1">
        <v>4.0</v>
      </c>
      <c r="Q382" s="1">
        <v>7.0</v>
      </c>
      <c r="S382" s="1" t="s">
        <v>29</v>
      </c>
      <c r="T382" s="1" t="s">
        <v>21</v>
      </c>
      <c r="U382" s="1" t="s">
        <v>21</v>
      </c>
      <c r="V382" s="1" t="s">
        <v>21</v>
      </c>
      <c r="W382" s="1" t="s">
        <v>28</v>
      </c>
      <c r="Y382" s="1" t="str">
        <f>IFERROR(__xludf.DUMMYFUNCTION("UNIQUE(S382:W382, TRUE)"),"5")</f>
        <v>5</v>
      </c>
      <c r="Z382" s="1" t="str">
        <f>IFERROR(__xludf.DUMMYFUNCTION("""COMPUTED_VALUE"""),"4")</f>
        <v>4</v>
      </c>
      <c r="AA382" s="1" t="str">
        <f>IFERROR(__xludf.DUMMYFUNCTION("""COMPUTED_VALUE"""),"7")</f>
        <v>7</v>
      </c>
      <c r="AE382" s="1">
        <f t="shared" ref="AE382:AI382" si="382">IF($A382&lt;&gt;"", COUNTIF($D382:$H382, "=" &amp; Y382),"")</f>
        <v>1</v>
      </c>
      <c r="AF382" s="1">
        <f t="shared" si="382"/>
        <v>3</v>
      </c>
      <c r="AG382" s="1">
        <f t="shared" si="382"/>
        <v>1</v>
      </c>
      <c r="AH382" s="1">
        <f t="shared" si="382"/>
        <v>0</v>
      </c>
      <c r="AI382" s="1">
        <f t="shared" si="382"/>
        <v>0</v>
      </c>
      <c r="AJ382" s="1">
        <f t="shared" si="3"/>
        <v>0</v>
      </c>
      <c r="AL382" s="1">
        <f>IFERROR(__xludf.DUMMYFUNCTION("IFERROR(TRANSPOSE(SORT(TRANSPOSE(FILTER(AE382:AI382, AE382:AI382&lt;&gt;0)),1, FALSE)))"),3.0)</f>
        <v>3</v>
      </c>
      <c r="AM382" s="1">
        <f>IFERROR(__xludf.DUMMYFUNCTION("""COMPUTED_VALUE"""),1.0)</f>
        <v>1</v>
      </c>
      <c r="AN382" s="1">
        <f>IFERROR(__xludf.DUMMYFUNCTION("""COMPUTED_VALUE"""),1.0)</f>
        <v>1</v>
      </c>
      <c r="AR382" s="1">
        <v>3.0</v>
      </c>
      <c r="AS382" s="1">
        <v>1.0</v>
      </c>
      <c r="AT382" s="1">
        <v>1.0</v>
      </c>
      <c r="AU382" s="1"/>
      <c r="AV382" s="1"/>
      <c r="AX382" s="1">
        <v>381.0</v>
      </c>
      <c r="AY382" s="1">
        <v>2.0</v>
      </c>
      <c r="AZ382" s="1">
        <v>2.0</v>
      </c>
      <c r="BA382" s="1">
        <v>1.0</v>
      </c>
      <c r="BB382" s="1"/>
      <c r="BC382" s="1"/>
      <c r="BD382" s="1">
        <v>5.0</v>
      </c>
      <c r="BE382" s="1">
        <v>5.0</v>
      </c>
      <c r="BF382" s="1">
        <v>13.0</v>
      </c>
      <c r="BG382" s="1">
        <v>14.0</v>
      </c>
      <c r="BH382" s="1">
        <v>14.0</v>
      </c>
      <c r="BI382" s="1" t="s">
        <v>750</v>
      </c>
      <c r="BJ382" s="1">
        <v>895.0</v>
      </c>
      <c r="BL382" s="1">
        <v>340995.0</v>
      </c>
    </row>
    <row r="383" ht="15.75" customHeight="1">
      <c r="A383" s="2" t="s">
        <v>751</v>
      </c>
      <c r="B383" s="1" t="str">
        <f>IFERROR(__xludf.DUMMYFUNCTION("""COMPUTED_VALUE"""),"T8AT8")</f>
        <v>T8AT8</v>
      </c>
      <c r="C383" s="1">
        <f>IFERROR(__xludf.DUMMYFUNCTION("""COMPUTED_VALUE"""),118.0)</f>
        <v>118</v>
      </c>
      <c r="D383" s="1" t="s">
        <v>45</v>
      </c>
      <c r="E383" s="1" t="s">
        <v>30</v>
      </c>
      <c r="F383" s="1" t="s">
        <v>39</v>
      </c>
      <c r="G383" s="1" t="s">
        <v>45</v>
      </c>
      <c r="H383" s="1" t="s">
        <v>30</v>
      </c>
      <c r="M383" s="1">
        <v>10.0</v>
      </c>
      <c r="N383" s="1">
        <v>8.0</v>
      </c>
      <c r="O383" s="1">
        <v>14.0</v>
      </c>
      <c r="P383" s="1">
        <v>10.0</v>
      </c>
      <c r="Q383" s="1">
        <v>8.0</v>
      </c>
      <c r="S383" s="1" t="s">
        <v>45</v>
      </c>
      <c r="T383" s="1" t="s">
        <v>30</v>
      </c>
      <c r="U383" s="1" t="s">
        <v>39</v>
      </c>
      <c r="V383" s="1" t="s">
        <v>45</v>
      </c>
      <c r="W383" s="1" t="s">
        <v>30</v>
      </c>
      <c r="Y383" s="1" t="str">
        <f>IFERROR(__xludf.DUMMYFUNCTION("UNIQUE(S383:W383, TRUE)"),"T")</f>
        <v>T</v>
      </c>
      <c r="Z383" s="1" t="str">
        <f>IFERROR(__xludf.DUMMYFUNCTION("""COMPUTED_VALUE"""),"8")</f>
        <v>8</v>
      </c>
      <c r="AA383" s="1" t="str">
        <f>IFERROR(__xludf.DUMMYFUNCTION("""COMPUTED_VALUE"""),"A")</f>
        <v>A</v>
      </c>
      <c r="AE383" s="1">
        <f t="shared" ref="AE383:AI383" si="383">IF($A383&lt;&gt;"", COUNTIF($D383:$H383, "=" &amp; Y383),"")</f>
        <v>2</v>
      </c>
      <c r="AF383" s="1">
        <f t="shared" si="383"/>
        <v>2</v>
      </c>
      <c r="AG383" s="1">
        <f t="shared" si="383"/>
        <v>1</v>
      </c>
      <c r="AH383" s="1">
        <f t="shared" si="383"/>
        <v>0</v>
      </c>
      <c r="AI383" s="1">
        <f t="shared" si="383"/>
        <v>0</v>
      </c>
      <c r="AJ383" s="1">
        <f t="shared" si="3"/>
        <v>0</v>
      </c>
      <c r="AL383" s="1">
        <f>IFERROR(__xludf.DUMMYFUNCTION("IFERROR(TRANSPOSE(SORT(TRANSPOSE(FILTER(AE383:AI383, AE383:AI383&lt;&gt;0)),1, FALSE)))"),2.0)</f>
        <v>2</v>
      </c>
      <c r="AM383" s="1">
        <f>IFERROR(__xludf.DUMMYFUNCTION("""COMPUTED_VALUE"""),2.0)</f>
        <v>2</v>
      </c>
      <c r="AN383" s="1">
        <f>IFERROR(__xludf.DUMMYFUNCTION("""COMPUTED_VALUE"""),1.0)</f>
        <v>1</v>
      </c>
      <c r="AR383" s="1">
        <v>2.0</v>
      </c>
      <c r="AS383" s="1">
        <v>2.0</v>
      </c>
      <c r="AT383" s="1">
        <v>1.0</v>
      </c>
      <c r="AU383" s="1"/>
      <c r="AV383" s="1"/>
      <c r="AX383" s="1">
        <v>382.0</v>
      </c>
      <c r="AY383" s="1">
        <v>2.0</v>
      </c>
      <c r="AZ383" s="1">
        <v>2.0</v>
      </c>
      <c r="BA383" s="1">
        <v>1.0</v>
      </c>
      <c r="BB383" s="1"/>
      <c r="BC383" s="1"/>
      <c r="BD383" s="1">
        <v>5.0</v>
      </c>
      <c r="BE383" s="1">
        <v>6.0</v>
      </c>
      <c r="BF383" s="1">
        <v>14.0</v>
      </c>
      <c r="BG383" s="1">
        <v>5.0</v>
      </c>
      <c r="BH383" s="1">
        <v>14.0</v>
      </c>
      <c r="BI383" s="1" t="s">
        <v>752</v>
      </c>
      <c r="BJ383" s="1">
        <v>64.0</v>
      </c>
      <c r="BL383" s="1">
        <v>24448.0</v>
      </c>
    </row>
    <row r="384" ht="15.75" customHeight="1">
      <c r="A384" s="2" t="s">
        <v>753</v>
      </c>
      <c r="B384" s="1" t="str">
        <f>IFERROR(__xludf.DUMMYFUNCTION("""COMPUTED_VALUE"""),"827A6")</f>
        <v>827A6</v>
      </c>
      <c r="C384" s="1">
        <f>IFERROR(__xludf.DUMMYFUNCTION("""COMPUTED_VALUE"""),795.0)</f>
        <v>795</v>
      </c>
      <c r="D384" s="1" t="s">
        <v>30</v>
      </c>
      <c r="E384" s="1" t="s">
        <v>24</v>
      </c>
      <c r="F384" s="1" t="s">
        <v>28</v>
      </c>
      <c r="G384" s="1" t="s">
        <v>39</v>
      </c>
      <c r="H384" s="1" t="s">
        <v>40</v>
      </c>
      <c r="M384" s="1">
        <v>8.0</v>
      </c>
      <c r="N384" s="1">
        <v>2.0</v>
      </c>
      <c r="O384" s="1">
        <v>7.0</v>
      </c>
      <c r="P384" s="1">
        <v>14.0</v>
      </c>
      <c r="Q384" s="1">
        <v>6.0</v>
      </c>
      <c r="S384" s="1" t="s">
        <v>30</v>
      </c>
      <c r="T384" s="1" t="s">
        <v>24</v>
      </c>
      <c r="U384" s="1" t="s">
        <v>28</v>
      </c>
      <c r="V384" s="1" t="s">
        <v>39</v>
      </c>
      <c r="W384" s="1" t="s">
        <v>40</v>
      </c>
      <c r="Y384" s="1" t="str">
        <f>IFERROR(__xludf.DUMMYFUNCTION("UNIQUE(S384:W384, TRUE)"),"8")</f>
        <v>8</v>
      </c>
      <c r="Z384" s="1" t="str">
        <f>IFERROR(__xludf.DUMMYFUNCTION("""COMPUTED_VALUE"""),"2")</f>
        <v>2</v>
      </c>
      <c r="AA384" s="1" t="str">
        <f>IFERROR(__xludf.DUMMYFUNCTION("""COMPUTED_VALUE"""),"7")</f>
        <v>7</v>
      </c>
      <c r="AB384" s="1" t="str">
        <f>IFERROR(__xludf.DUMMYFUNCTION("""COMPUTED_VALUE"""),"A")</f>
        <v>A</v>
      </c>
      <c r="AC384" s="1" t="str">
        <f>IFERROR(__xludf.DUMMYFUNCTION("""COMPUTED_VALUE"""),"6")</f>
        <v>6</v>
      </c>
      <c r="AE384" s="1">
        <f t="shared" ref="AE384:AI384" si="384">IF($A384&lt;&gt;"", COUNTIF($D384:$H384, "=" &amp; Y384),"")</f>
        <v>1</v>
      </c>
      <c r="AF384" s="1">
        <f t="shared" si="384"/>
        <v>1</v>
      </c>
      <c r="AG384" s="1">
        <f t="shared" si="384"/>
        <v>1</v>
      </c>
      <c r="AH384" s="1">
        <f t="shared" si="384"/>
        <v>1</v>
      </c>
      <c r="AI384" s="1">
        <f t="shared" si="384"/>
        <v>1</v>
      </c>
      <c r="AJ384" s="1">
        <f t="shared" si="3"/>
        <v>0</v>
      </c>
      <c r="AL384" s="1">
        <f>IFERROR(__xludf.DUMMYFUNCTION("IFERROR(TRANSPOSE(SORT(TRANSPOSE(FILTER(AE384:AI384, AE384:AI384&lt;&gt;0)),1, FALSE)))"),1.0)</f>
        <v>1</v>
      </c>
      <c r="AM384" s="1">
        <f>IFERROR(__xludf.DUMMYFUNCTION("""COMPUTED_VALUE"""),1.0)</f>
        <v>1</v>
      </c>
      <c r="AN384" s="1">
        <f>IFERROR(__xludf.DUMMYFUNCTION("""COMPUTED_VALUE"""),1.0)</f>
        <v>1</v>
      </c>
      <c r="AO384" s="1">
        <f>IFERROR(__xludf.DUMMYFUNCTION("""COMPUTED_VALUE"""),1.0)</f>
        <v>1</v>
      </c>
      <c r="AP384" s="1">
        <f>IFERROR(__xludf.DUMMYFUNCTION("""COMPUTED_VALUE"""),1.0)</f>
        <v>1</v>
      </c>
      <c r="AR384" s="1">
        <v>1.0</v>
      </c>
      <c r="AS384" s="1">
        <v>1.0</v>
      </c>
      <c r="AT384" s="1">
        <v>1.0</v>
      </c>
      <c r="AU384" s="1">
        <v>1.0</v>
      </c>
      <c r="AV384" s="1">
        <v>1.0</v>
      </c>
      <c r="AX384" s="1">
        <v>383.0</v>
      </c>
      <c r="AY384" s="1">
        <v>2.0</v>
      </c>
      <c r="AZ384" s="1">
        <v>2.0</v>
      </c>
      <c r="BA384" s="1">
        <v>1.0</v>
      </c>
      <c r="BB384" s="1"/>
      <c r="BC384" s="1"/>
      <c r="BD384" s="1">
        <v>5.0</v>
      </c>
      <c r="BE384" s="1">
        <v>7.0</v>
      </c>
      <c r="BF384" s="1">
        <v>7.0</v>
      </c>
      <c r="BG384" s="1">
        <v>10.0</v>
      </c>
      <c r="BH384" s="1">
        <v>5.0</v>
      </c>
      <c r="BI384" s="1" t="s">
        <v>754</v>
      </c>
      <c r="BJ384" s="1">
        <v>827.0</v>
      </c>
      <c r="BL384" s="1">
        <v>316741.0</v>
      </c>
    </row>
    <row r="385" ht="15.75" customHeight="1">
      <c r="A385" s="2" t="s">
        <v>755</v>
      </c>
      <c r="B385" s="1">
        <f>IFERROR(__xludf.DUMMYFUNCTION("""COMPUTED_VALUE"""),99967.0)</f>
        <v>99967</v>
      </c>
      <c r="C385" s="1">
        <f>IFERROR(__xludf.DUMMYFUNCTION("""COMPUTED_VALUE"""),274.0)</f>
        <v>274</v>
      </c>
      <c r="D385" s="1" t="s">
        <v>23</v>
      </c>
      <c r="E385" s="1" t="s">
        <v>23</v>
      </c>
      <c r="F385" s="1" t="s">
        <v>23</v>
      </c>
      <c r="G385" s="1" t="s">
        <v>40</v>
      </c>
      <c r="H385" s="1" t="s">
        <v>28</v>
      </c>
      <c r="M385" s="1">
        <v>9.0</v>
      </c>
      <c r="N385" s="1">
        <v>9.0</v>
      </c>
      <c r="O385" s="1">
        <v>9.0</v>
      </c>
      <c r="P385" s="1">
        <v>6.0</v>
      </c>
      <c r="Q385" s="1">
        <v>7.0</v>
      </c>
      <c r="S385" s="1" t="s">
        <v>23</v>
      </c>
      <c r="T385" s="1" t="s">
        <v>23</v>
      </c>
      <c r="U385" s="1" t="s">
        <v>23</v>
      </c>
      <c r="V385" s="1" t="s">
        <v>40</v>
      </c>
      <c r="W385" s="1" t="s">
        <v>28</v>
      </c>
      <c r="Y385" s="1" t="str">
        <f>IFERROR(__xludf.DUMMYFUNCTION("UNIQUE(S385:W385, TRUE)"),"9")</f>
        <v>9</v>
      </c>
      <c r="Z385" s="1" t="str">
        <f>IFERROR(__xludf.DUMMYFUNCTION("""COMPUTED_VALUE"""),"6")</f>
        <v>6</v>
      </c>
      <c r="AA385" s="1" t="str">
        <f>IFERROR(__xludf.DUMMYFUNCTION("""COMPUTED_VALUE"""),"7")</f>
        <v>7</v>
      </c>
      <c r="AE385" s="1">
        <f t="shared" ref="AE385:AI385" si="385">IF($A385&lt;&gt;"", COUNTIF($D385:$H385, "=" &amp; Y385),"")</f>
        <v>3</v>
      </c>
      <c r="AF385" s="1">
        <f t="shared" si="385"/>
        <v>1</v>
      </c>
      <c r="AG385" s="1">
        <f t="shared" si="385"/>
        <v>1</v>
      </c>
      <c r="AH385" s="1">
        <f t="shared" si="385"/>
        <v>0</v>
      </c>
      <c r="AI385" s="1">
        <f t="shared" si="385"/>
        <v>0</v>
      </c>
      <c r="AJ385" s="1">
        <f t="shared" si="3"/>
        <v>0</v>
      </c>
      <c r="AL385" s="1">
        <f>IFERROR(__xludf.DUMMYFUNCTION("IFERROR(TRANSPOSE(SORT(TRANSPOSE(FILTER(AE385:AI385, AE385:AI385&lt;&gt;0)),1, FALSE)))"),3.0)</f>
        <v>3</v>
      </c>
      <c r="AM385" s="1">
        <f>IFERROR(__xludf.DUMMYFUNCTION("""COMPUTED_VALUE"""),1.0)</f>
        <v>1</v>
      </c>
      <c r="AN385" s="1">
        <f>IFERROR(__xludf.DUMMYFUNCTION("""COMPUTED_VALUE"""),1.0)</f>
        <v>1</v>
      </c>
      <c r="AR385" s="1">
        <v>3.0</v>
      </c>
      <c r="AS385" s="1">
        <v>1.0</v>
      </c>
      <c r="AT385" s="1">
        <v>1.0</v>
      </c>
      <c r="AU385" s="1"/>
      <c r="AV385" s="1"/>
      <c r="AX385" s="1">
        <v>384.0</v>
      </c>
      <c r="AY385" s="1">
        <v>2.0</v>
      </c>
      <c r="AZ385" s="1">
        <v>2.0</v>
      </c>
      <c r="BA385" s="1">
        <v>1.0</v>
      </c>
      <c r="BB385" s="1"/>
      <c r="BC385" s="1"/>
      <c r="BD385" s="1">
        <v>5.0</v>
      </c>
      <c r="BE385" s="1">
        <v>7.0</v>
      </c>
      <c r="BF385" s="1">
        <v>13.0</v>
      </c>
      <c r="BG385" s="1">
        <v>7.0</v>
      </c>
      <c r="BH385" s="1">
        <v>5.0</v>
      </c>
      <c r="BI385" s="1" t="s">
        <v>756</v>
      </c>
      <c r="BJ385" s="1">
        <v>191.0</v>
      </c>
      <c r="BL385" s="1">
        <v>73344.0</v>
      </c>
    </row>
    <row r="386" ht="15.75" customHeight="1">
      <c r="A386" s="2" t="s">
        <v>757</v>
      </c>
      <c r="B386" s="1" t="str">
        <f>IFERROR(__xludf.DUMMYFUNCTION("""COMPUTED_VALUE"""),"TT44T")</f>
        <v>TT44T</v>
      </c>
      <c r="C386" s="1">
        <f>IFERROR(__xludf.DUMMYFUNCTION("""COMPUTED_VALUE"""),61.0)</f>
        <v>61</v>
      </c>
      <c r="D386" s="1" t="s">
        <v>45</v>
      </c>
      <c r="E386" s="1" t="s">
        <v>45</v>
      </c>
      <c r="F386" s="1" t="s">
        <v>21</v>
      </c>
      <c r="G386" s="1" t="s">
        <v>21</v>
      </c>
      <c r="H386" s="1" t="s">
        <v>45</v>
      </c>
      <c r="M386" s="1">
        <v>10.0</v>
      </c>
      <c r="N386" s="1">
        <v>10.0</v>
      </c>
      <c r="O386" s="1">
        <v>4.0</v>
      </c>
      <c r="P386" s="1">
        <v>4.0</v>
      </c>
      <c r="Q386" s="1">
        <v>10.0</v>
      </c>
      <c r="S386" s="1" t="s">
        <v>45</v>
      </c>
      <c r="T386" s="1" t="s">
        <v>45</v>
      </c>
      <c r="U386" s="1" t="s">
        <v>21</v>
      </c>
      <c r="V386" s="1" t="s">
        <v>21</v>
      </c>
      <c r="W386" s="1" t="s">
        <v>45</v>
      </c>
      <c r="Y386" s="1" t="str">
        <f>IFERROR(__xludf.DUMMYFUNCTION("UNIQUE(S386:W386, TRUE)"),"T")</f>
        <v>T</v>
      </c>
      <c r="Z386" s="1" t="str">
        <f>IFERROR(__xludf.DUMMYFUNCTION("""COMPUTED_VALUE"""),"4")</f>
        <v>4</v>
      </c>
      <c r="AE386" s="1">
        <f t="shared" ref="AE386:AI386" si="386">IF($A386&lt;&gt;"", COUNTIF($D386:$H386, "=" &amp; Y386),"")</f>
        <v>3</v>
      </c>
      <c r="AF386" s="1">
        <f t="shared" si="386"/>
        <v>2</v>
      </c>
      <c r="AG386" s="1">
        <f t="shared" si="386"/>
        <v>0</v>
      </c>
      <c r="AH386" s="1">
        <f t="shared" si="386"/>
        <v>0</v>
      </c>
      <c r="AI386" s="1">
        <f t="shared" si="386"/>
        <v>0</v>
      </c>
      <c r="AJ386" s="1">
        <f t="shared" si="3"/>
        <v>0</v>
      </c>
      <c r="AL386" s="1">
        <f>IFERROR(__xludf.DUMMYFUNCTION("IFERROR(TRANSPOSE(SORT(TRANSPOSE(FILTER(AE386:AI386, AE386:AI386&lt;&gt;0)),1, FALSE)))"),3.0)</f>
        <v>3</v>
      </c>
      <c r="AM386" s="1">
        <f>IFERROR(__xludf.DUMMYFUNCTION("""COMPUTED_VALUE"""),2.0)</f>
        <v>2</v>
      </c>
      <c r="AR386" s="1">
        <v>3.0</v>
      </c>
      <c r="AS386" s="1">
        <v>2.0</v>
      </c>
      <c r="AT386" s="1"/>
      <c r="AU386" s="1"/>
      <c r="AV386" s="1"/>
      <c r="AX386" s="1">
        <v>385.0</v>
      </c>
      <c r="AY386" s="1">
        <v>2.0</v>
      </c>
      <c r="AZ386" s="1">
        <v>2.0</v>
      </c>
      <c r="BA386" s="1">
        <v>1.0</v>
      </c>
      <c r="BB386" s="1"/>
      <c r="BC386" s="1"/>
      <c r="BD386" s="1">
        <v>5.0</v>
      </c>
      <c r="BE386" s="1">
        <v>8.0</v>
      </c>
      <c r="BF386" s="1">
        <v>2.0</v>
      </c>
      <c r="BG386" s="1">
        <v>2.0</v>
      </c>
      <c r="BH386" s="1">
        <v>5.0</v>
      </c>
      <c r="BI386" s="1">
        <v>58225.0</v>
      </c>
      <c r="BJ386" s="1">
        <v>537.0</v>
      </c>
      <c r="BL386" s="1">
        <v>206745.0</v>
      </c>
    </row>
    <row r="387" ht="15.75" customHeight="1">
      <c r="A387" s="2" t="s">
        <v>758</v>
      </c>
      <c r="B387" s="1" t="str">
        <f>IFERROR(__xludf.DUMMYFUNCTION("""COMPUTED_VALUE"""),"AA2KK")</f>
        <v>AA2KK</v>
      </c>
      <c r="C387" s="1">
        <f>IFERROR(__xludf.DUMMYFUNCTION("""COMPUTED_VALUE"""),784.0)</f>
        <v>784</v>
      </c>
      <c r="D387" s="1" t="s">
        <v>39</v>
      </c>
      <c r="E387" s="1" t="s">
        <v>39</v>
      </c>
      <c r="F387" s="1" t="s">
        <v>24</v>
      </c>
      <c r="G387" s="1" t="s">
        <v>38</v>
      </c>
      <c r="H387" s="1" t="s">
        <v>38</v>
      </c>
      <c r="M387" s="1">
        <v>14.0</v>
      </c>
      <c r="N387" s="1">
        <v>14.0</v>
      </c>
      <c r="O387" s="1">
        <v>2.0</v>
      </c>
      <c r="P387" s="1">
        <v>13.0</v>
      </c>
      <c r="Q387" s="1">
        <v>13.0</v>
      </c>
      <c r="S387" s="1" t="s">
        <v>39</v>
      </c>
      <c r="T387" s="1" t="s">
        <v>39</v>
      </c>
      <c r="U387" s="1" t="s">
        <v>24</v>
      </c>
      <c r="V387" s="1" t="s">
        <v>38</v>
      </c>
      <c r="W387" s="1" t="s">
        <v>38</v>
      </c>
      <c r="Y387" s="1" t="str">
        <f>IFERROR(__xludf.DUMMYFUNCTION("UNIQUE(S387:W387, TRUE)"),"A")</f>
        <v>A</v>
      </c>
      <c r="Z387" s="1" t="str">
        <f>IFERROR(__xludf.DUMMYFUNCTION("""COMPUTED_VALUE"""),"2")</f>
        <v>2</v>
      </c>
      <c r="AA387" s="1" t="str">
        <f>IFERROR(__xludf.DUMMYFUNCTION("""COMPUTED_VALUE"""),"K")</f>
        <v>K</v>
      </c>
      <c r="AE387" s="1">
        <f t="shared" ref="AE387:AI387" si="387">IF($A387&lt;&gt;"", COUNTIF($D387:$H387, "=" &amp; Y387),"")</f>
        <v>2</v>
      </c>
      <c r="AF387" s="1">
        <f t="shared" si="387"/>
        <v>1</v>
      </c>
      <c r="AG387" s="1">
        <f t="shared" si="387"/>
        <v>2</v>
      </c>
      <c r="AH387" s="1">
        <f t="shared" si="387"/>
        <v>0</v>
      </c>
      <c r="AI387" s="1">
        <f t="shared" si="387"/>
        <v>0</v>
      </c>
      <c r="AJ387" s="1">
        <f t="shared" si="3"/>
        <v>0</v>
      </c>
      <c r="AL387" s="1">
        <f>IFERROR(__xludf.DUMMYFUNCTION("IFERROR(TRANSPOSE(SORT(TRANSPOSE(FILTER(AE387:AI387, AE387:AI387&lt;&gt;0)),1, FALSE)))"),2.0)</f>
        <v>2</v>
      </c>
      <c r="AM387" s="1">
        <f>IFERROR(__xludf.DUMMYFUNCTION("""COMPUTED_VALUE"""),2.0)</f>
        <v>2</v>
      </c>
      <c r="AN387" s="1">
        <f>IFERROR(__xludf.DUMMYFUNCTION("""COMPUTED_VALUE"""),1.0)</f>
        <v>1</v>
      </c>
      <c r="AR387" s="1">
        <v>2.0</v>
      </c>
      <c r="AS387" s="1">
        <v>2.0</v>
      </c>
      <c r="AT387" s="1">
        <v>1.0</v>
      </c>
      <c r="AU387" s="1"/>
      <c r="AV387" s="1"/>
      <c r="AX387" s="1">
        <v>386.0</v>
      </c>
      <c r="AY387" s="1">
        <v>2.0</v>
      </c>
      <c r="AZ387" s="1">
        <v>2.0</v>
      </c>
      <c r="BA387" s="1">
        <v>1.0</v>
      </c>
      <c r="BB387" s="1"/>
      <c r="BC387" s="1"/>
      <c r="BD387" s="1">
        <v>5.0</v>
      </c>
      <c r="BE387" s="1">
        <v>8.0</v>
      </c>
      <c r="BF387" s="1">
        <v>3.0</v>
      </c>
      <c r="BG387" s="1">
        <v>5.0</v>
      </c>
      <c r="BH387" s="1">
        <v>3.0</v>
      </c>
      <c r="BI387" s="1">
        <v>58353.0</v>
      </c>
      <c r="BJ387" s="1">
        <v>960.0</v>
      </c>
      <c r="BL387" s="1">
        <v>370560.0</v>
      </c>
    </row>
    <row r="388" ht="15.75" customHeight="1">
      <c r="A388" s="2" t="s">
        <v>759</v>
      </c>
      <c r="B388" s="1" t="str">
        <f>IFERROR(__xludf.DUMMYFUNCTION("""COMPUTED_VALUE"""),"Q2AAT")</f>
        <v>Q2AAT</v>
      </c>
      <c r="C388" s="1">
        <f>IFERROR(__xludf.DUMMYFUNCTION("""COMPUTED_VALUE"""),276.0)</f>
        <v>276</v>
      </c>
      <c r="D388" s="1" t="s">
        <v>20</v>
      </c>
      <c r="E388" s="1" t="s">
        <v>24</v>
      </c>
      <c r="F388" s="1" t="s">
        <v>39</v>
      </c>
      <c r="G388" s="1" t="s">
        <v>39</v>
      </c>
      <c r="H388" s="1" t="s">
        <v>45</v>
      </c>
      <c r="M388" s="1">
        <v>12.0</v>
      </c>
      <c r="N388" s="1">
        <v>2.0</v>
      </c>
      <c r="O388" s="1">
        <v>14.0</v>
      </c>
      <c r="P388" s="1">
        <v>14.0</v>
      </c>
      <c r="Q388" s="1">
        <v>10.0</v>
      </c>
      <c r="S388" s="1" t="s">
        <v>20</v>
      </c>
      <c r="T388" s="1" t="s">
        <v>24</v>
      </c>
      <c r="U388" s="1" t="s">
        <v>39</v>
      </c>
      <c r="V388" s="1" t="s">
        <v>39</v>
      </c>
      <c r="W388" s="1" t="s">
        <v>45</v>
      </c>
      <c r="Y388" s="1" t="str">
        <f>IFERROR(__xludf.DUMMYFUNCTION("UNIQUE(S388:W388, TRUE)"),"Q")</f>
        <v>Q</v>
      </c>
      <c r="Z388" s="1" t="str">
        <f>IFERROR(__xludf.DUMMYFUNCTION("""COMPUTED_VALUE"""),"2")</f>
        <v>2</v>
      </c>
      <c r="AA388" s="1" t="str">
        <f>IFERROR(__xludf.DUMMYFUNCTION("""COMPUTED_VALUE"""),"A")</f>
        <v>A</v>
      </c>
      <c r="AB388" s="1" t="str">
        <f>IFERROR(__xludf.DUMMYFUNCTION("""COMPUTED_VALUE"""),"T")</f>
        <v>T</v>
      </c>
      <c r="AE388" s="1">
        <f t="shared" ref="AE388:AI388" si="388">IF($A388&lt;&gt;"", COUNTIF($D388:$H388, "=" &amp; Y388),"")</f>
        <v>1</v>
      </c>
      <c r="AF388" s="1">
        <f t="shared" si="388"/>
        <v>1</v>
      </c>
      <c r="AG388" s="1">
        <f t="shared" si="388"/>
        <v>2</v>
      </c>
      <c r="AH388" s="1">
        <f t="shared" si="388"/>
        <v>1</v>
      </c>
      <c r="AI388" s="1">
        <f t="shared" si="388"/>
        <v>0</v>
      </c>
      <c r="AJ388" s="1">
        <f t="shared" si="3"/>
        <v>0</v>
      </c>
      <c r="AL388" s="1">
        <f>IFERROR(__xludf.DUMMYFUNCTION("IFERROR(TRANSPOSE(SORT(TRANSPOSE(FILTER(AE388:AI388, AE388:AI388&lt;&gt;0)),1, FALSE)))"),2.0)</f>
        <v>2</v>
      </c>
      <c r="AM388" s="1">
        <f>IFERROR(__xludf.DUMMYFUNCTION("""COMPUTED_VALUE"""),1.0)</f>
        <v>1</v>
      </c>
      <c r="AN388" s="1">
        <f>IFERROR(__xludf.DUMMYFUNCTION("""COMPUTED_VALUE"""),1.0)</f>
        <v>1</v>
      </c>
      <c r="AO388" s="1">
        <f>IFERROR(__xludf.DUMMYFUNCTION("""COMPUTED_VALUE"""),1.0)</f>
        <v>1</v>
      </c>
      <c r="AR388" s="1">
        <v>2.0</v>
      </c>
      <c r="AS388" s="1">
        <v>1.0</v>
      </c>
      <c r="AT388" s="1">
        <v>1.0</v>
      </c>
      <c r="AU388" s="1">
        <v>1.0</v>
      </c>
      <c r="AV388" s="1"/>
      <c r="AX388" s="1">
        <v>387.0</v>
      </c>
      <c r="AY388" s="1">
        <v>2.0</v>
      </c>
      <c r="AZ388" s="1">
        <v>2.0</v>
      </c>
      <c r="BA388" s="1">
        <v>1.0</v>
      </c>
      <c r="BB388" s="1"/>
      <c r="BC388" s="1"/>
      <c r="BD388" s="1">
        <v>5.0</v>
      </c>
      <c r="BE388" s="1">
        <v>10.0</v>
      </c>
      <c r="BF388" s="1">
        <v>8.0</v>
      </c>
      <c r="BG388" s="1">
        <v>5.0</v>
      </c>
      <c r="BH388" s="1">
        <v>8.0</v>
      </c>
      <c r="BI388" s="1" t="s">
        <v>760</v>
      </c>
      <c r="BJ388" s="1">
        <v>739.0</v>
      </c>
      <c r="BL388" s="1">
        <v>285993.0</v>
      </c>
    </row>
    <row r="389" ht="15.75" customHeight="1">
      <c r="A389" s="2" t="s">
        <v>761</v>
      </c>
      <c r="B389" s="1" t="str">
        <f>IFERROR(__xludf.DUMMYFUNCTION("""COMPUTED_VALUE"""),"KA9AA")</f>
        <v>KA9AA</v>
      </c>
      <c r="C389" s="1">
        <f>IFERROR(__xludf.DUMMYFUNCTION("""COMPUTED_VALUE"""),478.0)</f>
        <v>478</v>
      </c>
      <c r="D389" s="1" t="s">
        <v>38</v>
      </c>
      <c r="E389" s="1" t="s">
        <v>39</v>
      </c>
      <c r="F389" s="1" t="s">
        <v>23</v>
      </c>
      <c r="G389" s="1" t="s">
        <v>39</v>
      </c>
      <c r="H389" s="1" t="s">
        <v>39</v>
      </c>
      <c r="M389" s="1">
        <v>13.0</v>
      </c>
      <c r="N389" s="1">
        <v>14.0</v>
      </c>
      <c r="O389" s="1">
        <v>9.0</v>
      </c>
      <c r="P389" s="1">
        <v>14.0</v>
      </c>
      <c r="Q389" s="1">
        <v>14.0</v>
      </c>
      <c r="S389" s="1" t="s">
        <v>38</v>
      </c>
      <c r="T389" s="1" t="s">
        <v>39</v>
      </c>
      <c r="U389" s="1" t="s">
        <v>23</v>
      </c>
      <c r="V389" s="1" t="s">
        <v>39</v>
      </c>
      <c r="W389" s="1" t="s">
        <v>39</v>
      </c>
      <c r="Y389" s="1" t="str">
        <f>IFERROR(__xludf.DUMMYFUNCTION("UNIQUE(S389:W389, TRUE)"),"K")</f>
        <v>K</v>
      </c>
      <c r="Z389" s="1" t="str">
        <f>IFERROR(__xludf.DUMMYFUNCTION("""COMPUTED_VALUE"""),"A")</f>
        <v>A</v>
      </c>
      <c r="AA389" s="1" t="str">
        <f>IFERROR(__xludf.DUMMYFUNCTION("""COMPUTED_VALUE"""),"9")</f>
        <v>9</v>
      </c>
      <c r="AE389" s="1">
        <f t="shared" ref="AE389:AI389" si="389">IF($A389&lt;&gt;"", COUNTIF($D389:$H389, "=" &amp; Y389),"")</f>
        <v>1</v>
      </c>
      <c r="AF389" s="1">
        <f t="shared" si="389"/>
        <v>3</v>
      </c>
      <c r="AG389" s="1">
        <f t="shared" si="389"/>
        <v>1</v>
      </c>
      <c r="AH389" s="1">
        <f t="shared" si="389"/>
        <v>0</v>
      </c>
      <c r="AI389" s="1">
        <f t="shared" si="389"/>
        <v>0</v>
      </c>
      <c r="AJ389" s="1">
        <f t="shared" si="3"/>
        <v>0</v>
      </c>
      <c r="AL389" s="1">
        <f>IFERROR(__xludf.DUMMYFUNCTION("IFERROR(TRANSPOSE(SORT(TRANSPOSE(FILTER(AE389:AI389, AE389:AI389&lt;&gt;0)),1, FALSE)))"),3.0)</f>
        <v>3</v>
      </c>
      <c r="AM389" s="1">
        <f>IFERROR(__xludf.DUMMYFUNCTION("""COMPUTED_VALUE"""),1.0)</f>
        <v>1</v>
      </c>
      <c r="AN389" s="1">
        <f>IFERROR(__xludf.DUMMYFUNCTION("""COMPUTED_VALUE"""),1.0)</f>
        <v>1</v>
      </c>
      <c r="AR389" s="1">
        <v>3.0</v>
      </c>
      <c r="AS389" s="1">
        <v>1.0</v>
      </c>
      <c r="AT389" s="1">
        <v>1.0</v>
      </c>
      <c r="AU389" s="1"/>
      <c r="AV389" s="1"/>
      <c r="AX389" s="1">
        <v>388.0</v>
      </c>
      <c r="AY389" s="1">
        <v>2.0</v>
      </c>
      <c r="AZ389" s="1">
        <v>2.0</v>
      </c>
      <c r="BA389" s="1">
        <v>1.0</v>
      </c>
      <c r="BB389" s="1"/>
      <c r="BC389" s="1"/>
      <c r="BD389" s="1">
        <v>5.0</v>
      </c>
      <c r="BE389" s="1">
        <v>13.0</v>
      </c>
      <c r="BF389" s="1">
        <v>13.0</v>
      </c>
      <c r="BG389" s="1">
        <v>6.0</v>
      </c>
      <c r="BH389" s="1">
        <v>5.0</v>
      </c>
      <c r="BI389" s="1" t="s">
        <v>762</v>
      </c>
      <c r="BJ389" s="1">
        <v>262.0</v>
      </c>
      <c r="BL389" s="1">
        <v>101656.0</v>
      </c>
    </row>
    <row r="390" ht="15.75" customHeight="1">
      <c r="A390" s="2" t="s">
        <v>763</v>
      </c>
      <c r="B390" s="1" t="str">
        <f>IFERROR(__xludf.DUMMYFUNCTION("""COMPUTED_VALUE"""),"3QJQK")</f>
        <v>3QJQK</v>
      </c>
      <c r="C390" s="1">
        <f>IFERROR(__xludf.DUMMYFUNCTION("""COMPUTED_VALUE"""),452.0)</f>
        <v>452</v>
      </c>
      <c r="D390" s="1" t="s">
        <v>31</v>
      </c>
      <c r="E390" s="1" t="s">
        <v>20</v>
      </c>
      <c r="F390" s="1" t="s">
        <v>22</v>
      </c>
      <c r="G390" s="1" t="s">
        <v>20</v>
      </c>
      <c r="H390" s="1" t="s">
        <v>38</v>
      </c>
      <c r="M390" s="1">
        <v>3.0</v>
      </c>
      <c r="N390" s="1">
        <v>12.0</v>
      </c>
      <c r="O390" s="1">
        <v>1.0</v>
      </c>
      <c r="P390" s="1">
        <v>12.0</v>
      </c>
      <c r="Q390" s="1">
        <v>13.0</v>
      </c>
      <c r="S390" s="1" t="s">
        <v>31</v>
      </c>
      <c r="T390" s="1" t="s">
        <v>20</v>
      </c>
      <c r="U390" s="1" t="s">
        <v>25</v>
      </c>
      <c r="V390" s="1" t="s">
        <v>20</v>
      </c>
      <c r="W390" s="1" t="s">
        <v>38</v>
      </c>
      <c r="Y390" s="1" t="str">
        <f>IFERROR(__xludf.DUMMYFUNCTION("UNIQUE(S390:W390, TRUE)"),"3")</f>
        <v>3</v>
      </c>
      <c r="Z390" s="1" t="str">
        <f>IFERROR(__xludf.DUMMYFUNCTION("""COMPUTED_VALUE"""),"Q")</f>
        <v>Q</v>
      </c>
      <c r="AA390" s="1" t="str">
        <f>IFERROR(__xludf.DUMMYFUNCTION("""COMPUTED_VALUE"""),"")</f>
        <v/>
      </c>
      <c r="AB390" s="1" t="str">
        <f>IFERROR(__xludf.DUMMYFUNCTION("""COMPUTED_VALUE"""),"K")</f>
        <v>K</v>
      </c>
      <c r="AE390" s="1">
        <f t="shared" ref="AE390:AI390" si="390">IF($A390&lt;&gt;"", COUNTIF($D390:$H390, "=" &amp; Y390),"")</f>
        <v>1</v>
      </c>
      <c r="AF390" s="1">
        <f t="shared" si="390"/>
        <v>2</v>
      </c>
      <c r="AG390" s="1">
        <f t="shared" si="390"/>
        <v>0</v>
      </c>
      <c r="AH390" s="1">
        <f t="shared" si="390"/>
        <v>1</v>
      </c>
      <c r="AI390" s="1">
        <f t="shared" si="390"/>
        <v>0</v>
      </c>
      <c r="AJ390" s="1">
        <f t="shared" si="3"/>
        <v>1</v>
      </c>
      <c r="AL390" s="1">
        <f>IFERROR(__xludf.DUMMYFUNCTION("IFERROR(TRANSPOSE(SORT(TRANSPOSE(FILTER(AE390:AI390, AE390:AI390&lt;&gt;0)),1, FALSE)))"),2.0)</f>
        <v>2</v>
      </c>
      <c r="AM390" s="1">
        <f>IFERROR(__xludf.DUMMYFUNCTION("""COMPUTED_VALUE"""),1.0)</f>
        <v>1</v>
      </c>
      <c r="AN390" s="1">
        <f>IFERROR(__xludf.DUMMYFUNCTION("""COMPUTED_VALUE"""),1.0)</f>
        <v>1</v>
      </c>
      <c r="AR390" s="1">
        <v>3.0</v>
      </c>
      <c r="AS390" s="1">
        <v>1.0</v>
      </c>
      <c r="AT390" s="1">
        <v>1.0</v>
      </c>
      <c r="AU390" s="1"/>
      <c r="AV390" s="1"/>
      <c r="AX390" s="1">
        <v>389.0</v>
      </c>
      <c r="AY390" s="1">
        <v>2.0</v>
      </c>
      <c r="AZ390" s="1">
        <v>2.0</v>
      </c>
      <c r="BA390" s="1">
        <v>1.0</v>
      </c>
      <c r="BB390" s="1"/>
      <c r="BC390" s="1"/>
      <c r="BD390" s="1">
        <v>6.0</v>
      </c>
      <c r="BE390" s="1">
        <v>2.0</v>
      </c>
      <c r="BF390" s="1">
        <v>14.0</v>
      </c>
      <c r="BG390" s="1">
        <v>14.0</v>
      </c>
      <c r="BH390" s="1">
        <v>2.0</v>
      </c>
      <c r="BI390" s="1" t="s">
        <v>764</v>
      </c>
      <c r="BJ390" s="1">
        <v>776.0</v>
      </c>
      <c r="BL390" s="1">
        <v>301864.0</v>
      </c>
    </row>
    <row r="391" ht="15.75" customHeight="1">
      <c r="A391" s="2" t="s">
        <v>765</v>
      </c>
      <c r="B391" s="1" t="str">
        <f>IFERROR(__xludf.DUMMYFUNCTION("""COMPUTED_VALUE"""),"A97JK")</f>
        <v>A97JK</v>
      </c>
      <c r="C391" s="1">
        <f>IFERROR(__xludf.DUMMYFUNCTION("""COMPUTED_VALUE"""),551.0)</f>
        <v>551</v>
      </c>
      <c r="D391" s="1" t="s">
        <v>39</v>
      </c>
      <c r="E391" s="1" t="s">
        <v>23</v>
      </c>
      <c r="F391" s="1" t="s">
        <v>28</v>
      </c>
      <c r="G391" s="1" t="s">
        <v>22</v>
      </c>
      <c r="H391" s="1" t="s">
        <v>38</v>
      </c>
      <c r="M391" s="1">
        <v>14.0</v>
      </c>
      <c r="N391" s="1">
        <v>9.0</v>
      </c>
      <c r="O391" s="1">
        <v>7.0</v>
      </c>
      <c r="P391" s="1">
        <v>1.0</v>
      </c>
      <c r="Q391" s="1">
        <v>13.0</v>
      </c>
      <c r="S391" s="1" t="s">
        <v>39</v>
      </c>
      <c r="T391" s="1" t="s">
        <v>23</v>
      </c>
      <c r="U391" s="1" t="s">
        <v>28</v>
      </c>
      <c r="V391" s="1" t="s">
        <v>25</v>
      </c>
      <c r="W391" s="1" t="s">
        <v>38</v>
      </c>
      <c r="Y391" s="1" t="str">
        <f>IFERROR(__xludf.DUMMYFUNCTION("UNIQUE(S391:W391, TRUE)"),"A")</f>
        <v>A</v>
      </c>
      <c r="Z391" s="1" t="str">
        <f>IFERROR(__xludf.DUMMYFUNCTION("""COMPUTED_VALUE"""),"9")</f>
        <v>9</v>
      </c>
      <c r="AA391" s="1" t="str">
        <f>IFERROR(__xludf.DUMMYFUNCTION("""COMPUTED_VALUE"""),"7")</f>
        <v>7</v>
      </c>
      <c r="AB391" s="1" t="str">
        <f>IFERROR(__xludf.DUMMYFUNCTION("""COMPUTED_VALUE"""),"")</f>
        <v/>
      </c>
      <c r="AC391" s="1" t="str">
        <f>IFERROR(__xludf.DUMMYFUNCTION("""COMPUTED_VALUE"""),"K")</f>
        <v>K</v>
      </c>
      <c r="AE391" s="1">
        <f t="shared" ref="AE391:AI391" si="391">IF($A391&lt;&gt;"", COUNTIF($D391:$H391, "=" &amp; Y391),"")</f>
        <v>1</v>
      </c>
      <c r="AF391" s="1">
        <f t="shared" si="391"/>
        <v>1</v>
      </c>
      <c r="AG391" s="1">
        <f t="shared" si="391"/>
        <v>1</v>
      </c>
      <c r="AH391" s="1">
        <f t="shared" si="391"/>
        <v>0</v>
      </c>
      <c r="AI391" s="1">
        <f t="shared" si="391"/>
        <v>1</v>
      </c>
      <c r="AJ391" s="1">
        <f t="shared" si="3"/>
        <v>1</v>
      </c>
      <c r="AL391" s="1">
        <f>IFERROR(__xludf.DUMMYFUNCTION("IFERROR(TRANSPOSE(SORT(TRANSPOSE(FILTER(AE391:AI391, AE391:AI391&lt;&gt;0)),1, FALSE)))"),1.0)</f>
        <v>1</v>
      </c>
      <c r="AM391" s="1">
        <f>IFERROR(__xludf.DUMMYFUNCTION("""COMPUTED_VALUE"""),1.0)</f>
        <v>1</v>
      </c>
      <c r="AN391" s="1">
        <f>IFERROR(__xludf.DUMMYFUNCTION("""COMPUTED_VALUE"""),1.0)</f>
        <v>1</v>
      </c>
      <c r="AO391" s="1">
        <f>IFERROR(__xludf.DUMMYFUNCTION("""COMPUTED_VALUE"""),1.0)</f>
        <v>1</v>
      </c>
      <c r="AR391" s="1">
        <v>2.0</v>
      </c>
      <c r="AS391" s="1">
        <v>1.0</v>
      </c>
      <c r="AT391" s="1">
        <v>1.0</v>
      </c>
      <c r="AU391" s="1">
        <v>1.0</v>
      </c>
      <c r="AV391" s="1"/>
      <c r="AX391" s="1">
        <v>390.0</v>
      </c>
      <c r="AY391" s="1">
        <v>2.0</v>
      </c>
      <c r="AZ391" s="1">
        <v>2.0</v>
      </c>
      <c r="BA391" s="1">
        <v>1.0</v>
      </c>
      <c r="BB391" s="1"/>
      <c r="BC391" s="1"/>
      <c r="BD391" s="1">
        <v>6.0</v>
      </c>
      <c r="BE391" s="1">
        <v>6.0</v>
      </c>
      <c r="BF391" s="1">
        <v>3.0</v>
      </c>
      <c r="BG391" s="1">
        <v>4.0</v>
      </c>
      <c r="BH391" s="1">
        <v>3.0</v>
      </c>
      <c r="BI391" s="1">
        <v>66343.0</v>
      </c>
      <c r="BJ391" s="1">
        <v>774.0</v>
      </c>
      <c r="BL391" s="1">
        <v>301860.0</v>
      </c>
    </row>
    <row r="392" ht="15.75" customHeight="1">
      <c r="A392" s="2" t="s">
        <v>766</v>
      </c>
      <c r="B392" s="1" t="str">
        <f>IFERROR(__xludf.DUMMYFUNCTION("""COMPUTED_VALUE"""),"K4774")</f>
        <v>K4774</v>
      </c>
      <c r="C392" s="1">
        <f>IFERROR(__xludf.DUMMYFUNCTION("""COMPUTED_VALUE"""),746.0)</f>
        <v>746</v>
      </c>
      <c r="D392" s="1" t="s">
        <v>38</v>
      </c>
      <c r="E392" s="1" t="s">
        <v>21</v>
      </c>
      <c r="F392" s="1" t="s">
        <v>28</v>
      </c>
      <c r="G392" s="1" t="s">
        <v>28</v>
      </c>
      <c r="H392" s="1" t="s">
        <v>21</v>
      </c>
      <c r="M392" s="1">
        <v>13.0</v>
      </c>
      <c r="N392" s="1">
        <v>4.0</v>
      </c>
      <c r="O392" s="1">
        <v>7.0</v>
      </c>
      <c r="P392" s="1">
        <v>7.0</v>
      </c>
      <c r="Q392" s="1">
        <v>4.0</v>
      </c>
      <c r="S392" s="1" t="s">
        <v>38</v>
      </c>
      <c r="T392" s="1" t="s">
        <v>21</v>
      </c>
      <c r="U392" s="1" t="s">
        <v>28</v>
      </c>
      <c r="V392" s="1" t="s">
        <v>28</v>
      </c>
      <c r="W392" s="1" t="s">
        <v>21</v>
      </c>
      <c r="Y392" s="1" t="str">
        <f>IFERROR(__xludf.DUMMYFUNCTION("UNIQUE(S392:W392, TRUE)"),"K")</f>
        <v>K</v>
      </c>
      <c r="Z392" s="1" t="str">
        <f>IFERROR(__xludf.DUMMYFUNCTION("""COMPUTED_VALUE"""),"4")</f>
        <v>4</v>
      </c>
      <c r="AA392" s="1" t="str">
        <f>IFERROR(__xludf.DUMMYFUNCTION("""COMPUTED_VALUE"""),"7")</f>
        <v>7</v>
      </c>
      <c r="AE392" s="1">
        <f t="shared" ref="AE392:AI392" si="392">IF($A392&lt;&gt;"", COUNTIF($D392:$H392, "=" &amp; Y392),"")</f>
        <v>1</v>
      </c>
      <c r="AF392" s="1">
        <f t="shared" si="392"/>
        <v>2</v>
      </c>
      <c r="AG392" s="1">
        <f t="shared" si="392"/>
        <v>2</v>
      </c>
      <c r="AH392" s="1">
        <f t="shared" si="392"/>
        <v>0</v>
      </c>
      <c r="AI392" s="1">
        <f t="shared" si="392"/>
        <v>0</v>
      </c>
      <c r="AJ392" s="1">
        <f t="shared" si="3"/>
        <v>0</v>
      </c>
      <c r="AL392" s="1">
        <f>IFERROR(__xludf.DUMMYFUNCTION("IFERROR(TRANSPOSE(SORT(TRANSPOSE(FILTER(AE392:AI392, AE392:AI392&lt;&gt;0)),1, FALSE)))"),2.0)</f>
        <v>2</v>
      </c>
      <c r="AM392" s="1">
        <f>IFERROR(__xludf.DUMMYFUNCTION("""COMPUTED_VALUE"""),2.0)</f>
        <v>2</v>
      </c>
      <c r="AN392" s="1">
        <f>IFERROR(__xludf.DUMMYFUNCTION("""COMPUTED_VALUE"""),1.0)</f>
        <v>1</v>
      </c>
      <c r="AR392" s="1">
        <v>2.0</v>
      </c>
      <c r="AS392" s="1">
        <v>2.0</v>
      </c>
      <c r="AT392" s="1">
        <v>1.0</v>
      </c>
      <c r="AU392" s="1"/>
      <c r="AV392" s="1"/>
      <c r="AX392" s="1">
        <v>391.0</v>
      </c>
      <c r="AY392" s="1">
        <v>2.0</v>
      </c>
      <c r="AZ392" s="1">
        <v>2.0</v>
      </c>
      <c r="BA392" s="1">
        <v>1.0</v>
      </c>
      <c r="BB392" s="1"/>
      <c r="BC392" s="1"/>
      <c r="BD392" s="1">
        <v>6.0</v>
      </c>
      <c r="BE392" s="1">
        <v>6.0</v>
      </c>
      <c r="BF392" s="1">
        <v>7.0</v>
      </c>
      <c r="BG392" s="1">
        <v>10.0</v>
      </c>
      <c r="BH392" s="1">
        <v>10.0</v>
      </c>
      <c r="BI392" s="1" t="s">
        <v>767</v>
      </c>
      <c r="BJ392" s="1">
        <v>86.0</v>
      </c>
      <c r="BL392" s="1">
        <v>33626.0</v>
      </c>
    </row>
    <row r="393" ht="15.75" customHeight="1">
      <c r="A393" s="2" t="s">
        <v>768</v>
      </c>
      <c r="B393" s="1" t="str">
        <f>IFERROR(__xludf.DUMMYFUNCTION("""COMPUTED_VALUE"""),"QKKTT")</f>
        <v>QKKTT</v>
      </c>
      <c r="C393" s="1">
        <f>IFERROR(__xludf.DUMMYFUNCTION("""COMPUTED_VALUE"""),371.0)</f>
        <v>371</v>
      </c>
      <c r="D393" s="1" t="s">
        <v>20</v>
      </c>
      <c r="E393" s="1" t="s">
        <v>38</v>
      </c>
      <c r="F393" s="1" t="s">
        <v>38</v>
      </c>
      <c r="G393" s="1" t="s">
        <v>45</v>
      </c>
      <c r="H393" s="1" t="s">
        <v>45</v>
      </c>
      <c r="M393" s="1">
        <v>12.0</v>
      </c>
      <c r="N393" s="1">
        <v>13.0</v>
      </c>
      <c r="O393" s="1">
        <v>13.0</v>
      </c>
      <c r="P393" s="1">
        <v>10.0</v>
      </c>
      <c r="Q393" s="1">
        <v>10.0</v>
      </c>
      <c r="S393" s="1" t="s">
        <v>20</v>
      </c>
      <c r="T393" s="1" t="s">
        <v>38</v>
      </c>
      <c r="U393" s="1" t="s">
        <v>38</v>
      </c>
      <c r="V393" s="1" t="s">
        <v>45</v>
      </c>
      <c r="W393" s="1" t="s">
        <v>45</v>
      </c>
      <c r="Y393" s="1" t="str">
        <f>IFERROR(__xludf.DUMMYFUNCTION("UNIQUE(S393:W393, TRUE)"),"Q")</f>
        <v>Q</v>
      </c>
      <c r="Z393" s="1" t="str">
        <f>IFERROR(__xludf.DUMMYFUNCTION("""COMPUTED_VALUE"""),"K")</f>
        <v>K</v>
      </c>
      <c r="AA393" s="1" t="str">
        <f>IFERROR(__xludf.DUMMYFUNCTION("""COMPUTED_VALUE"""),"T")</f>
        <v>T</v>
      </c>
      <c r="AE393" s="1">
        <f t="shared" ref="AE393:AI393" si="393">IF($A393&lt;&gt;"", COUNTIF($D393:$H393, "=" &amp; Y393),"")</f>
        <v>1</v>
      </c>
      <c r="AF393" s="1">
        <f t="shared" si="393"/>
        <v>2</v>
      </c>
      <c r="AG393" s="1">
        <f t="shared" si="393"/>
        <v>2</v>
      </c>
      <c r="AH393" s="1">
        <f t="shared" si="393"/>
        <v>0</v>
      </c>
      <c r="AI393" s="1">
        <f t="shared" si="393"/>
        <v>0</v>
      </c>
      <c r="AJ393" s="1">
        <f t="shared" si="3"/>
        <v>0</v>
      </c>
      <c r="AL393" s="1">
        <f>IFERROR(__xludf.DUMMYFUNCTION("IFERROR(TRANSPOSE(SORT(TRANSPOSE(FILTER(AE393:AI393, AE393:AI393&lt;&gt;0)),1, FALSE)))"),2.0)</f>
        <v>2</v>
      </c>
      <c r="AM393" s="1">
        <f>IFERROR(__xludf.DUMMYFUNCTION("""COMPUTED_VALUE"""),2.0)</f>
        <v>2</v>
      </c>
      <c r="AN393" s="1">
        <f>IFERROR(__xludf.DUMMYFUNCTION("""COMPUTED_VALUE"""),1.0)</f>
        <v>1</v>
      </c>
      <c r="AR393" s="1">
        <v>2.0</v>
      </c>
      <c r="AS393" s="1">
        <v>2.0</v>
      </c>
      <c r="AT393" s="1">
        <v>1.0</v>
      </c>
      <c r="AU393" s="1"/>
      <c r="AV393" s="1"/>
      <c r="AX393" s="1">
        <v>392.0</v>
      </c>
      <c r="AY393" s="1">
        <v>2.0</v>
      </c>
      <c r="AZ393" s="1">
        <v>2.0</v>
      </c>
      <c r="BA393" s="1">
        <v>1.0</v>
      </c>
      <c r="BB393" s="1"/>
      <c r="BC393" s="1"/>
      <c r="BD393" s="1">
        <v>6.0</v>
      </c>
      <c r="BE393" s="1">
        <v>6.0</v>
      </c>
      <c r="BF393" s="1">
        <v>13.0</v>
      </c>
      <c r="BG393" s="1">
        <v>8.0</v>
      </c>
      <c r="BH393" s="1">
        <v>8.0</v>
      </c>
      <c r="BI393" s="1" t="s">
        <v>769</v>
      </c>
      <c r="BJ393" s="1">
        <v>914.0</v>
      </c>
      <c r="BL393" s="1">
        <v>358288.0</v>
      </c>
    </row>
    <row r="394" ht="15.75" customHeight="1">
      <c r="A394" s="2" t="s">
        <v>770</v>
      </c>
      <c r="B394" s="1">
        <f>IFERROR(__xludf.DUMMYFUNCTION("""COMPUTED_VALUE"""),63834.0)</f>
        <v>63834</v>
      </c>
      <c r="C394" s="1">
        <f>IFERROR(__xludf.DUMMYFUNCTION("""COMPUTED_VALUE"""),369.0)</f>
        <v>369</v>
      </c>
      <c r="D394" s="1" t="s">
        <v>40</v>
      </c>
      <c r="E394" s="1" t="s">
        <v>31</v>
      </c>
      <c r="F394" s="1" t="s">
        <v>30</v>
      </c>
      <c r="G394" s="1" t="s">
        <v>31</v>
      </c>
      <c r="H394" s="1" t="s">
        <v>21</v>
      </c>
      <c r="M394" s="1">
        <v>6.0</v>
      </c>
      <c r="N394" s="1">
        <v>3.0</v>
      </c>
      <c r="O394" s="1">
        <v>8.0</v>
      </c>
      <c r="P394" s="1">
        <v>3.0</v>
      </c>
      <c r="Q394" s="1">
        <v>4.0</v>
      </c>
      <c r="S394" s="1" t="s">
        <v>40</v>
      </c>
      <c r="T394" s="1" t="s">
        <v>31</v>
      </c>
      <c r="U394" s="1" t="s">
        <v>30</v>
      </c>
      <c r="V394" s="1" t="s">
        <v>31</v>
      </c>
      <c r="W394" s="1" t="s">
        <v>21</v>
      </c>
      <c r="Y394" s="1" t="str">
        <f>IFERROR(__xludf.DUMMYFUNCTION("UNIQUE(S394:W394, TRUE)"),"6")</f>
        <v>6</v>
      </c>
      <c r="Z394" s="1" t="str">
        <f>IFERROR(__xludf.DUMMYFUNCTION("""COMPUTED_VALUE"""),"3")</f>
        <v>3</v>
      </c>
      <c r="AA394" s="1" t="str">
        <f>IFERROR(__xludf.DUMMYFUNCTION("""COMPUTED_VALUE"""),"8")</f>
        <v>8</v>
      </c>
      <c r="AB394" s="1" t="str">
        <f>IFERROR(__xludf.DUMMYFUNCTION("""COMPUTED_VALUE"""),"4")</f>
        <v>4</v>
      </c>
      <c r="AE394" s="1">
        <f t="shared" ref="AE394:AI394" si="394">IF($A394&lt;&gt;"", COUNTIF($D394:$H394, "=" &amp; Y394),"")</f>
        <v>1</v>
      </c>
      <c r="AF394" s="1">
        <f t="shared" si="394"/>
        <v>2</v>
      </c>
      <c r="AG394" s="1">
        <f t="shared" si="394"/>
        <v>1</v>
      </c>
      <c r="AH394" s="1">
        <f t="shared" si="394"/>
        <v>1</v>
      </c>
      <c r="AI394" s="1">
        <f t="shared" si="394"/>
        <v>0</v>
      </c>
      <c r="AJ394" s="1">
        <f t="shared" si="3"/>
        <v>0</v>
      </c>
      <c r="AL394" s="1">
        <f>IFERROR(__xludf.DUMMYFUNCTION("IFERROR(TRANSPOSE(SORT(TRANSPOSE(FILTER(AE394:AI394, AE394:AI394&lt;&gt;0)),1, FALSE)))"),2.0)</f>
        <v>2</v>
      </c>
      <c r="AM394" s="1">
        <f>IFERROR(__xludf.DUMMYFUNCTION("""COMPUTED_VALUE"""),1.0)</f>
        <v>1</v>
      </c>
      <c r="AN394" s="1">
        <f>IFERROR(__xludf.DUMMYFUNCTION("""COMPUTED_VALUE"""),1.0)</f>
        <v>1</v>
      </c>
      <c r="AO394" s="1">
        <f>IFERROR(__xludf.DUMMYFUNCTION("""COMPUTED_VALUE"""),1.0)</f>
        <v>1</v>
      </c>
      <c r="AR394" s="1">
        <v>2.0</v>
      </c>
      <c r="AS394" s="1">
        <v>1.0</v>
      </c>
      <c r="AT394" s="1">
        <v>1.0</v>
      </c>
      <c r="AU394" s="1">
        <v>1.0</v>
      </c>
      <c r="AV394" s="1"/>
      <c r="AX394" s="1">
        <v>393.0</v>
      </c>
      <c r="AY394" s="1">
        <v>2.0</v>
      </c>
      <c r="AZ394" s="1">
        <v>2.0</v>
      </c>
      <c r="BA394" s="1">
        <v>1.0</v>
      </c>
      <c r="BB394" s="1"/>
      <c r="BC394" s="1"/>
      <c r="BD394" s="1">
        <v>6.0</v>
      </c>
      <c r="BE394" s="1">
        <v>6.0</v>
      </c>
      <c r="BF394" s="1">
        <v>13.0</v>
      </c>
      <c r="BG394" s="1">
        <v>10.0</v>
      </c>
      <c r="BH394" s="1">
        <v>13.0</v>
      </c>
      <c r="BI394" s="1" t="s">
        <v>771</v>
      </c>
      <c r="BJ394" s="1">
        <v>594.0</v>
      </c>
      <c r="BL394" s="1">
        <v>233442.0</v>
      </c>
    </row>
    <row r="395" ht="15.75" customHeight="1">
      <c r="A395" s="2" t="s">
        <v>772</v>
      </c>
      <c r="B395" s="1" t="str">
        <f>IFERROR(__xludf.DUMMYFUNCTION("""COMPUTED_VALUE"""),"QQ4QQ")</f>
        <v>QQ4QQ</v>
      </c>
      <c r="C395" s="1">
        <f>IFERROR(__xludf.DUMMYFUNCTION("""COMPUTED_VALUE"""),163.0)</f>
        <v>163</v>
      </c>
      <c r="D395" s="1" t="s">
        <v>20</v>
      </c>
      <c r="E395" s="1" t="s">
        <v>20</v>
      </c>
      <c r="F395" s="1" t="s">
        <v>21</v>
      </c>
      <c r="G395" s="1" t="s">
        <v>20</v>
      </c>
      <c r="H395" s="1" t="s">
        <v>20</v>
      </c>
      <c r="M395" s="1">
        <v>12.0</v>
      </c>
      <c r="N395" s="1">
        <v>12.0</v>
      </c>
      <c r="O395" s="1">
        <v>4.0</v>
      </c>
      <c r="P395" s="1">
        <v>12.0</v>
      </c>
      <c r="Q395" s="1">
        <v>12.0</v>
      </c>
      <c r="S395" s="1" t="s">
        <v>20</v>
      </c>
      <c r="T395" s="1" t="s">
        <v>20</v>
      </c>
      <c r="U395" s="1" t="s">
        <v>21</v>
      </c>
      <c r="V395" s="1" t="s">
        <v>20</v>
      </c>
      <c r="W395" s="1" t="s">
        <v>20</v>
      </c>
      <c r="Y395" s="1" t="str">
        <f>IFERROR(__xludf.DUMMYFUNCTION("UNIQUE(S395:W395, TRUE)"),"Q")</f>
        <v>Q</v>
      </c>
      <c r="Z395" s="1" t="str">
        <f>IFERROR(__xludf.DUMMYFUNCTION("""COMPUTED_VALUE"""),"4")</f>
        <v>4</v>
      </c>
      <c r="AE395" s="1">
        <f t="shared" ref="AE395:AI395" si="395">IF($A395&lt;&gt;"", COUNTIF($D395:$H395, "=" &amp; Y395),"")</f>
        <v>4</v>
      </c>
      <c r="AF395" s="1">
        <f t="shared" si="395"/>
        <v>1</v>
      </c>
      <c r="AG395" s="1">
        <f t="shared" si="395"/>
        <v>0</v>
      </c>
      <c r="AH395" s="1">
        <f t="shared" si="395"/>
        <v>0</v>
      </c>
      <c r="AI395" s="1">
        <f t="shared" si="395"/>
        <v>0</v>
      </c>
      <c r="AJ395" s="1">
        <f t="shared" si="3"/>
        <v>0</v>
      </c>
      <c r="AL395" s="1">
        <f>IFERROR(__xludf.DUMMYFUNCTION("IFERROR(TRANSPOSE(SORT(TRANSPOSE(FILTER(AE395:AI395, AE395:AI395&lt;&gt;0)),1, FALSE)))"),4.0)</f>
        <v>4</v>
      </c>
      <c r="AM395" s="1">
        <f>IFERROR(__xludf.DUMMYFUNCTION("""COMPUTED_VALUE"""),1.0)</f>
        <v>1</v>
      </c>
      <c r="AR395" s="1">
        <v>4.0</v>
      </c>
      <c r="AS395" s="1">
        <v>1.0</v>
      </c>
      <c r="AT395" s="1"/>
      <c r="AU395" s="1"/>
      <c r="AV395" s="1"/>
      <c r="AX395" s="1">
        <v>394.0</v>
      </c>
      <c r="AY395" s="1">
        <v>2.0</v>
      </c>
      <c r="AZ395" s="1">
        <v>2.0</v>
      </c>
      <c r="BA395" s="1">
        <v>1.0</v>
      </c>
      <c r="BB395" s="1"/>
      <c r="BC395" s="1"/>
      <c r="BD395" s="1">
        <v>6.0</v>
      </c>
      <c r="BE395" s="1">
        <v>7.0</v>
      </c>
      <c r="BF395" s="1">
        <v>9.0</v>
      </c>
      <c r="BG395" s="1">
        <v>7.0</v>
      </c>
      <c r="BH395" s="1">
        <v>9.0</v>
      </c>
      <c r="BI395" s="1">
        <v>67979.0</v>
      </c>
      <c r="BJ395" s="1">
        <v>171.0</v>
      </c>
      <c r="BL395" s="1">
        <v>67374.0</v>
      </c>
    </row>
    <row r="396" ht="15.75" customHeight="1">
      <c r="A396" s="2" t="s">
        <v>773</v>
      </c>
      <c r="B396" s="1">
        <f>IFERROR(__xludf.DUMMYFUNCTION("""COMPUTED_VALUE"""),54757.0)</f>
        <v>54757</v>
      </c>
      <c r="C396" s="1">
        <f>IFERROR(__xludf.DUMMYFUNCTION("""COMPUTED_VALUE"""),835.0)</f>
        <v>835</v>
      </c>
      <c r="D396" s="1" t="s">
        <v>29</v>
      </c>
      <c r="E396" s="1" t="s">
        <v>21</v>
      </c>
      <c r="F396" s="1" t="s">
        <v>28</v>
      </c>
      <c r="G396" s="1" t="s">
        <v>29</v>
      </c>
      <c r="H396" s="1" t="s">
        <v>28</v>
      </c>
      <c r="M396" s="1">
        <v>5.0</v>
      </c>
      <c r="N396" s="1">
        <v>4.0</v>
      </c>
      <c r="O396" s="1">
        <v>7.0</v>
      </c>
      <c r="P396" s="1">
        <v>5.0</v>
      </c>
      <c r="Q396" s="1">
        <v>7.0</v>
      </c>
      <c r="S396" s="1" t="s">
        <v>29</v>
      </c>
      <c r="T396" s="1" t="s">
        <v>21</v>
      </c>
      <c r="U396" s="1" t="s">
        <v>28</v>
      </c>
      <c r="V396" s="1" t="s">
        <v>29</v>
      </c>
      <c r="W396" s="1" t="s">
        <v>28</v>
      </c>
      <c r="Y396" s="1" t="str">
        <f>IFERROR(__xludf.DUMMYFUNCTION("UNIQUE(S396:W396, TRUE)"),"5")</f>
        <v>5</v>
      </c>
      <c r="Z396" s="1" t="str">
        <f>IFERROR(__xludf.DUMMYFUNCTION("""COMPUTED_VALUE"""),"4")</f>
        <v>4</v>
      </c>
      <c r="AA396" s="1" t="str">
        <f>IFERROR(__xludf.DUMMYFUNCTION("""COMPUTED_VALUE"""),"7")</f>
        <v>7</v>
      </c>
      <c r="AE396" s="1">
        <f t="shared" ref="AE396:AI396" si="396">IF($A396&lt;&gt;"", COUNTIF($D396:$H396, "=" &amp; Y396),"")</f>
        <v>2</v>
      </c>
      <c r="AF396" s="1">
        <f t="shared" si="396"/>
        <v>1</v>
      </c>
      <c r="AG396" s="1">
        <f t="shared" si="396"/>
        <v>2</v>
      </c>
      <c r="AH396" s="1">
        <f t="shared" si="396"/>
        <v>0</v>
      </c>
      <c r="AI396" s="1">
        <f t="shared" si="396"/>
        <v>0</v>
      </c>
      <c r="AJ396" s="1">
        <f t="shared" si="3"/>
        <v>0</v>
      </c>
      <c r="AL396" s="1">
        <f>IFERROR(__xludf.DUMMYFUNCTION("IFERROR(TRANSPOSE(SORT(TRANSPOSE(FILTER(AE396:AI396, AE396:AI396&lt;&gt;0)),1, FALSE)))"),2.0)</f>
        <v>2</v>
      </c>
      <c r="AM396" s="1">
        <f>IFERROR(__xludf.DUMMYFUNCTION("""COMPUTED_VALUE"""),2.0)</f>
        <v>2</v>
      </c>
      <c r="AN396" s="1">
        <f>IFERROR(__xludf.DUMMYFUNCTION("""COMPUTED_VALUE"""),1.0)</f>
        <v>1</v>
      </c>
      <c r="AR396" s="1">
        <v>2.0</v>
      </c>
      <c r="AS396" s="1">
        <v>2.0</v>
      </c>
      <c r="AT396" s="1">
        <v>1.0</v>
      </c>
      <c r="AU396" s="1"/>
      <c r="AV396" s="1"/>
      <c r="AX396" s="1">
        <v>395.0</v>
      </c>
      <c r="AY396" s="1">
        <v>2.0</v>
      </c>
      <c r="AZ396" s="1">
        <v>2.0</v>
      </c>
      <c r="BA396" s="1">
        <v>1.0</v>
      </c>
      <c r="BB396" s="1"/>
      <c r="BC396" s="1"/>
      <c r="BD396" s="1">
        <v>6.0</v>
      </c>
      <c r="BE396" s="1">
        <v>12.0</v>
      </c>
      <c r="BF396" s="1">
        <v>4.0</v>
      </c>
      <c r="BG396" s="1">
        <v>6.0</v>
      </c>
      <c r="BH396" s="1">
        <v>4.0</v>
      </c>
      <c r="BI396" s="1" t="s">
        <v>774</v>
      </c>
      <c r="BJ396" s="1">
        <v>285.0</v>
      </c>
      <c r="BL396" s="1">
        <v>112575.0</v>
      </c>
    </row>
    <row r="397" ht="15.75" customHeight="1">
      <c r="A397" s="2" t="s">
        <v>775</v>
      </c>
      <c r="B397" s="1" t="str">
        <f>IFERROR(__xludf.DUMMYFUNCTION("""COMPUTED_VALUE"""),"7Q436")</f>
        <v>7Q436</v>
      </c>
      <c r="C397" s="1">
        <f>IFERROR(__xludf.DUMMYFUNCTION("""COMPUTED_VALUE"""),919.0)</f>
        <v>919</v>
      </c>
      <c r="D397" s="1" t="s">
        <v>28</v>
      </c>
      <c r="E397" s="1" t="s">
        <v>20</v>
      </c>
      <c r="F397" s="1" t="s">
        <v>21</v>
      </c>
      <c r="G397" s="1" t="s">
        <v>31</v>
      </c>
      <c r="H397" s="1" t="s">
        <v>40</v>
      </c>
      <c r="M397" s="1">
        <v>7.0</v>
      </c>
      <c r="N397" s="1">
        <v>12.0</v>
      </c>
      <c r="O397" s="1">
        <v>4.0</v>
      </c>
      <c r="P397" s="1">
        <v>3.0</v>
      </c>
      <c r="Q397" s="1">
        <v>6.0</v>
      </c>
      <c r="S397" s="1" t="s">
        <v>28</v>
      </c>
      <c r="T397" s="1" t="s">
        <v>20</v>
      </c>
      <c r="U397" s="1" t="s">
        <v>21</v>
      </c>
      <c r="V397" s="1" t="s">
        <v>31</v>
      </c>
      <c r="W397" s="1" t="s">
        <v>40</v>
      </c>
      <c r="Y397" s="1" t="str">
        <f>IFERROR(__xludf.DUMMYFUNCTION("UNIQUE(S397:W397, TRUE)"),"7")</f>
        <v>7</v>
      </c>
      <c r="Z397" s="1" t="str">
        <f>IFERROR(__xludf.DUMMYFUNCTION("""COMPUTED_VALUE"""),"Q")</f>
        <v>Q</v>
      </c>
      <c r="AA397" s="1" t="str">
        <f>IFERROR(__xludf.DUMMYFUNCTION("""COMPUTED_VALUE"""),"4")</f>
        <v>4</v>
      </c>
      <c r="AB397" s="1" t="str">
        <f>IFERROR(__xludf.DUMMYFUNCTION("""COMPUTED_VALUE"""),"3")</f>
        <v>3</v>
      </c>
      <c r="AC397" s="1" t="str">
        <f>IFERROR(__xludf.DUMMYFUNCTION("""COMPUTED_VALUE"""),"6")</f>
        <v>6</v>
      </c>
      <c r="AE397" s="1">
        <f t="shared" ref="AE397:AI397" si="397">IF($A397&lt;&gt;"", COUNTIF($D397:$H397, "=" &amp; Y397),"")</f>
        <v>1</v>
      </c>
      <c r="AF397" s="1">
        <f t="shared" si="397"/>
        <v>1</v>
      </c>
      <c r="AG397" s="1">
        <f t="shared" si="397"/>
        <v>1</v>
      </c>
      <c r="AH397" s="1">
        <f t="shared" si="397"/>
        <v>1</v>
      </c>
      <c r="AI397" s="1">
        <f t="shared" si="397"/>
        <v>1</v>
      </c>
      <c r="AJ397" s="1">
        <f t="shared" si="3"/>
        <v>0</v>
      </c>
      <c r="AL397" s="1">
        <f>IFERROR(__xludf.DUMMYFUNCTION("IFERROR(TRANSPOSE(SORT(TRANSPOSE(FILTER(AE397:AI397, AE397:AI397&lt;&gt;0)),1, FALSE)))"),1.0)</f>
        <v>1</v>
      </c>
      <c r="AM397" s="1">
        <f>IFERROR(__xludf.DUMMYFUNCTION("""COMPUTED_VALUE"""),1.0)</f>
        <v>1</v>
      </c>
      <c r="AN397" s="1">
        <f>IFERROR(__xludf.DUMMYFUNCTION("""COMPUTED_VALUE"""),1.0)</f>
        <v>1</v>
      </c>
      <c r="AO397" s="1">
        <f>IFERROR(__xludf.DUMMYFUNCTION("""COMPUTED_VALUE"""),1.0)</f>
        <v>1</v>
      </c>
      <c r="AP397" s="1">
        <f>IFERROR(__xludf.DUMMYFUNCTION("""COMPUTED_VALUE"""),1.0)</f>
        <v>1</v>
      </c>
      <c r="AR397" s="1">
        <v>1.0</v>
      </c>
      <c r="AS397" s="1">
        <v>1.0</v>
      </c>
      <c r="AT397" s="1">
        <v>1.0</v>
      </c>
      <c r="AU397" s="1">
        <v>1.0</v>
      </c>
      <c r="AV397" s="1">
        <v>1.0</v>
      </c>
      <c r="AX397" s="1">
        <v>396.0</v>
      </c>
      <c r="AY397" s="1">
        <v>2.0</v>
      </c>
      <c r="AZ397" s="1">
        <v>2.0</v>
      </c>
      <c r="BA397" s="1">
        <v>1.0</v>
      </c>
      <c r="BB397" s="1"/>
      <c r="BC397" s="1"/>
      <c r="BD397" s="1">
        <v>6.0</v>
      </c>
      <c r="BE397" s="1">
        <v>12.0</v>
      </c>
      <c r="BF397" s="1">
        <v>12.0</v>
      </c>
      <c r="BG397" s="1">
        <v>7.0</v>
      </c>
      <c r="BH397" s="1">
        <v>6.0</v>
      </c>
      <c r="BI397" s="1" t="s">
        <v>776</v>
      </c>
      <c r="BJ397" s="1">
        <v>435.0</v>
      </c>
      <c r="BL397" s="1">
        <v>172260.0</v>
      </c>
    </row>
    <row r="398" ht="15.75" customHeight="1">
      <c r="A398" s="2" t="s">
        <v>777</v>
      </c>
      <c r="B398" s="1" t="str">
        <f>IFERROR(__xludf.DUMMYFUNCTION("""COMPUTED_VALUE"""),"3AA33")</f>
        <v>3AA33</v>
      </c>
      <c r="C398" s="1">
        <f>IFERROR(__xludf.DUMMYFUNCTION("""COMPUTED_VALUE"""),560.0)</f>
        <v>560</v>
      </c>
      <c r="D398" s="1" t="s">
        <v>31</v>
      </c>
      <c r="E398" s="1" t="s">
        <v>39</v>
      </c>
      <c r="F398" s="1" t="s">
        <v>39</v>
      </c>
      <c r="G398" s="1" t="s">
        <v>31</v>
      </c>
      <c r="H398" s="1" t="s">
        <v>31</v>
      </c>
      <c r="M398" s="1">
        <v>3.0</v>
      </c>
      <c r="N398" s="1">
        <v>14.0</v>
      </c>
      <c r="O398" s="1">
        <v>14.0</v>
      </c>
      <c r="P398" s="1">
        <v>3.0</v>
      </c>
      <c r="Q398" s="1">
        <v>3.0</v>
      </c>
      <c r="S398" s="1" t="s">
        <v>31</v>
      </c>
      <c r="T398" s="1" t="s">
        <v>39</v>
      </c>
      <c r="U398" s="1" t="s">
        <v>39</v>
      </c>
      <c r="V398" s="1" t="s">
        <v>31</v>
      </c>
      <c r="W398" s="1" t="s">
        <v>31</v>
      </c>
      <c r="Y398" s="1" t="str">
        <f>IFERROR(__xludf.DUMMYFUNCTION("UNIQUE(S398:W398, TRUE)"),"3")</f>
        <v>3</v>
      </c>
      <c r="Z398" s="1" t="str">
        <f>IFERROR(__xludf.DUMMYFUNCTION("""COMPUTED_VALUE"""),"A")</f>
        <v>A</v>
      </c>
      <c r="AE398" s="1">
        <f t="shared" ref="AE398:AI398" si="398">IF($A398&lt;&gt;"", COUNTIF($D398:$H398, "=" &amp; Y398),"")</f>
        <v>3</v>
      </c>
      <c r="AF398" s="1">
        <f t="shared" si="398"/>
        <v>2</v>
      </c>
      <c r="AG398" s="1">
        <f t="shared" si="398"/>
        <v>0</v>
      </c>
      <c r="AH398" s="1">
        <f t="shared" si="398"/>
        <v>0</v>
      </c>
      <c r="AI398" s="1">
        <f t="shared" si="398"/>
        <v>0</v>
      </c>
      <c r="AJ398" s="1">
        <f t="shared" si="3"/>
        <v>0</v>
      </c>
      <c r="AL398" s="1">
        <f>IFERROR(__xludf.DUMMYFUNCTION("IFERROR(TRANSPOSE(SORT(TRANSPOSE(FILTER(AE398:AI398, AE398:AI398&lt;&gt;0)),1, FALSE)))"),3.0)</f>
        <v>3</v>
      </c>
      <c r="AM398" s="1">
        <f>IFERROR(__xludf.DUMMYFUNCTION("""COMPUTED_VALUE"""),2.0)</f>
        <v>2</v>
      </c>
      <c r="AR398" s="1">
        <v>3.0</v>
      </c>
      <c r="AS398" s="1">
        <v>2.0</v>
      </c>
      <c r="AT398" s="1"/>
      <c r="AU398" s="1"/>
      <c r="AV398" s="1"/>
      <c r="AX398" s="1">
        <v>397.0</v>
      </c>
      <c r="AY398" s="1">
        <v>2.0</v>
      </c>
      <c r="AZ398" s="1">
        <v>2.0</v>
      </c>
      <c r="BA398" s="1">
        <v>1.0</v>
      </c>
      <c r="BB398" s="1"/>
      <c r="BC398" s="1"/>
      <c r="BD398" s="1">
        <v>6.0</v>
      </c>
      <c r="BE398" s="1">
        <v>13.0</v>
      </c>
      <c r="BF398" s="1">
        <v>6.0</v>
      </c>
      <c r="BG398" s="1">
        <v>3.0</v>
      </c>
      <c r="BH398" s="1">
        <v>3.0</v>
      </c>
      <c r="BI398" s="1" t="s">
        <v>778</v>
      </c>
      <c r="BJ398" s="1">
        <v>589.0</v>
      </c>
      <c r="BL398" s="1">
        <v>233833.0</v>
      </c>
    </row>
    <row r="399" ht="15.75" customHeight="1">
      <c r="A399" s="2" t="s">
        <v>779</v>
      </c>
      <c r="B399" s="1" t="str">
        <f>IFERROR(__xludf.DUMMYFUNCTION("""COMPUTED_VALUE"""),"8Q288")</f>
        <v>8Q288</v>
      </c>
      <c r="C399" s="1">
        <f>IFERROR(__xludf.DUMMYFUNCTION("""COMPUTED_VALUE"""),546.0)</f>
        <v>546</v>
      </c>
      <c r="D399" s="1" t="s">
        <v>30</v>
      </c>
      <c r="E399" s="1" t="s">
        <v>20</v>
      </c>
      <c r="F399" s="1" t="s">
        <v>24</v>
      </c>
      <c r="G399" s="1" t="s">
        <v>30</v>
      </c>
      <c r="H399" s="1" t="s">
        <v>30</v>
      </c>
      <c r="M399" s="1">
        <v>8.0</v>
      </c>
      <c r="N399" s="1">
        <v>12.0</v>
      </c>
      <c r="O399" s="1">
        <v>2.0</v>
      </c>
      <c r="P399" s="1">
        <v>8.0</v>
      </c>
      <c r="Q399" s="1">
        <v>8.0</v>
      </c>
      <c r="S399" s="1" t="s">
        <v>30</v>
      </c>
      <c r="T399" s="1" t="s">
        <v>20</v>
      </c>
      <c r="U399" s="1" t="s">
        <v>24</v>
      </c>
      <c r="V399" s="1" t="s">
        <v>30</v>
      </c>
      <c r="W399" s="1" t="s">
        <v>30</v>
      </c>
      <c r="Y399" s="1" t="str">
        <f>IFERROR(__xludf.DUMMYFUNCTION("UNIQUE(S399:W399, TRUE)"),"8")</f>
        <v>8</v>
      </c>
      <c r="Z399" s="1" t="str">
        <f>IFERROR(__xludf.DUMMYFUNCTION("""COMPUTED_VALUE"""),"Q")</f>
        <v>Q</v>
      </c>
      <c r="AA399" s="1" t="str">
        <f>IFERROR(__xludf.DUMMYFUNCTION("""COMPUTED_VALUE"""),"2")</f>
        <v>2</v>
      </c>
      <c r="AE399" s="1">
        <f t="shared" ref="AE399:AI399" si="399">IF($A399&lt;&gt;"", COUNTIF($D399:$H399, "=" &amp; Y399),"")</f>
        <v>3</v>
      </c>
      <c r="AF399" s="1">
        <f t="shared" si="399"/>
        <v>1</v>
      </c>
      <c r="AG399" s="1">
        <f t="shared" si="399"/>
        <v>1</v>
      </c>
      <c r="AH399" s="1">
        <f t="shared" si="399"/>
        <v>0</v>
      </c>
      <c r="AI399" s="1">
        <f t="shared" si="399"/>
        <v>0</v>
      </c>
      <c r="AJ399" s="1">
        <f t="shared" si="3"/>
        <v>0</v>
      </c>
      <c r="AL399" s="1">
        <f>IFERROR(__xludf.DUMMYFUNCTION("IFERROR(TRANSPOSE(SORT(TRANSPOSE(FILTER(AE399:AI399, AE399:AI399&lt;&gt;0)),1, FALSE)))"),3.0)</f>
        <v>3</v>
      </c>
      <c r="AM399" s="1">
        <f>IFERROR(__xludf.DUMMYFUNCTION("""COMPUTED_VALUE"""),1.0)</f>
        <v>1</v>
      </c>
      <c r="AN399" s="1">
        <f>IFERROR(__xludf.DUMMYFUNCTION("""COMPUTED_VALUE"""),1.0)</f>
        <v>1</v>
      </c>
      <c r="AR399" s="1">
        <v>3.0</v>
      </c>
      <c r="AS399" s="1">
        <v>1.0</v>
      </c>
      <c r="AT399" s="1">
        <v>1.0</v>
      </c>
      <c r="AU399" s="1"/>
      <c r="AV399" s="1"/>
      <c r="AX399" s="1">
        <v>398.0</v>
      </c>
      <c r="AY399" s="1">
        <v>2.0</v>
      </c>
      <c r="AZ399" s="1">
        <v>2.0</v>
      </c>
      <c r="BA399" s="1">
        <v>1.0</v>
      </c>
      <c r="BB399" s="1"/>
      <c r="BC399" s="1"/>
      <c r="BD399" s="1">
        <v>6.0</v>
      </c>
      <c r="BE399" s="1">
        <v>13.0</v>
      </c>
      <c r="BF399" s="1">
        <v>13.0</v>
      </c>
      <c r="BG399" s="1">
        <v>2.0</v>
      </c>
      <c r="BH399" s="1">
        <v>2.0</v>
      </c>
      <c r="BI399" s="1" t="s">
        <v>780</v>
      </c>
      <c r="BJ399" s="1">
        <v>92.0</v>
      </c>
      <c r="BL399" s="1">
        <v>36616.0</v>
      </c>
    </row>
    <row r="400" ht="15.75" customHeight="1">
      <c r="A400" s="2" t="s">
        <v>781</v>
      </c>
      <c r="B400" s="1" t="str">
        <f>IFERROR(__xludf.DUMMYFUNCTION("""COMPUTED_VALUE"""),"99K99")</f>
        <v>99K99</v>
      </c>
      <c r="C400" s="1">
        <f>IFERROR(__xludf.DUMMYFUNCTION("""COMPUTED_VALUE"""),74.0)</f>
        <v>74</v>
      </c>
      <c r="D400" s="1" t="s">
        <v>23</v>
      </c>
      <c r="E400" s="1" t="s">
        <v>23</v>
      </c>
      <c r="F400" s="1" t="s">
        <v>38</v>
      </c>
      <c r="G400" s="1" t="s">
        <v>23</v>
      </c>
      <c r="H400" s="1" t="s">
        <v>23</v>
      </c>
      <c r="M400" s="1">
        <v>9.0</v>
      </c>
      <c r="N400" s="1">
        <v>9.0</v>
      </c>
      <c r="O400" s="1">
        <v>13.0</v>
      </c>
      <c r="P400" s="1">
        <v>9.0</v>
      </c>
      <c r="Q400" s="1">
        <v>9.0</v>
      </c>
      <c r="S400" s="1" t="s">
        <v>23</v>
      </c>
      <c r="T400" s="1" t="s">
        <v>23</v>
      </c>
      <c r="U400" s="1" t="s">
        <v>38</v>
      </c>
      <c r="V400" s="1" t="s">
        <v>23</v>
      </c>
      <c r="W400" s="1" t="s">
        <v>23</v>
      </c>
      <c r="Y400" s="1" t="str">
        <f>IFERROR(__xludf.DUMMYFUNCTION("UNIQUE(S400:W400, TRUE)"),"9")</f>
        <v>9</v>
      </c>
      <c r="Z400" s="1" t="str">
        <f>IFERROR(__xludf.DUMMYFUNCTION("""COMPUTED_VALUE"""),"K")</f>
        <v>K</v>
      </c>
      <c r="AE400" s="1">
        <f t="shared" ref="AE400:AI400" si="400">IF($A400&lt;&gt;"", COUNTIF($D400:$H400, "=" &amp; Y400),"")</f>
        <v>4</v>
      </c>
      <c r="AF400" s="1">
        <f t="shared" si="400"/>
        <v>1</v>
      </c>
      <c r="AG400" s="1">
        <f t="shared" si="400"/>
        <v>0</v>
      </c>
      <c r="AH400" s="1">
        <f t="shared" si="400"/>
        <v>0</v>
      </c>
      <c r="AI400" s="1">
        <f t="shared" si="400"/>
        <v>0</v>
      </c>
      <c r="AJ400" s="1">
        <f t="shared" si="3"/>
        <v>0</v>
      </c>
      <c r="AL400" s="1">
        <f>IFERROR(__xludf.DUMMYFUNCTION("IFERROR(TRANSPOSE(SORT(TRANSPOSE(FILTER(AE400:AI400, AE400:AI400&lt;&gt;0)),1, FALSE)))"),4.0)</f>
        <v>4</v>
      </c>
      <c r="AM400" s="1">
        <f>IFERROR(__xludf.DUMMYFUNCTION("""COMPUTED_VALUE"""),1.0)</f>
        <v>1</v>
      </c>
      <c r="AR400" s="1">
        <v>4.0</v>
      </c>
      <c r="AS400" s="1">
        <v>1.0</v>
      </c>
      <c r="AT400" s="1"/>
      <c r="AU400" s="1"/>
      <c r="AV400" s="1"/>
      <c r="AX400" s="1">
        <v>399.0</v>
      </c>
      <c r="AY400" s="1">
        <v>2.0</v>
      </c>
      <c r="AZ400" s="1">
        <v>2.0</v>
      </c>
      <c r="BA400" s="1">
        <v>1.0</v>
      </c>
      <c r="BB400" s="1"/>
      <c r="BC400" s="1"/>
      <c r="BD400" s="1">
        <v>7.0</v>
      </c>
      <c r="BE400" s="1">
        <v>2.0</v>
      </c>
      <c r="BF400" s="1">
        <v>7.0</v>
      </c>
      <c r="BG400" s="1">
        <v>2.0</v>
      </c>
      <c r="BH400" s="1">
        <v>4.0</v>
      </c>
      <c r="BI400" s="1">
        <v>72724.0</v>
      </c>
      <c r="BJ400" s="1">
        <v>475.0</v>
      </c>
      <c r="BL400" s="1">
        <v>189525.0</v>
      </c>
    </row>
    <row r="401" ht="15.75" customHeight="1">
      <c r="A401" s="2" t="s">
        <v>782</v>
      </c>
      <c r="B401" s="1" t="str">
        <f>IFERROR(__xludf.DUMMYFUNCTION("""COMPUTED_VALUE"""),"QJ9QA")</f>
        <v>QJ9QA</v>
      </c>
      <c r="C401" s="1">
        <f>IFERROR(__xludf.DUMMYFUNCTION("""COMPUTED_VALUE"""),67.0)</f>
        <v>67</v>
      </c>
      <c r="D401" s="1" t="s">
        <v>20</v>
      </c>
      <c r="E401" s="1" t="s">
        <v>22</v>
      </c>
      <c r="F401" s="1" t="s">
        <v>23</v>
      </c>
      <c r="G401" s="1" t="s">
        <v>20</v>
      </c>
      <c r="H401" s="1" t="s">
        <v>39</v>
      </c>
      <c r="M401" s="1">
        <v>12.0</v>
      </c>
      <c r="N401" s="1">
        <v>1.0</v>
      </c>
      <c r="O401" s="1">
        <v>9.0</v>
      </c>
      <c r="P401" s="1">
        <v>12.0</v>
      </c>
      <c r="Q401" s="1">
        <v>14.0</v>
      </c>
      <c r="S401" s="1" t="s">
        <v>20</v>
      </c>
      <c r="T401" s="1" t="s">
        <v>25</v>
      </c>
      <c r="U401" s="1" t="s">
        <v>23</v>
      </c>
      <c r="V401" s="1" t="s">
        <v>20</v>
      </c>
      <c r="W401" s="1" t="s">
        <v>39</v>
      </c>
      <c r="Y401" s="1" t="str">
        <f>IFERROR(__xludf.DUMMYFUNCTION("UNIQUE(S401:W401, TRUE)"),"Q")</f>
        <v>Q</v>
      </c>
      <c r="Z401" s="1" t="str">
        <f>IFERROR(__xludf.DUMMYFUNCTION("""COMPUTED_VALUE"""),"")</f>
        <v/>
      </c>
      <c r="AA401" s="1" t="str">
        <f>IFERROR(__xludf.DUMMYFUNCTION("""COMPUTED_VALUE"""),"9")</f>
        <v>9</v>
      </c>
      <c r="AB401" s="1" t="str">
        <f>IFERROR(__xludf.DUMMYFUNCTION("""COMPUTED_VALUE"""),"A")</f>
        <v>A</v>
      </c>
      <c r="AE401" s="1">
        <f t="shared" ref="AE401:AI401" si="401">IF($A401&lt;&gt;"", COUNTIF($D401:$H401, "=" &amp; Y401),"")</f>
        <v>2</v>
      </c>
      <c r="AF401" s="1">
        <f t="shared" si="401"/>
        <v>0</v>
      </c>
      <c r="AG401" s="1">
        <f t="shared" si="401"/>
        <v>1</v>
      </c>
      <c r="AH401" s="1">
        <f t="shared" si="401"/>
        <v>1</v>
      </c>
      <c r="AI401" s="1">
        <f t="shared" si="401"/>
        <v>0</v>
      </c>
      <c r="AJ401" s="1">
        <f t="shared" si="3"/>
        <v>1</v>
      </c>
      <c r="AL401" s="1">
        <f>IFERROR(__xludf.DUMMYFUNCTION("IFERROR(TRANSPOSE(SORT(TRANSPOSE(FILTER(AE401:AI401, AE401:AI401&lt;&gt;0)),1, FALSE)))"),2.0)</f>
        <v>2</v>
      </c>
      <c r="AM401" s="1">
        <f>IFERROR(__xludf.DUMMYFUNCTION("""COMPUTED_VALUE"""),1.0)</f>
        <v>1</v>
      </c>
      <c r="AN401" s="1">
        <f>IFERROR(__xludf.DUMMYFUNCTION("""COMPUTED_VALUE"""),1.0)</f>
        <v>1</v>
      </c>
      <c r="AR401" s="1">
        <v>3.0</v>
      </c>
      <c r="AS401" s="1">
        <v>1.0</v>
      </c>
      <c r="AT401" s="1">
        <v>1.0</v>
      </c>
      <c r="AU401" s="1"/>
      <c r="AV401" s="1"/>
      <c r="AX401" s="1">
        <v>400.0</v>
      </c>
      <c r="AY401" s="1">
        <v>2.0</v>
      </c>
      <c r="AZ401" s="1">
        <v>2.0</v>
      </c>
      <c r="BA401" s="1">
        <v>1.0</v>
      </c>
      <c r="BB401" s="1"/>
      <c r="BC401" s="1"/>
      <c r="BD401" s="1">
        <v>7.0</v>
      </c>
      <c r="BE401" s="1">
        <v>6.0</v>
      </c>
      <c r="BF401" s="1">
        <v>7.0</v>
      </c>
      <c r="BG401" s="1">
        <v>5.0</v>
      </c>
      <c r="BH401" s="1">
        <v>5.0</v>
      </c>
      <c r="BI401" s="1">
        <v>76755.0</v>
      </c>
      <c r="BJ401" s="1">
        <v>257.0</v>
      </c>
      <c r="BL401" s="1">
        <v>102800.0</v>
      </c>
    </row>
    <row r="402" ht="15.75" customHeight="1">
      <c r="A402" s="2" t="s">
        <v>783</v>
      </c>
      <c r="B402" s="1">
        <f>IFERROR(__xludf.DUMMYFUNCTION("""COMPUTED_VALUE"""),48888.0)</f>
        <v>48888</v>
      </c>
      <c r="C402" s="1">
        <f>IFERROR(__xludf.DUMMYFUNCTION("""COMPUTED_VALUE"""),404.0)</f>
        <v>404</v>
      </c>
      <c r="D402" s="1" t="s">
        <v>21</v>
      </c>
      <c r="E402" s="1" t="s">
        <v>30</v>
      </c>
      <c r="F402" s="1" t="s">
        <v>30</v>
      </c>
      <c r="G402" s="1" t="s">
        <v>30</v>
      </c>
      <c r="H402" s="1" t="s">
        <v>30</v>
      </c>
      <c r="M402" s="1">
        <v>4.0</v>
      </c>
      <c r="N402" s="1">
        <v>8.0</v>
      </c>
      <c r="O402" s="1">
        <v>8.0</v>
      </c>
      <c r="P402" s="1">
        <v>8.0</v>
      </c>
      <c r="Q402" s="1">
        <v>8.0</v>
      </c>
      <c r="S402" s="1" t="s">
        <v>21</v>
      </c>
      <c r="T402" s="1" t="s">
        <v>30</v>
      </c>
      <c r="U402" s="1" t="s">
        <v>30</v>
      </c>
      <c r="V402" s="1" t="s">
        <v>30</v>
      </c>
      <c r="W402" s="1" t="s">
        <v>30</v>
      </c>
      <c r="Y402" s="1" t="str">
        <f>IFERROR(__xludf.DUMMYFUNCTION("UNIQUE(S402:W402, TRUE)"),"4")</f>
        <v>4</v>
      </c>
      <c r="Z402" s="1" t="str">
        <f>IFERROR(__xludf.DUMMYFUNCTION("""COMPUTED_VALUE"""),"8")</f>
        <v>8</v>
      </c>
      <c r="AE402" s="1">
        <f t="shared" ref="AE402:AI402" si="402">IF($A402&lt;&gt;"", COUNTIF($D402:$H402, "=" &amp; Y402),"")</f>
        <v>1</v>
      </c>
      <c r="AF402" s="1">
        <f t="shared" si="402"/>
        <v>4</v>
      </c>
      <c r="AG402" s="1">
        <f t="shared" si="402"/>
        <v>0</v>
      </c>
      <c r="AH402" s="1">
        <f t="shared" si="402"/>
        <v>0</v>
      </c>
      <c r="AI402" s="1">
        <f t="shared" si="402"/>
        <v>0</v>
      </c>
      <c r="AJ402" s="1">
        <f t="shared" si="3"/>
        <v>0</v>
      </c>
      <c r="AL402" s="1">
        <f>IFERROR(__xludf.DUMMYFUNCTION("IFERROR(TRANSPOSE(SORT(TRANSPOSE(FILTER(AE402:AI402, AE402:AI402&lt;&gt;0)),1, FALSE)))"),4.0)</f>
        <v>4</v>
      </c>
      <c r="AM402" s="1">
        <f>IFERROR(__xludf.DUMMYFUNCTION("""COMPUTED_VALUE"""),1.0)</f>
        <v>1</v>
      </c>
      <c r="AR402" s="1">
        <v>4.0</v>
      </c>
      <c r="AS402" s="1">
        <v>1.0</v>
      </c>
      <c r="AT402" s="1"/>
      <c r="AU402" s="1"/>
      <c r="AV402" s="1"/>
      <c r="AX402" s="1">
        <v>401.0</v>
      </c>
      <c r="AY402" s="1">
        <v>2.0</v>
      </c>
      <c r="AZ402" s="1">
        <v>2.0</v>
      </c>
      <c r="BA402" s="1">
        <v>1.0</v>
      </c>
      <c r="BB402" s="1"/>
      <c r="BC402" s="1"/>
      <c r="BD402" s="1">
        <v>7.0</v>
      </c>
      <c r="BE402" s="1">
        <v>7.0</v>
      </c>
      <c r="BF402" s="1">
        <v>2.0</v>
      </c>
      <c r="BG402" s="1">
        <v>8.0</v>
      </c>
      <c r="BH402" s="1">
        <v>2.0</v>
      </c>
      <c r="BI402" s="1">
        <v>77282.0</v>
      </c>
      <c r="BJ402" s="1">
        <v>950.0</v>
      </c>
      <c r="BL402" s="1">
        <v>380950.0</v>
      </c>
    </row>
    <row r="403" ht="15.75" customHeight="1">
      <c r="A403" s="2" t="s">
        <v>784</v>
      </c>
      <c r="B403" s="1" t="str">
        <f>IFERROR(__xludf.DUMMYFUNCTION("""COMPUTED_VALUE"""),"4KQA3")</f>
        <v>4KQA3</v>
      </c>
      <c r="C403" s="1">
        <f>IFERROR(__xludf.DUMMYFUNCTION("""COMPUTED_VALUE"""),850.0)</f>
        <v>850</v>
      </c>
      <c r="D403" s="1" t="s">
        <v>21</v>
      </c>
      <c r="E403" s="1" t="s">
        <v>38</v>
      </c>
      <c r="F403" s="1" t="s">
        <v>20</v>
      </c>
      <c r="G403" s="1" t="s">
        <v>39</v>
      </c>
      <c r="H403" s="1" t="s">
        <v>31</v>
      </c>
      <c r="M403" s="1">
        <v>4.0</v>
      </c>
      <c r="N403" s="1">
        <v>13.0</v>
      </c>
      <c r="O403" s="1">
        <v>12.0</v>
      </c>
      <c r="P403" s="1">
        <v>14.0</v>
      </c>
      <c r="Q403" s="1">
        <v>3.0</v>
      </c>
      <c r="S403" s="1" t="s">
        <v>21</v>
      </c>
      <c r="T403" s="1" t="s">
        <v>38</v>
      </c>
      <c r="U403" s="1" t="s">
        <v>20</v>
      </c>
      <c r="V403" s="1" t="s">
        <v>39</v>
      </c>
      <c r="W403" s="1" t="s">
        <v>31</v>
      </c>
      <c r="Y403" s="1" t="str">
        <f>IFERROR(__xludf.DUMMYFUNCTION("UNIQUE(S403:W403, TRUE)"),"4")</f>
        <v>4</v>
      </c>
      <c r="Z403" s="1" t="str">
        <f>IFERROR(__xludf.DUMMYFUNCTION("""COMPUTED_VALUE"""),"K")</f>
        <v>K</v>
      </c>
      <c r="AA403" s="1" t="str">
        <f>IFERROR(__xludf.DUMMYFUNCTION("""COMPUTED_VALUE"""),"Q")</f>
        <v>Q</v>
      </c>
      <c r="AB403" s="1" t="str">
        <f>IFERROR(__xludf.DUMMYFUNCTION("""COMPUTED_VALUE"""),"A")</f>
        <v>A</v>
      </c>
      <c r="AC403" s="1" t="str">
        <f>IFERROR(__xludf.DUMMYFUNCTION("""COMPUTED_VALUE"""),"3")</f>
        <v>3</v>
      </c>
      <c r="AE403" s="1">
        <f t="shared" ref="AE403:AI403" si="403">IF($A403&lt;&gt;"", COUNTIF($D403:$H403, "=" &amp; Y403),"")</f>
        <v>1</v>
      </c>
      <c r="AF403" s="1">
        <f t="shared" si="403"/>
        <v>1</v>
      </c>
      <c r="AG403" s="1">
        <f t="shared" si="403"/>
        <v>1</v>
      </c>
      <c r="AH403" s="1">
        <f t="shared" si="403"/>
        <v>1</v>
      </c>
      <c r="AI403" s="1">
        <f t="shared" si="403"/>
        <v>1</v>
      </c>
      <c r="AJ403" s="1">
        <f t="shared" si="3"/>
        <v>0</v>
      </c>
      <c r="AL403" s="1">
        <f>IFERROR(__xludf.DUMMYFUNCTION("IFERROR(TRANSPOSE(SORT(TRANSPOSE(FILTER(AE403:AI403, AE403:AI403&lt;&gt;0)),1, FALSE)))"),1.0)</f>
        <v>1</v>
      </c>
      <c r="AM403" s="1">
        <f>IFERROR(__xludf.DUMMYFUNCTION("""COMPUTED_VALUE"""),1.0)</f>
        <v>1</v>
      </c>
      <c r="AN403" s="1">
        <f>IFERROR(__xludf.DUMMYFUNCTION("""COMPUTED_VALUE"""),1.0)</f>
        <v>1</v>
      </c>
      <c r="AO403" s="1">
        <f>IFERROR(__xludf.DUMMYFUNCTION("""COMPUTED_VALUE"""),1.0)</f>
        <v>1</v>
      </c>
      <c r="AP403" s="1">
        <f>IFERROR(__xludf.DUMMYFUNCTION("""COMPUTED_VALUE"""),1.0)</f>
        <v>1</v>
      </c>
      <c r="AR403" s="1">
        <v>1.0</v>
      </c>
      <c r="AS403" s="1">
        <v>1.0</v>
      </c>
      <c r="AT403" s="1">
        <v>1.0</v>
      </c>
      <c r="AU403" s="1">
        <v>1.0</v>
      </c>
      <c r="AV403" s="1">
        <v>1.0</v>
      </c>
      <c r="AX403" s="1">
        <v>402.0</v>
      </c>
      <c r="AY403" s="1">
        <v>2.0</v>
      </c>
      <c r="AZ403" s="1">
        <v>2.0</v>
      </c>
      <c r="BA403" s="1">
        <v>1.0</v>
      </c>
      <c r="BB403" s="1"/>
      <c r="BC403" s="1"/>
      <c r="BD403" s="1">
        <v>7.0</v>
      </c>
      <c r="BE403" s="1">
        <v>7.0</v>
      </c>
      <c r="BF403" s="1">
        <v>4.0</v>
      </c>
      <c r="BG403" s="1">
        <v>4.0</v>
      </c>
      <c r="BH403" s="1">
        <v>3.0</v>
      </c>
      <c r="BI403" s="1">
        <v>77443.0</v>
      </c>
      <c r="BJ403" s="1">
        <v>469.0</v>
      </c>
      <c r="BL403" s="1">
        <v>188538.0</v>
      </c>
    </row>
    <row r="404" ht="15.75" customHeight="1">
      <c r="A404" s="2" t="s">
        <v>785</v>
      </c>
      <c r="B404" s="1">
        <f>IFERROR(__xludf.DUMMYFUNCTION("""COMPUTED_VALUE"""),36872.0)</f>
        <v>36872</v>
      </c>
      <c r="C404" s="1">
        <f>IFERROR(__xludf.DUMMYFUNCTION("""COMPUTED_VALUE"""),930.0)</f>
        <v>930</v>
      </c>
      <c r="D404" s="1" t="s">
        <v>31</v>
      </c>
      <c r="E404" s="1" t="s">
        <v>40</v>
      </c>
      <c r="F404" s="1" t="s">
        <v>30</v>
      </c>
      <c r="G404" s="1" t="s">
        <v>28</v>
      </c>
      <c r="H404" s="1" t="s">
        <v>24</v>
      </c>
      <c r="M404" s="1">
        <v>3.0</v>
      </c>
      <c r="N404" s="1">
        <v>6.0</v>
      </c>
      <c r="O404" s="1">
        <v>8.0</v>
      </c>
      <c r="P404" s="1">
        <v>7.0</v>
      </c>
      <c r="Q404" s="1">
        <v>2.0</v>
      </c>
      <c r="S404" s="1" t="s">
        <v>31</v>
      </c>
      <c r="T404" s="1" t="s">
        <v>40</v>
      </c>
      <c r="U404" s="1" t="s">
        <v>30</v>
      </c>
      <c r="V404" s="1" t="s">
        <v>28</v>
      </c>
      <c r="W404" s="1" t="s">
        <v>24</v>
      </c>
      <c r="Y404" s="1" t="str">
        <f>IFERROR(__xludf.DUMMYFUNCTION("UNIQUE(S404:W404, TRUE)"),"3")</f>
        <v>3</v>
      </c>
      <c r="Z404" s="1" t="str">
        <f>IFERROR(__xludf.DUMMYFUNCTION("""COMPUTED_VALUE"""),"6")</f>
        <v>6</v>
      </c>
      <c r="AA404" s="1" t="str">
        <f>IFERROR(__xludf.DUMMYFUNCTION("""COMPUTED_VALUE"""),"8")</f>
        <v>8</v>
      </c>
      <c r="AB404" s="1" t="str">
        <f>IFERROR(__xludf.DUMMYFUNCTION("""COMPUTED_VALUE"""),"7")</f>
        <v>7</v>
      </c>
      <c r="AC404" s="1" t="str">
        <f>IFERROR(__xludf.DUMMYFUNCTION("""COMPUTED_VALUE"""),"2")</f>
        <v>2</v>
      </c>
      <c r="AE404" s="1">
        <f t="shared" ref="AE404:AI404" si="404">IF($A404&lt;&gt;"", COUNTIF($D404:$H404, "=" &amp; Y404),"")</f>
        <v>1</v>
      </c>
      <c r="AF404" s="1">
        <f t="shared" si="404"/>
        <v>1</v>
      </c>
      <c r="AG404" s="1">
        <f t="shared" si="404"/>
        <v>1</v>
      </c>
      <c r="AH404" s="1">
        <f t="shared" si="404"/>
        <v>1</v>
      </c>
      <c r="AI404" s="1">
        <f t="shared" si="404"/>
        <v>1</v>
      </c>
      <c r="AJ404" s="1">
        <f t="shared" si="3"/>
        <v>0</v>
      </c>
      <c r="AL404" s="1">
        <f>IFERROR(__xludf.DUMMYFUNCTION("IFERROR(TRANSPOSE(SORT(TRANSPOSE(FILTER(AE404:AI404, AE404:AI404&lt;&gt;0)),1, FALSE)))"),1.0)</f>
        <v>1</v>
      </c>
      <c r="AM404" s="1">
        <f>IFERROR(__xludf.DUMMYFUNCTION("""COMPUTED_VALUE"""),1.0)</f>
        <v>1</v>
      </c>
      <c r="AN404" s="1">
        <f>IFERROR(__xludf.DUMMYFUNCTION("""COMPUTED_VALUE"""),1.0)</f>
        <v>1</v>
      </c>
      <c r="AO404" s="1">
        <f>IFERROR(__xludf.DUMMYFUNCTION("""COMPUTED_VALUE"""),1.0)</f>
        <v>1</v>
      </c>
      <c r="AP404" s="1">
        <f>IFERROR(__xludf.DUMMYFUNCTION("""COMPUTED_VALUE"""),1.0)</f>
        <v>1</v>
      </c>
      <c r="AR404" s="1">
        <v>1.0</v>
      </c>
      <c r="AS404" s="1">
        <v>1.0</v>
      </c>
      <c r="AT404" s="1">
        <v>1.0</v>
      </c>
      <c r="AU404" s="1">
        <v>1.0</v>
      </c>
      <c r="AV404" s="1">
        <v>1.0</v>
      </c>
      <c r="AX404" s="1">
        <v>403.0</v>
      </c>
      <c r="AY404" s="1">
        <v>2.0</v>
      </c>
      <c r="AZ404" s="1">
        <v>2.0</v>
      </c>
      <c r="BA404" s="1">
        <v>1.0</v>
      </c>
      <c r="BB404" s="1"/>
      <c r="BC404" s="1"/>
      <c r="BD404" s="1">
        <v>7.0</v>
      </c>
      <c r="BE404" s="1">
        <v>7.0</v>
      </c>
      <c r="BF404" s="1">
        <v>9.0</v>
      </c>
      <c r="BG404" s="1">
        <v>12.0</v>
      </c>
      <c r="BH404" s="1">
        <v>9.0</v>
      </c>
      <c r="BI404" s="1" t="s">
        <v>786</v>
      </c>
      <c r="BJ404" s="1">
        <v>934.0</v>
      </c>
      <c r="BL404" s="1">
        <v>376402.0</v>
      </c>
    </row>
    <row r="405" ht="15.75" customHeight="1">
      <c r="A405" s="2" t="s">
        <v>787</v>
      </c>
      <c r="B405" s="1" t="str">
        <f>IFERROR(__xludf.DUMMYFUNCTION("""COMPUTED_VALUE"""),"359T4")</f>
        <v>359T4</v>
      </c>
      <c r="C405" s="1">
        <f>IFERROR(__xludf.DUMMYFUNCTION("""COMPUTED_VALUE"""),426.0)</f>
        <v>426</v>
      </c>
      <c r="D405" s="1" t="s">
        <v>31</v>
      </c>
      <c r="E405" s="1" t="s">
        <v>29</v>
      </c>
      <c r="F405" s="1" t="s">
        <v>23</v>
      </c>
      <c r="G405" s="1" t="s">
        <v>45</v>
      </c>
      <c r="H405" s="1" t="s">
        <v>21</v>
      </c>
      <c r="M405" s="1">
        <v>3.0</v>
      </c>
      <c r="N405" s="1">
        <v>5.0</v>
      </c>
      <c r="O405" s="1">
        <v>9.0</v>
      </c>
      <c r="P405" s="1">
        <v>10.0</v>
      </c>
      <c r="Q405" s="1">
        <v>4.0</v>
      </c>
      <c r="S405" s="1" t="s">
        <v>31</v>
      </c>
      <c r="T405" s="1" t="s">
        <v>29</v>
      </c>
      <c r="U405" s="1" t="s">
        <v>23</v>
      </c>
      <c r="V405" s="1" t="s">
        <v>45</v>
      </c>
      <c r="W405" s="1" t="s">
        <v>21</v>
      </c>
      <c r="Y405" s="1" t="str">
        <f>IFERROR(__xludf.DUMMYFUNCTION("UNIQUE(S405:W405, TRUE)"),"3")</f>
        <v>3</v>
      </c>
      <c r="Z405" s="1" t="str">
        <f>IFERROR(__xludf.DUMMYFUNCTION("""COMPUTED_VALUE"""),"5")</f>
        <v>5</v>
      </c>
      <c r="AA405" s="1" t="str">
        <f>IFERROR(__xludf.DUMMYFUNCTION("""COMPUTED_VALUE"""),"9")</f>
        <v>9</v>
      </c>
      <c r="AB405" s="1" t="str">
        <f>IFERROR(__xludf.DUMMYFUNCTION("""COMPUTED_VALUE"""),"T")</f>
        <v>T</v>
      </c>
      <c r="AC405" s="1" t="str">
        <f>IFERROR(__xludf.DUMMYFUNCTION("""COMPUTED_VALUE"""),"4")</f>
        <v>4</v>
      </c>
      <c r="AE405" s="1">
        <f t="shared" ref="AE405:AI405" si="405">IF($A405&lt;&gt;"", COUNTIF($D405:$H405, "=" &amp; Y405),"")</f>
        <v>1</v>
      </c>
      <c r="AF405" s="1">
        <f t="shared" si="405"/>
        <v>1</v>
      </c>
      <c r="AG405" s="1">
        <f t="shared" si="405"/>
        <v>1</v>
      </c>
      <c r="AH405" s="1">
        <f t="shared" si="405"/>
        <v>1</v>
      </c>
      <c r="AI405" s="1">
        <f t="shared" si="405"/>
        <v>1</v>
      </c>
      <c r="AJ405" s="1">
        <f t="shared" si="3"/>
        <v>0</v>
      </c>
      <c r="AL405" s="1">
        <f>IFERROR(__xludf.DUMMYFUNCTION("IFERROR(TRANSPOSE(SORT(TRANSPOSE(FILTER(AE405:AI405, AE405:AI405&lt;&gt;0)),1, FALSE)))"),1.0)</f>
        <v>1</v>
      </c>
      <c r="AM405" s="1">
        <f>IFERROR(__xludf.DUMMYFUNCTION("""COMPUTED_VALUE"""),1.0)</f>
        <v>1</v>
      </c>
      <c r="AN405" s="1">
        <f>IFERROR(__xludf.DUMMYFUNCTION("""COMPUTED_VALUE"""),1.0)</f>
        <v>1</v>
      </c>
      <c r="AO405" s="1">
        <f>IFERROR(__xludf.DUMMYFUNCTION("""COMPUTED_VALUE"""),1.0)</f>
        <v>1</v>
      </c>
      <c r="AP405" s="1">
        <f>IFERROR(__xludf.DUMMYFUNCTION("""COMPUTED_VALUE"""),1.0)</f>
        <v>1</v>
      </c>
      <c r="AR405" s="1">
        <v>1.0</v>
      </c>
      <c r="AS405" s="1">
        <v>1.0</v>
      </c>
      <c r="AT405" s="1">
        <v>1.0</v>
      </c>
      <c r="AU405" s="1">
        <v>1.0</v>
      </c>
      <c r="AV405" s="1">
        <v>1.0</v>
      </c>
      <c r="AX405" s="1">
        <v>404.0</v>
      </c>
      <c r="AY405" s="1">
        <v>2.0</v>
      </c>
      <c r="AZ405" s="1">
        <v>2.0</v>
      </c>
      <c r="BA405" s="1">
        <v>1.0</v>
      </c>
      <c r="BB405" s="1"/>
      <c r="BC405" s="1"/>
      <c r="BD405" s="1">
        <v>7.0</v>
      </c>
      <c r="BE405" s="1">
        <v>7.0</v>
      </c>
      <c r="BF405" s="1">
        <v>10.0</v>
      </c>
      <c r="BG405" s="1">
        <v>10.0</v>
      </c>
      <c r="BH405" s="1">
        <v>12.0</v>
      </c>
      <c r="BI405" s="1" t="s">
        <v>788</v>
      </c>
      <c r="BJ405" s="1">
        <v>461.0</v>
      </c>
      <c r="BL405" s="1">
        <v>186244.0</v>
      </c>
    </row>
    <row r="406" ht="15.75" customHeight="1">
      <c r="A406" s="2" t="s">
        <v>789</v>
      </c>
      <c r="B406" s="1" t="str">
        <f>IFERROR(__xludf.DUMMYFUNCTION("""COMPUTED_VALUE"""),"T6578")</f>
        <v>T6578</v>
      </c>
      <c r="C406" s="1">
        <f>IFERROR(__xludf.DUMMYFUNCTION("""COMPUTED_VALUE"""),315.0)</f>
        <v>315</v>
      </c>
      <c r="D406" s="1" t="s">
        <v>45</v>
      </c>
      <c r="E406" s="1" t="s">
        <v>40</v>
      </c>
      <c r="F406" s="1" t="s">
        <v>29</v>
      </c>
      <c r="G406" s="1" t="s">
        <v>28</v>
      </c>
      <c r="H406" s="1" t="s">
        <v>30</v>
      </c>
      <c r="M406" s="1">
        <v>10.0</v>
      </c>
      <c r="N406" s="1">
        <v>6.0</v>
      </c>
      <c r="O406" s="1">
        <v>5.0</v>
      </c>
      <c r="P406" s="1">
        <v>7.0</v>
      </c>
      <c r="Q406" s="1">
        <v>8.0</v>
      </c>
      <c r="S406" s="1" t="s">
        <v>45</v>
      </c>
      <c r="T406" s="1" t="s">
        <v>40</v>
      </c>
      <c r="U406" s="1" t="s">
        <v>29</v>
      </c>
      <c r="V406" s="1" t="s">
        <v>28</v>
      </c>
      <c r="W406" s="1" t="s">
        <v>30</v>
      </c>
      <c r="Y406" s="1" t="str">
        <f>IFERROR(__xludf.DUMMYFUNCTION("UNIQUE(S406:W406, TRUE)"),"T")</f>
        <v>T</v>
      </c>
      <c r="Z406" s="1" t="str">
        <f>IFERROR(__xludf.DUMMYFUNCTION("""COMPUTED_VALUE"""),"6")</f>
        <v>6</v>
      </c>
      <c r="AA406" s="1" t="str">
        <f>IFERROR(__xludf.DUMMYFUNCTION("""COMPUTED_VALUE"""),"5")</f>
        <v>5</v>
      </c>
      <c r="AB406" s="1" t="str">
        <f>IFERROR(__xludf.DUMMYFUNCTION("""COMPUTED_VALUE"""),"7")</f>
        <v>7</v>
      </c>
      <c r="AC406" s="1" t="str">
        <f>IFERROR(__xludf.DUMMYFUNCTION("""COMPUTED_VALUE"""),"8")</f>
        <v>8</v>
      </c>
      <c r="AE406" s="1">
        <f t="shared" ref="AE406:AI406" si="406">IF($A406&lt;&gt;"", COUNTIF($D406:$H406, "=" &amp; Y406),"")</f>
        <v>1</v>
      </c>
      <c r="AF406" s="1">
        <f t="shared" si="406"/>
        <v>1</v>
      </c>
      <c r="AG406" s="1">
        <f t="shared" si="406"/>
        <v>1</v>
      </c>
      <c r="AH406" s="1">
        <f t="shared" si="406"/>
        <v>1</v>
      </c>
      <c r="AI406" s="1">
        <f t="shared" si="406"/>
        <v>1</v>
      </c>
      <c r="AJ406" s="1">
        <f t="shared" si="3"/>
        <v>0</v>
      </c>
      <c r="AL406" s="1">
        <f>IFERROR(__xludf.DUMMYFUNCTION("IFERROR(TRANSPOSE(SORT(TRANSPOSE(FILTER(AE406:AI406, AE406:AI406&lt;&gt;0)),1, FALSE)))"),1.0)</f>
        <v>1</v>
      </c>
      <c r="AM406" s="1">
        <f>IFERROR(__xludf.DUMMYFUNCTION("""COMPUTED_VALUE"""),1.0)</f>
        <v>1</v>
      </c>
      <c r="AN406" s="1">
        <f>IFERROR(__xludf.DUMMYFUNCTION("""COMPUTED_VALUE"""),1.0)</f>
        <v>1</v>
      </c>
      <c r="AO406" s="1">
        <f>IFERROR(__xludf.DUMMYFUNCTION("""COMPUTED_VALUE"""),1.0)</f>
        <v>1</v>
      </c>
      <c r="AP406" s="1">
        <f>IFERROR(__xludf.DUMMYFUNCTION("""COMPUTED_VALUE"""),1.0)</f>
        <v>1</v>
      </c>
      <c r="AR406" s="1">
        <v>1.0</v>
      </c>
      <c r="AS406" s="1">
        <v>1.0</v>
      </c>
      <c r="AT406" s="1">
        <v>1.0</v>
      </c>
      <c r="AU406" s="1">
        <v>1.0</v>
      </c>
      <c r="AV406" s="1">
        <v>1.0</v>
      </c>
      <c r="AX406" s="1">
        <v>405.0</v>
      </c>
      <c r="AY406" s="1">
        <v>2.0</v>
      </c>
      <c r="AZ406" s="1">
        <v>2.0</v>
      </c>
      <c r="BA406" s="1">
        <v>1.0</v>
      </c>
      <c r="BB406" s="1"/>
      <c r="BC406" s="1"/>
      <c r="BD406" s="1">
        <v>7.0</v>
      </c>
      <c r="BE406" s="1">
        <v>7.0</v>
      </c>
      <c r="BF406" s="1">
        <v>13.0</v>
      </c>
      <c r="BG406" s="1">
        <v>13.0</v>
      </c>
      <c r="BH406" s="1">
        <v>10.0</v>
      </c>
      <c r="BI406" s="1" t="s">
        <v>790</v>
      </c>
      <c r="BJ406" s="1">
        <v>105.0</v>
      </c>
      <c r="BL406" s="1">
        <v>42525.0</v>
      </c>
    </row>
    <row r="407" ht="15.75" customHeight="1">
      <c r="A407" s="2" t="s">
        <v>791</v>
      </c>
      <c r="B407" s="1" t="str">
        <f>IFERROR(__xludf.DUMMYFUNCTION("""COMPUTED_VALUE"""),"626T6")</f>
        <v>626T6</v>
      </c>
      <c r="C407" s="1">
        <f>IFERROR(__xludf.DUMMYFUNCTION("""COMPUTED_VALUE"""),772.0)</f>
        <v>772</v>
      </c>
      <c r="D407" s="1" t="s">
        <v>40</v>
      </c>
      <c r="E407" s="1" t="s">
        <v>24</v>
      </c>
      <c r="F407" s="1" t="s">
        <v>40</v>
      </c>
      <c r="G407" s="1" t="s">
        <v>45</v>
      </c>
      <c r="H407" s="1" t="s">
        <v>40</v>
      </c>
      <c r="M407" s="1">
        <v>6.0</v>
      </c>
      <c r="N407" s="1">
        <v>2.0</v>
      </c>
      <c r="O407" s="1">
        <v>6.0</v>
      </c>
      <c r="P407" s="1">
        <v>10.0</v>
      </c>
      <c r="Q407" s="1">
        <v>6.0</v>
      </c>
      <c r="S407" s="1" t="s">
        <v>40</v>
      </c>
      <c r="T407" s="1" t="s">
        <v>24</v>
      </c>
      <c r="U407" s="1" t="s">
        <v>40</v>
      </c>
      <c r="V407" s="1" t="s">
        <v>45</v>
      </c>
      <c r="W407" s="1" t="s">
        <v>40</v>
      </c>
      <c r="Y407" s="1" t="str">
        <f>IFERROR(__xludf.DUMMYFUNCTION("UNIQUE(S407:W407, TRUE)"),"6")</f>
        <v>6</v>
      </c>
      <c r="Z407" s="1" t="str">
        <f>IFERROR(__xludf.DUMMYFUNCTION("""COMPUTED_VALUE"""),"2")</f>
        <v>2</v>
      </c>
      <c r="AA407" s="1" t="str">
        <f>IFERROR(__xludf.DUMMYFUNCTION("""COMPUTED_VALUE"""),"T")</f>
        <v>T</v>
      </c>
      <c r="AE407" s="1">
        <f t="shared" ref="AE407:AI407" si="407">IF($A407&lt;&gt;"", COUNTIF($D407:$H407, "=" &amp; Y407),"")</f>
        <v>3</v>
      </c>
      <c r="AF407" s="1">
        <f t="shared" si="407"/>
        <v>1</v>
      </c>
      <c r="AG407" s="1">
        <f t="shared" si="407"/>
        <v>1</v>
      </c>
      <c r="AH407" s="1">
        <f t="shared" si="407"/>
        <v>0</v>
      </c>
      <c r="AI407" s="1">
        <f t="shared" si="407"/>
        <v>0</v>
      </c>
      <c r="AJ407" s="1">
        <f t="shared" si="3"/>
        <v>0</v>
      </c>
      <c r="AL407" s="1">
        <f>IFERROR(__xludf.DUMMYFUNCTION("IFERROR(TRANSPOSE(SORT(TRANSPOSE(FILTER(AE407:AI407, AE407:AI407&lt;&gt;0)),1, FALSE)))"),3.0)</f>
        <v>3</v>
      </c>
      <c r="AM407" s="1">
        <f>IFERROR(__xludf.DUMMYFUNCTION("""COMPUTED_VALUE"""),1.0)</f>
        <v>1</v>
      </c>
      <c r="AN407" s="1">
        <f>IFERROR(__xludf.DUMMYFUNCTION("""COMPUTED_VALUE"""),1.0)</f>
        <v>1</v>
      </c>
      <c r="AR407" s="1">
        <v>3.0</v>
      </c>
      <c r="AS407" s="1">
        <v>1.0</v>
      </c>
      <c r="AT407" s="1">
        <v>1.0</v>
      </c>
      <c r="AU407" s="1"/>
      <c r="AV407" s="1"/>
      <c r="AX407" s="1">
        <v>406.0</v>
      </c>
      <c r="AY407" s="1">
        <v>2.0</v>
      </c>
      <c r="AZ407" s="1">
        <v>2.0</v>
      </c>
      <c r="BA407" s="1">
        <v>1.0</v>
      </c>
      <c r="BB407" s="1"/>
      <c r="BC407" s="1"/>
      <c r="BD407" s="1">
        <v>7.0</v>
      </c>
      <c r="BE407" s="1">
        <v>9.0</v>
      </c>
      <c r="BF407" s="1">
        <v>9.0</v>
      </c>
      <c r="BG407" s="1">
        <v>5.0</v>
      </c>
      <c r="BH407" s="1">
        <v>7.0</v>
      </c>
      <c r="BI407" s="1">
        <v>79957.0</v>
      </c>
      <c r="BJ407" s="1">
        <v>263.0</v>
      </c>
      <c r="BL407" s="1">
        <v>106778.0</v>
      </c>
    </row>
    <row r="408" ht="15.75" customHeight="1">
      <c r="A408" s="2" t="s">
        <v>792</v>
      </c>
      <c r="B408" s="1" t="str">
        <f>IFERROR(__xludf.DUMMYFUNCTION("""COMPUTED_VALUE"""),"K79A9")</f>
        <v>K79A9</v>
      </c>
      <c r="C408" s="1">
        <f>IFERROR(__xludf.DUMMYFUNCTION("""COMPUTED_VALUE"""),599.0)</f>
        <v>599</v>
      </c>
      <c r="D408" s="1" t="s">
        <v>38</v>
      </c>
      <c r="E408" s="1" t="s">
        <v>28</v>
      </c>
      <c r="F408" s="1" t="s">
        <v>23</v>
      </c>
      <c r="G408" s="1" t="s">
        <v>39</v>
      </c>
      <c r="H408" s="1" t="s">
        <v>23</v>
      </c>
      <c r="M408" s="1">
        <v>13.0</v>
      </c>
      <c r="N408" s="1">
        <v>7.0</v>
      </c>
      <c r="O408" s="1">
        <v>9.0</v>
      </c>
      <c r="P408" s="1">
        <v>14.0</v>
      </c>
      <c r="Q408" s="1">
        <v>9.0</v>
      </c>
      <c r="S408" s="1" t="s">
        <v>38</v>
      </c>
      <c r="T408" s="1" t="s">
        <v>28</v>
      </c>
      <c r="U408" s="1" t="s">
        <v>23</v>
      </c>
      <c r="V408" s="1" t="s">
        <v>39</v>
      </c>
      <c r="W408" s="1" t="s">
        <v>23</v>
      </c>
      <c r="Y408" s="1" t="str">
        <f>IFERROR(__xludf.DUMMYFUNCTION("UNIQUE(S408:W408, TRUE)"),"K")</f>
        <v>K</v>
      </c>
      <c r="Z408" s="1" t="str">
        <f>IFERROR(__xludf.DUMMYFUNCTION("""COMPUTED_VALUE"""),"7")</f>
        <v>7</v>
      </c>
      <c r="AA408" s="1" t="str">
        <f>IFERROR(__xludf.DUMMYFUNCTION("""COMPUTED_VALUE"""),"9")</f>
        <v>9</v>
      </c>
      <c r="AB408" s="1" t="str">
        <f>IFERROR(__xludf.DUMMYFUNCTION("""COMPUTED_VALUE"""),"A")</f>
        <v>A</v>
      </c>
      <c r="AE408" s="1">
        <f t="shared" ref="AE408:AI408" si="408">IF($A408&lt;&gt;"", COUNTIF($D408:$H408, "=" &amp; Y408),"")</f>
        <v>1</v>
      </c>
      <c r="AF408" s="1">
        <f t="shared" si="408"/>
        <v>1</v>
      </c>
      <c r="AG408" s="1">
        <f t="shared" si="408"/>
        <v>2</v>
      </c>
      <c r="AH408" s="1">
        <f t="shared" si="408"/>
        <v>1</v>
      </c>
      <c r="AI408" s="1">
        <f t="shared" si="408"/>
        <v>0</v>
      </c>
      <c r="AJ408" s="1">
        <f t="shared" si="3"/>
        <v>0</v>
      </c>
      <c r="AL408" s="1">
        <f>IFERROR(__xludf.DUMMYFUNCTION("IFERROR(TRANSPOSE(SORT(TRANSPOSE(FILTER(AE408:AI408, AE408:AI408&lt;&gt;0)),1, FALSE)))"),2.0)</f>
        <v>2</v>
      </c>
      <c r="AM408" s="1">
        <f>IFERROR(__xludf.DUMMYFUNCTION("""COMPUTED_VALUE"""),1.0)</f>
        <v>1</v>
      </c>
      <c r="AN408" s="1">
        <f>IFERROR(__xludf.DUMMYFUNCTION("""COMPUTED_VALUE"""),1.0)</f>
        <v>1</v>
      </c>
      <c r="AO408" s="1">
        <f>IFERROR(__xludf.DUMMYFUNCTION("""COMPUTED_VALUE"""),1.0)</f>
        <v>1</v>
      </c>
      <c r="AR408" s="1">
        <v>2.0</v>
      </c>
      <c r="AS408" s="1">
        <v>1.0</v>
      </c>
      <c r="AT408" s="1">
        <v>1.0</v>
      </c>
      <c r="AU408" s="1">
        <v>1.0</v>
      </c>
      <c r="AV408" s="1"/>
      <c r="AX408" s="1">
        <v>407.0</v>
      </c>
      <c r="AY408" s="1">
        <v>2.0</v>
      </c>
      <c r="AZ408" s="1">
        <v>2.0</v>
      </c>
      <c r="BA408" s="1">
        <v>1.0</v>
      </c>
      <c r="BB408" s="1"/>
      <c r="BC408" s="1"/>
      <c r="BD408" s="1">
        <v>7.0</v>
      </c>
      <c r="BE408" s="1">
        <v>10.0</v>
      </c>
      <c r="BF408" s="1">
        <v>10.0</v>
      </c>
      <c r="BG408" s="1">
        <v>9.0</v>
      </c>
      <c r="BH408" s="1">
        <v>9.0</v>
      </c>
      <c r="BI408" s="1" t="s">
        <v>793</v>
      </c>
      <c r="BJ408" s="1">
        <v>649.0</v>
      </c>
      <c r="BL408" s="1">
        <v>264143.0</v>
      </c>
    </row>
    <row r="409" ht="15.75" customHeight="1">
      <c r="A409" s="2" t="s">
        <v>794</v>
      </c>
      <c r="B409" s="1" t="str">
        <f>IFERROR(__xludf.DUMMYFUNCTION("""COMPUTED_VALUE"""),"4A9JA")</f>
        <v>4A9JA</v>
      </c>
      <c r="C409" s="1">
        <f>IFERROR(__xludf.DUMMYFUNCTION("""COMPUTED_VALUE"""),653.0)</f>
        <v>653</v>
      </c>
      <c r="D409" s="1" t="s">
        <v>21</v>
      </c>
      <c r="E409" s="1" t="s">
        <v>39</v>
      </c>
      <c r="F409" s="1" t="s">
        <v>23</v>
      </c>
      <c r="G409" s="1" t="s">
        <v>22</v>
      </c>
      <c r="H409" s="1" t="s">
        <v>39</v>
      </c>
      <c r="M409" s="1">
        <v>4.0</v>
      </c>
      <c r="N409" s="1">
        <v>14.0</v>
      </c>
      <c r="O409" s="1">
        <v>9.0</v>
      </c>
      <c r="P409" s="1">
        <v>1.0</v>
      </c>
      <c r="Q409" s="1">
        <v>14.0</v>
      </c>
      <c r="S409" s="1" t="s">
        <v>21</v>
      </c>
      <c r="T409" s="1" t="s">
        <v>39</v>
      </c>
      <c r="U409" s="1" t="s">
        <v>23</v>
      </c>
      <c r="V409" s="1" t="s">
        <v>25</v>
      </c>
      <c r="W409" s="1" t="s">
        <v>39</v>
      </c>
      <c r="Y409" s="1" t="str">
        <f>IFERROR(__xludf.DUMMYFUNCTION("UNIQUE(S409:W409, TRUE)"),"4")</f>
        <v>4</v>
      </c>
      <c r="Z409" s="1" t="str">
        <f>IFERROR(__xludf.DUMMYFUNCTION("""COMPUTED_VALUE"""),"A")</f>
        <v>A</v>
      </c>
      <c r="AA409" s="1" t="str">
        <f>IFERROR(__xludf.DUMMYFUNCTION("""COMPUTED_VALUE"""),"9")</f>
        <v>9</v>
      </c>
      <c r="AB409" s="1" t="str">
        <f>IFERROR(__xludf.DUMMYFUNCTION("""COMPUTED_VALUE"""),"")</f>
        <v/>
      </c>
      <c r="AE409" s="1">
        <f t="shared" ref="AE409:AI409" si="409">IF($A409&lt;&gt;"", COUNTIF($D409:$H409, "=" &amp; Y409),"")</f>
        <v>1</v>
      </c>
      <c r="AF409" s="1">
        <f t="shared" si="409"/>
        <v>2</v>
      </c>
      <c r="AG409" s="1">
        <f t="shared" si="409"/>
        <v>1</v>
      </c>
      <c r="AH409" s="1">
        <f t="shared" si="409"/>
        <v>0</v>
      </c>
      <c r="AI409" s="1">
        <f t="shared" si="409"/>
        <v>0</v>
      </c>
      <c r="AJ409" s="1">
        <f t="shared" si="3"/>
        <v>1</v>
      </c>
      <c r="AL409" s="1">
        <f>IFERROR(__xludf.DUMMYFUNCTION("IFERROR(TRANSPOSE(SORT(TRANSPOSE(FILTER(AE409:AI409, AE409:AI409&lt;&gt;0)),1, FALSE)))"),2.0)</f>
        <v>2</v>
      </c>
      <c r="AM409" s="1">
        <f>IFERROR(__xludf.DUMMYFUNCTION("""COMPUTED_VALUE"""),1.0)</f>
        <v>1</v>
      </c>
      <c r="AN409" s="1">
        <f>IFERROR(__xludf.DUMMYFUNCTION("""COMPUTED_VALUE"""),1.0)</f>
        <v>1</v>
      </c>
      <c r="AR409" s="1">
        <v>3.0</v>
      </c>
      <c r="AS409" s="1">
        <v>1.0</v>
      </c>
      <c r="AT409" s="1">
        <v>1.0</v>
      </c>
      <c r="AU409" s="1"/>
      <c r="AV409" s="1"/>
      <c r="AX409" s="1">
        <v>408.0</v>
      </c>
      <c r="AY409" s="1">
        <v>2.0</v>
      </c>
      <c r="AZ409" s="1">
        <v>2.0</v>
      </c>
      <c r="BA409" s="1">
        <v>1.0</v>
      </c>
      <c r="BB409" s="1"/>
      <c r="BC409" s="1"/>
      <c r="BD409" s="1">
        <v>7.0</v>
      </c>
      <c r="BE409" s="1">
        <v>10.0</v>
      </c>
      <c r="BF409" s="1">
        <v>10.0</v>
      </c>
      <c r="BG409" s="1">
        <v>14.0</v>
      </c>
      <c r="BH409" s="1">
        <v>7.0</v>
      </c>
      <c r="BI409" s="1" t="s">
        <v>795</v>
      </c>
      <c r="BJ409" s="1">
        <v>725.0</v>
      </c>
      <c r="BL409" s="1">
        <v>295800.0</v>
      </c>
    </row>
    <row r="410" ht="15.75" customHeight="1">
      <c r="A410" s="2" t="s">
        <v>796</v>
      </c>
      <c r="B410" s="1" t="str">
        <f>IFERROR(__xludf.DUMMYFUNCTION("""COMPUTED_VALUE"""),"366J6")</f>
        <v>366J6</v>
      </c>
      <c r="C410" s="1">
        <f>IFERROR(__xludf.DUMMYFUNCTION("""COMPUTED_VALUE"""),45.0)</f>
        <v>45</v>
      </c>
      <c r="D410" s="1" t="s">
        <v>31</v>
      </c>
      <c r="E410" s="1" t="s">
        <v>40</v>
      </c>
      <c r="F410" s="1" t="s">
        <v>40</v>
      </c>
      <c r="G410" s="1" t="s">
        <v>22</v>
      </c>
      <c r="H410" s="1" t="s">
        <v>40</v>
      </c>
      <c r="M410" s="1">
        <v>3.0</v>
      </c>
      <c r="N410" s="1">
        <v>6.0</v>
      </c>
      <c r="O410" s="1">
        <v>6.0</v>
      </c>
      <c r="P410" s="1">
        <v>1.0</v>
      </c>
      <c r="Q410" s="1">
        <v>6.0</v>
      </c>
      <c r="S410" s="1" t="s">
        <v>31</v>
      </c>
      <c r="T410" s="1" t="s">
        <v>40</v>
      </c>
      <c r="U410" s="1" t="s">
        <v>40</v>
      </c>
      <c r="V410" s="1" t="s">
        <v>25</v>
      </c>
      <c r="W410" s="1" t="s">
        <v>40</v>
      </c>
      <c r="Y410" s="1" t="str">
        <f>IFERROR(__xludf.DUMMYFUNCTION("UNIQUE(S410:W410, TRUE)"),"3")</f>
        <v>3</v>
      </c>
      <c r="Z410" s="1" t="str">
        <f>IFERROR(__xludf.DUMMYFUNCTION("""COMPUTED_VALUE"""),"6")</f>
        <v>6</v>
      </c>
      <c r="AA410" s="1" t="str">
        <f>IFERROR(__xludf.DUMMYFUNCTION("""COMPUTED_VALUE"""),"")</f>
        <v/>
      </c>
      <c r="AE410" s="1">
        <f t="shared" ref="AE410:AI410" si="410">IF($A410&lt;&gt;"", COUNTIF($D410:$H410, "=" &amp; Y410),"")</f>
        <v>1</v>
      </c>
      <c r="AF410" s="1">
        <f t="shared" si="410"/>
        <v>3</v>
      </c>
      <c r="AG410" s="1">
        <f t="shared" si="410"/>
        <v>0</v>
      </c>
      <c r="AH410" s="1">
        <f t="shared" si="410"/>
        <v>0</v>
      </c>
      <c r="AI410" s="1">
        <f t="shared" si="410"/>
        <v>0</v>
      </c>
      <c r="AJ410" s="1">
        <f t="shared" si="3"/>
        <v>1</v>
      </c>
      <c r="AL410" s="1">
        <f>IFERROR(__xludf.DUMMYFUNCTION("IFERROR(TRANSPOSE(SORT(TRANSPOSE(FILTER(AE410:AI410, AE410:AI410&lt;&gt;0)),1, FALSE)))"),3.0)</f>
        <v>3</v>
      </c>
      <c r="AM410" s="1">
        <f>IFERROR(__xludf.DUMMYFUNCTION("""COMPUTED_VALUE"""),1.0)</f>
        <v>1</v>
      </c>
      <c r="AR410" s="1">
        <v>4.0</v>
      </c>
      <c r="AS410" s="1">
        <v>1.0</v>
      </c>
      <c r="AT410" s="1"/>
      <c r="AU410" s="1"/>
      <c r="AV410" s="1"/>
      <c r="AX410" s="1">
        <v>409.0</v>
      </c>
      <c r="AY410" s="1">
        <v>2.0</v>
      </c>
      <c r="AZ410" s="1">
        <v>2.0</v>
      </c>
      <c r="BA410" s="1">
        <v>1.0</v>
      </c>
      <c r="BB410" s="1"/>
      <c r="BC410" s="1"/>
      <c r="BD410" s="1">
        <v>7.0</v>
      </c>
      <c r="BE410" s="1">
        <v>10.0</v>
      </c>
      <c r="BF410" s="1">
        <v>13.0</v>
      </c>
      <c r="BG410" s="1">
        <v>13.0</v>
      </c>
      <c r="BH410" s="1">
        <v>10.0</v>
      </c>
      <c r="BI410" s="1" t="s">
        <v>797</v>
      </c>
      <c r="BJ410" s="1">
        <v>808.0</v>
      </c>
      <c r="BL410" s="1">
        <v>330472.0</v>
      </c>
    </row>
    <row r="411" ht="15.75" customHeight="1">
      <c r="A411" s="2" t="s">
        <v>798</v>
      </c>
      <c r="B411" s="1" t="str">
        <f>IFERROR(__xludf.DUMMYFUNCTION("""COMPUTED_VALUE"""),"2T8J7")</f>
        <v>2T8J7</v>
      </c>
      <c r="C411" s="1">
        <f>IFERROR(__xludf.DUMMYFUNCTION("""COMPUTED_VALUE"""),628.0)</f>
        <v>628</v>
      </c>
      <c r="D411" s="1" t="s">
        <v>24</v>
      </c>
      <c r="E411" s="1" t="s">
        <v>45</v>
      </c>
      <c r="F411" s="1" t="s">
        <v>30</v>
      </c>
      <c r="G411" s="1" t="s">
        <v>22</v>
      </c>
      <c r="H411" s="1" t="s">
        <v>28</v>
      </c>
      <c r="M411" s="1">
        <v>2.0</v>
      </c>
      <c r="N411" s="1">
        <v>10.0</v>
      </c>
      <c r="O411" s="1">
        <v>8.0</v>
      </c>
      <c r="P411" s="1">
        <v>1.0</v>
      </c>
      <c r="Q411" s="1">
        <v>7.0</v>
      </c>
      <c r="S411" s="1" t="s">
        <v>24</v>
      </c>
      <c r="T411" s="1" t="s">
        <v>45</v>
      </c>
      <c r="U411" s="1" t="s">
        <v>30</v>
      </c>
      <c r="V411" s="1" t="s">
        <v>25</v>
      </c>
      <c r="W411" s="1" t="s">
        <v>28</v>
      </c>
      <c r="Y411" s="1" t="str">
        <f>IFERROR(__xludf.DUMMYFUNCTION("UNIQUE(S411:W411, TRUE)"),"2")</f>
        <v>2</v>
      </c>
      <c r="Z411" s="1" t="str">
        <f>IFERROR(__xludf.DUMMYFUNCTION("""COMPUTED_VALUE"""),"T")</f>
        <v>T</v>
      </c>
      <c r="AA411" s="1" t="str">
        <f>IFERROR(__xludf.DUMMYFUNCTION("""COMPUTED_VALUE"""),"8")</f>
        <v>8</v>
      </c>
      <c r="AB411" s="1" t="str">
        <f>IFERROR(__xludf.DUMMYFUNCTION("""COMPUTED_VALUE"""),"")</f>
        <v/>
      </c>
      <c r="AC411" s="1" t="str">
        <f>IFERROR(__xludf.DUMMYFUNCTION("""COMPUTED_VALUE"""),"7")</f>
        <v>7</v>
      </c>
      <c r="AE411" s="1">
        <f t="shared" ref="AE411:AI411" si="411">IF($A411&lt;&gt;"", COUNTIF($D411:$H411, "=" &amp; Y411),"")</f>
        <v>1</v>
      </c>
      <c r="AF411" s="1">
        <f t="shared" si="411"/>
        <v>1</v>
      </c>
      <c r="AG411" s="1">
        <f t="shared" si="411"/>
        <v>1</v>
      </c>
      <c r="AH411" s="1">
        <f t="shared" si="411"/>
        <v>0</v>
      </c>
      <c r="AI411" s="1">
        <f t="shared" si="411"/>
        <v>1</v>
      </c>
      <c r="AJ411" s="1">
        <f t="shared" si="3"/>
        <v>1</v>
      </c>
      <c r="AL411" s="1">
        <f>IFERROR(__xludf.DUMMYFUNCTION("IFERROR(TRANSPOSE(SORT(TRANSPOSE(FILTER(AE411:AI411, AE411:AI411&lt;&gt;0)),1, FALSE)))"),1.0)</f>
        <v>1</v>
      </c>
      <c r="AM411" s="1">
        <f>IFERROR(__xludf.DUMMYFUNCTION("""COMPUTED_VALUE"""),1.0)</f>
        <v>1</v>
      </c>
      <c r="AN411" s="1">
        <f>IFERROR(__xludf.DUMMYFUNCTION("""COMPUTED_VALUE"""),1.0)</f>
        <v>1</v>
      </c>
      <c r="AO411" s="1">
        <f>IFERROR(__xludf.DUMMYFUNCTION("""COMPUTED_VALUE"""),1.0)</f>
        <v>1</v>
      </c>
      <c r="AR411" s="1">
        <v>2.0</v>
      </c>
      <c r="AS411" s="1">
        <v>1.0</v>
      </c>
      <c r="AT411" s="1">
        <v>1.0</v>
      </c>
      <c r="AU411" s="1">
        <v>1.0</v>
      </c>
      <c r="AV411" s="1"/>
      <c r="AX411" s="1">
        <v>410.0</v>
      </c>
      <c r="AY411" s="1">
        <v>2.0</v>
      </c>
      <c r="AZ411" s="1">
        <v>2.0</v>
      </c>
      <c r="BA411" s="1">
        <v>1.0</v>
      </c>
      <c r="BB411" s="1"/>
      <c r="BC411" s="1"/>
      <c r="BD411" s="1">
        <v>7.0</v>
      </c>
      <c r="BE411" s="1">
        <v>12.0</v>
      </c>
      <c r="BF411" s="1">
        <v>5.0</v>
      </c>
      <c r="BG411" s="1">
        <v>12.0</v>
      </c>
      <c r="BH411" s="1">
        <v>5.0</v>
      </c>
      <c r="BI411" s="1" t="s">
        <v>799</v>
      </c>
      <c r="BJ411" s="1">
        <v>375.0</v>
      </c>
      <c r="BL411" s="1">
        <v>153750.0</v>
      </c>
    </row>
    <row r="412" ht="15.75" customHeight="1">
      <c r="A412" s="2" t="s">
        <v>800</v>
      </c>
      <c r="B412" s="1" t="str">
        <f>IFERROR(__xludf.DUMMYFUNCTION("""COMPUTED_VALUE"""),"TTTT3")</f>
        <v>TTTT3</v>
      </c>
      <c r="C412" s="1">
        <f>IFERROR(__xludf.DUMMYFUNCTION("""COMPUTED_VALUE"""),967.0)</f>
        <v>967</v>
      </c>
      <c r="D412" s="1" t="s">
        <v>45</v>
      </c>
      <c r="E412" s="1" t="s">
        <v>45</v>
      </c>
      <c r="F412" s="1" t="s">
        <v>45</v>
      </c>
      <c r="G412" s="1" t="s">
        <v>45</v>
      </c>
      <c r="H412" s="1" t="s">
        <v>31</v>
      </c>
      <c r="M412" s="1">
        <v>10.0</v>
      </c>
      <c r="N412" s="1">
        <v>10.0</v>
      </c>
      <c r="O412" s="1">
        <v>10.0</v>
      </c>
      <c r="P412" s="1">
        <v>10.0</v>
      </c>
      <c r="Q412" s="1">
        <v>3.0</v>
      </c>
      <c r="S412" s="1" t="s">
        <v>45</v>
      </c>
      <c r="T412" s="1" t="s">
        <v>45</v>
      </c>
      <c r="U412" s="1" t="s">
        <v>45</v>
      </c>
      <c r="V412" s="1" t="s">
        <v>45</v>
      </c>
      <c r="W412" s="1" t="s">
        <v>31</v>
      </c>
      <c r="Y412" s="1" t="str">
        <f>IFERROR(__xludf.DUMMYFUNCTION("UNIQUE(S412:W412, TRUE)"),"T")</f>
        <v>T</v>
      </c>
      <c r="Z412" s="1" t="str">
        <f>IFERROR(__xludf.DUMMYFUNCTION("""COMPUTED_VALUE"""),"3")</f>
        <v>3</v>
      </c>
      <c r="AE412" s="1">
        <f t="shared" ref="AE412:AI412" si="412">IF($A412&lt;&gt;"", COUNTIF($D412:$H412, "=" &amp; Y412),"")</f>
        <v>4</v>
      </c>
      <c r="AF412" s="1">
        <f t="shared" si="412"/>
        <v>1</v>
      </c>
      <c r="AG412" s="1">
        <f t="shared" si="412"/>
        <v>0</v>
      </c>
      <c r="AH412" s="1">
        <f t="shared" si="412"/>
        <v>0</v>
      </c>
      <c r="AI412" s="1">
        <f t="shared" si="412"/>
        <v>0</v>
      </c>
      <c r="AJ412" s="1">
        <f t="shared" si="3"/>
        <v>0</v>
      </c>
      <c r="AL412" s="1">
        <f>IFERROR(__xludf.DUMMYFUNCTION("IFERROR(TRANSPOSE(SORT(TRANSPOSE(FILTER(AE412:AI412, AE412:AI412&lt;&gt;0)),1, FALSE)))"),4.0)</f>
        <v>4</v>
      </c>
      <c r="AM412" s="1">
        <f>IFERROR(__xludf.DUMMYFUNCTION("""COMPUTED_VALUE"""),1.0)</f>
        <v>1</v>
      </c>
      <c r="AR412" s="1">
        <v>4.0</v>
      </c>
      <c r="AS412" s="1">
        <v>1.0</v>
      </c>
      <c r="AT412" s="1"/>
      <c r="AU412" s="1"/>
      <c r="AV412" s="1"/>
      <c r="AX412" s="1">
        <v>411.0</v>
      </c>
      <c r="AY412" s="1">
        <v>2.0</v>
      </c>
      <c r="AZ412" s="1">
        <v>2.0</v>
      </c>
      <c r="BA412" s="1">
        <v>1.0</v>
      </c>
      <c r="BB412" s="1"/>
      <c r="BC412" s="1"/>
      <c r="BD412" s="1">
        <v>7.0</v>
      </c>
      <c r="BE412" s="1">
        <v>13.0</v>
      </c>
      <c r="BF412" s="1">
        <v>2.0</v>
      </c>
      <c r="BG412" s="1">
        <v>13.0</v>
      </c>
      <c r="BH412" s="1">
        <v>2.0</v>
      </c>
      <c r="BI412" s="1" t="s">
        <v>801</v>
      </c>
      <c r="BJ412" s="1">
        <v>753.0</v>
      </c>
      <c r="BL412" s="1">
        <v>309483.0</v>
      </c>
    </row>
    <row r="413" ht="15.75" customHeight="1">
      <c r="A413" s="2" t="s">
        <v>802</v>
      </c>
      <c r="B413" s="1" t="str">
        <f>IFERROR(__xludf.DUMMYFUNCTION("""COMPUTED_VALUE"""),"A426J")</f>
        <v>A426J</v>
      </c>
      <c r="C413" s="1">
        <f>IFERROR(__xludf.DUMMYFUNCTION("""COMPUTED_VALUE"""),202.0)</f>
        <v>202</v>
      </c>
      <c r="D413" s="1" t="s">
        <v>39</v>
      </c>
      <c r="E413" s="1" t="s">
        <v>21</v>
      </c>
      <c r="F413" s="1" t="s">
        <v>24</v>
      </c>
      <c r="G413" s="1" t="s">
        <v>40</v>
      </c>
      <c r="H413" s="1" t="s">
        <v>22</v>
      </c>
      <c r="M413" s="1">
        <v>14.0</v>
      </c>
      <c r="N413" s="1">
        <v>4.0</v>
      </c>
      <c r="O413" s="1">
        <v>2.0</v>
      </c>
      <c r="P413" s="1">
        <v>6.0</v>
      </c>
      <c r="Q413" s="1">
        <v>1.0</v>
      </c>
      <c r="S413" s="1" t="s">
        <v>39</v>
      </c>
      <c r="T413" s="1" t="s">
        <v>21</v>
      </c>
      <c r="U413" s="1" t="s">
        <v>24</v>
      </c>
      <c r="V413" s="1" t="s">
        <v>40</v>
      </c>
      <c r="W413" s="1" t="s">
        <v>25</v>
      </c>
      <c r="Y413" s="1" t="str">
        <f>IFERROR(__xludf.DUMMYFUNCTION("UNIQUE(S413:W413, TRUE)"),"A")</f>
        <v>A</v>
      </c>
      <c r="Z413" s="1" t="str">
        <f>IFERROR(__xludf.DUMMYFUNCTION("""COMPUTED_VALUE"""),"4")</f>
        <v>4</v>
      </c>
      <c r="AA413" s="1" t="str">
        <f>IFERROR(__xludf.DUMMYFUNCTION("""COMPUTED_VALUE"""),"2")</f>
        <v>2</v>
      </c>
      <c r="AB413" s="1" t="str">
        <f>IFERROR(__xludf.DUMMYFUNCTION("""COMPUTED_VALUE"""),"6")</f>
        <v>6</v>
      </c>
      <c r="AC413" s="1" t="str">
        <f>IFERROR(__xludf.DUMMYFUNCTION("""COMPUTED_VALUE"""),"")</f>
        <v/>
      </c>
      <c r="AE413" s="1">
        <f t="shared" ref="AE413:AI413" si="413">IF($A413&lt;&gt;"", COUNTIF($D413:$H413, "=" &amp; Y413),"")</f>
        <v>1</v>
      </c>
      <c r="AF413" s="1">
        <f t="shared" si="413"/>
        <v>1</v>
      </c>
      <c r="AG413" s="1">
        <f t="shared" si="413"/>
        <v>1</v>
      </c>
      <c r="AH413" s="1">
        <f t="shared" si="413"/>
        <v>1</v>
      </c>
      <c r="AI413" s="1">
        <f t="shared" si="413"/>
        <v>0</v>
      </c>
      <c r="AJ413" s="1">
        <f t="shared" si="3"/>
        <v>1</v>
      </c>
      <c r="AL413" s="1">
        <f>IFERROR(__xludf.DUMMYFUNCTION("IFERROR(TRANSPOSE(SORT(TRANSPOSE(FILTER(AE413:AI413, AE413:AI413&lt;&gt;0)),1, FALSE)))"),1.0)</f>
        <v>1</v>
      </c>
      <c r="AM413" s="1">
        <f>IFERROR(__xludf.DUMMYFUNCTION("""COMPUTED_VALUE"""),1.0)</f>
        <v>1</v>
      </c>
      <c r="AN413" s="1">
        <f>IFERROR(__xludf.DUMMYFUNCTION("""COMPUTED_VALUE"""),1.0)</f>
        <v>1</v>
      </c>
      <c r="AO413" s="1">
        <f>IFERROR(__xludf.DUMMYFUNCTION("""COMPUTED_VALUE"""),1.0)</f>
        <v>1</v>
      </c>
      <c r="AR413" s="1">
        <v>2.0</v>
      </c>
      <c r="AS413" s="1">
        <v>1.0</v>
      </c>
      <c r="AT413" s="1">
        <v>1.0</v>
      </c>
      <c r="AU413" s="1">
        <v>1.0</v>
      </c>
      <c r="AV413" s="1"/>
      <c r="AX413" s="1">
        <v>412.0</v>
      </c>
      <c r="AY413" s="1">
        <v>2.0</v>
      </c>
      <c r="AZ413" s="1">
        <v>2.0</v>
      </c>
      <c r="BA413" s="1">
        <v>1.0</v>
      </c>
      <c r="BB413" s="1"/>
      <c r="BC413" s="1"/>
      <c r="BD413" s="1">
        <v>7.0</v>
      </c>
      <c r="BE413" s="1">
        <v>13.0</v>
      </c>
      <c r="BF413" s="1">
        <v>13.0</v>
      </c>
      <c r="BG413" s="1">
        <v>7.0</v>
      </c>
      <c r="BH413" s="1">
        <v>9.0</v>
      </c>
      <c r="BI413" s="1" t="s">
        <v>803</v>
      </c>
      <c r="BJ413" s="1">
        <v>174.0</v>
      </c>
      <c r="BL413" s="1">
        <v>71688.0</v>
      </c>
    </row>
    <row r="414" ht="15.75" customHeight="1">
      <c r="A414" s="2" t="s">
        <v>804</v>
      </c>
      <c r="B414" s="1" t="str">
        <f>IFERROR(__xludf.DUMMYFUNCTION("""COMPUTED_VALUE"""),"QA6T2")</f>
        <v>QA6T2</v>
      </c>
      <c r="C414" s="1">
        <f>IFERROR(__xludf.DUMMYFUNCTION("""COMPUTED_VALUE"""),760.0)</f>
        <v>760</v>
      </c>
      <c r="D414" s="1" t="s">
        <v>20</v>
      </c>
      <c r="E414" s="1" t="s">
        <v>39</v>
      </c>
      <c r="F414" s="1" t="s">
        <v>40</v>
      </c>
      <c r="G414" s="1" t="s">
        <v>45</v>
      </c>
      <c r="H414" s="1" t="s">
        <v>24</v>
      </c>
      <c r="M414" s="1">
        <v>12.0</v>
      </c>
      <c r="N414" s="1">
        <v>14.0</v>
      </c>
      <c r="O414" s="1">
        <v>6.0</v>
      </c>
      <c r="P414" s="1">
        <v>10.0</v>
      </c>
      <c r="Q414" s="1">
        <v>2.0</v>
      </c>
      <c r="S414" s="1" t="s">
        <v>20</v>
      </c>
      <c r="T414" s="1" t="s">
        <v>39</v>
      </c>
      <c r="U414" s="1" t="s">
        <v>40</v>
      </c>
      <c r="V414" s="1" t="s">
        <v>45</v>
      </c>
      <c r="W414" s="1" t="s">
        <v>24</v>
      </c>
      <c r="Y414" s="1" t="str">
        <f>IFERROR(__xludf.DUMMYFUNCTION("UNIQUE(S414:W414, TRUE)"),"Q")</f>
        <v>Q</v>
      </c>
      <c r="Z414" s="1" t="str">
        <f>IFERROR(__xludf.DUMMYFUNCTION("""COMPUTED_VALUE"""),"A")</f>
        <v>A</v>
      </c>
      <c r="AA414" s="1" t="str">
        <f>IFERROR(__xludf.DUMMYFUNCTION("""COMPUTED_VALUE"""),"6")</f>
        <v>6</v>
      </c>
      <c r="AB414" s="1" t="str">
        <f>IFERROR(__xludf.DUMMYFUNCTION("""COMPUTED_VALUE"""),"T")</f>
        <v>T</v>
      </c>
      <c r="AC414" s="1" t="str">
        <f>IFERROR(__xludf.DUMMYFUNCTION("""COMPUTED_VALUE"""),"2")</f>
        <v>2</v>
      </c>
      <c r="AE414" s="1">
        <f t="shared" ref="AE414:AI414" si="414">IF($A414&lt;&gt;"", COUNTIF($D414:$H414, "=" &amp; Y414),"")</f>
        <v>1</v>
      </c>
      <c r="AF414" s="1">
        <f t="shared" si="414"/>
        <v>1</v>
      </c>
      <c r="AG414" s="1">
        <f t="shared" si="414"/>
        <v>1</v>
      </c>
      <c r="AH414" s="1">
        <f t="shared" si="414"/>
        <v>1</v>
      </c>
      <c r="AI414" s="1">
        <f t="shared" si="414"/>
        <v>1</v>
      </c>
      <c r="AJ414" s="1">
        <f t="shared" si="3"/>
        <v>0</v>
      </c>
      <c r="AL414" s="1">
        <f>IFERROR(__xludf.DUMMYFUNCTION("IFERROR(TRANSPOSE(SORT(TRANSPOSE(FILTER(AE414:AI414, AE414:AI414&lt;&gt;0)),1, FALSE)))"),1.0)</f>
        <v>1</v>
      </c>
      <c r="AM414" s="1">
        <f>IFERROR(__xludf.DUMMYFUNCTION("""COMPUTED_VALUE"""),1.0)</f>
        <v>1</v>
      </c>
      <c r="AN414" s="1">
        <f>IFERROR(__xludf.DUMMYFUNCTION("""COMPUTED_VALUE"""),1.0)</f>
        <v>1</v>
      </c>
      <c r="AO414" s="1">
        <f>IFERROR(__xludf.DUMMYFUNCTION("""COMPUTED_VALUE"""),1.0)</f>
        <v>1</v>
      </c>
      <c r="AP414" s="1">
        <f>IFERROR(__xludf.DUMMYFUNCTION("""COMPUTED_VALUE"""),1.0)</f>
        <v>1</v>
      </c>
      <c r="AR414" s="1">
        <v>1.0</v>
      </c>
      <c r="AS414" s="1">
        <v>1.0</v>
      </c>
      <c r="AT414" s="1">
        <v>1.0</v>
      </c>
      <c r="AU414" s="1">
        <v>1.0</v>
      </c>
      <c r="AV414" s="1">
        <v>1.0</v>
      </c>
      <c r="AX414" s="1">
        <v>413.0</v>
      </c>
      <c r="AY414" s="1">
        <v>2.0</v>
      </c>
      <c r="AZ414" s="1">
        <v>2.0</v>
      </c>
      <c r="BA414" s="1">
        <v>1.0</v>
      </c>
      <c r="BB414" s="1"/>
      <c r="BC414" s="1"/>
      <c r="BD414" s="1">
        <v>7.0</v>
      </c>
      <c r="BE414" s="1">
        <v>14.0</v>
      </c>
      <c r="BF414" s="1">
        <v>10.0</v>
      </c>
      <c r="BG414" s="1">
        <v>14.0</v>
      </c>
      <c r="BH414" s="1">
        <v>7.0</v>
      </c>
      <c r="BI414" s="1" t="s">
        <v>805</v>
      </c>
      <c r="BJ414" s="1">
        <v>290.0</v>
      </c>
      <c r="BL414" s="1">
        <v>119770.0</v>
      </c>
    </row>
    <row r="415" ht="15.75" customHeight="1">
      <c r="A415" s="2" t="s">
        <v>806</v>
      </c>
      <c r="B415" s="1" t="str">
        <f>IFERROR(__xludf.DUMMYFUNCTION("""COMPUTED_VALUE"""),"7775A")</f>
        <v>7775A</v>
      </c>
      <c r="C415" s="1">
        <f>IFERROR(__xludf.DUMMYFUNCTION("""COMPUTED_VALUE"""),73.0)</f>
        <v>73</v>
      </c>
      <c r="D415" s="1" t="s">
        <v>28</v>
      </c>
      <c r="E415" s="1" t="s">
        <v>28</v>
      </c>
      <c r="F415" s="1" t="s">
        <v>28</v>
      </c>
      <c r="G415" s="1" t="s">
        <v>29</v>
      </c>
      <c r="H415" s="1" t="s">
        <v>39</v>
      </c>
      <c r="M415" s="1">
        <v>7.0</v>
      </c>
      <c r="N415" s="1">
        <v>7.0</v>
      </c>
      <c r="O415" s="1">
        <v>7.0</v>
      </c>
      <c r="P415" s="1">
        <v>5.0</v>
      </c>
      <c r="Q415" s="1">
        <v>14.0</v>
      </c>
      <c r="S415" s="1" t="s">
        <v>28</v>
      </c>
      <c r="T415" s="1" t="s">
        <v>28</v>
      </c>
      <c r="U415" s="1" t="s">
        <v>28</v>
      </c>
      <c r="V415" s="1" t="s">
        <v>29</v>
      </c>
      <c r="W415" s="1" t="s">
        <v>39</v>
      </c>
      <c r="Y415" s="1" t="str">
        <f>IFERROR(__xludf.DUMMYFUNCTION("UNIQUE(S415:W415, TRUE)"),"7")</f>
        <v>7</v>
      </c>
      <c r="Z415" s="1" t="str">
        <f>IFERROR(__xludf.DUMMYFUNCTION("""COMPUTED_VALUE"""),"5")</f>
        <v>5</v>
      </c>
      <c r="AA415" s="1" t="str">
        <f>IFERROR(__xludf.DUMMYFUNCTION("""COMPUTED_VALUE"""),"A")</f>
        <v>A</v>
      </c>
      <c r="AE415" s="1">
        <f t="shared" ref="AE415:AI415" si="415">IF($A415&lt;&gt;"", COUNTIF($D415:$H415, "=" &amp; Y415),"")</f>
        <v>3</v>
      </c>
      <c r="AF415" s="1">
        <f t="shared" si="415"/>
        <v>1</v>
      </c>
      <c r="AG415" s="1">
        <f t="shared" si="415"/>
        <v>1</v>
      </c>
      <c r="AH415" s="1">
        <f t="shared" si="415"/>
        <v>0</v>
      </c>
      <c r="AI415" s="1">
        <f t="shared" si="415"/>
        <v>0</v>
      </c>
      <c r="AJ415" s="1">
        <f t="shared" si="3"/>
        <v>0</v>
      </c>
      <c r="AL415" s="1">
        <f>IFERROR(__xludf.DUMMYFUNCTION("IFERROR(TRANSPOSE(SORT(TRANSPOSE(FILTER(AE415:AI415, AE415:AI415&lt;&gt;0)),1, FALSE)))"),3.0)</f>
        <v>3</v>
      </c>
      <c r="AM415" s="1">
        <f>IFERROR(__xludf.DUMMYFUNCTION("""COMPUTED_VALUE"""),1.0)</f>
        <v>1</v>
      </c>
      <c r="AN415" s="1">
        <f>IFERROR(__xludf.DUMMYFUNCTION("""COMPUTED_VALUE"""),1.0)</f>
        <v>1</v>
      </c>
      <c r="AR415" s="1">
        <v>3.0</v>
      </c>
      <c r="AS415" s="1">
        <v>1.0</v>
      </c>
      <c r="AT415" s="1">
        <v>1.0</v>
      </c>
      <c r="AU415" s="1"/>
      <c r="AV415" s="1"/>
      <c r="AX415" s="1">
        <v>414.0</v>
      </c>
      <c r="AY415" s="1">
        <v>2.0</v>
      </c>
      <c r="AZ415" s="1">
        <v>2.0</v>
      </c>
      <c r="BA415" s="1">
        <v>1.0</v>
      </c>
      <c r="BB415" s="1"/>
      <c r="BC415" s="1"/>
      <c r="BD415" s="1">
        <v>8.0</v>
      </c>
      <c r="BE415" s="1">
        <v>4.0</v>
      </c>
      <c r="BF415" s="1">
        <v>9.0</v>
      </c>
      <c r="BG415" s="1">
        <v>9.0</v>
      </c>
      <c r="BH415" s="1">
        <v>4.0</v>
      </c>
      <c r="BI415" s="1">
        <v>84994.0</v>
      </c>
      <c r="BJ415" s="1">
        <v>248.0</v>
      </c>
      <c r="BL415" s="1">
        <v>102672.0</v>
      </c>
    </row>
    <row r="416" ht="15.75" customHeight="1">
      <c r="A416" s="2" t="s">
        <v>807</v>
      </c>
      <c r="B416" s="1" t="str">
        <f>IFERROR(__xludf.DUMMYFUNCTION("""COMPUTED_VALUE"""),"488K7")</f>
        <v>488K7</v>
      </c>
      <c r="C416" s="1">
        <f>IFERROR(__xludf.DUMMYFUNCTION("""COMPUTED_VALUE"""),16.0)</f>
        <v>16</v>
      </c>
      <c r="D416" s="1" t="s">
        <v>21</v>
      </c>
      <c r="E416" s="1" t="s">
        <v>30</v>
      </c>
      <c r="F416" s="1" t="s">
        <v>30</v>
      </c>
      <c r="G416" s="1" t="s">
        <v>38</v>
      </c>
      <c r="H416" s="1" t="s">
        <v>28</v>
      </c>
      <c r="M416" s="1">
        <v>4.0</v>
      </c>
      <c r="N416" s="1">
        <v>8.0</v>
      </c>
      <c r="O416" s="1">
        <v>8.0</v>
      </c>
      <c r="P416" s="1">
        <v>13.0</v>
      </c>
      <c r="Q416" s="1">
        <v>7.0</v>
      </c>
      <c r="S416" s="1" t="s">
        <v>21</v>
      </c>
      <c r="T416" s="1" t="s">
        <v>30</v>
      </c>
      <c r="U416" s="1" t="s">
        <v>30</v>
      </c>
      <c r="V416" s="1" t="s">
        <v>38</v>
      </c>
      <c r="W416" s="1" t="s">
        <v>28</v>
      </c>
      <c r="Y416" s="1" t="str">
        <f>IFERROR(__xludf.DUMMYFUNCTION("UNIQUE(S416:W416, TRUE)"),"4")</f>
        <v>4</v>
      </c>
      <c r="Z416" s="1" t="str">
        <f>IFERROR(__xludf.DUMMYFUNCTION("""COMPUTED_VALUE"""),"8")</f>
        <v>8</v>
      </c>
      <c r="AA416" s="1" t="str">
        <f>IFERROR(__xludf.DUMMYFUNCTION("""COMPUTED_VALUE"""),"K")</f>
        <v>K</v>
      </c>
      <c r="AB416" s="1" t="str">
        <f>IFERROR(__xludf.DUMMYFUNCTION("""COMPUTED_VALUE"""),"7")</f>
        <v>7</v>
      </c>
      <c r="AE416" s="1">
        <f t="shared" ref="AE416:AI416" si="416">IF($A416&lt;&gt;"", COUNTIF($D416:$H416, "=" &amp; Y416),"")</f>
        <v>1</v>
      </c>
      <c r="AF416" s="1">
        <f t="shared" si="416"/>
        <v>2</v>
      </c>
      <c r="AG416" s="1">
        <f t="shared" si="416"/>
        <v>1</v>
      </c>
      <c r="AH416" s="1">
        <f t="shared" si="416"/>
        <v>1</v>
      </c>
      <c r="AI416" s="1">
        <f t="shared" si="416"/>
        <v>0</v>
      </c>
      <c r="AJ416" s="1">
        <f t="shared" si="3"/>
        <v>0</v>
      </c>
      <c r="AL416" s="1">
        <f>IFERROR(__xludf.DUMMYFUNCTION("IFERROR(TRANSPOSE(SORT(TRANSPOSE(FILTER(AE416:AI416, AE416:AI416&lt;&gt;0)),1, FALSE)))"),2.0)</f>
        <v>2</v>
      </c>
      <c r="AM416" s="1">
        <f>IFERROR(__xludf.DUMMYFUNCTION("""COMPUTED_VALUE"""),1.0)</f>
        <v>1</v>
      </c>
      <c r="AN416" s="1">
        <f>IFERROR(__xludf.DUMMYFUNCTION("""COMPUTED_VALUE"""),1.0)</f>
        <v>1</v>
      </c>
      <c r="AO416" s="1">
        <f>IFERROR(__xludf.DUMMYFUNCTION("""COMPUTED_VALUE"""),1.0)</f>
        <v>1</v>
      </c>
      <c r="AR416" s="1">
        <v>2.0</v>
      </c>
      <c r="AS416" s="1">
        <v>1.0</v>
      </c>
      <c r="AT416" s="1">
        <v>1.0</v>
      </c>
      <c r="AU416" s="1">
        <v>1.0</v>
      </c>
      <c r="AV416" s="1"/>
      <c r="AX416" s="1">
        <v>415.0</v>
      </c>
      <c r="AY416" s="1">
        <v>2.0</v>
      </c>
      <c r="AZ416" s="1">
        <v>2.0</v>
      </c>
      <c r="BA416" s="1">
        <v>1.0</v>
      </c>
      <c r="BB416" s="1"/>
      <c r="BC416" s="1"/>
      <c r="BD416" s="1">
        <v>8.0</v>
      </c>
      <c r="BE416" s="1">
        <v>8.0</v>
      </c>
      <c r="BF416" s="1">
        <v>14.0</v>
      </c>
      <c r="BG416" s="1">
        <v>13.0</v>
      </c>
      <c r="BH416" s="1">
        <v>14.0</v>
      </c>
      <c r="BI416" s="1" t="s">
        <v>808</v>
      </c>
      <c r="BJ416" s="1">
        <v>566.0</v>
      </c>
      <c r="BL416" s="1">
        <v>234890.0</v>
      </c>
    </row>
    <row r="417" ht="15.75" customHeight="1">
      <c r="A417" s="2" t="s">
        <v>809</v>
      </c>
      <c r="B417" s="1" t="str">
        <f>IFERROR(__xludf.DUMMYFUNCTION("""COMPUTED_VALUE"""),"KTTTT")</f>
        <v>KTTTT</v>
      </c>
      <c r="C417" s="1">
        <f>IFERROR(__xludf.DUMMYFUNCTION("""COMPUTED_VALUE"""),644.0)</f>
        <v>644</v>
      </c>
      <c r="D417" s="1" t="s">
        <v>38</v>
      </c>
      <c r="E417" s="1" t="s">
        <v>45</v>
      </c>
      <c r="F417" s="1" t="s">
        <v>45</v>
      </c>
      <c r="G417" s="1" t="s">
        <v>45</v>
      </c>
      <c r="H417" s="1" t="s">
        <v>45</v>
      </c>
      <c r="M417" s="1">
        <v>13.0</v>
      </c>
      <c r="N417" s="1">
        <v>10.0</v>
      </c>
      <c r="O417" s="1">
        <v>10.0</v>
      </c>
      <c r="P417" s="1">
        <v>10.0</v>
      </c>
      <c r="Q417" s="1">
        <v>10.0</v>
      </c>
      <c r="S417" s="1" t="s">
        <v>38</v>
      </c>
      <c r="T417" s="1" t="s">
        <v>45</v>
      </c>
      <c r="U417" s="1" t="s">
        <v>45</v>
      </c>
      <c r="V417" s="1" t="s">
        <v>45</v>
      </c>
      <c r="W417" s="1" t="s">
        <v>45</v>
      </c>
      <c r="Y417" s="1" t="str">
        <f>IFERROR(__xludf.DUMMYFUNCTION("UNIQUE(S417:W417, TRUE)"),"K")</f>
        <v>K</v>
      </c>
      <c r="Z417" s="1" t="str">
        <f>IFERROR(__xludf.DUMMYFUNCTION("""COMPUTED_VALUE"""),"T")</f>
        <v>T</v>
      </c>
      <c r="AE417" s="1">
        <f t="shared" ref="AE417:AI417" si="417">IF($A417&lt;&gt;"", COUNTIF($D417:$H417, "=" &amp; Y417),"")</f>
        <v>1</v>
      </c>
      <c r="AF417" s="1">
        <f t="shared" si="417"/>
        <v>4</v>
      </c>
      <c r="AG417" s="1">
        <f t="shared" si="417"/>
        <v>0</v>
      </c>
      <c r="AH417" s="1">
        <f t="shared" si="417"/>
        <v>0</v>
      </c>
      <c r="AI417" s="1">
        <f t="shared" si="417"/>
        <v>0</v>
      </c>
      <c r="AJ417" s="1">
        <f t="shared" si="3"/>
        <v>0</v>
      </c>
      <c r="AL417" s="1">
        <f>IFERROR(__xludf.DUMMYFUNCTION("IFERROR(TRANSPOSE(SORT(TRANSPOSE(FILTER(AE417:AI417, AE417:AI417&lt;&gt;0)),1, FALSE)))"),4.0)</f>
        <v>4</v>
      </c>
      <c r="AM417" s="1">
        <f>IFERROR(__xludf.DUMMYFUNCTION("""COMPUTED_VALUE"""),1.0)</f>
        <v>1</v>
      </c>
      <c r="AR417" s="1">
        <v>4.0</v>
      </c>
      <c r="AS417" s="1">
        <v>1.0</v>
      </c>
      <c r="AT417" s="1"/>
      <c r="AU417" s="1"/>
      <c r="AV417" s="1"/>
      <c r="AX417" s="1">
        <v>416.0</v>
      </c>
      <c r="AY417" s="1">
        <v>2.0</v>
      </c>
      <c r="AZ417" s="1">
        <v>2.0</v>
      </c>
      <c r="BA417" s="1">
        <v>1.0</v>
      </c>
      <c r="BB417" s="1"/>
      <c r="BC417" s="1"/>
      <c r="BD417" s="1">
        <v>8.0</v>
      </c>
      <c r="BE417" s="1">
        <v>10.0</v>
      </c>
      <c r="BF417" s="1">
        <v>6.0</v>
      </c>
      <c r="BG417" s="1">
        <v>6.0</v>
      </c>
      <c r="BH417" s="1">
        <v>10.0</v>
      </c>
      <c r="BI417" s="1" t="s">
        <v>810</v>
      </c>
      <c r="BJ417" s="1">
        <v>638.0</v>
      </c>
      <c r="BL417" s="1">
        <v>265408.0</v>
      </c>
    </row>
    <row r="418" ht="15.75" customHeight="1">
      <c r="A418" s="2" t="s">
        <v>811</v>
      </c>
      <c r="B418" s="1" t="str">
        <f>IFERROR(__xludf.DUMMYFUNCTION("""COMPUTED_VALUE"""),"84JA9")</f>
        <v>84JA9</v>
      </c>
      <c r="C418" s="1">
        <f>IFERROR(__xludf.DUMMYFUNCTION("""COMPUTED_VALUE"""),484.0)</f>
        <v>484</v>
      </c>
      <c r="D418" s="1" t="s">
        <v>30</v>
      </c>
      <c r="E418" s="1" t="s">
        <v>21</v>
      </c>
      <c r="F418" s="1" t="s">
        <v>22</v>
      </c>
      <c r="G418" s="1" t="s">
        <v>39</v>
      </c>
      <c r="H418" s="1" t="s">
        <v>23</v>
      </c>
      <c r="M418" s="1">
        <v>8.0</v>
      </c>
      <c r="N418" s="1">
        <v>4.0</v>
      </c>
      <c r="O418" s="1">
        <v>1.0</v>
      </c>
      <c r="P418" s="1">
        <v>14.0</v>
      </c>
      <c r="Q418" s="1">
        <v>9.0</v>
      </c>
      <c r="S418" s="1" t="s">
        <v>30</v>
      </c>
      <c r="T418" s="1" t="s">
        <v>21</v>
      </c>
      <c r="U418" s="1" t="s">
        <v>25</v>
      </c>
      <c r="V418" s="1" t="s">
        <v>39</v>
      </c>
      <c r="W418" s="1" t="s">
        <v>23</v>
      </c>
      <c r="Y418" s="1" t="str">
        <f>IFERROR(__xludf.DUMMYFUNCTION("UNIQUE(S418:W418, TRUE)"),"8")</f>
        <v>8</v>
      </c>
      <c r="Z418" s="1" t="str">
        <f>IFERROR(__xludf.DUMMYFUNCTION("""COMPUTED_VALUE"""),"4")</f>
        <v>4</v>
      </c>
      <c r="AA418" s="1" t="str">
        <f>IFERROR(__xludf.DUMMYFUNCTION("""COMPUTED_VALUE"""),"")</f>
        <v/>
      </c>
      <c r="AB418" s="1" t="str">
        <f>IFERROR(__xludf.DUMMYFUNCTION("""COMPUTED_VALUE"""),"A")</f>
        <v>A</v>
      </c>
      <c r="AC418" s="1" t="str">
        <f>IFERROR(__xludf.DUMMYFUNCTION("""COMPUTED_VALUE"""),"9")</f>
        <v>9</v>
      </c>
      <c r="AE418" s="1">
        <f t="shared" ref="AE418:AI418" si="418">IF($A418&lt;&gt;"", COUNTIF($D418:$H418, "=" &amp; Y418),"")</f>
        <v>1</v>
      </c>
      <c r="AF418" s="1">
        <f t="shared" si="418"/>
        <v>1</v>
      </c>
      <c r="AG418" s="1">
        <f t="shared" si="418"/>
        <v>0</v>
      </c>
      <c r="AH418" s="1">
        <f t="shared" si="418"/>
        <v>1</v>
      </c>
      <c r="AI418" s="1">
        <f t="shared" si="418"/>
        <v>1</v>
      </c>
      <c r="AJ418" s="1">
        <f t="shared" si="3"/>
        <v>1</v>
      </c>
      <c r="AL418" s="1">
        <f>IFERROR(__xludf.DUMMYFUNCTION("IFERROR(TRANSPOSE(SORT(TRANSPOSE(FILTER(AE418:AI418, AE418:AI418&lt;&gt;0)),1, FALSE)))"),1.0)</f>
        <v>1</v>
      </c>
      <c r="AM418" s="1">
        <f>IFERROR(__xludf.DUMMYFUNCTION("""COMPUTED_VALUE"""),1.0)</f>
        <v>1</v>
      </c>
      <c r="AN418" s="1">
        <f>IFERROR(__xludf.DUMMYFUNCTION("""COMPUTED_VALUE"""),1.0)</f>
        <v>1</v>
      </c>
      <c r="AO418" s="1">
        <f>IFERROR(__xludf.DUMMYFUNCTION("""COMPUTED_VALUE"""),1.0)</f>
        <v>1</v>
      </c>
      <c r="AR418" s="1">
        <v>2.0</v>
      </c>
      <c r="AS418" s="1">
        <v>1.0</v>
      </c>
      <c r="AT418" s="1">
        <v>1.0</v>
      </c>
      <c r="AU418" s="1">
        <v>1.0</v>
      </c>
      <c r="AV418" s="1"/>
      <c r="AX418" s="1">
        <v>417.0</v>
      </c>
      <c r="AY418" s="1">
        <v>2.0</v>
      </c>
      <c r="AZ418" s="1">
        <v>2.0</v>
      </c>
      <c r="BA418" s="1">
        <v>1.0</v>
      </c>
      <c r="BB418" s="1"/>
      <c r="BC418" s="1"/>
      <c r="BD418" s="1">
        <v>8.0</v>
      </c>
      <c r="BE418" s="1">
        <v>13.0</v>
      </c>
      <c r="BF418" s="1">
        <v>10.0</v>
      </c>
      <c r="BG418" s="1">
        <v>13.0</v>
      </c>
      <c r="BH418" s="1">
        <v>8.0</v>
      </c>
      <c r="BI418" s="1" t="s">
        <v>812</v>
      </c>
      <c r="BJ418" s="1">
        <v>768.0</v>
      </c>
      <c r="BL418" s="1">
        <v>320256.0</v>
      </c>
    </row>
    <row r="419" ht="15.75" customHeight="1">
      <c r="A419" s="2" t="s">
        <v>813</v>
      </c>
      <c r="B419" s="1">
        <f>IFERROR(__xludf.DUMMYFUNCTION("""COMPUTED_VALUE"""),57775.0)</f>
        <v>57775</v>
      </c>
      <c r="C419" s="1">
        <f>IFERROR(__xludf.DUMMYFUNCTION("""COMPUTED_VALUE"""),232.0)</f>
        <v>232</v>
      </c>
      <c r="D419" s="1" t="s">
        <v>29</v>
      </c>
      <c r="E419" s="1" t="s">
        <v>28</v>
      </c>
      <c r="F419" s="1" t="s">
        <v>28</v>
      </c>
      <c r="G419" s="1" t="s">
        <v>28</v>
      </c>
      <c r="H419" s="1" t="s">
        <v>29</v>
      </c>
      <c r="M419" s="1">
        <v>5.0</v>
      </c>
      <c r="N419" s="1">
        <v>7.0</v>
      </c>
      <c r="O419" s="1">
        <v>7.0</v>
      </c>
      <c r="P419" s="1">
        <v>7.0</v>
      </c>
      <c r="Q419" s="1">
        <v>5.0</v>
      </c>
      <c r="S419" s="1" t="s">
        <v>29</v>
      </c>
      <c r="T419" s="1" t="s">
        <v>28</v>
      </c>
      <c r="U419" s="1" t="s">
        <v>28</v>
      </c>
      <c r="V419" s="1" t="s">
        <v>28</v>
      </c>
      <c r="W419" s="1" t="s">
        <v>29</v>
      </c>
      <c r="Y419" s="1" t="str">
        <f>IFERROR(__xludf.DUMMYFUNCTION("UNIQUE(S419:W419, TRUE)"),"5")</f>
        <v>5</v>
      </c>
      <c r="Z419" s="1" t="str">
        <f>IFERROR(__xludf.DUMMYFUNCTION("""COMPUTED_VALUE"""),"7")</f>
        <v>7</v>
      </c>
      <c r="AE419" s="1">
        <f t="shared" ref="AE419:AI419" si="419">IF($A419&lt;&gt;"", COUNTIF($D419:$H419, "=" &amp; Y419),"")</f>
        <v>2</v>
      </c>
      <c r="AF419" s="1">
        <f t="shared" si="419"/>
        <v>3</v>
      </c>
      <c r="AG419" s="1">
        <f t="shared" si="419"/>
        <v>0</v>
      </c>
      <c r="AH419" s="1">
        <f t="shared" si="419"/>
        <v>0</v>
      </c>
      <c r="AI419" s="1">
        <f t="shared" si="419"/>
        <v>0</v>
      </c>
      <c r="AJ419" s="1">
        <f t="shared" si="3"/>
        <v>0</v>
      </c>
      <c r="AL419" s="1">
        <f>IFERROR(__xludf.DUMMYFUNCTION("IFERROR(TRANSPOSE(SORT(TRANSPOSE(FILTER(AE419:AI419, AE419:AI419&lt;&gt;0)),1, FALSE)))"),3.0)</f>
        <v>3</v>
      </c>
      <c r="AM419" s="1">
        <f>IFERROR(__xludf.DUMMYFUNCTION("""COMPUTED_VALUE"""),2.0)</f>
        <v>2</v>
      </c>
      <c r="AR419" s="1">
        <v>3.0</v>
      </c>
      <c r="AS419" s="1">
        <v>2.0</v>
      </c>
      <c r="AT419" s="1"/>
      <c r="AU419" s="1"/>
      <c r="AV419" s="1"/>
      <c r="AX419" s="1">
        <v>418.0</v>
      </c>
      <c r="AY419" s="1">
        <v>2.0</v>
      </c>
      <c r="AZ419" s="1">
        <v>2.0</v>
      </c>
      <c r="BA419" s="1">
        <v>1.0</v>
      </c>
      <c r="BB419" s="1"/>
      <c r="BC419" s="1"/>
      <c r="BD419" s="1">
        <v>8.0</v>
      </c>
      <c r="BE419" s="1">
        <v>14.0</v>
      </c>
      <c r="BF419" s="1">
        <v>4.0</v>
      </c>
      <c r="BG419" s="1">
        <v>4.0</v>
      </c>
      <c r="BH419" s="1">
        <v>8.0</v>
      </c>
      <c r="BI419" s="1" t="s">
        <v>814</v>
      </c>
      <c r="BJ419" s="1">
        <v>361.0</v>
      </c>
      <c r="BL419" s="1">
        <v>150898.0</v>
      </c>
    </row>
    <row r="420" ht="15.75" customHeight="1">
      <c r="A420" s="2" t="s">
        <v>815</v>
      </c>
      <c r="B420" s="1" t="str">
        <f>IFERROR(__xludf.DUMMYFUNCTION("""COMPUTED_VALUE"""),"KTQ8T")</f>
        <v>KTQ8T</v>
      </c>
      <c r="C420" s="1">
        <f>IFERROR(__xludf.DUMMYFUNCTION("""COMPUTED_VALUE"""),7.0)</f>
        <v>7</v>
      </c>
      <c r="D420" s="1" t="s">
        <v>38</v>
      </c>
      <c r="E420" s="1" t="s">
        <v>45</v>
      </c>
      <c r="F420" s="1" t="s">
        <v>20</v>
      </c>
      <c r="G420" s="1" t="s">
        <v>30</v>
      </c>
      <c r="H420" s="1" t="s">
        <v>45</v>
      </c>
      <c r="M420" s="1">
        <v>13.0</v>
      </c>
      <c r="N420" s="1">
        <v>10.0</v>
      </c>
      <c r="O420" s="1">
        <v>12.0</v>
      </c>
      <c r="P420" s="1">
        <v>8.0</v>
      </c>
      <c r="Q420" s="1">
        <v>10.0</v>
      </c>
      <c r="S420" s="1" t="s">
        <v>38</v>
      </c>
      <c r="T420" s="1" t="s">
        <v>45</v>
      </c>
      <c r="U420" s="1" t="s">
        <v>20</v>
      </c>
      <c r="V420" s="1" t="s">
        <v>30</v>
      </c>
      <c r="W420" s="1" t="s">
        <v>45</v>
      </c>
      <c r="Y420" s="1" t="str">
        <f>IFERROR(__xludf.DUMMYFUNCTION("UNIQUE(S420:W420, TRUE)"),"K")</f>
        <v>K</v>
      </c>
      <c r="Z420" s="1" t="str">
        <f>IFERROR(__xludf.DUMMYFUNCTION("""COMPUTED_VALUE"""),"T")</f>
        <v>T</v>
      </c>
      <c r="AA420" s="1" t="str">
        <f>IFERROR(__xludf.DUMMYFUNCTION("""COMPUTED_VALUE"""),"Q")</f>
        <v>Q</v>
      </c>
      <c r="AB420" s="1" t="str">
        <f>IFERROR(__xludf.DUMMYFUNCTION("""COMPUTED_VALUE"""),"8")</f>
        <v>8</v>
      </c>
      <c r="AE420" s="1">
        <f t="shared" ref="AE420:AI420" si="420">IF($A420&lt;&gt;"", COUNTIF($D420:$H420, "=" &amp; Y420),"")</f>
        <v>1</v>
      </c>
      <c r="AF420" s="1">
        <f t="shared" si="420"/>
        <v>2</v>
      </c>
      <c r="AG420" s="1">
        <f t="shared" si="420"/>
        <v>1</v>
      </c>
      <c r="AH420" s="1">
        <f t="shared" si="420"/>
        <v>1</v>
      </c>
      <c r="AI420" s="1">
        <f t="shared" si="420"/>
        <v>0</v>
      </c>
      <c r="AJ420" s="1">
        <f t="shared" si="3"/>
        <v>0</v>
      </c>
      <c r="AL420" s="1">
        <f>IFERROR(__xludf.DUMMYFUNCTION("IFERROR(TRANSPOSE(SORT(TRANSPOSE(FILTER(AE420:AI420, AE420:AI420&lt;&gt;0)),1, FALSE)))"),2.0)</f>
        <v>2</v>
      </c>
      <c r="AM420" s="1">
        <f>IFERROR(__xludf.DUMMYFUNCTION("""COMPUTED_VALUE"""),1.0)</f>
        <v>1</v>
      </c>
      <c r="AN420" s="1">
        <f>IFERROR(__xludf.DUMMYFUNCTION("""COMPUTED_VALUE"""),1.0)</f>
        <v>1</v>
      </c>
      <c r="AO420" s="1">
        <f>IFERROR(__xludf.DUMMYFUNCTION("""COMPUTED_VALUE"""),1.0)</f>
        <v>1</v>
      </c>
      <c r="AR420" s="1">
        <v>2.0</v>
      </c>
      <c r="AS420" s="1">
        <v>1.0</v>
      </c>
      <c r="AT420" s="1">
        <v>1.0</v>
      </c>
      <c r="AU420" s="1">
        <v>1.0</v>
      </c>
      <c r="AV420" s="1"/>
      <c r="AX420" s="1">
        <v>419.0</v>
      </c>
      <c r="AY420" s="1">
        <v>2.0</v>
      </c>
      <c r="AZ420" s="1">
        <v>2.0</v>
      </c>
      <c r="BA420" s="1">
        <v>1.0</v>
      </c>
      <c r="BB420" s="1"/>
      <c r="BC420" s="1"/>
      <c r="BD420" s="1">
        <v>9.0</v>
      </c>
      <c r="BE420" s="1">
        <v>3.0</v>
      </c>
      <c r="BF420" s="1">
        <v>5.0</v>
      </c>
      <c r="BG420" s="1">
        <v>3.0</v>
      </c>
      <c r="BH420" s="1">
        <v>9.0</v>
      </c>
      <c r="BI420" s="1">
        <v>93539.0</v>
      </c>
      <c r="BJ420" s="1">
        <v>254.0</v>
      </c>
      <c r="BL420" s="1">
        <v>106426.0</v>
      </c>
    </row>
    <row r="421" ht="15.75" customHeight="1">
      <c r="A421" s="2" t="s">
        <v>816</v>
      </c>
      <c r="B421" s="1" t="str">
        <f>IFERROR(__xludf.DUMMYFUNCTION("""COMPUTED_VALUE"""),"8JK88")</f>
        <v>8JK88</v>
      </c>
      <c r="C421" s="1">
        <f>IFERROR(__xludf.DUMMYFUNCTION("""COMPUTED_VALUE"""),681.0)</f>
        <v>681</v>
      </c>
      <c r="D421" s="1" t="s">
        <v>30</v>
      </c>
      <c r="E421" s="1" t="s">
        <v>22</v>
      </c>
      <c r="F421" s="1" t="s">
        <v>38</v>
      </c>
      <c r="G421" s="1" t="s">
        <v>30</v>
      </c>
      <c r="H421" s="1" t="s">
        <v>30</v>
      </c>
      <c r="M421" s="1">
        <v>8.0</v>
      </c>
      <c r="N421" s="1">
        <v>1.0</v>
      </c>
      <c r="O421" s="1">
        <v>13.0</v>
      </c>
      <c r="P421" s="1">
        <v>8.0</v>
      </c>
      <c r="Q421" s="1">
        <v>8.0</v>
      </c>
      <c r="S421" s="1" t="s">
        <v>30</v>
      </c>
      <c r="T421" s="1" t="s">
        <v>25</v>
      </c>
      <c r="U421" s="1" t="s">
        <v>38</v>
      </c>
      <c r="V421" s="1" t="s">
        <v>30</v>
      </c>
      <c r="W421" s="1" t="s">
        <v>30</v>
      </c>
      <c r="Y421" s="1" t="str">
        <f>IFERROR(__xludf.DUMMYFUNCTION("UNIQUE(S421:W421, TRUE)"),"8")</f>
        <v>8</v>
      </c>
      <c r="Z421" s="1" t="str">
        <f>IFERROR(__xludf.DUMMYFUNCTION("""COMPUTED_VALUE"""),"")</f>
        <v/>
      </c>
      <c r="AA421" s="1" t="str">
        <f>IFERROR(__xludf.DUMMYFUNCTION("""COMPUTED_VALUE"""),"K")</f>
        <v>K</v>
      </c>
      <c r="AE421" s="1">
        <f t="shared" ref="AE421:AI421" si="421">IF($A421&lt;&gt;"", COUNTIF($D421:$H421, "=" &amp; Y421),"")</f>
        <v>3</v>
      </c>
      <c r="AF421" s="1">
        <f t="shared" si="421"/>
        <v>0</v>
      </c>
      <c r="AG421" s="1">
        <f t="shared" si="421"/>
        <v>1</v>
      </c>
      <c r="AH421" s="1">
        <f t="shared" si="421"/>
        <v>0</v>
      </c>
      <c r="AI421" s="1">
        <f t="shared" si="421"/>
        <v>0</v>
      </c>
      <c r="AJ421" s="1">
        <f t="shared" si="3"/>
        <v>1</v>
      </c>
      <c r="AL421" s="1">
        <f>IFERROR(__xludf.DUMMYFUNCTION("IFERROR(TRANSPOSE(SORT(TRANSPOSE(FILTER(AE421:AI421, AE421:AI421&lt;&gt;0)),1, FALSE)))"),3.0)</f>
        <v>3</v>
      </c>
      <c r="AM421" s="1">
        <f>IFERROR(__xludf.DUMMYFUNCTION("""COMPUTED_VALUE"""),1.0)</f>
        <v>1</v>
      </c>
      <c r="AR421" s="1">
        <v>4.0</v>
      </c>
      <c r="AS421" s="1">
        <v>1.0</v>
      </c>
      <c r="AT421" s="1"/>
      <c r="AU421" s="1"/>
      <c r="AV421" s="1"/>
      <c r="AX421" s="1">
        <v>420.0</v>
      </c>
      <c r="AY421" s="1">
        <v>2.0</v>
      </c>
      <c r="AZ421" s="1">
        <v>2.0</v>
      </c>
      <c r="BA421" s="1">
        <v>1.0</v>
      </c>
      <c r="BB421" s="1"/>
      <c r="BC421" s="1"/>
      <c r="BD421" s="1">
        <v>9.0</v>
      </c>
      <c r="BE421" s="1">
        <v>4.0</v>
      </c>
      <c r="BF421" s="1">
        <v>9.0</v>
      </c>
      <c r="BG421" s="1">
        <v>5.0</v>
      </c>
      <c r="BH421" s="1">
        <v>4.0</v>
      </c>
      <c r="BI421" s="1">
        <v>94954.0</v>
      </c>
      <c r="BJ421" s="1">
        <v>382.0</v>
      </c>
      <c r="BL421" s="1">
        <v>160440.0</v>
      </c>
    </row>
    <row r="422" ht="15.75" customHeight="1">
      <c r="A422" s="2" t="s">
        <v>817</v>
      </c>
      <c r="B422" s="1" t="str">
        <f>IFERROR(__xludf.DUMMYFUNCTION("""COMPUTED_VALUE"""),"5A5J8")</f>
        <v>5A5J8</v>
      </c>
      <c r="C422" s="1">
        <f>IFERROR(__xludf.DUMMYFUNCTION("""COMPUTED_VALUE"""),733.0)</f>
        <v>733</v>
      </c>
      <c r="D422" s="1" t="s">
        <v>29</v>
      </c>
      <c r="E422" s="1" t="s">
        <v>39</v>
      </c>
      <c r="F422" s="1" t="s">
        <v>29</v>
      </c>
      <c r="G422" s="1" t="s">
        <v>22</v>
      </c>
      <c r="H422" s="1" t="s">
        <v>30</v>
      </c>
      <c r="M422" s="1">
        <v>5.0</v>
      </c>
      <c r="N422" s="1">
        <v>14.0</v>
      </c>
      <c r="O422" s="1">
        <v>5.0</v>
      </c>
      <c r="P422" s="1">
        <v>1.0</v>
      </c>
      <c r="Q422" s="1">
        <v>8.0</v>
      </c>
      <c r="S422" s="1" t="s">
        <v>29</v>
      </c>
      <c r="T422" s="1" t="s">
        <v>39</v>
      </c>
      <c r="U422" s="1" t="s">
        <v>29</v>
      </c>
      <c r="V422" s="1" t="s">
        <v>25</v>
      </c>
      <c r="W422" s="1" t="s">
        <v>30</v>
      </c>
      <c r="Y422" s="1" t="str">
        <f>IFERROR(__xludf.DUMMYFUNCTION("UNIQUE(S422:W422, TRUE)"),"5")</f>
        <v>5</v>
      </c>
      <c r="Z422" s="1" t="str">
        <f>IFERROR(__xludf.DUMMYFUNCTION("""COMPUTED_VALUE"""),"A")</f>
        <v>A</v>
      </c>
      <c r="AA422" s="1" t="str">
        <f>IFERROR(__xludf.DUMMYFUNCTION("""COMPUTED_VALUE"""),"")</f>
        <v/>
      </c>
      <c r="AB422" s="1" t="str">
        <f>IFERROR(__xludf.DUMMYFUNCTION("""COMPUTED_VALUE"""),"8")</f>
        <v>8</v>
      </c>
      <c r="AE422" s="1">
        <f t="shared" ref="AE422:AI422" si="422">IF($A422&lt;&gt;"", COUNTIF($D422:$H422, "=" &amp; Y422),"")</f>
        <v>2</v>
      </c>
      <c r="AF422" s="1">
        <f t="shared" si="422"/>
        <v>1</v>
      </c>
      <c r="AG422" s="1">
        <f t="shared" si="422"/>
        <v>0</v>
      </c>
      <c r="AH422" s="1">
        <f t="shared" si="422"/>
        <v>1</v>
      </c>
      <c r="AI422" s="1">
        <f t="shared" si="422"/>
        <v>0</v>
      </c>
      <c r="AJ422" s="1">
        <f t="shared" si="3"/>
        <v>1</v>
      </c>
      <c r="AL422" s="1">
        <f>IFERROR(__xludf.DUMMYFUNCTION("IFERROR(TRANSPOSE(SORT(TRANSPOSE(FILTER(AE422:AI422, AE422:AI422&lt;&gt;0)),1, FALSE)))"),2.0)</f>
        <v>2</v>
      </c>
      <c r="AM422" s="1">
        <f>IFERROR(__xludf.DUMMYFUNCTION("""COMPUTED_VALUE"""),1.0)</f>
        <v>1</v>
      </c>
      <c r="AN422" s="1">
        <f>IFERROR(__xludf.DUMMYFUNCTION("""COMPUTED_VALUE"""),1.0)</f>
        <v>1</v>
      </c>
      <c r="AR422" s="1">
        <v>3.0</v>
      </c>
      <c r="AS422" s="1">
        <v>1.0</v>
      </c>
      <c r="AT422" s="1">
        <v>1.0</v>
      </c>
      <c r="AU422" s="1"/>
      <c r="AV422" s="1"/>
      <c r="AX422" s="1">
        <v>421.0</v>
      </c>
      <c r="AY422" s="1">
        <v>2.0</v>
      </c>
      <c r="AZ422" s="1">
        <v>2.0</v>
      </c>
      <c r="BA422" s="1">
        <v>1.0</v>
      </c>
      <c r="BB422" s="1"/>
      <c r="BC422" s="1"/>
      <c r="BD422" s="1">
        <v>9.0</v>
      </c>
      <c r="BE422" s="1">
        <v>6.0</v>
      </c>
      <c r="BF422" s="1">
        <v>6.0</v>
      </c>
      <c r="BG422" s="1">
        <v>9.0</v>
      </c>
      <c r="BH422" s="1">
        <v>13.0</v>
      </c>
      <c r="BI422" s="1" t="s">
        <v>818</v>
      </c>
      <c r="BJ422" s="1">
        <v>289.0</v>
      </c>
      <c r="BL422" s="1">
        <v>121669.0</v>
      </c>
    </row>
    <row r="423" ht="15.75" customHeight="1">
      <c r="A423" s="2" t="s">
        <v>819</v>
      </c>
      <c r="B423" s="1" t="str">
        <f>IFERROR(__xludf.DUMMYFUNCTION("""COMPUTED_VALUE"""),"66A66")</f>
        <v>66A66</v>
      </c>
      <c r="C423" s="1">
        <f>IFERROR(__xludf.DUMMYFUNCTION("""COMPUTED_VALUE"""),228.0)</f>
        <v>228</v>
      </c>
      <c r="D423" s="1" t="s">
        <v>40</v>
      </c>
      <c r="E423" s="1" t="s">
        <v>40</v>
      </c>
      <c r="F423" s="1" t="s">
        <v>39</v>
      </c>
      <c r="G423" s="1" t="s">
        <v>40</v>
      </c>
      <c r="H423" s="1" t="s">
        <v>40</v>
      </c>
      <c r="M423" s="1">
        <v>6.0</v>
      </c>
      <c r="N423" s="1">
        <v>6.0</v>
      </c>
      <c r="O423" s="1">
        <v>14.0</v>
      </c>
      <c r="P423" s="1">
        <v>6.0</v>
      </c>
      <c r="Q423" s="1">
        <v>6.0</v>
      </c>
      <c r="S423" s="1" t="s">
        <v>40</v>
      </c>
      <c r="T423" s="1" t="s">
        <v>40</v>
      </c>
      <c r="U423" s="1" t="s">
        <v>39</v>
      </c>
      <c r="V423" s="1" t="s">
        <v>40</v>
      </c>
      <c r="W423" s="1" t="s">
        <v>40</v>
      </c>
      <c r="Y423" s="1" t="str">
        <f>IFERROR(__xludf.DUMMYFUNCTION("UNIQUE(S423:W423, TRUE)"),"6")</f>
        <v>6</v>
      </c>
      <c r="Z423" s="1" t="str">
        <f>IFERROR(__xludf.DUMMYFUNCTION("""COMPUTED_VALUE"""),"A")</f>
        <v>A</v>
      </c>
      <c r="AE423" s="1">
        <f t="shared" ref="AE423:AI423" si="423">IF($A423&lt;&gt;"", COUNTIF($D423:$H423, "=" &amp; Y423),"")</f>
        <v>4</v>
      </c>
      <c r="AF423" s="1">
        <f t="shared" si="423"/>
        <v>1</v>
      </c>
      <c r="AG423" s="1">
        <f t="shared" si="423"/>
        <v>0</v>
      </c>
      <c r="AH423" s="1">
        <f t="shared" si="423"/>
        <v>0</v>
      </c>
      <c r="AI423" s="1">
        <f t="shared" si="423"/>
        <v>0</v>
      </c>
      <c r="AJ423" s="1">
        <f t="shared" si="3"/>
        <v>0</v>
      </c>
      <c r="AL423" s="1">
        <f>IFERROR(__xludf.DUMMYFUNCTION("IFERROR(TRANSPOSE(SORT(TRANSPOSE(FILTER(AE423:AI423, AE423:AI423&lt;&gt;0)),1, FALSE)))"),4.0)</f>
        <v>4</v>
      </c>
      <c r="AM423" s="1">
        <f>IFERROR(__xludf.DUMMYFUNCTION("""COMPUTED_VALUE"""),1.0)</f>
        <v>1</v>
      </c>
      <c r="AR423" s="1">
        <v>4.0</v>
      </c>
      <c r="AS423" s="1">
        <v>1.0</v>
      </c>
      <c r="AT423" s="1"/>
      <c r="AU423" s="1"/>
      <c r="AV423" s="1"/>
      <c r="AX423" s="1">
        <v>422.0</v>
      </c>
      <c r="AY423" s="1">
        <v>2.0</v>
      </c>
      <c r="AZ423" s="1">
        <v>2.0</v>
      </c>
      <c r="BA423" s="1">
        <v>1.0</v>
      </c>
      <c r="BB423" s="1"/>
      <c r="BC423" s="1"/>
      <c r="BD423" s="1">
        <v>9.0</v>
      </c>
      <c r="BE423" s="1">
        <v>7.0</v>
      </c>
      <c r="BF423" s="1">
        <v>9.0</v>
      </c>
      <c r="BG423" s="1">
        <v>7.0</v>
      </c>
      <c r="BH423" s="1">
        <v>3.0</v>
      </c>
      <c r="BI423" s="1">
        <v>97973.0</v>
      </c>
      <c r="BJ423" s="1">
        <v>14.0</v>
      </c>
      <c r="BL423" s="1">
        <v>5908.0</v>
      </c>
    </row>
    <row r="424" ht="15.75" customHeight="1">
      <c r="A424" s="2" t="s">
        <v>820</v>
      </c>
      <c r="B424" s="1" t="str">
        <f>IFERROR(__xludf.DUMMYFUNCTION("""COMPUTED_VALUE"""),"K28A4")</f>
        <v>K28A4</v>
      </c>
      <c r="C424" s="1">
        <f>IFERROR(__xludf.DUMMYFUNCTION("""COMPUTED_VALUE"""),736.0)</f>
        <v>736</v>
      </c>
      <c r="D424" s="1" t="s">
        <v>38</v>
      </c>
      <c r="E424" s="1" t="s">
        <v>24</v>
      </c>
      <c r="F424" s="1" t="s">
        <v>30</v>
      </c>
      <c r="G424" s="1" t="s">
        <v>39</v>
      </c>
      <c r="H424" s="1" t="s">
        <v>21</v>
      </c>
      <c r="M424" s="1">
        <v>13.0</v>
      </c>
      <c r="N424" s="1">
        <v>2.0</v>
      </c>
      <c r="O424" s="1">
        <v>8.0</v>
      </c>
      <c r="P424" s="1">
        <v>14.0</v>
      </c>
      <c r="Q424" s="1">
        <v>4.0</v>
      </c>
      <c r="S424" s="1" t="s">
        <v>38</v>
      </c>
      <c r="T424" s="1" t="s">
        <v>24</v>
      </c>
      <c r="U424" s="1" t="s">
        <v>30</v>
      </c>
      <c r="V424" s="1" t="s">
        <v>39</v>
      </c>
      <c r="W424" s="1" t="s">
        <v>21</v>
      </c>
      <c r="Y424" s="1" t="str">
        <f>IFERROR(__xludf.DUMMYFUNCTION("UNIQUE(S424:W424, TRUE)"),"K")</f>
        <v>K</v>
      </c>
      <c r="Z424" s="1" t="str">
        <f>IFERROR(__xludf.DUMMYFUNCTION("""COMPUTED_VALUE"""),"2")</f>
        <v>2</v>
      </c>
      <c r="AA424" s="1" t="str">
        <f>IFERROR(__xludf.DUMMYFUNCTION("""COMPUTED_VALUE"""),"8")</f>
        <v>8</v>
      </c>
      <c r="AB424" s="1" t="str">
        <f>IFERROR(__xludf.DUMMYFUNCTION("""COMPUTED_VALUE"""),"A")</f>
        <v>A</v>
      </c>
      <c r="AC424" s="1" t="str">
        <f>IFERROR(__xludf.DUMMYFUNCTION("""COMPUTED_VALUE"""),"4")</f>
        <v>4</v>
      </c>
      <c r="AE424" s="1">
        <f t="shared" ref="AE424:AI424" si="424">IF($A424&lt;&gt;"", COUNTIF($D424:$H424, "=" &amp; Y424),"")</f>
        <v>1</v>
      </c>
      <c r="AF424" s="1">
        <f t="shared" si="424"/>
        <v>1</v>
      </c>
      <c r="AG424" s="1">
        <f t="shared" si="424"/>
        <v>1</v>
      </c>
      <c r="AH424" s="1">
        <f t="shared" si="424"/>
        <v>1</v>
      </c>
      <c r="AI424" s="1">
        <f t="shared" si="424"/>
        <v>1</v>
      </c>
      <c r="AJ424" s="1">
        <f t="shared" si="3"/>
        <v>0</v>
      </c>
      <c r="AL424" s="1">
        <f>IFERROR(__xludf.DUMMYFUNCTION("IFERROR(TRANSPOSE(SORT(TRANSPOSE(FILTER(AE424:AI424, AE424:AI424&lt;&gt;0)),1, FALSE)))"),1.0)</f>
        <v>1</v>
      </c>
      <c r="AM424" s="1">
        <f>IFERROR(__xludf.DUMMYFUNCTION("""COMPUTED_VALUE"""),1.0)</f>
        <v>1</v>
      </c>
      <c r="AN424" s="1">
        <f>IFERROR(__xludf.DUMMYFUNCTION("""COMPUTED_VALUE"""),1.0)</f>
        <v>1</v>
      </c>
      <c r="AO424" s="1">
        <f>IFERROR(__xludf.DUMMYFUNCTION("""COMPUTED_VALUE"""),1.0)</f>
        <v>1</v>
      </c>
      <c r="AP424" s="1">
        <f>IFERROR(__xludf.DUMMYFUNCTION("""COMPUTED_VALUE"""),1.0)</f>
        <v>1</v>
      </c>
      <c r="AR424" s="1">
        <v>1.0</v>
      </c>
      <c r="AS424" s="1">
        <v>1.0</v>
      </c>
      <c r="AT424" s="1">
        <v>1.0</v>
      </c>
      <c r="AU424" s="1">
        <v>1.0</v>
      </c>
      <c r="AV424" s="1">
        <v>1.0</v>
      </c>
      <c r="AX424" s="1">
        <v>423.0</v>
      </c>
      <c r="AY424" s="1">
        <v>2.0</v>
      </c>
      <c r="AZ424" s="1">
        <v>2.0</v>
      </c>
      <c r="BA424" s="1">
        <v>1.0</v>
      </c>
      <c r="BB424" s="1"/>
      <c r="BC424" s="1"/>
      <c r="BD424" s="1">
        <v>9.0</v>
      </c>
      <c r="BE424" s="1">
        <v>9.0</v>
      </c>
      <c r="BF424" s="1">
        <v>3.0</v>
      </c>
      <c r="BG424" s="1">
        <v>3.0</v>
      </c>
      <c r="BH424" s="1">
        <v>10.0</v>
      </c>
      <c r="BI424" s="1" t="s">
        <v>821</v>
      </c>
      <c r="BJ424" s="1">
        <v>300.0</v>
      </c>
      <c r="BL424" s="1">
        <v>126900.0</v>
      </c>
    </row>
    <row r="425" ht="15.75" customHeight="1">
      <c r="A425" s="2" t="s">
        <v>822</v>
      </c>
      <c r="B425" s="1">
        <f>IFERROR(__xludf.DUMMYFUNCTION("""COMPUTED_VALUE"""),59647.0)</f>
        <v>59647</v>
      </c>
      <c r="C425" s="1">
        <f>IFERROR(__xludf.DUMMYFUNCTION("""COMPUTED_VALUE"""),682.0)</f>
        <v>682</v>
      </c>
      <c r="D425" s="1" t="s">
        <v>29</v>
      </c>
      <c r="E425" s="1" t="s">
        <v>23</v>
      </c>
      <c r="F425" s="1" t="s">
        <v>40</v>
      </c>
      <c r="G425" s="1" t="s">
        <v>21</v>
      </c>
      <c r="H425" s="1" t="s">
        <v>28</v>
      </c>
      <c r="M425" s="1">
        <v>5.0</v>
      </c>
      <c r="N425" s="1">
        <v>9.0</v>
      </c>
      <c r="O425" s="1">
        <v>6.0</v>
      </c>
      <c r="P425" s="1">
        <v>4.0</v>
      </c>
      <c r="Q425" s="1">
        <v>7.0</v>
      </c>
      <c r="S425" s="1" t="s">
        <v>29</v>
      </c>
      <c r="T425" s="1" t="s">
        <v>23</v>
      </c>
      <c r="U425" s="1" t="s">
        <v>40</v>
      </c>
      <c r="V425" s="1" t="s">
        <v>21</v>
      </c>
      <c r="W425" s="1" t="s">
        <v>28</v>
      </c>
      <c r="Y425" s="1" t="str">
        <f>IFERROR(__xludf.DUMMYFUNCTION("UNIQUE(S425:W425, TRUE)"),"5")</f>
        <v>5</v>
      </c>
      <c r="Z425" s="1" t="str">
        <f>IFERROR(__xludf.DUMMYFUNCTION("""COMPUTED_VALUE"""),"9")</f>
        <v>9</v>
      </c>
      <c r="AA425" s="1" t="str">
        <f>IFERROR(__xludf.DUMMYFUNCTION("""COMPUTED_VALUE"""),"6")</f>
        <v>6</v>
      </c>
      <c r="AB425" s="1" t="str">
        <f>IFERROR(__xludf.DUMMYFUNCTION("""COMPUTED_VALUE"""),"4")</f>
        <v>4</v>
      </c>
      <c r="AC425" s="1" t="str">
        <f>IFERROR(__xludf.DUMMYFUNCTION("""COMPUTED_VALUE"""),"7")</f>
        <v>7</v>
      </c>
      <c r="AE425" s="1">
        <f t="shared" ref="AE425:AI425" si="425">IF($A425&lt;&gt;"", COUNTIF($D425:$H425, "=" &amp; Y425),"")</f>
        <v>1</v>
      </c>
      <c r="AF425" s="1">
        <f t="shared" si="425"/>
        <v>1</v>
      </c>
      <c r="AG425" s="1">
        <f t="shared" si="425"/>
        <v>1</v>
      </c>
      <c r="AH425" s="1">
        <f t="shared" si="425"/>
        <v>1</v>
      </c>
      <c r="AI425" s="1">
        <f t="shared" si="425"/>
        <v>1</v>
      </c>
      <c r="AJ425" s="1">
        <f t="shared" si="3"/>
        <v>0</v>
      </c>
      <c r="AL425" s="1">
        <f>IFERROR(__xludf.DUMMYFUNCTION("IFERROR(TRANSPOSE(SORT(TRANSPOSE(FILTER(AE425:AI425, AE425:AI425&lt;&gt;0)),1, FALSE)))"),1.0)</f>
        <v>1</v>
      </c>
      <c r="AM425" s="1">
        <f>IFERROR(__xludf.DUMMYFUNCTION("""COMPUTED_VALUE"""),1.0)</f>
        <v>1</v>
      </c>
      <c r="AN425" s="1">
        <f>IFERROR(__xludf.DUMMYFUNCTION("""COMPUTED_VALUE"""),1.0)</f>
        <v>1</v>
      </c>
      <c r="AO425" s="1">
        <f>IFERROR(__xludf.DUMMYFUNCTION("""COMPUTED_VALUE"""),1.0)</f>
        <v>1</v>
      </c>
      <c r="AP425" s="1">
        <f>IFERROR(__xludf.DUMMYFUNCTION("""COMPUTED_VALUE"""),1.0)</f>
        <v>1</v>
      </c>
      <c r="AR425" s="1">
        <v>1.0</v>
      </c>
      <c r="AS425" s="1">
        <v>1.0</v>
      </c>
      <c r="AT425" s="1">
        <v>1.0</v>
      </c>
      <c r="AU425" s="1">
        <v>1.0</v>
      </c>
      <c r="AV425" s="1">
        <v>1.0</v>
      </c>
      <c r="AX425" s="1">
        <v>424.0</v>
      </c>
      <c r="AY425" s="1">
        <v>2.0</v>
      </c>
      <c r="AZ425" s="1">
        <v>2.0</v>
      </c>
      <c r="BA425" s="1">
        <v>1.0</v>
      </c>
      <c r="BB425" s="1"/>
      <c r="BC425" s="1"/>
      <c r="BD425" s="1">
        <v>9.0</v>
      </c>
      <c r="BE425" s="1">
        <v>9.0</v>
      </c>
      <c r="BF425" s="1">
        <v>3.0</v>
      </c>
      <c r="BG425" s="1">
        <v>13.0</v>
      </c>
      <c r="BH425" s="1">
        <v>13.0</v>
      </c>
      <c r="BI425" s="1" t="s">
        <v>823</v>
      </c>
      <c r="BJ425" s="1">
        <v>530.0</v>
      </c>
      <c r="BL425" s="1">
        <v>224720.0</v>
      </c>
    </row>
    <row r="426" ht="15.75" customHeight="1">
      <c r="A426" s="2" t="s">
        <v>824</v>
      </c>
      <c r="B426" s="1" t="str">
        <f>IFERROR(__xludf.DUMMYFUNCTION("""COMPUTED_VALUE"""),"4Q6A5")</f>
        <v>4Q6A5</v>
      </c>
      <c r="C426" s="1">
        <f>IFERROR(__xludf.DUMMYFUNCTION("""COMPUTED_VALUE"""),663.0)</f>
        <v>663</v>
      </c>
      <c r="D426" s="1" t="s">
        <v>21</v>
      </c>
      <c r="E426" s="1" t="s">
        <v>20</v>
      </c>
      <c r="F426" s="1" t="s">
        <v>40</v>
      </c>
      <c r="G426" s="1" t="s">
        <v>39</v>
      </c>
      <c r="H426" s="1" t="s">
        <v>29</v>
      </c>
      <c r="M426" s="1">
        <v>4.0</v>
      </c>
      <c r="N426" s="1">
        <v>12.0</v>
      </c>
      <c r="O426" s="1">
        <v>6.0</v>
      </c>
      <c r="P426" s="1">
        <v>14.0</v>
      </c>
      <c r="Q426" s="1">
        <v>5.0</v>
      </c>
      <c r="S426" s="1" t="s">
        <v>21</v>
      </c>
      <c r="T426" s="1" t="s">
        <v>20</v>
      </c>
      <c r="U426" s="1" t="s">
        <v>40</v>
      </c>
      <c r="V426" s="1" t="s">
        <v>39</v>
      </c>
      <c r="W426" s="1" t="s">
        <v>29</v>
      </c>
      <c r="Y426" s="1" t="str">
        <f>IFERROR(__xludf.DUMMYFUNCTION("UNIQUE(S426:W426, TRUE)"),"4")</f>
        <v>4</v>
      </c>
      <c r="Z426" s="1" t="str">
        <f>IFERROR(__xludf.DUMMYFUNCTION("""COMPUTED_VALUE"""),"Q")</f>
        <v>Q</v>
      </c>
      <c r="AA426" s="1" t="str">
        <f>IFERROR(__xludf.DUMMYFUNCTION("""COMPUTED_VALUE"""),"6")</f>
        <v>6</v>
      </c>
      <c r="AB426" s="1" t="str">
        <f>IFERROR(__xludf.DUMMYFUNCTION("""COMPUTED_VALUE"""),"A")</f>
        <v>A</v>
      </c>
      <c r="AC426" s="1" t="str">
        <f>IFERROR(__xludf.DUMMYFUNCTION("""COMPUTED_VALUE"""),"5")</f>
        <v>5</v>
      </c>
      <c r="AE426" s="1">
        <f t="shared" ref="AE426:AI426" si="426">IF($A426&lt;&gt;"", COUNTIF($D426:$H426, "=" &amp; Y426),"")</f>
        <v>1</v>
      </c>
      <c r="AF426" s="1">
        <f t="shared" si="426"/>
        <v>1</v>
      </c>
      <c r="AG426" s="1">
        <f t="shared" si="426"/>
        <v>1</v>
      </c>
      <c r="AH426" s="1">
        <f t="shared" si="426"/>
        <v>1</v>
      </c>
      <c r="AI426" s="1">
        <f t="shared" si="426"/>
        <v>1</v>
      </c>
      <c r="AJ426" s="1">
        <f t="shared" si="3"/>
        <v>0</v>
      </c>
      <c r="AL426" s="1">
        <f>IFERROR(__xludf.DUMMYFUNCTION("IFERROR(TRANSPOSE(SORT(TRANSPOSE(FILTER(AE426:AI426, AE426:AI426&lt;&gt;0)),1, FALSE)))"),1.0)</f>
        <v>1</v>
      </c>
      <c r="AM426" s="1">
        <f>IFERROR(__xludf.DUMMYFUNCTION("""COMPUTED_VALUE"""),1.0)</f>
        <v>1</v>
      </c>
      <c r="AN426" s="1">
        <f>IFERROR(__xludf.DUMMYFUNCTION("""COMPUTED_VALUE"""),1.0)</f>
        <v>1</v>
      </c>
      <c r="AO426" s="1">
        <f>IFERROR(__xludf.DUMMYFUNCTION("""COMPUTED_VALUE"""),1.0)</f>
        <v>1</v>
      </c>
      <c r="AP426" s="1">
        <f>IFERROR(__xludf.DUMMYFUNCTION("""COMPUTED_VALUE"""),1.0)</f>
        <v>1</v>
      </c>
      <c r="AR426" s="1">
        <v>1.0</v>
      </c>
      <c r="AS426" s="1">
        <v>1.0</v>
      </c>
      <c r="AT426" s="1">
        <v>1.0</v>
      </c>
      <c r="AU426" s="1">
        <v>1.0</v>
      </c>
      <c r="AV426" s="1">
        <v>1.0</v>
      </c>
      <c r="AX426" s="1">
        <v>425.0</v>
      </c>
      <c r="AY426" s="1">
        <v>2.0</v>
      </c>
      <c r="AZ426" s="1">
        <v>2.0</v>
      </c>
      <c r="BA426" s="1">
        <v>1.0</v>
      </c>
      <c r="BB426" s="1"/>
      <c r="BC426" s="1"/>
      <c r="BD426" s="1">
        <v>9.0</v>
      </c>
      <c r="BE426" s="1">
        <v>13.0</v>
      </c>
      <c r="BF426" s="1">
        <v>2.0</v>
      </c>
      <c r="BG426" s="1">
        <v>2.0</v>
      </c>
      <c r="BH426" s="1">
        <v>9.0</v>
      </c>
      <c r="BI426" s="1" t="s">
        <v>825</v>
      </c>
      <c r="BJ426" s="1">
        <v>258.0</v>
      </c>
      <c r="BL426" s="1">
        <v>109650.0</v>
      </c>
    </row>
    <row r="427" ht="15.75" customHeight="1">
      <c r="A427" s="2" t="s">
        <v>826</v>
      </c>
      <c r="B427" s="1">
        <f>IFERROR(__xludf.DUMMYFUNCTION("""COMPUTED_VALUE"""),62226.0)</f>
        <v>62226</v>
      </c>
      <c r="C427" s="1">
        <f>IFERROR(__xludf.DUMMYFUNCTION("""COMPUTED_VALUE"""),578.0)</f>
        <v>578</v>
      </c>
      <c r="D427" s="1" t="s">
        <v>40</v>
      </c>
      <c r="E427" s="1" t="s">
        <v>24</v>
      </c>
      <c r="F427" s="1" t="s">
        <v>24</v>
      </c>
      <c r="G427" s="1" t="s">
        <v>24</v>
      </c>
      <c r="H427" s="1" t="s">
        <v>40</v>
      </c>
      <c r="M427" s="1">
        <v>6.0</v>
      </c>
      <c r="N427" s="1">
        <v>2.0</v>
      </c>
      <c r="O427" s="1">
        <v>2.0</v>
      </c>
      <c r="P427" s="1">
        <v>2.0</v>
      </c>
      <c r="Q427" s="1">
        <v>6.0</v>
      </c>
      <c r="S427" s="1" t="s">
        <v>40</v>
      </c>
      <c r="T427" s="1" t="s">
        <v>24</v>
      </c>
      <c r="U427" s="1" t="s">
        <v>24</v>
      </c>
      <c r="V427" s="1" t="s">
        <v>24</v>
      </c>
      <c r="W427" s="1" t="s">
        <v>40</v>
      </c>
      <c r="Y427" s="1" t="str">
        <f>IFERROR(__xludf.DUMMYFUNCTION("UNIQUE(S427:W427, TRUE)"),"6")</f>
        <v>6</v>
      </c>
      <c r="Z427" s="1" t="str">
        <f>IFERROR(__xludf.DUMMYFUNCTION("""COMPUTED_VALUE"""),"2")</f>
        <v>2</v>
      </c>
      <c r="AE427" s="1">
        <f t="shared" ref="AE427:AI427" si="427">IF($A427&lt;&gt;"", COUNTIF($D427:$H427, "=" &amp; Y427),"")</f>
        <v>2</v>
      </c>
      <c r="AF427" s="1">
        <f t="shared" si="427"/>
        <v>3</v>
      </c>
      <c r="AG427" s="1">
        <f t="shared" si="427"/>
        <v>0</v>
      </c>
      <c r="AH427" s="1">
        <f t="shared" si="427"/>
        <v>0</v>
      </c>
      <c r="AI427" s="1">
        <f t="shared" si="427"/>
        <v>0</v>
      </c>
      <c r="AJ427" s="1">
        <f t="shared" si="3"/>
        <v>0</v>
      </c>
      <c r="AL427" s="1">
        <f>IFERROR(__xludf.DUMMYFUNCTION("IFERROR(TRANSPOSE(SORT(TRANSPOSE(FILTER(AE427:AI427, AE427:AI427&lt;&gt;0)),1, FALSE)))"),3.0)</f>
        <v>3</v>
      </c>
      <c r="AM427" s="1">
        <f>IFERROR(__xludf.DUMMYFUNCTION("""COMPUTED_VALUE"""),2.0)</f>
        <v>2</v>
      </c>
      <c r="AR427" s="1">
        <v>3.0</v>
      </c>
      <c r="AS427" s="1">
        <v>2.0</v>
      </c>
      <c r="AT427" s="1"/>
      <c r="AU427" s="1"/>
      <c r="AV427" s="1"/>
      <c r="AX427" s="1">
        <v>426.0</v>
      </c>
      <c r="AY427" s="1">
        <v>2.0</v>
      </c>
      <c r="AZ427" s="1">
        <v>2.0</v>
      </c>
      <c r="BA427" s="1">
        <v>1.0</v>
      </c>
      <c r="BB427" s="1"/>
      <c r="BC427" s="1"/>
      <c r="BD427" s="1">
        <v>10.0</v>
      </c>
      <c r="BE427" s="1">
        <v>2.0</v>
      </c>
      <c r="BF427" s="1">
        <v>12.0</v>
      </c>
      <c r="BG427" s="1">
        <v>2.0</v>
      </c>
      <c r="BH427" s="1">
        <v>10.0</v>
      </c>
      <c r="BI427" s="1" t="s">
        <v>827</v>
      </c>
      <c r="BJ427" s="1">
        <v>483.0</v>
      </c>
      <c r="BL427" s="1">
        <v>205758.0</v>
      </c>
    </row>
    <row r="428" ht="15.75" customHeight="1">
      <c r="A428" s="2" t="s">
        <v>828</v>
      </c>
      <c r="B428" s="1" t="str">
        <f>IFERROR(__xludf.DUMMYFUNCTION("""COMPUTED_VALUE"""),"5T489")</f>
        <v>5T489</v>
      </c>
      <c r="C428" s="1">
        <f>IFERROR(__xludf.DUMMYFUNCTION("""COMPUTED_VALUE"""),26.0)</f>
        <v>26</v>
      </c>
      <c r="D428" s="1" t="s">
        <v>29</v>
      </c>
      <c r="E428" s="1" t="s">
        <v>45</v>
      </c>
      <c r="F428" s="1" t="s">
        <v>21</v>
      </c>
      <c r="G428" s="1" t="s">
        <v>30</v>
      </c>
      <c r="H428" s="1" t="s">
        <v>23</v>
      </c>
      <c r="M428" s="1">
        <v>5.0</v>
      </c>
      <c r="N428" s="1">
        <v>10.0</v>
      </c>
      <c r="O428" s="1">
        <v>4.0</v>
      </c>
      <c r="P428" s="1">
        <v>8.0</v>
      </c>
      <c r="Q428" s="1">
        <v>9.0</v>
      </c>
      <c r="S428" s="1" t="s">
        <v>29</v>
      </c>
      <c r="T428" s="1" t="s">
        <v>45</v>
      </c>
      <c r="U428" s="1" t="s">
        <v>21</v>
      </c>
      <c r="V428" s="1" t="s">
        <v>30</v>
      </c>
      <c r="W428" s="1" t="s">
        <v>23</v>
      </c>
      <c r="Y428" s="1" t="str">
        <f>IFERROR(__xludf.DUMMYFUNCTION("UNIQUE(S428:W428, TRUE)"),"5")</f>
        <v>5</v>
      </c>
      <c r="Z428" s="1" t="str">
        <f>IFERROR(__xludf.DUMMYFUNCTION("""COMPUTED_VALUE"""),"T")</f>
        <v>T</v>
      </c>
      <c r="AA428" s="1" t="str">
        <f>IFERROR(__xludf.DUMMYFUNCTION("""COMPUTED_VALUE"""),"4")</f>
        <v>4</v>
      </c>
      <c r="AB428" s="1" t="str">
        <f>IFERROR(__xludf.DUMMYFUNCTION("""COMPUTED_VALUE"""),"8")</f>
        <v>8</v>
      </c>
      <c r="AC428" s="1" t="str">
        <f>IFERROR(__xludf.DUMMYFUNCTION("""COMPUTED_VALUE"""),"9")</f>
        <v>9</v>
      </c>
      <c r="AE428" s="1">
        <f t="shared" ref="AE428:AI428" si="428">IF($A428&lt;&gt;"", COUNTIF($D428:$H428, "=" &amp; Y428),"")</f>
        <v>1</v>
      </c>
      <c r="AF428" s="1">
        <f t="shared" si="428"/>
        <v>1</v>
      </c>
      <c r="AG428" s="1">
        <f t="shared" si="428"/>
        <v>1</v>
      </c>
      <c r="AH428" s="1">
        <f t="shared" si="428"/>
        <v>1</v>
      </c>
      <c r="AI428" s="1">
        <f t="shared" si="428"/>
        <v>1</v>
      </c>
      <c r="AJ428" s="1">
        <f t="shared" si="3"/>
        <v>0</v>
      </c>
      <c r="AL428" s="1">
        <f>IFERROR(__xludf.DUMMYFUNCTION("IFERROR(TRANSPOSE(SORT(TRANSPOSE(FILTER(AE428:AI428, AE428:AI428&lt;&gt;0)),1, FALSE)))"),1.0)</f>
        <v>1</v>
      </c>
      <c r="AM428" s="1">
        <f>IFERROR(__xludf.DUMMYFUNCTION("""COMPUTED_VALUE"""),1.0)</f>
        <v>1</v>
      </c>
      <c r="AN428" s="1">
        <f>IFERROR(__xludf.DUMMYFUNCTION("""COMPUTED_VALUE"""),1.0)</f>
        <v>1</v>
      </c>
      <c r="AO428" s="1">
        <f>IFERROR(__xludf.DUMMYFUNCTION("""COMPUTED_VALUE"""),1.0)</f>
        <v>1</v>
      </c>
      <c r="AP428" s="1">
        <f>IFERROR(__xludf.DUMMYFUNCTION("""COMPUTED_VALUE"""),1.0)</f>
        <v>1</v>
      </c>
      <c r="AR428" s="1">
        <v>1.0</v>
      </c>
      <c r="AS428" s="1">
        <v>1.0</v>
      </c>
      <c r="AT428" s="1">
        <v>1.0</v>
      </c>
      <c r="AU428" s="1">
        <v>1.0</v>
      </c>
      <c r="AV428" s="1">
        <v>1.0</v>
      </c>
      <c r="AX428" s="1">
        <v>427.0</v>
      </c>
      <c r="AY428" s="1">
        <v>2.0</v>
      </c>
      <c r="AZ428" s="1">
        <v>2.0</v>
      </c>
      <c r="BA428" s="1">
        <v>1.0</v>
      </c>
      <c r="BB428" s="1"/>
      <c r="BC428" s="1"/>
      <c r="BD428" s="1">
        <v>10.0</v>
      </c>
      <c r="BE428" s="1">
        <v>3.0</v>
      </c>
      <c r="BF428" s="1">
        <v>10.0</v>
      </c>
      <c r="BG428" s="1">
        <v>8.0</v>
      </c>
      <c r="BH428" s="1">
        <v>8.0</v>
      </c>
      <c r="BI428" s="1" t="s">
        <v>829</v>
      </c>
      <c r="BJ428" s="1">
        <v>680.0</v>
      </c>
      <c r="BL428" s="1">
        <v>290360.0</v>
      </c>
    </row>
    <row r="429" ht="15.75" customHeight="1">
      <c r="A429" s="2" t="s">
        <v>830</v>
      </c>
      <c r="B429" s="1" t="str">
        <f>IFERROR(__xludf.DUMMYFUNCTION("""COMPUTED_VALUE"""),"6J65T")</f>
        <v>6J65T</v>
      </c>
      <c r="C429" s="1">
        <f>IFERROR(__xludf.DUMMYFUNCTION("""COMPUTED_VALUE"""),548.0)</f>
        <v>548</v>
      </c>
      <c r="D429" s="1" t="s">
        <v>40</v>
      </c>
      <c r="E429" s="1" t="s">
        <v>22</v>
      </c>
      <c r="F429" s="1" t="s">
        <v>40</v>
      </c>
      <c r="G429" s="1" t="s">
        <v>29</v>
      </c>
      <c r="H429" s="1" t="s">
        <v>45</v>
      </c>
      <c r="M429" s="1">
        <v>6.0</v>
      </c>
      <c r="N429" s="1">
        <v>1.0</v>
      </c>
      <c r="O429" s="1">
        <v>6.0</v>
      </c>
      <c r="P429" s="1">
        <v>5.0</v>
      </c>
      <c r="Q429" s="1">
        <v>10.0</v>
      </c>
      <c r="S429" s="1" t="s">
        <v>40</v>
      </c>
      <c r="T429" s="1" t="s">
        <v>25</v>
      </c>
      <c r="U429" s="1" t="s">
        <v>40</v>
      </c>
      <c r="V429" s="1" t="s">
        <v>29</v>
      </c>
      <c r="W429" s="1" t="s">
        <v>45</v>
      </c>
      <c r="Y429" s="1" t="str">
        <f>IFERROR(__xludf.DUMMYFUNCTION("UNIQUE(S429:W429, TRUE)"),"6")</f>
        <v>6</v>
      </c>
      <c r="Z429" s="1" t="str">
        <f>IFERROR(__xludf.DUMMYFUNCTION("""COMPUTED_VALUE"""),"")</f>
        <v/>
      </c>
      <c r="AA429" s="1" t="str">
        <f>IFERROR(__xludf.DUMMYFUNCTION("""COMPUTED_VALUE"""),"5")</f>
        <v>5</v>
      </c>
      <c r="AB429" s="1" t="str">
        <f>IFERROR(__xludf.DUMMYFUNCTION("""COMPUTED_VALUE"""),"T")</f>
        <v>T</v>
      </c>
      <c r="AE429" s="1">
        <f t="shared" ref="AE429:AI429" si="429">IF($A429&lt;&gt;"", COUNTIF($D429:$H429, "=" &amp; Y429),"")</f>
        <v>2</v>
      </c>
      <c r="AF429" s="1">
        <f t="shared" si="429"/>
        <v>0</v>
      </c>
      <c r="AG429" s="1">
        <f t="shared" si="429"/>
        <v>1</v>
      </c>
      <c r="AH429" s="1">
        <f t="shared" si="429"/>
        <v>1</v>
      </c>
      <c r="AI429" s="1">
        <f t="shared" si="429"/>
        <v>0</v>
      </c>
      <c r="AJ429" s="1">
        <f t="shared" si="3"/>
        <v>1</v>
      </c>
      <c r="AL429" s="1">
        <f>IFERROR(__xludf.DUMMYFUNCTION("IFERROR(TRANSPOSE(SORT(TRANSPOSE(FILTER(AE429:AI429, AE429:AI429&lt;&gt;0)),1, FALSE)))"),2.0)</f>
        <v>2</v>
      </c>
      <c r="AM429" s="1">
        <f>IFERROR(__xludf.DUMMYFUNCTION("""COMPUTED_VALUE"""),1.0)</f>
        <v>1</v>
      </c>
      <c r="AN429" s="1">
        <f>IFERROR(__xludf.DUMMYFUNCTION("""COMPUTED_VALUE"""),1.0)</f>
        <v>1</v>
      </c>
      <c r="AR429" s="1">
        <v>3.0</v>
      </c>
      <c r="AS429" s="1">
        <v>1.0</v>
      </c>
      <c r="AT429" s="1">
        <v>1.0</v>
      </c>
      <c r="AU429" s="1"/>
      <c r="AV429" s="1"/>
      <c r="AX429" s="1">
        <v>428.0</v>
      </c>
      <c r="AY429" s="1">
        <v>2.0</v>
      </c>
      <c r="AZ429" s="1">
        <v>2.0</v>
      </c>
      <c r="BA429" s="1">
        <v>1.0</v>
      </c>
      <c r="BB429" s="1"/>
      <c r="BC429" s="1"/>
      <c r="BD429" s="1">
        <v>10.0</v>
      </c>
      <c r="BE429" s="1">
        <v>5.0</v>
      </c>
      <c r="BF429" s="1">
        <v>5.0</v>
      </c>
      <c r="BG429" s="1">
        <v>2.0</v>
      </c>
      <c r="BH429" s="1">
        <v>2.0</v>
      </c>
      <c r="BI429" s="1" t="s">
        <v>831</v>
      </c>
      <c r="BJ429" s="1">
        <v>247.0</v>
      </c>
      <c r="BL429" s="1">
        <v>105716.0</v>
      </c>
    </row>
    <row r="430" ht="15.75" customHeight="1">
      <c r="A430" s="2" t="s">
        <v>832</v>
      </c>
      <c r="B430" s="1">
        <f>IFERROR(__xludf.DUMMYFUNCTION("""COMPUTED_VALUE"""),24725.0)</f>
        <v>24725</v>
      </c>
      <c r="C430" s="1">
        <f>IFERROR(__xludf.DUMMYFUNCTION("""COMPUTED_VALUE"""),9.0)</f>
        <v>9</v>
      </c>
      <c r="D430" s="1" t="s">
        <v>24</v>
      </c>
      <c r="E430" s="1" t="s">
        <v>21</v>
      </c>
      <c r="F430" s="1" t="s">
        <v>28</v>
      </c>
      <c r="G430" s="1" t="s">
        <v>24</v>
      </c>
      <c r="H430" s="1" t="s">
        <v>29</v>
      </c>
      <c r="M430" s="1">
        <v>2.0</v>
      </c>
      <c r="N430" s="1">
        <v>4.0</v>
      </c>
      <c r="O430" s="1">
        <v>7.0</v>
      </c>
      <c r="P430" s="1">
        <v>2.0</v>
      </c>
      <c r="Q430" s="1">
        <v>5.0</v>
      </c>
      <c r="S430" s="1" t="s">
        <v>24</v>
      </c>
      <c r="T430" s="1" t="s">
        <v>21</v>
      </c>
      <c r="U430" s="1" t="s">
        <v>28</v>
      </c>
      <c r="V430" s="1" t="s">
        <v>24</v>
      </c>
      <c r="W430" s="1" t="s">
        <v>29</v>
      </c>
      <c r="Y430" s="1" t="str">
        <f>IFERROR(__xludf.DUMMYFUNCTION("UNIQUE(S430:W430, TRUE)"),"2")</f>
        <v>2</v>
      </c>
      <c r="Z430" s="1" t="str">
        <f>IFERROR(__xludf.DUMMYFUNCTION("""COMPUTED_VALUE"""),"4")</f>
        <v>4</v>
      </c>
      <c r="AA430" s="1" t="str">
        <f>IFERROR(__xludf.DUMMYFUNCTION("""COMPUTED_VALUE"""),"7")</f>
        <v>7</v>
      </c>
      <c r="AB430" s="1" t="str">
        <f>IFERROR(__xludf.DUMMYFUNCTION("""COMPUTED_VALUE"""),"5")</f>
        <v>5</v>
      </c>
      <c r="AE430" s="1">
        <f t="shared" ref="AE430:AI430" si="430">IF($A430&lt;&gt;"", COUNTIF($D430:$H430, "=" &amp; Y430),"")</f>
        <v>2</v>
      </c>
      <c r="AF430" s="1">
        <f t="shared" si="430"/>
        <v>1</v>
      </c>
      <c r="AG430" s="1">
        <f t="shared" si="430"/>
        <v>1</v>
      </c>
      <c r="AH430" s="1">
        <f t="shared" si="430"/>
        <v>1</v>
      </c>
      <c r="AI430" s="1">
        <f t="shared" si="430"/>
        <v>0</v>
      </c>
      <c r="AJ430" s="1">
        <f t="shared" si="3"/>
        <v>0</v>
      </c>
      <c r="AL430" s="1">
        <f>IFERROR(__xludf.DUMMYFUNCTION("IFERROR(TRANSPOSE(SORT(TRANSPOSE(FILTER(AE430:AI430, AE430:AI430&lt;&gt;0)),1, FALSE)))"),2.0)</f>
        <v>2</v>
      </c>
      <c r="AM430" s="1">
        <f>IFERROR(__xludf.DUMMYFUNCTION("""COMPUTED_VALUE"""),1.0)</f>
        <v>1</v>
      </c>
      <c r="AN430" s="1">
        <f>IFERROR(__xludf.DUMMYFUNCTION("""COMPUTED_VALUE"""),1.0)</f>
        <v>1</v>
      </c>
      <c r="AO430" s="1">
        <f>IFERROR(__xludf.DUMMYFUNCTION("""COMPUTED_VALUE"""),1.0)</f>
        <v>1</v>
      </c>
      <c r="AR430" s="1">
        <v>2.0</v>
      </c>
      <c r="AS430" s="1">
        <v>1.0</v>
      </c>
      <c r="AT430" s="1">
        <v>1.0</v>
      </c>
      <c r="AU430" s="1">
        <v>1.0</v>
      </c>
      <c r="AV430" s="1"/>
      <c r="AX430" s="1">
        <v>429.0</v>
      </c>
      <c r="AY430" s="1">
        <v>2.0</v>
      </c>
      <c r="AZ430" s="1">
        <v>2.0</v>
      </c>
      <c r="BA430" s="1">
        <v>1.0</v>
      </c>
      <c r="BB430" s="1"/>
      <c r="BC430" s="1"/>
      <c r="BD430" s="1">
        <v>10.0</v>
      </c>
      <c r="BE430" s="1">
        <v>5.0</v>
      </c>
      <c r="BF430" s="1">
        <v>12.0</v>
      </c>
      <c r="BG430" s="1">
        <v>12.0</v>
      </c>
      <c r="BH430" s="1">
        <v>5.0</v>
      </c>
      <c r="BI430" s="1" t="s">
        <v>833</v>
      </c>
      <c r="BJ430" s="1">
        <v>18.0</v>
      </c>
      <c r="BL430" s="1">
        <v>7722.0</v>
      </c>
    </row>
    <row r="431" ht="15.75" customHeight="1">
      <c r="A431" s="2" t="s">
        <v>834</v>
      </c>
      <c r="B431" s="1" t="str">
        <f>IFERROR(__xludf.DUMMYFUNCTION("""COMPUTED_VALUE"""),"K35TJ")</f>
        <v>K35TJ</v>
      </c>
      <c r="C431" s="1">
        <f>IFERROR(__xludf.DUMMYFUNCTION("""COMPUTED_VALUE"""),314.0)</f>
        <v>314</v>
      </c>
      <c r="D431" s="1" t="s">
        <v>38</v>
      </c>
      <c r="E431" s="1" t="s">
        <v>31</v>
      </c>
      <c r="F431" s="1" t="s">
        <v>29</v>
      </c>
      <c r="G431" s="1" t="s">
        <v>45</v>
      </c>
      <c r="H431" s="1" t="s">
        <v>22</v>
      </c>
      <c r="M431" s="1">
        <v>13.0</v>
      </c>
      <c r="N431" s="1">
        <v>3.0</v>
      </c>
      <c r="O431" s="1">
        <v>5.0</v>
      </c>
      <c r="P431" s="1">
        <v>10.0</v>
      </c>
      <c r="Q431" s="1">
        <v>1.0</v>
      </c>
      <c r="S431" s="1" t="s">
        <v>38</v>
      </c>
      <c r="T431" s="1" t="s">
        <v>31</v>
      </c>
      <c r="U431" s="1" t="s">
        <v>29</v>
      </c>
      <c r="V431" s="1" t="s">
        <v>45</v>
      </c>
      <c r="W431" s="1" t="s">
        <v>25</v>
      </c>
      <c r="Y431" s="1" t="str">
        <f>IFERROR(__xludf.DUMMYFUNCTION("UNIQUE(S431:W431, TRUE)"),"K")</f>
        <v>K</v>
      </c>
      <c r="Z431" s="1" t="str">
        <f>IFERROR(__xludf.DUMMYFUNCTION("""COMPUTED_VALUE"""),"3")</f>
        <v>3</v>
      </c>
      <c r="AA431" s="1" t="str">
        <f>IFERROR(__xludf.DUMMYFUNCTION("""COMPUTED_VALUE"""),"5")</f>
        <v>5</v>
      </c>
      <c r="AB431" s="1" t="str">
        <f>IFERROR(__xludf.DUMMYFUNCTION("""COMPUTED_VALUE"""),"T")</f>
        <v>T</v>
      </c>
      <c r="AC431" s="1" t="str">
        <f>IFERROR(__xludf.DUMMYFUNCTION("""COMPUTED_VALUE"""),"")</f>
        <v/>
      </c>
      <c r="AE431" s="1">
        <f t="shared" ref="AE431:AI431" si="431">IF($A431&lt;&gt;"", COUNTIF($D431:$H431, "=" &amp; Y431),"")</f>
        <v>1</v>
      </c>
      <c r="AF431" s="1">
        <f t="shared" si="431"/>
        <v>1</v>
      </c>
      <c r="AG431" s="1">
        <f t="shared" si="431"/>
        <v>1</v>
      </c>
      <c r="AH431" s="1">
        <f t="shared" si="431"/>
        <v>1</v>
      </c>
      <c r="AI431" s="1">
        <f t="shared" si="431"/>
        <v>0</v>
      </c>
      <c r="AJ431" s="1">
        <f t="shared" si="3"/>
        <v>1</v>
      </c>
      <c r="AL431" s="1">
        <f>IFERROR(__xludf.DUMMYFUNCTION("IFERROR(TRANSPOSE(SORT(TRANSPOSE(FILTER(AE431:AI431, AE431:AI431&lt;&gt;0)),1, FALSE)))"),1.0)</f>
        <v>1</v>
      </c>
      <c r="AM431" s="1">
        <f>IFERROR(__xludf.DUMMYFUNCTION("""COMPUTED_VALUE"""),1.0)</f>
        <v>1</v>
      </c>
      <c r="AN431" s="1">
        <f>IFERROR(__xludf.DUMMYFUNCTION("""COMPUTED_VALUE"""),1.0)</f>
        <v>1</v>
      </c>
      <c r="AO431" s="1">
        <f>IFERROR(__xludf.DUMMYFUNCTION("""COMPUTED_VALUE"""),1.0)</f>
        <v>1</v>
      </c>
      <c r="AR431" s="1">
        <v>2.0</v>
      </c>
      <c r="AS431" s="1">
        <v>1.0</v>
      </c>
      <c r="AT431" s="1">
        <v>1.0</v>
      </c>
      <c r="AU431" s="1">
        <v>1.0</v>
      </c>
      <c r="AV431" s="1"/>
      <c r="AX431" s="1">
        <v>430.0</v>
      </c>
      <c r="AY431" s="1">
        <v>2.0</v>
      </c>
      <c r="AZ431" s="1">
        <v>2.0</v>
      </c>
      <c r="BA431" s="1">
        <v>1.0</v>
      </c>
      <c r="BB431" s="1"/>
      <c r="BC431" s="1"/>
      <c r="BD431" s="1">
        <v>10.0</v>
      </c>
      <c r="BE431" s="1">
        <v>7.0</v>
      </c>
      <c r="BF431" s="1">
        <v>10.0</v>
      </c>
      <c r="BG431" s="1">
        <v>9.0</v>
      </c>
      <c r="BH431" s="1">
        <v>7.0</v>
      </c>
      <c r="BI431" s="1" t="s">
        <v>835</v>
      </c>
      <c r="BJ431" s="1">
        <v>280.0</v>
      </c>
      <c r="BL431" s="1">
        <v>120400.0</v>
      </c>
    </row>
    <row r="432" ht="15.75" customHeight="1">
      <c r="A432" s="2" t="s">
        <v>836</v>
      </c>
      <c r="B432" s="1" t="str">
        <f>IFERROR(__xludf.DUMMYFUNCTION("""COMPUTED_VALUE"""),"26A68")</f>
        <v>26A68</v>
      </c>
      <c r="C432" s="1">
        <f>IFERROR(__xludf.DUMMYFUNCTION("""COMPUTED_VALUE"""),455.0)</f>
        <v>455</v>
      </c>
      <c r="D432" s="1" t="s">
        <v>24</v>
      </c>
      <c r="E432" s="1" t="s">
        <v>40</v>
      </c>
      <c r="F432" s="1" t="s">
        <v>39</v>
      </c>
      <c r="G432" s="1" t="s">
        <v>40</v>
      </c>
      <c r="H432" s="1" t="s">
        <v>30</v>
      </c>
      <c r="M432" s="1">
        <v>2.0</v>
      </c>
      <c r="N432" s="1">
        <v>6.0</v>
      </c>
      <c r="O432" s="1">
        <v>14.0</v>
      </c>
      <c r="P432" s="1">
        <v>6.0</v>
      </c>
      <c r="Q432" s="1">
        <v>8.0</v>
      </c>
      <c r="S432" s="1" t="s">
        <v>24</v>
      </c>
      <c r="T432" s="1" t="s">
        <v>40</v>
      </c>
      <c r="U432" s="1" t="s">
        <v>39</v>
      </c>
      <c r="V432" s="1" t="s">
        <v>40</v>
      </c>
      <c r="W432" s="1" t="s">
        <v>30</v>
      </c>
      <c r="Y432" s="1" t="str">
        <f>IFERROR(__xludf.DUMMYFUNCTION("UNIQUE(S432:W432, TRUE)"),"2")</f>
        <v>2</v>
      </c>
      <c r="Z432" s="1" t="str">
        <f>IFERROR(__xludf.DUMMYFUNCTION("""COMPUTED_VALUE"""),"6")</f>
        <v>6</v>
      </c>
      <c r="AA432" s="1" t="str">
        <f>IFERROR(__xludf.DUMMYFUNCTION("""COMPUTED_VALUE"""),"A")</f>
        <v>A</v>
      </c>
      <c r="AB432" s="1" t="str">
        <f>IFERROR(__xludf.DUMMYFUNCTION("""COMPUTED_VALUE"""),"8")</f>
        <v>8</v>
      </c>
      <c r="AE432" s="1">
        <f t="shared" ref="AE432:AI432" si="432">IF($A432&lt;&gt;"", COUNTIF($D432:$H432, "=" &amp; Y432),"")</f>
        <v>1</v>
      </c>
      <c r="AF432" s="1">
        <f t="shared" si="432"/>
        <v>2</v>
      </c>
      <c r="AG432" s="1">
        <f t="shared" si="432"/>
        <v>1</v>
      </c>
      <c r="AH432" s="1">
        <f t="shared" si="432"/>
        <v>1</v>
      </c>
      <c r="AI432" s="1">
        <f t="shared" si="432"/>
        <v>0</v>
      </c>
      <c r="AJ432" s="1">
        <f t="shared" si="3"/>
        <v>0</v>
      </c>
      <c r="AL432" s="1">
        <f>IFERROR(__xludf.DUMMYFUNCTION("IFERROR(TRANSPOSE(SORT(TRANSPOSE(FILTER(AE432:AI432, AE432:AI432&lt;&gt;0)),1, FALSE)))"),2.0)</f>
        <v>2</v>
      </c>
      <c r="AM432" s="1">
        <f>IFERROR(__xludf.DUMMYFUNCTION("""COMPUTED_VALUE"""),1.0)</f>
        <v>1</v>
      </c>
      <c r="AN432" s="1">
        <f>IFERROR(__xludf.DUMMYFUNCTION("""COMPUTED_VALUE"""),1.0)</f>
        <v>1</v>
      </c>
      <c r="AO432" s="1">
        <f>IFERROR(__xludf.DUMMYFUNCTION("""COMPUTED_VALUE"""),1.0)</f>
        <v>1</v>
      </c>
      <c r="AR432" s="1">
        <v>2.0</v>
      </c>
      <c r="AS432" s="1">
        <v>1.0</v>
      </c>
      <c r="AT432" s="1">
        <v>1.0</v>
      </c>
      <c r="AU432" s="1">
        <v>1.0</v>
      </c>
      <c r="AV432" s="1"/>
      <c r="AX432" s="1">
        <v>431.0</v>
      </c>
      <c r="AY432" s="1">
        <v>2.0</v>
      </c>
      <c r="AZ432" s="1">
        <v>2.0</v>
      </c>
      <c r="BA432" s="1">
        <v>1.0</v>
      </c>
      <c r="BB432" s="1"/>
      <c r="BC432" s="1"/>
      <c r="BD432" s="1">
        <v>10.0</v>
      </c>
      <c r="BE432" s="1">
        <v>8.0</v>
      </c>
      <c r="BF432" s="1">
        <v>10.0</v>
      </c>
      <c r="BG432" s="1">
        <v>9.0</v>
      </c>
      <c r="BH432" s="1">
        <v>8.0</v>
      </c>
      <c r="BI432" s="1" t="s">
        <v>837</v>
      </c>
      <c r="BJ432" s="1">
        <v>536.0</v>
      </c>
      <c r="BL432" s="1">
        <v>231016.0</v>
      </c>
    </row>
    <row r="433" ht="15.75" customHeight="1">
      <c r="A433" s="2" t="s">
        <v>838</v>
      </c>
      <c r="B433" s="1" t="str">
        <f>IFERROR(__xludf.DUMMYFUNCTION("""COMPUTED_VALUE"""),"JJTTT")</f>
        <v>JJTTT</v>
      </c>
      <c r="C433" s="1">
        <f>IFERROR(__xludf.DUMMYFUNCTION("""COMPUTED_VALUE"""),907.0)</f>
        <v>907</v>
      </c>
      <c r="D433" s="1" t="s">
        <v>22</v>
      </c>
      <c r="E433" s="1" t="s">
        <v>22</v>
      </c>
      <c r="F433" s="1" t="s">
        <v>45</v>
      </c>
      <c r="G433" s="1" t="s">
        <v>45</v>
      </c>
      <c r="H433" s="1" t="s">
        <v>45</v>
      </c>
      <c r="M433" s="1">
        <v>1.0</v>
      </c>
      <c r="N433" s="1">
        <v>1.0</v>
      </c>
      <c r="O433" s="1">
        <v>10.0</v>
      </c>
      <c r="P433" s="1">
        <v>10.0</v>
      </c>
      <c r="Q433" s="1">
        <v>10.0</v>
      </c>
      <c r="S433" s="1" t="s">
        <v>25</v>
      </c>
      <c r="T433" s="1" t="s">
        <v>25</v>
      </c>
      <c r="U433" s="1" t="s">
        <v>45</v>
      </c>
      <c r="V433" s="1" t="s">
        <v>45</v>
      </c>
      <c r="W433" s="1" t="s">
        <v>45</v>
      </c>
      <c r="Y433" s="1" t="str">
        <f>IFERROR(__xludf.DUMMYFUNCTION("UNIQUE(S433:W433, TRUE)"),"")</f>
        <v/>
      </c>
      <c r="Z433" s="1" t="str">
        <f>IFERROR(__xludf.DUMMYFUNCTION("""COMPUTED_VALUE"""),"T")</f>
        <v>T</v>
      </c>
      <c r="AE433" s="1">
        <f t="shared" ref="AE433:AI433" si="433">IF($A433&lt;&gt;"", COUNTIF($D433:$H433, "=" &amp; Y433),"")</f>
        <v>0</v>
      </c>
      <c r="AF433" s="1">
        <f t="shared" si="433"/>
        <v>3</v>
      </c>
      <c r="AG433" s="1">
        <f t="shared" si="433"/>
        <v>0</v>
      </c>
      <c r="AH433" s="1">
        <f t="shared" si="433"/>
        <v>0</v>
      </c>
      <c r="AI433" s="1">
        <f t="shared" si="433"/>
        <v>0</v>
      </c>
      <c r="AJ433" s="1">
        <f t="shared" si="3"/>
        <v>2</v>
      </c>
      <c r="AL433" s="1">
        <f>IFERROR(__xludf.DUMMYFUNCTION("IFERROR(TRANSPOSE(SORT(TRANSPOSE(FILTER(AE433:AI433, AE433:AI433&lt;&gt;0)),1, FALSE)))"),3.0)</f>
        <v>3</v>
      </c>
      <c r="AR433" s="1">
        <v>5.0</v>
      </c>
      <c r="AS433" s="1"/>
      <c r="AT433" s="1"/>
      <c r="AU433" s="1"/>
      <c r="AV433" s="1"/>
      <c r="AX433" s="1">
        <v>432.0</v>
      </c>
      <c r="AY433" s="1">
        <v>2.0</v>
      </c>
      <c r="AZ433" s="1">
        <v>2.0</v>
      </c>
      <c r="BA433" s="1">
        <v>1.0</v>
      </c>
      <c r="BB433" s="1"/>
      <c r="BC433" s="1"/>
      <c r="BD433" s="1">
        <v>10.0</v>
      </c>
      <c r="BE433" s="1">
        <v>8.0</v>
      </c>
      <c r="BF433" s="1">
        <v>14.0</v>
      </c>
      <c r="BG433" s="1">
        <v>10.0</v>
      </c>
      <c r="BH433" s="1">
        <v>8.0</v>
      </c>
      <c r="BI433" s="1" t="s">
        <v>839</v>
      </c>
      <c r="BJ433" s="1">
        <v>118.0</v>
      </c>
      <c r="BL433" s="1">
        <v>50976.0</v>
      </c>
    </row>
    <row r="434" ht="15.75" customHeight="1">
      <c r="A434" s="2" t="s">
        <v>840</v>
      </c>
      <c r="B434" s="1" t="str">
        <f>IFERROR(__xludf.DUMMYFUNCTION("""COMPUTED_VALUE"""),"AJ285")</f>
        <v>AJ285</v>
      </c>
      <c r="C434" s="1">
        <f>IFERROR(__xludf.DUMMYFUNCTION("""COMPUTED_VALUE"""),899.0)</f>
        <v>899</v>
      </c>
      <c r="D434" s="1" t="s">
        <v>39</v>
      </c>
      <c r="E434" s="1" t="s">
        <v>22</v>
      </c>
      <c r="F434" s="1" t="s">
        <v>24</v>
      </c>
      <c r="G434" s="1" t="s">
        <v>30</v>
      </c>
      <c r="H434" s="1" t="s">
        <v>29</v>
      </c>
      <c r="M434" s="1">
        <v>14.0</v>
      </c>
      <c r="N434" s="1">
        <v>1.0</v>
      </c>
      <c r="O434" s="1">
        <v>2.0</v>
      </c>
      <c r="P434" s="1">
        <v>8.0</v>
      </c>
      <c r="Q434" s="1">
        <v>5.0</v>
      </c>
      <c r="S434" s="1" t="s">
        <v>39</v>
      </c>
      <c r="T434" s="1" t="s">
        <v>25</v>
      </c>
      <c r="U434" s="1" t="s">
        <v>24</v>
      </c>
      <c r="V434" s="1" t="s">
        <v>30</v>
      </c>
      <c r="W434" s="1" t="s">
        <v>29</v>
      </c>
      <c r="Y434" s="1" t="str">
        <f>IFERROR(__xludf.DUMMYFUNCTION("UNIQUE(S434:W434, TRUE)"),"A")</f>
        <v>A</v>
      </c>
      <c r="Z434" s="1" t="str">
        <f>IFERROR(__xludf.DUMMYFUNCTION("""COMPUTED_VALUE"""),"")</f>
        <v/>
      </c>
      <c r="AA434" s="1" t="str">
        <f>IFERROR(__xludf.DUMMYFUNCTION("""COMPUTED_VALUE"""),"2")</f>
        <v>2</v>
      </c>
      <c r="AB434" s="1" t="str">
        <f>IFERROR(__xludf.DUMMYFUNCTION("""COMPUTED_VALUE"""),"8")</f>
        <v>8</v>
      </c>
      <c r="AC434" s="1" t="str">
        <f>IFERROR(__xludf.DUMMYFUNCTION("""COMPUTED_VALUE"""),"5")</f>
        <v>5</v>
      </c>
      <c r="AE434" s="1">
        <f t="shared" ref="AE434:AI434" si="434">IF($A434&lt;&gt;"", COUNTIF($D434:$H434, "=" &amp; Y434),"")</f>
        <v>1</v>
      </c>
      <c r="AF434" s="1">
        <f t="shared" si="434"/>
        <v>0</v>
      </c>
      <c r="AG434" s="1">
        <f t="shared" si="434"/>
        <v>1</v>
      </c>
      <c r="AH434" s="1">
        <f t="shared" si="434"/>
        <v>1</v>
      </c>
      <c r="AI434" s="1">
        <f t="shared" si="434"/>
        <v>1</v>
      </c>
      <c r="AJ434" s="1">
        <f t="shared" si="3"/>
        <v>1</v>
      </c>
      <c r="AL434" s="1">
        <f>IFERROR(__xludf.DUMMYFUNCTION("IFERROR(TRANSPOSE(SORT(TRANSPOSE(FILTER(AE434:AI434, AE434:AI434&lt;&gt;0)),1, FALSE)))"),1.0)</f>
        <v>1</v>
      </c>
      <c r="AM434" s="1">
        <f>IFERROR(__xludf.DUMMYFUNCTION("""COMPUTED_VALUE"""),1.0)</f>
        <v>1</v>
      </c>
      <c r="AN434" s="1">
        <f>IFERROR(__xludf.DUMMYFUNCTION("""COMPUTED_VALUE"""),1.0)</f>
        <v>1</v>
      </c>
      <c r="AO434" s="1">
        <f>IFERROR(__xludf.DUMMYFUNCTION("""COMPUTED_VALUE"""),1.0)</f>
        <v>1</v>
      </c>
      <c r="AR434" s="1">
        <v>2.0</v>
      </c>
      <c r="AS434" s="1">
        <v>1.0</v>
      </c>
      <c r="AT434" s="1">
        <v>1.0</v>
      </c>
      <c r="AU434" s="1">
        <v>1.0</v>
      </c>
      <c r="AV434" s="1"/>
      <c r="AX434" s="1">
        <v>433.0</v>
      </c>
      <c r="AY434" s="1">
        <v>2.0</v>
      </c>
      <c r="AZ434" s="1">
        <v>2.0</v>
      </c>
      <c r="BA434" s="1">
        <v>1.0</v>
      </c>
      <c r="BB434" s="1"/>
      <c r="BC434" s="1"/>
      <c r="BD434" s="1">
        <v>10.0</v>
      </c>
      <c r="BE434" s="1">
        <v>9.0</v>
      </c>
      <c r="BF434" s="1">
        <v>10.0</v>
      </c>
      <c r="BG434" s="1">
        <v>9.0</v>
      </c>
      <c r="BH434" s="1">
        <v>4.0</v>
      </c>
      <c r="BI434" s="1" t="s">
        <v>841</v>
      </c>
      <c r="BJ434" s="1">
        <v>387.0</v>
      </c>
      <c r="BL434" s="1">
        <v>167571.0</v>
      </c>
    </row>
    <row r="435" ht="15.75" customHeight="1">
      <c r="A435" s="2" t="s">
        <v>842</v>
      </c>
      <c r="B435" s="1" t="str">
        <f>IFERROR(__xludf.DUMMYFUNCTION("""COMPUTED_VALUE"""),"JQJQJ")</f>
        <v>JQJQJ</v>
      </c>
      <c r="C435" s="1">
        <f>IFERROR(__xludf.DUMMYFUNCTION("""COMPUTED_VALUE"""),927.0)</f>
        <v>927</v>
      </c>
      <c r="D435" s="1" t="s">
        <v>22</v>
      </c>
      <c r="E435" s="1" t="s">
        <v>20</v>
      </c>
      <c r="F435" s="1" t="s">
        <v>22</v>
      </c>
      <c r="G435" s="1" t="s">
        <v>20</v>
      </c>
      <c r="H435" s="1" t="s">
        <v>22</v>
      </c>
      <c r="M435" s="1">
        <v>1.0</v>
      </c>
      <c r="N435" s="1">
        <v>12.0</v>
      </c>
      <c r="O435" s="1">
        <v>1.0</v>
      </c>
      <c r="P435" s="1">
        <v>12.0</v>
      </c>
      <c r="Q435" s="1">
        <v>1.0</v>
      </c>
      <c r="S435" s="1" t="s">
        <v>25</v>
      </c>
      <c r="T435" s="1" t="s">
        <v>20</v>
      </c>
      <c r="U435" s="1" t="s">
        <v>25</v>
      </c>
      <c r="V435" s="1" t="s">
        <v>20</v>
      </c>
      <c r="W435" s="1" t="s">
        <v>25</v>
      </c>
      <c r="Y435" s="1" t="str">
        <f>IFERROR(__xludf.DUMMYFUNCTION("UNIQUE(S435:W435, TRUE)"),"")</f>
        <v/>
      </c>
      <c r="Z435" s="1" t="str">
        <f>IFERROR(__xludf.DUMMYFUNCTION("""COMPUTED_VALUE"""),"Q")</f>
        <v>Q</v>
      </c>
      <c r="AE435" s="1">
        <f t="shared" ref="AE435:AI435" si="435">IF($A435&lt;&gt;"", COUNTIF($D435:$H435, "=" &amp; Y435),"")</f>
        <v>0</v>
      </c>
      <c r="AF435" s="1">
        <f t="shared" si="435"/>
        <v>2</v>
      </c>
      <c r="AG435" s="1">
        <f t="shared" si="435"/>
        <v>0</v>
      </c>
      <c r="AH435" s="1">
        <f t="shared" si="435"/>
        <v>0</v>
      </c>
      <c r="AI435" s="1">
        <f t="shared" si="435"/>
        <v>0</v>
      </c>
      <c r="AJ435" s="1">
        <f t="shared" si="3"/>
        <v>3</v>
      </c>
      <c r="AL435" s="1">
        <f>IFERROR(__xludf.DUMMYFUNCTION("IFERROR(TRANSPOSE(SORT(TRANSPOSE(FILTER(AE435:AI435, AE435:AI435&lt;&gt;0)),1, FALSE)))"),2.0)</f>
        <v>2</v>
      </c>
      <c r="AR435" s="1">
        <v>5.0</v>
      </c>
      <c r="AS435" s="1"/>
      <c r="AT435" s="1"/>
      <c r="AU435" s="1"/>
      <c r="AV435" s="1"/>
      <c r="AX435" s="1">
        <v>434.0</v>
      </c>
      <c r="AY435" s="1">
        <v>2.0</v>
      </c>
      <c r="AZ435" s="1">
        <v>2.0</v>
      </c>
      <c r="BA435" s="1">
        <v>1.0</v>
      </c>
      <c r="BB435" s="1"/>
      <c r="BC435" s="1"/>
      <c r="BD435" s="1">
        <v>10.0</v>
      </c>
      <c r="BE435" s="1">
        <v>10.0</v>
      </c>
      <c r="BF435" s="1">
        <v>13.0</v>
      </c>
      <c r="BG435" s="1">
        <v>8.0</v>
      </c>
      <c r="BH435" s="1">
        <v>13.0</v>
      </c>
      <c r="BI435" s="1" t="s">
        <v>843</v>
      </c>
      <c r="BJ435" s="1">
        <v>729.0</v>
      </c>
      <c r="BL435" s="1">
        <v>316386.0</v>
      </c>
    </row>
    <row r="436" ht="15.75" customHeight="1">
      <c r="A436" s="2" t="s">
        <v>844</v>
      </c>
      <c r="B436" s="1" t="str">
        <f>IFERROR(__xludf.DUMMYFUNCTION("""COMPUTED_VALUE"""),"QQTJQ")</f>
        <v>QQTJQ</v>
      </c>
      <c r="C436" s="1">
        <f>IFERROR(__xludf.DUMMYFUNCTION("""COMPUTED_VALUE"""),554.0)</f>
        <v>554</v>
      </c>
      <c r="D436" s="1" t="s">
        <v>20</v>
      </c>
      <c r="E436" s="1" t="s">
        <v>20</v>
      </c>
      <c r="F436" s="1" t="s">
        <v>45</v>
      </c>
      <c r="G436" s="1" t="s">
        <v>22</v>
      </c>
      <c r="H436" s="1" t="s">
        <v>20</v>
      </c>
      <c r="M436" s="1">
        <v>12.0</v>
      </c>
      <c r="N436" s="1">
        <v>12.0</v>
      </c>
      <c r="O436" s="1">
        <v>10.0</v>
      </c>
      <c r="P436" s="1">
        <v>1.0</v>
      </c>
      <c r="Q436" s="1">
        <v>12.0</v>
      </c>
      <c r="S436" s="1" t="s">
        <v>20</v>
      </c>
      <c r="T436" s="1" t="s">
        <v>20</v>
      </c>
      <c r="U436" s="1" t="s">
        <v>45</v>
      </c>
      <c r="V436" s="1" t="s">
        <v>25</v>
      </c>
      <c r="W436" s="1" t="s">
        <v>20</v>
      </c>
      <c r="Y436" s="1" t="str">
        <f>IFERROR(__xludf.DUMMYFUNCTION("UNIQUE(S436:W436, TRUE)"),"Q")</f>
        <v>Q</v>
      </c>
      <c r="Z436" s="1" t="str">
        <f>IFERROR(__xludf.DUMMYFUNCTION("""COMPUTED_VALUE"""),"T")</f>
        <v>T</v>
      </c>
      <c r="AA436" s="1" t="str">
        <f>IFERROR(__xludf.DUMMYFUNCTION("""COMPUTED_VALUE"""),"")</f>
        <v/>
      </c>
      <c r="AE436" s="1">
        <f t="shared" ref="AE436:AI436" si="436">IF($A436&lt;&gt;"", COUNTIF($D436:$H436, "=" &amp; Y436),"")</f>
        <v>3</v>
      </c>
      <c r="AF436" s="1">
        <f t="shared" si="436"/>
        <v>1</v>
      </c>
      <c r="AG436" s="1">
        <f t="shared" si="436"/>
        <v>0</v>
      </c>
      <c r="AH436" s="1">
        <f t="shared" si="436"/>
        <v>0</v>
      </c>
      <c r="AI436" s="1">
        <f t="shared" si="436"/>
        <v>0</v>
      </c>
      <c r="AJ436" s="1">
        <f t="shared" si="3"/>
        <v>1</v>
      </c>
      <c r="AL436" s="1">
        <f>IFERROR(__xludf.DUMMYFUNCTION("IFERROR(TRANSPOSE(SORT(TRANSPOSE(FILTER(AE436:AI436, AE436:AI436&lt;&gt;0)),1, FALSE)))"),3.0)</f>
        <v>3</v>
      </c>
      <c r="AM436" s="1">
        <f>IFERROR(__xludf.DUMMYFUNCTION("""COMPUTED_VALUE"""),1.0)</f>
        <v>1</v>
      </c>
      <c r="AR436" s="1">
        <v>4.0</v>
      </c>
      <c r="AS436" s="1">
        <v>1.0</v>
      </c>
      <c r="AT436" s="1"/>
      <c r="AU436" s="1"/>
      <c r="AV436" s="1"/>
      <c r="AX436" s="1">
        <v>435.0</v>
      </c>
      <c r="AY436" s="1">
        <v>2.0</v>
      </c>
      <c r="AZ436" s="1">
        <v>2.0</v>
      </c>
      <c r="BA436" s="1">
        <v>1.0</v>
      </c>
      <c r="BB436" s="1"/>
      <c r="BC436" s="1"/>
      <c r="BD436" s="1">
        <v>10.0</v>
      </c>
      <c r="BE436" s="1">
        <v>12.0</v>
      </c>
      <c r="BF436" s="1">
        <v>12.0</v>
      </c>
      <c r="BG436" s="1">
        <v>10.0</v>
      </c>
      <c r="BH436" s="1">
        <v>3.0</v>
      </c>
      <c r="BI436" s="1" t="s">
        <v>845</v>
      </c>
      <c r="BJ436" s="1">
        <v>1000.0</v>
      </c>
      <c r="BL436" s="1">
        <v>435000.0</v>
      </c>
    </row>
    <row r="437" ht="15.75" customHeight="1">
      <c r="A437" s="2" t="s">
        <v>846</v>
      </c>
      <c r="B437" s="1" t="str">
        <f>IFERROR(__xludf.DUMMYFUNCTION("""COMPUTED_VALUE"""),"AT235")</f>
        <v>AT235</v>
      </c>
      <c r="C437" s="1">
        <f>IFERROR(__xludf.DUMMYFUNCTION("""COMPUTED_VALUE"""),141.0)</f>
        <v>141</v>
      </c>
      <c r="D437" s="1" t="s">
        <v>39</v>
      </c>
      <c r="E437" s="1" t="s">
        <v>45</v>
      </c>
      <c r="F437" s="1" t="s">
        <v>24</v>
      </c>
      <c r="G437" s="1" t="s">
        <v>31</v>
      </c>
      <c r="H437" s="1" t="s">
        <v>29</v>
      </c>
      <c r="M437" s="1">
        <v>14.0</v>
      </c>
      <c r="N437" s="1">
        <v>10.0</v>
      </c>
      <c r="O437" s="1">
        <v>2.0</v>
      </c>
      <c r="P437" s="1">
        <v>3.0</v>
      </c>
      <c r="Q437" s="1">
        <v>5.0</v>
      </c>
      <c r="S437" s="1" t="s">
        <v>39</v>
      </c>
      <c r="T437" s="1" t="s">
        <v>45</v>
      </c>
      <c r="U437" s="1" t="s">
        <v>24</v>
      </c>
      <c r="V437" s="1" t="s">
        <v>31</v>
      </c>
      <c r="W437" s="1" t="s">
        <v>29</v>
      </c>
      <c r="Y437" s="1" t="str">
        <f>IFERROR(__xludf.DUMMYFUNCTION("UNIQUE(S437:W437, TRUE)"),"A")</f>
        <v>A</v>
      </c>
      <c r="Z437" s="1" t="str">
        <f>IFERROR(__xludf.DUMMYFUNCTION("""COMPUTED_VALUE"""),"T")</f>
        <v>T</v>
      </c>
      <c r="AA437" s="1" t="str">
        <f>IFERROR(__xludf.DUMMYFUNCTION("""COMPUTED_VALUE"""),"2")</f>
        <v>2</v>
      </c>
      <c r="AB437" s="1" t="str">
        <f>IFERROR(__xludf.DUMMYFUNCTION("""COMPUTED_VALUE"""),"3")</f>
        <v>3</v>
      </c>
      <c r="AC437" s="1" t="str">
        <f>IFERROR(__xludf.DUMMYFUNCTION("""COMPUTED_VALUE"""),"5")</f>
        <v>5</v>
      </c>
      <c r="AE437" s="1">
        <f t="shared" ref="AE437:AI437" si="437">IF($A437&lt;&gt;"", COUNTIF($D437:$H437, "=" &amp; Y437),"")</f>
        <v>1</v>
      </c>
      <c r="AF437" s="1">
        <f t="shared" si="437"/>
        <v>1</v>
      </c>
      <c r="AG437" s="1">
        <f t="shared" si="437"/>
        <v>1</v>
      </c>
      <c r="AH437" s="1">
        <f t="shared" si="437"/>
        <v>1</v>
      </c>
      <c r="AI437" s="1">
        <f t="shared" si="437"/>
        <v>1</v>
      </c>
      <c r="AJ437" s="1">
        <f t="shared" si="3"/>
        <v>0</v>
      </c>
      <c r="AL437" s="1">
        <f>IFERROR(__xludf.DUMMYFUNCTION("IFERROR(TRANSPOSE(SORT(TRANSPOSE(FILTER(AE437:AI437, AE437:AI437&lt;&gt;0)),1, FALSE)))"),1.0)</f>
        <v>1</v>
      </c>
      <c r="AM437" s="1">
        <f>IFERROR(__xludf.DUMMYFUNCTION("""COMPUTED_VALUE"""),1.0)</f>
        <v>1</v>
      </c>
      <c r="AN437" s="1">
        <f>IFERROR(__xludf.DUMMYFUNCTION("""COMPUTED_VALUE"""),1.0)</f>
        <v>1</v>
      </c>
      <c r="AO437" s="1">
        <f>IFERROR(__xludf.DUMMYFUNCTION("""COMPUTED_VALUE"""),1.0)</f>
        <v>1</v>
      </c>
      <c r="AP437" s="1">
        <f>IFERROR(__xludf.DUMMYFUNCTION("""COMPUTED_VALUE"""),1.0)</f>
        <v>1</v>
      </c>
      <c r="AR437" s="1">
        <v>1.0</v>
      </c>
      <c r="AS437" s="1">
        <v>1.0</v>
      </c>
      <c r="AT437" s="1">
        <v>1.0</v>
      </c>
      <c r="AU437" s="1">
        <v>1.0</v>
      </c>
      <c r="AV437" s="1">
        <v>1.0</v>
      </c>
      <c r="AX437" s="1">
        <v>436.0</v>
      </c>
      <c r="AY437" s="1">
        <v>2.0</v>
      </c>
      <c r="AZ437" s="1">
        <v>2.0</v>
      </c>
      <c r="BA437" s="1">
        <v>1.0</v>
      </c>
      <c r="BB437" s="1"/>
      <c r="BC437" s="1"/>
      <c r="BD437" s="1">
        <v>12.0</v>
      </c>
      <c r="BE437" s="1">
        <v>2.0</v>
      </c>
      <c r="BF437" s="1">
        <v>2.0</v>
      </c>
      <c r="BG437" s="1">
        <v>5.0</v>
      </c>
      <c r="BH437" s="1">
        <v>5.0</v>
      </c>
      <c r="BI437" s="1" t="s">
        <v>847</v>
      </c>
      <c r="BJ437" s="1">
        <v>955.0</v>
      </c>
      <c r="BL437" s="1">
        <v>416380.0</v>
      </c>
    </row>
    <row r="438" ht="15.75" customHeight="1">
      <c r="A438" s="2" t="s">
        <v>848</v>
      </c>
      <c r="B438" s="1" t="str">
        <f>IFERROR(__xludf.DUMMYFUNCTION("""COMPUTED_VALUE"""),"TJK9J")</f>
        <v>TJK9J</v>
      </c>
      <c r="C438" s="1">
        <f>IFERROR(__xludf.DUMMYFUNCTION("""COMPUTED_VALUE"""),35.0)</f>
        <v>35</v>
      </c>
      <c r="D438" s="1" t="s">
        <v>45</v>
      </c>
      <c r="E438" s="1" t="s">
        <v>22</v>
      </c>
      <c r="F438" s="1" t="s">
        <v>38</v>
      </c>
      <c r="G438" s="1" t="s">
        <v>23</v>
      </c>
      <c r="H438" s="1" t="s">
        <v>22</v>
      </c>
      <c r="M438" s="1">
        <v>10.0</v>
      </c>
      <c r="N438" s="1">
        <v>1.0</v>
      </c>
      <c r="O438" s="1">
        <v>13.0</v>
      </c>
      <c r="P438" s="1">
        <v>9.0</v>
      </c>
      <c r="Q438" s="1">
        <v>1.0</v>
      </c>
      <c r="S438" s="1" t="s">
        <v>45</v>
      </c>
      <c r="T438" s="1" t="s">
        <v>25</v>
      </c>
      <c r="U438" s="1" t="s">
        <v>38</v>
      </c>
      <c r="V438" s="1" t="s">
        <v>23</v>
      </c>
      <c r="W438" s="1" t="s">
        <v>25</v>
      </c>
      <c r="Y438" s="1" t="str">
        <f>IFERROR(__xludf.DUMMYFUNCTION("UNIQUE(S438:W438, TRUE)"),"T")</f>
        <v>T</v>
      </c>
      <c r="Z438" s="1" t="str">
        <f>IFERROR(__xludf.DUMMYFUNCTION("""COMPUTED_VALUE"""),"")</f>
        <v/>
      </c>
      <c r="AA438" s="1" t="str">
        <f>IFERROR(__xludf.DUMMYFUNCTION("""COMPUTED_VALUE"""),"K")</f>
        <v>K</v>
      </c>
      <c r="AB438" s="1" t="str">
        <f>IFERROR(__xludf.DUMMYFUNCTION("""COMPUTED_VALUE"""),"9")</f>
        <v>9</v>
      </c>
      <c r="AE438" s="1">
        <f t="shared" ref="AE438:AI438" si="438">IF($A438&lt;&gt;"", COUNTIF($D438:$H438, "=" &amp; Y438),"")</f>
        <v>1</v>
      </c>
      <c r="AF438" s="1">
        <f t="shared" si="438"/>
        <v>0</v>
      </c>
      <c r="AG438" s="1">
        <f t="shared" si="438"/>
        <v>1</v>
      </c>
      <c r="AH438" s="1">
        <f t="shared" si="438"/>
        <v>1</v>
      </c>
      <c r="AI438" s="1">
        <f t="shared" si="438"/>
        <v>0</v>
      </c>
      <c r="AJ438" s="1">
        <f t="shared" si="3"/>
        <v>2</v>
      </c>
      <c r="AL438" s="1">
        <f>IFERROR(__xludf.DUMMYFUNCTION("IFERROR(TRANSPOSE(SORT(TRANSPOSE(FILTER(AE438:AI438, AE438:AI438&lt;&gt;0)),1, FALSE)))"),1.0)</f>
        <v>1</v>
      </c>
      <c r="AM438" s="1">
        <f>IFERROR(__xludf.DUMMYFUNCTION("""COMPUTED_VALUE"""),1.0)</f>
        <v>1</v>
      </c>
      <c r="AN438" s="1">
        <f>IFERROR(__xludf.DUMMYFUNCTION("""COMPUTED_VALUE"""),1.0)</f>
        <v>1</v>
      </c>
      <c r="AR438" s="1">
        <v>3.0</v>
      </c>
      <c r="AS438" s="1">
        <v>1.0</v>
      </c>
      <c r="AT438" s="1">
        <v>1.0</v>
      </c>
      <c r="AU438" s="1"/>
      <c r="AV438" s="1"/>
      <c r="AX438" s="1">
        <v>437.0</v>
      </c>
      <c r="AY438" s="1">
        <v>2.0</v>
      </c>
      <c r="AZ438" s="1">
        <v>2.0</v>
      </c>
      <c r="BA438" s="1">
        <v>1.0</v>
      </c>
      <c r="BB438" s="1"/>
      <c r="BC438" s="1"/>
      <c r="BD438" s="1">
        <v>12.0</v>
      </c>
      <c r="BE438" s="1">
        <v>2.0</v>
      </c>
      <c r="BF438" s="1">
        <v>3.0</v>
      </c>
      <c r="BG438" s="1">
        <v>12.0</v>
      </c>
      <c r="BH438" s="1">
        <v>3.0</v>
      </c>
      <c r="BI438" s="1" t="s">
        <v>849</v>
      </c>
      <c r="BJ438" s="1">
        <v>556.0</v>
      </c>
      <c r="BL438" s="1">
        <v>242972.0</v>
      </c>
    </row>
    <row r="439" ht="15.75" customHeight="1">
      <c r="A439" s="2" t="s">
        <v>850</v>
      </c>
      <c r="B439" s="1" t="str">
        <f>IFERROR(__xludf.DUMMYFUNCTION("""COMPUTED_VALUE"""),"9666Q")</f>
        <v>9666Q</v>
      </c>
      <c r="C439" s="1">
        <f>IFERROR(__xludf.DUMMYFUNCTION("""COMPUTED_VALUE"""),499.0)</f>
        <v>499</v>
      </c>
      <c r="D439" s="1" t="s">
        <v>23</v>
      </c>
      <c r="E439" s="1" t="s">
        <v>40</v>
      </c>
      <c r="F439" s="1" t="s">
        <v>40</v>
      </c>
      <c r="G439" s="1" t="s">
        <v>40</v>
      </c>
      <c r="H439" s="1" t="s">
        <v>20</v>
      </c>
      <c r="M439" s="1">
        <v>9.0</v>
      </c>
      <c r="N439" s="1">
        <v>6.0</v>
      </c>
      <c r="O439" s="1">
        <v>6.0</v>
      </c>
      <c r="P439" s="1">
        <v>6.0</v>
      </c>
      <c r="Q439" s="1">
        <v>12.0</v>
      </c>
      <c r="S439" s="1" t="s">
        <v>23</v>
      </c>
      <c r="T439" s="1" t="s">
        <v>40</v>
      </c>
      <c r="U439" s="1" t="s">
        <v>40</v>
      </c>
      <c r="V439" s="1" t="s">
        <v>40</v>
      </c>
      <c r="W439" s="1" t="s">
        <v>20</v>
      </c>
      <c r="Y439" s="1" t="str">
        <f>IFERROR(__xludf.DUMMYFUNCTION("UNIQUE(S439:W439, TRUE)"),"9")</f>
        <v>9</v>
      </c>
      <c r="Z439" s="1" t="str">
        <f>IFERROR(__xludf.DUMMYFUNCTION("""COMPUTED_VALUE"""),"6")</f>
        <v>6</v>
      </c>
      <c r="AA439" s="1" t="str">
        <f>IFERROR(__xludf.DUMMYFUNCTION("""COMPUTED_VALUE"""),"Q")</f>
        <v>Q</v>
      </c>
      <c r="AE439" s="1">
        <f t="shared" ref="AE439:AI439" si="439">IF($A439&lt;&gt;"", COUNTIF($D439:$H439, "=" &amp; Y439),"")</f>
        <v>1</v>
      </c>
      <c r="AF439" s="1">
        <f t="shared" si="439"/>
        <v>3</v>
      </c>
      <c r="AG439" s="1">
        <f t="shared" si="439"/>
        <v>1</v>
      </c>
      <c r="AH439" s="1">
        <f t="shared" si="439"/>
        <v>0</v>
      </c>
      <c r="AI439" s="1">
        <f t="shared" si="439"/>
        <v>0</v>
      </c>
      <c r="AJ439" s="1">
        <f t="shared" si="3"/>
        <v>0</v>
      </c>
      <c r="AL439" s="1">
        <f>IFERROR(__xludf.DUMMYFUNCTION("IFERROR(TRANSPOSE(SORT(TRANSPOSE(FILTER(AE439:AI439, AE439:AI439&lt;&gt;0)),1, FALSE)))"),3.0)</f>
        <v>3</v>
      </c>
      <c r="AM439" s="1">
        <f>IFERROR(__xludf.DUMMYFUNCTION("""COMPUTED_VALUE"""),1.0)</f>
        <v>1</v>
      </c>
      <c r="AN439" s="1">
        <f>IFERROR(__xludf.DUMMYFUNCTION("""COMPUTED_VALUE"""),1.0)</f>
        <v>1</v>
      </c>
      <c r="AR439" s="1">
        <v>3.0</v>
      </c>
      <c r="AS439" s="1">
        <v>1.0</v>
      </c>
      <c r="AT439" s="1">
        <v>1.0</v>
      </c>
      <c r="AU439" s="1"/>
      <c r="AV439" s="1"/>
      <c r="AX439" s="1">
        <v>438.0</v>
      </c>
      <c r="AY439" s="1">
        <v>2.0</v>
      </c>
      <c r="AZ439" s="1">
        <v>2.0</v>
      </c>
      <c r="BA439" s="1">
        <v>1.0</v>
      </c>
      <c r="BB439" s="1"/>
      <c r="BC439" s="1"/>
      <c r="BD439" s="1">
        <v>12.0</v>
      </c>
      <c r="BE439" s="1">
        <v>2.0</v>
      </c>
      <c r="BF439" s="1">
        <v>4.0</v>
      </c>
      <c r="BG439" s="1">
        <v>12.0</v>
      </c>
      <c r="BH439" s="1">
        <v>2.0</v>
      </c>
      <c r="BI439" s="1" t="s">
        <v>851</v>
      </c>
      <c r="BJ439" s="1">
        <v>983.0</v>
      </c>
      <c r="BL439" s="1">
        <v>430554.0</v>
      </c>
    </row>
    <row r="440" ht="15.75" customHeight="1">
      <c r="A440" s="2" t="s">
        <v>852</v>
      </c>
      <c r="B440" s="1" t="str">
        <f>IFERROR(__xludf.DUMMYFUNCTION("""COMPUTED_VALUE"""),"66A76")</f>
        <v>66A76</v>
      </c>
      <c r="C440" s="1">
        <f>IFERROR(__xludf.DUMMYFUNCTION("""COMPUTED_VALUE"""),999.0)</f>
        <v>999</v>
      </c>
      <c r="D440" s="1" t="s">
        <v>40</v>
      </c>
      <c r="E440" s="1" t="s">
        <v>40</v>
      </c>
      <c r="F440" s="1" t="s">
        <v>39</v>
      </c>
      <c r="G440" s="1" t="s">
        <v>28</v>
      </c>
      <c r="H440" s="1" t="s">
        <v>40</v>
      </c>
      <c r="M440" s="1">
        <v>6.0</v>
      </c>
      <c r="N440" s="1">
        <v>6.0</v>
      </c>
      <c r="O440" s="1">
        <v>14.0</v>
      </c>
      <c r="P440" s="1">
        <v>7.0</v>
      </c>
      <c r="Q440" s="1">
        <v>6.0</v>
      </c>
      <c r="S440" s="1" t="s">
        <v>40</v>
      </c>
      <c r="T440" s="1" t="s">
        <v>40</v>
      </c>
      <c r="U440" s="1" t="s">
        <v>39</v>
      </c>
      <c r="V440" s="1" t="s">
        <v>28</v>
      </c>
      <c r="W440" s="1" t="s">
        <v>40</v>
      </c>
      <c r="Y440" s="1" t="str">
        <f>IFERROR(__xludf.DUMMYFUNCTION("UNIQUE(S440:W440, TRUE)"),"6")</f>
        <v>6</v>
      </c>
      <c r="Z440" s="1" t="str">
        <f>IFERROR(__xludf.DUMMYFUNCTION("""COMPUTED_VALUE"""),"A")</f>
        <v>A</v>
      </c>
      <c r="AA440" s="1" t="str">
        <f>IFERROR(__xludf.DUMMYFUNCTION("""COMPUTED_VALUE"""),"7")</f>
        <v>7</v>
      </c>
      <c r="AE440" s="1">
        <f t="shared" ref="AE440:AI440" si="440">IF($A440&lt;&gt;"", COUNTIF($D440:$H440, "=" &amp; Y440),"")</f>
        <v>3</v>
      </c>
      <c r="AF440" s="1">
        <f t="shared" si="440"/>
        <v>1</v>
      </c>
      <c r="AG440" s="1">
        <f t="shared" si="440"/>
        <v>1</v>
      </c>
      <c r="AH440" s="1">
        <f t="shared" si="440"/>
        <v>0</v>
      </c>
      <c r="AI440" s="1">
        <f t="shared" si="440"/>
        <v>0</v>
      </c>
      <c r="AJ440" s="1">
        <f t="shared" si="3"/>
        <v>0</v>
      </c>
      <c r="AL440" s="1">
        <f>IFERROR(__xludf.DUMMYFUNCTION("IFERROR(TRANSPOSE(SORT(TRANSPOSE(FILTER(AE440:AI440, AE440:AI440&lt;&gt;0)),1, FALSE)))"),3.0)</f>
        <v>3</v>
      </c>
      <c r="AM440" s="1">
        <f>IFERROR(__xludf.DUMMYFUNCTION("""COMPUTED_VALUE"""),1.0)</f>
        <v>1</v>
      </c>
      <c r="AN440" s="1">
        <f>IFERROR(__xludf.DUMMYFUNCTION("""COMPUTED_VALUE"""),1.0)</f>
        <v>1</v>
      </c>
      <c r="AR440" s="1">
        <v>3.0</v>
      </c>
      <c r="AS440" s="1">
        <v>1.0</v>
      </c>
      <c r="AT440" s="1">
        <v>1.0</v>
      </c>
      <c r="AU440" s="1"/>
      <c r="AV440" s="1"/>
      <c r="AX440" s="1">
        <v>439.0</v>
      </c>
      <c r="AY440" s="1">
        <v>2.0</v>
      </c>
      <c r="AZ440" s="1">
        <v>2.0</v>
      </c>
      <c r="BA440" s="1">
        <v>1.0</v>
      </c>
      <c r="BB440" s="1"/>
      <c r="BC440" s="1"/>
      <c r="BD440" s="1">
        <v>12.0</v>
      </c>
      <c r="BE440" s="1">
        <v>3.0</v>
      </c>
      <c r="BF440" s="1">
        <v>12.0</v>
      </c>
      <c r="BG440" s="1">
        <v>3.0</v>
      </c>
      <c r="BH440" s="1">
        <v>8.0</v>
      </c>
      <c r="BI440" s="1" t="s">
        <v>853</v>
      </c>
      <c r="BJ440" s="1">
        <v>564.0</v>
      </c>
      <c r="BL440" s="1">
        <v>247596.0</v>
      </c>
    </row>
    <row r="441" ht="15.75" customHeight="1">
      <c r="A441" s="2" t="s">
        <v>854</v>
      </c>
      <c r="B441" s="1" t="str">
        <f>IFERROR(__xludf.DUMMYFUNCTION("""COMPUTED_VALUE"""),"86K94")</f>
        <v>86K94</v>
      </c>
      <c r="C441" s="1">
        <f>IFERROR(__xludf.DUMMYFUNCTION("""COMPUTED_VALUE"""),947.0)</f>
        <v>947</v>
      </c>
      <c r="D441" s="1" t="s">
        <v>30</v>
      </c>
      <c r="E441" s="1" t="s">
        <v>40</v>
      </c>
      <c r="F441" s="1" t="s">
        <v>38</v>
      </c>
      <c r="G441" s="1" t="s">
        <v>23</v>
      </c>
      <c r="H441" s="1" t="s">
        <v>21</v>
      </c>
      <c r="M441" s="1">
        <v>8.0</v>
      </c>
      <c r="N441" s="1">
        <v>6.0</v>
      </c>
      <c r="O441" s="1">
        <v>13.0</v>
      </c>
      <c r="P441" s="1">
        <v>9.0</v>
      </c>
      <c r="Q441" s="1">
        <v>4.0</v>
      </c>
      <c r="S441" s="1" t="s">
        <v>30</v>
      </c>
      <c r="T441" s="1" t="s">
        <v>40</v>
      </c>
      <c r="U441" s="1" t="s">
        <v>38</v>
      </c>
      <c r="V441" s="1" t="s">
        <v>23</v>
      </c>
      <c r="W441" s="1" t="s">
        <v>21</v>
      </c>
      <c r="Y441" s="1" t="str">
        <f>IFERROR(__xludf.DUMMYFUNCTION("UNIQUE(S441:W441, TRUE)"),"8")</f>
        <v>8</v>
      </c>
      <c r="Z441" s="1" t="str">
        <f>IFERROR(__xludf.DUMMYFUNCTION("""COMPUTED_VALUE"""),"6")</f>
        <v>6</v>
      </c>
      <c r="AA441" s="1" t="str">
        <f>IFERROR(__xludf.DUMMYFUNCTION("""COMPUTED_VALUE"""),"K")</f>
        <v>K</v>
      </c>
      <c r="AB441" s="1" t="str">
        <f>IFERROR(__xludf.DUMMYFUNCTION("""COMPUTED_VALUE"""),"9")</f>
        <v>9</v>
      </c>
      <c r="AC441" s="1" t="str">
        <f>IFERROR(__xludf.DUMMYFUNCTION("""COMPUTED_VALUE"""),"4")</f>
        <v>4</v>
      </c>
      <c r="AE441" s="1">
        <f t="shared" ref="AE441:AI441" si="441">IF($A441&lt;&gt;"", COUNTIF($D441:$H441, "=" &amp; Y441),"")</f>
        <v>1</v>
      </c>
      <c r="AF441" s="1">
        <f t="shared" si="441"/>
        <v>1</v>
      </c>
      <c r="AG441" s="1">
        <f t="shared" si="441"/>
        <v>1</v>
      </c>
      <c r="AH441" s="1">
        <f t="shared" si="441"/>
        <v>1</v>
      </c>
      <c r="AI441" s="1">
        <f t="shared" si="441"/>
        <v>1</v>
      </c>
      <c r="AJ441" s="1">
        <f t="shared" si="3"/>
        <v>0</v>
      </c>
      <c r="AL441" s="1">
        <f>IFERROR(__xludf.DUMMYFUNCTION("IFERROR(TRANSPOSE(SORT(TRANSPOSE(FILTER(AE441:AI441, AE441:AI441&lt;&gt;0)),1, FALSE)))"),1.0)</f>
        <v>1</v>
      </c>
      <c r="AM441" s="1">
        <f>IFERROR(__xludf.DUMMYFUNCTION("""COMPUTED_VALUE"""),1.0)</f>
        <v>1</v>
      </c>
      <c r="AN441" s="1">
        <f>IFERROR(__xludf.DUMMYFUNCTION("""COMPUTED_VALUE"""),1.0)</f>
        <v>1</v>
      </c>
      <c r="AO441" s="1">
        <f>IFERROR(__xludf.DUMMYFUNCTION("""COMPUTED_VALUE"""),1.0)</f>
        <v>1</v>
      </c>
      <c r="AP441" s="1">
        <f>IFERROR(__xludf.DUMMYFUNCTION("""COMPUTED_VALUE"""),1.0)</f>
        <v>1</v>
      </c>
      <c r="AR441" s="1">
        <v>1.0</v>
      </c>
      <c r="AS441" s="1">
        <v>1.0</v>
      </c>
      <c r="AT441" s="1">
        <v>1.0</v>
      </c>
      <c r="AU441" s="1">
        <v>1.0</v>
      </c>
      <c r="AV441" s="1">
        <v>1.0</v>
      </c>
      <c r="AX441" s="1">
        <v>440.0</v>
      </c>
      <c r="AY441" s="1">
        <v>2.0</v>
      </c>
      <c r="AZ441" s="1">
        <v>2.0</v>
      </c>
      <c r="BA441" s="1">
        <v>1.0</v>
      </c>
      <c r="BB441" s="1"/>
      <c r="BC441" s="1"/>
      <c r="BD441" s="1">
        <v>12.0</v>
      </c>
      <c r="BE441" s="1">
        <v>4.0</v>
      </c>
      <c r="BF441" s="1">
        <v>9.0</v>
      </c>
      <c r="BG441" s="1">
        <v>4.0</v>
      </c>
      <c r="BH441" s="1">
        <v>9.0</v>
      </c>
      <c r="BI441" s="1" t="s">
        <v>855</v>
      </c>
      <c r="BJ441" s="1">
        <v>953.0</v>
      </c>
      <c r="BL441" s="1">
        <v>419320.0</v>
      </c>
    </row>
    <row r="442" ht="15.75" customHeight="1">
      <c r="A442" s="2" t="s">
        <v>856</v>
      </c>
      <c r="B442" s="1" t="str">
        <f>IFERROR(__xludf.DUMMYFUNCTION("""COMPUTED_VALUE"""),"495AT")</f>
        <v>495AT</v>
      </c>
      <c r="C442" s="1">
        <f>IFERROR(__xludf.DUMMYFUNCTION("""COMPUTED_VALUE"""),632.0)</f>
        <v>632</v>
      </c>
      <c r="D442" s="1" t="s">
        <v>21</v>
      </c>
      <c r="E442" s="1" t="s">
        <v>23</v>
      </c>
      <c r="F442" s="1" t="s">
        <v>29</v>
      </c>
      <c r="G442" s="1" t="s">
        <v>39</v>
      </c>
      <c r="H442" s="1" t="s">
        <v>45</v>
      </c>
      <c r="M442" s="1">
        <v>4.0</v>
      </c>
      <c r="N442" s="1">
        <v>9.0</v>
      </c>
      <c r="O442" s="1">
        <v>5.0</v>
      </c>
      <c r="P442" s="1">
        <v>14.0</v>
      </c>
      <c r="Q442" s="1">
        <v>10.0</v>
      </c>
      <c r="S442" s="1" t="s">
        <v>21</v>
      </c>
      <c r="T442" s="1" t="s">
        <v>23</v>
      </c>
      <c r="U442" s="1" t="s">
        <v>29</v>
      </c>
      <c r="V442" s="1" t="s">
        <v>39</v>
      </c>
      <c r="W442" s="1" t="s">
        <v>45</v>
      </c>
      <c r="Y442" s="1" t="str">
        <f>IFERROR(__xludf.DUMMYFUNCTION("UNIQUE(S442:W442, TRUE)"),"4")</f>
        <v>4</v>
      </c>
      <c r="Z442" s="1" t="str">
        <f>IFERROR(__xludf.DUMMYFUNCTION("""COMPUTED_VALUE"""),"9")</f>
        <v>9</v>
      </c>
      <c r="AA442" s="1" t="str">
        <f>IFERROR(__xludf.DUMMYFUNCTION("""COMPUTED_VALUE"""),"5")</f>
        <v>5</v>
      </c>
      <c r="AB442" s="1" t="str">
        <f>IFERROR(__xludf.DUMMYFUNCTION("""COMPUTED_VALUE"""),"A")</f>
        <v>A</v>
      </c>
      <c r="AC442" s="1" t="str">
        <f>IFERROR(__xludf.DUMMYFUNCTION("""COMPUTED_VALUE"""),"T")</f>
        <v>T</v>
      </c>
      <c r="AE442" s="1">
        <f t="shared" ref="AE442:AI442" si="442">IF($A442&lt;&gt;"", COUNTIF($D442:$H442, "=" &amp; Y442),"")</f>
        <v>1</v>
      </c>
      <c r="AF442" s="1">
        <f t="shared" si="442"/>
        <v>1</v>
      </c>
      <c r="AG442" s="1">
        <f t="shared" si="442"/>
        <v>1</v>
      </c>
      <c r="AH442" s="1">
        <f t="shared" si="442"/>
        <v>1</v>
      </c>
      <c r="AI442" s="1">
        <f t="shared" si="442"/>
        <v>1</v>
      </c>
      <c r="AJ442" s="1">
        <f t="shared" si="3"/>
        <v>0</v>
      </c>
      <c r="AL442" s="1">
        <f>IFERROR(__xludf.DUMMYFUNCTION("IFERROR(TRANSPOSE(SORT(TRANSPOSE(FILTER(AE442:AI442, AE442:AI442&lt;&gt;0)),1, FALSE)))"),1.0)</f>
        <v>1</v>
      </c>
      <c r="AM442" s="1">
        <f>IFERROR(__xludf.DUMMYFUNCTION("""COMPUTED_VALUE"""),1.0)</f>
        <v>1</v>
      </c>
      <c r="AN442" s="1">
        <f>IFERROR(__xludf.DUMMYFUNCTION("""COMPUTED_VALUE"""),1.0)</f>
        <v>1</v>
      </c>
      <c r="AO442" s="1">
        <f>IFERROR(__xludf.DUMMYFUNCTION("""COMPUTED_VALUE"""),1.0)</f>
        <v>1</v>
      </c>
      <c r="AP442" s="1">
        <f>IFERROR(__xludf.DUMMYFUNCTION("""COMPUTED_VALUE"""),1.0)</f>
        <v>1</v>
      </c>
      <c r="AR442" s="1">
        <v>1.0</v>
      </c>
      <c r="AS442" s="1">
        <v>1.0</v>
      </c>
      <c r="AT442" s="1">
        <v>1.0</v>
      </c>
      <c r="AU442" s="1">
        <v>1.0</v>
      </c>
      <c r="AV442" s="1">
        <v>1.0</v>
      </c>
      <c r="AX442" s="1">
        <v>441.0</v>
      </c>
      <c r="AY442" s="1">
        <v>2.0</v>
      </c>
      <c r="AZ442" s="1">
        <v>2.0</v>
      </c>
      <c r="BA442" s="1">
        <v>1.0</v>
      </c>
      <c r="BB442" s="1"/>
      <c r="BC442" s="1"/>
      <c r="BD442" s="1">
        <v>12.0</v>
      </c>
      <c r="BE442" s="1">
        <v>6.0</v>
      </c>
      <c r="BF442" s="1">
        <v>6.0</v>
      </c>
      <c r="BG442" s="1">
        <v>7.0</v>
      </c>
      <c r="BH442" s="1">
        <v>7.0</v>
      </c>
      <c r="BI442" s="1" t="s">
        <v>857</v>
      </c>
      <c r="BJ442" s="1">
        <v>333.0</v>
      </c>
      <c r="BL442" s="1">
        <v>146853.0</v>
      </c>
    </row>
    <row r="443" ht="15.75" customHeight="1">
      <c r="A443" s="2" t="s">
        <v>858</v>
      </c>
      <c r="B443" s="1" t="str">
        <f>IFERROR(__xludf.DUMMYFUNCTION("""COMPUTED_VALUE"""),"TK385")</f>
        <v>TK385</v>
      </c>
      <c r="C443" s="1">
        <f>IFERROR(__xludf.DUMMYFUNCTION("""COMPUTED_VALUE"""),403.0)</f>
        <v>403</v>
      </c>
      <c r="D443" s="1" t="s">
        <v>45</v>
      </c>
      <c r="E443" s="1" t="s">
        <v>38</v>
      </c>
      <c r="F443" s="1" t="s">
        <v>31</v>
      </c>
      <c r="G443" s="1" t="s">
        <v>30</v>
      </c>
      <c r="H443" s="1" t="s">
        <v>29</v>
      </c>
      <c r="M443" s="1">
        <v>10.0</v>
      </c>
      <c r="N443" s="1">
        <v>13.0</v>
      </c>
      <c r="O443" s="1">
        <v>3.0</v>
      </c>
      <c r="P443" s="1">
        <v>8.0</v>
      </c>
      <c r="Q443" s="1">
        <v>5.0</v>
      </c>
      <c r="S443" s="1" t="s">
        <v>45</v>
      </c>
      <c r="T443" s="1" t="s">
        <v>38</v>
      </c>
      <c r="U443" s="1" t="s">
        <v>31</v>
      </c>
      <c r="V443" s="1" t="s">
        <v>30</v>
      </c>
      <c r="W443" s="1" t="s">
        <v>29</v>
      </c>
      <c r="Y443" s="1" t="str">
        <f>IFERROR(__xludf.DUMMYFUNCTION("UNIQUE(S443:W443, TRUE)"),"T")</f>
        <v>T</v>
      </c>
      <c r="Z443" s="1" t="str">
        <f>IFERROR(__xludf.DUMMYFUNCTION("""COMPUTED_VALUE"""),"K")</f>
        <v>K</v>
      </c>
      <c r="AA443" s="1" t="str">
        <f>IFERROR(__xludf.DUMMYFUNCTION("""COMPUTED_VALUE"""),"3")</f>
        <v>3</v>
      </c>
      <c r="AB443" s="1" t="str">
        <f>IFERROR(__xludf.DUMMYFUNCTION("""COMPUTED_VALUE"""),"8")</f>
        <v>8</v>
      </c>
      <c r="AC443" s="1" t="str">
        <f>IFERROR(__xludf.DUMMYFUNCTION("""COMPUTED_VALUE"""),"5")</f>
        <v>5</v>
      </c>
      <c r="AE443" s="1">
        <f t="shared" ref="AE443:AI443" si="443">IF($A443&lt;&gt;"", COUNTIF($D443:$H443, "=" &amp; Y443),"")</f>
        <v>1</v>
      </c>
      <c r="AF443" s="1">
        <f t="shared" si="443"/>
        <v>1</v>
      </c>
      <c r="AG443" s="1">
        <f t="shared" si="443"/>
        <v>1</v>
      </c>
      <c r="AH443" s="1">
        <f t="shared" si="443"/>
        <v>1</v>
      </c>
      <c r="AI443" s="1">
        <f t="shared" si="443"/>
        <v>1</v>
      </c>
      <c r="AJ443" s="1">
        <f t="shared" si="3"/>
        <v>0</v>
      </c>
      <c r="AL443" s="1">
        <f>IFERROR(__xludf.DUMMYFUNCTION("IFERROR(TRANSPOSE(SORT(TRANSPOSE(FILTER(AE443:AI443, AE443:AI443&lt;&gt;0)),1, FALSE)))"),1.0)</f>
        <v>1</v>
      </c>
      <c r="AM443" s="1">
        <f>IFERROR(__xludf.DUMMYFUNCTION("""COMPUTED_VALUE"""),1.0)</f>
        <v>1</v>
      </c>
      <c r="AN443" s="1">
        <f>IFERROR(__xludf.DUMMYFUNCTION("""COMPUTED_VALUE"""),1.0)</f>
        <v>1</v>
      </c>
      <c r="AO443" s="1">
        <f>IFERROR(__xludf.DUMMYFUNCTION("""COMPUTED_VALUE"""),1.0)</f>
        <v>1</v>
      </c>
      <c r="AP443" s="1">
        <f>IFERROR(__xludf.DUMMYFUNCTION("""COMPUTED_VALUE"""),1.0)</f>
        <v>1</v>
      </c>
      <c r="AR443" s="1">
        <v>1.0</v>
      </c>
      <c r="AS443" s="1">
        <v>1.0</v>
      </c>
      <c r="AT443" s="1">
        <v>1.0</v>
      </c>
      <c r="AU443" s="1">
        <v>1.0</v>
      </c>
      <c r="AV443" s="1">
        <v>1.0</v>
      </c>
      <c r="AX443" s="1">
        <v>442.0</v>
      </c>
      <c r="AY443" s="1">
        <v>2.0</v>
      </c>
      <c r="AZ443" s="1">
        <v>2.0</v>
      </c>
      <c r="BA443" s="1">
        <v>1.0</v>
      </c>
      <c r="BB443" s="1"/>
      <c r="BC443" s="1"/>
      <c r="BD443" s="1">
        <v>12.0</v>
      </c>
      <c r="BE443" s="1">
        <v>6.0</v>
      </c>
      <c r="BF443" s="1">
        <v>6.0</v>
      </c>
      <c r="BG443" s="1">
        <v>12.0</v>
      </c>
      <c r="BH443" s="1">
        <v>9.0</v>
      </c>
      <c r="BI443" s="1" t="s">
        <v>859</v>
      </c>
      <c r="BJ443" s="1">
        <v>925.0</v>
      </c>
      <c r="BL443" s="1">
        <v>408850.0</v>
      </c>
    </row>
    <row r="444" ht="15.75" customHeight="1">
      <c r="A444" s="2" t="s">
        <v>860</v>
      </c>
      <c r="B444" s="1" t="str">
        <f>IFERROR(__xludf.DUMMYFUNCTION("""COMPUTED_VALUE"""),"993KK")</f>
        <v>993KK</v>
      </c>
      <c r="C444" s="1">
        <f>IFERROR(__xludf.DUMMYFUNCTION("""COMPUTED_VALUE"""),530.0)</f>
        <v>530</v>
      </c>
      <c r="D444" s="1" t="s">
        <v>23</v>
      </c>
      <c r="E444" s="1" t="s">
        <v>23</v>
      </c>
      <c r="F444" s="1" t="s">
        <v>31</v>
      </c>
      <c r="G444" s="1" t="s">
        <v>38</v>
      </c>
      <c r="H444" s="1" t="s">
        <v>38</v>
      </c>
      <c r="M444" s="1">
        <v>9.0</v>
      </c>
      <c r="N444" s="1">
        <v>9.0</v>
      </c>
      <c r="O444" s="1">
        <v>3.0</v>
      </c>
      <c r="P444" s="1">
        <v>13.0</v>
      </c>
      <c r="Q444" s="1">
        <v>13.0</v>
      </c>
      <c r="S444" s="1" t="s">
        <v>23</v>
      </c>
      <c r="T444" s="1" t="s">
        <v>23</v>
      </c>
      <c r="U444" s="1" t="s">
        <v>31</v>
      </c>
      <c r="V444" s="1" t="s">
        <v>38</v>
      </c>
      <c r="W444" s="1" t="s">
        <v>38</v>
      </c>
      <c r="Y444" s="1" t="str">
        <f>IFERROR(__xludf.DUMMYFUNCTION("UNIQUE(S444:W444, TRUE)"),"9")</f>
        <v>9</v>
      </c>
      <c r="Z444" s="1" t="str">
        <f>IFERROR(__xludf.DUMMYFUNCTION("""COMPUTED_VALUE"""),"3")</f>
        <v>3</v>
      </c>
      <c r="AA444" s="1" t="str">
        <f>IFERROR(__xludf.DUMMYFUNCTION("""COMPUTED_VALUE"""),"K")</f>
        <v>K</v>
      </c>
      <c r="AE444" s="1">
        <f t="shared" ref="AE444:AI444" si="444">IF($A444&lt;&gt;"", COUNTIF($D444:$H444, "=" &amp; Y444),"")</f>
        <v>2</v>
      </c>
      <c r="AF444" s="1">
        <f t="shared" si="444"/>
        <v>1</v>
      </c>
      <c r="AG444" s="1">
        <f t="shared" si="444"/>
        <v>2</v>
      </c>
      <c r="AH444" s="1">
        <f t="shared" si="444"/>
        <v>0</v>
      </c>
      <c r="AI444" s="1">
        <f t="shared" si="444"/>
        <v>0</v>
      </c>
      <c r="AJ444" s="1">
        <f t="shared" si="3"/>
        <v>0</v>
      </c>
      <c r="AL444" s="1">
        <f>IFERROR(__xludf.DUMMYFUNCTION("IFERROR(TRANSPOSE(SORT(TRANSPOSE(FILTER(AE444:AI444, AE444:AI444&lt;&gt;0)),1, FALSE)))"),2.0)</f>
        <v>2</v>
      </c>
      <c r="AM444" s="1">
        <f>IFERROR(__xludf.DUMMYFUNCTION("""COMPUTED_VALUE"""),2.0)</f>
        <v>2</v>
      </c>
      <c r="AN444" s="1">
        <f>IFERROR(__xludf.DUMMYFUNCTION("""COMPUTED_VALUE"""),1.0)</f>
        <v>1</v>
      </c>
      <c r="AR444" s="1">
        <v>2.0</v>
      </c>
      <c r="AS444" s="1">
        <v>2.0</v>
      </c>
      <c r="AT444" s="1">
        <v>1.0</v>
      </c>
      <c r="AU444" s="1"/>
      <c r="AV444" s="1"/>
      <c r="AX444" s="1">
        <v>443.0</v>
      </c>
      <c r="AY444" s="1">
        <v>2.0</v>
      </c>
      <c r="AZ444" s="1">
        <v>2.0</v>
      </c>
      <c r="BA444" s="1">
        <v>1.0</v>
      </c>
      <c r="BB444" s="1"/>
      <c r="BC444" s="1"/>
      <c r="BD444" s="1">
        <v>12.0</v>
      </c>
      <c r="BE444" s="1">
        <v>9.0</v>
      </c>
      <c r="BF444" s="1">
        <v>2.0</v>
      </c>
      <c r="BG444" s="1">
        <v>12.0</v>
      </c>
      <c r="BH444" s="1">
        <v>9.0</v>
      </c>
      <c r="BI444" s="1" t="s">
        <v>861</v>
      </c>
      <c r="BJ444" s="1">
        <v>528.0</v>
      </c>
      <c r="BL444" s="1">
        <v>233904.0</v>
      </c>
    </row>
    <row r="445" ht="15.75" customHeight="1">
      <c r="A445" s="2" t="s">
        <v>862</v>
      </c>
      <c r="B445" s="1">
        <f>IFERROR(__xludf.DUMMYFUNCTION("""COMPUTED_VALUE"""),38366.0)</f>
        <v>38366</v>
      </c>
      <c r="C445" s="1">
        <f>IFERROR(__xludf.DUMMYFUNCTION("""COMPUTED_VALUE"""),625.0)</f>
        <v>625</v>
      </c>
      <c r="D445" s="1" t="s">
        <v>31</v>
      </c>
      <c r="E445" s="1" t="s">
        <v>30</v>
      </c>
      <c r="F445" s="1" t="s">
        <v>31</v>
      </c>
      <c r="G445" s="1" t="s">
        <v>40</v>
      </c>
      <c r="H445" s="1" t="s">
        <v>40</v>
      </c>
      <c r="M445" s="1">
        <v>3.0</v>
      </c>
      <c r="N445" s="1">
        <v>8.0</v>
      </c>
      <c r="O445" s="1">
        <v>3.0</v>
      </c>
      <c r="P445" s="1">
        <v>6.0</v>
      </c>
      <c r="Q445" s="1">
        <v>6.0</v>
      </c>
      <c r="S445" s="1" t="s">
        <v>31</v>
      </c>
      <c r="T445" s="1" t="s">
        <v>30</v>
      </c>
      <c r="U445" s="1" t="s">
        <v>31</v>
      </c>
      <c r="V445" s="1" t="s">
        <v>40</v>
      </c>
      <c r="W445" s="1" t="s">
        <v>40</v>
      </c>
      <c r="Y445" s="1" t="str">
        <f>IFERROR(__xludf.DUMMYFUNCTION("UNIQUE(S445:W445, TRUE)"),"3")</f>
        <v>3</v>
      </c>
      <c r="Z445" s="1" t="str">
        <f>IFERROR(__xludf.DUMMYFUNCTION("""COMPUTED_VALUE"""),"8")</f>
        <v>8</v>
      </c>
      <c r="AA445" s="1" t="str">
        <f>IFERROR(__xludf.DUMMYFUNCTION("""COMPUTED_VALUE"""),"6")</f>
        <v>6</v>
      </c>
      <c r="AE445" s="1">
        <f t="shared" ref="AE445:AI445" si="445">IF($A445&lt;&gt;"", COUNTIF($D445:$H445, "=" &amp; Y445),"")</f>
        <v>2</v>
      </c>
      <c r="AF445" s="1">
        <f t="shared" si="445"/>
        <v>1</v>
      </c>
      <c r="AG445" s="1">
        <f t="shared" si="445"/>
        <v>2</v>
      </c>
      <c r="AH445" s="1">
        <f t="shared" si="445"/>
        <v>0</v>
      </c>
      <c r="AI445" s="1">
        <f t="shared" si="445"/>
        <v>0</v>
      </c>
      <c r="AJ445" s="1">
        <f t="shared" si="3"/>
        <v>0</v>
      </c>
      <c r="AL445" s="1">
        <f>IFERROR(__xludf.DUMMYFUNCTION("IFERROR(TRANSPOSE(SORT(TRANSPOSE(FILTER(AE445:AI445, AE445:AI445&lt;&gt;0)),1, FALSE)))"),2.0)</f>
        <v>2</v>
      </c>
      <c r="AM445" s="1">
        <f>IFERROR(__xludf.DUMMYFUNCTION("""COMPUTED_VALUE"""),2.0)</f>
        <v>2</v>
      </c>
      <c r="AN445" s="1">
        <f>IFERROR(__xludf.DUMMYFUNCTION("""COMPUTED_VALUE"""),1.0)</f>
        <v>1</v>
      </c>
      <c r="AR445" s="1">
        <v>2.0</v>
      </c>
      <c r="AS445" s="1">
        <v>2.0</v>
      </c>
      <c r="AT445" s="1">
        <v>1.0</v>
      </c>
      <c r="AU445" s="1"/>
      <c r="AV445" s="1"/>
      <c r="AX445" s="1">
        <v>444.0</v>
      </c>
      <c r="AY445" s="1">
        <v>2.0</v>
      </c>
      <c r="AZ445" s="1">
        <v>2.0</v>
      </c>
      <c r="BA445" s="1">
        <v>1.0</v>
      </c>
      <c r="BB445" s="1"/>
      <c r="BC445" s="1"/>
      <c r="BD445" s="1">
        <v>12.0</v>
      </c>
      <c r="BE445" s="1">
        <v>9.0</v>
      </c>
      <c r="BF445" s="1">
        <v>12.0</v>
      </c>
      <c r="BG445" s="1">
        <v>9.0</v>
      </c>
      <c r="BH445" s="1">
        <v>8.0</v>
      </c>
      <c r="BI445" s="1" t="s">
        <v>863</v>
      </c>
      <c r="BJ445" s="1">
        <v>450.0</v>
      </c>
      <c r="BL445" s="1">
        <v>199800.0</v>
      </c>
    </row>
    <row r="446" ht="15.75" customHeight="1">
      <c r="A446" s="2" t="s">
        <v>864</v>
      </c>
      <c r="B446" s="1" t="str">
        <f>IFERROR(__xludf.DUMMYFUNCTION("""COMPUTED_VALUE"""),"4J744")</f>
        <v>4J744</v>
      </c>
      <c r="C446" s="1">
        <f>IFERROR(__xludf.DUMMYFUNCTION("""COMPUTED_VALUE"""),881.0)</f>
        <v>881</v>
      </c>
      <c r="D446" s="1" t="s">
        <v>21</v>
      </c>
      <c r="E446" s="1" t="s">
        <v>22</v>
      </c>
      <c r="F446" s="1" t="s">
        <v>28</v>
      </c>
      <c r="G446" s="1" t="s">
        <v>21</v>
      </c>
      <c r="H446" s="1" t="s">
        <v>21</v>
      </c>
      <c r="M446" s="1">
        <v>4.0</v>
      </c>
      <c r="N446" s="1">
        <v>1.0</v>
      </c>
      <c r="O446" s="1">
        <v>7.0</v>
      </c>
      <c r="P446" s="1">
        <v>4.0</v>
      </c>
      <c r="Q446" s="1">
        <v>4.0</v>
      </c>
      <c r="S446" s="1" t="s">
        <v>21</v>
      </c>
      <c r="T446" s="1" t="s">
        <v>25</v>
      </c>
      <c r="U446" s="1" t="s">
        <v>28</v>
      </c>
      <c r="V446" s="1" t="s">
        <v>21</v>
      </c>
      <c r="W446" s="1" t="s">
        <v>21</v>
      </c>
      <c r="Y446" s="1" t="str">
        <f>IFERROR(__xludf.DUMMYFUNCTION("UNIQUE(S446:W446, TRUE)"),"4")</f>
        <v>4</v>
      </c>
      <c r="Z446" s="1" t="str">
        <f>IFERROR(__xludf.DUMMYFUNCTION("""COMPUTED_VALUE"""),"")</f>
        <v/>
      </c>
      <c r="AA446" s="1" t="str">
        <f>IFERROR(__xludf.DUMMYFUNCTION("""COMPUTED_VALUE"""),"7")</f>
        <v>7</v>
      </c>
      <c r="AE446" s="1">
        <f t="shared" ref="AE446:AI446" si="446">IF($A446&lt;&gt;"", COUNTIF($D446:$H446, "=" &amp; Y446),"")</f>
        <v>3</v>
      </c>
      <c r="AF446" s="1">
        <f t="shared" si="446"/>
        <v>0</v>
      </c>
      <c r="AG446" s="1">
        <f t="shared" si="446"/>
        <v>1</v>
      </c>
      <c r="AH446" s="1">
        <f t="shared" si="446"/>
        <v>0</v>
      </c>
      <c r="AI446" s="1">
        <f t="shared" si="446"/>
        <v>0</v>
      </c>
      <c r="AJ446" s="1">
        <f t="shared" si="3"/>
        <v>1</v>
      </c>
      <c r="AL446" s="1">
        <f>IFERROR(__xludf.DUMMYFUNCTION("IFERROR(TRANSPOSE(SORT(TRANSPOSE(FILTER(AE446:AI446, AE446:AI446&lt;&gt;0)),1, FALSE)))"),3.0)</f>
        <v>3</v>
      </c>
      <c r="AM446" s="1">
        <f>IFERROR(__xludf.DUMMYFUNCTION("""COMPUTED_VALUE"""),1.0)</f>
        <v>1</v>
      </c>
      <c r="AR446" s="1">
        <v>4.0</v>
      </c>
      <c r="AS446" s="1">
        <v>1.0</v>
      </c>
      <c r="AT446" s="1"/>
      <c r="AU446" s="1"/>
      <c r="AV446" s="1"/>
      <c r="AX446" s="1">
        <v>445.0</v>
      </c>
      <c r="AY446" s="1">
        <v>2.0</v>
      </c>
      <c r="AZ446" s="1">
        <v>2.0</v>
      </c>
      <c r="BA446" s="1">
        <v>1.0</v>
      </c>
      <c r="BB446" s="1"/>
      <c r="BC446" s="1"/>
      <c r="BD446" s="1">
        <v>12.0</v>
      </c>
      <c r="BE446" s="1">
        <v>12.0</v>
      </c>
      <c r="BF446" s="1">
        <v>3.0</v>
      </c>
      <c r="BG446" s="1">
        <v>4.0</v>
      </c>
      <c r="BH446" s="1">
        <v>4.0</v>
      </c>
      <c r="BI446" s="1" t="s">
        <v>865</v>
      </c>
      <c r="BJ446" s="1">
        <v>596.0</v>
      </c>
      <c r="BL446" s="1">
        <v>265220.0</v>
      </c>
    </row>
    <row r="447" ht="15.75" customHeight="1">
      <c r="A447" s="2" t="s">
        <v>866</v>
      </c>
      <c r="B447" s="1" t="str">
        <f>IFERROR(__xludf.DUMMYFUNCTION("""COMPUTED_VALUE"""),"AA777")</f>
        <v>AA777</v>
      </c>
      <c r="C447" s="1">
        <f>IFERROR(__xludf.DUMMYFUNCTION("""COMPUTED_VALUE"""),694.0)</f>
        <v>694</v>
      </c>
      <c r="D447" s="1" t="s">
        <v>39</v>
      </c>
      <c r="E447" s="1" t="s">
        <v>39</v>
      </c>
      <c r="F447" s="1" t="s">
        <v>28</v>
      </c>
      <c r="G447" s="1" t="s">
        <v>28</v>
      </c>
      <c r="H447" s="1" t="s">
        <v>28</v>
      </c>
      <c r="M447" s="1">
        <v>14.0</v>
      </c>
      <c r="N447" s="1">
        <v>14.0</v>
      </c>
      <c r="O447" s="1">
        <v>7.0</v>
      </c>
      <c r="P447" s="1">
        <v>7.0</v>
      </c>
      <c r="Q447" s="1">
        <v>7.0</v>
      </c>
      <c r="S447" s="1" t="s">
        <v>39</v>
      </c>
      <c r="T447" s="1" t="s">
        <v>39</v>
      </c>
      <c r="U447" s="1" t="s">
        <v>28</v>
      </c>
      <c r="V447" s="1" t="s">
        <v>28</v>
      </c>
      <c r="W447" s="1" t="s">
        <v>28</v>
      </c>
      <c r="Y447" s="1" t="str">
        <f>IFERROR(__xludf.DUMMYFUNCTION("UNIQUE(S447:W447, TRUE)"),"A")</f>
        <v>A</v>
      </c>
      <c r="Z447" s="1" t="str">
        <f>IFERROR(__xludf.DUMMYFUNCTION("""COMPUTED_VALUE"""),"7")</f>
        <v>7</v>
      </c>
      <c r="AE447" s="1">
        <f t="shared" ref="AE447:AI447" si="447">IF($A447&lt;&gt;"", COUNTIF($D447:$H447, "=" &amp; Y447),"")</f>
        <v>2</v>
      </c>
      <c r="AF447" s="1">
        <f t="shared" si="447"/>
        <v>3</v>
      </c>
      <c r="AG447" s="1">
        <f t="shared" si="447"/>
        <v>0</v>
      </c>
      <c r="AH447" s="1">
        <f t="shared" si="447"/>
        <v>0</v>
      </c>
      <c r="AI447" s="1">
        <f t="shared" si="447"/>
        <v>0</v>
      </c>
      <c r="AJ447" s="1">
        <f t="shared" si="3"/>
        <v>0</v>
      </c>
      <c r="AL447" s="1">
        <f>IFERROR(__xludf.DUMMYFUNCTION("IFERROR(TRANSPOSE(SORT(TRANSPOSE(FILTER(AE447:AI447, AE447:AI447&lt;&gt;0)),1, FALSE)))"),3.0)</f>
        <v>3</v>
      </c>
      <c r="AM447" s="1">
        <f>IFERROR(__xludf.DUMMYFUNCTION("""COMPUTED_VALUE"""),2.0)</f>
        <v>2</v>
      </c>
      <c r="AR447" s="1">
        <v>3.0</v>
      </c>
      <c r="AS447" s="1">
        <v>2.0</v>
      </c>
      <c r="AT447" s="1"/>
      <c r="AU447" s="1"/>
      <c r="AV447" s="1"/>
      <c r="AX447" s="1">
        <v>446.0</v>
      </c>
      <c r="AY447" s="1">
        <v>2.0</v>
      </c>
      <c r="AZ447" s="1">
        <v>2.0</v>
      </c>
      <c r="BA447" s="1">
        <v>1.0</v>
      </c>
      <c r="BB447" s="1"/>
      <c r="BC447" s="1"/>
      <c r="BD447" s="1">
        <v>12.0</v>
      </c>
      <c r="BE447" s="1">
        <v>13.0</v>
      </c>
      <c r="BF447" s="1">
        <v>12.0</v>
      </c>
      <c r="BG447" s="1">
        <v>13.0</v>
      </c>
      <c r="BH447" s="1">
        <v>4.0</v>
      </c>
      <c r="BI447" s="1" t="s">
        <v>867</v>
      </c>
      <c r="BJ447" s="1">
        <v>640.0</v>
      </c>
      <c r="BL447" s="1">
        <v>285440.0</v>
      </c>
    </row>
    <row r="448" ht="15.75" customHeight="1">
      <c r="A448" s="2" t="s">
        <v>868</v>
      </c>
      <c r="B448" s="1">
        <f>IFERROR(__xludf.DUMMYFUNCTION("""COMPUTED_VALUE"""),84994.0)</f>
        <v>84994</v>
      </c>
      <c r="C448" s="1">
        <f>IFERROR(__xludf.DUMMYFUNCTION("""COMPUTED_VALUE"""),248.0)</f>
        <v>248</v>
      </c>
      <c r="D448" s="1" t="s">
        <v>30</v>
      </c>
      <c r="E448" s="1" t="s">
        <v>21</v>
      </c>
      <c r="F448" s="1" t="s">
        <v>23</v>
      </c>
      <c r="G448" s="1" t="s">
        <v>23</v>
      </c>
      <c r="H448" s="1" t="s">
        <v>21</v>
      </c>
      <c r="M448" s="1">
        <v>8.0</v>
      </c>
      <c r="N448" s="1">
        <v>4.0</v>
      </c>
      <c r="O448" s="1">
        <v>9.0</v>
      </c>
      <c r="P448" s="1">
        <v>9.0</v>
      </c>
      <c r="Q448" s="1">
        <v>4.0</v>
      </c>
      <c r="S448" s="1" t="s">
        <v>30</v>
      </c>
      <c r="T448" s="1" t="s">
        <v>21</v>
      </c>
      <c r="U448" s="1" t="s">
        <v>23</v>
      </c>
      <c r="V448" s="1" t="s">
        <v>23</v>
      </c>
      <c r="W448" s="1" t="s">
        <v>21</v>
      </c>
      <c r="Y448" s="1" t="str">
        <f>IFERROR(__xludf.DUMMYFUNCTION("UNIQUE(S448:W448, TRUE)"),"8")</f>
        <v>8</v>
      </c>
      <c r="Z448" s="1" t="str">
        <f>IFERROR(__xludf.DUMMYFUNCTION("""COMPUTED_VALUE"""),"4")</f>
        <v>4</v>
      </c>
      <c r="AA448" s="1" t="str">
        <f>IFERROR(__xludf.DUMMYFUNCTION("""COMPUTED_VALUE"""),"9")</f>
        <v>9</v>
      </c>
      <c r="AE448" s="1">
        <f t="shared" ref="AE448:AI448" si="448">IF($A448&lt;&gt;"", COUNTIF($D448:$H448, "=" &amp; Y448),"")</f>
        <v>1</v>
      </c>
      <c r="AF448" s="1">
        <f t="shared" si="448"/>
        <v>2</v>
      </c>
      <c r="AG448" s="1">
        <f t="shared" si="448"/>
        <v>2</v>
      </c>
      <c r="AH448" s="1">
        <f t="shared" si="448"/>
        <v>0</v>
      </c>
      <c r="AI448" s="1">
        <f t="shared" si="448"/>
        <v>0</v>
      </c>
      <c r="AJ448" s="1">
        <f t="shared" si="3"/>
        <v>0</v>
      </c>
      <c r="AL448" s="1">
        <f>IFERROR(__xludf.DUMMYFUNCTION("IFERROR(TRANSPOSE(SORT(TRANSPOSE(FILTER(AE448:AI448, AE448:AI448&lt;&gt;0)),1, FALSE)))"),2.0)</f>
        <v>2</v>
      </c>
      <c r="AM448" s="1">
        <f>IFERROR(__xludf.DUMMYFUNCTION("""COMPUTED_VALUE"""),2.0)</f>
        <v>2</v>
      </c>
      <c r="AN448" s="1">
        <f>IFERROR(__xludf.DUMMYFUNCTION("""COMPUTED_VALUE"""),1.0)</f>
        <v>1</v>
      </c>
      <c r="AR448" s="1">
        <v>2.0</v>
      </c>
      <c r="AS448" s="1">
        <v>2.0</v>
      </c>
      <c r="AT448" s="1">
        <v>1.0</v>
      </c>
      <c r="AU448" s="1"/>
      <c r="AV448" s="1"/>
      <c r="AX448" s="1">
        <v>447.0</v>
      </c>
      <c r="AY448" s="1">
        <v>2.0</v>
      </c>
      <c r="AZ448" s="1">
        <v>2.0</v>
      </c>
      <c r="BA448" s="1">
        <v>1.0</v>
      </c>
      <c r="BB448" s="1"/>
      <c r="BC448" s="1"/>
      <c r="BD448" s="1">
        <v>12.0</v>
      </c>
      <c r="BE448" s="1">
        <v>13.0</v>
      </c>
      <c r="BF448" s="1">
        <v>13.0</v>
      </c>
      <c r="BG448" s="1">
        <v>7.0</v>
      </c>
      <c r="BH448" s="1">
        <v>7.0</v>
      </c>
      <c r="BI448" s="1" t="s">
        <v>869</v>
      </c>
      <c r="BJ448" s="1">
        <v>830.0</v>
      </c>
      <c r="BL448" s="1">
        <v>371010.0</v>
      </c>
    </row>
    <row r="449" ht="15.75" customHeight="1">
      <c r="A449" s="2" t="s">
        <v>870</v>
      </c>
      <c r="B449" s="1" t="str">
        <f>IFERROR(__xludf.DUMMYFUNCTION("""COMPUTED_VALUE"""),"46Q2A")</f>
        <v>46Q2A</v>
      </c>
      <c r="C449" s="1">
        <f>IFERROR(__xludf.DUMMYFUNCTION("""COMPUTED_VALUE"""),39.0)</f>
        <v>39</v>
      </c>
      <c r="D449" s="1" t="s">
        <v>21</v>
      </c>
      <c r="E449" s="1" t="s">
        <v>40</v>
      </c>
      <c r="F449" s="1" t="s">
        <v>20</v>
      </c>
      <c r="G449" s="1" t="s">
        <v>24</v>
      </c>
      <c r="H449" s="1" t="s">
        <v>39</v>
      </c>
      <c r="M449" s="1">
        <v>4.0</v>
      </c>
      <c r="N449" s="1">
        <v>6.0</v>
      </c>
      <c r="O449" s="1">
        <v>12.0</v>
      </c>
      <c r="P449" s="1">
        <v>2.0</v>
      </c>
      <c r="Q449" s="1">
        <v>14.0</v>
      </c>
      <c r="S449" s="1" t="s">
        <v>21</v>
      </c>
      <c r="T449" s="1" t="s">
        <v>40</v>
      </c>
      <c r="U449" s="1" t="s">
        <v>20</v>
      </c>
      <c r="V449" s="1" t="s">
        <v>24</v>
      </c>
      <c r="W449" s="1" t="s">
        <v>39</v>
      </c>
      <c r="Y449" s="1" t="str">
        <f>IFERROR(__xludf.DUMMYFUNCTION("UNIQUE(S449:W449, TRUE)"),"4")</f>
        <v>4</v>
      </c>
      <c r="Z449" s="1" t="str">
        <f>IFERROR(__xludf.DUMMYFUNCTION("""COMPUTED_VALUE"""),"6")</f>
        <v>6</v>
      </c>
      <c r="AA449" s="1" t="str">
        <f>IFERROR(__xludf.DUMMYFUNCTION("""COMPUTED_VALUE"""),"Q")</f>
        <v>Q</v>
      </c>
      <c r="AB449" s="1" t="str">
        <f>IFERROR(__xludf.DUMMYFUNCTION("""COMPUTED_VALUE"""),"2")</f>
        <v>2</v>
      </c>
      <c r="AC449" s="1" t="str">
        <f>IFERROR(__xludf.DUMMYFUNCTION("""COMPUTED_VALUE"""),"A")</f>
        <v>A</v>
      </c>
      <c r="AE449" s="1">
        <f t="shared" ref="AE449:AI449" si="449">IF($A449&lt;&gt;"", COUNTIF($D449:$H449, "=" &amp; Y449),"")</f>
        <v>1</v>
      </c>
      <c r="AF449" s="1">
        <f t="shared" si="449"/>
        <v>1</v>
      </c>
      <c r="AG449" s="1">
        <f t="shared" si="449"/>
        <v>1</v>
      </c>
      <c r="AH449" s="1">
        <f t="shared" si="449"/>
        <v>1</v>
      </c>
      <c r="AI449" s="1">
        <f t="shared" si="449"/>
        <v>1</v>
      </c>
      <c r="AJ449" s="1">
        <f t="shared" si="3"/>
        <v>0</v>
      </c>
      <c r="AL449" s="1">
        <f>IFERROR(__xludf.DUMMYFUNCTION("IFERROR(TRANSPOSE(SORT(TRANSPOSE(FILTER(AE449:AI449, AE449:AI449&lt;&gt;0)),1, FALSE)))"),1.0)</f>
        <v>1</v>
      </c>
      <c r="AM449" s="1">
        <f>IFERROR(__xludf.DUMMYFUNCTION("""COMPUTED_VALUE"""),1.0)</f>
        <v>1</v>
      </c>
      <c r="AN449" s="1">
        <f>IFERROR(__xludf.DUMMYFUNCTION("""COMPUTED_VALUE"""),1.0)</f>
        <v>1</v>
      </c>
      <c r="AO449" s="1">
        <f>IFERROR(__xludf.DUMMYFUNCTION("""COMPUTED_VALUE"""),1.0)</f>
        <v>1</v>
      </c>
      <c r="AP449" s="1">
        <f>IFERROR(__xludf.DUMMYFUNCTION("""COMPUTED_VALUE"""),1.0)</f>
        <v>1</v>
      </c>
      <c r="AR449" s="1">
        <v>1.0</v>
      </c>
      <c r="AS449" s="1">
        <v>1.0</v>
      </c>
      <c r="AT449" s="1">
        <v>1.0</v>
      </c>
      <c r="AU449" s="1">
        <v>1.0</v>
      </c>
      <c r="AV449" s="1">
        <v>1.0</v>
      </c>
      <c r="AX449" s="1">
        <v>448.0</v>
      </c>
      <c r="AY449" s="1">
        <v>2.0</v>
      </c>
      <c r="AZ449" s="1">
        <v>2.0</v>
      </c>
      <c r="BA449" s="1">
        <v>1.0</v>
      </c>
      <c r="BB449" s="1"/>
      <c r="BC449" s="1"/>
      <c r="BD449" s="1">
        <v>12.0</v>
      </c>
      <c r="BE449" s="1">
        <v>13.0</v>
      </c>
      <c r="BF449" s="1">
        <v>13.0</v>
      </c>
      <c r="BG449" s="1">
        <v>10.0</v>
      </c>
      <c r="BH449" s="1">
        <v>10.0</v>
      </c>
      <c r="BI449" s="1" t="s">
        <v>871</v>
      </c>
      <c r="BJ449" s="1">
        <v>371.0</v>
      </c>
      <c r="BL449" s="1">
        <v>166208.0</v>
      </c>
    </row>
    <row r="450" ht="15.75" customHeight="1">
      <c r="A450" s="2" t="s">
        <v>872</v>
      </c>
      <c r="B450" s="1" t="str">
        <f>IFERROR(__xludf.DUMMYFUNCTION("""COMPUTED_VALUE"""),"TT6TJ")</f>
        <v>TT6TJ</v>
      </c>
      <c r="C450" s="1">
        <f>IFERROR(__xludf.DUMMYFUNCTION("""COMPUTED_VALUE"""),751.0)</f>
        <v>751</v>
      </c>
      <c r="D450" s="1" t="s">
        <v>45</v>
      </c>
      <c r="E450" s="1" t="s">
        <v>45</v>
      </c>
      <c r="F450" s="1" t="s">
        <v>40</v>
      </c>
      <c r="G450" s="1" t="s">
        <v>45</v>
      </c>
      <c r="H450" s="1" t="s">
        <v>22</v>
      </c>
      <c r="M450" s="1">
        <v>10.0</v>
      </c>
      <c r="N450" s="1">
        <v>10.0</v>
      </c>
      <c r="O450" s="1">
        <v>6.0</v>
      </c>
      <c r="P450" s="1">
        <v>10.0</v>
      </c>
      <c r="Q450" s="1">
        <v>1.0</v>
      </c>
      <c r="S450" s="1" t="s">
        <v>45</v>
      </c>
      <c r="T450" s="1" t="s">
        <v>45</v>
      </c>
      <c r="U450" s="1" t="s">
        <v>40</v>
      </c>
      <c r="V450" s="1" t="s">
        <v>45</v>
      </c>
      <c r="W450" s="1" t="s">
        <v>25</v>
      </c>
      <c r="Y450" s="1" t="str">
        <f>IFERROR(__xludf.DUMMYFUNCTION("UNIQUE(S450:W450, TRUE)"),"T")</f>
        <v>T</v>
      </c>
      <c r="Z450" s="1" t="str">
        <f>IFERROR(__xludf.DUMMYFUNCTION("""COMPUTED_VALUE"""),"6")</f>
        <v>6</v>
      </c>
      <c r="AA450" s="1" t="str">
        <f>IFERROR(__xludf.DUMMYFUNCTION("""COMPUTED_VALUE"""),"")</f>
        <v/>
      </c>
      <c r="AE450" s="1">
        <f t="shared" ref="AE450:AI450" si="450">IF($A450&lt;&gt;"", COUNTIF($D450:$H450, "=" &amp; Y450),"")</f>
        <v>3</v>
      </c>
      <c r="AF450" s="1">
        <f t="shared" si="450"/>
        <v>1</v>
      </c>
      <c r="AG450" s="1">
        <f t="shared" si="450"/>
        <v>0</v>
      </c>
      <c r="AH450" s="1">
        <f t="shared" si="450"/>
        <v>0</v>
      </c>
      <c r="AI450" s="1">
        <f t="shared" si="450"/>
        <v>0</v>
      </c>
      <c r="AJ450" s="1">
        <f t="shared" si="3"/>
        <v>1</v>
      </c>
      <c r="AL450" s="1">
        <f>IFERROR(__xludf.DUMMYFUNCTION("IFERROR(TRANSPOSE(SORT(TRANSPOSE(FILTER(AE450:AI450, AE450:AI450&lt;&gt;0)),1, FALSE)))"),3.0)</f>
        <v>3</v>
      </c>
      <c r="AM450" s="1">
        <f>IFERROR(__xludf.DUMMYFUNCTION("""COMPUTED_VALUE"""),1.0)</f>
        <v>1</v>
      </c>
      <c r="AR450" s="1">
        <v>4.0</v>
      </c>
      <c r="AS450" s="1">
        <v>1.0</v>
      </c>
      <c r="AT450" s="1"/>
      <c r="AU450" s="1"/>
      <c r="AV450" s="1"/>
      <c r="AX450" s="1">
        <v>449.0</v>
      </c>
      <c r="AY450" s="1">
        <v>2.0</v>
      </c>
      <c r="AZ450" s="1">
        <v>2.0</v>
      </c>
      <c r="BA450" s="1">
        <v>1.0</v>
      </c>
      <c r="BB450" s="1"/>
      <c r="BC450" s="1"/>
      <c r="BD450" s="1">
        <v>12.0</v>
      </c>
      <c r="BE450" s="1">
        <v>13.0</v>
      </c>
      <c r="BF450" s="1">
        <v>13.0</v>
      </c>
      <c r="BG450" s="1">
        <v>12.0</v>
      </c>
      <c r="BH450" s="1">
        <v>9.0</v>
      </c>
      <c r="BI450" s="1" t="s">
        <v>873</v>
      </c>
      <c r="BJ450" s="1">
        <v>204.0</v>
      </c>
      <c r="BL450" s="1">
        <v>91596.0</v>
      </c>
    </row>
    <row r="451" ht="15.75" customHeight="1">
      <c r="A451" s="2" t="s">
        <v>874</v>
      </c>
      <c r="B451" s="1" t="str">
        <f>IFERROR(__xludf.DUMMYFUNCTION("""COMPUTED_VALUE"""),"A55AA")</f>
        <v>A55AA</v>
      </c>
      <c r="C451" s="1">
        <f>IFERROR(__xludf.DUMMYFUNCTION("""COMPUTED_VALUE"""),741.0)</f>
        <v>741</v>
      </c>
      <c r="D451" s="1" t="s">
        <v>39</v>
      </c>
      <c r="E451" s="1" t="s">
        <v>29</v>
      </c>
      <c r="F451" s="1" t="s">
        <v>29</v>
      </c>
      <c r="G451" s="1" t="s">
        <v>39</v>
      </c>
      <c r="H451" s="1" t="s">
        <v>39</v>
      </c>
      <c r="M451" s="1">
        <v>14.0</v>
      </c>
      <c r="N451" s="1">
        <v>5.0</v>
      </c>
      <c r="O451" s="1">
        <v>5.0</v>
      </c>
      <c r="P451" s="1">
        <v>14.0</v>
      </c>
      <c r="Q451" s="1">
        <v>14.0</v>
      </c>
      <c r="S451" s="1" t="s">
        <v>39</v>
      </c>
      <c r="T451" s="1" t="s">
        <v>29</v>
      </c>
      <c r="U451" s="1" t="s">
        <v>29</v>
      </c>
      <c r="V451" s="1" t="s">
        <v>39</v>
      </c>
      <c r="W451" s="1" t="s">
        <v>39</v>
      </c>
      <c r="Y451" s="1" t="str">
        <f>IFERROR(__xludf.DUMMYFUNCTION("UNIQUE(S451:W451, TRUE)"),"A")</f>
        <v>A</v>
      </c>
      <c r="Z451" s="1" t="str">
        <f>IFERROR(__xludf.DUMMYFUNCTION("""COMPUTED_VALUE"""),"5")</f>
        <v>5</v>
      </c>
      <c r="AE451" s="1">
        <f t="shared" ref="AE451:AI451" si="451">IF($A451&lt;&gt;"", COUNTIF($D451:$H451, "=" &amp; Y451),"")</f>
        <v>3</v>
      </c>
      <c r="AF451" s="1">
        <f t="shared" si="451"/>
        <v>2</v>
      </c>
      <c r="AG451" s="1">
        <f t="shared" si="451"/>
        <v>0</v>
      </c>
      <c r="AH451" s="1">
        <f t="shared" si="451"/>
        <v>0</v>
      </c>
      <c r="AI451" s="1">
        <f t="shared" si="451"/>
        <v>0</v>
      </c>
      <c r="AJ451" s="1">
        <f t="shared" si="3"/>
        <v>0</v>
      </c>
      <c r="AL451" s="1">
        <f>IFERROR(__xludf.DUMMYFUNCTION("IFERROR(TRANSPOSE(SORT(TRANSPOSE(FILTER(AE451:AI451, AE451:AI451&lt;&gt;0)),1, FALSE)))"),3.0)</f>
        <v>3</v>
      </c>
      <c r="AM451" s="1">
        <f>IFERROR(__xludf.DUMMYFUNCTION("""COMPUTED_VALUE"""),2.0)</f>
        <v>2</v>
      </c>
      <c r="AR451" s="1">
        <v>3.0</v>
      </c>
      <c r="AS451" s="1">
        <v>2.0</v>
      </c>
      <c r="AT451" s="1"/>
      <c r="AU451" s="1"/>
      <c r="AV451" s="1"/>
      <c r="AX451" s="1">
        <v>450.0</v>
      </c>
      <c r="AY451" s="1">
        <v>2.0</v>
      </c>
      <c r="AZ451" s="1">
        <v>2.0</v>
      </c>
      <c r="BA451" s="1">
        <v>1.0</v>
      </c>
      <c r="BB451" s="1"/>
      <c r="BC451" s="1"/>
      <c r="BD451" s="1">
        <v>13.0</v>
      </c>
      <c r="BE451" s="1">
        <v>4.0</v>
      </c>
      <c r="BF451" s="1">
        <v>7.0</v>
      </c>
      <c r="BG451" s="1">
        <v>7.0</v>
      </c>
      <c r="BH451" s="1">
        <v>4.0</v>
      </c>
      <c r="BI451" s="1" t="s">
        <v>875</v>
      </c>
      <c r="BJ451" s="1">
        <v>746.0</v>
      </c>
      <c r="BL451" s="1">
        <v>335700.0</v>
      </c>
    </row>
    <row r="452" ht="15.75" customHeight="1">
      <c r="A452" s="2" t="s">
        <v>876</v>
      </c>
      <c r="B452" s="1" t="str">
        <f>IFERROR(__xludf.DUMMYFUNCTION("""COMPUTED_VALUE"""),"2Q545")</f>
        <v>2Q545</v>
      </c>
      <c r="C452" s="1">
        <f>IFERROR(__xludf.DUMMYFUNCTION("""COMPUTED_VALUE"""),946.0)</f>
        <v>946</v>
      </c>
      <c r="D452" s="1" t="s">
        <v>24</v>
      </c>
      <c r="E452" s="1" t="s">
        <v>20</v>
      </c>
      <c r="F452" s="1" t="s">
        <v>29</v>
      </c>
      <c r="G452" s="1" t="s">
        <v>21</v>
      </c>
      <c r="H452" s="1" t="s">
        <v>29</v>
      </c>
      <c r="M452" s="1">
        <v>2.0</v>
      </c>
      <c r="N452" s="1">
        <v>12.0</v>
      </c>
      <c r="O452" s="1">
        <v>5.0</v>
      </c>
      <c r="P452" s="1">
        <v>4.0</v>
      </c>
      <c r="Q452" s="1">
        <v>5.0</v>
      </c>
      <c r="S452" s="1" t="s">
        <v>24</v>
      </c>
      <c r="T452" s="1" t="s">
        <v>20</v>
      </c>
      <c r="U452" s="1" t="s">
        <v>29</v>
      </c>
      <c r="V452" s="1" t="s">
        <v>21</v>
      </c>
      <c r="W452" s="1" t="s">
        <v>29</v>
      </c>
      <c r="Y452" s="1" t="str">
        <f>IFERROR(__xludf.DUMMYFUNCTION("UNIQUE(S452:W452, TRUE)"),"2")</f>
        <v>2</v>
      </c>
      <c r="Z452" s="1" t="str">
        <f>IFERROR(__xludf.DUMMYFUNCTION("""COMPUTED_VALUE"""),"Q")</f>
        <v>Q</v>
      </c>
      <c r="AA452" s="1" t="str">
        <f>IFERROR(__xludf.DUMMYFUNCTION("""COMPUTED_VALUE"""),"5")</f>
        <v>5</v>
      </c>
      <c r="AB452" s="1" t="str">
        <f>IFERROR(__xludf.DUMMYFUNCTION("""COMPUTED_VALUE"""),"4")</f>
        <v>4</v>
      </c>
      <c r="AE452" s="1">
        <f t="shared" ref="AE452:AI452" si="452">IF($A452&lt;&gt;"", COUNTIF($D452:$H452, "=" &amp; Y452),"")</f>
        <v>1</v>
      </c>
      <c r="AF452" s="1">
        <f t="shared" si="452"/>
        <v>1</v>
      </c>
      <c r="AG452" s="1">
        <f t="shared" si="452"/>
        <v>2</v>
      </c>
      <c r="AH452" s="1">
        <f t="shared" si="452"/>
        <v>1</v>
      </c>
      <c r="AI452" s="1">
        <f t="shared" si="452"/>
        <v>0</v>
      </c>
      <c r="AJ452" s="1">
        <f t="shared" si="3"/>
        <v>0</v>
      </c>
      <c r="AL452" s="1">
        <f>IFERROR(__xludf.DUMMYFUNCTION("IFERROR(TRANSPOSE(SORT(TRANSPOSE(FILTER(AE452:AI452, AE452:AI452&lt;&gt;0)),1, FALSE)))"),2.0)</f>
        <v>2</v>
      </c>
      <c r="AM452" s="1">
        <f>IFERROR(__xludf.DUMMYFUNCTION("""COMPUTED_VALUE"""),1.0)</f>
        <v>1</v>
      </c>
      <c r="AN452" s="1">
        <f>IFERROR(__xludf.DUMMYFUNCTION("""COMPUTED_VALUE"""),1.0)</f>
        <v>1</v>
      </c>
      <c r="AO452" s="1">
        <f>IFERROR(__xludf.DUMMYFUNCTION("""COMPUTED_VALUE"""),1.0)</f>
        <v>1</v>
      </c>
      <c r="AR452" s="1">
        <v>2.0</v>
      </c>
      <c r="AS452" s="1">
        <v>1.0</v>
      </c>
      <c r="AT452" s="1">
        <v>1.0</v>
      </c>
      <c r="AU452" s="1">
        <v>1.0</v>
      </c>
      <c r="AV452" s="1"/>
      <c r="AX452" s="1">
        <v>451.0</v>
      </c>
      <c r="AY452" s="1">
        <v>2.0</v>
      </c>
      <c r="AZ452" s="1">
        <v>2.0</v>
      </c>
      <c r="BA452" s="1">
        <v>1.0</v>
      </c>
      <c r="BB452" s="1"/>
      <c r="BC452" s="1"/>
      <c r="BD452" s="1">
        <v>13.0</v>
      </c>
      <c r="BE452" s="1">
        <v>5.0</v>
      </c>
      <c r="BF452" s="1">
        <v>8.0</v>
      </c>
      <c r="BG452" s="1">
        <v>13.0</v>
      </c>
      <c r="BH452" s="1">
        <v>8.0</v>
      </c>
      <c r="BI452" s="1" t="s">
        <v>877</v>
      </c>
      <c r="BJ452" s="1">
        <v>5.0</v>
      </c>
      <c r="BL452" s="1">
        <v>2255.0</v>
      </c>
    </row>
    <row r="453" ht="15.75" customHeight="1">
      <c r="A453" s="2" t="s">
        <v>878</v>
      </c>
      <c r="B453" s="1" t="str">
        <f>IFERROR(__xludf.DUMMYFUNCTION("""COMPUTED_VALUE"""),"QT238")</f>
        <v>QT238</v>
      </c>
      <c r="C453" s="1">
        <f>IFERROR(__xludf.DUMMYFUNCTION("""COMPUTED_VALUE"""),959.0)</f>
        <v>959</v>
      </c>
      <c r="D453" s="1" t="s">
        <v>20</v>
      </c>
      <c r="E453" s="1" t="s">
        <v>45</v>
      </c>
      <c r="F453" s="1" t="s">
        <v>24</v>
      </c>
      <c r="G453" s="1" t="s">
        <v>31</v>
      </c>
      <c r="H453" s="1" t="s">
        <v>30</v>
      </c>
      <c r="M453" s="1">
        <v>12.0</v>
      </c>
      <c r="N453" s="1">
        <v>10.0</v>
      </c>
      <c r="O453" s="1">
        <v>2.0</v>
      </c>
      <c r="P453" s="1">
        <v>3.0</v>
      </c>
      <c r="Q453" s="1">
        <v>8.0</v>
      </c>
      <c r="S453" s="1" t="s">
        <v>20</v>
      </c>
      <c r="T453" s="1" t="s">
        <v>45</v>
      </c>
      <c r="U453" s="1" t="s">
        <v>24</v>
      </c>
      <c r="V453" s="1" t="s">
        <v>31</v>
      </c>
      <c r="W453" s="1" t="s">
        <v>30</v>
      </c>
      <c r="Y453" s="1" t="str">
        <f>IFERROR(__xludf.DUMMYFUNCTION("UNIQUE(S453:W453, TRUE)"),"Q")</f>
        <v>Q</v>
      </c>
      <c r="Z453" s="1" t="str">
        <f>IFERROR(__xludf.DUMMYFUNCTION("""COMPUTED_VALUE"""),"T")</f>
        <v>T</v>
      </c>
      <c r="AA453" s="1" t="str">
        <f>IFERROR(__xludf.DUMMYFUNCTION("""COMPUTED_VALUE"""),"2")</f>
        <v>2</v>
      </c>
      <c r="AB453" s="1" t="str">
        <f>IFERROR(__xludf.DUMMYFUNCTION("""COMPUTED_VALUE"""),"3")</f>
        <v>3</v>
      </c>
      <c r="AC453" s="1" t="str">
        <f>IFERROR(__xludf.DUMMYFUNCTION("""COMPUTED_VALUE"""),"8")</f>
        <v>8</v>
      </c>
      <c r="AE453" s="1">
        <f t="shared" ref="AE453:AI453" si="453">IF($A453&lt;&gt;"", COUNTIF($D453:$H453, "=" &amp; Y453),"")</f>
        <v>1</v>
      </c>
      <c r="AF453" s="1">
        <f t="shared" si="453"/>
        <v>1</v>
      </c>
      <c r="AG453" s="1">
        <f t="shared" si="453"/>
        <v>1</v>
      </c>
      <c r="AH453" s="1">
        <f t="shared" si="453"/>
        <v>1</v>
      </c>
      <c r="AI453" s="1">
        <f t="shared" si="453"/>
        <v>1</v>
      </c>
      <c r="AJ453" s="1">
        <f t="shared" si="3"/>
        <v>0</v>
      </c>
      <c r="AL453" s="1">
        <f>IFERROR(__xludf.DUMMYFUNCTION("IFERROR(TRANSPOSE(SORT(TRANSPOSE(FILTER(AE453:AI453, AE453:AI453&lt;&gt;0)),1, FALSE)))"),1.0)</f>
        <v>1</v>
      </c>
      <c r="AM453" s="1">
        <f>IFERROR(__xludf.DUMMYFUNCTION("""COMPUTED_VALUE"""),1.0)</f>
        <v>1</v>
      </c>
      <c r="AN453" s="1">
        <f>IFERROR(__xludf.DUMMYFUNCTION("""COMPUTED_VALUE"""),1.0)</f>
        <v>1</v>
      </c>
      <c r="AO453" s="1">
        <f>IFERROR(__xludf.DUMMYFUNCTION("""COMPUTED_VALUE"""),1.0)</f>
        <v>1</v>
      </c>
      <c r="AP453" s="1">
        <f>IFERROR(__xludf.DUMMYFUNCTION("""COMPUTED_VALUE"""),1.0)</f>
        <v>1</v>
      </c>
      <c r="AR453" s="1">
        <v>1.0</v>
      </c>
      <c r="AS453" s="1">
        <v>1.0</v>
      </c>
      <c r="AT453" s="1">
        <v>1.0</v>
      </c>
      <c r="AU453" s="1">
        <v>1.0</v>
      </c>
      <c r="AV453" s="1">
        <v>1.0</v>
      </c>
      <c r="AX453" s="1">
        <v>452.0</v>
      </c>
      <c r="AY453" s="1">
        <v>2.0</v>
      </c>
      <c r="AZ453" s="1">
        <v>2.0</v>
      </c>
      <c r="BA453" s="1">
        <v>1.0</v>
      </c>
      <c r="BB453" s="1"/>
      <c r="BC453" s="1"/>
      <c r="BD453" s="1">
        <v>13.0</v>
      </c>
      <c r="BE453" s="1">
        <v>6.0</v>
      </c>
      <c r="BF453" s="1">
        <v>6.0</v>
      </c>
      <c r="BG453" s="1">
        <v>5.0</v>
      </c>
      <c r="BH453" s="1">
        <v>13.0</v>
      </c>
      <c r="BI453" s="1" t="s">
        <v>879</v>
      </c>
      <c r="BJ453" s="1">
        <v>724.0</v>
      </c>
      <c r="BL453" s="1">
        <v>327248.0</v>
      </c>
    </row>
    <row r="454" ht="15.75" customHeight="1">
      <c r="A454" s="2" t="s">
        <v>880</v>
      </c>
      <c r="B454" s="1" t="str">
        <f>IFERROR(__xludf.DUMMYFUNCTION("""COMPUTED_VALUE"""),"22A3A")</f>
        <v>22A3A</v>
      </c>
      <c r="C454" s="1">
        <f>IFERROR(__xludf.DUMMYFUNCTION("""COMPUTED_VALUE"""),845.0)</f>
        <v>845</v>
      </c>
      <c r="D454" s="1" t="s">
        <v>24</v>
      </c>
      <c r="E454" s="1" t="s">
        <v>24</v>
      </c>
      <c r="F454" s="1" t="s">
        <v>39</v>
      </c>
      <c r="G454" s="1" t="s">
        <v>31</v>
      </c>
      <c r="H454" s="1" t="s">
        <v>39</v>
      </c>
      <c r="M454" s="1">
        <v>2.0</v>
      </c>
      <c r="N454" s="1">
        <v>2.0</v>
      </c>
      <c r="O454" s="1">
        <v>14.0</v>
      </c>
      <c r="P454" s="1">
        <v>3.0</v>
      </c>
      <c r="Q454" s="1">
        <v>14.0</v>
      </c>
      <c r="S454" s="1" t="s">
        <v>24</v>
      </c>
      <c r="T454" s="1" t="s">
        <v>24</v>
      </c>
      <c r="U454" s="1" t="s">
        <v>39</v>
      </c>
      <c r="V454" s="1" t="s">
        <v>31</v>
      </c>
      <c r="W454" s="1" t="s">
        <v>39</v>
      </c>
      <c r="Y454" s="1" t="str">
        <f>IFERROR(__xludf.DUMMYFUNCTION("UNIQUE(S454:W454, TRUE)"),"2")</f>
        <v>2</v>
      </c>
      <c r="Z454" s="1" t="str">
        <f>IFERROR(__xludf.DUMMYFUNCTION("""COMPUTED_VALUE"""),"A")</f>
        <v>A</v>
      </c>
      <c r="AA454" s="1" t="str">
        <f>IFERROR(__xludf.DUMMYFUNCTION("""COMPUTED_VALUE"""),"3")</f>
        <v>3</v>
      </c>
      <c r="AE454" s="1">
        <f t="shared" ref="AE454:AI454" si="454">IF($A454&lt;&gt;"", COUNTIF($D454:$H454, "=" &amp; Y454),"")</f>
        <v>2</v>
      </c>
      <c r="AF454" s="1">
        <f t="shared" si="454"/>
        <v>2</v>
      </c>
      <c r="AG454" s="1">
        <f t="shared" si="454"/>
        <v>1</v>
      </c>
      <c r="AH454" s="1">
        <f t="shared" si="454"/>
        <v>0</v>
      </c>
      <c r="AI454" s="1">
        <f t="shared" si="454"/>
        <v>0</v>
      </c>
      <c r="AJ454" s="1">
        <f t="shared" si="3"/>
        <v>0</v>
      </c>
      <c r="AL454" s="1">
        <f>IFERROR(__xludf.DUMMYFUNCTION("IFERROR(TRANSPOSE(SORT(TRANSPOSE(FILTER(AE454:AI454, AE454:AI454&lt;&gt;0)),1, FALSE)))"),2.0)</f>
        <v>2</v>
      </c>
      <c r="AM454" s="1">
        <f>IFERROR(__xludf.DUMMYFUNCTION("""COMPUTED_VALUE"""),2.0)</f>
        <v>2</v>
      </c>
      <c r="AN454" s="1">
        <f>IFERROR(__xludf.DUMMYFUNCTION("""COMPUTED_VALUE"""),1.0)</f>
        <v>1</v>
      </c>
      <c r="AR454" s="1">
        <v>2.0</v>
      </c>
      <c r="AS454" s="1">
        <v>2.0</v>
      </c>
      <c r="AT454" s="1">
        <v>1.0</v>
      </c>
      <c r="AU454" s="1"/>
      <c r="AV454" s="1"/>
      <c r="AX454" s="1">
        <v>453.0</v>
      </c>
      <c r="AY454" s="1">
        <v>2.0</v>
      </c>
      <c r="AZ454" s="1">
        <v>2.0</v>
      </c>
      <c r="BA454" s="1">
        <v>1.0</v>
      </c>
      <c r="BB454" s="1"/>
      <c r="BC454" s="1"/>
      <c r="BD454" s="1">
        <v>13.0</v>
      </c>
      <c r="BE454" s="1">
        <v>8.0</v>
      </c>
      <c r="BF454" s="1">
        <v>8.0</v>
      </c>
      <c r="BG454" s="1">
        <v>2.0</v>
      </c>
      <c r="BH454" s="1">
        <v>2.0</v>
      </c>
      <c r="BI454" s="1" t="s">
        <v>881</v>
      </c>
      <c r="BJ454" s="1">
        <v>70.0</v>
      </c>
      <c r="BL454" s="1">
        <v>31710.0</v>
      </c>
    </row>
    <row r="455" ht="15.75" customHeight="1">
      <c r="A455" s="2" t="s">
        <v>882</v>
      </c>
      <c r="B455" s="1" t="str">
        <f>IFERROR(__xludf.DUMMYFUNCTION("""COMPUTED_VALUE"""),"6T9T7")</f>
        <v>6T9T7</v>
      </c>
      <c r="C455" s="1">
        <f>IFERROR(__xludf.DUMMYFUNCTION("""COMPUTED_VALUE"""),710.0)</f>
        <v>710</v>
      </c>
      <c r="D455" s="1" t="s">
        <v>40</v>
      </c>
      <c r="E455" s="1" t="s">
        <v>45</v>
      </c>
      <c r="F455" s="1" t="s">
        <v>23</v>
      </c>
      <c r="G455" s="1" t="s">
        <v>45</v>
      </c>
      <c r="H455" s="1" t="s">
        <v>28</v>
      </c>
      <c r="M455" s="1">
        <v>6.0</v>
      </c>
      <c r="N455" s="1">
        <v>10.0</v>
      </c>
      <c r="O455" s="1">
        <v>9.0</v>
      </c>
      <c r="P455" s="1">
        <v>10.0</v>
      </c>
      <c r="Q455" s="1">
        <v>7.0</v>
      </c>
      <c r="S455" s="1" t="s">
        <v>40</v>
      </c>
      <c r="T455" s="1" t="s">
        <v>45</v>
      </c>
      <c r="U455" s="1" t="s">
        <v>23</v>
      </c>
      <c r="V455" s="1" t="s">
        <v>45</v>
      </c>
      <c r="W455" s="1" t="s">
        <v>28</v>
      </c>
      <c r="Y455" s="1" t="str">
        <f>IFERROR(__xludf.DUMMYFUNCTION("UNIQUE(S455:W455, TRUE)"),"6")</f>
        <v>6</v>
      </c>
      <c r="Z455" s="1" t="str">
        <f>IFERROR(__xludf.DUMMYFUNCTION("""COMPUTED_VALUE"""),"T")</f>
        <v>T</v>
      </c>
      <c r="AA455" s="1" t="str">
        <f>IFERROR(__xludf.DUMMYFUNCTION("""COMPUTED_VALUE"""),"9")</f>
        <v>9</v>
      </c>
      <c r="AB455" s="1" t="str">
        <f>IFERROR(__xludf.DUMMYFUNCTION("""COMPUTED_VALUE"""),"7")</f>
        <v>7</v>
      </c>
      <c r="AE455" s="1">
        <f t="shared" ref="AE455:AI455" si="455">IF($A455&lt;&gt;"", COUNTIF($D455:$H455, "=" &amp; Y455),"")</f>
        <v>1</v>
      </c>
      <c r="AF455" s="1">
        <f t="shared" si="455"/>
        <v>2</v>
      </c>
      <c r="AG455" s="1">
        <f t="shared" si="455"/>
        <v>1</v>
      </c>
      <c r="AH455" s="1">
        <f t="shared" si="455"/>
        <v>1</v>
      </c>
      <c r="AI455" s="1">
        <f t="shared" si="455"/>
        <v>0</v>
      </c>
      <c r="AJ455" s="1">
        <f t="shared" si="3"/>
        <v>0</v>
      </c>
      <c r="AL455" s="1">
        <f>IFERROR(__xludf.DUMMYFUNCTION("IFERROR(TRANSPOSE(SORT(TRANSPOSE(FILTER(AE455:AI455, AE455:AI455&lt;&gt;0)),1, FALSE)))"),2.0)</f>
        <v>2</v>
      </c>
      <c r="AM455" s="1">
        <f>IFERROR(__xludf.DUMMYFUNCTION("""COMPUTED_VALUE"""),1.0)</f>
        <v>1</v>
      </c>
      <c r="AN455" s="1">
        <f>IFERROR(__xludf.DUMMYFUNCTION("""COMPUTED_VALUE"""),1.0)</f>
        <v>1</v>
      </c>
      <c r="AO455" s="1">
        <f>IFERROR(__xludf.DUMMYFUNCTION("""COMPUTED_VALUE"""),1.0)</f>
        <v>1</v>
      </c>
      <c r="AR455" s="1">
        <v>2.0</v>
      </c>
      <c r="AS455" s="1">
        <v>1.0</v>
      </c>
      <c r="AT455" s="1">
        <v>1.0</v>
      </c>
      <c r="AU455" s="1">
        <v>1.0</v>
      </c>
      <c r="AV455" s="1"/>
      <c r="AX455" s="1">
        <v>454.0</v>
      </c>
      <c r="AY455" s="1">
        <v>2.0</v>
      </c>
      <c r="AZ455" s="1">
        <v>2.0</v>
      </c>
      <c r="BA455" s="1">
        <v>1.0</v>
      </c>
      <c r="BB455" s="1"/>
      <c r="BC455" s="1"/>
      <c r="BD455" s="1">
        <v>13.0</v>
      </c>
      <c r="BE455" s="1">
        <v>13.0</v>
      </c>
      <c r="BF455" s="1">
        <v>2.0</v>
      </c>
      <c r="BG455" s="1">
        <v>10.0</v>
      </c>
      <c r="BH455" s="1">
        <v>10.0</v>
      </c>
      <c r="BI455" s="1" t="s">
        <v>883</v>
      </c>
      <c r="BJ455" s="1">
        <v>498.0</v>
      </c>
      <c r="BL455" s="1">
        <v>226092.0</v>
      </c>
    </row>
    <row r="456" ht="15.75" customHeight="1">
      <c r="A456" s="2" t="s">
        <v>884</v>
      </c>
      <c r="B456" s="1" t="str">
        <f>IFERROR(__xludf.DUMMYFUNCTION("""COMPUTED_VALUE"""),"KKJQK")</f>
        <v>KKJQK</v>
      </c>
      <c r="C456" s="1">
        <f>IFERROR(__xludf.DUMMYFUNCTION("""COMPUTED_VALUE"""),856.0)</f>
        <v>856</v>
      </c>
      <c r="D456" s="1" t="s">
        <v>38</v>
      </c>
      <c r="E456" s="1" t="s">
        <v>38</v>
      </c>
      <c r="F456" s="1" t="s">
        <v>22</v>
      </c>
      <c r="G456" s="1" t="s">
        <v>20</v>
      </c>
      <c r="H456" s="1" t="s">
        <v>38</v>
      </c>
      <c r="M456" s="1">
        <v>13.0</v>
      </c>
      <c r="N456" s="1">
        <v>13.0</v>
      </c>
      <c r="O456" s="1">
        <v>1.0</v>
      </c>
      <c r="P456" s="1">
        <v>12.0</v>
      </c>
      <c r="Q456" s="1">
        <v>13.0</v>
      </c>
      <c r="S456" s="1" t="s">
        <v>38</v>
      </c>
      <c r="T456" s="1" t="s">
        <v>38</v>
      </c>
      <c r="U456" s="1" t="s">
        <v>25</v>
      </c>
      <c r="V456" s="1" t="s">
        <v>20</v>
      </c>
      <c r="W456" s="1" t="s">
        <v>38</v>
      </c>
      <c r="Y456" s="1" t="str">
        <f>IFERROR(__xludf.DUMMYFUNCTION("UNIQUE(S456:W456, TRUE)"),"K")</f>
        <v>K</v>
      </c>
      <c r="Z456" s="1" t="str">
        <f>IFERROR(__xludf.DUMMYFUNCTION("""COMPUTED_VALUE"""),"")</f>
        <v/>
      </c>
      <c r="AA456" s="1" t="str">
        <f>IFERROR(__xludf.DUMMYFUNCTION("""COMPUTED_VALUE"""),"Q")</f>
        <v>Q</v>
      </c>
      <c r="AE456" s="1">
        <f t="shared" ref="AE456:AI456" si="456">IF($A456&lt;&gt;"", COUNTIF($D456:$H456, "=" &amp; Y456),"")</f>
        <v>3</v>
      </c>
      <c r="AF456" s="1">
        <f t="shared" si="456"/>
        <v>0</v>
      </c>
      <c r="AG456" s="1">
        <f t="shared" si="456"/>
        <v>1</v>
      </c>
      <c r="AH456" s="1">
        <f t="shared" si="456"/>
        <v>0</v>
      </c>
      <c r="AI456" s="1">
        <f t="shared" si="456"/>
        <v>0</v>
      </c>
      <c r="AJ456" s="1">
        <f t="shared" si="3"/>
        <v>1</v>
      </c>
      <c r="AL456" s="1">
        <f>IFERROR(__xludf.DUMMYFUNCTION("IFERROR(TRANSPOSE(SORT(TRANSPOSE(FILTER(AE456:AI456, AE456:AI456&lt;&gt;0)),1, FALSE)))"),3.0)</f>
        <v>3</v>
      </c>
      <c r="AM456" s="1">
        <f>IFERROR(__xludf.DUMMYFUNCTION("""COMPUTED_VALUE"""),1.0)</f>
        <v>1</v>
      </c>
      <c r="AR456" s="1">
        <v>4.0</v>
      </c>
      <c r="AS456" s="1">
        <v>1.0</v>
      </c>
      <c r="AT456" s="1"/>
      <c r="AU456" s="1"/>
      <c r="AV456" s="1"/>
      <c r="AX456" s="1">
        <v>455.0</v>
      </c>
      <c r="AY456" s="1">
        <v>2.0</v>
      </c>
      <c r="AZ456" s="1">
        <v>2.0</v>
      </c>
      <c r="BA456" s="1">
        <v>1.0</v>
      </c>
      <c r="BB456" s="1"/>
      <c r="BC456" s="1"/>
      <c r="BD456" s="1">
        <v>13.0</v>
      </c>
      <c r="BE456" s="1">
        <v>13.0</v>
      </c>
      <c r="BF456" s="1">
        <v>6.0</v>
      </c>
      <c r="BG456" s="1">
        <v>8.0</v>
      </c>
      <c r="BH456" s="1">
        <v>6.0</v>
      </c>
      <c r="BI456" s="1" t="s">
        <v>885</v>
      </c>
      <c r="BJ456" s="1">
        <v>102.0</v>
      </c>
      <c r="BL456" s="1">
        <v>46410.0</v>
      </c>
    </row>
    <row r="457" ht="15.75" customHeight="1">
      <c r="A457" s="2" t="s">
        <v>886</v>
      </c>
      <c r="B457" s="1" t="str">
        <f>IFERROR(__xludf.DUMMYFUNCTION("""COMPUTED_VALUE"""),"888A8")</f>
        <v>888A8</v>
      </c>
      <c r="C457" s="1">
        <f>IFERROR(__xludf.DUMMYFUNCTION("""COMPUTED_VALUE"""),722.0)</f>
        <v>722</v>
      </c>
      <c r="D457" s="1" t="s">
        <v>30</v>
      </c>
      <c r="E457" s="1" t="s">
        <v>30</v>
      </c>
      <c r="F457" s="1" t="s">
        <v>30</v>
      </c>
      <c r="G457" s="1" t="s">
        <v>39</v>
      </c>
      <c r="H457" s="1" t="s">
        <v>30</v>
      </c>
      <c r="M457" s="1">
        <v>8.0</v>
      </c>
      <c r="N457" s="1">
        <v>8.0</v>
      </c>
      <c r="O457" s="1">
        <v>8.0</v>
      </c>
      <c r="P457" s="1">
        <v>14.0</v>
      </c>
      <c r="Q457" s="1">
        <v>8.0</v>
      </c>
      <c r="S457" s="1" t="s">
        <v>30</v>
      </c>
      <c r="T457" s="1" t="s">
        <v>30</v>
      </c>
      <c r="U457" s="1" t="s">
        <v>30</v>
      </c>
      <c r="V457" s="1" t="s">
        <v>39</v>
      </c>
      <c r="W457" s="1" t="s">
        <v>30</v>
      </c>
      <c r="Y457" s="1" t="str">
        <f>IFERROR(__xludf.DUMMYFUNCTION("UNIQUE(S457:W457, TRUE)"),"8")</f>
        <v>8</v>
      </c>
      <c r="Z457" s="1" t="str">
        <f>IFERROR(__xludf.DUMMYFUNCTION("""COMPUTED_VALUE"""),"A")</f>
        <v>A</v>
      </c>
      <c r="AE457" s="1">
        <f t="shared" ref="AE457:AI457" si="457">IF($A457&lt;&gt;"", COUNTIF($D457:$H457, "=" &amp; Y457),"")</f>
        <v>4</v>
      </c>
      <c r="AF457" s="1">
        <f t="shared" si="457"/>
        <v>1</v>
      </c>
      <c r="AG457" s="1">
        <f t="shared" si="457"/>
        <v>0</v>
      </c>
      <c r="AH457" s="1">
        <f t="shared" si="457"/>
        <v>0</v>
      </c>
      <c r="AI457" s="1">
        <f t="shared" si="457"/>
        <v>0</v>
      </c>
      <c r="AJ457" s="1">
        <f t="shared" si="3"/>
        <v>0</v>
      </c>
      <c r="AL457" s="1">
        <f>IFERROR(__xludf.DUMMYFUNCTION("IFERROR(TRANSPOSE(SORT(TRANSPOSE(FILTER(AE457:AI457, AE457:AI457&lt;&gt;0)),1, FALSE)))"),4.0)</f>
        <v>4</v>
      </c>
      <c r="AM457" s="1">
        <f>IFERROR(__xludf.DUMMYFUNCTION("""COMPUTED_VALUE"""),1.0)</f>
        <v>1</v>
      </c>
      <c r="AR457" s="1">
        <v>4.0</v>
      </c>
      <c r="AS457" s="1">
        <v>1.0</v>
      </c>
      <c r="AT457" s="1"/>
      <c r="AU457" s="1"/>
      <c r="AV457" s="1"/>
      <c r="AX457" s="1">
        <v>456.0</v>
      </c>
      <c r="AY457" s="1">
        <v>2.0</v>
      </c>
      <c r="AZ457" s="1">
        <v>2.0</v>
      </c>
      <c r="BA457" s="1">
        <v>1.0</v>
      </c>
      <c r="BB457" s="1"/>
      <c r="BC457" s="1"/>
      <c r="BD457" s="1">
        <v>13.0</v>
      </c>
      <c r="BE457" s="1">
        <v>13.0</v>
      </c>
      <c r="BF457" s="1">
        <v>9.0</v>
      </c>
      <c r="BG457" s="1">
        <v>9.0</v>
      </c>
      <c r="BH457" s="1">
        <v>10.0</v>
      </c>
      <c r="BI457" s="1" t="s">
        <v>887</v>
      </c>
      <c r="BJ457" s="1">
        <v>453.0</v>
      </c>
      <c r="BL457" s="1">
        <v>206568.0</v>
      </c>
    </row>
    <row r="458" ht="15.75" customHeight="1">
      <c r="A458" s="2" t="s">
        <v>888</v>
      </c>
      <c r="B458" s="1" t="str">
        <f>IFERROR(__xludf.DUMMYFUNCTION("""COMPUTED_VALUE"""),"3899J")</f>
        <v>3899J</v>
      </c>
      <c r="C458" s="1">
        <f>IFERROR(__xludf.DUMMYFUNCTION("""COMPUTED_VALUE"""),239.0)</f>
        <v>239</v>
      </c>
      <c r="D458" s="1" t="s">
        <v>31</v>
      </c>
      <c r="E458" s="1" t="s">
        <v>30</v>
      </c>
      <c r="F458" s="1" t="s">
        <v>23</v>
      </c>
      <c r="G458" s="1" t="s">
        <v>23</v>
      </c>
      <c r="H458" s="1" t="s">
        <v>22</v>
      </c>
      <c r="M458" s="1">
        <v>3.0</v>
      </c>
      <c r="N458" s="1">
        <v>8.0</v>
      </c>
      <c r="O458" s="1">
        <v>9.0</v>
      </c>
      <c r="P458" s="1">
        <v>9.0</v>
      </c>
      <c r="Q458" s="1">
        <v>1.0</v>
      </c>
      <c r="S458" s="1" t="s">
        <v>31</v>
      </c>
      <c r="T458" s="1" t="s">
        <v>30</v>
      </c>
      <c r="U458" s="1" t="s">
        <v>23</v>
      </c>
      <c r="V458" s="1" t="s">
        <v>23</v>
      </c>
      <c r="W458" s="1" t="s">
        <v>25</v>
      </c>
      <c r="Y458" s="1" t="str">
        <f>IFERROR(__xludf.DUMMYFUNCTION("UNIQUE(S458:W458, TRUE)"),"3")</f>
        <v>3</v>
      </c>
      <c r="Z458" s="1" t="str">
        <f>IFERROR(__xludf.DUMMYFUNCTION("""COMPUTED_VALUE"""),"8")</f>
        <v>8</v>
      </c>
      <c r="AA458" s="1" t="str">
        <f>IFERROR(__xludf.DUMMYFUNCTION("""COMPUTED_VALUE"""),"9")</f>
        <v>9</v>
      </c>
      <c r="AB458" s="1" t="str">
        <f>IFERROR(__xludf.DUMMYFUNCTION("""COMPUTED_VALUE"""),"")</f>
        <v/>
      </c>
      <c r="AE458" s="1">
        <f t="shared" ref="AE458:AI458" si="458">IF($A458&lt;&gt;"", COUNTIF($D458:$H458, "=" &amp; Y458),"")</f>
        <v>1</v>
      </c>
      <c r="AF458" s="1">
        <f t="shared" si="458"/>
        <v>1</v>
      </c>
      <c r="AG458" s="1">
        <f t="shared" si="458"/>
        <v>2</v>
      </c>
      <c r="AH458" s="1">
        <f t="shared" si="458"/>
        <v>0</v>
      </c>
      <c r="AI458" s="1">
        <f t="shared" si="458"/>
        <v>0</v>
      </c>
      <c r="AJ458" s="1">
        <f t="shared" si="3"/>
        <v>1</v>
      </c>
      <c r="AL458" s="1">
        <f>IFERROR(__xludf.DUMMYFUNCTION("IFERROR(TRANSPOSE(SORT(TRANSPOSE(FILTER(AE458:AI458, AE458:AI458&lt;&gt;0)),1, FALSE)))"),2.0)</f>
        <v>2</v>
      </c>
      <c r="AM458" s="1">
        <f>IFERROR(__xludf.DUMMYFUNCTION("""COMPUTED_VALUE"""),1.0)</f>
        <v>1</v>
      </c>
      <c r="AN458" s="1">
        <f>IFERROR(__xludf.DUMMYFUNCTION("""COMPUTED_VALUE"""),1.0)</f>
        <v>1</v>
      </c>
      <c r="AR458" s="1">
        <v>3.0</v>
      </c>
      <c r="AS458" s="1">
        <v>1.0</v>
      </c>
      <c r="AT458" s="1">
        <v>1.0</v>
      </c>
      <c r="AU458" s="1"/>
      <c r="AV458" s="1"/>
      <c r="AX458" s="1">
        <v>457.0</v>
      </c>
      <c r="AY458" s="1">
        <v>2.0</v>
      </c>
      <c r="AZ458" s="1">
        <v>2.0</v>
      </c>
      <c r="BA458" s="1">
        <v>1.0</v>
      </c>
      <c r="BB458" s="1"/>
      <c r="BC458" s="1"/>
      <c r="BD458" s="1">
        <v>13.0</v>
      </c>
      <c r="BE458" s="1">
        <v>13.0</v>
      </c>
      <c r="BF458" s="1">
        <v>12.0</v>
      </c>
      <c r="BG458" s="1">
        <v>5.0</v>
      </c>
      <c r="BH458" s="1">
        <v>12.0</v>
      </c>
      <c r="BI458" s="1" t="s">
        <v>889</v>
      </c>
      <c r="BJ458" s="1">
        <v>134.0</v>
      </c>
      <c r="BL458" s="1">
        <v>61238.0</v>
      </c>
    </row>
    <row r="459" ht="15.75" customHeight="1">
      <c r="A459" s="2" t="s">
        <v>890</v>
      </c>
      <c r="B459" s="1" t="str">
        <f>IFERROR(__xludf.DUMMYFUNCTION("""COMPUTED_VALUE"""),"969A9")</f>
        <v>969A9</v>
      </c>
      <c r="C459" s="1">
        <f>IFERROR(__xludf.DUMMYFUNCTION("""COMPUTED_VALUE"""),365.0)</f>
        <v>365</v>
      </c>
      <c r="D459" s="1" t="s">
        <v>23</v>
      </c>
      <c r="E459" s="1" t="s">
        <v>40</v>
      </c>
      <c r="F459" s="1" t="s">
        <v>23</v>
      </c>
      <c r="G459" s="1" t="s">
        <v>39</v>
      </c>
      <c r="H459" s="1" t="s">
        <v>23</v>
      </c>
      <c r="M459" s="1">
        <v>9.0</v>
      </c>
      <c r="N459" s="1">
        <v>6.0</v>
      </c>
      <c r="O459" s="1">
        <v>9.0</v>
      </c>
      <c r="P459" s="1">
        <v>14.0</v>
      </c>
      <c r="Q459" s="1">
        <v>9.0</v>
      </c>
      <c r="S459" s="1" t="s">
        <v>23</v>
      </c>
      <c r="T459" s="1" t="s">
        <v>40</v>
      </c>
      <c r="U459" s="1" t="s">
        <v>23</v>
      </c>
      <c r="V459" s="1" t="s">
        <v>39</v>
      </c>
      <c r="W459" s="1" t="s">
        <v>23</v>
      </c>
      <c r="Y459" s="1" t="str">
        <f>IFERROR(__xludf.DUMMYFUNCTION("UNIQUE(S459:W459, TRUE)"),"9")</f>
        <v>9</v>
      </c>
      <c r="Z459" s="1" t="str">
        <f>IFERROR(__xludf.DUMMYFUNCTION("""COMPUTED_VALUE"""),"6")</f>
        <v>6</v>
      </c>
      <c r="AA459" s="1" t="str">
        <f>IFERROR(__xludf.DUMMYFUNCTION("""COMPUTED_VALUE"""),"A")</f>
        <v>A</v>
      </c>
      <c r="AE459" s="1">
        <f t="shared" ref="AE459:AI459" si="459">IF($A459&lt;&gt;"", COUNTIF($D459:$H459, "=" &amp; Y459),"")</f>
        <v>3</v>
      </c>
      <c r="AF459" s="1">
        <f t="shared" si="459"/>
        <v>1</v>
      </c>
      <c r="AG459" s="1">
        <f t="shared" si="459"/>
        <v>1</v>
      </c>
      <c r="AH459" s="1">
        <f t="shared" si="459"/>
        <v>0</v>
      </c>
      <c r="AI459" s="1">
        <f t="shared" si="459"/>
        <v>0</v>
      </c>
      <c r="AJ459" s="1">
        <f t="shared" si="3"/>
        <v>0</v>
      </c>
      <c r="AL459" s="1">
        <f>IFERROR(__xludf.DUMMYFUNCTION("IFERROR(TRANSPOSE(SORT(TRANSPOSE(FILTER(AE459:AI459, AE459:AI459&lt;&gt;0)),1, FALSE)))"),3.0)</f>
        <v>3</v>
      </c>
      <c r="AM459" s="1">
        <f>IFERROR(__xludf.DUMMYFUNCTION("""COMPUTED_VALUE"""),1.0)</f>
        <v>1</v>
      </c>
      <c r="AN459" s="1">
        <f>IFERROR(__xludf.DUMMYFUNCTION("""COMPUTED_VALUE"""),1.0)</f>
        <v>1</v>
      </c>
      <c r="AR459" s="1">
        <v>3.0</v>
      </c>
      <c r="AS459" s="1">
        <v>1.0</v>
      </c>
      <c r="AT459" s="1">
        <v>1.0</v>
      </c>
      <c r="AU459" s="1"/>
      <c r="AV459" s="1"/>
      <c r="AX459" s="1">
        <v>458.0</v>
      </c>
      <c r="AY459" s="1">
        <v>2.0</v>
      </c>
      <c r="AZ459" s="1">
        <v>2.0</v>
      </c>
      <c r="BA459" s="1">
        <v>1.0</v>
      </c>
      <c r="BB459" s="1"/>
      <c r="BC459" s="1"/>
      <c r="BD459" s="1">
        <v>13.0</v>
      </c>
      <c r="BE459" s="1">
        <v>14.0</v>
      </c>
      <c r="BF459" s="1">
        <v>10.0</v>
      </c>
      <c r="BG459" s="1">
        <v>10.0</v>
      </c>
      <c r="BH459" s="1">
        <v>13.0</v>
      </c>
      <c r="BI459" s="1" t="s">
        <v>891</v>
      </c>
      <c r="BJ459" s="1">
        <v>666.0</v>
      </c>
      <c r="BL459" s="1">
        <v>305028.0</v>
      </c>
    </row>
    <row r="460" ht="15.75" customHeight="1">
      <c r="A460" s="2" t="s">
        <v>892</v>
      </c>
      <c r="B460" s="1" t="str">
        <f>IFERROR(__xludf.DUMMYFUNCTION("""COMPUTED_VALUE"""),"A88A8")</f>
        <v>A88A8</v>
      </c>
      <c r="C460" s="1">
        <f>IFERROR(__xludf.DUMMYFUNCTION("""COMPUTED_VALUE"""),62.0)</f>
        <v>62</v>
      </c>
      <c r="D460" s="1" t="s">
        <v>39</v>
      </c>
      <c r="E460" s="1" t="s">
        <v>30</v>
      </c>
      <c r="F460" s="1" t="s">
        <v>30</v>
      </c>
      <c r="G460" s="1" t="s">
        <v>39</v>
      </c>
      <c r="H460" s="1" t="s">
        <v>30</v>
      </c>
      <c r="M460" s="1">
        <v>14.0</v>
      </c>
      <c r="N460" s="1">
        <v>8.0</v>
      </c>
      <c r="O460" s="1">
        <v>8.0</v>
      </c>
      <c r="P460" s="1">
        <v>14.0</v>
      </c>
      <c r="Q460" s="1">
        <v>8.0</v>
      </c>
      <c r="S460" s="1" t="s">
        <v>39</v>
      </c>
      <c r="T460" s="1" t="s">
        <v>30</v>
      </c>
      <c r="U460" s="1" t="s">
        <v>30</v>
      </c>
      <c r="V460" s="1" t="s">
        <v>39</v>
      </c>
      <c r="W460" s="1" t="s">
        <v>30</v>
      </c>
      <c r="Y460" s="1" t="str">
        <f>IFERROR(__xludf.DUMMYFUNCTION("UNIQUE(S460:W460, TRUE)"),"A")</f>
        <v>A</v>
      </c>
      <c r="Z460" s="1" t="str">
        <f>IFERROR(__xludf.DUMMYFUNCTION("""COMPUTED_VALUE"""),"8")</f>
        <v>8</v>
      </c>
      <c r="AE460" s="1">
        <f t="shared" ref="AE460:AI460" si="460">IF($A460&lt;&gt;"", COUNTIF($D460:$H460, "=" &amp; Y460),"")</f>
        <v>2</v>
      </c>
      <c r="AF460" s="1">
        <f t="shared" si="460"/>
        <v>3</v>
      </c>
      <c r="AG460" s="1">
        <f t="shared" si="460"/>
        <v>0</v>
      </c>
      <c r="AH460" s="1">
        <f t="shared" si="460"/>
        <v>0</v>
      </c>
      <c r="AI460" s="1">
        <f t="shared" si="460"/>
        <v>0</v>
      </c>
      <c r="AJ460" s="1">
        <f t="shared" si="3"/>
        <v>0</v>
      </c>
      <c r="AL460" s="1">
        <f>IFERROR(__xludf.DUMMYFUNCTION("IFERROR(TRANSPOSE(SORT(TRANSPOSE(FILTER(AE460:AI460, AE460:AI460&lt;&gt;0)),1, FALSE)))"),3.0)</f>
        <v>3</v>
      </c>
      <c r="AM460" s="1">
        <f>IFERROR(__xludf.DUMMYFUNCTION("""COMPUTED_VALUE"""),2.0)</f>
        <v>2</v>
      </c>
      <c r="AR460" s="1">
        <v>3.0</v>
      </c>
      <c r="AS460" s="1">
        <v>2.0</v>
      </c>
      <c r="AT460" s="1"/>
      <c r="AU460" s="1"/>
      <c r="AV460" s="1"/>
      <c r="AX460" s="1">
        <v>459.0</v>
      </c>
      <c r="AY460" s="1">
        <v>2.0</v>
      </c>
      <c r="AZ460" s="1">
        <v>2.0</v>
      </c>
      <c r="BA460" s="1">
        <v>1.0</v>
      </c>
      <c r="BB460" s="1"/>
      <c r="BC460" s="1"/>
      <c r="BD460" s="1">
        <v>13.0</v>
      </c>
      <c r="BE460" s="1">
        <v>14.0</v>
      </c>
      <c r="BF460" s="1">
        <v>13.0</v>
      </c>
      <c r="BG460" s="1">
        <v>12.0</v>
      </c>
      <c r="BH460" s="1">
        <v>14.0</v>
      </c>
      <c r="BI460" s="1" t="s">
        <v>893</v>
      </c>
      <c r="BJ460" s="1">
        <v>110.0</v>
      </c>
      <c r="BL460" s="1">
        <v>50490.0</v>
      </c>
    </row>
    <row r="461" ht="15.75" customHeight="1">
      <c r="A461" s="2" t="s">
        <v>894</v>
      </c>
      <c r="B461" s="1" t="str">
        <f>IFERROR(__xludf.DUMMYFUNCTION("""COMPUTED_VALUE"""),"A77J7")</f>
        <v>A77J7</v>
      </c>
      <c r="C461" s="1">
        <f>IFERROR(__xludf.DUMMYFUNCTION("""COMPUTED_VALUE"""),945.0)</f>
        <v>945</v>
      </c>
      <c r="D461" s="1" t="s">
        <v>39</v>
      </c>
      <c r="E461" s="1" t="s">
        <v>28</v>
      </c>
      <c r="F461" s="1" t="s">
        <v>28</v>
      </c>
      <c r="G461" s="1" t="s">
        <v>22</v>
      </c>
      <c r="H461" s="1" t="s">
        <v>28</v>
      </c>
      <c r="M461" s="1">
        <v>14.0</v>
      </c>
      <c r="N461" s="1">
        <v>7.0</v>
      </c>
      <c r="O461" s="1">
        <v>7.0</v>
      </c>
      <c r="P461" s="1">
        <v>1.0</v>
      </c>
      <c r="Q461" s="1">
        <v>7.0</v>
      </c>
      <c r="S461" s="1" t="s">
        <v>39</v>
      </c>
      <c r="T461" s="1" t="s">
        <v>28</v>
      </c>
      <c r="U461" s="1" t="s">
        <v>28</v>
      </c>
      <c r="V461" s="1" t="s">
        <v>25</v>
      </c>
      <c r="W461" s="1" t="s">
        <v>28</v>
      </c>
      <c r="Y461" s="1" t="str">
        <f>IFERROR(__xludf.DUMMYFUNCTION("UNIQUE(S461:W461, TRUE)"),"A")</f>
        <v>A</v>
      </c>
      <c r="Z461" s="1" t="str">
        <f>IFERROR(__xludf.DUMMYFUNCTION("""COMPUTED_VALUE"""),"7")</f>
        <v>7</v>
      </c>
      <c r="AA461" s="1" t="str">
        <f>IFERROR(__xludf.DUMMYFUNCTION("""COMPUTED_VALUE"""),"")</f>
        <v/>
      </c>
      <c r="AE461" s="1">
        <f t="shared" ref="AE461:AI461" si="461">IF($A461&lt;&gt;"", COUNTIF($D461:$H461, "=" &amp; Y461),"")</f>
        <v>1</v>
      </c>
      <c r="AF461" s="1">
        <f t="shared" si="461"/>
        <v>3</v>
      </c>
      <c r="AG461" s="1">
        <f t="shared" si="461"/>
        <v>0</v>
      </c>
      <c r="AH461" s="1">
        <f t="shared" si="461"/>
        <v>0</v>
      </c>
      <c r="AI461" s="1">
        <f t="shared" si="461"/>
        <v>0</v>
      </c>
      <c r="AJ461" s="1">
        <f t="shared" si="3"/>
        <v>1</v>
      </c>
      <c r="AL461" s="1">
        <f>IFERROR(__xludf.DUMMYFUNCTION("IFERROR(TRANSPOSE(SORT(TRANSPOSE(FILTER(AE461:AI461, AE461:AI461&lt;&gt;0)),1, FALSE)))"),3.0)</f>
        <v>3</v>
      </c>
      <c r="AM461" s="1">
        <f>IFERROR(__xludf.DUMMYFUNCTION("""COMPUTED_VALUE"""),1.0)</f>
        <v>1</v>
      </c>
      <c r="AR461" s="1">
        <v>4.0</v>
      </c>
      <c r="AS461" s="1">
        <v>1.0</v>
      </c>
      <c r="AT461" s="1"/>
      <c r="AU461" s="1"/>
      <c r="AV461" s="1"/>
      <c r="AX461" s="1">
        <v>460.0</v>
      </c>
      <c r="AY461" s="1">
        <v>2.0</v>
      </c>
      <c r="AZ461" s="1">
        <v>2.0</v>
      </c>
      <c r="BA461" s="1">
        <v>1.0</v>
      </c>
      <c r="BB461" s="1"/>
      <c r="BC461" s="1"/>
      <c r="BD461" s="1">
        <v>14.0</v>
      </c>
      <c r="BE461" s="1">
        <v>3.0</v>
      </c>
      <c r="BF461" s="1">
        <v>3.0</v>
      </c>
      <c r="BG461" s="1">
        <v>14.0</v>
      </c>
      <c r="BH461" s="1">
        <v>7.0</v>
      </c>
      <c r="BI461" s="1" t="s">
        <v>895</v>
      </c>
      <c r="BJ461" s="1">
        <v>932.0</v>
      </c>
      <c r="BL461" s="1">
        <v>428720.0</v>
      </c>
    </row>
    <row r="462" ht="15.75" customHeight="1">
      <c r="A462" s="2" t="s">
        <v>896</v>
      </c>
      <c r="B462" s="1" t="str">
        <f>IFERROR(__xludf.DUMMYFUNCTION("""COMPUTED_VALUE"""),"Q6222")</f>
        <v>Q6222</v>
      </c>
      <c r="C462" s="1">
        <f>IFERROR(__xludf.DUMMYFUNCTION("""COMPUTED_VALUE"""),288.0)</f>
        <v>288</v>
      </c>
      <c r="D462" s="1" t="s">
        <v>20</v>
      </c>
      <c r="E462" s="1" t="s">
        <v>40</v>
      </c>
      <c r="F462" s="1" t="s">
        <v>24</v>
      </c>
      <c r="G462" s="1" t="s">
        <v>24</v>
      </c>
      <c r="H462" s="1" t="s">
        <v>24</v>
      </c>
      <c r="M462" s="1">
        <v>12.0</v>
      </c>
      <c r="N462" s="1">
        <v>6.0</v>
      </c>
      <c r="O462" s="1">
        <v>2.0</v>
      </c>
      <c r="P462" s="1">
        <v>2.0</v>
      </c>
      <c r="Q462" s="1">
        <v>2.0</v>
      </c>
      <c r="S462" s="1" t="s">
        <v>20</v>
      </c>
      <c r="T462" s="1" t="s">
        <v>40</v>
      </c>
      <c r="U462" s="1" t="s">
        <v>24</v>
      </c>
      <c r="V462" s="1" t="s">
        <v>24</v>
      </c>
      <c r="W462" s="1" t="s">
        <v>24</v>
      </c>
      <c r="Y462" s="1" t="str">
        <f>IFERROR(__xludf.DUMMYFUNCTION("UNIQUE(S462:W462, TRUE)"),"Q")</f>
        <v>Q</v>
      </c>
      <c r="Z462" s="1" t="str">
        <f>IFERROR(__xludf.DUMMYFUNCTION("""COMPUTED_VALUE"""),"6")</f>
        <v>6</v>
      </c>
      <c r="AA462" s="1" t="str">
        <f>IFERROR(__xludf.DUMMYFUNCTION("""COMPUTED_VALUE"""),"2")</f>
        <v>2</v>
      </c>
      <c r="AE462" s="1">
        <f t="shared" ref="AE462:AI462" si="462">IF($A462&lt;&gt;"", COUNTIF($D462:$H462, "=" &amp; Y462),"")</f>
        <v>1</v>
      </c>
      <c r="AF462" s="1">
        <f t="shared" si="462"/>
        <v>1</v>
      </c>
      <c r="AG462" s="1">
        <f t="shared" si="462"/>
        <v>3</v>
      </c>
      <c r="AH462" s="1">
        <f t="shared" si="462"/>
        <v>0</v>
      </c>
      <c r="AI462" s="1">
        <f t="shared" si="462"/>
        <v>0</v>
      </c>
      <c r="AJ462" s="1">
        <f t="shared" si="3"/>
        <v>0</v>
      </c>
      <c r="AL462" s="1">
        <f>IFERROR(__xludf.DUMMYFUNCTION("IFERROR(TRANSPOSE(SORT(TRANSPOSE(FILTER(AE462:AI462, AE462:AI462&lt;&gt;0)),1, FALSE)))"),3.0)</f>
        <v>3</v>
      </c>
      <c r="AM462" s="1">
        <f>IFERROR(__xludf.DUMMYFUNCTION("""COMPUTED_VALUE"""),1.0)</f>
        <v>1</v>
      </c>
      <c r="AN462" s="1">
        <f>IFERROR(__xludf.DUMMYFUNCTION("""COMPUTED_VALUE"""),1.0)</f>
        <v>1</v>
      </c>
      <c r="AR462" s="1">
        <v>3.0</v>
      </c>
      <c r="AS462" s="1">
        <v>1.0</v>
      </c>
      <c r="AT462" s="1">
        <v>1.0</v>
      </c>
      <c r="AU462" s="1"/>
      <c r="AV462" s="1"/>
      <c r="AX462" s="1">
        <v>461.0</v>
      </c>
      <c r="AY462" s="1">
        <v>2.0</v>
      </c>
      <c r="AZ462" s="1">
        <v>2.0</v>
      </c>
      <c r="BA462" s="1">
        <v>1.0</v>
      </c>
      <c r="BB462" s="1"/>
      <c r="BC462" s="1"/>
      <c r="BD462" s="1">
        <v>14.0</v>
      </c>
      <c r="BE462" s="1">
        <v>3.0</v>
      </c>
      <c r="BF462" s="1">
        <v>12.0</v>
      </c>
      <c r="BG462" s="1">
        <v>14.0</v>
      </c>
      <c r="BH462" s="1">
        <v>12.0</v>
      </c>
      <c r="BI462" s="1" t="s">
        <v>897</v>
      </c>
      <c r="BJ462" s="1">
        <v>31.0</v>
      </c>
      <c r="BL462" s="1">
        <v>14291.0</v>
      </c>
    </row>
    <row r="463" ht="15.75" customHeight="1">
      <c r="A463" s="2" t="s">
        <v>898</v>
      </c>
      <c r="B463" s="1" t="str">
        <f>IFERROR(__xludf.DUMMYFUNCTION("""COMPUTED_VALUE"""),"2QQ62")</f>
        <v>2QQ62</v>
      </c>
      <c r="C463" s="1">
        <f>IFERROR(__xludf.DUMMYFUNCTION("""COMPUTED_VALUE"""),761.0)</f>
        <v>761</v>
      </c>
      <c r="D463" s="1" t="s">
        <v>24</v>
      </c>
      <c r="E463" s="1" t="s">
        <v>20</v>
      </c>
      <c r="F463" s="1" t="s">
        <v>20</v>
      </c>
      <c r="G463" s="1" t="s">
        <v>40</v>
      </c>
      <c r="H463" s="1" t="s">
        <v>24</v>
      </c>
      <c r="M463" s="1">
        <v>2.0</v>
      </c>
      <c r="N463" s="1">
        <v>12.0</v>
      </c>
      <c r="O463" s="1">
        <v>12.0</v>
      </c>
      <c r="P463" s="1">
        <v>6.0</v>
      </c>
      <c r="Q463" s="1">
        <v>2.0</v>
      </c>
      <c r="S463" s="1" t="s">
        <v>24</v>
      </c>
      <c r="T463" s="1" t="s">
        <v>20</v>
      </c>
      <c r="U463" s="1" t="s">
        <v>20</v>
      </c>
      <c r="V463" s="1" t="s">
        <v>40</v>
      </c>
      <c r="W463" s="1" t="s">
        <v>24</v>
      </c>
      <c r="Y463" s="1" t="str">
        <f>IFERROR(__xludf.DUMMYFUNCTION("UNIQUE(S463:W463, TRUE)"),"2")</f>
        <v>2</v>
      </c>
      <c r="Z463" s="1" t="str">
        <f>IFERROR(__xludf.DUMMYFUNCTION("""COMPUTED_VALUE"""),"Q")</f>
        <v>Q</v>
      </c>
      <c r="AA463" s="1" t="str">
        <f>IFERROR(__xludf.DUMMYFUNCTION("""COMPUTED_VALUE"""),"6")</f>
        <v>6</v>
      </c>
      <c r="AE463" s="1">
        <f t="shared" ref="AE463:AI463" si="463">IF($A463&lt;&gt;"", COUNTIF($D463:$H463, "=" &amp; Y463),"")</f>
        <v>2</v>
      </c>
      <c r="AF463" s="1">
        <f t="shared" si="463"/>
        <v>2</v>
      </c>
      <c r="AG463" s="1">
        <f t="shared" si="463"/>
        <v>1</v>
      </c>
      <c r="AH463" s="1">
        <f t="shared" si="463"/>
        <v>0</v>
      </c>
      <c r="AI463" s="1">
        <f t="shared" si="463"/>
        <v>0</v>
      </c>
      <c r="AJ463" s="1">
        <f t="shared" si="3"/>
        <v>0</v>
      </c>
      <c r="AL463" s="1">
        <f>IFERROR(__xludf.DUMMYFUNCTION("IFERROR(TRANSPOSE(SORT(TRANSPOSE(FILTER(AE463:AI463, AE463:AI463&lt;&gt;0)),1, FALSE)))"),2.0)</f>
        <v>2</v>
      </c>
      <c r="AM463" s="1">
        <f>IFERROR(__xludf.DUMMYFUNCTION("""COMPUTED_VALUE"""),2.0)</f>
        <v>2</v>
      </c>
      <c r="AN463" s="1">
        <f>IFERROR(__xludf.DUMMYFUNCTION("""COMPUTED_VALUE"""),1.0)</f>
        <v>1</v>
      </c>
      <c r="AR463" s="1">
        <v>2.0</v>
      </c>
      <c r="AS463" s="1">
        <v>2.0</v>
      </c>
      <c r="AT463" s="1">
        <v>1.0</v>
      </c>
      <c r="AU463" s="1"/>
      <c r="AV463" s="1"/>
      <c r="AX463" s="1">
        <v>462.0</v>
      </c>
      <c r="AY463" s="1">
        <v>2.0</v>
      </c>
      <c r="AZ463" s="1">
        <v>2.0</v>
      </c>
      <c r="BA463" s="1">
        <v>1.0</v>
      </c>
      <c r="BB463" s="1"/>
      <c r="BC463" s="1"/>
      <c r="BD463" s="1">
        <v>14.0</v>
      </c>
      <c r="BE463" s="1">
        <v>4.0</v>
      </c>
      <c r="BF463" s="1">
        <v>2.0</v>
      </c>
      <c r="BG463" s="1">
        <v>4.0</v>
      </c>
      <c r="BH463" s="1">
        <v>14.0</v>
      </c>
      <c r="BI463" s="1" t="s">
        <v>899</v>
      </c>
      <c r="BJ463" s="1">
        <v>926.0</v>
      </c>
      <c r="BL463" s="1">
        <v>427812.0</v>
      </c>
    </row>
    <row r="464" ht="15.75" customHeight="1">
      <c r="A464" s="2" t="s">
        <v>900</v>
      </c>
      <c r="B464" s="1" t="str">
        <f>IFERROR(__xludf.DUMMYFUNCTION("""COMPUTED_VALUE"""),"K22TQ")</f>
        <v>K22TQ</v>
      </c>
      <c r="C464" s="1">
        <f>IFERROR(__xludf.DUMMYFUNCTION("""COMPUTED_VALUE"""),270.0)</f>
        <v>270</v>
      </c>
      <c r="D464" s="1" t="s">
        <v>38</v>
      </c>
      <c r="E464" s="1" t="s">
        <v>24</v>
      </c>
      <c r="F464" s="1" t="s">
        <v>24</v>
      </c>
      <c r="G464" s="1" t="s">
        <v>45</v>
      </c>
      <c r="H464" s="1" t="s">
        <v>20</v>
      </c>
      <c r="M464" s="1">
        <v>13.0</v>
      </c>
      <c r="N464" s="1">
        <v>2.0</v>
      </c>
      <c r="O464" s="1">
        <v>2.0</v>
      </c>
      <c r="P464" s="1">
        <v>10.0</v>
      </c>
      <c r="Q464" s="1">
        <v>12.0</v>
      </c>
      <c r="S464" s="1" t="s">
        <v>38</v>
      </c>
      <c r="T464" s="1" t="s">
        <v>24</v>
      </c>
      <c r="U464" s="1" t="s">
        <v>24</v>
      </c>
      <c r="V464" s="1" t="s">
        <v>45</v>
      </c>
      <c r="W464" s="1" t="s">
        <v>20</v>
      </c>
      <c r="Y464" s="1" t="str">
        <f>IFERROR(__xludf.DUMMYFUNCTION("UNIQUE(S464:W464, TRUE)"),"K")</f>
        <v>K</v>
      </c>
      <c r="Z464" s="1" t="str">
        <f>IFERROR(__xludf.DUMMYFUNCTION("""COMPUTED_VALUE"""),"2")</f>
        <v>2</v>
      </c>
      <c r="AA464" s="1" t="str">
        <f>IFERROR(__xludf.DUMMYFUNCTION("""COMPUTED_VALUE"""),"T")</f>
        <v>T</v>
      </c>
      <c r="AB464" s="1" t="str">
        <f>IFERROR(__xludf.DUMMYFUNCTION("""COMPUTED_VALUE"""),"Q")</f>
        <v>Q</v>
      </c>
      <c r="AE464" s="1">
        <f t="shared" ref="AE464:AI464" si="464">IF($A464&lt;&gt;"", COUNTIF($D464:$H464, "=" &amp; Y464),"")</f>
        <v>1</v>
      </c>
      <c r="AF464" s="1">
        <f t="shared" si="464"/>
        <v>2</v>
      </c>
      <c r="AG464" s="1">
        <f t="shared" si="464"/>
        <v>1</v>
      </c>
      <c r="AH464" s="1">
        <f t="shared" si="464"/>
        <v>1</v>
      </c>
      <c r="AI464" s="1">
        <f t="shared" si="464"/>
        <v>0</v>
      </c>
      <c r="AJ464" s="1">
        <f t="shared" si="3"/>
        <v>0</v>
      </c>
      <c r="AL464" s="1">
        <f>IFERROR(__xludf.DUMMYFUNCTION("IFERROR(TRANSPOSE(SORT(TRANSPOSE(FILTER(AE464:AI464, AE464:AI464&lt;&gt;0)),1, FALSE)))"),2.0)</f>
        <v>2</v>
      </c>
      <c r="AM464" s="1">
        <f>IFERROR(__xludf.DUMMYFUNCTION("""COMPUTED_VALUE"""),1.0)</f>
        <v>1</v>
      </c>
      <c r="AN464" s="1">
        <f>IFERROR(__xludf.DUMMYFUNCTION("""COMPUTED_VALUE"""),1.0)</f>
        <v>1</v>
      </c>
      <c r="AO464" s="1">
        <f>IFERROR(__xludf.DUMMYFUNCTION("""COMPUTED_VALUE"""),1.0)</f>
        <v>1</v>
      </c>
      <c r="AR464" s="1">
        <v>2.0</v>
      </c>
      <c r="AS464" s="1">
        <v>1.0</v>
      </c>
      <c r="AT464" s="1">
        <v>1.0</v>
      </c>
      <c r="AU464" s="1">
        <v>1.0</v>
      </c>
      <c r="AV464" s="1"/>
      <c r="AX464" s="1">
        <v>463.0</v>
      </c>
      <c r="AY464" s="1">
        <v>2.0</v>
      </c>
      <c r="AZ464" s="1">
        <v>2.0</v>
      </c>
      <c r="BA464" s="1">
        <v>1.0</v>
      </c>
      <c r="BB464" s="1"/>
      <c r="BC464" s="1"/>
      <c r="BD464" s="1">
        <v>14.0</v>
      </c>
      <c r="BE464" s="1">
        <v>4.0</v>
      </c>
      <c r="BF464" s="1">
        <v>13.0</v>
      </c>
      <c r="BG464" s="1">
        <v>4.0</v>
      </c>
      <c r="BH464" s="1">
        <v>14.0</v>
      </c>
      <c r="BI464" s="1" t="s">
        <v>901</v>
      </c>
      <c r="BJ464" s="1">
        <v>866.0</v>
      </c>
      <c r="BL464" s="1">
        <v>400958.0</v>
      </c>
    </row>
    <row r="465" ht="15.75" customHeight="1">
      <c r="A465" s="2" t="s">
        <v>902</v>
      </c>
      <c r="B465" s="1" t="str">
        <f>IFERROR(__xludf.DUMMYFUNCTION("""COMPUTED_VALUE"""),"2JJJJ")</f>
        <v>2JJJJ</v>
      </c>
      <c r="C465" s="1">
        <f>IFERROR(__xludf.DUMMYFUNCTION("""COMPUTED_VALUE"""),421.0)</f>
        <v>421</v>
      </c>
      <c r="D465" s="1" t="s">
        <v>24</v>
      </c>
      <c r="E465" s="1" t="s">
        <v>22</v>
      </c>
      <c r="F465" s="1" t="s">
        <v>22</v>
      </c>
      <c r="G465" s="1" t="s">
        <v>22</v>
      </c>
      <c r="H465" s="1" t="s">
        <v>22</v>
      </c>
      <c r="M465" s="1">
        <v>2.0</v>
      </c>
      <c r="N465" s="1">
        <v>1.0</v>
      </c>
      <c r="O465" s="1">
        <v>1.0</v>
      </c>
      <c r="P465" s="1">
        <v>1.0</v>
      </c>
      <c r="Q465" s="1">
        <v>1.0</v>
      </c>
      <c r="S465" s="1" t="s">
        <v>24</v>
      </c>
      <c r="T465" s="1" t="s">
        <v>25</v>
      </c>
      <c r="U465" s="1" t="s">
        <v>25</v>
      </c>
      <c r="V465" s="1" t="s">
        <v>25</v>
      </c>
      <c r="W465" s="1" t="s">
        <v>25</v>
      </c>
      <c r="Y465" s="1" t="str">
        <f>IFERROR(__xludf.DUMMYFUNCTION("UNIQUE(S465:W465, TRUE)"),"2")</f>
        <v>2</v>
      </c>
      <c r="Z465" s="1" t="str">
        <f>IFERROR(__xludf.DUMMYFUNCTION("""COMPUTED_VALUE"""),"")</f>
        <v/>
      </c>
      <c r="AE465" s="1">
        <f t="shared" ref="AE465:AI465" si="465">IF($A465&lt;&gt;"", COUNTIF($D465:$H465, "=" &amp; Y465),"")</f>
        <v>1</v>
      </c>
      <c r="AF465" s="1">
        <f t="shared" si="465"/>
        <v>0</v>
      </c>
      <c r="AG465" s="1">
        <f t="shared" si="465"/>
        <v>0</v>
      </c>
      <c r="AH465" s="1">
        <f t="shared" si="465"/>
        <v>0</v>
      </c>
      <c r="AI465" s="1">
        <f t="shared" si="465"/>
        <v>0</v>
      </c>
      <c r="AJ465" s="1">
        <f t="shared" si="3"/>
        <v>4</v>
      </c>
      <c r="AL465" s="1">
        <f>IFERROR(__xludf.DUMMYFUNCTION("IFERROR(TRANSPOSE(SORT(TRANSPOSE(FILTER(AE465:AI465, AE465:AI465&lt;&gt;0)),1, FALSE)))"),1.0)</f>
        <v>1</v>
      </c>
      <c r="AR465" s="1">
        <v>5.0</v>
      </c>
      <c r="AS465" s="1"/>
      <c r="AT465" s="1"/>
      <c r="AU465" s="1"/>
      <c r="AV465" s="1"/>
      <c r="AX465" s="1">
        <v>464.0</v>
      </c>
      <c r="AY465" s="1">
        <v>2.0</v>
      </c>
      <c r="AZ465" s="1">
        <v>2.0</v>
      </c>
      <c r="BA465" s="1">
        <v>1.0</v>
      </c>
      <c r="BB465" s="1"/>
      <c r="BC465" s="1"/>
      <c r="BD465" s="1">
        <v>14.0</v>
      </c>
      <c r="BE465" s="1">
        <v>5.0</v>
      </c>
      <c r="BF465" s="1">
        <v>5.0</v>
      </c>
      <c r="BG465" s="1">
        <v>6.0</v>
      </c>
      <c r="BH465" s="1">
        <v>6.0</v>
      </c>
      <c r="BI465" s="1" t="s">
        <v>903</v>
      </c>
      <c r="BJ465" s="1">
        <v>17.0</v>
      </c>
      <c r="BL465" s="1">
        <v>7888.0</v>
      </c>
    </row>
    <row r="466" ht="15.75" customHeight="1">
      <c r="A466" s="2" t="s">
        <v>904</v>
      </c>
      <c r="B466" s="1" t="str">
        <f>IFERROR(__xludf.DUMMYFUNCTION("""COMPUTED_VALUE"""),"KTTKJ")</f>
        <v>KTTKJ</v>
      </c>
      <c r="C466" s="1">
        <f>IFERROR(__xludf.DUMMYFUNCTION("""COMPUTED_VALUE"""),678.0)</f>
        <v>678</v>
      </c>
      <c r="D466" s="1" t="s">
        <v>38</v>
      </c>
      <c r="E466" s="1" t="s">
        <v>45</v>
      </c>
      <c r="F466" s="1" t="s">
        <v>45</v>
      </c>
      <c r="G466" s="1" t="s">
        <v>38</v>
      </c>
      <c r="H466" s="1" t="s">
        <v>22</v>
      </c>
      <c r="M466" s="1">
        <v>13.0</v>
      </c>
      <c r="N466" s="1">
        <v>10.0</v>
      </c>
      <c r="O466" s="1">
        <v>10.0</v>
      </c>
      <c r="P466" s="1">
        <v>13.0</v>
      </c>
      <c r="Q466" s="1">
        <v>1.0</v>
      </c>
      <c r="S466" s="1" t="s">
        <v>38</v>
      </c>
      <c r="T466" s="1" t="s">
        <v>45</v>
      </c>
      <c r="U466" s="1" t="s">
        <v>45</v>
      </c>
      <c r="V466" s="1" t="s">
        <v>38</v>
      </c>
      <c r="W466" s="1" t="s">
        <v>25</v>
      </c>
      <c r="Y466" s="1" t="str">
        <f>IFERROR(__xludf.DUMMYFUNCTION("UNIQUE(S466:W466, TRUE)"),"K")</f>
        <v>K</v>
      </c>
      <c r="Z466" s="1" t="str">
        <f>IFERROR(__xludf.DUMMYFUNCTION("""COMPUTED_VALUE"""),"T")</f>
        <v>T</v>
      </c>
      <c r="AA466" s="1" t="str">
        <f>IFERROR(__xludf.DUMMYFUNCTION("""COMPUTED_VALUE"""),"")</f>
        <v/>
      </c>
      <c r="AE466" s="1">
        <f t="shared" ref="AE466:AI466" si="466">IF($A466&lt;&gt;"", COUNTIF($D466:$H466, "=" &amp; Y466),"")</f>
        <v>2</v>
      </c>
      <c r="AF466" s="1">
        <f t="shared" si="466"/>
        <v>2</v>
      </c>
      <c r="AG466" s="1">
        <f t="shared" si="466"/>
        <v>0</v>
      </c>
      <c r="AH466" s="1">
        <f t="shared" si="466"/>
        <v>0</v>
      </c>
      <c r="AI466" s="1">
        <f t="shared" si="466"/>
        <v>0</v>
      </c>
      <c r="AJ466" s="1">
        <f t="shared" si="3"/>
        <v>1</v>
      </c>
      <c r="AL466" s="1">
        <f>IFERROR(__xludf.DUMMYFUNCTION("IFERROR(TRANSPOSE(SORT(TRANSPOSE(FILTER(AE466:AI466, AE466:AI466&lt;&gt;0)),1, FALSE)))"),2.0)</f>
        <v>2</v>
      </c>
      <c r="AM466" s="1">
        <f>IFERROR(__xludf.DUMMYFUNCTION("""COMPUTED_VALUE"""),2.0)</f>
        <v>2</v>
      </c>
      <c r="AR466" s="1">
        <v>3.0</v>
      </c>
      <c r="AS466" s="1">
        <v>2.0</v>
      </c>
      <c r="AT466" s="1"/>
      <c r="AU466" s="1"/>
      <c r="AV466" s="1"/>
      <c r="AX466" s="1">
        <v>465.0</v>
      </c>
      <c r="AY466" s="1">
        <v>2.0</v>
      </c>
      <c r="AZ466" s="1">
        <v>2.0</v>
      </c>
      <c r="BA466" s="1">
        <v>1.0</v>
      </c>
      <c r="BB466" s="1"/>
      <c r="BC466" s="1"/>
      <c r="BD466" s="1">
        <v>14.0</v>
      </c>
      <c r="BE466" s="1">
        <v>6.0</v>
      </c>
      <c r="BF466" s="1">
        <v>14.0</v>
      </c>
      <c r="BG466" s="1">
        <v>6.0</v>
      </c>
      <c r="BH466" s="1">
        <v>4.0</v>
      </c>
      <c r="BI466" s="1" t="s">
        <v>905</v>
      </c>
      <c r="BJ466" s="1">
        <v>234.0</v>
      </c>
      <c r="BL466" s="1">
        <v>108810.0</v>
      </c>
    </row>
    <row r="467" ht="15.75" customHeight="1">
      <c r="A467" s="2" t="s">
        <v>906</v>
      </c>
      <c r="B467" s="1" t="str">
        <f>IFERROR(__xludf.DUMMYFUNCTION("""COMPUTED_VALUE"""),"J32A7")</f>
        <v>J32A7</v>
      </c>
      <c r="C467" s="1">
        <f>IFERROR(__xludf.DUMMYFUNCTION("""COMPUTED_VALUE"""),787.0)</f>
        <v>787</v>
      </c>
      <c r="D467" s="1" t="s">
        <v>22</v>
      </c>
      <c r="E467" s="1" t="s">
        <v>31</v>
      </c>
      <c r="F467" s="1" t="s">
        <v>24</v>
      </c>
      <c r="G467" s="1" t="s">
        <v>39</v>
      </c>
      <c r="H467" s="1" t="s">
        <v>28</v>
      </c>
      <c r="M467" s="1">
        <v>1.0</v>
      </c>
      <c r="N467" s="1">
        <v>3.0</v>
      </c>
      <c r="O467" s="1">
        <v>2.0</v>
      </c>
      <c r="P467" s="1">
        <v>14.0</v>
      </c>
      <c r="Q467" s="1">
        <v>7.0</v>
      </c>
      <c r="S467" s="1" t="s">
        <v>25</v>
      </c>
      <c r="T467" s="1" t="s">
        <v>31</v>
      </c>
      <c r="U467" s="1" t="s">
        <v>24</v>
      </c>
      <c r="V467" s="1" t="s">
        <v>39</v>
      </c>
      <c r="W467" s="1" t="s">
        <v>28</v>
      </c>
      <c r="Y467" s="1" t="str">
        <f>IFERROR(__xludf.DUMMYFUNCTION("UNIQUE(S467:W467, TRUE)"),"")</f>
        <v/>
      </c>
      <c r="Z467" s="1" t="str">
        <f>IFERROR(__xludf.DUMMYFUNCTION("""COMPUTED_VALUE"""),"3")</f>
        <v>3</v>
      </c>
      <c r="AA467" s="1" t="str">
        <f>IFERROR(__xludf.DUMMYFUNCTION("""COMPUTED_VALUE"""),"2")</f>
        <v>2</v>
      </c>
      <c r="AB467" s="1" t="str">
        <f>IFERROR(__xludf.DUMMYFUNCTION("""COMPUTED_VALUE"""),"A")</f>
        <v>A</v>
      </c>
      <c r="AC467" s="1" t="str">
        <f>IFERROR(__xludf.DUMMYFUNCTION("""COMPUTED_VALUE"""),"7")</f>
        <v>7</v>
      </c>
      <c r="AE467" s="1">
        <f t="shared" ref="AE467:AI467" si="467">IF($A467&lt;&gt;"", COUNTIF($D467:$H467, "=" &amp; Y467),"")</f>
        <v>0</v>
      </c>
      <c r="AF467" s="1">
        <f t="shared" si="467"/>
        <v>1</v>
      </c>
      <c r="AG467" s="1">
        <f t="shared" si="467"/>
        <v>1</v>
      </c>
      <c r="AH467" s="1">
        <f t="shared" si="467"/>
        <v>1</v>
      </c>
      <c r="AI467" s="1">
        <f t="shared" si="467"/>
        <v>1</v>
      </c>
      <c r="AJ467" s="1">
        <f t="shared" si="3"/>
        <v>1</v>
      </c>
      <c r="AL467" s="1">
        <f>IFERROR(__xludf.DUMMYFUNCTION("IFERROR(TRANSPOSE(SORT(TRANSPOSE(FILTER(AE467:AI467, AE467:AI467&lt;&gt;0)),1, FALSE)))"),1.0)</f>
        <v>1</v>
      </c>
      <c r="AM467" s="1">
        <f>IFERROR(__xludf.DUMMYFUNCTION("""COMPUTED_VALUE"""),1.0)</f>
        <v>1</v>
      </c>
      <c r="AN467" s="1">
        <f>IFERROR(__xludf.DUMMYFUNCTION("""COMPUTED_VALUE"""),1.0)</f>
        <v>1</v>
      </c>
      <c r="AO467" s="1">
        <f>IFERROR(__xludf.DUMMYFUNCTION("""COMPUTED_VALUE"""),1.0)</f>
        <v>1</v>
      </c>
      <c r="AR467" s="1">
        <v>2.0</v>
      </c>
      <c r="AS467" s="1">
        <v>1.0</v>
      </c>
      <c r="AT467" s="1">
        <v>1.0</v>
      </c>
      <c r="AU467" s="1">
        <v>1.0</v>
      </c>
      <c r="AV467" s="1"/>
      <c r="AX467" s="1">
        <v>466.0</v>
      </c>
      <c r="AY467" s="1">
        <v>2.0</v>
      </c>
      <c r="AZ467" s="1">
        <v>2.0</v>
      </c>
      <c r="BA467" s="1">
        <v>1.0</v>
      </c>
      <c r="BB467" s="1"/>
      <c r="BC467" s="1"/>
      <c r="BD467" s="1">
        <v>14.0</v>
      </c>
      <c r="BE467" s="1">
        <v>7.0</v>
      </c>
      <c r="BF467" s="1">
        <v>5.0</v>
      </c>
      <c r="BG467" s="1">
        <v>14.0</v>
      </c>
      <c r="BH467" s="1">
        <v>5.0</v>
      </c>
      <c r="BI467" s="1" t="s">
        <v>907</v>
      </c>
      <c r="BJ467" s="1">
        <v>643.0</v>
      </c>
      <c r="BL467" s="1">
        <v>299638.0</v>
      </c>
    </row>
    <row r="468" ht="15.75" customHeight="1">
      <c r="A468" s="2" t="s">
        <v>908</v>
      </c>
      <c r="B468" s="1">
        <f>IFERROR(__xludf.DUMMYFUNCTION("""COMPUTED_VALUE"""),58688.0)</f>
        <v>58688</v>
      </c>
      <c r="C468" s="1">
        <f>IFERROR(__xludf.DUMMYFUNCTION("""COMPUTED_VALUE"""),8.0)</f>
        <v>8</v>
      </c>
      <c r="D468" s="1" t="s">
        <v>29</v>
      </c>
      <c r="E468" s="1" t="s">
        <v>30</v>
      </c>
      <c r="F468" s="1" t="s">
        <v>40</v>
      </c>
      <c r="G468" s="1" t="s">
        <v>30</v>
      </c>
      <c r="H468" s="1" t="s">
        <v>30</v>
      </c>
      <c r="M468" s="1">
        <v>5.0</v>
      </c>
      <c r="N468" s="1">
        <v>8.0</v>
      </c>
      <c r="O468" s="1">
        <v>6.0</v>
      </c>
      <c r="P468" s="1">
        <v>8.0</v>
      </c>
      <c r="Q468" s="1">
        <v>8.0</v>
      </c>
      <c r="S468" s="1" t="s">
        <v>29</v>
      </c>
      <c r="T468" s="1" t="s">
        <v>30</v>
      </c>
      <c r="U468" s="1" t="s">
        <v>40</v>
      </c>
      <c r="V468" s="1" t="s">
        <v>30</v>
      </c>
      <c r="W468" s="1" t="s">
        <v>30</v>
      </c>
      <c r="Y468" s="1" t="str">
        <f>IFERROR(__xludf.DUMMYFUNCTION("UNIQUE(S468:W468, TRUE)"),"5")</f>
        <v>5</v>
      </c>
      <c r="Z468" s="1" t="str">
        <f>IFERROR(__xludf.DUMMYFUNCTION("""COMPUTED_VALUE"""),"8")</f>
        <v>8</v>
      </c>
      <c r="AA468" s="1" t="str">
        <f>IFERROR(__xludf.DUMMYFUNCTION("""COMPUTED_VALUE"""),"6")</f>
        <v>6</v>
      </c>
      <c r="AE468" s="1">
        <f t="shared" ref="AE468:AI468" si="468">IF($A468&lt;&gt;"", COUNTIF($D468:$H468, "=" &amp; Y468),"")</f>
        <v>1</v>
      </c>
      <c r="AF468" s="1">
        <f t="shared" si="468"/>
        <v>3</v>
      </c>
      <c r="AG468" s="1">
        <f t="shared" si="468"/>
        <v>1</v>
      </c>
      <c r="AH468" s="1">
        <f t="shared" si="468"/>
        <v>0</v>
      </c>
      <c r="AI468" s="1">
        <f t="shared" si="468"/>
        <v>0</v>
      </c>
      <c r="AJ468" s="1">
        <f t="shared" si="3"/>
        <v>0</v>
      </c>
      <c r="AL468" s="1">
        <f>IFERROR(__xludf.DUMMYFUNCTION("IFERROR(TRANSPOSE(SORT(TRANSPOSE(FILTER(AE468:AI468, AE468:AI468&lt;&gt;0)),1, FALSE)))"),3.0)</f>
        <v>3</v>
      </c>
      <c r="AM468" s="1">
        <f>IFERROR(__xludf.DUMMYFUNCTION("""COMPUTED_VALUE"""),1.0)</f>
        <v>1</v>
      </c>
      <c r="AN468" s="1">
        <f>IFERROR(__xludf.DUMMYFUNCTION("""COMPUTED_VALUE"""),1.0)</f>
        <v>1</v>
      </c>
      <c r="AR468" s="1">
        <v>3.0</v>
      </c>
      <c r="AS468" s="1">
        <v>1.0</v>
      </c>
      <c r="AT468" s="1">
        <v>1.0</v>
      </c>
      <c r="AU468" s="1"/>
      <c r="AV468" s="1"/>
      <c r="AX468" s="1">
        <v>467.0</v>
      </c>
      <c r="AY468" s="1">
        <v>2.0</v>
      </c>
      <c r="AZ468" s="1">
        <v>2.0</v>
      </c>
      <c r="BA468" s="1">
        <v>1.0</v>
      </c>
      <c r="BB468" s="1"/>
      <c r="BC468" s="1"/>
      <c r="BD468" s="1">
        <v>14.0</v>
      </c>
      <c r="BE468" s="1">
        <v>8.0</v>
      </c>
      <c r="BF468" s="1">
        <v>5.0</v>
      </c>
      <c r="BG468" s="1">
        <v>14.0</v>
      </c>
      <c r="BH468" s="1">
        <v>5.0</v>
      </c>
      <c r="BI468" s="1" t="s">
        <v>909</v>
      </c>
      <c r="BJ468" s="1">
        <v>273.0</v>
      </c>
      <c r="BL468" s="1">
        <v>127491.0</v>
      </c>
    </row>
    <row r="469" ht="15.75" customHeight="1">
      <c r="A469" s="2" t="s">
        <v>910</v>
      </c>
      <c r="B469" s="1">
        <f>IFERROR(__xludf.DUMMYFUNCTION("""COMPUTED_VALUE"""),55499.0)</f>
        <v>55499</v>
      </c>
      <c r="C469" s="1">
        <f>IFERROR(__xludf.DUMMYFUNCTION("""COMPUTED_VALUE"""),814.0)</f>
        <v>814</v>
      </c>
      <c r="D469" s="1" t="s">
        <v>29</v>
      </c>
      <c r="E469" s="1" t="s">
        <v>29</v>
      </c>
      <c r="F469" s="1" t="s">
        <v>21</v>
      </c>
      <c r="G469" s="1" t="s">
        <v>23</v>
      </c>
      <c r="H469" s="1" t="s">
        <v>23</v>
      </c>
      <c r="M469" s="1">
        <v>5.0</v>
      </c>
      <c r="N469" s="1">
        <v>5.0</v>
      </c>
      <c r="O469" s="1">
        <v>4.0</v>
      </c>
      <c r="P469" s="1">
        <v>9.0</v>
      </c>
      <c r="Q469" s="1">
        <v>9.0</v>
      </c>
      <c r="S469" s="1" t="s">
        <v>29</v>
      </c>
      <c r="T469" s="1" t="s">
        <v>29</v>
      </c>
      <c r="U469" s="1" t="s">
        <v>21</v>
      </c>
      <c r="V469" s="1" t="s">
        <v>23</v>
      </c>
      <c r="W469" s="1" t="s">
        <v>23</v>
      </c>
      <c r="Y469" s="1" t="str">
        <f>IFERROR(__xludf.DUMMYFUNCTION("UNIQUE(S469:W469, TRUE)"),"5")</f>
        <v>5</v>
      </c>
      <c r="Z469" s="1" t="str">
        <f>IFERROR(__xludf.DUMMYFUNCTION("""COMPUTED_VALUE"""),"4")</f>
        <v>4</v>
      </c>
      <c r="AA469" s="1" t="str">
        <f>IFERROR(__xludf.DUMMYFUNCTION("""COMPUTED_VALUE"""),"9")</f>
        <v>9</v>
      </c>
      <c r="AE469" s="1">
        <f t="shared" ref="AE469:AI469" si="469">IF($A469&lt;&gt;"", COUNTIF($D469:$H469, "=" &amp; Y469),"")</f>
        <v>2</v>
      </c>
      <c r="AF469" s="1">
        <f t="shared" si="469"/>
        <v>1</v>
      </c>
      <c r="AG469" s="1">
        <f t="shared" si="469"/>
        <v>2</v>
      </c>
      <c r="AH469" s="1">
        <f t="shared" si="469"/>
        <v>0</v>
      </c>
      <c r="AI469" s="1">
        <f t="shared" si="469"/>
        <v>0</v>
      </c>
      <c r="AJ469" s="1">
        <f t="shared" si="3"/>
        <v>0</v>
      </c>
      <c r="AL469" s="1">
        <f>IFERROR(__xludf.DUMMYFUNCTION("IFERROR(TRANSPOSE(SORT(TRANSPOSE(FILTER(AE469:AI469, AE469:AI469&lt;&gt;0)),1, FALSE)))"),2.0)</f>
        <v>2</v>
      </c>
      <c r="AM469" s="1">
        <f>IFERROR(__xludf.DUMMYFUNCTION("""COMPUTED_VALUE"""),2.0)</f>
        <v>2</v>
      </c>
      <c r="AN469" s="1">
        <f>IFERROR(__xludf.DUMMYFUNCTION("""COMPUTED_VALUE"""),1.0)</f>
        <v>1</v>
      </c>
      <c r="AR469" s="1">
        <v>2.0</v>
      </c>
      <c r="AS469" s="1">
        <v>2.0</v>
      </c>
      <c r="AT469" s="1">
        <v>1.0</v>
      </c>
      <c r="AU469" s="1"/>
      <c r="AV469" s="1"/>
      <c r="AX469" s="1">
        <v>468.0</v>
      </c>
      <c r="AY469" s="1">
        <v>2.0</v>
      </c>
      <c r="AZ469" s="1">
        <v>2.0</v>
      </c>
      <c r="BA469" s="1">
        <v>1.0</v>
      </c>
      <c r="BB469" s="1"/>
      <c r="BC469" s="1"/>
      <c r="BD469" s="1">
        <v>14.0</v>
      </c>
      <c r="BE469" s="1">
        <v>12.0</v>
      </c>
      <c r="BF469" s="1">
        <v>9.0</v>
      </c>
      <c r="BG469" s="1">
        <v>9.0</v>
      </c>
      <c r="BH469" s="1">
        <v>12.0</v>
      </c>
      <c r="BI469" s="1" t="s">
        <v>911</v>
      </c>
      <c r="BJ469" s="1">
        <v>843.0</v>
      </c>
      <c r="BL469" s="1">
        <v>394524.0</v>
      </c>
    </row>
    <row r="470" ht="15.75" customHeight="1">
      <c r="A470" s="2" t="s">
        <v>912</v>
      </c>
      <c r="B470" s="1" t="str">
        <f>IFERROR(__xludf.DUMMYFUNCTION("""COMPUTED_VALUE"""),"KK7KK")</f>
        <v>KK7KK</v>
      </c>
      <c r="C470" s="1">
        <f>IFERROR(__xludf.DUMMYFUNCTION("""COMPUTED_VALUE"""),425.0)</f>
        <v>425</v>
      </c>
      <c r="D470" s="1" t="s">
        <v>38</v>
      </c>
      <c r="E470" s="1" t="s">
        <v>38</v>
      </c>
      <c r="F470" s="1" t="s">
        <v>28</v>
      </c>
      <c r="G470" s="1" t="s">
        <v>38</v>
      </c>
      <c r="H470" s="1" t="s">
        <v>38</v>
      </c>
      <c r="M470" s="1">
        <v>13.0</v>
      </c>
      <c r="N470" s="1">
        <v>13.0</v>
      </c>
      <c r="O470" s="1">
        <v>7.0</v>
      </c>
      <c r="P470" s="1">
        <v>13.0</v>
      </c>
      <c r="Q470" s="1">
        <v>13.0</v>
      </c>
      <c r="S470" s="1" t="s">
        <v>38</v>
      </c>
      <c r="T470" s="1" t="s">
        <v>38</v>
      </c>
      <c r="U470" s="1" t="s">
        <v>28</v>
      </c>
      <c r="V470" s="1" t="s">
        <v>38</v>
      </c>
      <c r="W470" s="1" t="s">
        <v>38</v>
      </c>
      <c r="Y470" s="1" t="str">
        <f>IFERROR(__xludf.DUMMYFUNCTION("UNIQUE(S470:W470, TRUE)"),"K")</f>
        <v>K</v>
      </c>
      <c r="Z470" s="1" t="str">
        <f>IFERROR(__xludf.DUMMYFUNCTION("""COMPUTED_VALUE"""),"7")</f>
        <v>7</v>
      </c>
      <c r="AE470" s="1">
        <f t="shared" ref="AE470:AI470" si="470">IF($A470&lt;&gt;"", COUNTIF($D470:$H470, "=" &amp; Y470),"")</f>
        <v>4</v>
      </c>
      <c r="AF470" s="1">
        <f t="shared" si="470"/>
        <v>1</v>
      </c>
      <c r="AG470" s="1">
        <f t="shared" si="470"/>
        <v>0</v>
      </c>
      <c r="AH470" s="1">
        <f t="shared" si="470"/>
        <v>0</v>
      </c>
      <c r="AI470" s="1">
        <f t="shared" si="470"/>
        <v>0</v>
      </c>
      <c r="AJ470" s="1">
        <f t="shared" si="3"/>
        <v>0</v>
      </c>
      <c r="AL470" s="1">
        <f>IFERROR(__xludf.DUMMYFUNCTION("IFERROR(TRANSPOSE(SORT(TRANSPOSE(FILTER(AE470:AI470, AE470:AI470&lt;&gt;0)),1, FALSE)))"),4.0)</f>
        <v>4</v>
      </c>
      <c r="AM470" s="1">
        <f>IFERROR(__xludf.DUMMYFUNCTION("""COMPUTED_VALUE"""),1.0)</f>
        <v>1</v>
      </c>
      <c r="AR470" s="1">
        <v>4.0</v>
      </c>
      <c r="AS470" s="1">
        <v>1.0</v>
      </c>
      <c r="AT470" s="1"/>
      <c r="AU470" s="1"/>
      <c r="AV470" s="1"/>
      <c r="AX470" s="1">
        <v>469.0</v>
      </c>
      <c r="AY470" s="1">
        <v>2.0</v>
      </c>
      <c r="AZ470" s="1">
        <v>2.0</v>
      </c>
      <c r="BA470" s="1">
        <v>1.0</v>
      </c>
      <c r="BB470" s="1"/>
      <c r="BC470" s="1"/>
      <c r="BD470" s="1">
        <v>14.0</v>
      </c>
      <c r="BE470" s="1">
        <v>14.0</v>
      </c>
      <c r="BF470" s="1">
        <v>2.0</v>
      </c>
      <c r="BG470" s="1">
        <v>13.0</v>
      </c>
      <c r="BH470" s="1">
        <v>13.0</v>
      </c>
      <c r="BI470" s="1" t="s">
        <v>913</v>
      </c>
      <c r="BJ470" s="1">
        <v>784.0</v>
      </c>
      <c r="BL470" s="1">
        <v>367696.0</v>
      </c>
    </row>
    <row r="471" ht="15.75" customHeight="1">
      <c r="A471" s="2" t="s">
        <v>914</v>
      </c>
      <c r="B471" s="1" t="str">
        <f>IFERROR(__xludf.DUMMYFUNCTION("""COMPUTED_VALUE"""),"9Q97K")</f>
        <v>9Q97K</v>
      </c>
      <c r="C471" s="1">
        <f>IFERROR(__xludf.DUMMYFUNCTION("""COMPUTED_VALUE"""),82.0)</f>
        <v>82</v>
      </c>
      <c r="D471" s="1" t="s">
        <v>23</v>
      </c>
      <c r="E471" s="1" t="s">
        <v>20</v>
      </c>
      <c r="F471" s="1" t="s">
        <v>23</v>
      </c>
      <c r="G471" s="1" t="s">
        <v>28</v>
      </c>
      <c r="H471" s="1" t="s">
        <v>38</v>
      </c>
      <c r="M471" s="1">
        <v>9.0</v>
      </c>
      <c r="N471" s="1">
        <v>12.0</v>
      </c>
      <c r="O471" s="1">
        <v>9.0</v>
      </c>
      <c r="P471" s="1">
        <v>7.0</v>
      </c>
      <c r="Q471" s="1">
        <v>13.0</v>
      </c>
      <c r="S471" s="1" t="s">
        <v>23</v>
      </c>
      <c r="T471" s="1" t="s">
        <v>20</v>
      </c>
      <c r="U471" s="1" t="s">
        <v>23</v>
      </c>
      <c r="V471" s="1" t="s">
        <v>28</v>
      </c>
      <c r="W471" s="1" t="s">
        <v>38</v>
      </c>
      <c r="Y471" s="1" t="str">
        <f>IFERROR(__xludf.DUMMYFUNCTION("UNIQUE(S471:W471, TRUE)"),"9")</f>
        <v>9</v>
      </c>
      <c r="Z471" s="1" t="str">
        <f>IFERROR(__xludf.DUMMYFUNCTION("""COMPUTED_VALUE"""),"Q")</f>
        <v>Q</v>
      </c>
      <c r="AA471" s="1" t="str">
        <f>IFERROR(__xludf.DUMMYFUNCTION("""COMPUTED_VALUE"""),"7")</f>
        <v>7</v>
      </c>
      <c r="AB471" s="1" t="str">
        <f>IFERROR(__xludf.DUMMYFUNCTION("""COMPUTED_VALUE"""),"K")</f>
        <v>K</v>
      </c>
      <c r="AE471" s="1">
        <f t="shared" ref="AE471:AI471" si="471">IF($A471&lt;&gt;"", COUNTIF($D471:$H471, "=" &amp; Y471),"")</f>
        <v>2</v>
      </c>
      <c r="AF471" s="1">
        <f t="shared" si="471"/>
        <v>1</v>
      </c>
      <c r="AG471" s="1">
        <f t="shared" si="471"/>
        <v>1</v>
      </c>
      <c r="AH471" s="1">
        <f t="shared" si="471"/>
        <v>1</v>
      </c>
      <c r="AI471" s="1">
        <f t="shared" si="471"/>
        <v>0</v>
      </c>
      <c r="AJ471" s="1">
        <f t="shared" si="3"/>
        <v>0</v>
      </c>
      <c r="AL471" s="1">
        <f>IFERROR(__xludf.DUMMYFUNCTION("IFERROR(TRANSPOSE(SORT(TRANSPOSE(FILTER(AE471:AI471, AE471:AI471&lt;&gt;0)),1, FALSE)))"),2.0)</f>
        <v>2</v>
      </c>
      <c r="AM471" s="1">
        <f>IFERROR(__xludf.DUMMYFUNCTION("""COMPUTED_VALUE"""),1.0)</f>
        <v>1</v>
      </c>
      <c r="AN471" s="1">
        <f>IFERROR(__xludf.DUMMYFUNCTION("""COMPUTED_VALUE"""),1.0)</f>
        <v>1</v>
      </c>
      <c r="AO471" s="1">
        <f>IFERROR(__xludf.DUMMYFUNCTION("""COMPUTED_VALUE"""),1.0)</f>
        <v>1</v>
      </c>
      <c r="AR471" s="1">
        <v>2.0</v>
      </c>
      <c r="AS471" s="1">
        <v>1.0</v>
      </c>
      <c r="AT471" s="1">
        <v>1.0</v>
      </c>
      <c r="AU471" s="1">
        <v>1.0</v>
      </c>
      <c r="AV471" s="1"/>
      <c r="AX471" s="1">
        <v>470.0</v>
      </c>
      <c r="AY471" s="1">
        <v>2.0</v>
      </c>
      <c r="AZ471" s="1">
        <v>2.0</v>
      </c>
      <c r="BA471" s="1">
        <v>1.0</v>
      </c>
      <c r="BB471" s="1"/>
      <c r="BC471" s="1"/>
      <c r="BD471" s="1">
        <v>14.0</v>
      </c>
      <c r="BE471" s="1">
        <v>14.0</v>
      </c>
      <c r="BF471" s="1">
        <v>6.0</v>
      </c>
      <c r="BG471" s="1">
        <v>6.0</v>
      </c>
      <c r="BH471" s="1">
        <v>5.0</v>
      </c>
      <c r="BI471" s="1" t="s">
        <v>915</v>
      </c>
      <c r="BJ471" s="1">
        <v>370.0</v>
      </c>
      <c r="BL471" s="1">
        <v>173900.0</v>
      </c>
    </row>
    <row r="472" ht="15.75" customHeight="1">
      <c r="A472" s="2" t="s">
        <v>916</v>
      </c>
      <c r="B472" s="1">
        <f>IFERROR(__xludf.DUMMYFUNCTION("""COMPUTED_VALUE"""),53353.0)</f>
        <v>53353</v>
      </c>
      <c r="C472" s="1">
        <f>IFERROR(__xludf.DUMMYFUNCTION("""COMPUTED_VALUE"""),804.0)</f>
        <v>804</v>
      </c>
      <c r="D472" s="1" t="s">
        <v>29</v>
      </c>
      <c r="E472" s="1" t="s">
        <v>31</v>
      </c>
      <c r="F472" s="1" t="s">
        <v>31</v>
      </c>
      <c r="G472" s="1" t="s">
        <v>29</v>
      </c>
      <c r="H472" s="1" t="s">
        <v>31</v>
      </c>
      <c r="M472" s="1">
        <v>5.0</v>
      </c>
      <c r="N472" s="1">
        <v>3.0</v>
      </c>
      <c r="O472" s="1">
        <v>3.0</v>
      </c>
      <c r="P472" s="1">
        <v>5.0</v>
      </c>
      <c r="Q472" s="1">
        <v>3.0</v>
      </c>
      <c r="S472" s="1" t="s">
        <v>29</v>
      </c>
      <c r="T472" s="1" t="s">
        <v>31</v>
      </c>
      <c r="U472" s="1" t="s">
        <v>31</v>
      </c>
      <c r="V472" s="1" t="s">
        <v>29</v>
      </c>
      <c r="W472" s="1" t="s">
        <v>31</v>
      </c>
      <c r="Y472" s="1" t="str">
        <f>IFERROR(__xludf.DUMMYFUNCTION("UNIQUE(S472:W472, TRUE)"),"5")</f>
        <v>5</v>
      </c>
      <c r="Z472" s="1" t="str">
        <f>IFERROR(__xludf.DUMMYFUNCTION("""COMPUTED_VALUE"""),"3")</f>
        <v>3</v>
      </c>
      <c r="AE472" s="1">
        <f t="shared" ref="AE472:AI472" si="472">IF($A472&lt;&gt;"", COUNTIF($D472:$H472, "=" &amp; Y472),"")</f>
        <v>2</v>
      </c>
      <c r="AF472" s="1">
        <f t="shared" si="472"/>
        <v>3</v>
      </c>
      <c r="AG472" s="1">
        <f t="shared" si="472"/>
        <v>0</v>
      </c>
      <c r="AH472" s="1">
        <f t="shared" si="472"/>
        <v>0</v>
      </c>
      <c r="AI472" s="1">
        <f t="shared" si="472"/>
        <v>0</v>
      </c>
      <c r="AJ472" s="1">
        <f t="shared" si="3"/>
        <v>0</v>
      </c>
      <c r="AL472" s="1">
        <f>IFERROR(__xludf.DUMMYFUNCTION("IFERROR(TRANSPOSE(SORT(TRANSPOSE(FILTER(AE472:AI472, AE472:AI472&lt;&gt;0)),1, FALSE)))"),3.0)</f>
        <v>3</v>
      </c>
      <c r="AM472" s="1">
        <f>IFERROR(__xludf.DUMMYFUNCTION("""COMPUTED_VALUE"""),2.0)</f>
        <v>2</v>
      </c>
      <c r="AR472" s="1">
        <v>3.0</v>
      </c>
      <c r="AS472" s="1">
        <v>2.0</v>
      </c>
      <c r="AT472" s="1"/>
      <c r="AU472" s="1"/>
      <c r="AV472" s="1"/>
      <c r="AX472" s="1">
        <v>471.0</v>
      </c>
      <c r="AY472" s="1">
        <v>2.0</v>
      </c>
      <c r="AZ472" s="1">
        <v>2.0</v>
      </c>
      <c r="BA472" s="1">
        <v>1.0</v>
      </c>
      <c r="BB472" s="1"/>
      <c r="BC472" s="1"/>
      <c r="BD472" s="1">
        <v>14.0</v>
      </c>
      <c r="BE472" s="1">
        <v>14.0</v>
      </c>
      <c r="BF472" s="1">
        <v>13.0</v>
      </c>
      <c r="BG472" s="1">
        <v>13.0</v>
      </c>
      <c r="BH472" s="1">
        <v>6.0</v>
      </c>
      <c r="BI472" s="1" t="s">
        <v>917</v>
      </c>
      <c r="BJ472" s="1">
        <v>928.0</v>
      </c>
      <c r="BL472" s="1">
        <v>437088.0</v>
      </c>
    </row>
    <row r="473" ht="15.75" customHeight="1">
      <c r="A473" s="2" t="s">
        <v>918</v>
      </c>
      <c r="B473" s="1" t="str">
        <f>IFERROR(__xludf.DUMMYFUNCTION("""COMPUTED_VALUE"""),"5KQJT")</f>
        <v>5KQJT</v>
      </c>
      <c r="C473" s="1">
        <f>IFERROR(__xludf.DUMMYFUNCTION("""COMPUTED_VALUE"""),590.0)</f>
        <v>590</v>
      </c>
      <c r="D473" s="1" t="s">
        <v>29</v>
      </c>
      <c r="E473" s="1" t="s">
        <v>38</v>
      </c>
      <c r="F473" s="1" t="s">
        <v>20</v>
      </c>
      <c r="G473" s="1" t="s">
        <v>22</v>
      </c>
      <c r="H473" s="1" t="s">
        <v>45</v>
      </c>
      <c r="M473" s="1">
        <v>5.0</v>
      </c>
      <c r="N473" s="1">
        <v>13.0</v>
      </c>
      <c r="O473" s="1">
        <v>12.0</v>
      </c>
      <c r="P473" s="1">
        <v>1.0</v>
      </c>
      <c r="Q473" s="1">
        <v>10.0</v>
      </c>
      <c r="S473" s="1" t="s">
        <v>29</v>
      </c>
      <c r="T473" s="1" t="s">
        <v>38</v>
      </c>
      <c r="U473" s="1" t="s">
        <v>20</v>
      </c>
      <c r="V473" s="1" t="s">
        <v>25</v>
      </c>
      <c r="W473" s="1" t="s">
        <v>45</v>
      </c>
      <c r="Y473" s="1" t="str">
        <f>IFERROR(__xludf.DUMMYFUNCTION("UNIQUE(S473:W473, TRUE)"),"5")</f>
        <v>5</v>
      </c>
      <c r="Z473" s="1" t="str">
        <f>IFERROR(__xludf.DUMMYFUNCTION("""COMPUTED_VALUE"""),"K")</f>
        <v>K</v>
      </c>
      <c r="AA473" s="1" t="str">
        <f>IFERROR(__xludf.DUMMYFUNCTION("""COMPUTED_VALUE"""),"Q")</f>
        <v>Q</v>
      </c>
      <c r="AB473" s="1" t="str">
        <f>IFERROR(__xludf.DUMMYFUNCTION("""COMPUTED_VALUE"""),"")</f>
        <v/>
      </c>
      <c r="AC473" s="1" t="str">
        <f>IFERROR(__xludf.DUMMYFUNCTION("""COMPUTED_VALUE"""),"T")</f>
        <v>T</v>
      </c>
      <c r="AE473" s="1">
        <f t="shared" ref="AE473:AI473" si="473">IF($A473&lt;&gt;"", COUNTIF($D473:$H473, "=" &amp; Y473),"")</f>
        <v>1</v>
      </c>
      <c r="AF473" s="1">
        <f t="shared" si="473"/>
        <v>1</v>
      </c>
      <c r="AG473" s="1">
        <f t="shared" si="473"/>
        <v>1</v>
      </c>
      <c r="AH473" s="1">
        <f t="shared" si="473"/>
        <v>0</v>
      </c>
      <c r="AI473" s="1">
        <f t="shared" si="473"/>
        <v>1</v>
      </c>
      <c r="AJ473" s="1">
        <f t="shared" si="3"/>
        <v>1</v>
      </c>
      <c r="AL473" s="1">
        <f>IFERROR(__xludf.DUMMYFUNCTION("IFERROR(TRANSPOSE(SORT(TRANSPOSE(FILTER(AE473:AI473, AE473:AI473&lt;&gt;0)),1, FALSE)))"),1.0)</f>
        <v>1</v>
      </c>
      <c r="AM473" s="1">
        <f>IFERROR(__xludf.DUMMYFUNCTION("""COMPUTED_VALUE"""),1.0)</f>
        <v>1</v>
      </c>
      <c r="AN473" s="1">
        <f>IFERROR(__xludf.DUMMYFUNCTION("""COMPUTED_VALUE"""),1.0)</f>
        <v>1</v>
      </c>
      <c r="AO473" s="1">
        <f>IFERROR(__xludf.DUMMYFUNCTION("""COMPUTED_VALUE"""),1.0)</f>
        <v>1</v>
      </c>
      <c r="AR473" s="1">
        <v>2.0</v>
      </c>
      <c r="AS473" s="1">
        <v>1.0</v>
      </c>
      <c r="AT473" s="1">
        <v>1.0</v>
      </c>
      <c r="AU473" s="1">
        <v>1.0</v>
      </c>
      <c r="AV473" s="1"/>
      <c r="AX473" s="1">
        <v>472.0</v>
      </c>
      <c r="AY473" s="1">
        <v>3.0</v>
      </c>
      <c r="AZ473" s="1">
        <v>1.0</v>
      </c>
      <c r="BA473" s="1">
        <v>1.0</v>
      </c>
      <c r="BB473" s="1"/>
      <c r="BC473" s="1"/>
      <c r="BD473" s="1">
        <v>1.0</v>
      </c>
      <c r="BE473" s="1">
        <v>1.0</v>
      </c>
      <c r="BF473" s="1">
        <v>2.0</v>
      </c>
      <c r="BG473" s="1">
        <v>9.0</v>
      </c>
      <c r="BH473" s="1">
        <v>3.0</v>
      </c>
      <c r="BI473" s="1" t="s">
        <v>919</v>
      </c>
      <c r="BJ473" s="1">
        <v>449.0</v>
      </c>
      <c r="BL473" s="1">
        <v>211928.0</v>
      </c>
    </row>
    <row r="474" ht="15.75" customHeight="1">
      <c r="A474" s="2" t="s">
        <v>920</v>
      </c>
      <c r="B474" s="1">
        <f>IFERROR(__xludf.DUMMYFUNCTION("""COMPUTED_VALUE"""),67677.0)</f>
        <v>67677</v>
      </c>
      <c r="C474" s="1">
        <f>IFERROR(__xludf.DUMMYFUNCTION("""COMPUTED_VALUE"""),963.0)</f>
        <v>963</v>
      </c>
      <c r="D474" s="1" t="s">
        <v>40</v>
      </c>
      <c r="E474" s="1" t="s">
        <v>28</v>
      </c>
      <c r="F474" s="1" t="s">
        <v>40</v>
      </c>
      <c r="G474" s="1" t="s">
        <v>28</v>
      </c>
      <c r="H474" s="1" t="s">
        <v>28</v>
      </c>
      <c r="M474" s="1">
        <v>6.0</v>
      </c>
      <c r="N474" s="1">
        <v>7.0</v>
      </c>
      <c r="O474" s="1">
        <v>6.0</v>
      </c>
      <c r="P474" s="1">
        <v>7.0</v>
      </c>
      <c r="Q474" s="1">
        <v>7.0</v>
      </c>
      <c r="S474" s="1" t="s">
        <v>40</v>
      </c>
      <c r="T474" s="1" t="s">
        <v>28</v>
      </c>
      <c r="U474" s="1" t="s">
        <v>40</v>
      </c>
      <c r="V474" s="1" t="s">
        <v>28</v>
      </c>
      <c r="W474" s="1" t="s">
        <v>28</v>
      </c>
      <c r="Y474" s="1" t="str">
        <f>IFERROR(__xludf.DUMMYFUNCTION("UNIQUE(S474:W474, TRUE)"),"6")</f>
        <v>6</v>
      </c>
      <c r="Z474" s="1" t="str">
        <f>IFERROR(__xludf.DUMMYFUNCTION("""COMPUTED_VALUE"""),"7")</f>
        <v>7</v>
      </c>
      <c r="AE474" s="1">
        <f t="shared" ref="AE474:AI474" si="474">IF($A474&lt;&gt;"", COUNTIF($D474:$H474, "=" &amp; Y474),"")</f>
        <v>2</v>
      </c>
      <c r="AF474" s="1">
        <f t="shared" si="474"/>
        <v>3</v>
      </c>
      <c r="AG474" s="1">
        <f t="shared" si="474"/>
        <v>0</v>
      </c>
      <c r="AH474" s="1">
        <f t="shared" si="474"/>
        <v>0</v>
      </c>
      <c r="AI474" s="1">
        <f t="shared" si="474"/>
        <v>0</v>
      </c>
      <c r="AJ474" s="1">
        <f t="shared" si="3"/>
        <v>0</v>
      </c>
      <c r="AL474" s="1">
        <f>IFERROR(__xludf.DUMMYFUNCTION("IFERROR(TRANSPOSE(SORT(TRANSPOSE(FILTER(AE474:AI474, AE474:AI474&lt;&gt;0)),1, FALSE)))"),3.0)</f>
        <v>3</v>
      </c>
      <c r="AM474" s="1">
        <f>IFERROR(__xludf.DUMMYFUNCTION("""COMPUTED_VALUE"""),2.0)</f>
        <v>2</v>
      </c>
      <c r="AR474" s="1">
        <v>3.0</v>
      </c>
      <c r="AS474" s="1">
        <v>2.0</v>
      </c>
      <c r="AT474" s="1"/>
      <c r="AU474" s="1"/>
      <c r="AV474" s="1"/>
      <c r="AX474" s="1">
        <v>473.0</v>
      </c>
      <c r="AY474" s="1">
        <v>3.0</v>
      </c>
      <c r="AZ474" s="1">
        <v>1.0</v>
      </c>
      <c r="BA474" s="1">
        <v>1.0</v>
      </c>
      <c r="BB474" s="1"/>
      <c r="BC474" s="1"/>
      <c r="BD474" s="1">
        <v>1.0</v>
      </c>
      <c r="BE474" s="1">
        <v>1.0</v>
      </c>
      <c r="BF474" s="1">
        <v>5.0</v>
      </c>
      <c r="BG474" s="1">
        <v>2.0</v>
      </c>
      <c r="BH474" s="1">
        <v>14.0</v>
      </c>
      <c r="BI474" s="1" t="s">
        <v>921</v>
      </c>
      <c r="BJ474" s="1">
        <v>293.0</v>
      </c>
      <c r="BL474" s="1">
        <v>138589.0</v>
      </c>
    </row>
    <row r="475" ht="15.75" customHeight="1">
      <c r="A475" s="2" t="s">
        <v>922</v>
      </c>
      <c r="B475" s="1" t="str">
        <f>IFERROR(__xludf.DUMMYFUNCTION("""COMPUTED_VALUE"""),"K2A9K")</f>
        <v>K2A9K</v>
      </c>
      <c r="C475" s="1">
        <f>IFERROR(__xludf.DUMMYFUNCTION("""COMPUTED_VALUE"""),747.0)</f>
        <v>747</v>
      </c>
      <c r="D475" s="1" t="s">
        <v>38</v>
      </c>
      <c r="E475" s="1" t="s">
        <v>24</v>
      </c>
      <c r="F475" s="1" t="s">
        <v>39</v>
      </c>
      <c r="G475" s="1" t="s">
        <v>23</v>
      </c>
      <c r="H475" s="1" t="s">
        <v>38</v>
      </c>
      <c r="M475" s="1">
        <v>13.0</v>
      </c>
      <c r="N475" s="1">
        <v>2.0</v>
      </c>
      <c r="O475" s="1">
        <v>14.0</v>
      </c>
      <c r="P475" s="1">
        <v>9.0</v>
      </c>
      <c r="Q475" s="1">
        <v>13.0</v>
      </c>
      <c r="S475" s="1" t="s">
        <v>38</v>
      </c>
      <c r="T475" s="1" t="s">
        <v>24</v>
      </c>
      <c r="U475" s="1" t="s">
        <v>39</v>
      </c>
      <c r="V475" s="1" t="s">
        <v>23</v>
      </c>
      <c r="W475" s="1" t="s">
        <v>38</v>
      </c>
      <c r="Y475" s="1" t="str">
        <f>IFERROR(__xludf.DUMMYFUNCTION("UNIQUE(S475:W475, TRUE)"),"K")</f>
        <v>K</v>
      </c>
      <c r="Z475" s="1" t="str">
        <f>IFERROR(__xludf.DUMMYFUNCTION("""COMPUTED_VALUE"""),"2")</f>
        <v>2</v>
      </c>
      <c r="AA475" s="1" t="str">
        <f>IFERROR(__xludf.DUMMYFUNCTION("""COMPUTED_VALUE"""),"A")</f>
        <v>A</v>
      </c>
      <c r="AB475" s="1" t="str">
        <f>IFERROR(__xludf.DUMMYFUNCTION("""COMPUTED_VALUE"""),"9")</f>
        <v>9</v>
      </c>
      <c r="AE475" s="1">
        <f t="shared" ref="AE475:AI475" si="475">IF($A475&lt;&gt;"", COUNTIF($D475:$H475, "=" &amp; Y475),"")</f>
        <v>2</v>
      </c>
      <c r="AF475" s="1">
        <f t="shared" si="475"/>
        <v>1</v>
      </c>
      <c r="AG475" s="1">
        <f t="shared" si="475"/>
        <v>1</v>
      </c>
      <c r="AH475" s="1">
        <f t="shared" si="475"/>
        <v>1</v>
      </c>
      <c r="AI475" s="1">
        <f t="shared" si="475"/>
        <v>0</v>
      </c>
      <c r="AJ475" s="1">
        <f t="shared" si="3"/>
        <v>0</v>
      </c>
      <c r="AL475" s="1">
        <f>IFERROR(__xludf.DUMMYFUNCTION("IFERROR(TRANSPOSE(SORT(TRANSPOSE(FILTER(AE475:AI475, AE475:AI475&lt;&gt;0)),1, FALSE)))"),2.0)</f>
        <v>2</v>
      </c>
      <c r="AM475" s="1">
        <f>IFERROR(__xludf.DUMMYFUNCTION("""COMPUTED_VALUE"""),1.0)</f>
        <v>1</v>
      </c>
      <c r="AN475" s="1">
        <f>IFERROR(__xludf.DUMMYFUNCTION("""COMPUTED_VALUE"""),1.0)</f>
        <v>1</v>
      </c>
      <c r="AO475" s="1">
        <f>IFERROR(__xludf.DUMMYFUNCTION("""COMPUTED_VALUE"""),1.0)</f>
        <v>1</v>
      </c>
      <c r="AR475" s="1">
        <v>2.0</v>
      </c>
      <c r="AS475" s="1">
        <v>1.0</v>
      </c>
      <c r="AT475" s="1">
        <v>1.0</v>
      </c>
      <c r="AU475" s="1">
        <v>1.0</v>
      </c>
      <c r="AV475" s="1"/>
      <c r="AX475" s="1">
        <v>474.0</v>
      </c>
      <c r="AY475" s="1">
        <v>3.0</v>
      </c>
      <c r="AZ475" s="1">
        <v>1.0</v>
      </c>
      <c r="BA475" s="1">
        <v>1.0</v>
      </c>
      <c r="BB475" s="1"/>
      <c r="BC475" s="1"/>
      <c r="BD475" s="1">
        <v>1.0</v>
      </c>
      <c r="BE475" s="1">
        <v>1.0</v>
      </c>
      <c r="BF475" s="1">
        <v>7.0</v>
      </c>
      <c r="BG475" s="1">
        <v>14.0</v>
      </c>
      <c r="BH475" s="1">
        <v>9.0</v>
      </c>
      <c r="BI475" s="1" t="s">
        <v>923</v>
      </c>
      <c r="BJ475" s="1">
        <v>166.0</v>
      </c>
      <c r="BL475" s="1">
        <v>78684.0</v>
      </c>
    </row>
    <row r="476" ht="15.75" customHeight="1">
      <c r="A476" s="2" t="s">
        <v>924</v>
      </c>
      <c r="B476" s="1" t="str">
        <f>IFERROR(__xludf.DUMMYFUNCTION("""COMPUTED_VALUE"""),"A424A")</f>
        <v>A424A</v>
      </c>
      <c r="C476" s="1">
        <f>IFERROR(__xludf.DUMMYFUNCTION("""COMPUTED_VALUE"""),926.0)</f>
        <v>926</v>
      </c>
      <c r="D476" s="1" t="s">
        <v>39</v>
      </c>
      <c r="E476" s="1" t="s">
        <v>21</v>
      </c>
      <c r="F476" s="1" t="s">
        <v>24</v>
      </c>
      <c r="G476" s="1" t="s">
        <v>21</v>
      </c>
      <c r="H476" s="1" t="s">
        <v>39</v>
      </c>
      <c r="M476" s="1">
        <v>14.0</v>
      </c>
      <c r="N476" s="1">
        <v>4.0</v>
      </c>
      <c r="O476" s="1">
        <v>2.0</v>
      </c>
      <c r="P476" s="1">
        <v>4.0</v>
      </c>
      <c r="Q476" s="1">
        <v>14.0</v>
      </c>
      <c r="S476" s="1" t="s">
        <v>39</v>
      </c>
      <c r="T476" s="1" t="s">
        <v>21</v>
      </c>
      <c r="U476" s="1" t="s">
        <v>24</v>
      </c>
      <c r="V476" s="1" t="s">
        <v>21</v>
      </c>
      <c r="W476" s="1" t="s">
        <v>39</v>
      </c>
      <c r="Y476" s="1" t="str">
        <f>IFERROR(__xludf.DUMMYFUNCTION("UNIQUE(S476:W476, TRUE)"),"A")</f>
        <v>A</v>
      </c>
      <c r="Z476" s="1" t="str">
        <f>IFERROR(__xludf.DUMMYFUNCTION("""COMPUTED_VALUE"""),"4")</f>
        <v>4</v>
      </c>
      <c r="AA476" s="1" t="str">
        <f>IFERROR(__xludf.DUMMYFUNCTION("""COMPUTED_VALUE"""),"2")</f>
        <v>2</v>
      </c>
      <c r="AE476" s="1">
        <f t="shared" ref="AE476:AI476" si="476">IF($A476&lt;&gt;"", COUNTIF($D476:$H476, "=" &amp; Y476),"")</f>
        <v>2</v>
      </c>
      <c r="AF476" s="1">
        <f t="shared" si="476"/>
        <v>2</v>
      </c>
      <c r="AG476" s="1">
        <f t="shared" si="476"/>
        <v>1</v>
      </c>
      <c r="AH476" s="1">
        <f t="shared" si="476"/>
        <v>0</v>
      </c>
      <c r="AI476" s="1">
        <f t="shared" si="476"/>
        <v>0</v>
      </c>
      <c r="AJ476" s="1">
        <f t="shared" si="3"/>
        <v>0</v>
      </c>
      <c r="AL476" s="1">
        <f>IFERROR(__xludf.DUMMYFUNCTION("IFERROR(TRANSPOSE(SORT(TRANSPOSE(FILTER(AE476:AI476, AE476:AI476&lt;&gt;0)),1, FALSE)))"),2.0)</f>
        <v>2</v>
      </c>
      <c r="AM476" s="1">
        <f>IFERROR(__xludf.DUMMYFUNCTION("""COMPUTED_VALUE"""),2.0)</f>
        <v>2</v>
      </c>
      <c r="AN476" s="1">
        <f>IFERROR(__xludf.DUMMYFUNCTION("""COMPUTED_VALUE"""),1.0)</f>
        <v>1</v>
      </c>
      <c r="AR476" s="1">
        <v>2.0</v>
      </c>
      <c r="AS476" s="1">
        <v>2.0</v>
      </c>
      <c r="AT476" s="1">
        <v>1.0</v>
      </c>
      <c r="AU476" s="1"/>
      <c r="AV476" s="1"/>
      <c r="AX476" s="1">
        <v>475.0</v>
      </c>
      <c r="AY476" s="1">
        <v>3.0</v>
      </c>
      <c r="AZ476" s="1">
        <v>1.0</v>
      </c>
      <c r="BA476" s="1">
        <v>1.0</v>
      </c>
      <c r="BB476" s="1"/>
      <c r="BC476" s="1"/>
      <c r="BD476" s="1">
        <v>1.0</v>
      </c>
      <c r="BE476" s="1">
        <v>1.0</v>
      </c>
      <c r="BF476" s="1">
        <v>12.0</v>
      </c>
      <c r="BG476" s="1">
        <v>6.0</v>
      </c>
      <c r="BH476" s="1">
        <v>10.0</v>
      </c>
      <c r="BI476" s="1" t="s">
        <v>925</v>
      </c>
      <c r="BJ476" s="1">
        <v>563.0</v>
      </c>
      <c r="BL476" s="1">
        <v>267425.0</v>
      </c>
    </row>
    <row r="477" ht="15.75" customHeight="1">
      <c r="A477" s="2" t="s">
        <v>926</v>
      </c>
      <c r="B477" s="1" t="str">
        <f>IFERROR(__xludf.DUMMYFUNCTION("""COMPUTED_VALUE"""),"AJ3T3")</f>
        <v>AJ3T3</v>
      </c>
      <c r="C477" s="1">
        <f>IFERROR(__xludf.DUMMYFUNCTION("""COMPUTED_VALUE"""),891.0)</f>
        <v>891</v>
      </c>
      <c r="D477" s="1" t="s">
        <v>39</v>
      </c>
      <c r="E477" s="1" t="s">
        <v>22</v>
      </c>
      <c r="F477" s="1" t="s">
        <v>31</v>
      </c>
      <c r="G477" s="1" t="s">
        <v>45</v>
      </c>
      <c r="H477" s="1" t="s">
        <v>31</v>
      </c>
      <c r="M477" s="1">
        <v>14.0</v>
      </c>
      <c r="N477" s="1">
        <v>1.0</v>
      </c>
      <c r="O477" s="1">
        <v>3.0</v>
      </c>
      <c r="P477" s="1">
        <v>10.0</v>
      </c>
      <c r="Q477" s="1">
        <v>3.0</v>
      </c>
      <c r="S477" s="1" t="s">
        <v>39</v>
      </c>
      <c r="T477" s="1" t="s">
        <v>25</v>
      </c>
      <c r="U477" s="1" t="s">
        <v>31</v>
      </c>
      <c r="V477" s="1" t="s">
        <v>45</v>
      </c>
      <c r="W477" s="1" t="s">
        <v>31</v>
      </c>
      <c r="Y477" s="1" t="str">
        <f>IFERROR(__xludf.DUMMYFUNCTION("UNIQUE(S477:W477, TRUE)"),"A")</f>
        <v>A</v>
      </c>
      <c r="Z477" s="1" t="str">
        <f>IFERROR(__xludf.DUMMYFUNCTION("""COMPUTED_VALUE"""),"")</f>
        <v/>
      </c>
      <c r="AA477" s="1" t="str">
        <f>IFERROR(__xludf.DUMMYFUNCTION("""COMPUTED_VALUE"""),"3")</f>
        <v>3</v>
      </c>
      <c r="AB477" s="1" t="str">
        <f>IFERROR(__xludf.DUMMYFUNCTION("""COMPUTED_VALUE"""),"T")</f>
        <v>T</v>
      </c>
      <c r="AE477" s="1">
        <f t="shared" ref="AE477:AI477" si="477">IF($A477&lt;&gt;"", COUNTIF($D477:$H477, "=" &amp; Y477),"")</f>
        <v>1</v>
      </c>
      <c r="AF477" s="1">
        <f t="shared" si="477"/>
        <v>0</v>
      </c>
      <c r="AG477" s="1">
        <f t="shared" si="477"/>
        <v>2</v>
      </c>
      <c r="AH477" s="1">
        <f t="shared" si="477"/>
        <v>1</v>
      </c>
      <c r="AI477" s="1">
        <f t="shared" si="477"/>
        <v>0</v>
      </c>
      <c r="AJ477" s="1">
        <f t="shared" si="3"/>
        <v>1</v>
      </c>
      <c r="AL477" s="1">
        <f>IFERROR(__xludf.DUMMYFUNCTION("IFERROR(TRANSPOSE(SORT(TRANSPOSE(FILTER(AE477:AI477, AE477:AI477&lt;&gt;0)),1, FALSE)))"),2.0)</f>
        <v>2</v>
      </c>
      <c r="AM477" s="1">
        <f>IFERROR(__xludf.DUMMYFUNCTION("""COMPUTED_VALUE"""),1.0)</f>
        <v>1</v>
      </c>
      <c r="AN477" s="1">
        <f>IFERROR(__xludf.DUMMYFUNCTION("""COMPUTED_VALUE"""),1.0)</f>
        <v>1</v>
      </c>
      <c r="AR477" s="1">
        <v>3.0</v>
      </c>
      <c r="AS477" s="1">
        <v>1.0</v>
      </c>
      <c r="AT477" s="1">
        <v>1.0</v>
      </c>
      <c r="AU477" s="1"/>
      <c r="AV477" s="1"/>
      <c r="AX477" s="1">
        <v>476.0</v>
      </c>
      <c r="AY477" s="1">
        <v>3.0</v>
      </c>
      <c r="AZ477" s="1">
        <v>1.0</v>
      </c>
      <c r="BA477" s="1">
        <v>1.0</v>
      </c>
      <c r="BB477" s="1"/>
      <c r="BC477" s="1"/>
      <c r="BD477" s="1">
        <v>1.0</v>
      </c>
      <c r="BE477" s="1">
        <v>3.0</v>
      </c>
      <c r="BF477" s="1">
        <v>1.0</v>
      </c>
      <c r="BG477" s="1">
        <v>5.0</v>
      </c>
      <c r="BH477" s="1">
        <v>13.0</v>
      </c>
      <c r="BI477" s="1" t="s">
        <v>927</v>
      </c>
      <c r="BJ477" s="1">
        <v>844.0</v>
      </c>
      <c r="BL477" s="1">
        <v>401744.0</v>
      </c>
    </row>
    <row r="478" ht="15.75" customHeight="1">
      <c r="A478" s="2" t="s">
        <v>928</v>
      </c>
      <c r="B478" s="1" t="str">
        <f>IFERROR(__xludf.DUMMYFUNCTION("""COMPUTED_VALUE"""),"75A29")</f>
        <v>75A29</v>
      </c>
      <c r="C478" s="1">
        <f>IFERROR(__xludf.DUMMYFUNCTION("""COMPUTED_VALUE"""),132.0)</f>
        <v>132</v>
      </c>
      <c r="D478" s="1" t="s">
        <v>28</v>
      </c>
      <c r="E478" s="1" t="s">
        <v>29</v>
      </c>
      <c r="F478" s="1" t="s">
        <v>39</v>
      </c>
      <c r="G478" s="1" t="s">
        <v>24</v>
      </c>
      <c r="H478" s="1" t="s">
        <v>23</v>
      </c>
      <c r="M478" s="1">
        <v>7.0</v>
      </c>
      <c r="N478" s="1">
        <v>5.0</v>
      </c>
      <c r="O478" s="1">
        <v>14.0</v>
      </c>
      <c r="P478" s="1">
        <v>2.0</v>
      </c>
      <c r="Q478" s="1">
        <v>9.0</v>
      </c>
      <c r="S478" s="1" t="s">
        <v>28</v>
      </c>
      <c r="T478" s="1" t="s">
        <v>29</v>
      </c>
      <c r="U478" s="1" t="s">
        <v>39</v>
      </c>
      <c r="V478" s="1" t="s">
        <v>24</v>
      </c>
      <c r="W478" s="1" t="s">
        <v>23</v>
      </c>
      <c r="Y478" s="1" t="str">
        <f>IFERROR(__xludf.DUMMYFUNCTION("UNIQUE(S478:W478, TRUE)"),"7")</f>
        <v>7</v>
      </c>
      <c r="Z478" s="1" t="str">
        <f>IFERROR(__xludf.DUMMYFUNCTION("""COMPUTED_VALUE"""),"5")</f>
        <v>5</v>
      </c>
      <c r="AA478" s="1" t="str">
        <f>IFERROR(__xludf.DUMMYFUNCTION("""COMPUTED_VALUE"""),"A")</f>
        <v>A</v>
      </c>
      <c r="AB478" s="1" t="str">
        <f>IFERROR(__xludf.DUMMYFUNCTION("""COMPUTED_VALUE"""),"2")</f>
        <v>2</v>
      </c>
      <c r="AC478" s="1" t="str">
        <f>IFERROR(__xludf.DUMMYFUNCTION("""COMPUTED_VALUE"""),"9")</f>
        <v>9</v>
      </c>
      <c r="AE478" s="1">
        <f t="shared" ref="AE478:AI478" si="478">IF($A478&lt;&gt;"", COUNTIF($D478:$H478, "=" &amp; Y478),"")</f>
        <v>1</v>
      </c>
      <c r="AF478" s="1">
        <f t="shared" si="478"/>
        <v>1</v>
      </c>
      <c r="AG478" s="1">
        <f t="shared" si="478"/>
        <v>1</v>
      </c>
      <c r="AH478" s="1">
        <f t="shared" si="478"/>
        <v>1</v>
      </c>
      <c r="AI478" s="1">
        <f t="shared" si="478"/>
        <v>1</v>
      </c>
      <c r="AJ478" s="1">
        <f t="shared" si="3"/>
        <v>0</v>
      </c>
      <c r="AL478" s="1">
        <f>IFERROR(__xludf.DUMMYFUNCTION("IFERROR(TRANSPOSE(SORT(TRANSPOSE(FILTER(AE478:AI478, AE478:AI478&lt;&gt;0)),1, FALSE)))"),1.0)</f>
        <v>1</v>
      </c>
      <c r="AM478" s="1">
        <f>IFERROR(__xludf.DUMMYFUNCTION("""COMPUTED_VALUE"""),1.0)</f>
        <v>1</v>
      </c>
      <c r="AN478" s="1">
        <f>IFERROR(__xludf.DUMMYFUNCTION("""COMPUTED_VALUE"""),1.0)</f>
        <v>1</v>
      </c>
      <c r="AO478" s="1">
        <f>IFERROR(__xludf.DUMMYFUNCTION("""COMPUTED_VALUE"""),1.0)</f>
        <v>1</v>
      </c>
      <c r="AP478" s="1">
        <f>IFERROR(__xludf.DUMMYFUNCTION("""COMPUTED_VALUE"""),1.0)</f>
        <v>1</v>
      </c>
      <c r="AR478" s="1">
        <v>1.0</v>
      </c>
      <c r="AS478" s="1">
        <v>1.0</v>
      </c>
      <c r="AT478" s="1">
        <v>1.0</v>
      </c>
      <c r="AU478" s="1">
        <v>1.0</v>
      </c>
      <c r="AV478" s="1">
        <v>1.0</v>
      </c>
      <c r="AX478" s="1">
        <v>477.0</v>
      </c>
      <c r="AY478" s="1">
        <v>3.0</v>
      </c>
      <c r="AZ478" s="1">
        <v>1.0</v>
      </c>
      <c r="BA478" s="1">
        <v>1.0</v>
      </c>
      <c r="BB478" s="1"/>
      <c r="BC478" s="1"/>
      <c r="BD478" s="1">
        <v>1.0</v>
      </c>
      <c r="BE478" s="1">
        <v>4.0</v>
      </c>
      <c r="BF478" s="1">
        <v>1.0</v>
      </c>
      <c r="BG478" s="1">
        <v>3.0</v>
      </c>
      <c r="BH478" s="1">
        <v>10.0</v>
      </c>
      <c r="BI478" s="1" t="s">
        <v>929</v>
      </c>
      <c r="BJ478" s="1">
        <v>41.0</v>
      </c>
      <c r="BL478" s="1">
        <v>19557.0</v>
      </c>
    </row>
    <row r="479" ht="15.75" customHeight="1">
      <c r="A479" s="2" t="s">
        <v>930</v>
      </c>
      <c r="B479" s="1" t="str">
        <f>IFERROR(__xludf.DUMMYFUNCTION("""COMPUTED_VALUE"""),"5994T")</f>
        <v>5994T</v>
      </c>
      <c r="C479" s="1">
        <f>IFERROR(__xludf.DUMMYFUNCTION("""COMPUTED_VALUE"""),502.0)</f>
        <v>502</v>
      </c>
      <c r="D479" s="1" t="s">
        <v>29</v>
      </c>
      <c r="E479" s="1" t="s">
        <v>23</v>
      </c>
      <c r="F479" s="1" t="s">
        <v>23</v>
      </c>
      <c r="G479" s="1" t="s">
        <v>21</v>
      </c>
      <c r="H479" s="1" t="s">
        <v>45</v>
      </c>
      <c r="M479" s="1">
        <v>5.0</v>
      </c>
      <c r="N479" s="1">
        <v>9.0</v>
      </c>
      <c r="O479" s="1">
        <v>9.0</v>
      </c>
      <c r="P479" s="1">
        <v>4.0</v>
      </c>
      <c r="Q479" s="1">
        <v>10.0</v>
      </c>
      <c r="S479" s="1" t="s">
        <v>29</v>
      </c>
      <c r="T479" s="1" t="s">
        <v>23</v>
      </c>
      <c r="U479" s="1" t="s">
        <v>23</v>
      </c>
      <c r="V479" s="1" t="s">
        <v>21</v>
      </c>
      <c r="W479" s="1" t="s">
        <v>45</v>
      </c>
      <c r="Y479" s="1" t="str">
        <f>IFERROR(__xludf.DUMMYFUNCTION("UNIQUE(S479:W479, TRUE)"),"5")</f>
        <v>5</v>
      </c>
      <c r="Z479" s="1" t="str">
        <f>IFERROR(__xludf.DUMMYFUNCTION("""COMPUTED_VALUE"""),"9")</f>
        <v>9</v>
      </c>
      <c r="AA479" s="1" t="str">
        <f>IFERROR(__xludf.DUMMYFUNCTION("""COMPUTED_VALUE"""),"4")</f>
        <v>4</v>
      </c>
      <c r="AB479" s="1" t="str">
        <f>IFERROR(__xludf.DUMMYFUNCTION("""COMPUTED_VALUE"""),"T")</f>
        <v>T</v>
      </c>
      <c r="AE479" s="1">
        <f t="shared" ref="AE479:AI479" si="479">IF($A479&lt;&gt;"", COUNTIF($D479:$H479, "=" &amp; Y479),"")</f>
        <v>1</v>
      </c>
      <c r="AF479" s="1">
        <f t="shared" si="479"/>
        <v>2</v>
      </c>
      <c r="AG479" s="1">
        <f t="shared" si="479"/>
        <v>1</v>
      </c>
      <c r="AH479" s="1">
        <f t="shared" si="479"/>
        <v>1</v>
      </c>
      <c r="AI479" s="1">
        <f t="shared" si="479"/>
        <v>0</v>
      </c>
      <c r="AJ479" s="1">
        <f t="shared" si="3"/>
        <v>0</v>
      </c>
      <c r="AL479" s="1">
        <f>IFERROR(__xludf.DUMMYFUNCTION("IFERROR(TRANSPOSE(SORT(TRANSPOSE(FILTER(AE479:AI479, AE479:AI479&lt;&gt;0)),1, FALSE)))"),2.0)</f>
        <v>2</v>
      </c>
      <c r="AM479" s="1">
        <f>IFERROR(__xludf.DUMMYFUNCTION("""COMPUTED_VALUE"""),1.0)</f>
        <v>1</v>
      </c>
      <c r="AN479" s="1">
        <f>IFERROR(__xludf.DUMMYFUNCTION("""COMPUTED_VALUE"""),1.0)</f>
        <v>1</v>
      </c>
      <c r="AO479" s="1">
        <f>IFERROR(__xludf.DUMMYFUNCTION("""COMPUTED_VALUE"""),1.0)</f>
        <v>1</v>
      </c>
      <c r="AR479" s="1">
        <v>2.0</v>
      </c>
      <c r="AS479" s="1">
        <v>1.0</v>
      </c>
      <c r="AT479" s="1">
        <v>1.0</v>
      </c>
      <c r="AU479" s="1">
        <v>1.0</v>
      </c>
      <c r="AV479" s="1"/>
      <c r="AX479" s="1">
        <v>478.0</v>
      </c>
      <c r="AY479" s="1">
        <v>3.0</v>
      </c>
      <c r="AZ479" s="1">
        <v>1.0</v>
      </c>
      <c r="BA479" s="1">
        <v>1.0</v>
      </c>
      <c r="BB479" s="1"/>
      <c r="BC479" s="1"/>
      <c r="BD479" s="1">
        <v>1.0</v>
      </c>
      <c r="BE479" s="1">
        <v>4.0</v>
      </c>
      <c r="BF479" s="1">
        <v>8.0</v>
      </c>
      <c r="BG479" s="1">
        <v>4.0</v>
      </c>
      <c r="BH479" s="1">
        <v>12.0</v>
      </c>
      <c r="BI479" s="1" t="s">
        <v>931</v>
      </c>
      <c r="BJ479" s="1">
        <v>344.0</v>
      </c>
      <c r="BL479" s="1">
        <v>164432.0</v>
      </c>
    </row>
    <row r="480" ht="15.75" customHeight="1">
      <c r="A480" s="2" t="s">
        <v>932</v>
      </c>
      <c r="B480" s="1" t="str">
        <f>IFERROR(__xludf.DUMMYFUNCTION("""COMPUTED_VALUE"""),"J8J5K")</f>
        <v>J8J5K</v>
      </c>
      <c r="C480" s="1">
        <f>IFERROR(__xludf.DUMMYFUNCTION("""COMPUTED_VALUE"""),399.0)</f>
        <v>399</v>
      </c>
      <c r="D480" s="1" t="s">
        <v>22</v>
      </c>
      <c r="E480" s="1" t="s">
        <v>30</v>
      </c>
      <c r="F480" s="1" t="s">
        <v>22</v>
      </c>
      <c r="G480" s="1" t="s">
        <v>29</v>
      </c>
      <c r="H480" s="1" t="s">
        <v>38</v>
      </c>
      <c r="M480" s="1">
        <v>1.0</v>
      </c>
      <c r="N480" s="1">
        <v>8.0</v>
      </c>
      <c r="O480" s="1">
        <v>1.0</v>
      </c>
      <c r="P480" s="1">
        <v>5.0</v>
      </c>
      <c r="Q480" s="1">
        <v>13.0</v>
      </c>
      <c r="S480" s="1" t="s">
        <v>25</v>
      </c>
      <c r="T480" s="1" t="s">
        <v>30</v>
      </c>
      <c r="U480" s="1" t="s">
        <v>25</v>
      </c>
      <c r="V480" s="1" t="s">
        <v>29</v>
      </c>
      <c r="W480" s="1" t="s">
        <v>38</v>
      </c>
      <c r="Y480" s="1" t="str">
        <f>IFERROR(__xludf.DUMMYFUNCTION("UNIQUE(S480:W480, TRUE)"),"")</f>
        <v/>
      </c>
      <c r="Z480" s="1" t="str">
        <f>IFERROR(__xludf.DUMMYFUNCTION("""COMPUTED_VALUE"""),"8")</f>
        <v>8</v>
      </c>
      <c r="AA480" s="1" t="str">
        <f>IFERROR(__xludf.DUMMYFUNCTION("""COMPUTED_VALUE"""),"5")</f>
        <v>5</v>
      </c>
      <c r="AB480" s="1" t="str">
        <f>IFERROR(__xludf.DUMMYFUNCTION("""COMPUTED_VALUE"""),"K")</f>
        <v>K</v>
      </c>
      <c r="AE480" s="1">
        <f t="shared" ref="AE480:AI480" si="480">IF($A480&lt;&gt;"", COUNTIF($D480:$H480, "=" &amp; Y480),"")</f>
        <v>0</v>
      </c>
      <c r="AF480" s="1">
        <f t="shared" si="480"/>
        <v>1</v>
      </c>
      <c r="AG480" s="1">
        <f t="shared" si="480"/>
        <v>1</v>
      </c>
      <c r="AH480" s="1">
        <f t="shared" si="480"/>
        <v>1</v>
      </c>
      <c r="AI480" s="1">
        <f t="shared" si="480"/>
        <v>0</v>
      </c>
      <c r="AJ480" s="1">
        <f t="shared" si="3"/>
        <v>2</v>
      </c>
      <c r="AL480" s="1">
        <f>IFERROR(__xludf.DUMMYFUNCTION("IFERROR(TRANSPOSE(SORT(TRANSPOSE(FILTER(AE480:AI480, AE480:AI480&lt;&gt;0)),1, FALSE)))"),1.0)</f>
        <v>1</v>
      </c>
      <c r="AM480" s="1">
        <f>IFERROR(__xludf.DUMMYFUNCTION("""COMPUTED_VALUE"""),1.0)</f>
        <v>1</v>
      </c>
      <c r="AN480" s="1">
        <f>IFERROR(__xludf.DUMMYFUNCTION("""COMPUTED_VALUE"""),1.0)</f>
        <v>1</v>
      </c>
      <c r="AR480" s="1">
        <v>3.0</v>
      </c>
      <c r="AS480" s="1">
        <v>1.0</v>
      </c>
      <c r="AT480" s="1">
        <v>1.0</v>
      </c>
      <c r="AU480" s="1"/>
      <c r="AV480" s="1"/>
      <c r="AX480" s="1">
        <v>479.0</v>
      </c>
      <c r="AY480" s="1">
        <v>3.0</v>
      </c>
      <c r="AZ480" s="1">
        <v>1.0</v>
      </c>
      <c r="BA480" s="1">
        <v>1.0</v>
      </c>
      <c r="BB480" s="1"/>
      <c r="BC480" s="1"/>
      <c r="BD480" s="1">
        <v>1.0</v>
      </c>
      <c r="BE480" s="1">
        <v>5.0</v>
      </c>
      <c r="BF480" s="1">
        <v>6.0</v>
      </c>
      <c r="BG480" s="1">
        <v>9.0</v>
      </c>
      <c r="BH480" s="1">
        <v>6.0</v>
      </c>
      <c r="BI480" s="1" t="s">
        <v>933</v>
      </c>
      <c r="BJ480" s="1">
        <v>291.0</v>
      </c>
      <c r="BL480" s="1">
        <v>139389.0</v>
      </c>
    </row>
    <row r="481" ht="15.75" customHeight="1">
      <c r="A481" s="2" t="s">
        <v>934</v>
      </c>
      <c r="B481" s="1" t="str">
        <f>IFERROR(__xludf.DUMMYFUNCTION("""COMPUTED_VALUE"""),"44JQQ")</f>
        <v>44JQQ</v>
      </c>
      <c r="C481" s="1">
        <f>IFERROR(__xludf.DUMMYFUNCTION("""COMPUTED_VALUE"""),437.0)</f>
        <v>437</v>
      </c>
      <c r="D481" s="1" t="s">
        <v>21</v>
      </c>
      <c r="E481" s="1" t="s">
        <v>21</v>
      </c>
      <c r="F481" s="1" t="s">
        <v>22</v>
      </c>
      <c r="G481" s="1" t="s">
        <v>20</v>
      </c>
      <c r="H481" s="1" t="s">
        <v>20</v>
      </c>
      <c r="M481" s="1">
        <v>4.0</v>
      </c>
      <c r="N481" s="1">
        <v>4.0</v>
      </c>
      <c r="O481" s="1">
        <v>1.0</v>
      </c>
      <c r="P481" s="1">
        <v>12.0</v>
      </c>
      <c r="Q481" s="1">
        <v>12.0</v>
      </c>
      <c r="S481" s="1" t="s">
        <v>21</v>
      </c>
      <c r="T481" s="1" t="s">
        <v>21</v>
      </c>
      <c r="U481" s="1" t="s">
        <v>25</v>
      </c>
      <c r="V481" s="1" t="s">
        <v>20</v>
      </c>
      <c r="W481" s="1" t="s">
        <v>20</v>
      </c>
      <c r="Y481" s="1" t="str">
        <f>IFERROR(__xludf.DUMMYFUNCTION("UNIQUE(S481:W481, TRUE)"),"4")</f>
        <v>4</v>
      </c>
      <c r="Z481" s="1" t="str">
        <f>IFERROR(__xludf.DUMMYFUNCTION("""COMPUTED_VALUE"""),"")</f>
        <v/>
      </c>
      <c r="AA481" s="1" t="str">
        <f>IFERROR(__xludf.DUMMYFUNCTION("""COMPUTED_VALUE"""),"Q")</f>
        <v>Q</v>
      </c>
      <c r="AE481" s="1">
        <f t="shared" ref="AE481:AI481" si="481">IF($A481&lt;&gt;"", COUNTIF($D481:$H481, "=" &amp; Y481),"")</f>
        <v>2</v>
      </c>
      <c r="AF481" s="1">
        <f t="shared" si="481"/>
        <v>0</v>
      </c>
      <c r="AG481" s="1">
        <f t="shared" si="481"/>
        <v>2</v>
      </c>
      <c r="AH481" s="1">
        <f t="shared" si="481"/>
        <v>0</v>
      </c>
      <c r="AI481" s="1">
        <f t="shared" si="481"/>
        <v>0</v>
      </c>
      <c r="AJ481" s="1">
        <f t="shared" si="3"/>
        <v>1</v>
      </c>
      <c r="AL481" s="1">
        <f>IFERROR(__xludf.DUMMYFUNCTION("IFERROR(TRANSPOSE(SORT(TRANSPOSE(FILTER(AE481:AI481, AE481:AI481&lt;&gt;0)),1, FALSE)))"),2.0)</f>
        <v>2</v>
      </c>
      <c r="AM481" s="1">
        <f>IFERROR(__xludf.DUMMYFUNCTION("""COMPUTED_VALUE"""),2.0)</f>
        <v>2</v>
      </c>
      <c r="AR481" s="1">
        <v>3.0</v>
      </c>
      <c r="AS481" s="1">
        <v>2.0</v>
      </c>
      <c r="AT481" s="1"/>
      <c r="AU481" s="1"/>
      <c r="AV481" s="1"/>
      <c r="AX481" s="1">
        <v>480.0</v>
      </c>
      <c r="AY481" s="1">
        <v>3.0</v>
      </c>
      <c r="AZ481" s="1">
        <v>1.0</v>
      </c>
      <c r="BA481" s="1">
        <v>1.0</v>
      </c>
      <c r="BB481" s="1"/>
      <c r="BC481" s="1"/>
      <c r="BD481" s="1">
        <v>1.0</v>
      </c>
      <c r="BE481" s="1">
        <v>6.0</v>
      </c>
      <c r="BF481" s="1">
        <v>3.0</v>
      </c>
      <c r="BG481" s="1">
        <v>6.0</v>
      </c>
      <c r="BH481" s="1">
        <v>7.0</v>
      </c>
      <c r="BI481" s="1" t="s">
        <v>935</v>
      </c>
      <c r="BJ481" s="1">
        <v>32.0</v>
      </c>
      <c r="BL481" s="1">
        <v>15360.0</v>
      </c>
    </row>
    <row r="482" ht="15.75" customHeight="1">
      <c r="A482" s="2" t="s">
        <v>936</v>
      </c>
      <c r="B482" s="1" t="str">
        <f>IFERROR(__xludf.DUMMYFUNCTION("""COMPUTED_VALUE"""),"6AKQ9")</f>
        <v>6AKQ9</v>
      </c>
      <c r="C482" s="1">
        <f>IFERROR(__xludf.DUMMYFUNCTION("""COMPUTED_VALUE"""),670.0)</f>
        <v>670</v>
      </c>
      <c r="D482" s="1" t="s">
        <v>40</v>
      </c>
      <c r="E482" s="1" t="s">
        <v>39</v>
      </c>
      <c r="F482" s="1" t="s">
        <v>38</v>
      </c>
      <c r="G482" s="1" t="s">
        <v>20</v>
      </c>
      <c r="H482" s="1" t="s">
        <v>23</v>
      </c>
      <c r="M482" s="1">
        <v>6.0</v>
      </c>
      <c r="N482" s="1">
        <v>14.0</v>
      </c>
      <c r="O482" s="1">
        <v>13.0</v>
      </c>
      <c r="P482" s="1">
        <v>12.0</v>
      </c>
      <c r="Q482" s="1">
        <v>9.0</v>
      </c>
      <c r="S482" s="1" t="s">
        <v>40</v>
      </c>
      <c r="T482" s="1" t="s">
        <v>39</v>
      </c>
      <c r="U482" s="1" t="s">
        <v>38</v>
      </c>
      <c r="V482" s="1" t="s">
        <v>20</v>
      </c>
      <c r="W482" s="1" t="s">
        <v>23</v>
      </c>
      <c r="Y482" s="1" t="str">
        <f>IFERROR(__xludf.DUMMYFUNCTION("UNIQUE(S482:W482, TRUE)"),"6")</f>
        <v>6</v>
      </c>
      <c r="Z482" s="1" t="str">
        <f>IFERROR(__xludf.DUMMYFUNCTION("""COMPUTED_VALUE"""),"A")</f>
        <v>A</v>
      </c>
      <c r="AA482" s="1" t="str">
        <f>IFERROR(__xludf.DUMMYFUNCTION("""COMPUTED_VALUE"""),"K")</f>
        <v>K</v>
      </c>
      <c r="AB482" s="1" t="str">
        <f>IFERROR(__xludf.DUMMYFUNCTION("""COMPUTED_VALUE"""),"Q")</f>
        <v>Q</v>
      </c>
      <c r="AC482" s="1" t="str">
        <f>IFERROR(__xludf.DUMMYFUNCTION("""COMPUTED_VALUE"""),"9")</f>
        <v>9</v>
      </c>
      <c r="AE482" s="1">
        <f t="shared" ref="AE482:AI482" si="482">IF($A482&lt;&gt;"", COUNTIF($D482:$H482, "=" &amp; Y482),"")</f>
        <v>1</v>
      </c>
      <c r="AF482" s="1">
        <f t="shared" si="482"/>
        <v>1</v>
      </c>
      <c r="AG482" s="1">
        <f t="shared" si="482"/>
        <v>1</v>
      </c>
      <c r="AH482" s="1">
        <f t="shared" si="482"/>
        <v>1</v>
      </c>
      <c r="AI482" s="1">
        <f t="shared" si="482"/>
        <v>1</v>
      </c>
      <c r="AJ482" s="1">
        <f t="shared" si="3"/>
        <v>0</v>
      </c>
      <c r="AL482" s="1">
        <f>IFERROR(__xludf.DUMMYFUNCTION("IFERROR(TRANSPOSE(SORT(TRANSPOSE(FILTER(AE482:AI482, AE482:AI482&lt;&gt;0)),1, FALSE)))"),1.0)</f>
        <v>1</v>
      </c>
      <c r="AM482" s="1">
        <f>IFERROR(__xludf.DUMMYFUNCTION("""COMPUTED_VALUE"""),1.0)</f>
        <v>1</v>
      </c>
      <c r="AN482" s="1">
        <f>IFERROR(__xludf.DUMMYFUNCTION("""COMPUTED_VALUE"""),1.0)</f>
        <v>1</v>
      </c>
      <c r="AO482" s="1">
        <f>IFERROR(__xludf.DUMMYFUNCTION("""COMPUTED_VALUE"""),1.0)</f>
        <v>1</v>
      </c>
      <c r="AP482" s="1">
        <f>IFERROR(__xludf.DUMMYFUNCTION("""COMPUTED_VALUE"""),1.0)</f>
        <v>1</v>
      </c>
      <c r="AR482" s="1">
        <v>1.0</v>
      </c>
      <c r="AS482" s="1">
        <v>1.0</v>
      </c>
      <c r="AT482" s="1">
        <v>1.0</v>
      </c>
      <c r="AU482" s="1">
        <v>1.0</v>
      </c>
      <c r="AV482" s="1">
        <v>1.0</v>
      </c>
      <c r="AX482" s="1">
        <v>481.0</v>
      </c>
      <c r="AY482" s="1">
        <v>3.0</v>
      </c>
      <c r="AZ482" s="1">
        <v>1.0</v>
      </c>
      <c r="BA482" s="1">
        <v>1.0</v>
      </c>
      <c r="BB482" s="1"/>
      <c r="BC482" s="1"/>
      <c r="BD482" s="1">
        <v>1.0</v>
      </c>
      <c r="BE482" s="1">
        <v>7.0</v>
      </c>
      <c r="BF482" s="1">
        <v>6.0</v>
      </c>
      <c r="BG482" s="1">
        <v>9.0</v>
      </c>
      <c r="BH482" s="1">
        <v>7.0</v>
      </c>
      <c r="BI482" s="1" t="s">
        <v>937</v>
      </c>
      <c r="BJ482" s="1">
        <v>587.0</v>
      </c>
      <c r="BL482" s="1">
        <v>282347.0</v>
      </c>
    </row>
    <row r="483" ht="15.75" customHeight="1">
      <c r="A483" s="2" t="s">
        <v>938</v>
      </c>
      <c r="B483" s="1" t="str">
        <f>IFERROR(__xludf.DUMMYFUNCTION("""COMPUTED_VALUE"""),"JA376")</f>
        <v>JA376</v>
      </c>
      <c r="C483" s="1">
        <f>IFERROR(__xludf.DUMMYFUNCTION("""COMPUTED_VALUE"""),905.0)</f>
        <v>905</v>
      </c>
      <c r="D483" s="1" t="s">
        <v>22</v>
      </c>
      <c r="E483" s="1" t="s">
        <v>39</v>
      </c>
      <c r="F483" s="1" t="s">
        <v>31</v>
      </c>
      <c r="G483" s="1" t="s">
        <v>28</v>
      </c>
      <c r="H483" s="1" t="s">
        <v>40</v>
      </c>
      <c r="M483" s="1">
        <v>1.0</v>
      </c>
      <c r="N483" s="1">
        <v>14.0</v>
      </c>
      <c r="O483" s="1">
        <v>3.0</v>
      </c>
      <c r="P483" s="1">
        <v>7.0</v>
      </c>
      <c r="Q483" s="1">
        <v>6.0</v>
      </c>
      <c r="S483" s="1" t="s">
        <v>25</v>
      </c>
      <c r="T483" s="1" t="s">
        <v>39</v>
      </c>
      <c r="U483" s="1" t="s">
        <v>31</v>
      </c>
      <c r="V483" s="1" t="s">
        <v>28</v>
      </c>
      <c r="W483" s="1" t="s">
        <v>40</v>
      </c>
      <c r="Y483" s="1" t="str">
        <f>IFERROR(__xludf.DUMMYFUNCTION("UNIQUE(S483:W483, TRUE)"),"")</f>
        <v/>
      </c>
      <c r="Z483" s="1" t="str">
        <f>IFERROR(__xludf.DUMMYFUNCTION("""COMPUTED_VALUE"""),"A")</f>
        <v>A</v>
      </c>
      <c r="AA483" s="1" t="str">
        <f>IFERROR(__xludf.DUMMYFUNCTION("""COMPUTED_VALUE"""),"3")</f>
        <v>3</v>
      </c>
      <c r="AB483" s="1" t="str">
        <f>IFERROR(__xludf.DUMMYFUNCTION("""COMPUTED_VALUE"""),"7")</f>
        <v>7</v>
      </c>
      <c r="AC483" s="1" t="str">
        <f>IFERROR(__xludf.DUMMYFUNCTION("""COMPUTED_VALUE"""),"6")</f>
        <v>6</v>
      </c>
      <c r="AE483" s="1">
        <f t="shared" ref="AE483:AI483" si="483">IF($A483&lt;&gt;"", COUNTIF($D483:$H483, "=" &amp; Y483),"")</f>
        <v>0</v>
      </c>
      <c r="AF483" s="1">
        <f t="shared" si="483"/>
        <v>1</v>
      </c>
      <c r="AG483" s="1">
        <f t="shared" si="483"/>
        <v>1</v>
      </c>
      <c r="AH483" s="1">
        <f t="shared" si="483"/>
        <v>1</v>
      </c>
      <c r="AI483" s="1">
        <f t="shared" si="483"/>
        <v>1</v>
      </c>
      <c r="AJ483" s="1">
        <f t="shared" si="3"/>
        <v>1</v>
      </c>
      <c r="AL483" s="1">
        <f>IFERROR(__xludf.DUMMYFUNCTION("IFERROR(TRANSPOSE(SORT(TRANSPOSE(FILTER(AE483:AI483, AE483:AI483&lt;&gt;0)),1, FALSE)))"),1.0)</f>
        <v>1</v>
      </c>
      <c r="AM483" s="1">
        <f>IFERROR(__xludf.DUMMYFUNCTION("""COMPUTED_VALUE"""),1.0)</f>
        <v>1</v>
      </c>
      <c r="AN483" s="1">
        <f>IFERROR(__xludf.DUMMYFUNCTION("""COMPUTED_VALUE"""),1.0)</f>
        <v>1</v>
      </c>
      <c r="AO483" s="1">
        <f>IFERROR(__xludf.DUMMYFUNCTION("""COMPUTED_VALUE"""),1.0)</f>
        <v>1</v>
      </c>
      <c r="AR483" s="1">
        <v>2.0</v>
      </c>
      <c r="AS483" s="1">
        <v>1.0</v>
      </c>
      <c r="AT483" s="1">
        <v>1.0</v>
      </c>
      <c r="AU483" s="1">
        <v>1.0</v>
      </c>
      <c r="AV483" s="1"/>
      <c r="AX483" s="1">
        <v>482.0</v>
      </c>
      <c r="AY483" s="1">
        <v>3.0</v>
      </c>
      <c r="AZ483" s="1">
        <v>1.0</v>
      </c>
      <c r="BA483" s="1">
        <v>1.0</v>
      </c>
      <c r="BB483" s="1"/>
      <c r="BC483" s="1"/>
      <c r="BD483" s="1">
        <v>1.0</v>
      </c>
      <c r="BE483" s="1">
        <v>7.0</v>
      </c>
      <c r="BF483" s="1">
        <v>14.0</v>
      </c>
      <c r="BG483" s="1">
        <v>5.0</v>
      </c>
      <c r="BH483" s="1">
        <v>5.0</v>
      </c>
      <c r="BI483" s="1" t="s">
        <v>939</v>
      </c>
      <c r="BJ483" s="1">
        <v>88.0</v>
      </c>
      <c r="BL483" s="1">
        <v>42416.0</v>
      </c>
    </row>
    <row r="484" ht="15.75" customHeight="1">
      <c r="A484" s="2" t="s">
        <v>940</v>
      </c>
      <c r="B484" s="1" t="str">
        <f>IFERROR(__xludf.DUMMYFUNCTION("""COMPUTED_VALUE"""),"KAKQA")</f>
        <v>KAKQA</v>
      </c>
      <c r="C484" s="1">
        <f>IFERROR(__xludf.DUMMYFUNCTION("""COMPUTED_VALUE"""),110.0)</f>
        <v>110</v>
      </c>
      <c r="D484" s="1" t="s">
        <v>38</v>
      </c>
      <c r="E484" s="1" t="s">
        <v>39</v>
      </c>
      <c r="F484" s="1" t="s">
        <v>38</v>
      </c>
      <c r="G484" s="1" t="s">
        <v>20</v>
      </c>
      <c r="H484" s="1" t="s">
        <v>39</v>
      </c>
      <c r="M484" s="1">
        <v>13.0</v>
      </c>
      <c r="N484" s="1">
        <v>14.0</v>
      </c>
      <c r="O484" s="1">
        <v>13.0</v>
      </c>
      <c r="P484" s="1">
        <v>12.0</v>
      </c>
      <c r="Q484" s="1">
        <v>14.0</v>
      </c>
      <c r="S484" s="1" t="s">
        <v>38</v>
      </c>
      <c r="T484" s="1" t="s">
        <v>39</v>
      </c>
      <c r="U484" s="1" t="s">
        <v>38</v>
      </c>
      <c r="V484" s="1" t="s">
        <v>20</v>
      </c>
      <c r="W484" s="1" t="s">
        <v>39</v>
      </c>
      <c r="Y484" s="1" t="str">
        <f>IFERROR(__xludf.DUMMYFUNCTION("UNIQUE(S484:W484, TRUE)"),"K")</f>
        <v>K</v>
      </c>
      <c r="Z484" s="1" t="str">
        <f>IFERROR(__xludf.DUMMYFUNCTION("""COMPUTED_VALUE"""),"A")</f>
        <v>A</v>
      </c>
      <c r="AA484" s="1" t="str">
        <f>IFERROR(__xludf.DUMMYFUNCTION("""COMPUTED_VALUE"""),"Q")</f>
        <v>Q</v>
      </c>
      <c r="AE484" s="1">
        <f t="shared" ref="AE484:AI484" si="484">IF($A484&lt;&gt;"", COUNTIF($D484:$H484, "=" &amp; Y484),"")</f>
        <v>2</v>
      </c>
      <c r="AF484" s="1">
        <f t="shared" si="484"/>
        <v>2</v>
      </c>
      <c r="AG484" s="1">
        <f t="shared" si="484"/>
        <v>1</v>
      </c>
      <c r="AH484" s="1">
        <f t="shared" si="484"/>
        <v>0</v>
      </c>
      <c r="AI484" s="1">
        <f t="shared" si="484"/>
        <v>0</v>
      </c>
      <c r="AJ484" s="1">
        <f t="shared" si="3"/>
        <v>0</v>
      </c>
      <c r="AL484" s="1">
        <f>IFERROR(__xludf.DUMMYFUNCTION("IFERROR(TRANSPOSE(SORT(TRANSPOSE(FILTER(AE484:AI484, AE484:AI484&lt;&gt;0)),1, FALSE)))"),2.0)</f>
        <v>2</v>
      </c>
      <c r="AM484" s="1">
        <f>IFERROR(__xludf.DUMMYFUNCTION("""COMPUTED_VALUE"""),2.0)</f>
        <v>2</v>
      </c>
      <c r="AN484" s="1">
        <f>IFERROR(__xludf.DUMMYFUNCTION("""COMPUTED_VALUE"""),1.0)</f>
        <v>1</v>
      </c>
      <c r="AR484" s="1">
        <v>2.0</v>
      </c>
      <c r="AS484" s="1">
        <v>2.0</v>
      </c>
      <c r="AT484" s="1">
        <v>1.0</v>
      </c>
      <c r="AU484" s="1"/>
      <c r="AV484" s="1"/>
      <c r="AX484" s="1">
        <v>483.0</v>
      </c>
      <c r="AY484" s="1">
        <v>3.0</v>
      </c>
      <c r="AZ484" s="1">
        <v>1.0</v>
      </c>
      <c r="BA484" s="1">
        <v>1.0</v>
      </c>
      <c r="BB484" s="1"/>
      <c r="BC484" s="1"/>
      <c r="BD484" s="1">
        <v>1.0</v>
      </c>
      <c r="BE484" s="1">
        <v>8.0</v>
      </c>
      <c r="BF484" s="1">
        <v>1.0</v>
      </c>
      <c r="BG484" s="1">
        <v>5.0</v>
      </c>
      <c r="BH484" s="1">
        <v>13.0</v>
      </c>
      <c r="BI484" s="1" t="s">
        <v>941</v>
      </c>
      <c r="BJ484" s="1">
        <v>399.0</v>
      </c>
      <c r="BL484" s="1">
        <v>192717.0</v>
      </c>
    </row>
    <row r="485" ht="15.75" customHeight="1">
      <c r="A485" s="2" t="s">
        <v>942</v>
      </c>
      <c r="B485" s="1" t="str">
        <f>IFERROR(__xludf.DUMMYFUNCTION("""COMPUTED_VALUE"""),"464JA")</f>
        <v>464JA</v>
      </c>
      <c r="C485" s="1">
        <f>IFERROR(__xludf.DUMMYFUNCTION("""COMPUTED_VALUE"""),908.0)</f>
        <v>908</v>
      </c>
      <c r="D485" s="1" t="s">
        <v>21</v>
      </c>
      <c r="E485" s="1" t="s">
        <v>40</v>
      </c>
      <c r="F485" s="1" t="s">
        <v>21</v>
      </c>
      <c r="G485" s="1" t="s">
        <v>22</v>
      </c>
      <c r="H485" s="1" t="s">
        <v>39</v>
      </c>
      <c r="M485" s="1">
        <v>4.0</v>
      </c>
      <c r="N485" s="1">
        <v>6.0</v>
      </c>
      <c r="O485" s="1">
        <v>4.0</v>
      </c>
      <c r="P485" s="1">
        <v>1.0</v>
      </c>
      <c r="Q485" s="1">
        <v>14.0</v>
      </c>
      <c r="S485" s="1" t="s">
        <v>21</v>
      </c>
      <c r="T485" s="1" t="s">
        <v>40</v>
      </c>
      <c r="U485" s="1" t="s">
        <v>21</v>
      </c>
      <c r="V485" s="1" t="s">
        <v>25</v>
      </c>
      <c r="W485" s="1" t="s">
        <v>39</v>
      </c>
      <c r="Y485" s="1" t="str">
        <f>IFERROR(__xludf.DUMMYFUNCTION("UNIQUE(S485:W485, TRUE)"),"4")</f>
        <v>4</v>
      </c>
      <c r="Z485" s="1" t="str">
        <f>IFERROR(__xludf.DUMMYFUNCTION("""COMPUTED_VALUE"""),"6")</f>
        <v>6</v>
      </c>
      <c r="AA485" s="1" t="str">
        <f>IFERROR(__xludf.DUMMYFUNCTION("""COMPUTED_VALUE"""),"")</f>
        <v/>
      </c>
      <c r="AB485" s="1" t="str">
        <f>IFERROR(__xludf.DUMMYFUNCTION("""COMPUTED_VALUE"""),"A")</f>
        <v>A</v>
      </c>
      <c r="AE485" s="1">
        <f t="shared" ref="AE485:AI485" si="485">IF($A485&lt;&gt;"", COUNTIF($D485:$H485, "=" &amp; Y485),"")</f>
        <v>2</v>
      </c>
      <c r="AF485" s="1">
        <f t="shared" si="485"/>
        <v>1</v>
      </c>
      <c r="AG485" s="1">
        <f t="shared" si="485"/>
        <v>0</v>
      </c>
      <c r="AH485" s="1">
        <f t="shared" si="485"/>
        <v>1</v>
      </c>
      <c r="AI485" s="1">
        <f t="shared" si="485"/>
        <v>0</v>
      </c>
      <c r="AJ485" s="1">
        <f t="shared" si="3"/>
        <v>1</v>
      </c>
      <c r="AL485" s="1">
        <f>IFERROR(__xludf.DUMMYFUNCTION("IFERROR(TRANSPOSE(SORT(TRANSPOSE(FILTER(AE485:AI485, AE485:AI485&lt;&gt;0)),1, FALSE)))"),2.0)</f>
        <v>2</v>
      </c>
      <c r="AM485" s="1">
        <f>IFERROR(__xludf.DUMMYFUNCTION("""COMPUTED_VALUE"""),1.0)</f>
        <v>1</v>
      </c>
      <c r="AN485" s="1">
        <f>IFERROR(__xludf.DUMMYFUNCTION("""COMPUTED_VALUE"""),1.0)</f>
        <v>1</v>
      </c>
      <c r="AR485" s="1">
        <v>3.0</v>
      </c>
      <c r="AS485" s="1">
        <v>1.0</v>
      </c>
      <c r="AT485" s="1">
        <v>1.0</v>
      </c>
      <c r="AU485" s="1"/>
      <c r="AV485" s="1"/>
      <c r="AX485" s="1">
        <v>484.0</v>
      </c>
      <c r="AY485" s="1">
        <v>3.0</v>
      </c>
      <c r="AZ485" s="1">
        <v>1.0</v>
      </c>
      <c r="BA485" s="1">
        <v>1.0</v>
      </c>
      <c r="BB485" s="1"/>
      <c r="BC485" s="1"/>
      <c r="BD485" s="1">
        <v>1.0</v>
      </c>
      <c r="BE485" s="1">
        <v>9.0</v>
      </c>
      <c r="BF485" s="1">
        <v>2.0</v>
      </c>
      <c r="BG485" s="1">
        <v>2.0</v>
      </c>
      <c r="BH485" s="1">
        <v>14.0</v>
      </c>
      <c r="BI485" s="1" t="s">
        <v>943</v>
      </c>
      <c r="BJ485" s="1">
        <v>440.0</v>
      </c>
      <c r="BL485" s="1">
        <v>212960.0</v>
      </c>
    </row>
    <row r="486" ht="15.75" customHeight="1">
      <c r="A486" s="2" t="s">
        <v>944</v>
      </c>
      <c r="B486" s="1">
        <f>IFERROR(__xludf.DUMMYFUNCTION("""COMPUTED_VALUE"""),88228.0)</f>
        <v>88228</v>
      </c>
      <c r="C486" s="1">
        <f>IFERROR(__xludf.DUMMYFUNCTION("""COMPUTED_VALUE"""),719.0)</f>
        <v>719</v>
      </c>
      <c r="D486" s="1" t="s">
        <v>30</v>
      </c>
      <c r="E486" s="1" t="s">
        <v>30</v>
      </c>
      <c r="F486" s="1" t="s">
        <v>24</v>
      </c>
      <c r="G486" s="1" t="s">
        <v>24</v>
      </c>
      <c r="H486" s="1" t="s">
        <v>30</v>
      </c>
      <c r="M486" s="1">
        <v>8.0</v>
      </c>
      <c r="N486" s="1">
        <v>8.0</v>
      </c>
      <c r="O486" s="1">
        <v>2.0</v>
      </c>
      <c r="P486" s="1">
        <v>2.0</v>
      </c>
      <c r="Q486" s="1">
        <v>8.0</v>
      </c>
      <c r="S486" s="1" t="s">
        <v>30</v>
      </c>
      <c r="T486" s="1" t="s">
        <v>30</v>
      </c>
      <c r="U486" s="1" t="s">
        <v>24</v>
      </c>
      <c r="V486" s="1" t="s">
        <v>24</v>
      </c>
      <c r="W486" s="1" t="s">
        <v>30</v>
      </c>
      <c r="Y486" s="1" t="str">
        <f>IFERROR(__xludf.DUMMYFUNCTION("UNIQUE(S486:W486, TRUE)"),"8")</f>
        <v>8</v>
      </c>
      <c r="Z486" s="1" t="str">
        <f>IFERROR(__xludf.DUMMYFUNCTION("""COMPUTED_VALUE"""),"2")</f>
        <v>2</v>
      </c>
      <c r="AE486" s="1">
        <f t="shared" ref="AE486:AI486" si="486">IF($A486&lt;&gt;"", COUNTIF($D486:$H486, "=" &amp; Y486),"")</f>
        <v>3</v>
      </c>
      <c r="AF486" s="1">
        <f t="shared" si="486"/>
        <v>2</v>
      </c>
      <c r="AG486" s="1">
        <f t="shared" si="486"/>
        <v>0</v>
      </c>
      <c r="AH486" s="1">
        <f t="shared" si="486"/>
        <v>0</v>
      </c>
      <c r="AI486" s="1">
        <f t="shared" si="486"/>
        <v>0</v>
      </c>
      <c r="AJ486" s="1">
        <f t="shared" si="3"/>
        <v>0</v>
      </c>
      <c r="AL486" s="1">
        <f>IFERROR(__xludf.DUMMYFUNCTION("IFERROR(TRANSPOSE(SORT(TRANSPOSE(FILTER(AE486:AI486, AE486:AI486&lt;&gt;0)),1, FALSE)))"),3.0)</f>
        <v>3</v>
      </c>
      <c r="AM486" s="1">
        <f>IFERROR(__xludf.DUMMYFUNCTION("""COMPUTED_VALUE"""),2.0)</f>
        <v>2</v>
      </c>
      <c r="AR486" s="1">
        <v>3.0</v>
      </c>
      <c r="AS486" s="1">
        <v>2.0</v>
      </c>
      <c r="AT486" s="1"/>
      <c r="AU486" s="1"/>
      <c r="AV486" s="1"/>
      <c r="AX486" s="1">
        <v>485.0</v>
      </c>
      <c r="AY486" s="1">
        <v>3.0</v>
      </c>
      <c r="AZ486" s="1">
        <v>1.0</v>
      </c>
      <c r="BA486" s="1">
        <v>1.0</v>
      </c>
      <c r="BB486" s="1"/>
      <c r="BC486" s="1"/>
      <c r="BD486" s="1">
        <v>1.0</v>
      </c>
      <c r="BE486" s="1">
        <v>9.0</v>
      </c>
      <c r="BF486" s="1">
        <v>8.0</v>
      </c>
      <c r="BG486" s="1">
        <v>13.0</v>
      </c>
      <c r="BH486" s="1">
        <v>13.0</v>
      </c>
      <c r="BI486" s="1" t="s">
        <v>945</v>
      </c>
      <c r="BJ486" s="1">
        <v>618.0</v>
      </c>
      <c r="BL486" s="1">
        <v>299730.0</v>
      </c>
    </row>
    <row r="487" ht="15.75" customHeight="1">
      <c r="A487" s="2" t="s">
        <v>946</v>
      </c>
      <c r="B487" s="1">
        <f>IFERROR(__xludf.DUMMYFUNCTION("""COMPUTED_VALUE"""),37773.0)</f>
        <v>37773</v>
      </c>
      <c r="C487" s="1">
        <f>IFERROR(__xludf.DUMMYFUNCTION("""COMPUTED_VALUE"""),558.0)</f>
        <v>558</v>
      </c>
      <c r="D487" s="1" t="s">
        <v>31</v>
      </c>
      <c r="E487" s="1" t="s">
        <v>28</v>
      </c>
      <c r="F487" s="1" t="s">
        <v>28</v>
      </c>
      <c r="G487" s="1" t="s">
        <v>28</v>
      </c>
      <c r="H487" s="1" t="s">
        <v>31</v>
      </c>
      <c r="M487" s="1">
        <v>3.0</v>
      </c>
      <c r="N487" s="1">
        <v>7.0</v>
      </c>
      <c r="O487" s="1">
        <v>7.0</v>
      </c>
      <c r="P487" s="1">
        <v>7.0</v>
      </c>
      <c r="Q487" s="1">
        <v>3.0</v>
      </c>
      <c r="S487" s="1" t="s">
        <v>31</v>
      </c>
      <c r="T487" s="1" t="s">
        <v>28</v>
      </c>
      <c r="U487" s="1" t="s">
        <v>28</v>
      </c>
      <c r="V487" s="1" t="s">
        <v>28</v>
      </c>
      <c r="W487" s="1" t="s">
        <v>31</v>
      </c>
      <c r="Y487" s="1" t="str">
        <f>IFERROR(__xludf.DUMMYFUNCTION("UNIQUE(S487:W487, TRUE)"),"3")</f>
        <v>3</v>
      </c>
      <c r="Z487" s="1" t="str">
        <f>IFERROR(__xludf.DUMMYFUNCTION("""COMPUTED_VALUE"""),"7")</f>
        <v>7</v>
      </c>
      <c r="AE487" s="1">
        <f t="shared" ref="AE487:AI487" si="487">IF($A487&lt;&gt;"", COUNTIF($D487:$H487, "=" &amp; Y487),"")</f>
        <v>2</v>
      </c>
      <c r="AF487" s="1">
        <f t="shared" si="487"/>
        <v>3</v>
      </c>
      <c r="AG487" s="1">
        <f t="shared" si="487"/>
        <v>0</v>
      </c>
      <c r="AH487" s="1">
        <f t="shared" si="487"/>
        <v>0</v>
      </c>
      <c r="AI487" s="1">
        <f t="shared" si="487"/>
        <v>0</v>
      </c>
      <c r="AJ487" s="1">
        <f t="shared" si="3"/>
        <v>0</v>
      </c>
      <c r="AL487" s="1">
        <f>IFERROR(__xludf.DUMMYFUNCTION("IFERROR(TRANSPOSE(SORT(TRANSPOSE(FILTER(AE487:AI487, AE487:AI487&lt;&gt;0)),1, FALSE)))"),3.0)</f>
        <v>3</v>
      </c>
      <c r="AM487" s="1">
        <f>IFERROR(__xludf.DUMMYFUNCTION("""COMPUTED_VALUE"""),2.0)</f>
        <v>2</v>
      </c>
      <c r="AR487" s="1">
        <v>3.0</v>
      </c>
      <c r="AS487" s="1">
        <v>2.0</v>
      </c>
      <c r="AT487" s="1"/>
      <c r="AU487" s="1"/>
      <c r="AV487" s="1"/>
      <c r="AX487" s="1">
        <v>486.0</v>
      </c>
      <c r="AY487" s="1">
        <v>3.0</v>
      </c>
      <c r="AZ487" s="1">
        <v>1.0</v>
      </c>
      <c r="BA487" s="1">
        <v>1.0</v>
      </c>
      <c r="BB487" s="1"/>
      <c r="BC487" s="1"/>
      <c r="BD487" s="1">
        <v>1.0</v>
      </c>
      <c r="BE487" s="1">
        <v>9.0</v>
      </c>
      <c r="BF487" s="1">
        <v>10.0</v>
      </c>
      <c r="BG487" s="1">
        <v>3.0</v>
      </c>
      <c r="BH487" s="1">
        <v>10.0</v>
      </c>
      <c r="BI487" s="1" t="s">
        <v>947</v>
      </c>
      <c r="BJ487" s="1">
        <v>875.0</v>
      </c>
      <c r="BL487" s="1">
        <v>425250.0</v>
      </c>
    </row>
    <row r="488" ht="15.75" customHeight="1">
      <c r="A488" s="2" t="s">
        <v>948</v>
      </c>
      <c r="B488" s="1" t="str">
        <f>IFERROR(__xludf.DUMMYFUNCTION("""COMPUTED_VALUE"""),"555K5")</f>
        <v>555K5</v>
      </c>
      <c r="C488" s="1">
        <f>IFERROR(__xludf.DUMMYFUNCTION("""COMPUTED_VALUE"""),27.0)</f>
        <v>27</v>
      </c>
      <c r="D488" s="1" t="s">
        <v>29</v>
      </c>
      <c r="E488" s="1" t="s">
        <v>29</v>
      </c>
      <c r="F488" s="1" t="s">
        <v>29</v>
      </c>
      <c r="G488" s="1" t="s">
        <v>38</v>
      </c>
      <c r="H488" s="1" t="s">
        <v>29</v>
      </c>
      <c r="M488" s="1">
        <v>5.0</v>
      </c>
      <c r="N488" s="1">
        <v>5.0</v>
      </c>
      <c r="O488" s="1">
        <v>5.0</v>
      </c>
      <c r="P488" s="1">
        <v>13.0</v>
      </c>
      <c r="Q488" s="1">
        <v>5.0</v>
      </c>
      <c r="S488" s="1" t="s">
        <v>29</v>
      </c>
      <c r="T488" s="1" t="s">
        <v>29</v>
      </c>
      <c r="U488" s="1" t="s">
        <v>29</v>
      </c>
      <c r="V488" s="1" t="s">
        <v>38</v>
      </c>
      <c r="W488" s="1" t="s">
        <v>29</v>
      </c>
      <c r="Y488" s="1" t="str">
        <f>IFERROR(__xludf.DUMMYFUNCTION("UNIQUE(S488:W488, TRUE)"),"5")</f>
        <v>5</v>
      </c>
      <c r="Z488" s="1" t="str">
        <f>IFERROR(__xludf.DUMMYFUNCTION("""COMPUTED_VALUE"""),"K")</f>
        <v>K</v>
      </c>
      <c r="AE488" s="1">
        <f t="shared" ref="AE488:AI488" si="488">IF($A488&lt;&gt;"", COUNTIF($D488:$H488, "=" &amp; Y488),"")</f>
        <v>4</v>
      </c>
      <c r="AF488" s="1">
        <f t="shared" si="488"/>
        <v>1</v>
      </c>
      <c r="AG488" s="1">
        <f t="shared" si="488"/>
        <v>0</v>
      </c>
      <c r="AH488" s="1">
        <f t="shared" si="488"/>
        <v>0</v>
      </c>
      <c r="AI488" s="1">
        <f t="shared" si="488"/>
        <v>0</v>
      </c>
      <c r="AJ488" s="1">
        <f t="shared" si="3"/>
        <v>0</v>
      </c>
      <c r="AL488" s="1">
        <f>IFERROR(__xludf.DUMMYFUNCTION("IFERROR(TRANSPOSE(SORT(TRANSPOSE(FILTER(AE488:AI488, AE488:AI488&lt;&gt;0)),1, FALSE)))"),4.0)</f>
        <v>4</v>
      </c>
      <c r="AM488" s="1">
        <f>IFERROR(__xludf.DUMMYFUNCTION("""COMPUTED_VALUE"""),1.0)</f>
        <v>1</v>
      </c>
      <c r="AR488" s="1">
        <v>4.0</v>
      </c>
      <c r="AS488" s="1">
        <v>1.0</v>
      </c>
      <c r="AT488" s="1"/>
      <c r="AU488" s="1"/>
      <c r="AV488" s="1"/>
      <c r="AX488" s="1">
        <v>487.0</v>
      </c>
      <c r="AY488" s="1">
        <v>3.0</v>
      </c>
      <c r="AZ488" s="1">
        <v>1.0</v>
      </c>
      <c r="BA488" s="1">
        <v>1.0</v>
      </c>
      <c r="BB488" s="1"/>
      <c r="BC488" s="1"/>
      <c r="BD488" s="1">
        <v>1.0</v>
      </c>
      <c r="BE488" s="1">
        <v>10.0</v>
      </c>
      <c r="BF488" s="1">
        <v>5.0</v>
      </c>
      <c r="BG488" s="1">
        <v>14.0</v>
      </c>
      <c r="BH488" s="1">
        <v>5.0</v>
      </c>
      <c r="BI488" s="1" t="s">
        <v>949</v>
      </c>
      <c r="BJ488" s="1">
        <v>143.0</v>
      </c>
      <c r="BL488" s="1">
        <v>69641.0</v>
      </c>
    </row>
    <row r="489" ht="15.75" customHeight="1">
      <c r="A489" s="2" t="s">
        <v>950</v>
      </c>
      <c r="B489" s="1" t="str">
        <f>IFERROR(__xludf.DUMMYFUNCTION("""COMPUTED_VALUE"""),"KTT38")</f>
        <v>KTT38</v>
      </c>
      <c r="C489" s="1">
        <f>IFERROR(__xludf.DUMMYFUNCTION("""COMPUTED_VALUE"""),902.0)</f>
        <v>902</v>
      </c>
      <c r="D489" s="1" t="s">
        <v>38</v>
      </c>
      <c r="E489" s="1" t="s">
        <v>45</v>
      </c>
      <c r="F489" s="1" t="s">
        <v>45</v>
      </c>
      <c r="G489" s="1" t="s">
        <v>31</v>
      </c>
      <c r="H489" s="1" t="s">
        <v>30</v>
      </c>
      <c r="M489" s="1">
        <v>13.0</v>
      </c>
      <c r="N489" s="1">
        <v>10.0</v>
      </c>
      <c r="O489" s="1">
        <v>10.0</v>
      </c>
      <c r="P489" s="1">
        <v>3.0</v>
      </c>
      <c r="Q489" s="1">
        <v>8.0</v>
      </c>
      <c r="S489" s="1" t="s">
        <v>38</v>
      </c>
      <c r="T489" s="1" t="s">
        <v>45</v>
      </c>
      <c r="U489" s="1" t="s">
        <v>45</v>
      </c>
      <c r="V489" s="1" t="s">
        <v>31</v>
      </c>
      <c r="W489" s="1" t="s">
        <v>30</v>
      </c>
      <c r="Y489" s="1" t="str">
        <f>IFERROR(__xludf.DUMMYFUNCTION("UNIQUE(S489:W489, TRUE)"),"K")</f>
        <v>K</v>
      </c>
      <c r="Z489" s="1" t="str">
        <f>IFERROR(__xludf.DUMMYFUNCTION("""COMPUTED_VALUE"""),"T")</f>
        <v>T</v>
      </c>
      <c r="AA489" s="1" t="str">
        <f>IFERROR(__xludf.DUMMYFUNCTION("""COMPUTED_VALUE"""),"3")</f>
        <v>3</v>
      </c>
      <c r="AB489" s="1" t="str">
        <f>IFERROR(__xludf.DUMMYFUNCTION("""COMPUTED_VALUE"""),"8")</f>
        <v>8</v>
      </c>
      <c r="AE489" s="1">
        <f t="shared" ref="AE489:AI489" si="489">IF($A489&lt;&gt;"", COUNTIF($D489:$H489, "=" &amp; Y489),"")</f>
        <v>1</v>
      </c>
      <c r="AF489" s="1">
        <f t="shared" si="489"/>
        <v>2</v>
      </c>
      <c r="AG489" s="1">
        <f t="shared" si="489"/>
        <v>1</v>
      </c>
      <c r="AH489" s="1">
        <f t="shared" si="489"/>
        <v>1</v>
      </c>
      <c r="AI489" s="1">
        <f t="shared" si="489"/>
        <v>0</v>
      </c>
      <c r="AJ489" s="1">
        <f t="shared" si="3"/>
        <v>0</v>
      </c>
      <c r="AL489" s="1">
        <f>IFERROR(__xludf.DUMMYFUNCTION("IFERROR(TRANSPOSE(SORT(TRANSPOSE(FILTER(AE489:AI489, AE489:AI489&lt;&gt;0)),1, FALSE)))"),2.0)</f>
        <v>2</v>
      </c>
      <c r="AM489" s="1">
        <f>IFERROR(__xludf.DUMMYFUNCTION("""COMPUTED_VALUE"""),1.0)</f>
        <v>1</v>
      </c>
      <c r="AN489" s="1">
        <f>IFERROR(__xludf.DUMMYFUNCTION("""COMPUTED_VALUE"""),1.0)</f>
        <v>1</v>
      </c>
      <c r="AO489" s="1">
        <f>IFERROR(__xludf.DUMMYFUNCTION("""COMPUTED_VALUE"""),1.0)</f>
        <v>1</v>
      </c>
      <c r="AR489" s="1">
        <v>2.0</v>
      </c>
      <c r="AS489" s="1">
        <v>1.0</v>
      </c>
      <c r="AT489" s="1">
        <v>1.0</v>
      </c>
      <c r="AU489" s="1">
        <v>1.0</v>
      </c>
      <c r="AV489" s="1"/>
      <c r="AX489" s="1">
        <v>488.0</v>
      </c>
      <c r="AY489" s="1">
        <v>3.0</v>
      </c>
      <c r="AZ489" s="1">
        <v>1.0</v>
      </c>
      <c r="BA489" s="1">
        <v>1.0</v>
      </c>
      <c r="BB489" s="1"/>
      <c r="BC489" s="1"/>
      <c r="BD489" s="1">
        <v>1.0</v>
      </c>
      <c r="BE489" s="1">
        <v>10.0</v>
      </c>
      <c r="BF489" s="1">
        <v>12.0</v>
      </c>
      <c r="BG489" s="1">
        <v>13.0</v>
      </c>
      <c r="BH489" s="1">
        <v>10.0</v>
      </c>
      <c r="BI489" s="1" t="s">
        <v>951</v>
      </c>
      <c r="BJ489" s="1">
        <v>209.0</v>
      </c>
      <c r="BL489" s="1">
        <v>101992.0</v>
      </c>
    </row>
    <row r="490" ht="15.75" customHeight="1">
      <c r="A490" s="2" t="s">
        <v>952</v>
      </c>
      <c r="B490" s="1" t="str">
        <f>IFERROR(__xludf.DUMMYFUNCTION("""COMPUTED_VALUE"""),"7J77J")</f>
        <v>7J77J</v>
      </c>
      <c r="C490" s="1">
        <f>IFERROR(__xludf.DUMMYFUNCTION("""COMPUTED_VALUE"""),821.0)</f>
        <v>821</v>
      </c>
      <c r="D490" s="1" t="s">
        <v>28</v>
      </c>
      <c r="E490" s="1" t="s">
        <v>22</v>
      </c>
      <c r="F490" s="1" t="s">
        <v>28</v>
      </c>
      <c r="G490" s="1" t="s">
        <v>28</v>
      </c>
      <c r="H490" s="1" t="s">
        <v>22</v>
      </c>
      <c r="M490" s="1">
        <v>7.0</v>
      </c>
      <c r="N490" s="1">
        <v>1.0</v>
      </c>
      <c r="O490" s="1">
        <v>7.0</v>
      </c>
      <c r="P490" s="1">
        <v>7.0</v>
      </c>
      <c r="Q490" s="1">
        <v>1.0</v>
      </c>
      <c r="S490" s="1" t="s">
        <v>28</v>
      </c>
      <c r="T490" s="1" t="s">
        <v>25</v>
      </c>
      <c r="U490" s="1" t="s">
        <v>28</v>
      </c>
      <c r="V490" s="1" t="s">
        <v>28</v>
      </c>
      <c r="W490" s="1" t="s">
        <v>25</v>
      </c>
      <c r="Y490" s="1" t="str">
        <f>IFERROR(__xludf.DUMMYFUNCTION("UNIQUE(S490:W490, TRUE)"),"7")</f>
        <v>7</v>
      </c>
      <c r="Z490" s="1" t="str">
        <f>IFERROR(__xludf.DUMMYFUNCTION("""COMPUTED_VALUE"""),"")</f>
        <v/>
      </c>
      <c r="AE490" s="1">
        <f t="shared" ref="AE490:AI490" si="490">IF($A490&lt;&gt;"", COUNTIF($D490:$H490, "=" &amp; Y490),"")</f>
        <v>3</v>
      </c>
      <c r="AF490" s="1">
        <f t="shared" si="490"/>
        <v>0</v>
      </c>
      <c r="AG490" s="1">
        <f t="shared" si="490"/>
        <v>0</v>
      </c>
      <c r="AH490" s="1">
        <f t="shared" si="490"/>
        <v>0</v>
      </c>
      <c r="AI490" s="1">
        <f t="shared" si="490"/>
        <v>0</v>
      </c>
      <c r="AJ490" s="1">
        <f t="shared" si="3"/>
        <v>2</v>
      </c>
      <c r="AL490" s="1">
        <f>IFERROR(__xludf.DUMMYFUNCTION("IFERROR(TRANSPOSE(SORT(TRANSPOSE(FILTER(AE490:AI490, AE490:AI490&lt;&gt;0)),1, FALSE)))"),3.0)</f>
        <v>3</v>
      </c>
      <c r="AR490" s="1">
        <v>5.0</v>
      </c>
      <c r="AS490" s="1"/>
      <c r="AT490" s="1"/>
      <c r="AU490" s="1"/>
      <c r="AV490" s="1"/>
      <c r="AX490" s="1">
        <v>489.0</v>
      </c>
      <c r="AY490" s="1">
        <v>3.0</v>
      </c>
      <c r="AZ490" s="1">
        <v>1.0</v>
      </c>
      <c r="BA490" s="1">
        <v>1.0</v>
      </c>
      <c r="BB490" s="1"/>
      <c r="BC490" s="1"/>
      <c r="BD490" s="1">
        <v>1.0</v>
      </c>
      <c r="BE490" s="1">
        <v>12.0</v>
      </c>
      <c r="BF490" s="1">
        <v>1.0</v>
      </c>
      <c r="BG490" s="1">
        <v>10.0</v>
      </c>
      <c r="BH490" s="1">
        <v>14.0</v>
      </c>
      <c r="BI490" s="1" t="s">
        <v>953</v>
      </c>
      <c r="BJ490" s="1">
        <v>705.0</v>
      </c>
      <c r="BL490" s="1">
        <v>344745.0</v>
      </c>
    </row>
    <row r="491" ht="15.75" customHeight="1">
      <c r="A491" s="2" t="s">
        <v>954</v>
      </c>
      <c r="B491" s="1" t="str">
        <f>IFERROR(__xludf.DUMMYFUNCTION("""COMPUTED_VALUE"""),"T888T")</f>
        <v>T888T</v>
      </c>
      <c r="C491" s="1">
        <f>IFERROR(__xludf.DUMMYFUNCTION("""COMPUTED_VALUE"""),13.0)</f>
        <v>13</v>
      </c>
      <c r="D491" s="1" t="s">
        <v>45</v>
      </c>
      <c r="E491" s="1" t="s">
        <v>30</v>
      </c>
      <c r="F491" s="1" t="s">
        <v>30</v>
      </c>
      <c r="G491" s="1" t="s">
        <v>30</v>
      </c>
      <c r="H491" s="1" t="s">
        <v>45</v>
      </c>
      <c r="M491" s="1">
        <v>10.0</v>
      </c>
      <c r="N491" s="1">
        <v>8.0</v>
      </c>
      <c r="O491" s="1">
        <v>8.0</v>
      </c>
      <c r="P491" s="1">
        <v>8.0</v>
      </c>
      <c r="Q491" s="1">
        <v>10.0</v>
      </c>
      <c r="S491" s="1" t="s">
        <v>45</v>
      </c>
      <c r="T491" s="1" t="s">
        <v>30</v>
      </c>
      <c r="U491" s="1" t="s">
        <v>30</v>
      </c>
      <c r="V491" s="1" t="s">
        <v>30</v>
      </c>
      <c r="W491" s="1" t="s">
        <v>45</v>
      </c>
      <c r="Y491" s="1" t="str">
        <f>IFERROR(__xludf.DUMMYFUNCTION("UNIQUE(S491:W491, TRUE)"),"T")</f>
        <v>T</v>
      </c>
      <c r="Z491" s="1" t="str">
        <f>IFERROR(__xludf.DUMMYFUNCTION("""COMPUTED_VALUE"""),"8")</f>
        <v>8</v>
      </c>
      <c r="AE491" s="1">
        <f t="shared" ref="AE491:AI491" si="491">IF($A491&lt;&gt;"", COUNTIF($D491:$H491, "=" &amp; Y491),"")</f>
        <v>2</v>
      </c>
      <c r="AF491" s="1">
        <f t="shared" si="491"/>
        <v>3</v>
      </c>
      <c r="AG491" s="1">
        <f t="shared" si="491"/>
        <v>0</v>
      </c>
      <c r="AH491" s="1">
        <f t="shared" si="491"/>
        <v>0</v>
      </c>
      <c r="AI491" s="1">
        <f t="shared" si="491"/>
        <v>0</v>
      </c>
      <c r="AJ491" s="1">
        <f t="shared" si="3"/>
        <v>0</v>
      </c>
      <c r="AL491" s="1">
        <f>IFERROR(__xludf.DUMMYFUNCTION("IFERROR(TRANSPOSE(SORT(TRANSPOSE(FILTER(AE491:AI491, AE491:AI491&lt;&gt;0)),1, FALSE)))"),3.0)</f>
        <v>3</v>
      </c>
      <c r="AM491" s="1">
        <f>IFERROR(__xludf.DUMMYFUNCTION("""COMPUTED_VALUE"""),2.0)</f>
        <v>2</v>
      </c>
      <c r="AR491" s="1">
        <v>3.0</v>
      </c>
      <c r="AS491" s="1">
        <v>2.0</v>
      </c>
      <c r="AT491" s="1"/>
      <c r="AU491" s="1"/>
      <c r="AV491" s="1"/>
      <c r="AX491" s="1">
        <v>490.0</v>
      </c>
      <c r="AY491" s="1">
        <v>3.0</v>
      </c>
      <c r="AZ491" s="1">
        <v>1.0</v>
      </c>
      <c r="BA491" s="1">
        <v>1.0</v>
      </c>
      <c r="BB491" s="1"/>
      <c r="BC491" s="1"/>
      <c r="BD491" s="1">
        <v>1.0</v>
      </c>
      <c r="BE491" s="1">
        <v>12.0</v>
      </c>
      <c r="BF491" s="1">
        <v>9.0</v>
      </c>
      <c r="BG491" s="1">
        <v>12.0</v>
      </c>
      <c r="BH491" s="1">
        <v>5.0</v>
      </c>
      <c r="BI491" s="1" t="s">
        <v>955</v>
      </c>
      <c r="BJ491" s="1">
        <v>474.0</v>
      </c>
      <c r="BL491" s="1">
        <v>232260.0</v>
      </c>
    </row>
    <row r="492" ht="15.75" customHeight="1">
      <c r="A492" s="2" t="s">
        <v>956</v>
      </c>
      <c r="B492" s="1" t="str">
        <f>IFERROR(__xludf.DUMMYFUNCTION("""COMPUTED_VALUE"""),"J9K4T")</f>
        <v>J9K4T</v>
      </c>
      <c r="C492" s="1">
        <f>IFERROR(__xludf.DUMMYFUNCTION("""COMPUTED_VALUE"""),497.0)</f>
        <v>497</v>
      </c>
      <c r="D492" s="1" t="s">
        <v>22</v>
      </c>
      <c r="E492" s="1" t="s">
        <v>23</v>
      </c>
      <c r="F492" s="1" t="s">
        <v>38</v>
      </c>
      <c r="G492" s="1" t="s">
        <v>21</v>
      </c>
      <c r="H492" s="1" t="s">
        <v>45</v>
      </c>
      <c r="M492" s="1">
        <v>1.0</v>
      </c>
      <c r="N492" s="1">
        <v>9.0</v>
      </c>
      <c r="O492" s="1">
        <v>13.0</v>
      </c>
      <c r="P492" s="1">
        <v>4.0</v>
      </c>
      <c r="Q492" s="1">
        <v>10.0</v>
      </c>
      <c r="S492" s="1" t="s">
        <v>25</v>
      </c>
      <c r="T492" s="1" t="s">
        <v>23</v>
      </c>
      <c r="U492" s="1" t="s">
        <v>38</v>
      </c>
      <c r="V492" s="1" t="s">
        <v>21</v>
      </c>
      <c r="W492" s="1" t="s">
        <v>45</v>
      </c>
      <c r="Y492" s="1" t="str">
        <f>IFERROR(__xludf.DUMMYFUNCTION("UNIQUE(S492:W492, TRUE)"),"")</f>
        <v/>
      </c>
      <c r="Z492" s="1" t="str">
        <f>IFERROR(__xludf.DUMMYFUNCTION("""COMPUTED_VALUE"""),"9")</f>
        <v>9</v>
      </c>
      <c r="AA492" s="1" t="str">
        <f>IFERROR(__xludf.DUMMYFUNCTION("""COMPUTED_VALUE"""),"K")</f>
        <v>K</v>
      </c>
      <c r="AB492" s="1" t="str">
        <f>IFERROR(__xludf.DUMMYFUNCTION("""COMPUTED_VALUE"""),"4")</f>
        <v>4</v>
      </c>
      <c r="AC492" s="1" t="str">
        <f>IFERROR(__xludf.DUMMYFUNCTION("""COMPUTED_VALUE"""),"T")</f>
        <v>T</v>
      </c>
      <c r="AE492" s="1">
        <f t="shared" ref="AE492:AI492" si="492">IF($A492&lt;&gt;"", COUNTIF($D492:$H492, "=" &amp; Y492),"")</f>
        <v>0</v>
      </c>
      <c r="AF492" s="1">
        <f t="shared" si="492"/>
        <v>1</v>
      </c>
      <c r="AG492" s="1">
        <f t="shared" si="492"/>
        <v>1</v>
      </c>
      <c r="AH492" s="1">
        <f t="shared" si="492"/>
        <v>1</v>
      </c>
      <c r="AI492" s="1">
        <f t="shared" si="492"/>
        <v>1</v>
      </c>
      <c r="AJ492" s="1">
        <f t="shared" si="3"/>
        <v>1</v>
      </c>
      <c r="AL492" s="1">
        <f>IFERROR(__xludf.DUMMYFUNCTION("IFERROR(TRANSPOSE(SORT(TRANSPOSE(FILTER(AE492:AI492, AE492:AI492&lt;&gt;0)),1, FALSE)))"),1.0)</f>
        <v>1</v>
      </c>
      <c r="AM492" s="1">
        <f>IFERROR(__xludf.DUMMYFUNCTION("""COMPUTED_VALUE"""),1.0)</f>
        <v>1</v>
      </c>
      <c r="AN492" s="1">
        <f>IFERROR(__xludf.DUMMYFUNCTION("""COMPUTED_VALUE"""),1.0)</f>
        <v>1</v>
      </c>
      <c r="AO492" s="1">
        <f>IFERROR(__xludf.DUMMYFUNCTION("""COMPUTED_VALUE"""),1.0)</f>
        <v>1</v>
      </c>
      <c r="AR492" s="1">
        <v>2.0</v>
      </c>
      <c r="AS492" s="1">
        <v>1.0</v>
      </c>
      <c r="AT492" s="1">
        <v>1.0</v>
      </c>
      <c r="AU492" s="1">
        <v>1.0</v>
      </c>
      <c r="AV492" s="1"/>
      <c r="AX492" s="1">
        <v>491.0</v>
      </c>
      <c r="AY492" s="1">
        <v>3.0</v>
      </c>
      <c r="AZ492" s="1">
        <v>1.0</v>
      </c>
      <c r="BA492" s="1">
        <v>1.0</v>
      </c>
      <c r="BB492" s="1"/>
      <c r="BC492" s="1"/>
      <c r="BD492" s="1">
        <v>1.0</v>
      </c>
      <c r="BE492" s="1">
        <v>12.0</v>
      </c>
      <c r="BF492" s="1">
        <v>12.0</v>
      </c>
      <c r="BG492" s="1">
        <v>13.0</v>
      </c>
      <c r="BH492" s="1">
        <v>9.0</v>
      </c>
      <c r="BI492" s="1" t="s">
        <v>957</v>
      </c>
      <c r="BJ492" s="1">
        <v>179.0</v>
      </c>
      <c r="BL492" s="1">
        <v>87889.0</v>
      </c>
    </row>
    <row r="493" ht="15.75" customHeight="1">
      <c r="A493" s="2" t="s">
        <v>958</v>
      </c>
      <c r="B493" s="1" t="str">
        <f>IFERROR(__xludf.DUMMYFUNCTION("""COMPUTED_VALUE"""),"7KJK5")</f>
        <v>7KJK5</v>
      </c>
      <c r="C493" s="1">
        <f>IFERROR(__xludf.DUMMYFUNCTION("""COMPUTED_VALUE"""),738.0)</f>
        <v>738</v>
      </c>
      <c r="D493" s="1" t="s">
        <v>28</v>
      </c>
      <c r="E493" s="1" t="s">
        <v>38</v>
      </c>
      <c r="F493" s="1" t="s">
        <v>22</v>
      </c>
      <c r="G493" s="1" t="s">
        <v>38</v>
      </c>
      <c r="H493" s="1" t="s">
        <v>29</v>
      </c>
      <c r="M493" s="1">
        <v>7.0</v>
      </c>
      <c r="N493" s="1">
        <v>13.0</v>
      </c>
      <c r="O493" s="1">
        <v>1.0</v>
      </c>
      <c r="P493" s="1">
        <v>13.0</v>
      </c>
      <c r="Q493" s="1">
        <v>5.0</v>
      </c>
      <c r="S493" s="1" t="s">
        <v>28</v>
      </c>
      <c r="T493" s="1" t="s">
        <v>38</v>
      </c>
      <c r="U493" s="1" t="s">
        <v>25</v>
      </c>
      <c r="V493" s="1" t="s">
        <v>38</v>
      </c>
      <c r="W493" s="1" t="s">
        <v>29</v>
      </c>
      <c r="Y493" s="1" t="str">
        <f>IFERROR(__xludf.DUMMYFUNCTION("UNIQUE(S493:W493, TRUE)"),"7")</f>
        <v>7</v>
      </c>
      <c r="Z493" s="1" t="str">
        <f>IFERROR(__xludf.DUMMYFUNCTION("""COMPUTED_VALUE"""),"K")</f>
        <v>K</v>
      </c>
      <c r="AA493" s="1" t="str">
        <f>IFERROR(__xludf.DUMMYFUNCTION("""COMPUTED_VALUE"""),"")</f>
        <v/>
      </c>
      <c r="AB493" s="1" t="str">
        <f>IFERROR(__xludf.DUMMYFUNCTION("""COMPUTED_VALUE"""),"5")</f>
        <v>5</v>
      </c>
      <c r="AE493" s="1">
        <f t="shared" ref="AE493:AI493" si="493">IF($A493&lt;&gt;"", COUNTIF($D493:$H493, "=" &amp; Y493),"")</f>
        <v>1</v>
      </c>
      <c r="AF493" s="1">
        <f t="shared" si="493"/>
        <v>2</v>
      </c>
      <c r="AG493" s="1">
        <f t="shared" si="493"/>
        <v>0</v>
      </c>
      <c r="AH493" s="1">
        <f t="shared" si="493"/>
        <v>1</v>
      </c>
      <c r="AI493" s="1">
        <f t="shared" si="493"/>
        <v>0</v>
      </c>
      <c r="AJ493" s="1">
        <f t="shared" si="3"/>
        <v>1</v>
      </c>
      <c r="AL493" s="1">
        <f>IFERROR(__xludf.DUMMYFUNCTION("IFERROR(TRANSPOSE(SORT(TRANSPOSE(FILTER(AE493:AI493, AE493:AI493&lt;&gt;0)),1, FALSE)))"),2.0)</f>
        <v>2</v>
      </c>
      <c r="AM493" s="1">
        <f>IFERROR(__xludf.DUMMYFUNCTION("""COMPUTED_VALUE"""),1.0)</f>
        <v>1</v>
      </c>
      <c r="AN493" s="1">
        <f>IFERROR(__xludf.DUMMYFUNCTION("""COMPUTED_VALUE"""),1.0)</f>
        <v>1</v>
      </c>
      <c r="AR493" s="1">
        <v>3.0</v>
      </c>
      <c r="AS493" s="1">
        <v>1.0</v>
      </c>
      <c r="AT493" s="1">
        <v>1.0</v>
      </c>
      <c r="AU493" s="1"/>
      <c r="AV493" s="1"/>
      <c r="AX493" s="1">
        <v>492.0</v>
      </c>
      <c r="AY493" s="1">
        <v>3.0</v>
      </c>
      <c r="AZ493" s="1">
        <v>1.0</v>
      </c>
      <c r="BA493" s="1">
        <v>1.0</v>
      </c>
      <c r="BB493" s="1"/>
      <c r="BC493" s="1"/>
      <c r="BD493" s="1">
        <v>1.0</v>
      </c>
      <c r="BE493" s="1">
        <v>13.0</v>
      </c>
      <c r="BF493" s="1">
        <v>1.0</v>
      </c>
      <c r="BG493" s="1">
        <v>4.0</v>
      </c>
      <c r="BH493" s="1">
        <v>2.0</v>
      </c>
      <c r="BI493" s="1" t="s">
        <v>959</v>
      </c>
      <c r="BJ493" s="1">
        <v>730.0</v>
      </c>
      <c r="BL493" s="1">
        <v>359160.0</v>
      </c>
    </row>
    <row r="494" ht="15.75" customHeight="1">
      <c r="A494" s="2" t="s">
        <v>960</v>
      </c>
      <c r="B494" s="1" t="str">
        <f>IFERROR(__xludf.DUMMYFUNCTION("""COMPUTED_VALUE"""),"7AKQ2")</f>
        <v>7AKQ2</v>
      </c>
      <c r="C494" s="1">
        <f>IFERROR(__xludf.DUMMYFUNCTION("""COMPUTED_VALUE"""),969.0)</f>
        <v>969</v>
      </c>
      <c r="D494" s="1" t="s">
        <v>28</v>
      </c>
      <c r="E494" s="1" t="s">
        <v>39</v>
      </c>
      <c r="F494" s="1" t="s">
        <v>38</v>
      </c>
      <c r="G494" s="1" t="s">
        <v>20</v>
      </c>
      <c r="H494" s="1" t="s">
        <v>24</v>
      </c>
      <c r="M494" s="1">
        <v>7.0</v>
      </c>
      <c r="N494" s="1">
        <v>14.0</v>
      </c>
      <c r="O494" s="1">
        <v>13.0</v>
      </c>
      <c r="P494" s="1">
        <v>12.0</v>
      </c>
      <c r="Q494" s="1">
        <v>2.0</v>
      </c>
      <c r="S494" s="1" t="s">
        <v>28</v>
      </c>
      <c r="T494" s="1" t="s">
        <v>39</v>
      </c>
      <c r="U494" s="1" t="s">
        <v>38</v>
      </c>
      <c r="V494" s="1" t="s">
        <v>20</v>
      </c>
      <c r="W494" s="1" t="s">
        <v>24</v>
      </c>
      <c r="Y494" s="1" t="str">
        <f>IFERROR(__xludf.DUMMYFUNCTION("UNIQUE(S494:W494, TRUE)"),"7")</f>
        <v>7</v>
      </c>
      <c r="Z494" s="1" t="str">
        <f>IFERROR(__xludf.DUMMYFUNCTION("""COMPUTED_VALUE"""),"A")</f>
        <v>A</v>
      </c>
      <c r="AA494" s="1" t="str">
        <f>IFERROR(__xludf.DUMMYFUNCTION("""COMPUTED_VALUE"""),"K")</f>
        <v>K</v>
      </c>
      <c r="AB494" s="1" t="str">
        <f>IFERROR(__xludf.DUMMYFUNCTION("""COMPUTED_VALUE"""),"Q")</f>
        <v>Q</v>
      </c>
      <c r="AC494" s="1" t="str">
        <f>IFERROR(__xludf.DUMMYFUNCTION("""COMPUTED_VALUE"""),"2")</f>
        <v>2</v>
      </c>
      <c r="AE494" s="1">
        <f t="shared" ref="AE494:AI494" si="494">IF($A494&lt;&gt;"", COUNTIF($D494:$H494, "=" &amp; Y494),"")</f>
        <v>1</v>
      </c>
      <c r="AF494" s="1">
        <f t="shared" si="494"/>
        <v>1</v>
      </c>
      <c r="AG494" s="1">
        <f t="shared" si="494"/>
        <v>1</v>
      </c>
      <c r="AH494" s="1">
        <f t="shared" si="494"/>
        <v>1</v>
      </c>
      <c r="AI494" s="1">
        <f t="shared" si="494"/>
        <v>1</v>
      </c>
      <c r="AJ494" s="1">
        <f t="shared" si="3"/>
        <v>0</v>
      </c>
      <c r="AL494" s="1">
        <f>IFERROR(__xludf.DUMMYFUNCTION("IFERROR(TRANSPOSE(SORT(TRANSPOSE(FILTER(AE494:AI494, AE494:AI494&lt;&gt;0)),1, FALSE)))"),1.0)</f>
        <v>1</v>
      </c>
      <c r="AM494" s="1">
        <f>IFERROR(__xludf.DUMMYFUNCTION("""COMPUTED_VALUE"""),1.0)</f>
        <v>1</v>
      </c>
      <c r="AN494" s="1">
        <f>IFERROR(__xludf.DUMMYFUNCTION("""COMPUTED_VALUE"""),1.0)</f>
        <v>1</v>
      </c>
      <c r="AO494" s="1">
        <f>IFERROR(__xludf.DUMMYFUNCTION("""COMPUTED_VALUE"""),1.0)</f>
        <v>1</v>
      </c>
      <c r="AP494" s="1">
        <f>IFERROR(__xludf.DUMMYFUNCTION("""COMPUTED_VALUE"""),1.0)</f>
        <v>1</v>
      </c>
      <c r="AR494" s="1">
        <v>1.0</v>
      </c>
      <c r="AS494" s="1">
        <v>1.0</v>
      </c>
      <c r="AT494" s="1">
        <v>1.0</v>
      </c>
      <c r="AU494" s="1">
        <v>1.0</v>
      </c>
      <c r="AV494" s="1">
        <v>1.0</v>
      </c>
      <c r="AX494" s="1">
        <v>493.0</v>
      </c>
      <c r="AY494" s="1">
        <v>3.0</v>
      </c>
      <c r="AZ494" s="1">
        <v>1.0</v>
      </c>
      <c r="BA494" s="1">
        <v>1.0</v>
      </c>
      <c r="BB494" s="1"/>
      <c r="BC494" s="1"/>
      <c r="BD494" s="1">
        <v>1.0</v>
      </c>
      <c r="BE494" s="1">
        <v>13.0</v>
      </c>
      <c r="BF494" s="1">
        <v>4.0</v>
      </c>
      <c r="BG494" s="1">
        <v>14.0</v>
      </c>
      <c r="BH494" s="1">
        <v>4.0</v>
      </c>
      <c r="BI494" s="1" t="s">
        <v>961</v>
      </c>
      <c r="BJ494" s="1">
        <v>698.0</v>
      </c>
      <c r="BL494" s="1">
        <v>344114.0</v>
      </c>
    </row>
    <row r="495" ht="15.75" customHeight="1">
      <c r="A495" s="2" t="s">
        <v>962</v>
      </c>
      <c r="B495" s="1" t="str">
        <f>IFERROR(__xludf.DUMMYFUNCTION("""COMPUTED_VALUE"""),"TQQQ5")</f>
        <v>TQQQ5</v>
      </c>
      <c r="C495" s="1">
        <f>IFERROR(__xludf.DUMMYFUNCTION("""COMPUTED_VALUE"""),785.0)</f>
        <v>785</v>
      </c>
      <c r="D495" s="1" t="s">
        <v>45</v>
      </c>
      <c r="E495" s="1" t="s">
        <v>20</v>
      </c>
      <c r="F495" s="1" t="s">
        <v>20</v>
      </c>
      <c r="G495" s="1" t="s">
        <v>20</v>
      </c>
      <c r="H495" s="1" t="s">
        <v>29</v>
      </c>
      <c r="M495" s="1">
        <v>10.0</v>
      </c>
      <c r="N495" s="1">
        <v>12.0</v>
      </c>
      <c r="O495" s="1">
        <v>12.0</v>
      </c>
      <c r="P495" s="1">
        <v>12.0</v>
      </c>
      <c r="Q495" s="1">
        <v>5.0</v>
      </c>
      <c r="S495" s="1" t="s">
        <v>45</v>
      </c>
      <c r="T495" s="1" t="s">
        <v>20</v>
      </c>
      <c r="U495" s="1" t="s">
        <v>20</v>
      </c>
      <c r="V495" s="1" t="s">
        <v>20</v>
      </c>
      <c r="W495" s="1" t="s">
        <v>29</v>
      </c>
      <c r="Y495" s="1" t="str">
        <f>IFERROR(__xludf.DUMMYFUNCTION("UNIQUE(S495:W495, TRUE)"),"T")</f>
        <v>T</v>
      </c>
      <c r="Z495" s="1" t="str">
        <f>IFERROR(__xludf.DUMMYFUNCTION("""COMPUTED_VALUE"""),"Q")</f>
        <v>Q</v>
      </c>
      <c r="AA495" s="1" t="str">
        <f>IFERROR(__xludf.DUMMYFUNCTION("""COMPUTED_VALUE"""),"5")</f>
        <v>5</v>
      </c>
      <c r="AE495" s="1">
        <f t="shared" ref="AE495:AI495" si="495">IF($A495&lt;&gt;"", COUNTIF($D495:$H495, "=" &amp; Y495),"")</f>
        <v>1</v>
      </c>
      <c r="AF495" s="1">
        <f t="shared" si="495"/>
        <v>3</v>
      </c>
      <c r="AG495" s="1">
        <f t="shared" si="495"/>
        <v>1</v>
      </c>
      <c r="AH495" s="1">
        <f t="shared" si="495"/>
        <v>0</v>
      </c>
      <c r="AI495" s="1">
        <f t="shared" si="495"/>
        <v>0</v>
      </c>
      <c r="AJ495" s="1">
        <f t="shared" si="3"/>
        <v>0</v>
      </c>
      <c r="AL495" s="1">
        <f>IFERROR(__xludf.DUMMYFUNCTION("IFERROR(TRANSPOSE(SORT(TRANSPOSE(FILTER(AE495:AI495, AE495:AI495&lt;&gt;0)),1, FALSE)))"),3.0)</f>
        <v>3</v>
      </c>
      <c r="AM495" s="1">
        <f>IFERROR(__xludf.DUMMYFUNCTION("""COMPUTED_VALUE"""),1.0)</f>
        <v>1</v>
      </c>
      <c r="AN495" s="1">
        <f>IFERROR(__xludf.DUMMYFUNCTION("""COMPUTED_VALUE"""),1.0)</f>
        <v>1</v>
      </c>
      <c r="AR495" s="1">
        <v>3.0</v>
      </c>
      <c r="AS495" s="1">
        <v>1.0</v>
      </c>
      <c r="AT495" s="1">
        <v>1.0</v>
      </c>
      <c r="AU495" s="1"/>
      <c r="AV495" s="1"/>
      <c r="AX495" s="1">
        <v>494.0</v>
      </c>
      <c r="AY495" s="1">
        <v>3.0</v>
      </c>
      <c r="AZ495" s="1">
        <v>1.0</v>
      </c>
      <c r="BA495" s="1">
        <v>1.0</v>
      </c>
      <c r="BB495" s="1"/>
      <c r="BC495" s="1"/>
      <c r="BD495" s="1">
        <v>1.0</v>
      </c>
      <c r="BE495" s="1">
        <v>14.0</v>
      </c>
      <c r="BF495" s="1">
        <v>14.0</v>
      </c>
      <c r="BG495" s="1">
        <v>6.0</v>
      </c>
      <c r="BH495" s="1">
        <v>5.0</v>
      </c>
      <c r="BI495" s="1" t="s">
        <v>963</v>
      </c>
      <c r="BJ495" s="1">
        <v>66.0</v>
      </c>
      <c r="BL495" s="1">
        <v>32604.0</v>
      </c>
    </row>
    <row r="496" ht="15.75" customHeight="1">
      <c r="A496" s="2" t="s">
        <v>964</v>
      </c>
      <c r="B496" s="1" t="str">
        <f>IFERROR(__xludf.DUMMYFUNCTION("""COMPUTED_VALUE"""),"5TAT2")</f>
        <v>5TAT2</v>
      </c>
      <c r="C496" s="1">
        <f>IFERROR(__xludf.DUMMYFUNCTION("""COMPUTED_VALUE"""),849.0)</f>
        <v>849</v>
      </c>
      <c r="D496" s="1" t="s">
        <v>29</v>
      </c>
      <c r="E496" s="1" t="s">
        <v>45</v>
      </c>
      <c r="F496" s="1" t="s">
        <v>39</v>
      </c>
      <c r="G496" s="1" t="s">
        <v>45</v>
      </c>
      <c r="H496" s="1" t="s">
        <v>24</v>
      </c>
      <c r="M496" s="1">
        <v>5.0</v>
      </c>
      <c r="N496" s="1">
        <v>10.0</v>
      </c>
      <c r="O496" s="1">
        <v>14.0</v>
      </c>
      <c r="P496" s="1">
        <v>10.0</v>
      </c>
      <c r="Q496" s="1">
        <v>2.0</v>
      </c>
      <c r="S496" s="1" t="s">
        <v>29</v>
      </c>
      <c r="T496" s="1" t="s">
        <v>45</v>
      </c>
      <c r="U496" s="1" t="s">
        <v>39</v>
      </c>
      <c r="V496" s="1" t="s">
        <v>45</v>
      </c>
      <c r="W496" s="1" t="s">
        <v>24</v>
      </c>
      <c r="Y496" s="1" t="str">
        <f>IFERROR(__xludf.DUMMYFUNCTION("UNIQUE(S496:W496, TRUE)"),"5")</f>
        <v>5</v>
      </c>
      <c r="Z496" s="1" t="str">
        <f>IFERROR(__xludf.DUMMYFUNCTION("""COMPUTED_VALUE"""),"T")</f>
        <v>T</v>
      </c>
      <c r="AA496" s="1" t="str">
        <f>IFERROR(__xludf.DUMMYFUNCTION("""COMPUTED_VALUE"""),"A")</f>
        <v>A</v>
      </c>
      <c r="AB496" s="1" t="str">
        <f>IFERROR(__xludf.DUMMYFUNCTION("""COMPUTED_VALUE"""),"2")</f>
        <v>2</v>
      </c>
      <c r="AE496" s="1">
        <f t="shared" ref="AE496:AI496" si="496">IF($A496&lt;&gt;"", COUNTIF($D496:$H496, "=" &amp; Y496),"")</f>
        <v>1</v>
      </c>
      <c r="AF496" s="1">
        <f t="shared" si="496"/>
        <v>2</v>
      </c>
      <c r="AG496" s="1">
        <f t="shared" si="496"/>
        <v>1</v>
      </c>
      <c r="AH496" s="1">
        <f t="shared" si="496"/>
        <v>1</v>
      </c>
      <c r="AI496" s="1">
        <f t="shared" si="496"/>
        <v>0</v>
      </c>
      <c r="AJ496" s="1">
        <f t="shared" si="3"/>
        <v>0</v>
      </c>
      <c r="AL496" s="1">
        <f>IFERROR(__xludf.DUMMYFUNCTION("IFERROR(TRANSPOSE(SORT(TRANSPOSE(FILTER(AE496:AI496, AE496:AI496&lt;&gt;0)),1, FALSE)))"),2.0)</f>
        <v>2</v>
      </c>
      <c r="AM496" s="1">
        <f>IFERROR(__xludf.DUMMYFUNCTION("""COMPUTED_VALUE"""),1.0)</f>
        <v>1</v>
      </c>
      <c r="AN496" s="1">
        <f>IFERROR(__xludf.DUMMYFUNCTION("""COMPUTED_VALUE"""),1.0)</f>
        <v>1</v>
      </c>
      <c r="AO496" s="1">
        <f>IFERROR(__xludf.DUMMYFUNCTION("""COMPUTED_VALUE"""),1.0)</f>
        <v>1</v>
      </c>
      <c r="AR496" s="1">
        <v>2.0</v>
      </c>
      <c r="AS496" s="1">
        <v>1.0</v>
      </c>
      <c r="AT496" s="1">
        <v>1.0</v>
      </c>
      <c r="AU496" s="1">
        <v>1.0</v>
      </c>
      <c r="AV496" s="1"/>
      <c r="AX496" s="1">
        <v>495.0</v>
      </c>
      <c r="AY496" s="1">
        <v>3.0</v>
      </c>
      <c r="AZ496" s="1">
        <v>1.0</v>
      </c>
      <c r="BA496" s="1">
        <v>1.0</v>
      </c>
      <c r="BB496" s="1"/>
      <c r="BC496" s="1"/>
      <c r="BD496" s="1">
        <v>2.0</v>
      </c>
      <c r="BE496" s="1">
        <v>1.0</v>
      </c>
      <c r="BF496" s="1">
        <v>4.0</v>
      </c>
      <c r="BG496" s="1">
        <v>2.0</v>
      </c>
      <c r="BH496" s="1">
        <v>7.0</v>
      </c>
      <c r="BI496" s="1" t="s">
        <v>965</v>
      </c>
      <c r="BJ496" s="1">
        <v>108.0</v>
      </c>
      <c r="BL496" s="1">
        <v>53460.0</v>
      </c>
    </row>
    <row r="497" ht="15.75" customHeight="1">
      <c r="A497" s="2" t="s">
        <v>966</v>
      </c>
      <c r="B497" s="1" t="str">
        <f>IFERROR(__xludf.DUMMYFUNCTION("""COMPUTED_VALUE"""),"JT5A5")</f>
        <v>JT5A5</v>
      </c>
      <c r="C497" s="1">
        <f>IFERROR(__xludf.DUMMYFUNCTION("""COMPUTED_VALUE"""),143.0)</f>
        <v>143</v>
      </c>
      <c r="D497" s="1" t="s">
        <v>22</v>
      </c>
      <c r="E497" s="1" t="s">
        <v>45</v>
      </c>
      <c r="F497" s="1" t="s">
        <v>29</v>
      </c>
      <c r="G497" s="1" t="s">
        <v>39</v>
      </c>
      <c r="H497" s="1" t="s">
        <v>29</v>
      </c>
      <c r="M497" s="1">
        <v>1.0</v>
      </c>
      <c r="N497" s="1">
        <v>10.0</v>
      </c>
      <c r="O497" s="1">
        <v>5.0</v>
      </c>
      <c r="P497" s="1">
        <v>14.0</v>
      </c>
      <c r="Q497" s="1">
        <v>5.0</v>
      </c>
      <c r="S497" s="1" t="s">
        <v>25</v>
      </c>
      <c r="T497" s="1" t="s">
        <v>45</v>
      </c>
      <c r="U497" s="1" t="s">
        <v>29</v>
      </c>
      <c r="V497" s="1" t="s">
        <v>39</v>
      </c>
      <c r="W497" s="1" t="s">
        <v>29</v>
      </c>
      <c r="Y497" s="1" t="str">
        <f>IFERROR(__xludf.DUMMYFUNCTION("UNIQUE(S497:W497, TRUE)"),"")</f>
        <v/>
      </c>
      <c r="Z497" s="1" t="str">
        <f>IFERROR(__xludf.DUMMYFUNCTION("""COMPUTED_VALUE"""),"T")</f>
        <v>T</v>
      </c>
      <c r="AA497" s="1" t="str">
        <f>IFERROR(__xludf.DUMMYFUNCTION("""COMPUTED_VALUE"""),"5")</f>
        <v>5</v>
      </c>
      <c r="AB497" s="1" t="str">
        <f>IFERROR(__xludf.DUMMYFUNCTION("""COMPUTED_VALUE"""),"A")</f>
        <v>A</v>
      </c>
      <c r="AE497" s="1">
        <f t="shared" ref="AE497:AI497" si="497">IF($A497&lt;&gt;"", COUNTIF($D497:$H497, "=" &amp; Y497),"")</f>
        <v>0</v>
      </c>
      <c r="AF497" s="1">
        <f t="shared" si="497"/>
        <v>1</v>
      </c>
      <c r="AG497" s="1">
        <f t="shared" si="497"/>
        <v>2</v>
      </c>
      <c r="AH497" s="1">
        <f t="shared" si="497"/>
        <v>1</v>
      </c>
      <c r="AI497" s="1">
        <f t="shared" si="497"/>
        <v>0</v>
      </c>
      <c r="AJ497" s="1">
        <f t="shared" si="3"/>
        <v>1</v>
      </c>
      <c r="AL497" s="1">
        <f>IFERROR(__xludf.DUMMYFUNCTION("IFERROR(TRANSPOSE(SORT(TRANSPOSE(FILTER(AE497:AI497, AE497:AI497&lt;&gt;0)),1, FALSE)))"),2.0)</f>
        <v>2</v>
      </c>
      <c r="AM497" s="1">
        <f>IFERROR(__xludf.DUMMYFUNCTION("""COMPUTED_VALUE"""),1.0)</f>
        <v>1</v>
      </c>
      <c r="AN497" s="1">
        <f>IFERROR(__xludf.DUMMYFUNCTION("""COMPUTED_VALUE"""),1.0)</f>
        <v>1</v>
      </c>
      <c r="AR497" s="1">
        <v>3.0</v>
      </c>
      <c r="AS497" s="1">
        <v>1.0</v>
      </c>
      <c r="AT497" s="1">
        <v>1.0</v>
      </c>
      <c r="AU497" s="1"/>
      <c r="AV497" s="1"/>
      <c r="AX497" s="1">
        <v>496.0</v>
      </c>
      <c r="AY497" s="1">
        <v>3.0</v>
      </c>
      <c r="AZ497" s="1">
        <v>1.0</v>
      </c>
      <c r="BA497" s="1">
        <v>1.0</v>
      </c>
      <c r="BB497" s="1"/>
      <c r="BC497" s="1"/>
      <c r="BD497" s="1">
        <v>2.0</v>
      </c>
      <c r="BE497" s="1">
        <v>1.0</v>
      </c>
      <c r="BF497" s="1">
        <v>4.0</v>
      </c>
      <c r="BG497" s="1">
        <v>2.0</v>
      </c>
      <c r="BH497" s="1">
        <v>9.0</v>
      </c>
      <c r="BI497" s="1" t="s">
        <v>967</v>
      </c>
      <c r="BJ497" s="1">
        <v>354.0</v>
      </c>
      <c r="BL497" s="1">
        <v>175584.0</v>
      </c>
    </row>
    <row r="498" ht="15.75" customHeight="1">
      <c r="A498" s="2" t="s">
        <v>968</v>
      </c>
      <c r="B498" s="1" t="str">
        <f>IFERROR(__xludf.DUMMYFUNCTION("""COMPUTED_VALUE"""),"QAAAQ")</f>
        <v>QAAAQ</v>
      </c>
      <c r="C498" s="1">
        <f>IFERROR(__xludf.DUMMYFUNCTION("""COMPUTED_VALUE"""),496.0)</f>
        <v>496</v>
      </c>
      <c r="D498" s="1" t="s">
        <v>20</v>
      </c>
      <c r="E498" s="1" t="s">
        <v>39</v>
      </c>
      <c r="F498" s="1" t="s">
        <v>39</v>
      </c>
      <c r="G498" s="1" t="s">
        <v>39</v>
      </c>
      <c r="H498" s="1" t="s">
        <v>20</v>
      </c>
      <c r="M498" s="1">
        <v>12.0</v>
      </c>
      <c r="N498" s="1">
        <v>14.0</v>
      </c>
      <c r="O498" s="1">
        <v>14.0</v>
      </c>
      <c r="P498" s="1">
        <v>14.0</v>
      </c>
      <c r="Q498" s="1">
        <v>12.0</v>
      </c>
      <c r="S498" s="1" t="s">
        <v>20</v>
      </c>
      <c r="T498" s="1" t="s">
        <v>39</v>
      </c>
      <c r="U498" s="1" t="s">
        <v>39</v>
      </c>
      <c r="V498" s="1" t="s">
        <v>39</v>
      </c>
      <c r="W498" s="1" t="s">
        <v>20</v>
      </c>
      <c r="Y498" s="1" t="str">
        <f>IFERROR(__xludf.DUMMYFUNCTION("UNIQUE(S498:W498, TRUE)"),"Q")</f>
        <v>Q</v>
      </c>
      <c r="Z498" s="1" t="str">
        <f>IFERROR(__xludf.DUMMYFUNCTION("""COMPUTED_VALUE"""),"A")</f>
        <v>A</v>
      </c>
      <c r="AE498" s="1">
        <f t="shared" ref="AE498:AI498" si="498">IF($A498&lt;&gt;"", COUNTIF($D498:$H498, "=" &amp; Y498),"")</f>
        <v>2</v>
      </c>
      <c r="AF498" s="1">
        <f t="shared" si="498"/>
        <v>3</v>
      </c>
      <c r="AG498" s="1">
        <f t="shared" si="498"/>
        <v>0</v>
      </c>
      <c r="AH498" s="1">
        <f t="shared" si="498"/>
        <v>0</v>
      </c>
      <c r="AI498" s="1">
        <f t="shared" si="498"/>
        <v>0</v>
      </c>
      <c r="AJ498" s="1">
        <f t="shared" si="3"/>
        <v>0</v>
      </c>
      <c r="AL498" s="1">
        <f>IFERROR(__xludf.DUMMYFUNCTION("IFERROR(TRANSPOSE(SORT(TRANSPOSE(FILTER(AE498:AI498, AE498:AI498&lt;&gt;0)),1, FALSE)))"),3.0)</f>
        <v>3</v>
      </c>
      <c r="AM498" s="1">
        <f>IFERROR(__xludf.DUMMYFUNCTION("""COMPUTED_VALUE"""),2.0)</f>
        <v>2</v>
      </c>
      <c r="AR498" s="1">
        <v>3.0</v>
      </c>
      <c r="AS498" s="1">
        <v>2.0</v>
      </c>
      <c r="AT498" s="1"/>
      <c r="AU498" s="1"/>
      <c r="AV498" s="1"/>
      <c r="AX498" s="1">
        <v>497.0</v>
      </c>
      <c r="AY498" s="1">
        <v>3.0</v>
      </c>
      <c r="AZ498" s="1">
        <v>1.0</v>
      </c>
      <c r="BA498" s="1">
        <v>1.0</v>
      </c>
      <c r="BB498" s="1"/>
      <c r="BC498" s="1"/>
      <c r="BD498" s="1">
        <v>2.0</v>
      </c>
      <c r="BE498" s="1">
        <v>2.0</v>
      </c>
      <c r="BF498" s="1">
        <v>7.0</v>
      </c>
      <c r="BG498" s="1">
        <v>8.0</v>
      </c>
      <c r="BH498" s="1">
        <v>2.0</v>
      </c>
      <c r="BI498" s="1">
        <v>22782.0</v>
      </c>
      <c r="BJ498" s="1">
        <v>148.0</v>
      </c>
      <c r="BL498" s="1">
        <v>73556.0</v>
      </c>
    </row>
    <row r="499" ht="15.75" customHeight="1">
      <c r="A499" s="2" t="s">
        <v>969</v>
      </c>
      <c r="B499" s="1" t="str">
        <f>IFERROR(__xludf.DUMMYFUNCTION("""COMPUTED_VALUE"""),"QQKKK")</f>
        <v>QQKKK</v>
      </c>
      <c r="C499" s="1">
        <f>IFERROR(__xludf.DUMMYFUNCTION("""COMPUTED_VALUE"""),231.0)</f>
        <v>231</v>
      </c>
      <c r="D499" s="1" t="s">
        <v>20</v>
      </c>
      <c r="E499" s="1" t="s">
        <v>20</v>
      </c>
      <c r="F499" s="1" t="s">
        <v>38</v>
      </c>
      <c r="G499" s="1" t="s">
        <v>38</v>
      </c>
      <c r="H499" s="1" t="s">
        <v>38</v>
      </c>
      <c r="M499" s="1">
        <v>12.0</v>
      </c>
      <c r="N499" s="1">
        <v>12.0</v>
      </c>
      <c r="O499" s="1">
        <v>13.0</v>
      </c>
      <c r="P499" s="1">
        <v>13.0</v>
      </c>
      <c r="Q499" s="1">
        <v>13.0</v>
      </c>
      <c r="S499" s="1" t="s">
        <v>20</v>
      </c>
      <c r="T499" s="1" t="s">
        <v>20</v>
      </c>
      <c r="U499" s="1" t="s">
        <v>38</v>
      </c>
      <c r="V499" s="1" t="s">
        <v>38</v>
      </c>
      <c r="W499" s="1" t="s">
        <v>38</v>
      </c>
      <c r="Y499" s="1" t="str">
        <f>IFERROR(__xludf.DUMMYFUNCTION("UNIQUE(S499:W499, TRUE)"),"Q")</f>
        <v>Q</v>
      </c>
      <c r="Z499" s="1" t="str">
        <f>IFERROR(__xludf.DUMMYFUNCTION("""COMPUTED_VALUE"""),"K")</f>
        <v>K</v>
      </c>
      <c r="AE499" s="1">
        <f t="shared" ref="AE499:AI499" si="499">IF($A499&lt;&gt;"", COUNTIF($D499:$H499, "=" &amp; Y499),"")</f>
        <v>2</v>
      </c>
      <c r="AF499" s="1">
        <f t="shared" si="499"/>
        <v>3</v>
      </c>
      <c r="AG499" s="1">
        <f t="shared" si="499"/>
        <v>0</v>
      </c>
      <c r="AH499" s="1">
        <f t="shared" si="499"/>
        <v>0</v>
      </c>
      <c r="AI499" s="1">
        <f t="shared" si="499"/>
        <v>0</v>
      </c>
      <c r="AJ499" s="1">
        <f t="shared" si="3"/>
        <v>0</v>
      </c>
      <c r="AL499" s="1">
        <f>IFERROR(__xludf.DUMMYFUNCTION("IFERROR(TRANSPOSE(SORT(TRANSPOSE(FILTER(AE499:AI499, AE499:AI499&lt;&gt;0)),1, FALSE)))"),3.0)</f>
        <v>3</v>
      </c>
      <c r="AM499" s="1">
        <f>IFERROR(__xludf.DUMMYFUNCTION("""COMPUTED_VALUE"""),2.0)</f>
        <v>2</v>
      </c>
      <c r="AR499" s="1">
        <v>3.0</v>
      </c>
      <c r="AS499" s="1">
        <v>2.0</v>
      </c>
      <c r="AT499" s="1"/>
      <c r="AU499" s="1"/>
      <c r="AV499" s="1"/>
      <c r="AX499" s="1">
        <v>498.0</v>
      </c>
      <c r="AY499" s="1">
        <v>3.0</v>
      </c>
      <c r="AZ499" s="1">
        <v>1.0</v>
      </c>
      <c r="BA499" s="1">
        <v>1.0</v>
      </c>
      <c r="BB499" s="1"/>
      <c r="BC499" s="1"/>
      <c r="BD499" s="1">
        <v>2.0</v>
      </c>
      <c r="BE499" s="1">
        <v>3.0</v>
      </c>
      <c r="BF499" s="1">
        <v>7.0</v>
      </c>
      <c r="BG499" s="1">
        <v>2.0</v>
      </c>
      <c r="BH499" s="1">
        <v>1.0</v>
      </c>
      <c r="BI499" s="1" t="s">
        <v>970</v>
      </c>
      <c r="BJ499" s="1">
        <v>811.0</v>
      </c>
      <c r="BL499" s="1">
        <v>403878.0</v>
      </c>
    </row>
    <row r="500" ht="15.75" customHeight="1">
      <c r="A500" s="2" t="s">
        <v>971</v>
      </c>
      <c r="B500" s="1" t="str">
        <f>IFERROR(__xludf.DUMMYFUNCTION("""COMPUTED_VALUE"""),"T77K7")</f>
        <v>T77K7</v>
      </c>
      <c r="C500" s="1">
        <f>IFERROR(__xludf.DUMMYFUNCTION("""COMPUTED_VALUE"""),488.0)</f>
        <v>488</v>
      </c>
      <c r="D500" s="1" t="s">
        <v>45</v>
      </c>
      <c r="E500" s="1" t="s">
        <v>28</v>
      </c>
      <c r="F500" s="1" t="s">
        <v>28</v>
      </c>
      <c r="G500" s="1" t="s">
        <v>38</v>
      </c>
      <c r="H500" s="1" t="s">
        <v>28</v>
      </c>
      <c r="M500" s="1">
        <v>10.0</v>
      </c>
      <c r="N500" s="1">
        <v>7.0</v>
      </c>
      <c r="O500" s="1">
        <v>7.0</v>
      </c>
      <c r="P500" s="1">
        <v>13.0</v>
      </c>
      <c r="Q500" s="1">
        <v>7.0</v>
      </c>
      <c r="S500" s="1" t="s">
        <v>45</v>
      </c>
      <c r="T500" s="1" t="s">
        <v>28</v>
      </c>
      <c r="U500" s="1" t="s">
        <v>28</v>
      </c>
      <c r="V500" s="1" t="s">
        <v>38</v>
      </c>
      <c r="W500" s="1" t="s">
        <v>28</v>
      </c>
      <c r="Y500" s="1" t="str">
        <f>IFERROR(__xludf.DUMMYFUNCTION("UNIQUE(S500:W500, TRUE)"),"T")</f>
        <v>T</v>
      </c>
      <c r="Z500" s="1" t="str">
        <f>IFERROR(__xludf.DUMMYFUNCTION("""COMPUTED_VALUE"""),"7")</f>
        <v>7</v>
      </c>
      <c r="AA500" s="1" t="str">
        <f>IFERROR(__xludf.DUMMYFUNCTION("""COMPUTED_VALUE"""),"K")</f>
        <v>K</v>
      </c>
      <c r="AE500" s="1">
        <f t="shared" ref="AE500:AI500" si="500">IF($A500&lt;&gt;"", COUNTIF($D500:$H500, "=" &amp; Y500),"")</f>
        <v>1</v>
      </c>
      <c r="AF500" s="1">
        <f t="shared" si="500"/>
        <v>3</v>
      </c>
      <c r="AG500" s="1">
        <f t="shared" si="500"/>
        <v>1</v>
      </c>
      <c r="AH500" s="1">
        <f t="shared" si="500"/>
        <v>0</v>
      </c>
      <c r="AI500" s="1">
        <f t="shared" si="500"/>
        <v>0</v>
      </c>
      <c r="AJ500" s="1">
        <f t="shared" si="3"/>
        <v>0</v>
      </c>
      <c r="AL500" s="1">
        <f>IFERROR(__xludf.DUMMYFUNCTION("IFERROR(TRANSPOSE(SORT(TRANSPOSE(FILTER(AE500:AI500, AE500:AI500&lt;&gt;0)),1, FALSE)))"),3.0)</f>
        <v>3</v>
      </c>
      <c r="AM500" s="1">
        <f>IFERROR(__xludf.DUMMYFUNCTION("""COMPUTED_VALUE"""),1.0)</f>
        <v>1</v>
      </c>
      <c r="AN500" s="1">
        <f>IFERROR(__xludf.DUMMYFUNCTION("""COMPUTED_VALUE"""),1.0)</f>
        <v>1</v>
      </c>
      <c r="AR500" s="1">
        <v>3.0</v>
      </c>
      <c r="AS500" s="1">
        <v>1.0</v>
      </c>
      <c r="AT500" s="1">
        <v>1.0</v>
      </c>
      <c r="AU500" s="1"/>
      <c r="AV500" s="1"/>
      <c r="AX500" s="1">
        <v>499.0</v>
      </c>
      <c r="AY500" s="1">
        <v>3.0</v>
      </c>
      <c r="AZ500" s="1">
        <v>1.0</v>
      </c>
      <c r="BA500" s="1">
        <v>1.0</v>
      </c>
      <c r="BB500" s="1"/>
      <c r="BC500" s="1"/>
      <c r="BD500" s="1">
        <v>2.0</v>
      </c>
      <c r="BE500" s="1">
        <v>5.0</v>
      </c>
      <c r="BF500" s="1">
        <v>2.0</v>
      </c>
      <c r="BG500" s="1">
        <v>2.0</v>
      </c>
      <c r="BH500" s="1">
        <v>4.0</v>
      </c>
      <c r="BI500" s="1">
        <v>25224.0</v>
      </c>
      <c r="BJ500" s="1">
        <v>281.0</v>
      </c>
      <c r="BL500" s="1">
        <v>140219.0</v>
      </c>
    </row>
    <row r="501" ht="15.75" customHeight="1">
      <c r="A501" s="2" t="s">
        <v>972</v>
      </c>
      <c r="B501" s="1" t="str">
        <f>IFERROR(__xludf.DUMMYFUNCTION("""COMPUTED_VALUE"""),"77TTQ")</f>
        <v>77TTQ</v>
      </c>
      <c r="C501" s="1">
        <f>IFERROR(__xludf.DUMMYFUNCTION("""COMPUTED_VALUE"""),461.0)</f>
        <v>461</v>
      </c>
      <c r="D501" s="1" t="s">
        <v>28</v>
      </c>
      <c r="E501" s="1" t="s">
        <v>28</v>
      </c>
      <c r="F501" s="1" t="s">
        <v>45</v>
      </c>
      <c r="G501" s="1" t="s">
        <v>45</v>
      </c>
      <c r="H501" s="1" t="s">
        <v>20</v>
      </c>
      <c r="M501" s="1">
        <v>7.0</v>
      </c>
      <c r="N501" s="1">
        <v>7.0</v>
      </c>
      <c r="O501" s="1">
        <v>10.0</v>
      </c>
      <c r="P501" s="1">
        <v>10.0</v>
      </c>
      <c r="Q501" s="1">
        <v>12.0</v>
      </c>
      <c r="S501" s="1" t="s">
        <v>28</v>
      </c>
      <c r="T501" s="1" t="s">
        <v>28</v>
      </c>
      <c r="U501" s="1" t="s">
        <v>45</v>
      </c>
      <c r="V501" s="1" t="s">
        <v>45</v>
      </c>
      <c r="W501" s="1" t="s">
        <v>20</v>
      </c>
      <c r="Y501" s="1" t="str">
        <f>IFERROR(__xludf.DUMMYFUNCTION("UNIQUE(S501:W501, TRUE)"),"7")</f>
        <v>7</v>
      </c>
      <c r="Z501" s="1" t="str">
        <f>IFERROR(__xludf.DUMMYFUNCTION("""COMPUTED_VALUE"""),"T")</f>
        <v>T</v>
      </c>
      <c r="AA501" s="1" t="str">
        <f>IFERROR(__xludf.DUMMYFUNCTION("""COMPUTED_VALUE"""),"Q")</f>
        <v>Q</v>
      </c>
      <c r="AE501" s="1">
        <f t="shared" ref="AE501:AI501" si="501">IF($A501&lt;&gt;"", COUNTIF($D501:$H501, "=" &amp; Y501),"")</f>
        <v>2</v>
      </c>
      <c r="AF501" s="1">
        <f t="shared" si="501"/>
        <v>2</v>
      </c>
      <c r="AG501" s="1">
        <f t="shared" si="501"/>
        <v>1</v>
      </c>
      <c r="AH501" s="1">
        <f t="shared" si="501"/>
        <v>0</v>
      </c>
      <c r="AI501" s="1">
        <f t="shared" si="501"/>
        <v>0</v>
      </c>
      <c r="AJ501" s="1">
        <f t="shared" si="3"/>
        <v>0</v>
      </c>
      <c r="AL501" s="1">
        <f>IFERROR(__xludf.DUMMYFUNCTION("IFERROR(TRANSPOSE(SORT(TRANSPOSE(FILTER(AE501:AI501, AE501:AI501&lt;&gt;0)),1, FALSE)))"),2.0)</f>
        <v>2</v>
      </c>
      <c r="AM501" s="1">
        <f>IFERROR(__xludf.DUMMYFUNCTION("""COMPUTED_VALUE"""),2.0)</f>
        <v>2</v>
      </c>
      <c r="AN501" s="1">
        <f>IFERROR(__xludf.DUMMYFUNCTION("""COMPUTED_VALUE"""),1.0)</f>
        <v>1</v>
      </c>
      <c r="AR501" s="1">
        <v>2.0</v>
      </c>
      <c r="AS501" s="1">
        <v>2.0</v>
      </c>
      <c r="AT501" s="1">
        <v>1.0</v>
      </c>
      <c r="AU501" s="1"/>
      <c r="AV501" s="1"/>
      <c r="AX501" s="1">
        <v>500.0</v>
      </c>
      <c r="AY501" s="1">
        <v>3.0</v>
      </c>
      <c r="AZ501" s="1">
        <v>1.0</v>
      </c>
      <c r="BA501" s="1">
        <v>1.0</v>
      </c>
      <c r="BB501" s="1"/>
      <c r="BC501" s="1"/>
      <c r="BD501" s="1">
        <v>2.0</v>
      </c>
      <c r="BE501" s="1">
        <v>6.0</v>
      </c>
      <c r="BF501" s="1">
        <v>2.0</v>
      </c>
      <c r="BG501" s="1">
        <v>7.0</v>
      </c>
      <c r="BH501" s="1">
        <v>2.0</v>
      </c>
      <c r="BI501" s="1">
        <v>26272.0</v>
      </c>
      <c r="BJ501" s="1">
        <v>373.0</v>
      </c>
      <c r="BL501" s="1">
        <v>186500.0</v>
      </c>
    </row>
    <row r="502" ht="15.75" customHeight="1">
      <c r="A502" s="2" t="s">
        <v>973</v>
      </c>
      <c r="B502" s="1" t="str">
        <f>IFERROR(__xludf.DUMMYFUNCTION("""COMPUTED_VALUE"""),"TAQ69")</f>
        <v>TAQ69</v>
      </c>
      <c r="C502" s="1">
        <f>IFERROR(__xludf.DUMMYFUNCTION("""COMPUTED_VALUE"""),535.0)</f>
        <v>535</v>
      </c>
      <c r="D502" s="1" t="s">
        <v>45</v>
      </c>
      <c r="E502" s="1" t="s">
        <v>39</v>
      </c>
      <c r="F502" s="1" t="s">
        <v>20</v>
      </c>
      <c r="G502" s="1" t="s">
        <v>40</v>
      </c>
      <c r="H502" s="1" t="s">
        <v>23</v>
      </c>
      <c r="M502" s="1">
        <v>10.0</v>
      </c>
      <c r="N502" s="1">
        <v>14.0</v>
      </c>
      <c r="O502" s="1">
        <v>12.0</v>
      </c>
      <c r="P502" s="1">
        <v>6.0</v>
      </c>
      <c r="Q502" s="1">
        <v>9.0</v>
      </c>
      <c r="S502" s="1" t="s">
        <v>45</v>
      </c>
      <c r="T502" s="1" t="s">
        <v>39</v>
      </c>
      <c r="U502" s="1" t="s">
        <v>20</v>
      </c>
      <c r="V502" s="1" t="s">
        <v>40</v>
      </c>
      <c r="W502" s="1" t="s">
        <v>23</v>
      </c>
      <c r="Y502" s="1" t="str">
        <f>IFERROR(__xludf.DUMMYFUNCTION("UNIQUE(S502:W502, TRUE)"),"T")</f>
        <v>T</v>
      </c>
      <c r="Z502" s="1" t="str">
        <f>IFERROR(__xludf.DUMMYFUNCTION("""COMPUTED_VALUE"""),"A")</f>
        <v>A</v>
      </c>
      <c r="AA502" s="1" t="str">
        <f>IFERROR(__xludf.DUMMYFUNCTION("""COMPUTED_VALUE"""),"Q")</f>
        <v>Q</v>
      </c>
      <c r="AB502" s="1" t="str">
        <f>IFERROR(__xludf.DUMMYFUNCTION("""COMPUTED_VALUE"""),"6")</f>
        <v>6</v>
      </c>
      <c r="AC502" s="1" t="str">
        <f>IFERROR(__xludf.DUMMYFUNCTION("""COMPUTED_VALUE"""),"9")</f>
        <v>9</v>
      </c>
      <c r="AE502" s="1">
        <f t="shared" ref="AE502:AI502" si="502">IF($A502&lt;&gt;"", COUNTIF($D502:$H502, "=" &amp; Y502),"")</f>
        <v>1</v>
      </c>
      <c r="AF502" s="1">
        <f t="shared" si="502"/>
        <v>1</v>
      </c>
      <c r="AG502" s="1">
        <f t="shared" si="502"/>
        <v>1</v>
      </c>
      <c r="AH502" s="1">
        <f t="shared" si="502"/>
        <v>1</v>
      </c>
      <c r="AI502" s="1">
        <f t="shared" si="502"/>
        <v>1</v>
      </c>
      <c r="AJ502" s="1">
        <f t="shared" si="3"/>
        <v>0</v>
      </c>
      <c r="AL502" s="1">
        <f>IFERROR(__xludf.DUMMYFUNCTION("IFERROR(TRANSPOSE(SORT(TRANSPOSE(FILTER(AE502:AI502, AE502:AI502&lt;&gt;0)),1, FALSE)))"),1.0)</f>
        <v>1</v>
      </c>
      <c r="AM502" s="1">
        <f>IFERROR(__xludf.DUMMYFUNCTION("""COMPUTED_VALUE"""),1.0)</f>
        <v>1</v>
      </c>
      <c r="AN502" s="1">
        <f>IFERROR(__xludf.DUMMYFUNCTION("""COMPUTED_VALUE"""),1.0)</f>
        <v>1</v>
      </c>
      <c r="AO502" s="1">
        <f>IFERROR(__xludf.DUMMYFUNCTION("""COMPUTED_VALUE"""),1.0)</f>
        <v>1</v>
      </c>
      <c r="AP502" s="1">
        <f>IFERROR(__xludf.DUMMYFUNCTION("""COMPUTED_VALUE"""),1.0)</f>
        <v>1</v>
      </c>
      <c r="AR502" s="1">
        <v>1.0</v>
      </c>
      <c r="AS502" s="1">
        <v>1.0</v>
      </c>
      <c r="AT502" s="1">
        <v>1.0</v>
      </c>
      <c r="AU502" s="1">
        <v>1.0</v>
      </c>
      <c r="AV502" s="1">
        <v>1.0</v>
      </c>
      <c r="AX502" s="1">
        <v>501.0</v>
      </c>
      <c r="AY502" s="1">
        <v>3.0</v>
      </c>
      <c r="AZ502" s="1">
        <v>1.0</v>
      </c>
      <c r="BA502" s="1">
        <v>1.0</v>
      </c>
      <c r="BB502" s="1"/>
      <c r="BC502" s="1"/>
      <c r="BD502" s="1">
        <v>2.0</v>
      </c>
      <c r="BE502" s="1">
        <v>6.0</v>
      </c>
      <c r="BF502" s="1">
        <v>6.0</v>
      </c>
      <c r="BG502" s="1">
        <v>6.0</v>
      </c>
      <c r="BH502" s="1">
        <v>14.0</v>
      </c>
      <c r="BI502" s="1" t="s">
        <v>974</v>
      </c>
      <c r="BJ502" s="1">
        <v>683.0</v>
      </c>
      <c r="BL502" s="1">
        <v>342183.0</v>
      </c>
    </row>
    <row r="503" ht="15.75" customHeight="1">
      <c r="A503" s="2" t="s">
        <v>975</v>
      </c>
      <c r="B503" s="1" t="str">
        <f>IFERROR(__xludf.DUMMYFUNCTION("""COMPUTED_VALUE"""),"43T47")</f>
        <v>43T47</v>
      </c>
      <c r="C503" s="1">
        <f>IFERROR(__xludf.DUMMYFUNCTION("""COMPUTED_VALUE"""),933.0)</f>
        <v>933</v>
      </c>
      <c r="D503" s="1" t="s">
        <v>21</v>
      </c>
      <c r="E503" s="1" t="s">
        <v>31</v>
      </c>
      <c r="F503" s="1" t="s">
        <v>45</v>
      </c>
      <c r="G503" s="1" t="s">
        <v>21</v>
      </c>
      <c r="H503" s="1" t="s">
        <v>28</v>
      </c>
      <c r="M503" s="1">
        <v>4.0</v>
      </c>
      <c r="N503" s="1">
        <v>3.0</v>
      </c>
      <c r="O503" s="1">
        <v>10.0</v>
      </c>
      <c r="P503" s="1">
        <v>4.0</v>
      </c>
      <c r="Q503" s="1">
        <v>7.0</v>
      </c>
      <c r="S503" s="1" t="s">
        <v>21</v>
      </c>
      <c r="T503" s="1" t="s">
        <v>31</v>
      </c>
      <c r="U503" s="1" t="s">
        <v>45</v>
      </c>
      <c r="V503" s="1" t="s">
        <v>21</v>
      </c>
      <c r="W503" s="1" t="s">
        <v>28</v>
      </c>
      <c r="Y503" s="1" t="str">
        <f>IFERROR(__xludf.DUMMYFUNCTION("UNIQUE(S503:W503, TRUE)"),"4")</f>
        <v>4</v>
      </c>
      <c r="Z503" s="1" t="str">
        <f>IFERROR(__xludf.DUMMYFUNCTION("""COMPUTED_VALUE"""),"3")</f>
        <v>3</v>
      </c>
      <c r="AA503" s="1" t="str">
        <f>IFERROR(__xludf.DUMMYFUNCTION("""COMPUTED_VALUE"""),"T")</f>
        <v>T</v>
      </c>
      <c r="AB503" s="1" t="str">
        <f>IFERROR(__xludf.DUMMYFUNCTION("""COMPUTED_VALUE"""),"7")</f>
        <v>7</v>
      </c>
      <c r="AE503" s="1">
        <f t="shared" ref="AE503:AI503" si="503">IF($A503&lt;&gt;"", COUNTIF($D503:$H503, "=" &amp; Y503),"")</f>
        <v>2</v>
      </c>
      <c r="AF503" s="1">
        <f t="shared" si="503"/>
        <v>1</v>
      </c>
      <c r="AG503" s="1">
        <f t="shared" si="503"/>
        <v>1</v>
      </c>
      <c r="AH503" s="1">
        <f t="shared" si="503"/>
        <v>1</v>
      </c>
      <c r="AI503" s="1">
        <f t="shared" si="503"/>
        <v>0</v>
      </c>
      <c r="AJ503" s="1">
        <f t="shared" si="3"/>
        <v>0</v>
      </c>
      <c r="AL503" s="1">
        <f>IFERROR(__xludf.DUMMYFUNCTION("IFERROR(TRANSPOSE(SORT(TRANSPOSE(FILTER(AE503:AI503, AE503:AI503&lt;&gt;0)),1, FALSE)))"),2.0)</f>
        <v>2</v>
      </c>
      <c r="AM503" s="1">
        <f>IFERROR(__xludf.DUMMYFUNCTION("""COMPUTED_VALUE"""),1.0)</f>
        <v>1</v>
      </c>
      <c r="AN503" s="1">
        <f>IFERROR(__xludf.DUMMYFUNCTION("""COMPUTED_VALUE"""),1.0)</f>
        <v>1</v>
      </c>
      <c r="AO503" s="1">
        <f>IFERROR(__xludf.DUMMYFUNCTION("""COMPUTED_VALUE"""),1.0)</f>
        <v>1</v>
      </c>
      <c r="AR503" s="1">
        <v>2.0</v>
      </c>
      <c r="AS503" s="1">
        <v>1.0</v>
      </c>
      <c r="AT503" s="1">
        <v>1.0</v>
      </c>
      <c r="AU503" s="1">
        <v>1.0</v>
      </c>
      <c r="AV503" s="1"/>
      <c r="AX503" s="1">
        <v>502.0</v>
      </c>
      <c r="AY503" s="1">
        <v>3.0</v>
      </c>
      <c r="AZ503" s="1">
        <v>1.0</v>
      </c>
      <c r="BA503" s="1">
        <v>1.0</v>
      </c>
      <c r="BB503" s="1"/>
      <c r="BC503" s="1"/>
      <c r="BD503" s="1">
        <v>2.0</v>
      </c>
      <c r="BE503" s="1">
        <v>7.0</v>
      </c>
      <c r="BF503" s="1">
        <v>1.0</v>
      </c>
      <c r="BG503" s="1">
        <v>1.0</v>
      </c>
      <c r="BH503" s="1">
        <v>10.0</v>
      </c>
      <c r="BI503" s="1" t="s">
        <v>976</v>
      </c>
      <c r="BJ503" s="1">
        <v>690.0</v>
      </c>
      <c r="BL503" s="1">
        <v>346380.0</v>
      </c>
    </row>
    <row r="504" ht="15.75" customHeight="1">
      <c r="A504" s="2" t="s">
        <v>977</v>
      </c>
      <c r="B504" s="1" t="str">
        <f>IFERROR(__xludf.DUMMYFUNCTION("""COMPUTED_VALUE"""),"8K3KJ")</f>
        <v>8K3KJ</v>
      </c>
      <c r="C504" s="1">
        <f>IFERROR(__xludf.DUMMYFUNCTION("""COMPUTED_VALUE"""),212.0)</f>
        <v>212</v>
      </c>
      <c r="D504" s="1" t="s">
        <v>30</v>
      </c>
      <c r="E504" s="1" t="s">
        <v>38</v>
      </c>
      <c r="F504" s="1" t="s">
        <v>31</v>
      </c>
      <c r="G504" s="1" t="s">
        <v>38</v>
      </c>
      <c r="H504" s="1" t="s">
        <v>22</v>
      </c>
      <c r="M504" s="1">
        <v>8.0</v>
      </c>
      <c r="N504" s="1">
        <v>13.0</v>
      </c>
      <c r="O504" s="1">
        <v>3.0</v>
      </c>
      <c r="P504" s="1">
        <v>13.0</v>
      </c>
      <c r="Q504" s="1">
        <v>1.0</v>
      </c>
      <c r="S504" s="1" t="s">
        <v>30</v>
      </c>
      <c r="T504" s="1" t="s">
        <v>38</v>
      </c>
      <c r="U504" s="1" t="s">
        <v>31</v>
      </c>
      <c r="V504" s="1" t="s">
        <v>38</v>
      </c>
      <c r="W504" s="1" t="s">
        <v>25</v>
      </c>
      <c r="Y504" s="1" t="str">
        <f>IFERROR(__xludf.DUMMYFUNCTION("UNIQUE(S504:W504, TRUE)"),"8")</f>
        <v>8</v>
      </c>
      <c r="Z504" s="1" t="str">
        <f>IFERROR(__xludf.DUMMYFUNCTION("""COMPUTED_VALUE"""),"K")</f>
        <v>K</v>
      </c>
      <c r="AA504" s="1" t="str">
        <f>IFERROR(__xludf.DUMMYFUNCTION("""COMPUTED_VALUE"""),"3")</f>
        <v>3</v>
      </c>
      <c r="AB504" s="1" t="str">
        <f>IFERROR(__xludf.DUMMYFUNCTION("""COMPUTED_VALUE"""),"")</f>
        <v/>
      </c>
      <c r="AE504" s="1">
        <f t="shared" ref="AE504:AI504" si="504">IF($A504&lt;&gt;"", COUNTIF($D504:$H504, "=" &amp; Y504),"")</f>
        <v>1</v>
      </c>
      <c r="AF504" s="1">
        <f t="shared" si="504"/>
        <v>2</v>
      </c>
      <c r="AG504" s="1">
        <f t="shared" si="504"/>
        <v>1</v>
      </c>
      <c r="AH504" s="1">
        <f t="shared" si="504"/>
        <v>0</v>
      </c>
      <c r="AI504" s="1">
        <f t="shared" si="504"/>
        <v>0</v>
      </c>
      <c r="AJ504" s="1">
        <f t="shared" si="3"/>
        <v>1</v>
      </c>
      <c r="AL504" s="1">
        <f>IFERROR(__xludf.DUMMYFUNCTION("IFERROR(TRANSPOSE(SORT(TRANSPOSE(FILTER(AE504:AI504, AE504:AI504&lt;&gt;0)),1, FALSE)))"),2.0)</f>
        <v>2</v>
      </c>
      <c r="AM504" s="1">
        <f>IFERROR(__xludf.DUMMYFUNCTION("""COMPUTED_VALUE"""),1.0)</f>
        <v>1</v>
      </c>
      <c r="AN504" s="1">
        <f>IFERROR(__xludf.DUMMYFUNCTION("""COMPUTED_VALUE"""),1.0)</f>
        <v>1</v>
      </c>
      <c r="AR504" s="1">
        <v>3.0</v>
      </c>
      <c r="AS504" s="1">
        <v>1.0</v>
      </c>
      <c r="AT504" s="1">
        <v>1.0</v>
      </c>
      <c r="AU504" s="1"/>
      <c r="AV504" s="1"/>
      <c r="AX504" s="1">
        <v>503.0</v>
      </c>
      <c r="AY504" s="1">
        <v>3.0</v>
      </c>
      <c r="AZ504" s="1">
        <v>1.0</v>
      </c>
      <c r="BA504" s="1">
        <v>1.0</v>
      </c>
      <c r="BB504" s="1"/>
      <c r="BC504" s="1"/>
      <c r="BD504" s="1">
        <v>2.0</v>
      </c>
      <c r="BE504" s="1">
        <v>7.0</v>
      </c>
      <c r="BF504" s="1">
        <v>6.0</v>
      </c>
      <c r="BG504" s="1">
        <v>6.0</v>
      </c>
      <c r="BH504" s="1">
        <v>6.0</v>
      </c>
      <c r="BI504" s="1">
        <v>27666.0</v>
      </c>
      <c r="BJ504" s="1">
        <v>408.0</v>
      </c>
      <c r="BL504" s="1">
        <v>205224.0</v>
      </c>
    </row>
    <row r="505" ht="15.75" customHeight="1">
      <c r="A505" s="2" t="s">
        <v>978</v>
      </c>
      <c r="B505" s="1" t="str">
        <f>IFERROR(__xludf.DUMMYFUNCTION("""COMPUTED_VALUE"""),"768QQ")</f>
        <v>768QQ</v>
      </c>
      <c r="C505" s="1">
        <f>IFERROR(__xludf.DUMMYFUNCTION("""COMPUTED_VALUE"""),573.0)</f>
        <v>573</v>
      </c>
      <c r="D505" s="1" t="s">
        <v>28</v>
      </c>
      <c r="E505" s="1" t="s">
        <v>40</v>
      </c>
      <c r="F505" s="1" t="s">
        <v>30</v>
      </c>
      <c r="G505" s="1" t="s">
        <v>20</v>
      </c>
      <c r="H505" s="1" t="s">
        <v>20</v>
      </c>
      <c r="M505" s="1">
        <v>7.0</v>
      </c>
      <c r="N505" s="1">
        <v>6.0</v>
      </c>
      <c r="O505" s="1">
        <v>8.0</v>
      </c>
      <c r="P505" s="1">
        <v>12.0</v>
      </c>
      <c r="Q505" s="1">
        <v>12.0</v>
      </c>
      <c r="S505" s="1" t="s">
        <v>28</v>
      </c>
      <c r="T505" s="1" t="s">
        <v>40</v>
      </c>
      <c r="U505" s="1" t="s">
        <v>30</v>
      </c>
      <c r="V505" s="1" t="s">
        <v>20</v>
      </c>
      <c r="W505" s="1" t="s">
        <v>20</v>
      </c>
      <c r="Y505" s="1" t="str">
        <f>IFERROR(__xludf.DUMMYFUNCTION("UNIQUE(S505:W505, TRUE)"),"7")</f>
        <v>7</v>
      </c>
      <c r="Z505" s="1" t="str">
        <f>IFERROR(__xludf.DUMMYFUNCTION("""COMPUTED_VALUE"""),"6")</f>
        <v>6</v>
      </c>
      <c r="AA505" s="1" t="str">
        <f>IFERROR(__xludf.DUMMYFUNCTION("""COMPUTED_VALUE"""),"8")</f>
        <v>8</v>
      </c>
      <c r="AB505" s="1" t="str">
        <f>IFERROR(__xludf.DUMMYFUNCTION("""COMPUTED_VALUE"""),"Q")</f>
        <v>Q</v>
      </c>
      <c r="AE505" s="1">
        <f t="shared" ref="AE505:AI505" si="505">IF($A505&lt;&gt;"", COUNTIF($D505:$H505, "=" &amp; Y505),"")</f>
        <v>1</v>
      </c>
      <c r="AF505" s="1">
        <f t="shared" si="505"/>
        <v>1</v>
      </c>
      <c r="AG505" s="1">
        <f t="shared" si="505"/>
        <v>1</v>
      </c>
      <c r="AH505" s="1">
        <f t="shared" si="505"/>
        <v>2</v>
      </c>
      <c r="AI505" s="1">
        <f t="shared" si="505"/>
        <v>0</v>
      </c>
      <c r="AJ505" s="1">
        <f t="shared" si="3"/>
        <v>0</v>
      </c>
      <c r="AL505" s="1">
        <f>IFERROR(__xludf.DUMMYFUNCTION("IFERROR(TRANSPOSE(SORT(TRANSPOSE(FILTER(AE505:AI505, AE505:AI505&lt;&gt;0)),1, FALSE)))"),2.0)</f>
        <v>2</v>
      </c>
      <c r="AM505" s="1">
        <f>IFERROR(__xludf.DUMMYFUNCTION("""COMPUTED_VALUE"""),1.0)</f>
        <v>1</v>
      </c>
      <c r="AN505" s="1">
        <f>IFERROR(__xludf.DUMMYFUNCTION("""COMPUTED_VALUE"""),1.0)</f>
        <v>1</v>
      </c>
      <c r="AO505" s="1">
        <f>IFERROR(__xludf.DUMMYFUNCTION("""COMPUTED_VALUE"""),1.0)</f>
        <v>1</v>
      </c>
      <c r="AR505" s="1">
        <v>2.0</v>
      </c>
      <c r="AS505" s="1">
        <v>1.0</v>
      </c>
      <c r="AT505" s="1">
        <v>1.0</v>
      </c>
      <c r="AU505" s="1">
        <v>1.0</v>
      </c>
      <c r="AV505" s="1"/>
      <c r="AX505" s="1">
        <v>504.0</v>
      </c>
      <c r="AY505" s="1">
        <v>3.0</v>
      </c>
      <c r="AZ505" s="1">
        <v>1.0</v>
      </c>
      <c r="BA505" s="1">
        <v>1.0</v>
      </c>
      <c r="BB505" s="1"/>
      <c r="BC505" s="1"/>
      <c r="BD505" s="1">
        <v>2.0</v>
      </c>
      <c r="BE505" s="1">
        <v>9.0</v>
      </c>
      <c r="BF505" s="1">
        <v>10.0</v>
      </c>
      <c r="BG505" s="1">
        <v>10.0</v>
      </c>
      <c r="BH505" s="1">
        <v>1.0</v>
      </c>
      <c r="BI505" s="1" t="s">
        <v>979</v>
      </c>
      <c r="BJ505" s="1">
        <v>310.0</v>
      </c>
      <c r="BL505" s="1">
        <v>156240.0</v>
      </c>
    </row>
    <row r="506" ht="15.75" customHeight="1">
      <c r="A506" s="2" t="s">
        <v>980</v>
      </c>
      <c r="B506" s="1" t="str">
        <f>IFERROR(__xludf.DUMMYFUNCTION("""COMPUTED_VALUE"""),"A75A5")</f>
        <v>A75A5</v>
      </c>
      <c r="C506" s="1">
        <f>IFERROR(__xludf.DUMMYFUNCTION("""COMPUTED_VALUE"""),643.0)</f>
        <v>643</v>
      </c>
      <c r="D506" s="1" t="s">
        <v>39</v>
      </c>
      <c r="E506" s="1" t="s">
        <v>28</v>
      </c>
      <c r="F506" s="1" t="s">
        <v>29</v>
      </c>
      <c r="G506" s="1" t="s">
        <v>39</v>
      </c>
      <c r="H506" s="1" t="s">
        <v>29</v>
      </c>
      <c r="M506" s="1">
        <v>14.0</v>
      </c>
      <c r="N506" s="1">
        <v>7.0</v>
      </c>
      <c r="O506" s="1">
        <v>5.0</v>
      </c>
      <c r="P506" s="1">
        <v>14.0</v>
      </c>
      <c r="Q506" s="1">
        <v>5.0</v>
      </c>
      <c r="S506" s="1" t="s">
        <v>39</v>
      </c>
      <c r="T506" s="1" t="s">
        <v>28</v>
      </c>
      <c r="U506" s="1" t="s">
        <v>29</v>
      </c>
      <c r="V506" s="1" t="s">
        <v>39</v>
      </c>
      <c r="W506" s="1" t="s">
        <v>29</v>
      </c>
      <c r="Y506" s="1" t="str">
        <f>IFERROR(__xludf.DUMMYFUNCTION("UNIQUE(S506:W506, TRUE)"),"A")</f>
        <v>A</v>
      </c>
      <c r="Z506" s="1" t="str">
        <f>IFERROR(__xludf.DUMMYFUNCTION("""COMPUTED_VALUE"""),"7")</f>
        <v>7</v>
      </c>
      <c r="AA506" s="1" t="str">
        <f>IFERROR(__xludf.DUMMYFUNCTION("""COMPUTED_VALUE"""),"5")</f>
        <v>5</v>
      </c>
      <c r="AE506" s="1">
        <f t="shared" ref="AE506:AI506" si="506">IF($A506&lt;&gt;"", COUNTIF($D506:$H506, "=" &amp; Y506),"")</f>
        <v>2</v>
      </c>
      <c r="AF506" s="1">
        <f t="shared" si="506"/>
        <v>1</v>
      </c>
      <c r="AG506" s="1">
        <f t="shared" si="506"/>
        <v>2</v>
      </c>
      <c r="AH506" s="1">
        <f t="shared" si="506"/>
        <v>0</v>
      </c>
      <c r="AI506" s="1">
        <f t="shared" si="506"/>
        <v>0</v>
      </c>
      <c r="AJ506" s="1">
        <f t="shared" si="3"/>
        <v>0</v>
      </c>
      <c r="AL506" s="1">
        <f>IFERROR(__xludf.DUMMYFUNCTION("IFERROR(TRANSPOSE(SORT(TRANSPOSE(FILTER(AE506:AI506, AE506:AI506&lt;&gt;0)),1, FALSE)))"),2.0)</f>
        <v>2</v>
      </c>
      <c r="AM506" s="1">
        <f>IFERROR(__xludf.DUMMYFUNCTION("""COMPUTED_VALUE"""),2.0)</f>
        <v>2</v>
      </c>
      <c r="AN506" s="1">
        <f>IFERROR(__xludf.DUMMYFUNCTION("""COMPUTED_VALUE"""),1.0)</f>
        <v>1</v>
      </c>
      <c r="AR506" s="1">
        <v>2.0</v>
      </c>
      <c r="AS506" s="1">
        <v>2.0</v>
      </c>
      <c r="AT506" s="1">
        <v>1.0</v>
      </c>
      <c r="AU506" s="1"/>
      <c r="AV506" s="1"/>
      <c r="AX506" s="1">
        <v>505.0</v>
      </c>
      <c r="AY506" s="1">
        <v>3.0</v>
      </c>
      <c r="AZ506" s="1">
        <v>1.0</v>
      </c>
      <c r="BA506" s="1">
        <v>1.0</v>
      </c>
      <c r="BB506" s="1"/>
      <c r="BC506" s="1"/>
      <c r="BD506" s="1">
        <v>2.0</v>
      </c>
      <c r="BE506" s="1">
        <v>10.0</v>
      </c>
      <c r="BF506" s="1">
        <v>10.0</v>
      </c>
      <c r="BG506" s="1">
        <v>3.0</v>
      </c>
      <c r="BH506" s="1">
        <v>10.0</v>
      </c>
      <c r="BI506" s="1" t="s">
        <v>981</v>
      </c>
      <c r="BJ506" s="1">
        <v>393.0</v>
      </c>
      <c r="BL506" s="1">
        <v>198465.0</v>
      </c>
    </row>
    <row r="507" ht="15.75" customHeight="1">
      <c r="A507" s="2" t="s">
        <v>982</v>
      </c>
      <c r="B507" s="1" t="str">
        <f>IFERROR(__xludf.DUMMYFUNCTION("""COMPUTED_VALUE"""),"88JT4")</f>
        <v>88JT4</v>
      </c>
      <c r="C507" s="1">
        <f>IFERROR(__xludf.DUMMYFUNCTION("""COMPUTED_VALUE"""),130.0)</f>
        <v>130</v>
      </c>
      <c r="D507" s="1" t="s">
        <v>30</v>
      </c>
      <c r="E507" s="1" t="s">
        <v>30</v>
      </c>
      <c r="F507" s="1" t="s">
        <v>22</v>
      </c>
      <c r="G507" s="1" t="s">
        <v>45</v>
      </c>
      <c r="H507" s="1" t="s">
        <v>21</v>
      </c>
      <c r="M507" s="1">
        <v>8.0</v>
      </c>
      <c r="N507" s="1">
        <v>8.0</v>
      </c>
      <c r="O507" s="1">
        <v>1.0</v>
      </c>
      <c r="P507" s="1">
        <v>10.0</v>
      </c>
      <c r="Q507" s="1">
        <v>4.0</v>
      </c>
      <c r="S507" s="1" t="s">
        <v>30</v>
      </c>
      <c r="T507" s="1" t="s">
        <v>30</v>
      </c>
      <c r="U507" s="1" t="s">
        <v>25</v>
      </c>
      <c r="V507" s="1" t="s">
        <v>45</v>
      </c>
      <c r="W507" s="1" t="s">
        <v>21</v>
      </c>
      <c r="Y507" s="1" t="str">
        <f>IFERROR(__xludf.DUMMYFUNCTION("UNIQUE(S507:W507, TRUE)"),"8")</f>
        <v>8</v>
      </c>
      <c r="Z507" s="1" t="str">
        <f>IFERROR(__xludf.DUMMYFUNCTION("""COMPUTED_VALUE"""),"")</f>
        <v/>
      </c>
      <c r="AA507" s="1" t="str">
        <f>IFERROR(__xludf.DUMMYFUNCTION("""COMPUTED_VALUE"""),"T")</f>
        <v>T</v>
      </c>
      <c r="AB507" s="1" t="str">
        <f>IFERROR(__xludf.DUMMYFUNCTION("""COMPUTED_VALUE"""),"4")</f>
        <v>4</v>
      </c>
      <c r="AE507" s="1">
        <f t="shared" ref="AE507:AI507" si="507">IF($A507&lt;&gt;"", COUNTIF($D507:$H507, "=" &amp; Y507),"")</f>
        <v>2</v>
      </c>
      <c r="AF507" s="1">
        <f t="shared" si="507"/>
        <v>0</v>
      </c>
      <c r="AG507" s="1">
        <f t="shared" si="507"/>
        <v>1</v>
      </c>
      <c r="AH507" s="1">
        <f t="shared" si="507"/>
        <v>1</v>
      </c>
      <c r="AI507" s="1">
        <f t="shared" si="507"/>
        <v>0</v>
      </c>
      <c r="AJ507" s="1">
        <f t="shared" si="3"/>
        <v>1</v>
      </c>
      <c r="AL507" s="1">
        <f>IFERROR(__xludf.DUMMYFUNCTION("IFERROR(TRANSPOSE(SORT(TRANSPOSE(FILTER(AE507:AI507, AE507:AI507&lt;&gt;0)),1, FALSE)))"),2.0)</f>
        <v>2</v>
      </c>
      <c r="AM507" s="1">
        <f>IFERROR(__xludf.DUMMYFUNCTION("""COMPUTED_VALUE"""),1.0)</f>
        <v>1</v>
      </c>
      <c r="AN507" s="1">
        <f>IFERROR(__xludf.DUMMYFUNCTION("""COMPUTED_VALUE"""),1.0)</f>
        <v>1</v>
      </c>
      <c r="AR507" s="1">
        <v>3.0</v>
      </c>
      <c r="AS507" s="1">
        <v>1.0</v>
      </c>
      <c r="AT507" s="1">
        <v>1.0</v>
      </c>
      <c r="AU507" s="1"/>
      <c r="AV507" s="1"/>
      <c r="AX507" s="1">
        <v>506.0</v>
      </c>
      <c r="AY507" s="1">
        <v>3.0</v>
      </c>
      <c r="AZ507" s="1">
        <v>1.0</v>
      </c>
      <c r="BA507" s="1">
        <v>1.0</v>
      </c>
      <c r="BB507" s="1"/>
      <c r="BC507" s="1"/>
      <c r="BD507" s="1">
        <v>2.0</v>
      </c>
      <c r="BE507" s="1">
        <v>12.0</v>
      </c>
      <c r="BF507" s="1">
        <v>9.0</v>
      </c>
      <c r="BG507" s="1">
        <v>12.0</v>
      </c>
      <c r="BH507" s="1">
        <v>1.0</v>
      </c>
      <c r="BI507" s="1" t="s">
        <v>983</v>
      </c>
      <c r="BJ507" s="1">
        <v>942.0</v>
      </c>
      <c r="BL507" s="1">
        <v>476652.0</v>
      </c>
    </row>
    <row r="508" ht="15.75" customHeight="1">
      <c r="A508" s="2" t="s">
        <v>984</v>
      </c>
      <c r="B508" s="1" t="str">
        <f>IFERROR(__xludf.DUMMYFUNCTION("""COMPUTED_VALUE"""),"J2QQ2")</f>
        <v>J2QQ2</v>
      </c>
      <c r="C508" s="1">
        <f>IFERROR(__xludf.DUMMYFUNCTION("""COMPUTED_VALUE"""),444.0)</f>
        <v>444</v>
      </c>
      <c r="D508" s="1" t="s">
        <v>22</v>
      </c>
      <c r="E508" s="1" t="s">
        <v>24</v>
      </c>
      <c r="F508" s="1" t="s">
        <v>20</v>
      </c>
      <c r="G508" s="1" t="s">
        <v>20</v>
      </c>
      <c r="H508" s="1" t="s">
        <v>24</v>
      </c>
      <c r="M508" s="1">
        <v>1.0</v>
      </c>
      <c r="N508" s="1">
        <v>2.0</v>
      </c>
      <c r="O508" s="1">
        <v>12.0</v>
      </c>
      <c r="P508" s="1">
        <v>12.0</v>
      </c>
      <c r="Q508" s="1">
        <v>2.0</v>
      </c>
      <c r="S508" s="1" t="s">
        <v>25</v>
      </c>
      <c r="T508" s="1" t="s">
        <v>24</v>
      </c>
      <c r="U508" s="1" t="s">
        <v>20</v>
      </c>
      <c r="V508" s="1" t="s">
        <v>20</v>
      </c>
      <c r="W508" s="1" t="s">
        <v>24</v>
      </c>
      <c r="Y508" s="1" t="str">
        <f>IFERROR(__xludf.DUMMYFUNCTION("UNIQUE(S508:W508, TRUE)"),"")</f>
        <v/>
      </c>
      <c r="Z508" s="1" t="str">
        <f>IFERROR(__xludf.DUMMYFUNCTION("""COMPUTED_VALUE"""),"2")</f>
        <v>2</v>
      </c>
      <c r="AA508" s="1" t="str">
        <f>IFERROR(__xludf.DUMMYFUNCTION("""COMPUTED_VALUE"""),"Q")</f>
        <v>Q</v>
      </c>
      <c r="AE508" s="1">
        <f t="shared" ref="AE508:AI508" si="508">IF($A508&lt;&gt;"", COUNTIF($D508:$H508, "=" &amp; Y508),"")</f>
        <v>0</v>
      </c>
      <c r="AF508" s="1">
        <f t="shared" si="508"/>
        <v>2</v>
      </c>
      <c r="AG508" s="1">
        <f t="shared" si="508"/>
        <v>2</v>
      </c>
      <c r="AH508" s="1">
        <f t="shared" si="508"/>
        <v>0</v>
      </c>
      <c r="AI508" s="1">
        <f t="shared" si="508"/>
        <v>0</v>
      </c>
      <c r="AJ508" s="1">
        <f t="shared" si="3"/>
        <v>1</v>
      </c>
      <c r="AL508" s="1">
        <f>IFERROR(__xludf.DUMMYFUNCTION("IFERROR(TRANSPOSE(SORT(TRANSPOSE(FILTER(AE508:AI508, AE508:AI508&lt;&gt;0)),1, FALSE)))"),2.0)</f>
        <v>2</v>
      </c>
      <c r="AM508" s="1">
        <f>IFERROR(__xludf.DUMMYFUNCTION("""COMPUTED_VALUE"""),2.0)</f>
        <v>2</v>
      </c>
      <c r="AR508" s="1">
        <v>3.0</v>
      </c>
      <c r="AS508" s="1">
        <v>2.0</v>
      </c>
      <c r="AT508" s="1"/>
      <c r="AU508" s="1"/>
      <c r="AV508" s="1"/>
      <c r="AX508" s="1">
        <v>507.0</v>
      </c>
      <c r="AY508" s="1">
        <v>3.0</v>
      </c>
      <c r="AZ508" s="1">
        <v>1.0</v>
      </c>
      <c r="BA508" s="1">
        <v>1.0</v>
      </c>
      <c r="BB508" s="1"/>
      <c r="BC508" s="1"/>
      <c r="BD508" s="1">
        <v>2.0</v>
      </c>
      <c r="BE508" s="1">
        <v>14.0</v>
      </c>
      <c r="BF508" s="1">
        <v>7.0</v>
      </c>
      <c r="BG508" s="1">
        <v>7.0</v>
      </c>
      <c r="BH508" s="1">
        <v>7.0</v>
      </c>
      <c r="BI508" s="1" t="s">
        <v>985</v>
      </c>
      <c r="BJ508" s="1">
        <v>711.0</v>
      </c>
      <c r="BL508" s="1">
        <v>360477.0</v>
      </c>
    </row>
    <row r="509" ht="15.75" customHeight="1">
      <c r="A509" s="2" t="s">
        <v>986</v>
      </c>
      <c r="B509" s="1" t="str">
        <f>IFERROR(__xludf.DUMMYFUNCTION("""COMPUTED_VALUE"""),"KT788")</f>
        <v>KT788</v>
      </c>
      <c r="C509" s="1">
        <f>IFERROR(__xludf.DUMMYFUNCTION("""COMPUTED_VALUE"""),515.0)</f>
        <v>515</v>
      </c>
      <c r="D509" s="1" t="s">
        <v>38</v>
      </c>
      <c r="E509" s="1" t="s">
        <v>45</v>
      </c>
      <c r="F509" s="1" t="s">
        <v>28</v>
      </c>
      <c r="G509" s="1" t="s">
        <v>30</v>
      </c>
      <c r="H509" s="1" t="s">
        <v>30</v>
      </c>
      <c r="M509" s="1">
        <v>13.0</v>
      </c>
      <c r="N509" s="1">
        <v>10.0</v>
      </c>
      <c r="O509" s="1">
        <v>7.0</v>
      </c>
      <c r="P509" s="1">
        <v>8.0</v>
      </c>
      <c r="Q509" s="1">
        <v>8.0</v>
      </c>
      <c r="S509" s="1" t="s">
        <v>38</v>
      </c>
      <c r="T509" s="1" t="s">
        <v>45</v>
      </c>
      <c r="U509" s="1" t="s">
        <v>28</v>
      </c>
      <c r="V509" s="1" t="s">
        <v>30</v>
      </c>
      <c r="W509" s="1" t="s">
        <v>30</v>
      </c>
      <c r="Y509" s="1" t="str">
        <f>IFERROR(__xludf.DUMMYFUNCTION("UNIQUE(S509:W509, TRUE)"),"K")</f>
        <v>K</v>
      </c>
      <c r="Z509" s="1" t="str">
        <f>IFERROR(__xludf.DUMMYFUNCTION("""COMPUTED_VALUE"""),"T")</f>
        <v>T</v>
      </c>
      <c r="AA509" s="1" t="str">
        <f>IFERROR(__xludf.DUMMYFUNCTION("""COMPUTED_VALUE"""),"7")</f>
        <v>7</v>
      </c>
      <c r="AB509" s="1" t="str">
        <f>IFERROR(__xludf.DUMMYFUNCTION("""COMPUTED_VALUE"""),"8")</f>
        <v>8</v>
      </c>
      <c r="AE509" s="1">
        <f t="shared" ref="AE509:AI509" si="509">IF($A509&lt;&gt;"", COUNTIF($D509:$H509, "=" &amp; Y509),"")</f>
        <v>1</v>
      </c>
      <c r="AF509" s="1">
        <f t="shared" si="509"/>
        <v>1</v>
      </c>
      <c r="AG509" s="1">
        <f t="shared" si="509"/>
        <v>1</v>
      </c>
      <c r="AH509" s="1">
        <f t="shared" si="509"/>
        <v>2</v>
      </c>
      <c r="AI509" s="1">
        <f t="shared" si="509"/>
        <v>0</v>
      </c>
      <c r="AJ509" s="1">
        <f t="shared" si="3"/>
        <v>0</v>
      </c>
      <c r="AL509" s="1">
        <f>IFERROR(__xludf.DUMMYFUNCTION("IFERROR(TRANSPOSE(SORT(TRANSPOSE(FILTER(AE509:AI509, AE509:AI509&lt;&gt;0)),1, FALSE)))"),2.0)</f>
        <v>2</v>
      </c>
      <c r="AM509" s="1">
        <f>IFERROR(__xludf.DUMMYFUNCTION("""COMPUTED_VALUE"""),1.0)</f>
        <v>1</v>
      </c>
      <c r="AN509" s="1">
        <f>IFERROR(__xludf.DUMMYFUNCTION("""COMPUTED_VALUE"""),1.0)</f>
        <v>1</v>
      </c>
      <c r="AO509" s="1">
        <f>IFERROR(__xludf.DUMMYFUNCTION("""COMPUTED_VALUE"""),1.0)</f>
        <v>1</v>
      </c>
      <c r="AR509" s="1">
        <v>2.0</v>
      </c>
      <c r="AS509" s="1">
        <v>1.0</v>
      </c>
      <c r="AT509" s="1">
        <v>1.0</v>
      </c>
      <c r="AU509" s="1">
        <v>1.0</v>
      </c>
      <c r="AV509" s="1"/>
      <c r="AX509" s="1">
        <v>508.0</v>
      </c>
      <c r="AY509" s="1">
        <v>3.0</v>
      </c>
      <c r="AZ509" s="1">
        <v>1.0</v>
      </c>
      <c r="BA509" s="1">
        <v>1.0</v>
      </c>
      <c r="BB509" s="1"/>
      <c r="BC509" s="1"/>
      <c r="BD509" s="1">
        <v>2.0</v>
      </c>
      <c r="BE509" s="1">
        <v>14.0</v>
      </c>
      <c r="BF509" s="1">
        <v>14.0</v>
      </c>
      <c r="BG509" s="1">
        <v>3.0</v>
      </c>
      <c r="BH509" s="1">
        <v>14.0</v>
      </c>
      <c r="BI509" s="1" t="s">
        <v>987</v>
      </c>
      <c r="BJ509" s="1">
        <v>513.0</v>
      </c>
      <c r="BL509" s="1">
        <v>260604.0</v>
      </c>
    </row>
    <row r="510" ht="15.75" customHeight="1">
      <c r="A510" s="2" t="s">
        <v>988</v>
      </c>
      <c r="B510" s="1">
        <f>IFERROR(__xludf.DUMMYFUNCTION("""COMPUTED_VALUE"""),22922.0)</f>
        <v>22922</v>
      </c>
      <c r="C510" s="1">
        <f>IFERROR(__xludf.DUMMYFUNCTION("""COMPUTED_VALUE"""),75.0)</f>
        <v>75</v>
      </c>
      <c r="D510" s="1" t="s">
        <v>24</v>
      </c>
      <c r="E510" s="1" t="s">
        <v>24</v>
      </c>
      <c r="F510" s="1" t="s">
        <v>23</v>
      </c>
      <c r="G510" s="1" t="s">
        <v>24</v>
      </c>
      <c r="H510" s="1" t="s">
        <v>24</v>
      </c>
      <c r="M510" s="1">
        <v>2.0</v>
      </c>
      <c r="N510" s="1">
        <v>2.0</v>
      </c>
      <c r="O510" s="1">
        <v>9.0</v>
      </c>
      <c r="P510" s="1">
        <v>2.0</v>
      </c>
      <c r="Q510" s="1">
        <v>2.0</v>
      </c>
      <c r="S510" s="1" t="s">
        <v>24</v>
      </c>
      <c r="T510" s="1" t="s">
        <v>24</v>
      </c>
      <c r="U510" s="1" t="s">
        <v>23</v>
      </c>
      <c r="V510" s="1" t="s">
        <v>24</v>
      </c>
      <c r="W510" s="1" t="s">
        <v>24</v>
      </c>
      <c r="Y510" s="1" t="str">
        <f>IFERROR(__xludf.DUMMYFUNCTION("UNIQUE(S510:W510, TRUE)"),"2")</f>
        <v>2</v>
      </c>
      <c r="Z510" s="1" t="str">
        <f>IFERROR(__xludf.DUMMYFUNCTION("""COMPUTED_VALUE"""),"9")</f>
        <v>9</v>
      </c>
      <c r="AE510" s="1">
        <f t="shared" ref="AE510:AI510" si="510">IF($A510&lt;&gt;"", COUNTIF($D510:$H510, "=" &amp; Y510),"")</f>
        <v>4</v>
      </c>
      <c r="AF510" s="1">
        <f t="shared" si="510"/>
        <v>1</v>
      </c>
      <c r="AG510" s="1">
        <f t="shared" si="510"/>
        <v>0</v>
      </c>
      <c r="AH510" s="1">
        <f t="shared" si="510"/>
        <v>0</v>
      </c>
      <c r="AI510" s="1">
        <f t="shared" si="510"/>
        <v>0</v>
      </c>
      <c r="AJ510" s="1">
        <f t="shared" si="3"/>
        <v>0</v>
      </c>
      <c r="AL510" s="1">
        <f>IFERROR(__xludf.DUMMYFUNCTION("IFERROR(TRANSPOSE(SORT(TRANSPOSE(FILTER(AE510:AI510, AE510:AI510&lt;&gt;0)),1, FALSE)))"),4.0)</f>
        <v>4</v>
      </c>
      <c r="AM510" s="1">
        <f>IFERROR(__xludf.DUMMYFUNCTION("""COMPUTED_VALUE"""),1.0)</f>
        <v>1</v>
      </c>
      <c r="AR510" s="1">
        <v>4.0</v>
      </c>
      <c r="AS510" s="1">
        <v>1.0</v>
      </c>
      <c r="AT510" s="1"/>
      <c r="AU510" s="1"/>
      <c r="AV510" s="1"/>
      <c r="AX510" s="1">
        <v>509.0</v>
      </c>
      <c r="AY510" s="1">
        <v>3.0</v>
      </c>
      <c r="AZ510" s="1">
        <v>1.0</v>
      </c>
      <c r="BA510" s="1">
        <v>1.0</v>
      </c>
      <c r="BB510" s="1"/>
      <c r="BC510" s="1"/>
      <c r="BD510" s="1">
        <v>3.0</v>
      </c>
      <c r="BE510" s="1">
        <v>1.0</v>
      </c>
      <c r="BF510" s="1">
        <v>3.0</v>
      </c>
      <c r="BG510" s="1">
        <v>5.0</v>
      </c>
      <c r="BH510" s="1">
        <v>2.0</v>
      </c>
      <c r="BI510" s="1" t="s">
        <v>989</v>
      </c>
      <c r="BJ510" s="1">
        <v>691.0</v>
      </c>
      <c r="BL510" s="1">
        <v>351719.0</v>
      </c>
    </row>
    <row r="511" ht="15.75" customHeight="1">
      <c r="A511" s="2" t="s">
        <v>990</v>
      </c>
      <c r="B511" s="1" t="str">
        <f>IFERROR(__xludf.DUMMYFUNCTION("""COMPUTED_VALUE"""),"73TJ5")</f>
        <v>73TJ5</v>
      </c>
      <c r="C511" s="1">
        <f>IFERROR(__xludf.DUMMYFUNCTION("""COMPUTED_VALUE"""),379.0)</f>
        <v>379</v>
      </c>
      <c r="D511" s="1" t="s">
        <v>28</v>
      </c>
      <c r="E511" s="1" t="s">
        <v>31</v>
      </c>
      <c r="F511" s="1" t="s">
        <v>45</v>
      </c>
      <c r="G511" s="1" t="s">
        <v>22</v>
      </c>
      <c r="H511" s="1" t="s">
        <v>29</v>
      </c>
      <c r="M511" s="1">
        <v>7.0</v>
      </c>
      <c r="N511" s="1">
        <v>3.0</v>
      </c>
      <c r="O511" s="1">
        <v>10.0</v>
      </c>
      <c r="P511" s="1">
        <v>1.0</v>
      </c>
      <c r="Q511" s="1">
        <v>5.0</v>
      </c>
      <c r="S511" s="1" t="s">
        <v>28</v>
      </c>
      <c r="T511" s="1" t="s">
        <v>31</v>
      </c>
      <c r="U511" s="1" t="s">
        <v>45</v>
      </c>
      <c r="V511" s="1" t="s">
        <v>25</v>
      </c>
      <c r="W511" s="1" t="s">
        <v>29</v>
      </c>
      <c r="Y511" s="1" t="str">
        <f>IFERROR(__xludf.DUMMYFUNCTION("UNIQUE(S511:W511, TRUE)"),"7")</f>
        <v>7</v>
      </c>
      <c r="Z511" s="1" t="str">
        <f>IFERROR(__xludf.DUMMYFUNCTION("""COMPUTED_VALUE"""),"3")</f>
        <v>3</v>
      </c>
      <c r="AA511" s="1" t="str">
        <f>IFERROR(__xludf.DUMMYFUNCTION("""COMPUTED_VALUE"""),"T")</f>
        <v>T</v>
      </c>
      <c r="AB511" s="1" t="str">
        <f>IFERROR(__xludf.DUMMYFUNCTION("""COMPUTED_VALUE"""),"")</f>
        <v/>
      </c>
      <c r="AC511" s="1" t="str">
        <f>IFERROR(__xludf.DUMMYFUNCTION("""COMPUTED_VALUE"""),"5")</f>
        <v>5</v>
      </c>
      <c r="AE511" s="1">
        <f t="shared" ref="AE511:AI511" si="511">IF($A511&lt;&gt;"", COUNTIF($D511:$H511, "=" &amp; Y511),"")</f>
        <v>1</v>
      </c>
      <c r="AF511" s="1">
        <f t="shared" si="511"/>
        <v>1</v>
      </c>
      <c r="AG511" s="1">
        <f t="shared" si="511"/>
        <v>1</v>
      </c>
      <c r="AH511" s="1">
        <f t="shared" si="511"/>
        <v>0</v>
      </c>
      <c r="AI511" s="1">
        <f t="shared" si="511"/>
        <v>1</v>
      </c>
      <c r="AJ511" s="1">
        <f t="shared" si="3"/>
        <v>1</v>
      </c>
      <c r="AL511" s="1">
        <f>IFERROR(__xludf.DUMMYFUNCTION("IFERROR(TRANSPOSE(SORT(TRANSPOSE(FILTER(AE511:AI511, AE511:AI511&lt;&gt;0)),1, FALSE)))"),1.0)</f>
        <v>1</v>
      </c>
      <c r="AM511" s="1">
        <f>IFERROR(__xludf.DUMMYFUNCTION("""COMPUTED_VALUE"""),1.0)</f>
        <v>1</v>
      </c>
      <c r="AN511" s="1">
        <f>IFERROR(__xludf.DUMMYFUNCTION("""COMPUTED_VALUE"""),1.0)</f>
        <v>1</v>
      </c>
      <c r="AO511" s="1">
        <f>IFERROR(__xludf.DUMMYFUNCTION("""COMPUTED_VALUE"""),1.0)</f>
        <v>1</v>
      </c>
      <c r="AR511" s="1">
        <v>2.0</v>
      </c>
      <c r="AS511" s="1">
        <v>1.0</v>
      </c>
      <c r="AT511" s="1">
        <v>1.0</v>
      </c>
      <c r="AU511" s="1">
        <v>1.0</v>
      </c>
      <c r="AV511" s="1"/>
      <c r="AX511" s="1">
        <v>510.0</v>
      </c>
      <c r="AY511" s="1">
        <v>3.0</v>
      </c>
      <c r="AZ511" s="1">
        <v>1.0</v>
      </c>
      <c r="BA511" s="1">
        <v>1.0</v>
      </c>
      <c r="BB511" s="1"/>
      <c r="BC511" s="1"/>
      <c r="BD511" s="1">
        <v>3.0</v>
      </c>
      <c r="BE511" s="1">
        <v>2.0</v>
      </c>
      <c r="BF511" s="1">
        <v>13.0</v>
      </c>
      <c r="BG511" s="1">
        <v>2.0</v>
      </c>
      <c r="BH511" s="1">
        <v>2.0</v>
      </c>
      <c r="BI511" s="1" t="s">
        <v>991</v>
      </c>
      <c r="BJ511" s="1">
        <v>584.0</v>
      </c>
      <c r="BL511" s="1">
        <v>297840.0</v>
      </c>
    </row>
    <row r="512" ht="15.75" customHeight="1">
      <c r="A512" s="2" t="s">
        <v>992</v>
      </c>
      <c r="B512" s="1">
        <f>IFERROR(__xludf.DUMMYFUNCTION("""COMPUTED_VALUE"""),75555.0)</f>
        <v>75555</v>
      </c>
      <c r="C512" s="1">
        <f>IFERROR(__xludf.DUMMYFUNCTION("""COMPUTED_VALUE"""),25.0)</f>
        <v>25</v>
      </c>
      <c r="D512" s="1" t="s">
        <v>28</v>
      </c>
      <c r="E512" s="1" t="s">
        <v>29</v>
      </c>
      <c r="F512" s="1" t="s">
        <v>29</v>
      </c>
      <c r="G512" s="1" t="s">
        <v>29</v>
      </c>
      <c r="H512" s="1" t="s">
        <v>29</v>
      </c>
      <c r="M512" s="1">
        <v>7.0</v>
      </c>
      <c r="N512" s="1">
        <v>5.0</v>
      </c>
      <c r="O512" s="1">
        <v>5.0</v>
      </c>
      <c r="P512" s="1">
        <v>5.0</v>
      </c>
      <c r="Q512" s="1">
        <v>5.0</v>
      </c>
      <c r="S512" s="1" t="s">
        <v>28</v>
      </c>
      <c r="T512" s="1" t="s">
        <v>29</v>
      </c>
      <c r="U512" s="1" t="s">
        <v>29</v>
      </c>
      <c r="V512" s="1" t="s">
        <v>29</v>
      </c>
      <c r="W512" s="1" t="s">
        <v>29</v>
      </c>
      <c r="Y512" s="1" t="str">
        <f>IFERROR(__xludf.DUMMYFUNCTION("UNIQUE(S512:W512, TRUE)"),"7")</f>
        <v>7</v>
      </c>
      <c r="Z512" s="1" t="str">
        <f>IFERROR(__xludf.DUMMYFUNCTION("""COMPUTED_VALUE"""),"5")</f>
        <v>5</v>
      </c>
      <c r="AE512" s="1">
        <f t="shared" ref="AE512:AI512" si="512">IF($A512&lt;&gt;"", COUNTIF($D512:$H512, "=" &amp; Y512),"")</f>
        <v>1</v>
      </c>
      <c r="AF512" s="1">
        <f t="shared" si="512"/>
        <v>4</v>
      </c>
      <c r="AG512" s="1">
        <f t="shared" si="512"/>
        <v>0</v>
      </c>
      <c r="AH512" s="1">
        <f t="shared" si="512"/>
        <v>0</v>
      </c>
      <c r="AI512" s="1">
        <f t="shared" si="512"/>
        <v>0</v>
      </c>
      <c r="AJ512" s="1">
        <f t="shared" si="3"/>
        <v>0</v>
      </c>
      <c r="AL512" s="1">
        <f>IFERROR(__xludf.DUMMYFUNCTION("IFERROR(TRANSPOSE(SORT(TRANSPOSE(FILTER(AE512:AI512, AE512:AI512&lt;&gt;0)),1, FALSE)))"),4.0)</f>
        <v>4</v>
      </c>
      <c r="AM512" s="1">
        <f>IFERROR(__xludf.DUMMYFUNCTION("""COMPUTED_VALUE"""),1.0)</f>
        <v>1</v>
      </c>
      <c r="AR512" s="1">
        <v>4.0</v>
      </c>
      <c r="AS512" s="1">
        <v>1.0</v>
      </c>
      <c r="AT512" s="1"/>
      <c r="AU512" s="1"/>
      <c r="AV512" s="1"/>
      <c r="AX512" s="1">
        <v>511.0</v>
      </c>
      <c r="AY512" s="1">
        <v>3.0</v>
      </c>
      <c r="AZ512" s="1">
        <v>1.0</v>
      </c>
      <c r="BA512" s="1">
        <v>1.0</v>
      </c>
      <c r="BB512" s="1"/>
      <c r="BC512" s="1"/>
      <c r="BD512" s="1">
        <v>3.0</v>
      </c>
      <c r="BE512" s="1">
        <v>3.0</v>
      </c>
      <c r="BF512" s="1">
        <v>1.0</v>
      </c>
      <c r="BG512" s="1">
        <v>12.0</v>
      </c>
      <c r="BH512" s="1">
        <v>2.0</v>
      </c>
      <c r="BI512" s="1" t="s">
        <v>993</v>
      </c>
      <c r="BJ512" s="1">
        <v>520.0</v>
      </c>
      <c r="BL512" s="1">
        <v>265720.0</v>
      </c>
    </row>
    <row r="513" ht="15.75" customHeight="1">
      <c r="A513" s="2" t="s">
        <v>994</v>
      </c>
      <c r="B513" s="1">
        <f>IFERROR(__xludf.DUMMYFUNCTION("""COMPUTED_VALUE"""),27666.0)</f>
        <v>27666</v>
      </c>
      <c r="C513" s="1">
        <f>IFERROR(__xludf.DUMMYFUNCTION("""COMPUTED_VALUE"""),408.0)</f>
        <v>408</v>
      </c>
      <c r="D513" s="1" t="s">
        <v>24</v>
      </c>
      <c r="E513" s="1" t="s">
        <v>28</v>
      </c>
      <c r="F513" s="1" t="s">
        <v>40</v>
      </c>
      <c r="G513" s="1" t="s">
        <v>40</v>
      </c>
      <c r="H513" s="1" t="s">
        <v>40</v>
      </c>
      <c r="M513" s="1">
        <v>2.0</v>
      </c>
      <c r="N513" s="1">
        <v>7.0</v>
      </c>
      <c r="O513" s="1">
        <v>6.0</v>
      </c>
      <c r="P513" s="1">
        <v>6.0</v>
      </c>
      <c r="Q513" s="1">
        <v>6.0</v>
      </c>
      <c r="S513" s="1" t="s">
        <v>24</v>
      </c>
      <c r="T513" s="1" t="s">
        <v>28</v>
      </c>
      <c r="U513" s="1" t="s">
        <v>40</v>
      </c>
      <c r="V513" s="1" t="s">
        <v>40</v>
      </c>
      <c r="W513" s="1" t="s">
        <v>40</v>
      </c>
      <c r="Y513" s="1" t="str">
        <f>IFERROR(__xludf.DUMMYFUNCTION("UNIQUE(S513:W513, TRUE)"),"2")</f>
        <v>2</v>
      </c>
      <c r="Z513" s="1" t="str">
        <f>IFERROR(__xludf.DUMMYFUNCTION("""COMPUTED_VALUE"""),"7")</f>
        <v>7</v>
      </c>
      <c r="AA513" s="1" t="str">
        <f>IFERROR(__xludf.DUMMYFUNCTION("""COMPUTED_VALUE"""),"6")</f>
        <v>6</v>
      </c>
      <c r="AE513" s="1">
        <f t="shared" ref="AE513:AI513" si="513">IF($A513&lt;&gt;"", COUNTIF($D513:$H513, "=" &amp; Y513),"")</f>
        <v>1</v>
      </c>
      <c r="AF513" s="1">
        <f t="shared" si="513"/>
        <v>1</v>
      </c>
      <c r="AG513" s="1">
        <f t="shared" si="513"/>
        <v>3</v>
      </c>
      <c r="AH513" s="1">
        <f t="shared" si="513"/>
        <v>0</v>
      </c>
      <c r="AI513" s="1">
        <f t="shared" si="513"/>
        <v>0</v>
      </c>
      <c r="AJ513" s="1">
        <f t="shared" si="3"/>
        <v>0</v>
      </c>
      <c r="AL513" s="1">
        <f>IFERROR(__xludf.DUMMYFUNCTION("IFERROR(TRANSPOSE(SORT(TRANSPOSE(FILTER(AE513:AI513, AE513:AI513&lt;&gt;0)),1, FALSE)))"),3.0)</f>
        <v>3</v>
      </c>
      <c r="AM513" s="1">
        <f>IFERROR(__xludf.DUMMYFUNCTION("""COMPUTED_VALUE"""),1.0)</f>
        <v>1</v>
      </c>
      <c r="AN513" s="1">
        <f>IFERROR(__xludf.DUMMYFUNCTION("""COMPUTED_VALUE"""),1.0)</f>
        <v>1</v>
      </c>
      <c r="AR513" s="1">
        <v>3.0</v>
      </c>
      <c r="AS513" s="1">
        <v>1.0</v>
      </c>
      <c r="AT513" s="1">
        <v>1.0</v>
      </c>
      <c r="AU513" s="1"/>
      <c r="AV513" s="1"/>
      <c r="AX513" s="1">
        <v>512.0</v>
      </c>
      <c r="AY513" s="1">
        <v>3.0</v>
      </c>
      <c r="AZ513" s="1">
        <v>1.0</v>
      </c>
      <c r="BA513" s="1">
        <v>1.0</v>
      </c>
      <c r="BB513" s="1"/>
      <c r="BC513" s="1"/>
      <c r="BD513" s="1">
        <v>3.0</v>
      </c>
      <c r="BE513" s="1">
        <v>3.0</v>
      </c>
      <c r="BF513" s="1">
        <v>3.0</v>
      </c>
      <c r="BG513" s="1">
        <v>14.0</v>
      </c>
      <c r="BH513" s="1">
        <v>6.0</v>
      </c>
      <c r="BI513" s="1" t="s">
        <v>995</v>
      </c>
      <c r="BJ513" s="1">
        <v>89.0</v>
      </c>
      <c r="BL513" s="1">
        <v>45568.0</v>
      </c>
    </row>
    <row r="514" ht="15.75" customHeight="1">
      <c r="A514" s="2" t="s">
        <v>996</v>
      </c>
      <c r="B514" s="1" t="str">
        <f>IFERROR(__xludf.DUMMYFUNCTION("""COMPUTED_VALUE"""),"J4J3T")</f>
        <v>J4J3T</v>
      </c>
      <c r="C514" s="1">
        <f>IFERROR(__xludf.DUMMYFUNCTION("""COMPUTED_VALUE"""),41.0)</f>
        <v>41</v>
      </c>
      <c r="D514" s="1" t="s">
        <v>22</v>
      </c>
      <c r="E514" s="1" t="s">
        <v>21</v>
      </c>
      <c r="F514" s="1" t="s">
        <v>22</v>
      </c>
      <c r="G514" s="1" t="s">
        <v>31</v>
      </c>
      <c r="H514" s="1" t="s">
        <v>45</v>
      </c>
      <c r="M514" s="1">
        <v>1.0</v>
      </c>
      <c r="N514" s="1">
        <v>4.0</v>
      </c>
      <c r="O514" s="1">
        <v>1.0</v>
      </c>
      <c r="P514" s="1">
        <v>3.0</v>
      </c>
      <c r="Q514" s="1">
        <v>10.0</v>
      </c>
      <c r="S514" s="1" t="s">
        <v>25</v>
      </c>
      <c r="T514" s="1" t="s">
        <v>21</v>
      </c>
      <c r="U514" s="1" t="s">
        <v>25</v>
      </c>
      <c r="V514" s="1" t="s">
        <v>31</v>
      </c>
      <c r="W514" s="1" t="s">
        <v>45</v>
      </c>
      <c r="Y514" s="1" t="str">
        <f>IFERROR(__xludf.DUMMYFUNCTION("UNIQUE(S514:W514, TRUE)"),"")</f>
        <v/>
      </c>
      <c r="Z514" s="1" t="str">
        <f>IFERROR(__xludf.DUMMYFUNCTION("""COMPUTED_VALUE"""),"4")</f>
        <v>4</v>
      </c>
      <c r="AA514" s="1" t="str">
        <f>IFERROR(__xludf.DUMMYFUNCTION("""COMPUTED_VALUE"""),"3")</f>
        <v>3</v>
      </c>
      <c r="AB514" s="1" t="str">
        <f>IFERROR(__xludf.DUMMYFUNCTION("""COMPUTED_VALUE"""),"T")</f>
        <v>T</v>
      </c>
      <c r="AE514" s="1">
        <f t="shared" ref="AE514:AI514" si="514">IF($A514&lt;&gt;"", COUNTIF($D514:$H514, "=" &amp; Y514),"")</f>
        <v>0</v>
      </c>
      <c r="AF514" s="1">
        <f t="shared" si="514"/>
        <v>1</v>
      </c>
      <c r="AG514" s="1">
        <f t="shared" si="514"/>
        <v>1</v>
      </c>
      <c r="AH514" s="1">
        <f t="shared" si="514"/>
        <v>1</v>
      </c>
      <c r="AI514" s="1">
        <f t="shared" si="514"/>
        <v>0</v>
      </c>
      <c r="AJ514" s="1">
        <f t="shared" si="3"/>
        <v>2</v>
      </c>
      <c r="AL514" s="1">
        <f>IFERROR(__xludf.DUMMYFUNCTION("IFERROR(TRANSPOSE(SORT(TRANSPOSE(FILTER(AE514:AI514, AE514:AI514&lt;&gt;0)),1, FALSE)))"),1.0)</f>
        <v>1</v>
      </c>
      <c r="AM514" s="1">
        <f>IFERROR(__xludf.DUMMYFUNCTION("""COMPUTED_VALUE"""),1.0)</f>
        <v>1</v>
      </c>
      <c r="AN514" s="1">
        <f>IFERROR(__xludf.DUMMYFUNCTION("""COMPUTED_VALUE"""),1.0)</f>
        <v>1</v>
      </c>
      <c r="AR514" s="1">
        <v>3.0</v>
      </c>
      <c r="AS514" s="1">
        <v>1.0</v>
      </c>
      <c r="AT514" s="1">
        <v>1.0</v>
      </c>
      <c r="AU514" s="1"/>
      <c r="AV514" s="1"/>
      <c r="AX514" s="1">
        <v>513.0</v>
      </c>
      <c r="AY514" s="1">
        <v>3.0</v>
      </c>
      <c r="AZ514" s="1">
        <v>1.0</v>
      </c>
      <c r="BA514" s="1">
        <v>1.0</v>
      </c>
      <c r="BB514" s="1"/>
      <c r="BC514" s="1"/>
      <c r="BD514" s="1">
        <v>3.0</v>
      </c>
      <c r="BE514" s="1">
        <v>4.0</v>
      </c>
      <c r="BF514" s="1">
        <v>1.0</v>
      </c>
      <c r="BG514" s="1">
        <v>8.0</v>
      </c>
      <c r="BH514" s="1">
        <v>1.0</v>
      </c>
      <c r="BI514" s="1" t="s">
        <v>997</v>
      </c>
      <c r="BJ514" s="1">
        <v>360.0</v>
      </c>
      <c r="BL514" s="1">
        <v>184680.0</v>
      </c>
    </row>
    <row r="515" ht="15.75" customHeight="1">
      <c r="A515" s="2" t="s">
        <v>998</v>
      </c>
      <c r="B515" s="1" t="str">
        <f>IFERROR(__xludf.DUMMYFUNCTION("""COMPUTED_VALUE"""),"94Q57")</f>
        <v>94Q57</v>
      </c>
      <c r="C515" s="1">
        <f>IFERROR(__xludf.DUMMYFUNCTION("""COMPUTED_VALUE"""),525.0)</f>
        <v>525</v>
      </c>
      <c r="D515" s="1" t="s">
        <v>23</v>
      </c>
      <c r="E515" s="1" t="s">
        <v>21</v>
      </c>
      <c r="F515" s="1" t="s">
        <v>20</v>
      </c>
      <c r="G515" s="1" t="s">
        <v>29</v>
      </c>
      <c r="H515" s="1" t="s">
        <v>28</v>
      </c>
      <c r="M515" s="1">
        <v>9.0</v>
      </c>
      <c r="N515" s="1">
        <v>4.0</v>
      </c>
      <c r="O515" s="1">
        <v>12.0</v>
      </c>
      <c r="P515" s="1">
        <v>5.0</v>
      </c>
      <c r="Q515" s="1">
        <v>7.0</v>
      </c>
      <c r="S515" s="1" t="s">
        <v>23</v>
      </c>
      <c r="T515" s="1" t="s">
        <v>21</v>
      </c>
      <c r="U515" s="1" t="s">
        <v>20</v>
      </c>
      <c r="V515" s="1" t="s">
        <v>29</v>
      </c>
      <c r="W515" s="1" t="s">
        <v>28</v>
      </c>
      <c r="Y515" s="1" t="str">
        <f>IFERROR(__xludf.DUMMYFUNCTION("UNIQUE(S515:W515, TRUE)"),"9")</f>
        <v>9</v>
      </c>
      <c r="Z515" s="1" t="str">
        <f>IFERROR(__xludf.DUMMYFUNCTION("""COMPUTED_VALUE"""),"4")</f>
        <v>4</v>
      </c>
      <c r="AA515" s="1" t="str">
        <f>IFERROR(__xludf.DUMMYFUNCTION("""COMPUTED_VALUE"""),"Q")</f>
        <v>Q</v>
      </c>
      <c r="AB515" s="1" t="str">
        <f>IFERROR(__xludf.DUMMYFUNCTION("""COMPUTED_VALUE"""),"5")</f>
        <v>5</v>
      </c>
      <c r="AC515" s="1" t="str">
        <f>IFERROR(__xludf.DUMMYFUNCTION("""COMPUTED_VALUE"""),"7")</f>
        <v>7</v>
      </c>
      <c r="AE515" s="1">
        <f t="shared" ref="AE515:AI515" si="515">IF($A515&lt;&gt;"", COUNTIF($D515:$H515, "=" &amp; Y515),"")</f>
        <v>1</v>
      </c>
      <c r="AF515" s="1">
        <f t="shared" si="515"/>
        <v>1</v>
      </c>
      <c r="AG515" s="1">
        <f t="shared" si="515"/>
        <v>1</v>
      </c>
      <c r="AH515" s="1">
        <f t="shared" si="515"/>
        <v>1</v>
      </c>
      <c r="AI515" s="1">
        <f t="shared" si="515"/>
        <v>1</v>
      </c>
      <c r="AJ515" s="1">
        <f t="shared" si="3"/>
        <v>0</v>
      </c>
      <c r="AL515" s="1">
        <f>IFERROR(__xludf.DUMMYFUNCTION("IFERROR(TRANSPOSE(SORT(TRANSPOSE(FILTER(AE515:AI515, AE515:AI515&lt;&gt;0)),1, FALSE)))"),1.0)</f>
        <v>1</v>
      </c>
      <c r="AM515" s="1">
        <f>IFERROR(__xludf.DUMMYFUNCTION("""COMPUTED_VALUE"""),1.0)</f>
        <v>1</v>
      </c>
      <c r="AN515" s="1">
        <f>IFERROR(__xludf.DUMMYFUNCTION("""COMPUTED_VALUE"""),1.0)</f>
        <v>1</v>
      </c>
      <c r="AO515" s="1">
        <f>IFERROR(__xludf.DUMMYFUNCTION("""COMPUTED_VALUE"""),1.0)</f>
        <v>1</v>
      </c>
      <c r="AP515" s="1">
        <f>IFERROR(__xludf.DUMMYFUNCTION("""COMPUTED_VALUE"""),1.0)</f>
        <v>1</v>
      </c>
      <c r="AR515" s="1">
        <v>1.0</v>
      </c>
      <c r="AS515" s="1">
        <v>1.0</v>
      </c>
      <c r="AT515" s="1">
        <v>1.0</v>
      </c>
      <c r="AU515" s="1">
        <v>1.0</v>
      </c>
      <c r="AV515" s="1">
        <v>1.0</v>
      </c>
      <c r="AX515" s="1">
        <v>514.0</v>
      </c>
      <c r="AY515" s="1">
        <v>3.0</v>
      </c>
      <c r="AZ515" s="1">
        <v>1.0</v>
      </c>
      <c r="BA515" s="1">
        <v>1.0</v>
      </c>
      <c r="BB515" s="1"/>
      <c r="BC515" s="1"/>
      <c r="BD515" s="1">
        <v>3.0</v>
      </c>
      <c r="BE515" s="1">
        <v>4.0</v>
      </c>
      <c r="BF515" s="1">
        <v>4.0</v>
      </c>
      <c r="BG515" s="1">
        <v>7.0</v>
      </c>
      <c r="BH515" s="1">
        <v>1.0</v>
      </c>
      <c r="BI515" s="1" t="s">
        <v>999</v>
      </c>
      <c r="BJ515" s="1">
        <v>30.0</v>
      </c>
      <c r="BL515" s="1">
        <v>15420.0</v>
      </c>
    </row>
    <row r="516" ht="15.75" customHeight="1">
      <c r="A516" s="2" t="s">
        <v>1000</v>
      </c>
      <c r="B516" s="1" t="str">
        <f>IFERROR(__xludf.DUMMYFUNCTION("""COMPUTED_VALUE"""),"A85A5")</f>
        <v>A85A5</v>
      </c>
      <c r="C516" s="1">
        <f>IFERROR(__xludf.DUMMYFUNCTION("""COMPUTED_VALUE"""),273.0)</f>
        <v>273</v>
      </c>
      <c r="D516" s="1" t="s">
        <v>39</v>
      </c>
      <c r="E516" s="1" t="s">
        <v>30</v>
      </c>
      <c r="F516" s="1" t="s">
        <v>29</v>
      </c>
      <c r="G516" s="1" t="s">
        <v>39</v>
      </c>
      <c r="H516" s="1" t="s">
        <v>29</v>
      </c>
      <c r="M516" s="1">
        <v>14.0</v>
      </c>
      <c r="N516" s="1">
        <v>8.0</v>
      </c>
      <c r="O516" s="1">
        <v>5.0</v>
      </c>
      <c r="P516" s="1">
        <v>14.0</v>
      </c>
      <c r="Q516" s="1">
        <v>5.0</v>
      </c>
      <c r="S516" s="1" t="s">
        <v>39</v>
      </c>
      <c r="T516" s="1" t="s">
        <v>30</v>
      </c>
      <c r="U516" s="1" t="s">
        <v>29</v>
      </c>
      <c r="V516" s="1" t="s">
        <v>39</v>
      </c>
      <c r="W516" s="1" t="s">
        <v>29</v>
      </c>
      <c r="Y516" s="1" t="str">
        <f>IFERROR(__xludf.DUMMYFUNCTION("UNIQUE(S516:W516, TRUE)"),"A")</f>
        <v>A</v>
      </c>
      <c r="Z516" s="1" t="str">
        <f>IFERROR(__xludf.DUMMYFUNCTION("""COMPUTED_VALUE"""),"8")</f>
        <v>8</v>
      </c>
      <c r="AA516" s="1" t="str">
        <f>IFERROR(__xludf.DUMMYFUNCTION("""COMPUTED_VALUE"""),"5")</f>
        <v>5</v>
      </c>
      <c r="AE516" s="1">
        <f t="shared" ref="AE516:AI516" si="516">IF($A516&lt;&gt;"", COUNTIF($D516:$H516, "=" &amp; Y516),"")</f>
        <v>2</v>
      </c>
      <c r="AF516" s="1">
        <f t="shared" si="516"/>
        <v>1</v>
      </c>
      <c r="AG516" s="1">
        <f t="shared" si="516"/>
        <v>2</v>
      </c>
      <c r="AH516" s="1">
        <f t="shared" si="516"/>
        <v>0</v>
      </c>
      <c r="AI516" s="1">
        <f t="shared" si="516"/>
        <v>0</v>
      </c>
      <c r="AJ516" s="1">
        <f t="shared" si="3"/>
        <v>0</v>
      </c>
      <c r="AL516" s="1">
        <f>IFERROR(__xludf.DUMMYFUNCTION("IFERROR(TRANSPOSE(SORT(TRANSPOSE(FILTER(AE516:AI516, AE516:AI516&lt;&gt;0)),1, FALSE)))"),2.0)</f>
        <v>2</v>
      </c>
      <c r="AM516" s="1">
        <f>IFERROR(__xludf.DUMMYFUNCTION("""COMPUTED_VALUE"""),2.0)</f>
        <v>2</v>
      </c>
      <c r="AN516" s="1">
        <f>IFERROR(__xludf.DUMMYFUNCTION("""COMPUTED_VALUE"""),1.0)</f>
        <v>1</v>
      </c>
      <c r="AR516" s="1">
        <v>2.0</v>
      </c>
      <c r="AS516" s="1">
        <v>2.0</v>
      </c>
      <c r="AT516" s="1">
        <v>1.0</v>
      </c>
      <c r="AU516" s="1"/>
      <c r="AV516" s="1"/>
      <c r="AX516" s="1">
        <v>515.0</v>
      </c>
      <c r="AY516" s="1">
        <v>3.0</v>
      </c>
      <c r="AZ516" s="1">
        <v>1.0</v>
      </c>
      <c r="BA516" s="1">
        <v>1.0</v>
      </c>
      <c r="BB516" s="1"/>
      <c r="BC516" s="1"/>
      <c r="BD516" s="1">
        <v>3.0</v>
      </c>
      <c r="BE516" s="1">
        <v>4.0</v>
      </c>
      <c r="BF516" s="1">
        <v>10.0</v>
      </c>
      <c r="BG516" s="1">
        <v>4.0</v>
      </c>
      <c r="BH516" s="1">
        <v>4.0</v>
      </c>
      <c r="BI516" s="1" t="s">
        <v>1001</v>
      </c>
      <c r="BJ516" s="1">
        <v>491.0</v>
      </c>
      <c r="BL516" s="1">
        <v>252865.0</v>
      </c>
    </row>
    <row r="517" ht="15.75" customHeight="1">
      <c r="A517" s="2" t="s">
        <v>1002</v>
      </c>
      <c r="B517" s="1">
        <f>IFERROR(__xludf.DUMMYFUNCTION("""COMPUTED_VALUE"""),66386.0)</f>
        <v>66386</v>
      </c>
      <c r="C517" s="1">
        <f>IFERROR(__xludf.DUMMYFUNCTION("""COMPUTED_VALUE"""),526.0)</f>
        <v>526</v>
      </c>
      <c r="D517" s="1" t="s">
        <v>40</v>
      </c>
      <c r="E517" s="1" t="s">
        <v>40</v>
      </c>
      <c r="F517" s="1" t="s">
        <v>31</v>
      </c>
      <c r="G517" s="1" t="s">
        <v>30</v>
      </c>
      <c r="H517" s="1" t="s">
        <v>40</v>
      </c>
      <c r="M517" s="1">
        <v>6.0</v>
      </c>
      <c r="N517" s="1">
        <v>6.0</v>
      </c>
      <c r="O517" s="1">
        <v>3.0</v>
      </c>
      <c r="P517" s="1">
        <v>8.0</v>
      </c>
      <c r="Q517" s="1">
        <v>6.0</v>
      </c>
      <c r="S517" s="1" t="s">
        <v>40</v>
      </c>
      <c r="T517" s="1" t="s">
        <v>40</v>
      </c>
      <c r="U517" s="1" t="s">
        <v>31</v>
      </c>
      <c r="V517" s="1" t="s">
        <v>30</v>
      </c>
      <c r="W517" s="1" t="s">
        <v>40</v>
      </c>
      <c r="Y517" s="1" t="str">
        <f>IFERROR(__xludf.DUMMYFUNCTION("UNIQUE(S517:W517, TRUE)"),"6")</f>
        <v>6</v>
      </c>
      <c r="Z517" s="1" t="str">
        <f>IFERROR(__xludf.DUMMYFUNCTION("""COMPUTED_VALUE"""),"3")</f>
        <v>3</v>
      </c>
      <c r="AA517" s="1" t="str">
        <f>IFERROR(__xludf.DUMMYFUNCTION("""COMPUTED_VALUE"""),"8")</f>
        <v>8</v>
      </c>
      <c r="AE517" s="1">
        <f t="shared" ref="AE517:AI517" si="517">IF($A517&lt;&gt;"", COUNTIF($D517:$H517, "=" &amp; Y517),"")</f>
        <v>3</v>
      </c>
      <c r="AF517" s="1">
        <f t="shared" si="517"/>
        <v>1</v>
      </c>
      <c r="AG517" s="1">
        <f t="shared" si="517"/>
        <v>1</v>
      </c>
      <c r="AH517" s="1">
        <f t="shared" si="517"/>
        <v>0</v>
      </c>
      <c r="AI517" s="1">
        <f t="shared" si="517"/>
        <v>0</v>
      </c>
      <c r="AJ517" s="1">
        <f t="shared" si="3"/>
        <v>0</v>
      </c>
      <c r="AL517" s="1">
        <f>IFERROR(__xludf.DUMMYFUNCTION("IFERROR(TRANSPOSE(SORT(TRANSPOSE(FILTER(AE517:AI517, AE517:AI517&lt;&gt;0)),1, FALSE)))"),3.0)</f>
        <v>3</v>
      </c>
      <c r="AM517" s="1">
        <f>IFERROR(__xludf.DUMMYFUNCTION("""COMPUTED_VALUE"""),1.0)</f>
        <v>1</v>
      </c>
      <c r="AN517" s="1">
        <f>IFERROR(__xludf.DUMMYFUNCTION("""COMPUTED_VALUE"""),1.0)</f>
        <v>1</v>
      </c>
      <c r="AR517" s="1">
        <v>3.0</v>
      </c>
      <c r="AS517" s="1">
        <v>1.0</v>
      </c>
      <c r="AT517" s="1">
        <v>1.0</v>
      </c>
      <c r="AU517" s="1"/>
      <c r="AV517" s="1"/>
      <c r="AX517" s="1">
        <v>516.0</v>
      </c>
      <c r="AY517" s="1">
        <v>3.0</v>
      </c>
      <c r="AZ517" s="1">
        <v>1.0</v>
      </c>
      <c r="BA517" s="1">
        <v>1.0</v>
      </c>
      <c r="BB517" s="1"/>
      <c r="BC517" s="1"/>
      <c r="BD517" s="1">
        <v>3.0</v>
      </c>
      <c r="BE517" s="1">
        <v>6.0</v>
      </c>
      <c r="BF517" s="1">
        <v>10.0</v>
      </c>
      <c r="BG517" s="1">
        <v>1.0</v>
      </c>
      <c r="BH517" s="1">
        <v>3.0</v>
      </c>
      <c r="BI517" s="1" t="s">
        <v>1003</v>
      </c>
      <c r="BJ517" s="1">
        <v>324.0</v>
      </c>
      <c r="BL517" s="1">
        <v>167184.0</v>
      </c>
    </row>
    <row r="518" ht="15.75" customHeight="1">
      <c r="A518" s="2" t="s">
        <v>1004</v>
      </c>
      <c r="B518" s="1" t="str">
        <f>IFERROR(__xludf.DUMMYFUNCTION("""COMPUTED_VALUE"""),"J98KK")</f>
        <v>J98KK</v>
      </c>
      <c r="C518" s="1">
        <f>IFERROR(__xludf.DUMMYFUNCTION("""COMPUTED_VALUE"""),618.0)</f>
        <v>618</v>
      </c>
      <c r="D518" s="1" t="s">
        <v>22</v>
      </c>
      <c r="E518" s="1" t="s">
        <v>23</v>
      </c>
      <c r="F518" s="1" t="s">
        <v>30</v>
      </c>
      <c r="G518" s="1" t="s">
        <v>38</v>
      </c>
      <c r="H518" s="1" t="s">
        <v>38</v>
      </c>
      <c r="M518" s="1">
        <v>1.0</v>
      </c>
      <c r="N518" s="1">
        <v>9.0</v>
      </c>
      <c r="O518" s="1">
        <v>8.0</v>
      </c>
      <c r="P518" s="1">
        <v>13.0</v>
      </c>
      <c r="Q518" s="1">
        <v>13.0</v>
      </c>
      <c r="S518" s="1" t="s">
        <v>25</v>
      </c>
      <c r="T518" s="1" t="s">
        <v>23</v>
      </c>
      <c r="U518" s="1" t="s">
        <v>30</v>
      </c>
      <c r="V518" s="1" t="s">
        <v>38</v>
      </c>
      <c r="W518" s="1" t="s">
        <v>38</v>
      </c>
      <c r="Y518" s="1" t="str">
        <f>IFERROR(__xludf.DUMMYFUNCTION("UNIQUE(S518:W518, TRUE)"),"")</f>
        <v/>
      </c>
      <c r="Z518" s="1" t="str">
        <f>IFERROR(__xludf.DUMMYFUNCTION("""COMPUTED_VALUE"""),"9")</f>
        <v>9</v>
      </c>
      <c r="AA518" s="1" t="str">
        <f>IFERROR(__xludf.DUMMYFUNCTION("""COMPUTED_VALUE"""),"8")</f>
        <v>8</v>
      </c>
      <c r="AB518" s="1" t="str">
        <f>IFERROR(__xludf.DUMMYFUNCTION("""COMPUTED_VALUE"""),"K")</f>
        <v>K</v>
      </c>
      <c r="AE518" s="1">
        <f t="shared" ref="AE518:AI518" si="518">IF($A518&lt;&gt;"", COUNTIF($D518:$H518, "=" &amp; Y518),"")</f>
        <v>0</v>
      </c>
      <c r="AF518" s="1">
        <f t="shared" si="518"/>
        <v>1</v>
      </c>
      <c r="AG518" s="1">
        <f t="shared" si="518"/>
        <v>1</v>
      </c>
      <c r="AH518" s="1">
        <f t="shared" si="518"/>
        <v>2</v>
      </c>
      <c r="AI518" s="1">
        <f t="shared" si="518"/>
        <v>0</v>
      </c>
      <c r="AJ518" s="1">
        <f t="shared" si="3"/>
        <v>1</v>
      </c>
      <c r="AL518" s="1">
        <f>IFERROR(__xludf.DUMMYFUNCTION("IFERROR(TRANSPOSE(SORT(TRANSPOSE(FILTER(AE518:AI518, AE518:AI518&lt;&gt;0)),1, FALSE)))"),2.0)</f>
        <v>2</v>
      </c>
      <c r="AM518" s="1">
        <f>IFERROR(__xludf.DUMMYFUNCTION("""COMPUTED_VALUE"""),1.0)</f>
        <v>1</v>
      </c>
      <c r="AN518" s="1">
        <f>IFERROR(__xludf.DUMMYFUNCTION("""COMPUTED_VALUE"""),1.0)</f>
        <v>1</v>
      </c>
      <c r="AR518" s="1">
        <v>3.0</v>
      </c>
      <c r="AS518" s="1">
        <v>1.0</v>
      </c>
      <c r="AT518" s="1">
        <v>1.0</v>
      </c>
      <c r="AU518" s="1"/>
      <c r="AV518" s="1"/>
      <c r="AX518" s="1">
        <v>517.0</v>
      </c>
      <c r="AY518" s="1">
        <v>3.0</v>
      </c>
      <c r="AZ518" s="1">
        <v>1.0</v>
      </c>
      <c r="BA518" s="1">
        <v>1.0</v>
      </c>
      <c r="BB518" s="1"/>
      <c r="BC518" s="1"/>
      <c r="BD518" s="1">
        <v>3.0</v>
      </c>
      <c r="BE518" s="1">
        <v>8.0</v>
      </c>
      <c r="BF518" s="1">
        <v>9.0</v>
      </c>
      <c r="BG518" s="1">
        <v>9.0</v>
      </c>
      <c r="BH518" s="1">
        <v>1.0</v>
      </c>
      <c r="BI518" s="1" t="s">
        <v>1005</v>
      </c>
      <c r="BJ518" s="1">
        <v>239.0</v>
      </c>
      <c r="BL518" s="1">
        <v>123563.0</v>
      </c>
    </row>
    <row r="519" ht="15.75" customHeight="1">
      <c r="A519" s="2" t="s">
        <v>1006</v>
      </c>
      <c r="B519" s="1" t="str">
        <f>IFERROR(__xludf.DUMMYFUNCTION("""COMPUTED_VALUE"""),"A6A64")</f>
        <v>A6A64</v>
      </c>
      <c r="C519" s="1">
        <f>IFERROR(__xludf.DUMMYFUNCTION("""COMPUTED_VALUE"""),234.0)</f>
        <v>234</v>
      </c>
      <c r="D519" s="1" t="s">
        <v>39</v>
      </c>
      <c r="E519" s="1" t="s">
        <v>40</v>
      </c>
      <c r="F519" s="1" t="s">
        <v>39</v>
      </c>
      <c r="G519" s="1" t="s">
        <v>40</v>
      </c>
      <c r="H519" s="1" t="s">
        <v>21</v>
      </c>
      <c r="M519" s="1">
        <v>14.0</v>
      </c>
      <c r="N519" s="1">
        <v>6.0</v>
      </c>
      <c r="O519" s="1">
        <v>14.0</v>
      </c>
      <c r="P519" s="1">
        <v>6.0</v>
      </c>
      <c r="Q519" s="1">
        <v>4.0</v>
      </c>
      <c r="S519" s="1" t="s">
        <v>39</v>
      </c>
      <c r="T519" s="1" t="s">
        <v>40</v>
      </c>
      <c r="U519" s="1" t="s">
        <v>39</v>
      </c>
      <c r="V519" s="1" t="s">
        <v>40</v>
      </c>
      <c r="W519" s="1" t="s">
        <v>21</v>
      </c>
      <c r="Y519" s="1" t="str">
        <f>IFERROR(__xludf.DUMMYFUNCTION("UNIQUE(S519:W519, TRUE)"),"A")</f>
        <v>A</v>
      </c>
      <c r="Z519" s="1" t="str">
        <f>IFERROR(__xludf.DUMMYFUNCTION("""COMPUTED_VALUE"""),"6")</f>
        <v>6</v>
      </c>
      <c r="AA519" s="1" t="str">
        <f>IFERROR(__xludf.DUMMYFUNCTION("""COMPUTED_VALUE"""),"4")</f>
        <v>4</v>
      </c>
      <c r="AE519" s="1">
        <f t="shared" ref="AE519:AI519" si="519">IF($A519&lt;&gt;"", COUNTIF($D519:$H519, "=" &amp; Y519),"")</f>
        <v>2</v>
      </c>
      <c r="AF519" s="1">
        <f t="shared" si="519"/>
        <v>2</v>
      </c>
      <c r="AG519" s="1">
        <f t="shared" si="519"/>
        <v>1</v>
      </c>
      <c r="AH519" s="1">
        <f t="shared" si="519"/>
        <v>0</v>
      </c>
      <c r="AI519" s="1">
        <f t="shared" si="519"/>
        <v>0</v>
      </c>
      <c r="AJ519" s="1">
        <f t="shared" si="3"/>
        <v>0</v>
      </c>
      <c r="AL519" s="1">
        <f>IFERROR(__xludf.DUMMYFUNCTION("IFERROR(TRANSPOSE(SORT(TRANSPOSE(FILTER(AE519:AI519, AE519:AI519&lt;&gt;0)),1, FALSE)))"),2.0)</f>
        <v>2</v>
      </c>
      <c r="AM519" s="1">
        <f>IFERROR(__xludf.DUMMYFUNCTION("""COMPUTED_VALUE"""),2.0)</f>
        <v>2</v>
      </c>
      <c r="AN519" s="1">
        <f>IFERROR(__xludf.DUMMYFUNCTION("""COMPUTED_VALUE"""),1.0)</f>
        <v>1</v>
      </c>
      <c r="AR519" s="1">
        <v>2.0</v>
      </c>
      <c r="AS519" s="1">
        <v>2.0</v>
      </c>
      <c r="AT519" s="1">
        <v>1.0</v>
      </c>
      <c r="AU519" s="1"/>
      <c r="AV519" s="1"/>
      <c r="AX519" s="1">
        <v>518.0</v>
      </c>
      <c r="AY519" s="1">
        <v>3.0</v>
      </c>
      <c r="AZ519" s="1">
        <v>1.0</v>
      </c>
      <c r="BA519" s="1">
        <v>1.0</v>
      </c>
      <c r="BB519" s="1"/>
      <c r="BC519" s="1"/>
      <c r="BD519" s="1">
        <v>3.0</v>
      </c>
      <c r="BE519" s="1">
        <v>9.0</v>
      </c>
      <c r="BF519" s="1">
        <v>3.0</v>
      </c>
      <c r="BG519" s="1">
        <v>8.0</v>
      </c>
      <c r="BH519" s="1">
        <v>3.0</v>
      </c>
      <c r="BI519" s="1">
        <v>39383.0</v>
      </c>
      <c r="BJ519" s="1">
        <v>394.0</v>
      </c>
      <c r="BL519" s="1">
        <v>204092.0</v>
      </c>
    </row>
    <row r="520" ht="15.75" customHeight="1">
      <c r="A520" s="2" t="s">
        <v>1007</v>
      </c>
      <c r="B520" s="1" t="str">
        <f>IFERROR(__xludf.DUMMYFUNCTION("""COMPUTED_VALUE"""),"2KK2K")</f>
        <v>2KK2K</v>
      </c>
      <c r="C520" s="1">
        <f>IFERROR(__xludf.DUMMYFUNCTION("""COMPUTED_VALUE"""),147.0)</f>
        <v>147</v>
      </c>
      <c r="D520" s="1" t="s">
        <v>24</v>
      </c>
      <c r="E520" s="1" t="s">
        <v>38</v>
      </c>
      <c r="F520" s="1" t="s">
        <v>38</v>
      </c>
      <c r="G520" s="1" t="s">
        <v>24</v>
      </c>
      <c r="H520" s="1" t="s">
        <v>38</v>
      </c>
      <c r="M520" s="1">
        <v>2.0</v>
      </c>
      <c r="N520" s="1">
        <v>13.0</v>
      </c>
      <c r="O520" s="1">
        <v>13.0</v>
      </c>
      <c r="P520" s="1">
        <v>2.0</v>
      </c>
      <c r="Q520" s="1">
        <v>13.0</v>
      </c>
      <c r="S520" s="1" t="s">
        <v>24</v>
      </c>
      <c r="T520" s="1" t="s">
        <v>38</v>
      </c>
      <c r="U520" s="1" t="s">
        <v>38</v>
      </c>
      <c r="V520" s="1" t="s">
        <v>24</v>
      </c>
      <c r="W520" s="1" t="s">
        <v>38</v>
      </c>
      <c r="Y520" s="1" t="str">
        <f>IFERROR(__xludf.DUMMYFUNCTION("UNIQUE(S520:W520, TRUE)"),"2")</f>
        <v>2</v>
      </c>
      <c r="Z520" s="1" t="str">
        <f>IFERROR(__xludf.DUMMYFUNCTION("""COMPUTED_VALUE"""),"K")</f>
        <v>K</v>
      </c>
      <c r="AE520" s="1">
        <f t="shared" ref="AE520:AI520" si="520">IF($A520&lt;&gt;"", COUNTIF($D520:$H520, "=" &amp; Y520),"")</f>
        <v>2</v>
      </c>
      <c r="AF520" s="1">
        <f t="shared" si="520"/>
        <v>3</v>
      </c>
      <c r="AG520" s="1">
        <f t="shared" si="520"/>
        <v>0</v>
      </c>
      <c r="AH520" s="1">
        <f t="shared" si="520"/>
        <v>0</v>
      </c>
      <c r="AI520" s="1">
        <f t="shared" si="520"/>
        <v>0</v>
      </c>
      <c r="AJ520" s="1">
        <f t="shared" si="3"/>
        <v>0</v>
      </c>
      <c r="AL520" s="1">
        <f>IFERROR(__xludf.DUMMYFUNCTION("IFERROR(TRANSPOSE(SORT(TRANSPOSE(FILTER(AE520:AI520, AE520:AI520&lt;&gt;0)),1, FALSE)))"),3.0)</f>
        <v>3</v>
      </c>
      <c r="AM520" s="1">
        <f>IFERROR(__xludf.DUMMYFUNCTION("""COMPUTED_VALUE"""),2.0)</f>
        <v>2</v>
      </c>
      <c r="AR520" s="1">
        <v>3.0</v>
      </c>
      <c r="AS520" s="1">
        <v>2.0</v>
      </c>
      <c r="AT520" s="1"/>
      <c r="AU520" s="1"/>
      <c r="AV520" s="1"/>
      <c r="AX520" s="1">
        <v>519.0</v>
      </c>
      <c r="AY520" s="1">
        <v>3.0</v>
      </c>
      <c r="AZ520" s="1">
        <v>1.0</v>
      </c>
      <c r="BA520" s="1">
        <v>1.0</v>
      </c>
      <c r="BB520" s="1"/>
      <c r="BC520" s="1"/>
      <c r="BD520" s="1">
        <v>3.0</v>
      </c>
      <c r="BE520" s="1">
        <v>9.0</v>
      </c>
      <c r="BF520" s="1">
        <v>12.0</v>
      </c>
      <c r="BG520" s="1">
        <v>3.0</v>
      </c>
      <c r="BH520" s="1">
        <v>3.0</v>
      </c>
      <c r="BI520" s="1" t="s">
        <v>1008</v>
      </c>
      <c r="BJ520" s="1">
        <v>609.0</v>
      </c>
      <c r="BL520" s="1">
        <v>316071.0</v>
      </c>
    </row>
    <row r="521" ht="15.75" customHeight="1">
      <c r="A521" s="2" t="s">
        <v>1009</v>
      </c>
      <c r="B521" s="1" t="str">
        <f>IFERROR(__xludf.DUMMYFUNCTION("""COMPUTED_VALUE"""),"3KKKK")</f>
        <v>3KKKK</v>
      </c>
      <c r="C521" s="1">
        <f>IFERROR(__xludf.DUMMYFUNCTION("""COMPUTED_VALUE"""),636.0)</f>
        <v>636</v>
      </c>
      <c r="D521" s="1" t="s">
        <v>31</v>
      </c>
      <c r="E521" s="1" t="s">
        <v>38</v>
      </c>
      <c r="F521" s="1" t="s">
        <v>38</v>
      </c>
      <c r="G521" s="1" t="s">
        <v>38</v>
      </c>
      <c r="H521" s="1" t="s">
        <v>38</v>
      </c>
      <c r="M521" s="1">
        <v>3.0</v>
      </c>
      <c r="N521" s="1">
        <v>13.0</v>
      </c>
      <c r="O521" s="1">
        <v>13.0</v>
      </c>
      <c r="P521" s="1">
        <v>13.0</v>
      </c>
      <c r="Q521" s="1">
        <v>13.0</v>
      </c>
      <c r="S521" s="1" t="s">
        <v>31</v>
      </c>
      <c r="T521" s="1" t="s">
        <v>38</v>
      </c>
      <c r="U521" s="1" t="s">
        <v>38</v>
      </c>
      <c r="V521" s="1" t="s">
        <v>38</v>
      </c>
      <c r="W521" s="1" t="s">
        <v>38</v>
      </c>
      <c r="Y521" s="1" t="str">
        <f>IFERROR(__xludf.DUMMYFUNCTION("UNIQUE(S521:W521, TRUE)"),"3")</f>
        <v>3</v>
      </c>
      <c r="Z521" s="1" t="str">
        <f>IFERROR(__xludf.DUMMYFUNCTION("""COMPUTED_VALUE"""),"K")</f>
        <v>K</v>
      </c>
      <c r="AE521" s="1">
        <f t="shared" ref="AE521:AI521" si="521">IF($A521&lt;&gt;"", COUNTIF($D521:$H521, "=" &amp; Y521),"")</f>
        <v>1</v>
      </c>
      <c r="AF521" s="1">
        <f t="shared" si="521"/>
        <v>4</v>
      </c>
      <c r="AG521" s="1">
        <f t="shared" si="521"/>
        <v>0</v>
      </c>
      <c r="AH521" s="1">
        <f t="shared" si="521"/>
        <v>0</v>
      </c>
      <c r="AI521" s="1">
        <f t="shared" si="521"/>
        <v>0</v>
      </c>
      <c r="AJ521" s="1">
        <f t="shared" si="3"/>
        <v>0</v>
      </c>
      <c r="AL521" s="1">
        <f>IFERROR(__xludf.DUMMYFUNCTION("IFERROR(TRANSPOSE(SORT(TRANSPOSE(FILTER(AE521:AI521, AE521:AI521&lt;&gt;0)),1, FALSE)))"),4.0)</f>
        <v>4</v>
      </c>
      <c r="AM521" s="1">
        <f>IFERROR(__xludf.DUMMYFUNCTION("""COMPUTED_VALUE"""),1.0)</f>
        <v>1</v>
      </c>
      <c r="AR521" s="1">
        <v>4.0</v>
      </c>
      <c r="AS521" s="1">
        <v>1.0</v>
      </c>
      <c r="AT521" s="1"/>
      <c r="AU521" s="1"/>
      <c r="AV521" s="1"/>
      <c r="AX521" s="1">
        <v>520.0</v>
      </c>
      <c r="AY521" s="1">
        <v>3.0</v>
      </c>
      <c r="AZ521" s="1">
        <v>1.0</v>
      </c>
      <c r="BA521" s="1">
        <v>1.0</v>
      </c>
      <c r="BB521" s="1"/>
      <c r="BC521" s="1"/>
      <c r="BD521" s="1">
        <v>3.0</v>
      </c>
      <c r="BE521" s="1">
        <v>12.0</v>
      </c>
      <c r="BF521" s="1">
        <v>1.0</v>
      </c>
      <c r="BG521" s="1">
        <v>12.0</v>
      </c>
      <c r="BH521" s="1">
        <v>13.0</v>
      </c>
      <c r="BI521" s="1" t="s">
        <v>1010</v>
      </c>
      <c r="BJ521" s="1">
        <v>452.0</v>
      </c>
      <c r="BL521" s="1">
        <v>235040.0</v>
      </c>
    </row>
    <row r="522" ht="15.75" customHeight="1">
      <c r="A522" s="2" t="s">
        <v>1011</v>
      </c>
      <c r="B522" s="1" t="str">
        <f>IFERROR(__xludf.DUMMYFUNCTION("""COMPUTED_VALUE"""),"88JJ8")</f>
        <v>88JJ8</v>
      </c>
      <c r="C522" s="1">
        <f>IFERROR(__xludf.DUMMYFUNCTION("""COMPUTED_VALUE"""),495.0)</f>
        <v>495</v>
      </c>
      <c r="D522" s="1" t="s">
        <v>30</v>
      </c>
      <c r="E522" s="1" t="s">
        <v>30</v>
      </c>
      <c r="F522" s="1" t="s">
        <v>22</v>
      </c>
      <c r="G522" s="1" t="s">
        <v>22</v>
      </c>
      <c r="H522" s="1" t="s">
        <v>30</v>
      </c>
      <c r="M522" s="1">
        <v>8.0</v>
      </c>
      <c r="N522" s="1">
        <v>8.0</v>
      </c>
      <c r="O522" s="1">
        <v>1.0</v>
      </c>
      <c r="P522" s="1">
        <v>1.0</v>
      </c>
      <c r="Q522" s="1">
        <v>8.0</v>
      </c>
      <c r="S522" s="1" t="s">
        <v>30</v>
      </c>
      <c r="T522" s="1" t="s">
        <v>30</v>
      </c>
      <c r="U522" s="1" t="s">
        <v>25</v>
      </c>
      <c r="V522" s="1" t="s">
        <v>25</v>
      </c>
      <c r="W522" s="1" t="s">
        <v>30</v>
      </c>
      <c r="Y522" s="1" t="str">
        <f>IFERROR(__xludf.DUMMYFUNCTION("UNIQUE(S522:W522, TRUE)"),"8")</f>
        <v>8</v>
      </c>
      <c r="Z522" s="1" t="str">
        <f>IFERROR(__xludf.DUMMYFUNCTION("""COMPUTED_VALUE"""),"")</f>
        <v/>
      </c>
      <c r="AE522" s="1">
        <f t="shared" ref="AE522:AI522" si="522">IF($A522&lt;&gt;"", COUNTIF($D522:$H522, "=" &amp; Y522),"")</f>
        <v>3</v>
      </c>
      <c r="AF522" s="1">
        <f t="shared" si="522"/>
        <v>0</v>
      </c>
      <c r="AG522" s="1">
        <f t="shared" si="522"/>
        <v>0</v>
      </c>
      <c r="AH522" s="1">
        <f t="shared" si="522"/>
        <v>0</v>
      </c>
      <c r="AI522" s="1">
        <f t="shared" si="522"/>
        <v>0</v>
      </c>
      <c r="AJ522" s="1">
        <f t="shared" si="3"/>
        <v>2</v>
      </c>
      <c r="AL522" s="1">
        <f>IFERROR(__xludf.DUMMYFUNCTION("IFERROR(TRANSPOSE(SORT(TRANSPOSE(FILTER(AE522:AI522, AE522:AI522&lt;&gt;0)),1, FALSE)))"),3.0)</f>
        <v>3</v>
      </c>
      <c r="AR522" s="1">
        <v>5.0</v>
      </c>
      <c r="AS522" s="1"/>
      <c r="AT522" s="1"/>
      <c r="AU522" s="1"/>
      <c r="AV522" s="1"/>
      <c r="AX522" s="1">
        <v>521.0</v>
      </c>
      <c r="AY522" s="1">
        <v>3.0</v>
      </c>
      <c r="AZ522" s="1">
        <v>1.0</v>
      </c>
      <c r="BA522" s="1">
        <v>1.0</v>
      </c>
      <c r="BB522" s="1"/>
      <c r="BC522" s="1"/>
      <c r="BD522" s="1">
        <v>3.0</v>
      </c>
      <c r="BE522" s="1">
        <v>13.0</v>
      </c>
      <c r="BF522" s="1">
        <v>1.0</v>
      </c>
      <c r="BG522" s="1">
        <v>13.0</v>
      </c>
      <c r="BH522" s="1">
        <v>6.0</v>
      </c>
      <c r="BI522" s="1" t="s">
        <v>1012</v>
      </c>
      <c r="BJ522" s="1">
        <v>447.0</v>
      </c>
      <c r="BL522" s="1">
        <v>232887.0</v>
      </c>
    </row>
    <row r="523" ht="15.75" customHeight="1">
      <c r="A523" s="2" t="s">
        <v>1013</v>
      </c>
      <c r="B523" s="1" t="str">
        <f>IFERROR(__xludf.DUMMYFUNCTION("""COMPUTED_VALUE"""),"T5T55")</f>
        <v>T5T55</v>
      </c>
      <c r="C523" s="1">
        <f>IFERROR(__xludf.DUMMYFUNCTION("""COMPUTED_VALUE"""),58.0)</f>
        <v>58</v>
      </c>
      <c r="D523" s="1" t="s">
        <v>45</v>
      </c>
      <c r="E523" s="1" t="s">
        <v>29</v>
      </c>
      <c r="F523" s="1" t="s">
        <v>45</v>
      </c>
      <c r="G523" s="1" t="s">
        <v>29</v>
      </c>
      <c r="H523" s="1" t="s">
        <v>29</v>
      </c>
      <c r="M523" s="1">
        <v>10.0</v>
      </c>
      <c r="N523" s="1">
        <v>5.0</v>
      </c>
      <c r="O523" s="1">
        <v>10.0</v>
      </c>
      <c r="P523" s="1">
        <v>5.0</v>
      </c>
      <c r="Q523" s="1">
        <v>5.0</v>
      </c>
      <c r="S523" s="1" t="s">
        <v>45</v>
      </c>
      <c r="T523" s="1" t="s">
        <v>29</v>
      </c>
      <c r="U523" s="1" t="s">
        <v>45</v>
      </c>
      <c r="V523" s="1" t="s">
        <v>29</v>
      </c>
      <c r="W523" s="1" t="s">
        <v>29</v>
      </c>
      <c r="Y523" s="1" t="str">
        <f>IFERROR(__xludf.DUMMYFUNCTION("UNIQUE(S523:W523, TRUE)"),"T")</f>
        <v>T</v>
      </c>
      <c r="Z523" s="1" t="str">
        <f>IFERROR(__xludf.DUMMYFUNCTION("""COMPUTED_VALUE"""),"5")</f>
        <v>5</v>
      </c>
      <c r="AE523" s="1">
        <f t="shared" ref="AE523:AI523" si="523">IF($A523&lt;&gt;"", COUNTIF($D523:$H523, "=" &amp; Y523),"")</f>
        <v>2</v>
      </c>
      <c r="AF523" s="1">
        <f t="shared" si="523"/>
        <v>3</v>
      </c>
      <c r="AG523" s="1">
        <f t="shared" si="523"/>
        <v>0</v>
      </c>
      <c r="AH523" s="1">
        <f t="shared" si="523"/>
        <v>0</v>
      </c>
      <c r="AI523" s="1">
        <f t="shared" si="523"/>
        <v>0</v>
      </c>
      <c r="AJ523" s="1">
        <f t="shared" si="3"/>
        <v>0</v>
      </c>
      <c r="AL523" s="1">
        <f>IFERROR(__xludf.DUMMYFUNCTION("IFERROR(TRANSPOSE(SORT(TRANSPOSE(FILTER(AE523:AI523, AE523:AI523&lt;&gt;0)),1, FALSE)))"),3.0)</f>
        <v>3</v>
      </c>
      <c r="AM523" s="1">
        <f>IFERROR(__xludf.DUMMYFUNCTION("""COMPUTED_VALUE"""),2.0)</f>
        <v>2</v>
      </c>
      <c r="AR523" s="1">
        <v>3.0</v>
      </c>
      <c r="AS523" s="1">
        <v>2.0</v>
      </c>
      <c r="AT523" s="1"/>
      <c r="AU523" s="1"/>
      <c r="AV523" s="1"/>
      <c r="AX523" s="1">
        <v>522.0</v>
      </c>
      <c r="AY523" s="1">
        <v>3.0</v>
      </c>
      <c r="AZ523" s="1">
        <v>1.0</v>
      </c>
      <c r="BA523" s="1">
        <v>1.0</v>
      </c>
      <c r="BB523" s="1"/>
      <c r="BC523" s="1"/>
      <c r="BD523" s="1">
        <v>3.0</v>
      </c>
      <c r="BE523" s="1">
        <v>13.0</v>
      </c>
      <c r="BF523" s="1">
        <v>5.0</v>
      </c>
      <c r="BG523" s="1">
        <v>5.0</v>
      </c>
      <c r="BH523" s="1">
        <v>5.0</v>
      </c>
      <c r="BI523" s="1" t="s">
        <v>1014</v>
      </c>
      <c r="BJ523" s="1">
        <v>323.0</v>
      </c>
      <c r="BL523" s="1">
        <v>168606.0</v>
      </c>
    </row>
    <row r="524" ht="15.75" customHeight="1">
      <c r="A524" s="2" t="s">
        <v>1015</v>
      </c>
      <c r="B524" s="1" t="str">
        <f>IFERROR(__xludf.DUMMYFUNCTION("""COMPUTED_VALUE"""),"Q959J")</f>
        <v>Q959J</v>
      </c>
      <c r="C524" s="1">
        <f>IFERROR(__xludf.DUMMYFUNCTION("""COMPUTED_VALUE"""),734.0)</f>
        <v>734</v>
      </c>
      <c r="D524" s="1" t="s">
        <v>20</v>
      </c>
      <c r="E524" s="1" t="s">
        <v>23</v>
      </c>
      <c r="F524" s="1" t="s">
        <v>29</v>
      </c>
      <c r="G524" s="1" t="s">
        <v>23</v>
      </c>
      <c r="H524" s="1" t="s">
        <v>22</v>
      </c>
      <c r="M524" s="1">
        <v>12.0</v>
      </c>
      <c r="N524" s="1">
        <v>9.0</v>
      </c>
      <c r="O524" s="1">
        <v>5.0</v>
      </c>
      <c r="P524" s="1">
        <v>9.0</v>
      </c>
      <c r="Q524" s="1">
        <v>1.0</v>
      </c>
      <c r="S524" s="1" t="s">
        <v>20</v>
      </c>
      <c r="T524" s="1" t="s">
        <v>23</v>
      </c>
      <c r="U524" s="1" t="s">
        <v>29</v>
      </c>
      <c r="V524" s="1" t="s">
        <v>23</v>
      </c>
      <c r="W524" s="1" t="s">
        <v>25</v>
      </c>
      <c r="Y524" s="1" t="str">
        <f>IFERROR(__xludf.DUMMYFUNCTION("UNIQUE(S524:W524, TRUE)"),"Q")</f>
        <v>Q</v>
      </c>
      <c r="Z524" s="1" t="str">
        <f>IFERROR(__xludf.DUMMYFUNCTION("""COMPUTED_VALUE"""),"9")</f>
        <v>9</v>
      </c>
      <c r="AA524" s="1" t="str">
        <f>IFERROR(__xludf.DUMMYFUNCTION("""COMPUTED_VALUE"""),"5")</f>
        <v>5</v>
      </c>
      <c r="AB524" s="1" t="str">
        <f>IFERROR(__xludf.DUMMYFUNCTION("""COMPUTED_VALUE"""),"")</f>
        <v/>
      </c>
      <c r="AE524" s="1">
        <f t="shared" ref="AE524:AI524" si="524">IF($A524&lt;&gt;"", COUNTIF($D524:$H524, "=" &amp; Y524),"")</f>
        <v>1</v>
      </c>
      <c r="AF524" s="1">
        <f t="shared" si="524"/>
        <v>2</v>
      </c>
      <c r="AG524" s="1">
        <f t="shared" si="524"/>
        <v>1</v>
      </c>
      <c r="AH524" s="1">
        <f t="shared" si="524"/>
        <v>0</v>
      </c>
      <c r="AI524" s="1">
        <f t="shared" si="524"/>
        <v>0</v>
      </c>
      <c r="AJ524" s="1">
        <f t="shared" si="3"/>
        <v>1</v>
      </c>
      <c r="AL524" s="1">
        <f>IFERROR(__xludf.DUMMYFUNCTION("IFERROR(TRANSPOSE(SORT(TRANSPOSE(FILTER(AE524:AI524, AE524:AI524&lt;&gt;0)),1, FALSE)))"),2.0)</f>
        <v>2</v>
      </c>
      <c r="AM524" s="1">
        <f>IFERROR(__xludf.DUMMYFUNCTION("""COMPUTED_VALUE"""),1.0)</f>
        <v>1</v>
      </c>
      <c r="AN524" s="1">
        <f>IFERROR(__xludf.DUMMYFUNCTION("""COMPUTED_VALUE"""),1.0)</f>
        <v>1</v>
      </c>
      <c r="AR524" s="1">
        <v>3.0</v>
      </c>
      <c r="AS524" s="1">
        <v>1.0</v>
      </c>
      <c r="AT524" s="1">
        <v>1.0</v>
      </c>
      <c r="AU524" s="1"/>
      <c r="AV524" s="1"/>
      <c r="AX524" s="1">
        <v>523.0</v>
      </c>
      <c r="AY524" s="1">
        <v>3.0</v>
      </c>
      <c r="AZ524" s="1">
        <v>1.0</v>
      </c>
      <c r="BA524" s="1">
        <v>1.0</v>
      </c>
      <c r="BB524" s="1"/>
      <c r="BC524" s="1"/>
      <c r="BD524" s="1">
        <v>3.0</v>
      </c>
      <c r="BE524" s="1">
        <v>14.0</v>
      </c>
      <c r="BF524" s="1">
        <v>9.0</v>
      </c>
      <c r="BG524" s="1">
        <v>14.0</v>
      </c>
      <c r="BH524" s="1">
        <v>14.0</v>
      </c>
      <c r="BI524" s="1" t="s">
        <v>1016</v>
      </c>
      <c r="BJ524" s="1">
        <v>529.0</v>
      </c>
      <c r="BL524" s="1">
        <v>276667.0</v>
      </c>
    </row>
    <row r="525" ht="15.75" customHeight="1">
      <c r="A525" s="2" t="s">
        <v>1017</v>
      </c>
      <c r="B525" s="1" t="str">
        <f>IFERROR(__xludf.DUMMYFUNCTION("""COMPUTED_VALUE"""),"9J292")</f>
        <v>9J292</v>
      </c>
      <c r="C525" s="1">
        <f>IFERROR(__xludf.DUMMYFUNCTION("""COMPUTED_VALUE"""),508.0)</f>
        <v>508</v>
      </c>
      <c r="D525" s="1" t="s">
        <v>23</v>
      </c>
      <c r="E525" s="1" t="s">
        <v>22</v>
      </c>
      <c r="F525" s="1" t="s">
        <v>24</v>
      </c>
      <c r="G525" s="1" t="s">
        <v>23</v>
      </c>
      <c r="H525" s="1" t="s">
        <v>24</v>
      </c>
      <c r="M525" s="1">
        <v>9.0</v>
      </c>
      <c r="N525" s="1">
        <v>1.0</v>
      </c>
      <c r="O525" s="1">
        <v>2.0</v>
      </c>
      <c r="P525" s="1">
        <v>9.0</v>
      </c>
      <c r="Q525" s="1">
        <v>2.0</v>
      </c>
      <c r="S525" s="1" t="s">
        <v>23</v>
      </c>
      <c r="T525" s="1" t="s">
        <v>25</v>
      </c>
      <c r="U525" s="1" t="s">
        <v>24</v>
      </c>
      <c r="V525" s="1" t="s">
        <v>23</v>
      </c>
      <c r="W525" s="1" t="s">
        <v>24</v>
      </c>
      <c r="Y525" s="1" t="str">
        <f>IFERROR(__xludf.DUMMYFUNCTION("UNIQUE(S525:W525, TRUE)"),"9")</f>
        <v>9</v>
      </c>
      <c r="Z525" s="1" t="str">
        <f>IFERROR(__xludf.DUMMYFUNCTION("""COMPUTED_VALUE"""),"")</f>
        <v/>
      </c>
      <c r="AA525" s="1" t="str">
        <f>IFERROR(__xludf.DUMMYFUNCTION("""COMPUTED_VALUE"""),"2")</f>
        <v>2</v>
      </c>
      <c r="AE525" s="1">
        <f t="shared" ref="AE525:AI525" si="525">IF($A525&lt;&gt;"", COUNTIF($D525:$H525, "=" &amp; Y525),"")</f>
        <v>2</v>
      </c>
      <c r="AF525" s="1">
        <f t="shared" si="525"/>
        <v>0</v>
      </c>
      <c r="AG525" s="1">
        <f t="shared" si="525"/>
        <v>2</v>
      </c>
      <c r="AH525" s="1">
        <f t="shared" si="525"/>
        <v>0</v>
      </c>
      <c r="AI525" s="1">
        <f t="shared" si="525"/>
        <v>0</v>
      </c>
      <c r="AJ525" s="1">
        <f t="shared" si="3"/>
        <v>1</v>
      </c>
      <c r="AL525" s="1">
        <f>IFERROR(__xludf.DUMMYFUNCTION("IFERROR(TRANSPOSE(SORT(TRANSPOSE(FILTER(AE525:AI525, AE525:AI525&lt;&gt;0)),1, FALSE)))"),2.0)</f>
        <v>2</v>
      </c>
      <c r="AM525" s="1">
        <f>IFERROR(__xludf.DUMMYFUNCTION("""COMPUTED_VALUE"""),2.0)</f>
        <v>2</v>
      </c>
      <c r="AR525" s="1">
        <v>3.0</v>
      </c>
      <c r="AS525" s="1">
        <v>2.0</v>
      </c>
      <c r="AT525" s="1"/>
      <c r="AU525" s="1"/>
      <c r="AV525" s="1"/>
      <c r="AX525" s="1">
        <v>524.0</v>
      </c>
      <c r="AY525" s="1">
        <v>3.0</v>
      </c>
      <c r="AZ525" s="1">
        <v>1.0</v>
      </c>
      <c r="BA525" s="1">
        <v>1.0</v>
      </c>
      <c r="BB525" s="1"/>
      <c r="BC525" s="1"/>
      <c r="BD525" s="1">
        <v>3.0</v>
      </c>
      <c r="BE525" s="1">
        <v>14.0</v>
      </c>
      <c r="BF525" s="1">
        <v>13.0</v>
      </c>
      <c r="BG525" s="1">
        <v>1.0</v>
      </c>
      <c r="BH525" s="1">
        <v>13.0</v>
      </c>
      <c r="BI525" s="1" t="s">
        <v>1018</v>
      </c>
      <c r="BJ525" s="1">
        <v>693.0</v>
      </c>
      <c r="BL525" s="1">
        <v>363132.0</v>
      </c>
    </row>
    <row r="526" ht="15.75" customHeight="1">
      <c r="A526" s="2" t="s">
        <v>1019</v>
      </c>
      <c r="B526" s="1" t="str">
        <f>IFERROR(__xludf.DUMMYFUNCTION("""COMPUTED_VALUE"""),"686J8")</f>
        <v>686J8</v>
      </c>
      <c r="C526" s="1">
        <f>IFERROR(__xludf.DUMMYFUNCTION("""COMPUTED_VALUE"""),376.0)</f>
        <v>376</v>
      </c>
      <c r="D526" s="1" t="s">
        <v>40</v>
      </c>
      <c r="E526" s="1" t="s">
        <v>30</v>
      </c>
      <c r="F526" s="1" t="s">
        <v>40</v>
      </c>
      <c r="G526" s="1" t="s">
        <v>22</v>
      </c>
      <c r="H526" s="1" t="s">
        <v>30</v>
      </c>
      <c r="M526" s="1">
        <v>6.0</v>
      </c>
      <c r="N526" s="1">
        <v>8.0</v>
      </c>
      <c r="O526" s="1">
        <v>6.0</v>
      </c>
      <c r="P526" s="1">
        <v>1.0</v>
      </c>
      <c r="Q526" s="1">
        <v>8.0</v>
      </c>
      <c r="S526" s="1" t="s">
        <v>40</v>
      </c>
      <c r="T526" s="1" t="s">
        <v>30</v>
      </c>
      <c r="U526" s="1" t="s">
        <v>40</v>
      </c>
      <c r="V526" s="1" t="s">
        <v>25</v>
      </c>
      <c r="W526" s="1" t="s">
        <v>30</v>
      </c>
      <c r="Y526" s="1" t="str">
        <f>IFERROR(__xludf.DUMMYFUNCTION("UNIQUE(S526:W526, TRUE)"),"6")</f>
        <v>6</v>
      </c>
      <c r="Z526" s="1" t="str">
        <f>IFERROR(__xludf.DUMMYFUNCTION("""COMPUTED_VALUE"""),"8")</f>
        <v>8</v>
      </c>
      <c r="AA526" s="1" t="str">
        <f>IFERROR(__xludf.DUMMYFUNCTION("""COMPUTED_VALUE"""),"")</f>
        <v/>
      </c>
      <c r="AE526" s="1">
        <f t="shared" ref="AE526:AI526" si="526">IF($A526&lt;&gt;"", COUNTIF($D526:$H526, "=" &amp; Y526),"")</f>
        <v>2</v>
      </c>
      <c r="AF526" s="1">
        <f t="shared" si="526"/>
        <v>2</v>
      </c>
      <c r="AG526" s="1">
        <f t="shared" si="526"/>
        <v>0</v>
      </c>
      <c r="AH526" s="1">
        <f t="shared" si="526"/>
        <v>0</v>
      </c>
      <c r="AI526" s="1">
        <f t="shared" si="526"/>
        <v>0</v>
      </c>
      <c r="AJ526" s="1">
        <f t="shared" si="3"/>
        <v>1</v>
      </c>
      <c r="AL526" s="1">
        <f>IFERROR(__xludf.DUMMYFUNCTION("IFERROR(TRANSPOSE(SORT(TRANSPOSE(FILTER(AE526:AI526, AE526:AI526&lt;&gt;0)),1, FALSE)))"),2.0)</f>
        <v>2</v>
      </c>
      <c r="AM526" s="1">
        <f>IFERROR(__xludf.DUMMYFUNCTION("""COMPUTED_VALUE"""),2.0)</f>
        <v>2</v>
      </c>
      <c r="AR526" s="1">
        <v>3.0</v>
      </c>
      <c r="AS526" s="1">
        <v>2.0</v>
      </c>
      <c r="AT526" s="1"/>
      <c r="AU526" s="1"/>
      <c r="AV526" s="1"/>
      <c r="AX526" s="1">
        <v>525.0</v>
      </c>
      <c r="AY526" s="1">
        <v>3.0</v>
      </c>
      <c r="AZ526" s="1">
        <v>1.0</v>
      </c>
      <c r="BA526" s="1">
        <v>1.0</v>
      </c>
      <c r="BB526" s="1"/>
      <c r="BC526" s="1"/>
      <c r="BD526" s="1">
        <v>3.0</v>
      </c>
      <c r="BE526" s="1">
        <v>14.0</v>
      </c>
      <c r="BF526" s="1">
        <v>14.0</v>
      </c>
      <c r="BG526" s="1">
        <v>14.0</v>
      </c>
      <c r="BH526" s="1">
        <v>4.0</v>
      </c>
      <c r="BI526" s="1" t="s">
        <v>1020</v>
      </c>
      <c r="BJ526" s="1">
        <v>302.0</v>
      </c>
      <c r="BL526" s="1">
        <v>158550.0</v>
      </c>
    </row>
    <row r="527" ht="15.75" customHeight="1">
      <c r="A527" s="2" t="s">
        <v>1021</v>
      </c>
      <c r="B527" s="1" t="str">
        <f>IFERROR(__xludf.DUMMYFUNCTION("""COMPUTED_VALUE"""),"A5862")</f>
        <v>A5862</v>
      </c>
      <c r="C527" s="1">
        <f>IFERROR(__xludf.DUMMYFUNCTION("""COMPUTED_VALUE"""),309.0)</f>
        <v>309</v>
      </c>
      <c r="D527" s="1" t="s">
        <v>39</v>
      </c>
      <c r="E527" s="1" t="s">
        <v>29</v>
      </c>
      <c r="F527" s="1" t="s">
        <v>30</v>
      </c>
      <c r="G527" s="1" t="s">
        <v>40</v>
      </c>
      <c r="H527" s="1" t="s">
        <v>24</v>
      </c>
      <c r="M527" s="1">
        <v>14.0</v>
      </c>
      <c r="N527" s="1">
        <v>5.0</v>
      </c>
      <c r="O527" s="1">
        <v>8.0</v>
      </c>
      <c r="P527" s="1">
        <v>6.0</v>
      </c>
      <c r="Q527" s="1">
        <v>2.0</v>
      </c>
      <c r="S527" s="1" t="s">
        <v>39</v>
      </c>
      <c r="T527" s="1" t="s">
        <v>29</v>
      </c>
      <c r="U527" s="1" t="s">
        <v>30</v>
      </c>
      <c r="V527" s="1" t="s">
        <v>40</v>
      </c>
      <c r="W527" s="1" t="s">
        <v>24</v>
      </c>
      <c r="Y527" s="1" t="str">
        <f>IFERROR(__xludf.DUMMYFUNCTION("UNIQUE(S527:W527, TRUE)"),"A")</f>
        <v>A</v>
      </c>
      <c r="Z527" s="1" t="str">
        <f>IFERROR(__xludf.DUMMYFUNCTION("""COMPUTED_VALUE"""),"5")</f>
        <v>5</v>
      </c>
      <c r="AA527" s="1" t="str">
        <f>IFERROR(__xludf.DUMMYFUNCTION("""COMPUTED_VALUE"""),"8")</f>
        <v>8</v>
      </c>
      <c r="AB527" s="1" t="str">
        <f>IFERROR(__xludf.DUMMYFUNCTION("""COMPUTED_VALUE"""),"6")</f>
        <v>6</v>
      </c>
      <c r="AC527" s="1" t="str">
        <f>IFERROR(__xludf.DUMMYFUNCTION("""COMPUTED_VALUE"""),"2")</f>
        <v>2</v>
      </c>
      <c r="AE527" s="1">
        <f t="shared" ref="AE527:AI527" si="527">IF($A527&lt;&gt;"", COUNTIF($D527:$H527, "=" &amp; Y527),"")</f>
        <v>1</v>
      </c>
      <c r="AF527" s="1">
        <f t="shared" si="527"/>
        <v>1</v>
      </c>
      <c r="AG527" s="1">
        <f t="shared" si="527"/>
        <v>1</v>
      </c>
      <c r="AH527" s="1">
        <f t="shared" si="527"/>
        <v>1</v>
      </c>
      <c r="AI527" s="1">
        <f t="shared" si="527"/>
        <v>1</v>
      </c>
      <c r="AJ527" s="1">
        <f t="shared" si="3"/>
        <v>0</v>
      </c>
      <c r="AL527" s="1">
        <f>IFERROR(__xludf.DUMMYFUNCTION("IFERROR(TRANSPOSE(SORT(TRANSPOSE(FILTER(AE527:AI527, AE527:AI527&lt;&gt;0)),1, FALSE)))"),1.0)</f>
        <v>1</v>
      </c>
      <c r="AM527" s="1">
        <f>IFERROR(__xludf.DUMMYFUNCTION("""COMPUTED_VALUE"""),1.0)</f>
        <v>1</v>
      </c>
      <c r="AN527" s="1">
        <f>IFERROR(__xludf.DUMMYFUNCTION("""COMPUTED_VALUE"""),1.0)</f>
        <v>1</v>
      </c>
      <c r="AO527" s="1">
        <f>IFERROR(__xludf.DUMMYFUNCTION("""COMPUTED_VALUE"""),1.0)</f>
        <v>1</v>
      </c>
      <c r="AP527" s="1">
        <f>IFERROR(__xludf.DUMMYFUNCTION("""COMPUTED_VALUE"""),1.0)</f>
        <v>1</v>
      </c>
      <c r="AR527" s="1">
        <v>1.0</v>
      </c>
      <c r="AS527" s="1">
        <v>1.0</v>
      </c>
      <c r="AT527" s="1">
        <v>1.0</v>
      </c>
      <c r="AU527" s="1">
        <v>1.0</v>
      </c>
      <c r="AV527" s="1">
        <v>1.0</v>
      </c>
      <c r="AX527" s="1">
        <v>526.0</v>
      </c>
      <c r="AY527" s="1">
        <v>3.0</v>
      </c>
      <c r="AZ527" s="1">
        <v>1.0</v>
      </c>
      <c r="BA527" s="1">
        <v>1.0</v>
      </c>
      <c r="BB527" s="1"/>
      <c r="BC527" s="1"/>
      <c r="BD527" s="1">
        <v>4.0</v>
      </c>
      <c r="BE527" s="1">
        <v>1.0</v>
      </c>
      <c r="BF527" s="1">
        <v>5.0</v>
      </c>
      <c r="BG527" s="1">
        <v>2.0</v>
      </c>
      <c r="BH527" s="1">
        <v>5.0</v>
      </c>
      <c r="BI527" s="1" t="s">
        <v>1022</v>
      </c>
      <c r="BJ527" s="1">
        <v>642.0</v>
      </c>
      <c r="BL527" s="1">
        <v>337692.0</v>
      </c>
    </row>
    <row r="528" ht="15.75" customHeight="1">
      <c r="A528" s="2" t="s">
        <v>1023</v>
      </c>
      <c r="B528" s="1" t="str">
        <f>IFERROR(__xludf.DUMMYFUNCTION("""COMPUTED_VALUE"""),"J9T3T")</f>
        <v>J9T3T</v>
      </c>
      <c r="C528" s="1">
        <f>IFERROR(__xludf.DUMMYFUNCTION("""COMPUTED_VALUE"""),875.0)</f>
        <v>875</v>
      </c>
      <c r="D528" s="1" t="s">
        <v>22</v>
      </c>
      <c r="E528" s="1" t="s">
        <v>23</v>
      </c>
      <c r="F528" s="1" t="s">
        <v>45</v>
      </c>
      <c r="G528" s="1" t="s">
        <v>31</v>
      </c>
      <c r="H528" s="1" t="s">
        <v>45</v>
      </c>
      <c r="M528" s="1">
        <v>1.0</v>
      </c>
      <c r="N528" s="1">
        <v>9.0</v>
      </c>
      <c r="O528" s="1">
        <v>10.0</v>
      </c>
      <c r="P528" s="1">
        <v>3.0</v>
      </c>
      <c r="Q528" s="1">
        <v>10.0</v>
      </c>
      <c r="S528" s="1" t="s">
        <v>25</v>
      </c>
      <c r="T528" s="1" t="s">
        <v>23</v>
      </c>
      <c r="U528" s="1" t="s">
        <v>45</v>
      </c>
      <c r="V528" s="1" t="s">
        <v>31</v>
      </c>
      <c r="W528" s="1" t="s">
        <v>45</v>
      </c>
      <c r="Y528" s="1" t="str">
        <f>IFERROR(__xludf.DUMMYFUNCTION("UNIQUE(S528:W528, TRUE)"),"")</f>
        <v/>
      </c>
      <c r="Z528" s="1" t="str">
        <f>IFERROR(__xludf.DUMMYFUNCTION("""COMPUTED_VALUE"""),"9")</f>
        <v>9</v>
      </c>
      <c r="AA528" s="1" t="str">
        <f>IFERROR(__xludf.DUMMYFUNCTION("""COMPUTED_VALUE"""),"T")</f>
        <v>T</v>
      </c>
      <c r="AB528" s="1" t="str">
        <f>IFERROR(__xludf.DUMMYFUNCTION("""COMPUTED_VALUE"""),"3")</f>
        <v>3</v>
      </c>
      <c r="AE528" s="1">
        <f t="shared" ref="AE528:AI528" si="528">IF($A528&lt;&gt;"", COUNTIF($D528:$H528, "=" &amp; Y528),"")</f>
        <v>0</v>
      </c>
      <c r="AF528" s="1">
        <f t="shared" si="528"/>
        <v>1</v>
      </c>
      <c r="AG528" s="1">
        <f t="shared" si="528"/>
        <v>2</v>
      </c>
      <c r="AH528" s="1">
        <f t="shared" si="528"/>
        <v>1</v>
      </c>
      <c r="AI528" s="1">
        <f t="shared" si="528"/>
        <v>0</v>
      </c>
      <c r="AJ528" s="1">
        <f t="shared" si="3"/>
        <v>1</v>
      </c>
      <c r="AL528" s="1">
        <f>IFERROR(__xludf.DUMMYFUNCTION("IFERROR(TRANSPOSE(SORT(TRANSPOSE(FILTER(AE528:AI528, AE528:AI528&lt;&gt;0)),1, FALSE)))"),2.0)</f>
        <v>2</v>
      </c>
      <c r="AM528" s="1">
        <f>IFERROR(__xludf.DUMMYFUNCTION("""COMPUTED_VALUE"""),1.0)</f>
        <v>1</v>
      </c>
      <c r="AN528" s="1">
        <f>IFERROR(__xludf.DUMMYFUNCTION("""COMPUTED_VALUE"""),1.0)</f>
        <v>1</v>
      </c>
      <c r="AR528" s="1">
        <v>3.0</v>
      </c>
      <c r="AS528" s="1">
        <v>1.0</v>
      </c>
      <c r="AT528" s="1">
        <v>1.0</v>
      </c>
      <c r="AU528" s="1"/>
      <c r="AV528" s="1"/>
      <c r="AX528" s="1">
        <v>527.0</v>
      </c>
      <c r="AY528" s="1">
        <v>3.0</v>
      </c>
      <c r="AZ528" s="1">
        <v>1.0</v>
      </c>
      <c r="BA528" s="1">
        <v>1.0</v>
      </c>
      <c r="BB528" s="1"/>
      <c r="BC528" s="1"/>
      <c r="BD528" s="1">
        <v>4.0</v>
      </c>
      <c r="BE528" s="1">
        <v>4.0</v>
      </c>
      <c r="BF528" s="1">
        <v>1.0</v>
      </c>
      <c r="BG528" s="1">
        <v>14.0</v>
      </c>
      <c r="BH528" s="1">
        <v>10.0</v>
      </c>
      <c r="BI528" s="1" t="s">
        <v>1024</v>
      </c>
      <c r="BJ528" s="1">
        <v>568.0</v>
      </c>
      <c r="BL528" s="1">
        <v>299336.0</v>
      </c>
    </row>
    <row r="529" ht="15.75" customHeight="1">
      <c r="A529" s="2" t="s">
        <v>1025</v>
      </c>
      <c r="B529" s="1" t="str">
        <f>IFERROR(__xludf.DUMMYFUNCTION("""COMPUTED_VALUE"""),"9Q99Q")</f>
        <v>9Q99Q</v>
      </c>
      <c r="C529" s="1">
        <f>IFERROR(__xludf.DUMMYFUNCTION("""COMPUTED_VALUE"""),22.0)</f>
        <v>22</v>
      </c>
      <c r="D529" s="1" t="s">
        <v>23</v>
      </c>
      <c r="E529" s="1" t="s">
        <v>20</v>
      </c>
      <c r="F529" s="1" t="s">
        <v>23</v>
      </c>
      <c r="G529" s="1" t="s">
        <v>23</v>
      </c>
      <c r="H529" s="1" t="s">
        <v>20</v>
      </c>
      <c r="M529" s="1">
        <v>9.0</v>
      </c>
      <c r="N529" s="1">
        <v>12.0</v>
      </c>
      <c r="O529" s="1">
        <v>9.0</v>
      </c>
      <c r="P529" s="1">
        <v>9.0</v>
      </c>
      <c r="Q529" s="1">
        <v>12.0</v>
      </c>
      <c r="S529" s="1" t="s">
        <v>23</v>
      </c>
      <c r="T529" s="1" t="s">
        <v>20</v>
      </c>
      <c r="U529" s="1" t="s">
        <v>23</v>
      </c>
      <c r="V529" s="1" t="s">
        <v>23</v>
      </c>
      <c r="W529" s="1" t="s">
        <v>20</v>
      </c>
      <c r="Y529" s="1" t="str">
        <f>IFERROR(__xludf.DUMMYFUNCTION("UNIQUE(S529:W529, TRUE)"),"9")</f>
        <v>9</v>
      </c>
      <c r="Z529" s="1" t="str">
        <f>IFERROR(__xludf.DUMMYFUNCTION("""COMPUTED_VALUE"""),"Q")</f>
        <v>Q</v>
      </c>
      <c r="AE529" s="1">
        <f t="shared" ref="AE529:AI529" si="529">IF($A529&lt;&gt;"", COUNTIF($D529:$H529, "=" &amp; Y529),"")</f>
        <v>3</v>
      </c>
      <c r="AF529" s="1">
        <f t="shared" si="529"/>
        <v>2</v>
      </c>
      <c r="AG529" s="1">
        <f t="shared" si="529"/>
        <v>0</v>
      </c>
      <c r="AH529" s="1">
        <f t="shared" si="529"/>
        <v>0</v>
      </c>
      <c r="AI529" s="1">
        <f t="shared" si="529"/>
        <v>0</v>
      </c>
      <c r="AJ529" s="1">
        <f t="shared" si="3"/>
        <v>0</v>
      </c>
      <c r="AL529" s="1">
        <f>IFERROR(__xludf.DUMMYFUNCTION("IFERROR(TRANSPOSE(SORT(TRANSPOSE(FILTER(AE529:AI529, AE529:AI529&lt;&gt;0)),1, FALSE)))"),3.0)</f>
        <v>3</v>
      </c>
      <c r="AM529" s="1">
        <f>IFERROR(__xludf.DUMMYFUNCTION("""COMPUTED_VALUE"""),2.0)</f>
        <v>2</v>
      </c>
      <c r="AR529" s="1">
        <v>3.0</v>
      </c>
      <c r="AS529" s="1">
        <v>2.0</v>
      </c>
      <c r="AT529" s="1"/>
      <c r="AU529" s="1"/>
      <c r="AV529" s="1"/>
      <c r="AX529" s="1">
        <v>528.0</v>
      </c>
      <c r="AY529" s="1">
        <v>3.0</v>
      </c>
      <c r="AZ529" s="1">
        <v>1.0</v>
      </c>
      <c r="BA529" s="1">
        <v>1.0</v>
      </c>
      <c r="BB529" s="1"/>
      <c r="BC529" s="1"/>
      <c r="BD529" s="1">
        <v>4.0</v>
      </c>
      <c r="BE529" s="1">
        <v>4.0</v>
      </c>
      <c r="BF529" s="1">
        <v>3.0</v>
      </c>
      <c r="BG529" s="1">
        <v>4.0</v>
      </c>
      <c r="BH529" s="1">
        <v>9.0</v>
      </c>
      <c r="BI529" s="1">
        <v>44349.0</v>
      </c>
      <c r="BJ529" s="1">
        <v>296.0</v>
      </c>
      <c r="BL529" s="1">
        <v>156288.0</v>
      </c>
    </row>
    <row r="530" ht="15.75" customHeight="1">
      <c r="A530" s="2" t="s">
        <v>1026</v>
      </c>
      <c r="B530" s="1" t="str">
        <f>IFERROR(__xludf.DUMMYFUNCTION("""COMPUTED_VALUE"""),"T773Q")</f>
        <v>T773Q</v>
      </c>
      <c r="C530" s="1">
        <f>IFERROR(__xludf.DUMMYFUNCTION("""COMPUTED_VALUE"""),970.0)</f>
        <v>970</v>
      </c>
      <c r="D530" s="1" t="s">
        <v>45</v>
      </c>
      <c r="E530" s="1" t="s">
        <v>28</v>
      </c>
      <c r="F530" s="1" t="s">
        <v>28</v>
      </c>
      <c r="G530" s="1" t="s">
        <v>31</v>
      </c>
      <c r="H530" s="1" t="s">
        <v>20</v>
      </c>
      <c r="M530" s="1">
        <v>10.0</v>
      </c>
      <c r="N530" s="1">
        <v>7.0</v>
      </c>
      <c r="O530" s="1">
        <v>7.0</v>
      </c>
      <c r="P530" s="1">
        <v>3.0</v>
      </c>
      <c r="Q530" s="1">
        <v>12.0</v>
      </c>
      <c r="S530" s="1" t="s">
        <v>45</v>
      </c>
      <c r="T530" s="1" t="s">
        <v>28</v>
      </c>
      <c r="U530" s="1" t="s">
        <v>28</v>
      </c>
      <c r="V530" s="1" t="s">
        <v>31</v>
      </c>
      <c r="W530" s="1" t="s">
        <v>20</v>
      </c>
      <c r="Y530" s="1" t="str">
        <f>IFERROR(__xludf.DUMMYFUNCTION("UNIQUE(S530:W530, TRUE)"),"T")</f>
        <v>T</v>
      </c>
      <c r="Z530" s="1" t="str">
        <f>IFERROR(__xludf.DUMMYFUNCTION("""COMPUTED_VALUE"""),"7")</f>
        <v>7</v>
      </c>
      <c r="AA530" s="1" t="str">
        <f>IFERROR(__xludf.DUMMYFUNCTION("""COMPUTED_VALUE"""),"3")</f>
        <v>3</v>
      </c>
      <c r="AB530" s="1" t="str">
        <f>IFERROR(__xludf.DUMMYFUNCTION("""COMPUTED_VALUE"""),"Q")</f>
        <v>Q</v>
      </c>
      <c r="AE530" s="1">
        <f t="shared" ref="AE530:AI530" si="530">IF($A530&lt;&gt;"", COUNTIF($D530:$H530, "=" &amp; Y530),"")</f>
        <v>1</v>
      </c>
      <c r="AF530" s="1">
        <f t="shared" si="530"/>
        <v>2</v>
      </c>
      <c r="AG530" s="1">
        <f t="shared" si="530"/>
        <v>1</v>
      </c>
      <c r="AH530" s="1">
        <f t="shared" si="530"/>
        <v>1</v>
      </c>
      <c r="AI530" s="1">
        <f t="shared" si="530"/>
        <v>0</v>
      </c>
      <c r="AJ530" s="1">
        <f t="shared" si="3"/>
        <v>0</v>
      </c>
      <c r="AL530" s="1">
        <f>IFERROR(__xludf.DUMMYFUNCTION("IFERROR(TRANSPOSE(SORT(TRANSPOSE(FILTER(AE530:AI530, AE530:AI530&lt;&gt;0)),1, FALSE)))"),2.0)</f>
        <v>2</v>
      </c>
      <c r="AM530" s="1">
        <f>IFERROR(__xludf.DUMMYFUNCTION("""COMPUTED_VALUE"""),1.0)</f>
        <v>1</v>
      </c>
      <c r="AN530" s="1">
        <f>IFERROR(__xludf.DUMMYFUNCTION("""COMPUTED_VALUE"""),1.0)</f>
        <v>1</v>
      </c>
      <c r="AO530" s="1">
        <f>IFERROR(__xludf.DUMMYFUNCTION("""COMPUTED_VALUE"""),1.0)</f>
        <v>1</v>
      </c>
      <c r="AR530" s="1">
        <v>2.0</v>
      </c>
      <c r="AS530" s="1">
        <v>1.0</v>
      </c>
      <c r="AT530" s="1">
        <v>1.0</v>
      </c>
      <c r="AU530" s="1">
        <v>1.0</v>
      </c>
      <c r="AV530" s="1"/>
      <c r="AX530" s="1">
        <v>529.0</v>
      </c>
      <c r="AY530" s="1">
        <v>3.0</v>
      </c>
      <c r="AZ530" s="1">
        <v>1.0</v>
      </c>
      <c r="BA530" s="1">
        <v>1.0</v>
      </c>
      <c r="BB530" s="1"/>
      <c r="BC530" s="1"/>
      <c r="BD530" s="1">
        <v>4.0</v>
      </c>
      <c r="BE530" s="1">
        <v>4.0</v>
      </c>
      <c r="BF530" s="1">
        <v>4.0</v>
      </c>
      <c r="BG530" s="1">
        <v>7.0</v>
      </c>
      <c r="BH530" s="1">
        <v>13.0</v>
      </c>
      <c r="BI530" s="1" t="s">
        <v>1027</v>
      </c>
      <c r="BJ530" s="1">
        <v>892.0</v>
      </c>
      <c r="BL530" s="1">
        <v>471868.0</v>
      </c>
    </row>
    <row r="531" ht="15.75" customHeight="1">
      <c r="A531" s="2" t="s">
        <v>1028</v>
      </c>
      <c r="B531" s="1" t="str">
        <f>IFERROR(__xludf.DUMMYFUNCTION("""COMPUTED_VALUE"""),"Q3QT6")</f>
        <v>Q3QT6</v>
      </c>
      <c r="C531" s="1">
        <f>IFERROR(__xludf.DUMMYFUNCTION("""COMPUTED_VALUE"""),424.0)</f>
        <v>424</v>
      </c>
      <c r="D531" s="1" t="s">
        <v>20</v>
      </c>
      <c r="E531" s="1" t="s">
        <v>31</v>
      </c>
      <c r="F531" s="1" t="s">
        <v>20</v>
      </c>
      <c r="G531" s="1" t="s">
        <v>45</v>
      </c>
      <c r="H531" s="1" t="s">
        <v>40</v>
      </c>
      <c r="M531" s="1">
        <v>12.0</v>
      </c>
      <c r="N531" s="1">
        <v>3.0</v>
      </c>
      <c r="O531" s="1">
        <v>12.0</v>
      </c>
      <c r="P531" s="1">
        <v>10.0</v>
      </c>
      <c r="Q531" s="1">
        <v>6.0</v>
      </c>
      <c r="S531" s="1" t="s">
        <v>20</v>
      </c>
      <c r="T531" s="1" t="s">
        <v>31</v>
      </c>
      <c r="U531" s="1" t="s">
        <v>20</v>
      </c>
      <c r="V531" s="1" t="s">
        <v>45</v>
      </c>
      <c r="W531" s="1" t="s">
        <v>40</v>
      </c>
      <c r="Y531" s="1" t="str">
        <f>IFERROR(__xludf.DUMMYFUNCTION("UNIQUE(S531:W531, TRUE)"),"Q")</f>
        <v>Q</v>
      </c>
      <c r="Z531" s="1" t="str">
        <f>IFERROR(__xludf.DUMMYFUNCTION("""COMPUTED_VALUE"""),"3")</f>
        <v>3</v>
      </c>
      <c r="AA531" s="1" t="str">
        <f>IFERROR(__xludf.DUMMYFUNCTION("""COMPUTED_VALUE"""),"T")</f>
        <v>T</v>
      </c>
      <c r="AB531" s="1" t="str">
        <f>IFERROR(__xludf.DUMMYFUNCTION("""COMPUTED_VALUE"""),"6")</f>
        <v>6</v>
      </c>
      <c r="AE531" s="1">
        <f t="shared" ref="AE531:AI531" si="531">IF($A531&lt;&gt;"", COUNTIF($D531:$H531, "=" &amp; Y531),"")</f>
        <v>2</v>
      </c>
      <c r="AF531" s="1">
        <f t="shared" si="531"/>
        <v>1</v>
      </c>
      <c r="AG531" s="1">
        <f t="shared" si="531"/>
        <v>1</v>
      </c>
      <c r="AH531" s="1">
        <f t="shared" si="531"/>
        <v>1</v>
      </c>
      <c r="AI531" s="1">
        <f t="shared" si="531"/>
        <v>0</v>
      </c>
      <c r="AJ531" s="1">
        <f t="shared" si="3"/>
        <v>0</v>
      </c>
      <c r="AL531" s="1">
        <f>IFERROR(__xludf.DUMMYFUNCTION("IFERROR(TRANSPOSE(SORT(TRANSPOSE(FILTER(AE531:AI531, AE531:AI531&lt;&gt;0)),1, FALSE)))"),2.0)</f>
        <v>2</v>
      </c>
      <c r="AM531" s="1">
        <f>IFERROR(__xludf.DUMMYFUNCTION("""COMPUTED_VALUE"""),1.0)</f>
        <v>1</v>
      </c>
      <c r="AN531" s="1">
        <f>IFERROR(__xludf.DUMMYFUNCTION("""COMPUTED_VALUE"""),1.0)</f>
        <v>1</v>
      </c>
      <c r="AO531" s="1">
        <f>IFERROR(__xludf.DUMMYFUNCTION("""COMPUTED_VALUE"""),1.0)</f>
        <v>1</v>
      </c>
      <c r="AR531" s="1">
        <v>2.0</v>
      </c>
      <c r="AS531" s="1">
        <v>1.0</v>
      </c>
      <c r="AT531" s="1">
        <v>1.0</v>
      </c>
      <c r="AU531" s="1">
        <v>1.0</v>
      </c>
      <c r="AV531" s="1"/>
      <c r="AX531" s="1">
        <v>530.0</v>
      </c>
      <c r="AY531" s="1">
        <v>3.0</v>
      </c>
      <c r="AZ531" s="1">
        <v>1.0</v>
      </c>
      <c r="BA531" s="1">
        <v>1.0</v>
      </c>
      <c r="BB531" s="1"/>
      <c r="BC531" s="1"/>
      <c r="BD531" s="1">
        <v>4.0</v>
      </c>
      <c r="BE531" s="1">
        <v>4.0</v>
      </c>
      <c r="BF531" s="1">
        <v>4.0</v>
      </c>
      <c r="BG531" s="1">
        <v>14.0</v>
      </c>
      <c r="BH531" s="1">
        <v>3.0</v>
      </c>
      <c r="BI531" s="1" t="s">
        <v>1029</v>
      </c>
      <c r="BJ531" s="1">
        <v>800.0</v>
      </c>
      <c r="BL531" s="1">
        <v>424000.0</v>
      </c>
    </row>
    <row r="532" ht="15.75" customHeight="1">
      <c r="A532" s="2" t="s">
        <v>1030</v>
      </c>
      <c r="B532" s="1" t="str">
        <f>IFERROR(__xludf.DUMMYFUNCTION("""COMPUTED_VALUE"""),"4455A")</f>
        <v>4455A</v>
      </c>
      <c r="C532" s="1">
        <f>IFERROR(__xludf.DUMMYFUNCTION("""COMPUTED_VALUE"""),466.0)</f>
        <v>466</v>
      </c>
      <c r="D532" s="1" t="s">
        <v>21</v>
      </c>
      <c r="E532" s="1" t="s">
        <v>21</v>
      </c>
      <c r="F532" s="1" t="s">
        <v>29</v>
      </c>
      <c r="G532" s="1" t="s">
        <v>29</v>
      </c>
      <c r="H532" s="1" t="s">
        <v>39</v>
      </c>
      <c r="M532" s="1">
        <v>4.0</v>
      </c>
      <c r="N532" s="1">
        <v>4.0</v>
      </c>
      <c r="O532" s="1">
        <v>5.0</v>
      </c>
      <c r="P532" s="1">
        <v>5.0</v>
      </c>
      <c r="Q532" s="1">
        <v>14.0</v>
      </c>
      <c r="S532" s="1" t="s">
        <v>21</v>
      </c>
      <c r="T532" s="1" t="s">
        <v>21</v>
      </c>
      <c r="U532" s="1" t="s">
        <v>29</v>
      </c>
      <c r="V532" s="1" t="s">
        <v>29</v>
      </c>
      <c r="W532" s="1" t="s">
        <v>39</v>
      </c>
      <c r="Y532" s="1" t="str">
        <f>IFERROR(__xludf.DUMMYFUNCTION("UNIQUE(S532:W532, TRUE)"),"4")</f>
        <v>4</v>
      </c>
      <c r="Z532" s="1" t="str">
        <f>IFERROR(__xludf.DUMMYFUNCTION("""COMPUTED_VALUE"""),"5")</f>
        <v>5</v>
      </c>
      <c r="AA532" s="1" t="str">
        <f>IFERROR(__xludf.DUMMYFUNCTION("""COMPUTED_VALUE"""),"A")</f>
        <v>A</v>
      </c>
      <c r="AE532" s="1">
        <f t="shared" ref="AE532:AI532" si="532">IF($A532&lt;&gt;"", COUNTIF($D532:$H532, "=" &amp; Y532),"")</f>
        <v>2</v>
      </c>
      <c r="AF532" s="1">
        <f t="shared" si="532"/>
        <v>2</v>
      </c>
      <c r="AG532" s="1">
        <f t="shared" si="532"/>
        <v>1</v>
      </c>
      <c r="AH532" s="1">
        <f t="shared" si="532"/>
        <v>0</v>
      </c>
      <c r="AI532" s="1">
        <f t="shared" si="532"/>
        <v>0</v>
      </c>
      <c r="AJ532" s="1">
        <f t="shared" si="3"/>
        <v>0</v>
      </c>
      <c r="AL532" s="1">
        <f>IFERROR(__xludf.DUMMYFUNCTION("IFERROR(TRANSPOSE(SORT(TRANSPOSE(FILTER(AE532:AI532, AE532:AI532&lt;&gt;0)),1, FALSE)))"),2.0)</f>
        <v>2</v>
      </c>
      <c r="AM532" s="1">
        <f>IFERROR(__xludf.DUMMYFUNCTION("""COMPUTED_VALUE"""),2.0)</f>
        <v>2</v>
      </c>
      <c r="AN532" s="1">
        <f>IFERROR(__xludf.DUMMYFUNCTION("""COMPUTED_VALUE"""),1.0)</f>
        <v>1</v>
      </c>
      <c r="AR532" s="1">
        <v>2.0</v>
      </c>
      <c r="AS532" s="1">
        <v>2.0</v>
      </c>
      <c r="AT532" s="1">
        <v>1.0</v>
      </c>
      <c r="AU532" s="1"/>
      <c r="AV532" s="1"/>
      <c r="AX532" s="1">
        <v>531.0</v>
      </c>
      <c r="AY532" s="1">
        <v>3.0</v>
      </c>
      <c r="AZ532" s="1">
        <v>1.0</v>
      </c>
      <c r="BA532" s="1">
        <v>1.0</v>
      </c>
      <c r="BB532" s="1"/>
      <c r="BC532" s="1"/>
      <c r="BD532" s="1">
        <v>4.0</v>
      </c>
      <c r="BE532" s="1">
        <v>4.0</v>
      </c>
      <c r="BF532" s="1">
        <v>4.0</v>
      </c>
      <c r="BG532" s="1">
        <v>14.0</v>
      </c>
      <c r="BH532" s="1">
        <v>7.0</v>
      </c>
      <c r="BI532" s="1" t="s">
        <v>1031</v>
      </c>
      <c r="BJ532" s="1">
        <v>788.0</v>
      </c>
      <c r="BL532" s="1">
        <v>418428.0</v>
      </c>
    </row>
    <row r="533" ht="15.75" customHeight="1">
      <c r="A533" s="2" t="s">
        <v>1032</v>
      </c>
      <c r="B533" s="1">
        <f>IFERROR(__xludf.DUMMYFUNCTION("""COMPUTED_VALUE"""),77443.0)</f>
        <v>77443</v>
      </c>
      <c r="C533" s="1">
        <f>IFERROR(__xludf.DUMMYFUNCTION("""COMPUTED_VALUE"""),469.0)</f>
        <v>469</v>
      </c>
      <c r="D533" s="1" t="s">
        <v>28</v>
      </c>
      <c r="E533" s="1" t="s">
        <v>28</v>
      </c>
      <c r="F533" s="1" t="s">
        <v>21</v>
      </c>
      <c r="G533" s="1" t="s">
        <v>21</v>
      </c>
      <c r="H533" s="1" t="s">
        <v>31</v>
      </c>
      <c r="M533" s="1">
        <v>7.0</v>
      </c>
      <c r="N533" s="1">
        <v>7.0</v>
      </c>
      <c r="O533" s="1">
        <v>4.0</v>
      </c>
      <c r="P533" s="1">
        <v>4.0</v>
      </c>
      <c r="Q533" s="1">
        <v>3.0</v>
      </c>
      <c r="S533" s="1" t="s">
        <v>28</v>
      </c>
      <c r="T533" s="1" t="s">
        <v>28</v>
      </c>
      <c r="U533" s="1" t="s">
        <v>21</v>
      </c>
      <c r="V533" s="1" t="s">
        <v>21</v>
      </c>
      <c r="W533" s="1" t="s">
        <v>31</v>
      </c>
      <c r="Y533" s="1" t="str">
        <f>IFERROR(__xludf.DUMMYFUNCTION("UNIQUE(S533:W533, TRUE)"),"7")</f>
        <v>7</v>
      </c>
      <c r="Z533" s="1" t="str">
        <f>IFERROR(__xludf.DUMMYFUNCTION("""COMPUTED_VALUE"""),"4")</f>
        <v>4</v>
      </c>
      <c r="AA533" s="1" t="str">
        <f>IFERROR(__xludf.DUMMYFUNCTION("""COMPUTED_VALUE"""),"3")</f>
        <v>3</v>
      </c>
      <c r="AE533" s="1">
        <f t="shared" ref="AE533:AI533" si="533">IF($A533&lt;&gt;"", COUNTIF($D533:$H533, "=" &amp; Y533),"")</f>
        <v>2</v>
      </c>
      <c r="AF533" s="1">
        <f t="shared" si="533"/>
        <v>2</v>
      </c>
      <c r="AG533" s="1">
        <f t="shared" si="533"/>
        <v>1</v>
      </c>
      <c r="AH533" s="1">
        <f t="shared" si="533"/>
        <v>0</v>
      </c>
      <c r="AI533" s="1">
        <f t="shared" si="533"/>
        <v>0</v>
      </c>
      <c r="AJ533" s="1">
        <f t="shared" si="3"/>
        <v>0</v>
      </c>
      <c r="AL533" s="1">
        <f>IFERROR(__xludf.DUMMYFUNCTION("IFERROR(TRANSPOSE(SORT(TRANSPOSE(FILTER(AE533:AI533, AE533:AI533&lt;&gt;0)),1, FALSE)))"),2.0)</f>
        <v>2</v>
      </c>
      <c r="AM533" s="1">
        <f>IFERROR(__xludf.DUMMYFUNCTION("""COMPUTED_VALUE"""),2.0)</f>
        <v>2</v>
      </c>
      <c r="AN533" s="1">
        <f>IFERROR(__xludf.DUMMYFUNCTION("""COMPUTED_VALUE"""),1.0)</f>
        <v>1</v>
      </c>
      <c r="AR533" s="1">
        <v>2.0</v>
      </c>
      <c r="AS533" s="1">
        <v>2.0</v>
      </c>
      <c r="AT533" s="1">
        <v>1.0</v>
      </c>
      <c r="AU533" s="1"/>
      <c r="AV533" s="1"/>
      <c r="AX533" s="1">
        <v>532.0</v>
      </c>
      <c r="AY533" s="1">
        <v>3.0</v>
      </c>
      <c r="AZ533" s="1">
        <v>1.0</v>
      </c>
      <c r="BA533" s="1">
        <v>1.0</v>
      </c>
      <c r="BB533" s="1"/>
      <c r="BC533" s="1"/>
      <c r="BD533" s="1">
        <v>4.0</v>
      </c>
      <c r="BE533" s="1">
        <v>6.0</v>
      </c>
      <c r="BF533" s="1">
        <v>4.0</v>
      </c>
      <c r="BG533" s="1">
        <v>1.0</v>
      </c>
      <c r="BH533" s="1">
        <v>14.0</v>
      </c>
      <c r="BI533" s="1" t="s">
        <v>1033</v>
      </c>
      <c r="BJ533" s="1">
        <v>908.0</v>
      </c>
      <c r="BL533" s="1">
        <v>483056.0</v>
      </c>
    </row>
    <row r="534" ht="15.75" customHeight="1">
      <c r="A534" s="2" t="s">
        <v>1034</v>
      </c>
      <c r="B534" s="1">
        <f>IFERROR(__xludf.DUMMYFUNCTION("""COMPUTED_VALUE"""),49999.0)</f>
        <v>49999</v>
      </c>
      <c r="C534" s="1">
        <f>IFERROR(__xludf.DUMMYFUNCTION("""COMPUTED_VALUE"""),405.0)</f>
        <v>405</v>
      </c>
      <c r="D534" s="1" t="s">
        <v>21</v>
      </c>
      <c r="E534" s="1" t="s">
        <v>23</v>
      </c>
      <c r="F534" s="1" t="s">
        <v>23</v>
      </c>
      <c r="G534" s="1" t="s">
        <v>23</v>
      </c>
      <c r="H534" s="1" t="s">
        <v>23</v>
      </c>
      <c r="M534" s="1">
        <v>4.0</v>
      </c>
      <c r="N534" s="1">
        <v>9.0</v>
      </c>
      <c r="O534" s="1">
        <v>9.0</v>
      </c>
      <c r="P534" s="1">
        <v>9.0</v>
      </c>
      <c r="Q534" s="1">
        <v>9.0</v>
      </c>
      <c r="S534" s="1" t="s">
        <v>21</v>
      </c>
      <c r="T534" s="1" t="s">
        <v>23</v>
      </c>
      <c r="U534" s="1" t="s">
        <v>23</v>
      </c>
      <c r="V534" s="1" t="s">
        <v>23</v>
      </c>
      <c r="W534" s="1" t="s">
        <v>23</v>
      </c>
      <c r="Y534" s="1" t="str">
        <f>IFERROR(__xludf.DUMMYFUNCTION("UNIQUE(S534:W534, TRUE)"),"4")</f>
        <v>4</v>
      </c>
      <c r="Z534" s="1" t="str">
        <f>IFERROR(__xludf.DUMMYFUNCTION("""COMPUTED_VALUE"""),"9")</f>
        <v>9</v>
      </c>
      <c r="AE534" s="1">
        <f t="shared" ref="AE534:AI534" si="534">IF($A534&lt;&gt;"", COUNTIF($D534:$H534, "=" &amp; Y534),"")</f>
        <v>1</v>
      </c>
      <c r="AF534" s="1">
        <f t="shared" si="534"/>
        <v>4</v>
      </c>
      <c r="AG534" s="1">
        <f t="shared" si="534"/>
        <v>0</v>
      </c>
      <c r="AH534" s="1">
        <f t="shared" si="534"/>
        <v>0</v>
      </c>
      <c r="AI534" s="1">
        <f t="shared" si="534"/>
        <v>0</v>
      </c>
      <c r="AJ534" s="1">
        <f t="shared" si="3"/>
        <v>0</v>
      </c>
      <c r="AL534" s="1">
        <f>IFERROR(__xludf.DUMMYFUNCTION("IFERROR(TRANSPOSE(SORT(TRANSPOSE(FILTER(AE534:AI534, AE534:AI534&lt;&gt;0)),1, FALSE)))"),4.0)</f>
        <v>4</v>
      </c>
      <c r="AM534" s="1">
        <f>IFERROR(__xludf.DUMMYFUNCTION("""COMPUTED_VALUE"""),1.0)</f>
        <v>1</v>
      </c>
      <c r="AR534" s="1">
        <v>4.0</v>
      </c>
      <c r="AS534" s="1">
        <v>1.0</v>
      </c>
      <c r="AT534" s="1"/>
      <c r="AU534" s="1"/>
      <c r="AV534" s="1"/>
      <c r="AX534" s="1">
        <v>533.0</v>
      </c>
      <c r="AY534" s="1">
        <v>3.0</v>
      </c>
      <c r="AZ534" s="1">
        <v>1.0</v>
      </c>
      <c r="BA534" s="1">
        <v>1.0</v>
      </c>
      <c r="BB534" s="1"/>
      <c r="BC534" s="1"/>
      <c r="BD534" s="1">
        <v>4.0</v>
      </c>
      <c r="BE534" s="1">
        <v>7.0</v>
      </c>
      <c r="BF534" s="1">
        <v>7.0</v>
      </c>
      <c r="BG534" s="1">
        <v>7.0</v>
      </c>
      <c r="BH534" s="1">
        <v>12.0</v>
      </c>
      <c r="BI534" s="1" t="s">
        <v>1035</v>
      </c>
      <c r="BJ534" s="1">
        <v>750.0</v>
      </c>
      <c r="BL534" s="1">
        <v>399750.0</v>
      </c>
    </row>
    <row r="535" ht="15.75" customHeight="1">
      <c r="A535" s="2" t="s">
        <v>1036</v>
      </c>
      <c r="B535" s="1" t="str">
        <f>IFERROR(__xludf.DUMMYFUNCTION("""COMPUTED_VALUE"""),"Q65AA")</f>
        <v>Q65AA</v>
      </c>
      <c r="C535" s="1">
        <f>IFERROR(__xludf.DUMMYFUNCTION("""COMPUTED_VALUE"""),655.0)</f>
        <v>655</v>
      </c>
      <c r="D535" s="1" t="s">
        <v>20</v>
      </c>
      <c r="E535" s="1" t="s">
        <v>40</v>
      </c>
      <c r="F535" s="1" t="s">
        <v>29</v>
      </c>
      <c r="G535" s="1" t="s">
        <v>39</v>
      </c>
      <c r="H535" s="1" t="s">
        <v>39</v>
      </c>
      <c r="M535" s="1">
        <v>12.0</v>
      </c>
      <c r="N535" s="1">
        <v>6.0</v>
      </c>
      <c r="O535" s="1">
        <v>5.0</v>
      </c>
      <c r="P535" s="1">
        <v>14.0</v>
      </c>
      <c r="Q535" s="1">
        <v>14.0</v>
      </c>
      <c r="S535" s="1" t="s">
        <v>20</v>
      </c>
      <c r="T535" s="1" t="s">
        <v>40</v>
      </c>
      <c r="U535" s="1" t="s">
        <v>29</v>
      </c>
      <c r="V535" s="1" t="s">
        <v>39</v>
      </c>
      <c r="W535" s="1" t="s">
        <v>39</v>
      </c>
      <c r="Y535" s="1" t="str">
        <f>IFERROR(__xludf.DUMMYFUNCTION("UNIQUE(S535:W535, TRUE)"),"Q")</f>
        <v>Q</v>
      </c>
      <c r="Z535" s="1" t="str">
        <f>IFERROR(__xludf.DUMMYFUNCTION("""COMPUTED_VALUE"""),"6")</f>
        <v>6</v>
      </c>
      <c r="AA535" s="1" t="str">
        <f>IFERROR(__xludf.DUMMYFUNCTION("""COMPUTED_VALUE"""),"5")</f>
        <v>5</v>
      </c>
      <c r="AB535" s="1" t="str">
        <f>IFERROR(__xludf.DUMMYFUNCTION("""COMPUTED_VALUE"""),"A")</f>
        <v>A</v>
      </c>
      <c r="AE535" s="1">
        <f t="shared" ref="AE535:AI535" si="535">IF($A535&lt;&gt;"", COUNTIF($D535:$H535, "=" &amp; Y535),"")</f>
        <v>1</v>
      </c>
      <c r="AF535" s="1">
        <f t="shared" si="535"/>
        <v>1</v>
      </c>
      <c r="AG535" s="1">
        <f t="shared" si="535"/>
        <v>1</v>
      </c>
      <c r="AH535" s="1">
        <f t="shared" si="535"/>
        <v>2</v>
      </c>
      <c r="AI535" s="1">
        <f t="shared" si="535"/>
        <v>0</v>
      </c>
      <c r="AJ535" s="1">
        <f t="shared" si="3"/>
        <v>0</v>
      </c>
      <c r="AL535" s="1">
        <f>IFERROR(__xludf.DUMMYFUNCTION("IFERROR(TRANSPOSE(SORT(TRANSPOSE(FILTER(AE535:AI535, AE535:AI535&lt;&gt;0)),1, FALSE)))"),2.0)</f>
        <v>2</v>
      </c>
      <c r="AM535" s="1">
        <f>IFERROR(__xludf.DUMMYFUNCTION("""COMPUTED_VALUE"""),1.0)</f>
        <v>1</v>
      </c>
      <c r="AN535" s="1">
        <f>IFERROR(__xludf.DUMMYFUNCTION("""COMPUTED_VALUE"""),1.0)</f>
        <v>1</v>
      </c>
      <c r="AO535" s="1">
        <f>IFERROR(__xludf.DUMMYFUNCTION("""COMPUTED_VALUE"""),1.0)</f>
        <v>1</v>
      </c>
      <c r="AR535" s="1">
        <v>2.0</v>
      </c>
      <c r="AS535" s="1">
        <v>1.0</v>
      </c>
      <c r="AT535" s="1">
        <v>1.0</v>
      </c>
      <c r="AU535" s="1">
        <v>1.0</v>
      </c>
      <c r="AV535" s="1"/>
      <c r="AX535" s="1">
        <v>534.0</v>
      </c>
      <c r="AY535" s="1">
        <v>3.0</v>
      </c>
      <c r="AZ535" s="1">
        <v>1.0</v>
      </c>
      <c r="BA535" s="1">
        <v>1.0</v>
      </c>
      <c r="BB535" s="1"/>
      <c r="BC535" s="1"/>
      <c r="BD535" s="1">
        <v>4.0</v>
      </c>
      <c r="BE535" s="1">
        <v>9.0</v>
      </c>
      <c r="BF535" s="1">
        <v>4.0</v>
      </c>
      <c r="BG535" s="1">
        <v>4.0</v>
      </c>
      <c r="BH535" s="1">
        <v>8.0</v>
      </c>
      <c r="BI535" s="1">
        <v>49448.0</v>
      </c>
      <c r="BJ535" s="1">
        <v>742.0</v>
      </c>
      <c r="BL535" s="1">
        <v>396228.0</v>
      </c>
    </row>
    <row r="536" ht="15.75" customHeight="1">
      <c r="A536" s="2" t="s">
        <v>1037</v>
      </c>
      <c r="B536" s="1" t="str">
        <f>IFERROR(__xludf.DUMMYFUNCTION("""COMPUTED_VALUE"""),"TA576")</f>
        <v>TA576</v>
      </c>
      <c r="C536" s="1">
        <f>IFERROR(__xludf.DUMMYFUNCTION("""COMPUTED_VALUE"""),840.0)</f>
        <v>840</v>
      </c>
      <c r="D536" s="1" t="s">
        <v>45</v>
      </c>
      <c r="E536" s="1" t="s">
        <v>39</v>
      </c>
      <c r="F536" s="1" t="s">
        <v>29</v>
      </c>
      <c r="G536" s="1" t="s">
        <v>28</v>
      </c>
      <c r="H536" s="1" t="s">
        <v>40</v>
      </c>
      <c r="M536" s="1">
        <v>10.0</v>
      </c>
      <c r="N536" s="1">
        <v>14.0</v>
      </c>
      <c r="O536" s="1">
        <v>5.0</v>
      </c>
      <c r="P536" s="1">
        <v>7.0</v>
      </c>
      <c r="Q536" s="1">
        <v>6.0</v>
      </c>
      <c r="S536" s="1" t="s">
        <v>45</v>
      </c>
      <c r="T536" s="1" t="s">
        <v>39</v>
      </c>
      <c r="U536" s="1" t="s">
        <v>29</v>
      </c>
      <c r="V536" s="1" t="s">
        <v>28</v>
      </c>
      <c r="W536" s="1" t="s">
        <v>40</v>
      </c>
      <c r="Y536" s="1" t="str">
        <f>IFERROR(__xludf.DUMMYFUNCTION("UNIQUE(S536:W536, TRUE)"),"T")</f>
        <v>T</v>
      </c>
      <c r="Z536" s="1" t="str">
        <f>IFERROR(__xludf.DUMMYFUNCTION("""COMPUTED_VALUE"""),"A")</f>
        <v>A</v>
      </c>
      <c r="AA536" s="1" t="str">
        <f>IFERROR(__xludf.DUMMYFUNCTION("""COMPUTED_VALUE"""),"5")</f>
        <v>5</v>
      </c>
      <c r="AB536" s="1" t="str">
        <f>IFERROR(__xludf.DUMMYFUNCTION("""COMPUTED_VALUE"""),"7")</f>
        <v>7</v>
      </c>
      <c r="AC536" s="1" t="str">
        <f>IFERROR(__xludf.DUMMYFUNCTION("""COMPUTED_VALUE"""),"6")</f>
        <v>6</v>
      </c>
      <c r="AE536" s="1">
        <f t="shared" ref="AE536:AI536" si="536">IF($A536&lt;&gt;"", COUNTIF($D536:$H536, "=" &amp; Y536),"")</f>
        <v>1</v>
      </c>
      <c r="AF536" s="1">
        <f t="shared" si="536"/>
        <v>1</v>
      </c>
      <c r="AG536" s="1">
        <f t="shared" si="536"/>
        <v>1</v>
      </c>
      <c r="AH536" s="1">
        <f t="shared" si="536"/>
        <v>1</v>
      </c>
      <c r="AI536" s="1">
        <f t="shared" si="536"/>
        <v>1</v>
      </c>
      <c r="AJ536" s="1">
        <f t="shared" si="3"/>
        <v>0</v>
      </c>
      <c r="AL536" s="1">
        <f>IFERROR(__xludf.DUMMYFUNCTION("IFERROR(TRANSPOSE(SORT(TRANSPOSE(FILTER(AE536:AI536, AE536:AI536&lt;&gt;0)),1, FALSE)))"),1.0)</f>
        <v>1</v>
      </c>
      <c r="AM536" s="1">
        <f>IFERROR(__xludf.DUMMYFUNCTION("""COMPUTED_VALUE"""),1.0)</f>
        <v>1</v>
      </c>
      <c r="AN536" s="1">
        <f>IFERROR(__xludf.DUMMYFUNCTION("""COMPUTED_VALUE"""),1.0)</f>
        <v>1</v>
      </c>
      <c r="AO536" s="1">
        <f>IFERROR(__xludf.DUMMYFUNCTION("""COMPUTED_VALUE"""),1.0)</f>
        <v>1</v>
      </c>
      <c r="AP536" s="1">
        <f>IFERROR(__xludf.DUMMYFUNCTION("""COMPUTED_VALUE"""),1.0)</f>
        <v>1</v>
      </c>
      <c r="AR536" s="1">
        <v>1.0</v>
      </c>
      <c r="AS536" s="1">
        <v>1.0</v>
      </c>
      <c r="AT536" s="1">
        <v>1.0</v>
      </c>
      <c r="AU536" s="1">
        <v>1.0</v>
      </c>
      <c r="AV536" s="1">
        <v>1.0</v>
      </c>
      <c r="AX536" s="1">
        <v>535.0</v>
      </c>
      <c r="AY536" s="1">
        <v>3.0</v>
      </c>
      <c r="AZ536" s="1">
        <v>1.0</v>
      </c>
      <c r="BA536" s="1">
        <v>1.0</v>
      </c>
      <c r="BB536" s="1"/>
      <c r="BC536" s="1"/>
      <c r="BD536" s="1">
        <v>4.0</v>
      </c>
      <c r="BE536" s="1">
        <v>10.0</v>
      </c>
      <c r="BF536" s="1">
        <v>4.0</v>
      </c>
      <c r="BG536" s="1">
        <v>5.0</v>
      </c>
      <c r="BH536" s="1">
        <v>4.0</v>
      </c>
      <c r="BI536" s="1" t="s">
        <v>1038</v>
      </c>
      <c r="BJ536" s="1">
        <v>639.0</v>
      </c>
      <c r="BL536" s="1">
        <v>341865.0</v>
      </c>
    </row>
    <row r="537" ht="15.75" customHeight="1">
      <c r="A537" s="2" t="s">
        <v>1039</v>
      </c>
      <c r="B537" s="1" t="str">
        <f>IFERROR(__xludf.DUMMYFUNCTION("""COMPUTED_VALUE"""),"A9999")</f>
        <v>A9999</v>
      </c>
      <c r="C537" s="1">
        <f>IFERROR(__xludf.DUMMYFUNCTION("""COMPUTED_VALUE"""),96.0)</f>
        <v>96</v>
      </c>
      <c r="D537" s="1" t="s">
        <v>39</v>
      </c>
      <c r="E537" s="1" t="s">
        <v>23</v>
      </c>
      <c r="F537" s="1" t="s">
        <v>23</v>
      </c>
      <c r="G537" s="1" t="s">
        <v>23</v>
      </c>
      <c r="H537" s="1" t="s">
        <v>23</v>
      </c>
      <c r="M537" s="1">
        <v>14.0</v>
      </c>
      <c r="N537" s="1">
        <v>9.0</v>
      </c>
      <c r="O537" s="1">
        <v>9.0</v>
      </c>
      <c r="P537" s="1">
        <v>9.0</v>
      </c>
      <c r="Q537" s="1">
        <v>9.0</v>
      </c>
      <c r="S537" s="1" t="s">
        <v>39</v>
      </c>
      <c r="T537" s="1" t="s">
        <v>23</v>
      </c>
      <c r="U537" s="1" t="s">
        <v>23</v>
      </c>
      <c r="V537" s="1" t="s">
        <v>23</v>
      </c>
      <c r="W537" s="1" t="s">
        <v>23</v>
      </c>
      <c r="Y537" s="1" t="str">
        <f>IFERROR(__xludf.DUMMYFUNCTION("UNIQUE(S537:W537, TRUE)"),"A")</f>
        <v>A</v>
      </c>
      <c r="Z537" s="1" t="str">
        <f>IFERROR(__xludf.DUMMYFUNCTION("""COMPUTED_VALUE"""),"9")</f>
        <v>9</v>
      </c>
      <c r="AE537" s="1">
        <f t="shared" ref="AE537:AI537" si="537">IF($A537&lt;&gt;"", COUNTIF($D537:$H537, "=" &amp; Y537),"")</f>
        <v>1</v>
      </c>
      <c r="AF537" s="1">
        <f t="shared" si="537"/>
        <v>4</v>
      </c>
      <c r="AG537" s="1">
        <f t="shared" si="537"/>
        <v>0</v>
      </c>
      <c r="AH537" s="1">
        <f t="shared" si="537"/>
        <v>0</v>
      </c>
      <c r="AI537" s="1">
        <f t="shared" si="537"/>
        <v>0</v>
      </c>
      <c r="AJ537" s="1">
        <f t="shared" si="3"/>
        <v>0</v>
      </c>
      <c r="AL537" s="1">
        <f>IFERROR(__xludf.DUMMYFUNCTION("IFERROR(TRANSPOSE(SORT(TRANSPOSE(FILTER(AE537:AI537, AE537:AI537&lt;&gt;0)),1, FALSE)))"),4.0)</f>
        <v>4</v>
      </c>
      <c r="AM537" s="1">
        <f>IFERROR(__xludf.DUMMYFUNCTION("""COMPUTED_VALUE"""),1.0)</f>
        <v>1</v>
      </c>
      <c r="AR537" s="1">
        <v>4.0</v>
      </c>
      <c r="AS537" s="1">
        <v>1.0</v>
      </c>
      <c r="AT537" s="1"/>
      <c r="AU537" s="1"/>
      <c r="AV537" s="1"/>
      <c r="AX537" s="1">
        <v>536.0</v>
      </c>
      <c r="AY537" s="1">
        <v>3.0</v>
      </c>
      <c r="AZ537" s="1">
        <v>1.0</v>
      </c>
      <c r="BA537" s="1">
        <v>1.0</v>
      </c>
      <c r="BB537" s="1"/>
      <c r="BC537" s="1"/>
      <c r="BD537" s="1">
        <v>4.0</v>
      </c>
      <c r="BE537" s="1">
        <v>10.0</v>
      </c>
      <c r="BF537" s="1">
        <v>10.0</v>
      </c>
      <c r="BG537" s="1">
        <v>10.0</v>
      </c>
      <c r="BH537" s="1">
        <v>12.0</v>
      </c>
      <c r="BI537" s="1" t="s">
        <v>1040</v>
      </c>
      <c r="BJ537" s="1">
        <v>328.0</v>
      </c>
      <c r="BL537" s="1">
        <v>175808.0</v>
      </c>
    </row>
    <row r="538" ht="15.75" customHeight="1">
      <c r="A538" s="2" t="s">
        <v>1041</v>
      </c>
      <c r="B538" s="1" t="str">
        <f>IFERROR(__xludf.DUMMYFUNCTION("""COMPUTED_VALUE"""),"AA9J9")</f>
        <v>AA9J9</v>
      </c>
      <c r="C538" s="1">
        <f>IFERROR(__xludf.DUMMYFUNCTION("""COMPUTED_VALUE"""),256.0)</f>
        <v>256</v>
      </c>
      <c r="D538" s="1" t="s">
        <v>39</v>
      </c>
      <c r="E538" s="1" t="s">
        <v>39</v>
      </c>
      <c r="F538" s="1" t="s">
        <v>23</v>
      </c>
      <c r="G538" s="1" t="s">
        <v>22</v>
      </c>
      <c r="H538" s="1" t="s">
        <v>23</v>
      </c>
      <c r="M538" s="1">
        <v>14.0</v>
      </c>
      <c r="N538" s="1">
        <v>14.0</v>
      </c>
      <c r="O538" s="1">
        <v>9.0</v>
      </c>
      <c r="P538" s="1">
        <v>1.0</v>
      </c>
      <c r="Q538" s="1">
        <v>9.0</v>
      </c>
      <c r="S538" s="1" t="s">
        <v>39</v>
      </c>
      <c r="T538" s="1" t="s">
        <v>39</v>
      </c>
      <c r="U538" s="1" t="s">
        <v>23</v>
      </c>
      <c r="V538" s="1" t="s">
        <v>25</v>
      </c>
      <c r="W538" s="1" t="s">
        <v>23</v>
      </c>
      <c r="Y538" s="1" t="str">
        <f>IFERROR(__xludf.DUMMYFUNCTION("UNIQUE(S538:W538, TRUE)"),"A")</f>
        <v>A</v>
      </c>
      <c r="Z538" s="1" t="str">
        <f>IFERROR(__xludf.DUMMYFUNCTION("""COMPUTED_VALUE"""),"9")</f>
        <v>9</v>
      </c>
      <c r="AA538" s="1" t="str">
        <f>IFERROR(__xludf.DUMMYFUNCTION("""COMPUTED_VALUE"""),"")</f>
        <v/>
      </c>
      <c r="AE538" s="1">
        <f t="shared" ref="AE538:AI538" si="538">IF($A538&lt;&gt;"", COUNTIF($D538:$H538, "=" &amp; Y538),"")</f>
        <v>2</v>
      </c>
      <c r="AF538" s="1">
        <f t="shared" si="538"/>
        <v>2</v>
      </c>
      <c r="AG538" s="1">
        <f t="shared" si="538"/>
        <v>0</v>
      </c>
      <c r="AH538" s="1">
        <f t="shared" si="538"/>
        <v>0</v>
      </c>
      <c r="AI538" s="1">
        <f t="shared" si="538"/>
        <v>0</v>
      </c>
      <c r="AJ538" s="1">
        <f t="shared" si="3"/>
        <v>1</v>
      </c>
      <c r="AL538" s="1">
        <f>IFERROR(__xludf.DUMMYFUNCTION("IFERROR(TRANSPOSE(SORT(TRANSPOSE(FILTER(AE538:AI538, AE538:AI538&lt;&gt;0)),1, FALSE)))"),2.0)</f>
        <v>2</v>
      </c>
      <c r="AM538" s="1">
        <f>IFERROR(__xludf.DUMMYFUNCTION("""COMPUTED_VALUE"""),2.0)</f>
        <v>2</v>
      </c>
      <c r="AR538" s="1">
        <v>3.0</v>
      </c>
      <c r="AS538" s="1">
        <v>2.0</v>
      </c>
      <c r="AT538" s="1"/>
      <c r="AU538" s="1"/>
      <c r="AV538" s="1"/>
      <c r="AX538" s="1">
        <v>537.0</v>
      </c>
      <c r="AY538" s="1">
        <v>3.0</v>
      </c>
      <c r="AZ538" s="1">
        <v>1.0</v>
      </c>
      <c r="BA538" s="1">
        <v>1.0</v>
      </c>
      <c r="BB538" s="1"/>
      <c r="BC538" s="1"/>
      <c r="BD538" s="1">
        <v>4.0</v>
      </c>
      <c r="BE538" s="1">
        <v>10.0</v>
      </c>
      <c r="BF538" s="1">
        <v>14.0</v>
      </c>
      <c r="BG538" s="1">
        <v>14.0</v>
      </c>
      <c r="BH538" s="1">
        <v>14.0</v>
      </c>
      <c r="BI538" s="1" t="s">
        <v>1042</v>
      </c>
      <c r="BJ538" s="1">
        <v>135.0</v>
      </c>
      <c r="BL538" s="1">
        <v>72495.0</v>
      </c>
    </row>
    <row r="539" ht="15.75" customHeight="1">
      <c r="A539" s="2" t="s">
        <v>1043</v>
      </c>
      <c r="B539" s="1" t="str">
        <f>IFERROR(__xludf.DUMMYFUNCTION("""COMPUTED_VALUE"""),"5999K")</f>
        <v>5999K</v>
      </c>
      <c r="C539" s="1">
        <f>IFERROR(__xludf.DUMMYFUNCTION("""COMPUTED_VALUE"""),941.0)</f>
        <v>941</v>
      </c>
      <c r="D539" s="1" t="s">
        <v>29</v>
      </c>
      <c r="E539" s="1" t="s">
        <v>23</v>
      </c>
      <c r="F539" s="1" t="s">
        <v>23</v>
      </c>
      <c r="G539" s="1" t="s">
        <v>23</v>
      </c>
      <c r="H539" s="1" t="s">
        <v>38</v>
      </c>
      <c r="M539" s="1">
        <v>5.0</v>
      </c>
      <c r="N539" s="1">
        <v>9.0</v>
      </c>
      <c r="O539" s="1">
        <v>9.0</v>
      </c>
      <c r="P539" s="1">
        <v>9.0</v>
      </c>
      <c r="Q539" s="1">
        <v>13.0</v>
      </c>
      <c r="S539" s="1" t="s">
        <v>29</v>
      </c>
      <c r="T539" s="1" t="s">
        <v>23</v>
      </c>
      <c r="U539" s="1" t="s">
        <v>23</v>
      </c>
      <c r="V539" s="1" t="s">
        <v>23</v>
      </c>
      <c r="W539" s="1" t="s">
        <v>38</v>
      </c>
      <c r="Y539" s="1" t="str">
        <f>IFERROR(__xludf.DUMMYFUNCTION("UNIQUE(S539:W539, TRUE)"),"5")</f>
        <v>5</v>
      </c>
      <c r="Z539" s="1" t="str">
        <f>IFERROR(__xludf.DUMMYFUNCTION("""COMPUTED_VALUE"""),"9")</f>
        <v>9</v>
      </c>
      <c r="AA539" s="1" t="str">
        <f>IFERROR(__xludf.DUMMYFUNCTION("""COMPUTED_VALUE"""),"K")</f>
        <v>K</v>
      </c>
      <c r="AE539" s="1">
        <f t="shared" ref="AE539:AI539" si="539">IF($A539&lt;&gt;"", COUNTIF($D539:$H539, "=" &amp; Y539),"")</f>
        <v>1</v>
      </c>
      <c r="AF539" s="1">
        <f t="shared" si="539"/>
        <v>3</v>
      </c>
      <c r="AG539" s="1">
        <f t="shared" si="539"/>
        <v>1</v>
      </c>
      <c r="AH539" s="1">
        <f t="shared" si="539"/>
        <v>0</v>
      </c>
      <c r="AI539" s="1">
        <f t="shared" si="539"/>
        <v>0</v>
      </c>
      <c r="AJ539" s="1">
        <f t="shared" si="3"/>
        <v>0</v>
      </c>
      <c r="AL539" s="1">
        <f>IFERROR(__xludf.DUMMYFUNCTION("IFERROR(TRANSPOSE(SORT(TRANSPOSE(FILTER(AE539:AI539, AE539:AI539&lt;&gt;0)),1, FALSE)))"),3.0)</f>
        <v>3</v>
      </c>
      <c r="AM539" s="1">
        <f>IFERROR(__xludf.DUMMYFUNCTION("""COMPUTED_VALUE"""),1.0)</f>
        <v>1</v>
      </c>
      <c r="AN539" s="1">
        <f>IFERROR(__xludf.DUMMYFUNCTION("""COMPUTED_VALUE"""),1.0)</f>
        <v>1</v>
      </c>
      <c r="AR539" s="1">
        <v>3.0</v>
      </c>
      <c r="AS539" s="1">
        <v>1.0</v>
      </c>
      <c r="AT539" s="1">
        <v>1.0</v>
      </c>
      <c r="AU539" s="1"/>
      <c r="AV539" s="1"/>
      <c r="AX539" s="1">
        <v>538.0</v>
      </c>
      <c r="AY539" s="1">
        <v>3.0</v>
      </c>
      <c r="AZ539" s="1">
        <v>1.0</v>
      </c>
      <c r="BA539" s="1">
        <v>1.0</v>
      </c>
      <c r="BB539" s="1"/>
      <c r="BC539" s="1"/>
      <c r="BD539" s="1">
        <v>4.0</v>
      </c>
      <c r="BE539" s="1">
        <v>12.0</v>
      </c>
      <c r="BF539" s="1">
        <v>4.0</v>
      </c>
      <c r="BG539" s="1">
        <v>4.0</v>
      </c>
      <c r="BH539" s="1">
        <v>5.0</v>
      </c>
      <c r="BI539" s="1" t="s">
        <v>1044</v>
      </c>
      <c r="BJ539" s="1">
        <v>362.0</v>
      </c>
      <c r="BL539" s="1">
        <v>194756.0</v>
      </c>
    </row>
    <row r="540" ht="15.75" customHeight="1">
      <c r="A540" s="2" t="s">
        <v>1045</v>
      </c>
      <c r="B540" s="1">
        <f>IFERROR(__xludf.DUMMYFUNCTION("""COMPUTED_VALUE"""),28338.0)</f>
        <v>28338</v>
      </c>
      <c r="C540" s="1">
        <f>IFERROR(__xludf.DUMMYFUNCTION("""COMPUTED_VALUE"""),423.0)</f>
        <v>423</v>
      </c>
      <c r="D540" s="1" t="s">
        <v>24</v>
      </c>
      <c r="E540" s="1" t="s">
        <v>30</v>
      </c>
      <c r="F540" s="1" t="s">
        <v>31</v>
      </c>
      <c r="G540" s="1" t="s">
        <v>31</v>
      </c>
      <c r="H540" s="1" t="s">
        <v>30</v>
      </c>
      <c r="M540" s="1">
        <v>2.0</v>
      </c>
      <c r="N540" s="1">
        <v>8.0</v>
      </c>
      <c r="O540" s="1">
        <v>3.0</v>
      </c>
      <c r="P540" s="1">
        <v>3.0</v>
      </c>
      <c r="Q540" s="1">
        <v>8.0</v>
      </c>
      <c r="S540" s="1" t="s">
        <v>24</v>
      </c>
      <c r="T540" s="1" t="s">
        <v>30</v>
      </c>
      <c r="U540" s="1" t="s">
        <v>31</v>
      </c>
      <c r="V540" s="1" t="s">
        <v>31</v>
      </c>
      <c r="W540" s="1" t="s">
        <v>30</v>
      </c>
      <c r="Y540" s="1" t="str">
        <f>IFERROR(__xludf.DUMMYFUNCTION("UNIQUE(S540:W540, TRUE)"),"2")</f>
        <v>2</v>
      </c>
      <c r="Z540" s="1" t="str">
        <f>IFERROR(__xludf.DUMMYFUNCTION("""COMPUTED_VALUE"""),"8")</f>
        <v>8</v>
      </c>
      <c r="AA540" s="1" t="str">
        <f>IFERROR(__xludf.DUMMYFUNCTION("""COMPUTED_VALUE"""),"3")</f>
        <v>3</v>
      </c>
      <c r="AE540" s="1">
        <f t="shared" ref="AE540:AI540" si="540">IF($A540&lt;&gt;"", COUNTIF($D540:$H540, "=" &amp; Y540),"")</f>
        <v>1</v>
      </c>
      <c r="AF540" s="1">
        <f t="shared" si="540"/>
        <v>2</v>
      </c>
      <c r="AG540" s="1">
        <f t="shared" si="540"/>
        <v>2</v>
      </c>
      <c r="AH540" s="1">
        <f t="shared" si="540"/>
        <v>0</v>
      </c>
      <c r="AI540" s="1">
        <f t="shared" si="540"/>
        <v>0</v>
      </c>
      <c r="AJ540" s="1">
        <f t="shared" si="3"/>
        <v>0</v>
      </c>
      <c r="AL540" s="1">
        <f>IFERROR(__xludf.DUMMYFUNCTION("IFERROR(TRANSPOSE(SORT(TRANSPOSE(FILTER(AE540:AI540, AE540:AI540&lt;&gt;0)),1, FALSE)))"),2.0)</f>
        <v>2</v>
      </c>
      <c r="AM540" s="1">
        <f>IFERROR(__xludf.DUMMYFUNCTION("""COMPUTED_VALUE"""),2.0)</f>
        <v>2</v>
      </c>
      <c r="AN540" s="1">
        <f>IFERROR(__xludf.DUMMYFUNCTION("""COMPUTED_VALUE"""),1.0)</f>
        <v>1</v>
      </c>
      <c r="AR540" s="1">
        <v>2.0</v>
      </c>
      <c r="AS540" s="1">
        <v>2.0</v>
      </c>
      <c r="AT540" s="1">
        <v>1.0</v>
      </c>
      <c r="AU540" s="1"/>
      <c r="AV540" s="1"/>
      <c r="AX540" s="1">
        <v>539.0</v>
      </c>
      <c r="AY540" s="1">
        <v>3.0</v>
      </c>
      <c r="AZ540" s="1">
        <v>1.0</v>
      </c>
      <c r="BA540" s="1">
        <v>1.0</v>
      </c>
      <c r="BB540" s="1"/>
      <c r="BC540" s="1"/>
      <c r="BD540" s="1">
        <v>4.0</v>
      </c>
      <c r="BE540" s="1">
        <v>13.0</v>
      </c>
      <c r="BF540" s="1">
        <v>4.0</v>
      </c>
      <c r="BG540" s="1">
        <v>10.0</v>
      </c>
      <c r="BH540" s="1">
        <v>1.0</v>
      </c>
      <c r="BI540" s="1" t="s">
        <v>1046</v>
      </c>
      <c r="BJ540" s="1">
        <v>929.0</v>
      </c>
      <c r="BL540" s="1">
        <v>500731.0</v>
      </c>
    </row>
    <row r="541" ht="15.75" customHeight="1">
      <c r="A541" s="2" t="s">
        <v>1047</v>
      </c>
      <c r="B541" s="1" t="str">
        <f>IFERROR(__xludf.DUMMYFUNCTION("""COMPUTED_VALUE"""),"797KT")</f>
        <v>797KT</v>
      </c>
      <c r="C541" s="1">
        <f>IFERROR(__xludf.DUMMYFUNCTION("""COMPUTED_VALUE"""),581.0)</f>
        <v>581</v>
      </c>
      <c r="D541" s="1" t="s">
        <v>28</v>
      </c>
      <c r="E541" s="1" t="s">
        <v>23</v>
      </c>
      <c r="F541" s="1" t="s">
        <v>28</v>
      </c>
      <c r="G541" s="1" t="s">
        <v>38</v>
      </c>
      <c r="H541" s="1" t="s">
        <v>45</v>
      </c>
      <c r="M541" s="1">
        <v>7.0</v>
      </c>
      <c r="N541" s="1">
        <v>9.0</v>
      </c>
      <c r="O541" s="1">
        <v>7.0</v>
      </c>
      <c r="P541" s="1">
        <v>13.0</v>
      </c>
      <c r="Q541" s="1">
        <v>10.0</v>
      </c>
      <c r="S541" s="1" t="s">
        <v>28</v>
      </c>
      <c r="T541" s="1" t="s">
        <v>23</v>
      </c>
      <c r="U541" s="1" t="s">
        <v>28</v>
      </c>
      <c r="V541" s="1" t="s">
        <v>38</v>
      </c>
      <c r="W541" s="1" t="s">
        <v>45</v>
      </c>
      <c r="Y541" s="1" t="str">
        <f>IFERROR(__xludf.DUMMYFUNCTION("UNIQUE(S541:W541, TRUE)"),"7")</f>
        <v>7</v>
      </c>
      <c r="Z541" s="1" t="str">
        <f>IFERROR(__xludf.DUMMYFUNCTION("""COMPUTED_VALUE"""),"9")</f>
        <v>9</v>
      </c>
      <c r="AA541" s="1" t="str">
        <f>IFERROR(__xludf.DUMMYFUNCTION("""COMPUTED_VALUE"""),"K")</f>
        <v>K</v>
      </c>
      <c r="AB541" s="1" t="str">
        <f>IFERROR(__xludf.DUMMYFUNCTION("""COMPUTED_VALUE"""),"T")</f>
        <v>T</v>
      </c>
      <c r="AE541" s="1">
        <f t="shared" ref="AE541:AI541" si="541">IF($A541&lt;&gt;"", COUNTIF($D541:$H541, "=" &amp; Y541),"")</f>
        <v>2</v>
      </c>
      <c r="AF541" s="1">
        <f t="shared" si="541"/>
        <v>1</v>
      </c>
      <c r="AG541" s="1">
        <f t="shared" si="541"/>
        <v>1</v>
      </c>
      <c r="AH541" s="1">
        <f t="shared" si="541"/>
        <v>1</v>
      </c>
      <c r="AI541" s="1">
        <f t="shared" si="541"/>
        <v>0</v>
      </c>
      <c r="AJ541" s="1">
        <f t="shared" si="3"/>
        <v>0</v>
      </c>
      <c r="AL541" s="1">
        <f>IFERROR(__xludf.DUMMYFUNCTION("IFERROR(TRANSPOSE(SORT(TRANSPOSE(FILTER(AE541:AI541, AE541:AI541&lt;&gt;0)),1, FALSE)))"),2.0)</f>
        <v>2</v>
      </c>
      <c r="AM541" s="1">
        <f>IFERROR(__xludf.DUMMYFUNCTION("""COMPUTED_VALUE"""),1.0)</f>
        <v>1</v>
      </c>
      <c r="AN541" s="1">
        <f>IFERROR(__xludf.DUMMYFUNCTION("""COMPUTED_VALUE"""),1.0)</f>
        <v>1</v>
      </c>
      <c r="AO541" s="1">
        <f>IFERROR(__xludf.DUMMYFUNCTION("""COMPUTED_VALUE"""),1.0)</f>
        <v>1</v>
      </c>
      <c r="AR541" s="1">
        <v>2.0</v>
      </c>
      <c r="AS541" s="1">
        <v>1.0</v>
      </c>
      <c r="AT541" s="1">
        <v>1.0</v>
      </c>
      <c r="AU541" s="1">
        <v>1.0</v>
      </c>
      <c r="AV541" s="1"/>
      <c r="AX541" s="1">
        <v>540.0</v>
      </c>
      <c r="AY541" s="1">
        <v>3.0</v>
      </c>
      <c r="AZ541" s="1">
        <v>1.0</v>
      </c>
      <c r="BA541" s="1">
        <v>1.0</v>
      </c>
      <c r="BB541" s="1"/>
      <c r="BC541" s="1"/>
      <c r="BD541" s="1">
        <v>4.0</v>
      </c>
      <c r="BE541" s="1">
        <v>14.0</v>
      </c>
      <c r="BF541" s="1">
        <v>4.0</v>
      </c>
      <c r="BG541" s="1">
        <v>4.0</v>
      </c>
      <c r="BH541" s="1">
        <v>6.0</v>
      </c>
      <c r="BI541" s="1" t="s">
        <v>1048</v>
      </c>
      <c r="BJ541" s="1">
        <v>510.0</v>
      </c>
      <c r="BL541" s="1">
        <v>275400.0</v>
      </c>
    </row>
    <row r="542" ht="15.75" customHeight="1">
      <c r="A542" s="2" t="s">
        <v>1049</v>
      </c>
      <c r="B542" s="1" t="str">
        <f>IFERROR(__xludf.DUMMYFUNCTION("""COMPUTED_VALUE"""),"5K55K")</f>
        <v>5K55K</v>
      </c>
      <c r="C542" s="1">
        <f>IFERROR(__xludf.DUMMYFUNCTION("""COMPUTED_VALUE"""),819.0)</f>
        <v>819</v>
      </c>
      <c r="D542" s="1" t="s">
        <v>29</v>
      </c>
      <c r="E542" s="1" t="s">
        <v>38</v>
      </c>
      <c r="F542" s="1" t="s">
        <v>29</v>
      </c>
      <c r="G542" s="1" t="s">
        <v>29</v>
      </c>
      <c r="H542" s="1" t="s">
        <v>38</v>
      </c>
      <c r="M542" s="1">
        <v>5.0</v>
      </c>
      <c r="N542" s="1">
        <v>13.0</v>
      </c>
      <c r="O542" s="1">
        <v>5.0</v>
      </c>
      <c r="P542" s="1">
        <v>5.0</v>
      </c>
      <c r="Q542" s="1">
        <v>13.0</v>
      </c>
      <c r="S542" s="1" t="s">
        <v>29</v>
      </c>
      <c r="T542" s="1" t="s">
        <v>38</v>
      </c>
      <c r="U542" s="1" t="s">
        <v>29</v>
      </c>
      <c r="V542" s="1" t="s">
        <v>29</v>
      </c>
      <c r="W542" s="1" t="s">
        <v>38</v>
      </c>
      <c r="Y542" s="1" t="str">
        <f>IFERROR(__xludf.DUMMYFUNCTION("UNIQUE(S542:W542, TRUE)"),"5")</f>
        <v>5</v>
      </c>
      <c r="Z542" s="1" t="str">
        <f>IFERROR(__xludf.DUMMYFUNCTION("""COMPUTED_VALUE"""),"K")</f>
        <v>K</v>
      </c>
      <c r="AE542" s="1">
        <f t="shared" ref="AE542:AI542" si="542">IF($A542&lt;&gt;"", COUNTIF($D542:$H542, "=" &amp; Y542),"")</f>
        <v>3</v>
      </c>
      <c r="AF542" s="1">
        <f t="shared" si="542"/>
        <v>2</v>
      </c>
      <c r="AG542" s="1">
        <f t="shared" si="542"/>
        <v>0</v>
      </c>
      <c r="AH542" s="1">
        <f t="shared" si="542"/>
        <v>0</v>
      </c>
      <c r="AI542" s="1">
        <f t="shared" si="542"/>
        <v>0</v>
      </c>
      <c r="AJ542" s="1">
        <f t="shared" si="3"/>
        <v>0</v>
      </c>
      <c r="AL542" s="1">
        <f>IFERROR(__xludf.DUMMYFUNCTION("IFERROR(TRANSPOSE(SORT(TRANSPOSE(FILTER(AE542:AI542, AE542:AI542&lt;&gt;0)),1, FALSE)))"),3.0)</f>
        <v>3</v>
      </c>
      <c r="AM542" s="1">
        <f>IFERROR(__xludf.DUMMYFUNCTION("""COMPUTED_VALUE"""),2.0)</f>
        <v>2</v>
      </c>
      <c r="AR542" s="1">
        <v>3.0</v>
      </c>
      <c r="AS542" s="1">
        <v>2.0</v>
      </c>
      <c r="AT542" s="1"/>
      <c r="AU542" s="1"/>
      <c r="AV542" s="1"/>
      <c r="AX542" s="1">
        <v>541.0</v>
      </c>
      <c r="AY542" s="1">
        <v>3.0</v>
      </c>
      <c r="AZ542" s="1">
        <v>1.0</v>
      </c>
      <c r="BA542" s="1">
        <v>1.0</v>
      </c>
      <c r="BB542" s="1"/>
      <c r="BC542" s="1"/>
      <c r="BD542" s="1">
        <v>4.0</v>
      </c>
      <c r="BE542" s="1">
        <v>14.0</v>
      </c>
      <c r="BF542" s="1">
        <v>9.0</v>
      </c>
      <c r="BG542" s="1">
        <v>1.0</v>
      </c>
      <c r="BH542" s="1">
        <v>14.0</v>
      </c>
      <c r="BI542" s="1" t="s">
        <v>1050</v>
      </c>
      <c r="BJ542" s="1">
        <v>653.0</v>
      </c>
      <c r="BL542" s="1">
        <v>353273.0</v>
      </c>
    </row>
    <row r="543" ht="15.75" customHeight="1">
      <c r="A543" s="2" t="s">
        <v>1051</v>
      </c>
      <c r="B543" s="1" t="str">
        <f>IFERROR(__xludf.DUMMYFUNCTION("""COMPUTED_VALUE"""),"7A3KK")</f>
        <v>7A3KK</v>
      </c>
      <c r="C543" s="1">
        <f>IFERROR(__xludf.DUMMYFUNCTION("""COMPUTED_VALUE"""),613.0)</f>
        <v>613</v>
      </c>
      <c r="D543" s="1" t="s">
        <v>28</v>
      </c>
      <c r="E543" s="1" t="s">
        <v>39</v>
      </c>
      <c r="F543" s="1" t="s">
        <v>31</v>
      </c>
      <c r="G543" s="1" t="s">
        <v>38</v>
      </c>
      <c r="H543" s="1" t="s">
        <v>38</v>
      </c>
      <c r="M543" s="1">
        <v>7.0</v>
      </c>
      <c r="N543" s="1">
        <v>14.0</v>
      </c>
      <c r="O543" s="1">
        <v>3.0</v>
      </c>
      <c r="P543" s="1">
        <v>13.0</v>
      </c>
      <c r="Q543" s="1">
        <v>13.0</v>
      </c>
      <c r="S543" s="1" t="s">
        <v>28</v>
      </c>
      <c r="T543" s="1" t="s">
        <v>39</v>
      </c>
      <c r="U543" s="1" t="s">
        <v>31</v>
      </c>
      <c r="V543" s="1" t="s">
        <v>38</v>
      </c>
      <c r="W543" s="1" t="s">
        <v>38</v>
      </c>
      <c r="Y543" s="1" t="str">
        <f>IFERROR(__xludf.DUMMYFUNCTION("UNIQUE(S543:W543, TRUE)"),"7")</f>
        <v>7</v>
      </c>
      <c r="Z543" s="1" t="str">
        <f>IFERROR(__xludf.DUMMYFUNCTION("""COMPUTED_VALUE"""),"A")</f>
        <v>A</v>
      </c>
      <c r="AA543" s="1" t="str">
        <f>IFERROR(__xludf.DUMMYFUNCTION("""COMPUTED_VALUE"""),"3")</f>
        <v>3</v>
      </c>
      <c r="AB543" s="1" t="str">
        <f>IFERROR(__xludf.DUMMYFUNCTION("""COMPUTED_VALUE"""),"K")</f>
        <v>K</v>
      </c>
      <c r="AE543" s="1">
        <f t="shared" ref="AE543:AI543" si="543">IF($A543&lt;&gt;"", COUNTIF($D543:$H543, "=" &amp; Y543),"")</f>
        <v>1</v>
      </c>
      <c r="AF543" s="1">
        <f t="shared" si="543"/>
        <v>1</v>
      </c>
      <c r="AG543" s="1">
        <f t="shared" si="543"/>
        <v>1</v>
      </c>
      <c r="AH543" s="1">
        <f t="shared" si="543"/>
        <v>2</v>
      </c>
      <c r="AI543" s="1">
        <f t="shared" si="543"/>
        <v>0</v>
      </c>
      <c r="AJ543" s="1">
        <f t="shared" si="3"/>
        <v>0</v>
      </c>
      <c r="AL543" s="1">
        <f>IFERROR(__xludf.DUMMYFUNCTION("IFERROR(TRANSPOSE(SORT(TRANSPOSE(FILTER(AE543:AI543, AE543:AI543&lt;&gt;0)),1, FALSE)))"),2.0)</f>
        <v>2</v>
      </c>
      <c r="AM543" s="1">
        <f>IFERROR(__xludf.DUMMYFUNCTION("""COMPUTED_VALUE"""),1.0)</f>
        <v>1</v>
      </c>
      <c r="AN543" s="1">
        <f>IFERROR(__xludf.DUMMYFUNCTION("""COMPUTED_VALUE"""),1.0)</f>
        <v>1</v>
      </c>
      <c r="AO543" s="1">
        <f>IFERROR(__xludf.DUMMYFUNCTION("""COMPUTED_VALUE"""),1.0)</f>
        <v>1</v>
      </c>
      <c r="AR543" s="1">
        <v>2.0</v>
      </c>
      <c r="AS543" s="1">
        <v>1.0</v>
      </c>
      <c r="AT543" s="1">
        <v>1.0</v>
      </c>
      <c r="AU543" s="1">
        <v>1.0</v>
      </c>
      <c r="AV543" s="1"/>
      <c r="AX543" s="1">
        <v>542.0</v>
      </c>
      <c r="AY543" s="1">
        <v>3.0</v>
      </c>
      <c r="AZ543" s="1">
        <v>1.0</v>
      </c>
      <c r="BA543" s="1">
        <v>1.0</v>
      </c>
      <c r="BB543" s="1"/>
      <c r="BC543" s="1"/>
      <c r="BD543" s="1">
        <v>4.0</v>
      </c>
      <c r="BE543" s="1">
        <v>14.0</v>
      </c>
      <c r="BF543" s="1">
        <v>14.0</v>
      </c>
      <c r="BG543" s="1">
        <v>14.0</v>
      </c>
      <c r="BH543" s="1">
        <v>6.0</v>
      </c>
      <c r="BI543" s="1" t="s">
        <v>1052</v>
      </c>
      <c r="BJ543" s="1">
        <v>534.0</v>
      </c>
      <c r="BL543" s="1">
        <v>289428.0</v>
      </c>
    </row>
    <row r="544" ht="15.75" customHeight="1">
      <c r="A544" s="2" t="s">
        <v>1053</v>
      </c>
      <c r="B544" s="1" t="str">
        <f>IFERROR(__xludf.DUMMYFUNCTION("""COMPUTED_VALUE"""),"7Q77K")</f>
        <v>7Q77K</v>
      </c>
      <c r="C544" s="1">
        <f>IFERROR(__xludf.DUMMYFUNCTION("""COMPUTED_VALUE"""),434.0)</f>
        <v>434</v>
      </c>
      <c r="D544" s="1" t="s">
        <v>28</v>
      </c>
      <c r="E544" s="1" t="s">
        <v>20</v>
      </c>
      <c r="F544" s="1" t="s">
        <v>28</v>
      </c>
      <c r="G544" s="1" t="s">
        <v>28</v>
      </c>
      <c r="H544" s="1" t="s">
        <v>38</v>
      </c>
      <c r="M544" s="1">
        <v>7.0</v>
      </c>
      <c r="N544" s="1">
        <v>12.0</v>
      </c>
      <c r="O544" s="1">
        <v>7.0</v>
      </c>
      <c r="P544" s="1">
        <v>7.0</v>
      </c>
      <c r="Q544" s="1">
        <v>13.0</v>
      </c>
      <c r="S544" s="1" t="s">
        <v>28</v>
      </c>
      <c r="T544" s="1" t="s">
        <v>20</v>
      </c>
      <c r="U544" s="1" t="s">
        <v>28</v>
      </c>
      <c r="V544" s="1" t="s">
        <v>28</v>
      </c>
      <c r="W544" s="1" t="s">
        <v>38</v>
      </c>
      <c r="Y544" s="1" t="str">
        <f>IFERROR(__xludf.DUMMYFUNCTION("UNIQUE(S544:W544, TRUE)"),"7")</f>
        <v>7</v>
      </c>
      <c r="Z544" s="1" t="str">
        <f>IFERROR(__xludf.DUMMYFUNCTION("""COMPUTED_VALUE"""),"Q")</f>
        <v>Q</v>
      </c>
      <c r="AA544" s="1" t="str">
        <f>IFERROR(__xludf.DUMMYFUNCTION("""COMPUTED_VALUE"""),"K")</f>
        <v>K</v>
      </c>
      <c r="AE544" s="1">
        <f t="shared" ref="AE544:AI544" si="544">IF($A544&lt;&gt;"", COUNTIF($D544:$H544, "=" &amp; Y544),"")</f>
        <v>3</v>
      </c>
      <c r="AF544" s="1">
        <f t="shared" si="544"/>
        <v>1</v>
      </c>
      <c r="AG544" s="1">
        <f t="shared" si="544"/>
        <v>1</v>
      </c>
      <c r="AH544" s="1">
        <f t="shared" si="544"/>
        <v>0</v>
      </c>
      <c r="AI544" s="1">
        <f t="shared" si="544"/>
        <v>0</v>
      </c>
      <c r="AJ544" s="1">
        <f t="shared" si="3"/>
        <v>0</v>
      </c>
      <c r="AL544" s="1">
        <f>IFERROR(__xludf.DUMMYFUNCTION("IFERROR(TRANSPOSE(SORT(TRANSPOSE(FILTER(AE544:AI544, AE544:AI544&lt;&gt;0)),1, FALSE)))"),3.0)</f>
        <v>3</v>
      </c>
      <c r="AM544" s="1">
        <f>IFERROR(__xludf.DUMMYFUNCTION("""COMPUTED_VALUE"""),1.0)</f>
        <v>1</v>
      </c>
      <c r="AN544" s="1">
        <f>IFERROR(__xludf.DUMMYFUNCTION("""COMPUTED_VALUE"""),1.0)</f>
        <v>1</v>
      </c>
      <c r="AR544" s="1">
        <v>3.0</v>
      </c>
      <c r="AS544" s="1">
        <v>1.0</v>
      </c>
      <c r="AT544" s="1">
        <v>1.0</v>
      </c>
      <c r="AU544" s="1"/>
      <c r="AV544" s="1"/>
      <c r="AX544" s="1">
        <v>543.0</v>
      </c>
      <c r="AY544" s="1">
        <v>3.0</v>
      </c>
      <c r="AZ544" s="1">
        <v>1.0</v>
      </c>
      <c r="BA544" s="1">
        <v>1.0</v>
      </c>
      <c r="BB544" s="1"/>
      <c r="BC544" s="1"/>
      <c r="BD544" s="1">
        <v>5.0</v>
      </c>
      <c r="BE544" s="1">
        <v>1.0</v>
      </c>
      <c r="BF544" s="1">
        <v>5.0</v>
      </c>
      <c r="BG544" s="1">
        <v>2.0</v>
      </c>
      <c r="BH544" s="1">
        <v>13.0</v>
      </c>
      <c r="BI544" s="1" t="s">
        <v>1054</v>
      </c>
      <c r="BJ544" s="1">
        <v>531.0</v>
      </c>
      <c r="BL544" s="1">
        <v>288333.0</v>
      </c>
    </row>
    <row r="545" ht="15.75" customHeight="1">
      <c r="A545" s="2" t="s">
        <v>1055</v>
      </c>
      <c r="B545" s="1" t="str">
        <f>IFERROR(__xludf.DUMMYFUNCTION("""COMPUTED_VALUE"""),"KK686")</f>
        <v>KK686</v>
      </c>
      <c r="C545" s="1">
        <f>IFERROR(__xludf.DUMMYFUNCTION("""COMPUTED_VALUE"""),102.0)</f>
        <v>102</v>
      </c>
      <c r="D545" s="1" t="s">
        <v>38</v>
      </c>
      <c r="E545" s="1" t="s">
        <v>38</v>
      </c>
      <c r="F545" s="1" t="s">
        <v>40</v>
      </c>
      <c r="G545" s="1" t="s">
        <v>30</v>
      </c>
      <c r="H545" s="1" t="s">
        <v>40</v>
      </c>
      <c r="M545" s="1">
        <v>13.0</v>
      </c>
      <c r="N545" s="1">
        <v>13.0</v>
      </c>
      <c r="O545" s="1">
        <v>6.0</v>
      </c>
      <c r="P545" s="1">
        <v>8.0</v>
      </c>
      <c r="Q545" s="1">
        <v>6.0</v>
      </c>
      <c r="S545" s="1" t="s">
        <v>38</v>
      </c>
      <c r="T545" s="1" t="s">
        <v>38</v>
      </c>
      <c r="U545" s="1" t="s">
        <v>40</v>
      </c>
      <c r="V545" s="1" t="s">
        <v>30</v>
      </c>
      <c r="W545" s="1" t="s">
        <v>40</v>
      </c>
      <c r="Y545" s="1" t="str">
        <f>IFERROR(__xludf.DUMMYFUNCTION("UNIQUE(S545:W545, TRUE)"),"K")</f>
        <v>K</v>
      </c>
      <c r="Z545" s="1" t="str">
        <f>IFERROR(__xludf.DUMMYFUNCTION("""COMPUTED_VALUE"""),"6")</f>
        <v>6</v>
      </c>
      <c r="AA545" s="1" t="str">
        <f>IFERROR(__xludf.DUMMYFUNCTION("""COMPUTED_VALUE"""),"8")</f>
        <v>8</v>
      </c>
      <c r="AE545" s="1">
        <f t="shared" ref="AE545:AI545" si="545">IF($A545&lt;&gt;"", COUNTIF($D545:$H545, "=" &amp; Y545),"")</f>
        <v>2</v>
      </c>
      <c r="AF545" s="1">
        <f t="shared" si="545"/>
        <v>2</v>
      </c>
      <c r="AG545" s="1">
        <f t="shared" si="545"/>
        <v>1</v>
      </c>
      <c r="AH545" s="1">
        <f t="shared" si="545"/>
        <v>0</v>
      </c>
      <c r="AI545" s="1">
        <f t="shared" si="545"/>
        <v>0</v>
      </c>
      <c r="AJ545" s="1">
        <f t="shared" si="3"/>
        <v>0</v>
      </c>
      <c r="AL545" s="1">
        <f>IFERROR(__xludf.DUMMYFUNCTION("IFERROR(TRANSPOSE(SORT(TRANSPOSE(FILTER(AE545:AI545, AE545:AI545&lt;&gt;0)),1, FALSE)))"),2.0)</f>
        <v>2</v>
      </c>
      <c r="AM545" s="1">
        <f>IFERROR(__xludf.DUMMYFUNCTION("""COMPUTED_VALUE"""),2.0)</f>
        <v>2</v>
      </c>
      <c r="AN545" s="1">
        <f>IFERROR(__xludf.DUMMYFUNCTION("""COMPUTED_VALUE"""),1.0)</f>
        <v>1</v>
      </c>
      <c r="AR545" s="1">
        <v>2.0</v>
      </c>
      <c r="AS545" s="1">
        <v>2.0</v>
      </c>
      <c r="AT545" s="1">
        <v>1.0</v>
      </c>
      <c r="AU545" s="1"/>
      <c r="AV545" s="1"/>
      <c r="AX545" s="1">
        <v>544.0</v>
      </c>
      <c r="AY545" s="1">
        <v>3.0</v>
      </c>
      <c r="AZ545" s="1">
        <v>1.0</v>
      </c>
      <c r="BA545" s="1">
        <v>1.0</v>
      </c>
      <c r="BB545" s="1"/>
      <c r="BC545" s="1"/>
      <c r="BD545" s="1">
        <v>5.0</v>
      </c>
      <c r="BE545" s="1">
        <v>1.0</v>
      </c>
      <c r="BF545" s="1">
        <v>6.0</v>
      </c>
      <c r="BG545" s="1">
        <v>10.0</v>
      </c>
      <c r="BH545" s="1">
        <v>5.0</v>
      </c>
      <c r="BI545" s="1" t="s">
        <v>1056</v>
      </c>
      <c r="BJ545" s="1">
        <v>136.0</v>
      </c>
      <c r="BL545" s="1">
        <v>73984.0</v>
      </c>
    </row>
    <row r="546" ht="15.75" customHeight="1">
      <c r="A546" s="2" t="s">
        <v>1057</v>
      </c>
      <c r="B546" s="1">
        <f>IFERROR(__xludf.DUMMYFUNCTION("""COMPUTED_VALUE"""),76755.0)</f>
        <v>76755</v>
      </c>
      <c r="C546" s="1">
        <f>IFERROR(__xludf.DUMMYFUNCTION("""COMPUTED_VALUE"""),257.0)</f>
        <v>257</v>
      </c>
      <c r="D546" s="1" t="s">
        <v>28</v>
      </c>
      <c r="E546" s="1" t="s">
        <v>40</v>
      </c>
      <c r="F546" s="1" t="s">
        <v>28</v>
      </c>
      <c r="G546" s="1" t="s">
        <v>29</v>
      </c>
      <c r="H546" s="1" t="s">
        <v>29</v>
      </c>
      <c r="M546" s="1">
        <v>7.0</v>
      </c>
      <c r="N546" s="1">
        <v>6.0</v>
      </c>
      <c r="O546" s="1">
        <v>7.0</v>
      </c>
      <c r="P546" s="1">
        <v>5.0</v>
      </c>
      <c r="Q546" s="1">
        <v>5.0</v>
      </c>
      <c r="S546" s="1" t="s">
        <v>28</v>
      </c>
      <c r="T546" s="1" t="s">
        <v>40</v>
      </c>
      <c r="U546" s="1" t="s">
        <v>28</v>
      </c>
      <c r="V546" s="1" t="s">
        <v>29</v>
      </c>
      <c r="W546" s="1" t="s">
        <v>29</v>
      </c>
      <c r="Y546" s="1" t="str">
        <f>IFERROR(__xludf.DUMMYFUNCTION("UNIQUE(S546:W546, TRUE)"),"7")</f>
        <v>7</v>
      </c>
      <c r="Z546" s="1" t="str">
        <f>IFERROR(__xludf.DUMMYFUNCTION("""COMPUTED_VALUE"""),"6")</f>
        <v>6</v>
      </c>
      <c r="AA546" s="1" t="str">
        <f>IFERROR(__xludf.DUMMYFUNCTION("""COMPUTED_VALUE"""),"5")</f>
        <v>5</v>
      </c>
      <c r="AE546" s="1">
        <f t="shared" ref="AE546:AI546" si="546">IF($A546&lt;&gt;"", COUNTIF($D546:$H546, "=" &amp; Y546),"")</f>
        <v>2</v>
      </c>
      <c r="AF546" s="1">
        <f t="shared" si="546"/>
        <v>1</v>
      </c>
      <c r="AG546" s="1">
        <f t="shared" si="546"/>
        <v>2</v>
      </c>
      <c r="AH546" s="1">
        <f t="shared" si="546"/>
        <v>0</v>
      </c>
      <c r="AI546" s="1">
        <f t="shared" si="546"/>
        <v>0</v>
      </c>
      <c r="AJ546" s="1">
        <f t="shared" si="3"/>
        <v>0</v>
      </c>
      <c r="AL546" s="1">
        <f>IFERROR(__xludf.DUMMYFUNCTION("IFERROR(TRANSPOSE(SORT(TRANSPOSE(FILTER(AE546:AI546, AE546:AI546&lt;&gt;0)),1, FALSE)))"),2.0)</f>
        <v>2</v>
      </c>
      <c r="AM546" s="1">
        <f>IFERROR(__xludf.DUMMYFUNCTION("""COMPUTED_VALUE"""),2.0)</f>
        <v>2</v>
      </c>
      <c r="AN546" s="1">
        <f>IFERROR(__xludf.DUMMYFUNCTION("""COMPUTED_VALUE"""),1.0)</f>
        <v>1</v>
      </c>
      <c r="AR546" s="1">
        <v>2.0</v>
      </c>
      <c r="AS546" s="1">
        <v>2.0</v>
      </c>
      <c r="AT546" s="1">
        <v>1.0</v>
      </c>
      <c r="AU546" s="1"/>
      <c r="AV546" s="1"/>
      <c r="AX546" s="1">
        <v>545.0</v>
      </c>
      <c r="AY546" s="1">
        <v>3.0</v>
      </c>
      <c r="AZ546" s="1">
        <v>1.0</v>
      </c>
      <c r="BA546" s="1">
        <v>1.0</v>
      </c>
      <c r="BB546" s="1"/>
      <c r="BC546" s="1"/>
      <c r="BD546" s="1">
        <v>5.0</v>
      </c>
      <c r="BE546" s="1">
        <v>1.0</v>
      </c>
      <c r="BF546" s="1">
        <v>14.0</v>
      </c>
      <c r="BG546" s="1">
        <v>5.0</v>
      </c>
      <c r="BH546" s="1">
        <v>9.0</v>
      </c>
      <c r="BI546" s="1" t="s">
        <v>1058</v>
      </c>
      <c r="BJ546" s="1">
        <v>392.0</v>
      </c>
      <c r="BL546" s="1">
        <v>213640.0</v>
      </c>
    </row>
    <row r="547" ht="15.75" customHeight="1">
      <c r="A547" s="2" t="s">
        <v>1059</v>
      </c>
      <c r="B547" s="1" t="str">
        <f>IFERROR(__xludf.DUMMYFUNCTION("""COMPUTED_VALUE"""),"Q4429")</f>
        <v>Q4429</v>
      </c>
      <c r="C547" s="1">
        <f>IFERROR(__xludf.DUMMYFUNCTION("""COMPUTED_VALUE"""),185.0)</f>
        <v>185</v>
      </c>
      <c r="D547" s="1" t="s">
        <v>20</v>
      </c>
      <c r="E547" s="1" t="s">
        <v>21</v>
      </c>
      <c r="F547" s="1" t="s">
        <v>21</v>
      </c>
      <c r="G547" s="1" t="s">
        <v>24</v>
      </c>
      <c r="H547" s="1" t="s">
        <v>23</v>
      </c>
      <c r="M547" s="1">
        <v>12.0</v>
      </c>
      <c r="N547" s="1">
        <v>4.0</v>
      </c>
      <c r="O547" s="1">
        <v>4.0</v>
      </c>
      <c r="P547" s="1">
        <v>2.0</v>
      </c>
      <c r="Q547" s="1">
        <v>9.0</v>
      </c>
      <c r="S547" s="1" t="s">
        <v>20</v>
      </c>
      <c r="T547" s="1" t="s">
        <v>21</v>
      </c>
      <c r="U547" s="1" t="s">
        <v>21</v>
      </c>
      <c r="V547" s="1" t="s">
        <v>24</v>
      </c>
      <c r="W547" s="1" t="s">
        <v>23</v>
      </c>
      <c r="Y547" s="1" t="str">
        <f>IFERROR(__xludf.DUMMYFUNCTION("UNIQUE(S547:W547, TRUE)"),"Q")</f>
        <v>Q</v>
      </c>
      <c r="Z547" s="1" t="str">
        <f>IFERROR(__xludf.DUMMYFUNCTION("""COMPUTED_VALUE"""),"4")</f>
        <v>4</v>
      </c>
      <c r="AA547" s="1" t="str">
        <f>IFERROR(__xludf.DUMMYFUNCTION("""COMPUTED_VALUE"""),"2")</f>
        <v>2</v>
      </c>
      <c r="AB547" s="1" t="str">
        <f>IFERROR(__xludf.DUMMYFUNCTION("""COMPUTED_VALUE"""),"9")</f>
        <v>9</v>
      </c>
      <c r="AE547" s="1">
        <f t="shared" ref="AE547:AI547" si="547">IF($A547&lt;&gt;"", COUNTIF($D547:$H547, "=" &amp; Y547),"")</f>
        <v>1</v>
      </c>
      <c r="AF547" s="1">
        <f t="shared" si="547"/>
        <v>2</v>
      </c>
      <c r="AG547" s="1">
        <f t="shared" si="547"/>
        <v>1</v>
      </c>
      <c r="AH547" s="1">
        <f t="shared" si="547"/>
        <v>1</v>
      </c>
      <c r="AI547" s="1">
        <f t="shared" si="547"/>
        <v>0</v>
      </c>
      <c r="AJ547" s="1">
        <f t="shared" si="3"/>
        <v>0</v>
      </c>
      <c r="AL547" s="1">
        <f>IFERROR(__xludf.DUMMYFUNCTION("IFERROR(TRANSPOSE(SORT(TRANSPOSE(FILTER(AE547:AI547, AE547:AI547&lt;&gt;0)),1, FALSE)))"),2.0)</f>
        <v>2</v>
      </c>
      <c r="AM547" s="1">
        <f>IFERROR(__xludf.DUMMYFUNCTION("""COMPUTED_VALUE"""),1.0)</f>
        <v>1</v>
      </c>
      <c r="AN547" s="1">
        <f>IFERROR(__xludf.DUMMYFUNCTION("""COMPUTED_VALUE"""),1.0)</f>
        <v>1</v>
      </c>
      <c r="AO547" s="1">
        <f>IFERROR(__xludf.DUMMYFUNCTION("""COMPUTED_VALUE"""),1.0)</f>
        <v>1</v>
      </c>
      <c r="AR547" s="1">
        <v>2.0</v>
      </c>
      <c r="AS547" s="1">
        <v>1.0</v>
      </c>
      <c r="AT547" s="1">
        <v>1.0</v>
      </c>
      <c r="AU547" s="1">
        <v>1.0</v>
      </c>
      <c r="AV547" s="1"/>
      <c r="AX547" s="1">
        <v>546.0</v>
      </c>
      <c r="AY547" s="1">
        <v>3.0</v>
      </c>
      <c r="AZ547" s="1">
        <v>1.0</v>
      </c>
      <c r="BA547" s="1">
        <v>1.0</v>
      </c>
      <c r="BB547" s="1"/>
      <c r="BC547" s="1"/>
      <c r="BD547" s="1">
        <v>5.0</v>
      </c>
      <c r="BE547" s="1">
        <v>2.0</v>
      </c>
      <c r="BF547" s="1">
        <v>1.0</v>
      </c>
      <c r="BG547" s="1">
        <v>8.0</v>
      </c>
      <c r="BH547" s="1">
        <v>8.0</v>
      </c>
      <c r="BI547" s="1" t="s">
        <v>1060</v>
      </c>
      <c r="BJ547" s="1">
        <v>889.0</v>
      </c>
      <c r="BL547" s="1">
        <v>485394.0</v>
      </c>
    </row>
    <row r="548" ht="15.75" customHeight="1">
      <c r="A548" s="2" t="s">
        <v>1061</v>
      </c>
      <c r="B548" s="1" t="str">
        <f>IFERROR(__xludf.DUMMYFUNCTION("""COMPUTED_VALUE"""),"922K2")</f>
        <v>922K2</v>
      </c>
      <c r="C548" s="1">
        <f>IFERROR(__xludf.DUMMYFUNCTION("""COMPUTED_VALUE"""),712.0)</f>
        <v>712</v>
      </c>
      <c r="D548" s="1" t="s">
        <v>23</v>
      </c>
      <c r="E548" s="1" t="s">
        <v>24</v>
      </c>
      <c r="F548" s="1" t="s">
        <v>24</v>
      </c>
      <c r="G548" s="1" t="s">
        <v>38</v>
      </c>
      <c r="H548" s="1" t="s">
        <v>24</v>
      </c>
      <c r="M548" s="1">
        <v>9.0</v>
      </c>
      <c r="N548" s="1">
        <v>2.0</v>
      </c>
      <c r="O548" s="1">
        <v>2.0</v>
      </c>
      <c r="P548" s="1">
        <v>13.0</v>
      </c>
      <c r="Q548" s="1">
        <v>2.0</v>
      </c>
      <c r="S548" s="1" t="s">
        <v>23</v>
      </c>
      <c r="T548" s="1" t="s">
        <v>24</v>
      </c>
      <c r="U548" s="1" t="s">
        <v>24</v>
      </c>
      <c r="V548" s="1" t="s">
        <v>38</v>
      </c>
      <c r="W548" s="1" t="s">
        <v>24</v>
      </c>
      <c r="Y548" s="1" t="str">
        <f>IFERROR(__xludf.DUMMYFUNCTION("UNIQUE(S548:W548, TRUE)"),"9")</f>
        <v>9</v>
      </c>
      <c r="Z548" s="1" t="str">
        <f>IFERROR(__xludf.DUMMYFUNCTION("""COMPUTED_VALUE"""),"2")</f>
        <v>2</v>
      </c>
      <c r="AA548" s="1" t="str">
        <f>IFERROR(__xludf.DUMMYFUNCTION("""COMPUTED_VALUE"""),"K")</f>
        <v>K</v>
      </c>
      <c r="AE548" s="1">
        <f t="shared" ref="AE548:AI548" si="548">IF($A548&lt;&gt;"", COUNTIF($D548:$H548, "=" &amp; Y548),"")</f>
        <v>1</v>
      </c>
      <c r="AF548" s="1">
        <f t="shared" si="548"/>
        <v>3</v>
      </c>
      <c r="AG548" s="1">
        <f t="shared" si="548"/>
        <v>1</v>
      </c>
      <c r="AH548" s="1">
        <f t="shared" si="548"/>
        <v>0</v>
      </c>
      <c r="AI548" s="1">
        <f t="shared" si="548"/>
        <v>0</v>
      </c>
      <c r="AJ548" s="1">
        <f t="shared" si="3"/>
        <v>0</v>
      </c>
      <c r="AL548" s="1">
        <f>IFERROR(__xludf.DUMMYFUNCTION("IFERROR(TRANSPOSE(SORT(TRANSPOSE(FILTER(AE548:AI548, AE548:AI548&lt;&gt;0)),1, FALSE)))"),3.0)</f>
        <v>3</v>
      </c>
      <c r="AM548" s="1">
        <f>IFERROR(__xludf.DUMMYFUNCTION("""COMPUTED_VALUE"""),1.0)</f>
        <v>1</v>
      </c>
      <c r="AN548" s="1">
        <f>IFERROR(__xludf.DUMMYFUNCTION("""COMPUTED_VALUE"""),1.0)</f>
        <v>1</v>
      </c>
      <c r="AR548" s="1">
        <v>3.0</v>
      </c>
      <c r="AS548" s="1">
        <v>1.0</v>
      </c>
      <c r="AT548" s="1">
        <v>1.0</v>
      </c>
      <c r="AU548" s="1"/>
      <c r="AV548" s="1"/>
      <c r="AX548" s="1">
        <v>547.0</v>
      </c>
      <c r="AY548" s="1">
        <v>3.0</v>
      </c>
      <c r="AZ548" s="1">
        <v>1.0</v>
      </c>
      <c r="BA548" s="1">
        <v>1.0</v>
      </c>
      <c r="BB548" s="1"/>
      <c r="BC548" s="1"/>
      <c r="BD548" s="1">
        <v>5.0</v>
      </c>
      <c r="BE548" s="1">
        <v>2.0</v>
      </c>
      <c r="BF548" s="1">
        <v>6.0</v>
      </c>
      <c r="BG548" s="1">
        <v>1.0</v>
      </c>
      <c r="BH548" s="1">
        <v>6.0</v>
      </c>
      <c r="BI548" s="1" t="s">
        <v>1062</v>
      </c>
      <c r="BJ548" s="1">
        <v>363.0</v>
      </c>
      <c r="BL548" s="1">
        <v>198561.0</v>
      </c>
    </row>
    <row r="549" ht="15.75" customHeight="1">
      <c r="A549" s="2" t="s">
        <v>1063</v>
      </c>
      <c r="B549" s="1" t="str">
        <f>IFERROR(__xludf.DUMMYFUNCTION("""COMPUTED_VALUE"""),"AA4AA")</f>
        <v>AA4AA</v>
      </c>
      <c r="C549" s="1">
        <f>IFERROR(__xludf.DUMMYFUNCTION("""COMPUTED_VALUE"""),842.0)</f>
        <v>842</v>
      </c>
      <c r="D549" s="1" t="s">
        <v>39</v>
      </c>
      <c r="E549" s="1" t="s">
        <v>39</v>
      </c>
      <c r="F549" s="1" t="s">
        <v>21</v>
      </c>
      <c r="G549" s="1" t="s">
        <v>39</v>
      </c>
      <c r="H549" s="1" t="s">
        <v>39</v>
      </c>
      <c r="M549" s="1">
        <v>14.0</v>
      </c>
      <c r="N549" s="1">
        <v>14.0</v>
      </c>
      <c r="O549" s="1">
        <v>4.0</v>
      </c>
      <c r="P549" s="1">
        <v>14.0</v>
      </c>
      <c r="Q549" s="1">
        <v>14.0</v>
      </c>
      <c r="S549" s="1" t="s">
        <v>39</v>
      </c>
      <c r="T549" s="1" t="s">
        <v>39</v>
      </c>
      <c r="U549" s="1" t="s">
        <v>21</v>
      </c>
      <c r="V549" s="1" t="s">
        <v>39</v>
      </c>
      <c r="W549" s="1" t="s">
        <v>39</v>
      </c>
      <c r="Y549" s="1" t="str">
        <f>IFERROR(__xludf.DUMMYFUNCTION("UNIQUE(S549:W549, TRUE)"),"A")</f>
        <v>A</v>
      </c>
      <c r="Z549" s="1" t="str">
        <f>IFERROR(__xludf.DUMMYFUNCTION("""COMPUTED_VALUE"""),"4")</f>
        <v>4</v>
      </c>
      <c r="AE549" s="1">
        <f t="shared" ref="AE549:AI549" si="549">IF($A549&lt;&gt;"", COUNTIF($D549:$H549, "=" &amp; Y549),"")</f>
        <v>4</v>
      </c>
      <c r="AF549" s="1">
        <f t="shared" si="549"/>
        <v>1</v>
      </c>
      <c r="AG549" s="1">
        <f t="shared" si="549"/>
        <v>0</v>
      </c>
      <c r="AH549" s="1">
        <f t="shared" si="549"/>
        <v>0</v>
      </c>
      <c r="AI549" s="1">
        <f t="shared" si="549"/>
        <v>0</v>
      </c>
      <c r="AJ549" s="1">
        <f t="shared" si="3"/>
        <v>0</v>
      </c>
      <c r="AL549" s="1">
        <f>IFERROR(__xludf.DUMMYFUNCTION("IFERROR(TRANSPOSE(SORT(TRANSPOSE(FILTER(AE549:AI549, AE549:AI549&lt;&gt;0)),1, FALSE)))"),4.0)</f>
        <v>4</v>
      </c>
      <c r="AM549" s="1">
        <f>IFERROR(__xludf.DUMMYFUNCTION("""COMPUTED_VALUE"""),1.0)</f>
        <v>1</v>
      </c>
      <c r="AR549" s="1">
        <v>4.0</v>
      </c>
      <c r="AS549" s="1">
        <v>1.0</v>
      </c>
      <c r="AT549" s="1"/>
      <c r="AU549" s="1"/>
      <c r="AV549" s="1"/>
      <c r="AX549" s="1">
        <v>548.0</v>
      </c>
      <c r="AY549" s="1">
        <v>3.0</v>
      </c>
      <c r="AZ549" s="1">
        <v>1.0</v>
      </c>
      <c r="BA549" s="1">
        <v>1.0</v>
      </c>
      <c r="BB549" s="1"/>
      <c r="BC549" s="1"/>
      <c r="BD549" s="1">
        <v>5.0</v>
      </c>
      <c r="BE549" s="1">
        <v>4.0</v>
      </c>
      <c r="BF549" s="1">
        <v>4.0</v>
      </c>
      <c r="BG549" s="1">
        <v>4.0</v>
      </c>
      <c r="BH549" s="1">
        <v>7.0</v>
      </c>
      <c r="BI549" s="1">
        <v>54447.0</v>
      </c>
      <c r="BJ549" s="1">
        <v>246.0</v>
      </c>
      <c r="BL549" s="1">
        <v>134808.0</v>
      </c>
    </row>
    <row r="550" ht="15.75" customHeight="1">
      <c r="A550" s="2" t="s">
        <v>1064</v>
      </c>
      <c r="B550" s="1" t="str">
        <f>IFERROR(__xludf.DUMMYFUNCTION("""COMPUTED_VALUE"""),"A2AJA")</f>
        <v>A2AJA</v>
      </c>
      <c r="C550" s="1">
        <f>IFERROR(__xludf.DUMMYFUNCTION("""COMPUTED_VALUE"""),326.0)</f>
        <v>326</v>
      </c>
      <c r="D550" s="1" t="s">
        <v>39</v>
      </c>
      <c r="E550" s="1" t="s">
        <v>24</v>
      </c>
      <c r="F550" s="1" t="s">
        <v>39</v>
      </c>
      <c r="G550" s="1" t="s">
        <v>22</v>
      </c>
      <c r="H550" s="1" t="s">
        <v>39</v>
      </c>
      <c r="M550" s="1">
        <v>14.0</v>
      </c>
      <c r="N550" s="1">
        <v>2.0</v>
      </c>
      <c r="O550" s="1">
        <v>14.0</v>
      </c>
      <c r="P550" s="1">
        <v>1.0</v>
      </c>
      <c r="Q550" s="1">
        <v>14.0</v>
      </c>
      <c r="S550" s="1" t="s">
        <v>39</v>
      </c>
      <c r="T550" s="1" t="s">
        <v>24</v>
      </c>
      <c r="U550" s="1" t="s">
        <v>39</v>
      </c>
      <c r="V550" s="1" t="s">
        <v>25</v>
      </c>
      <c r="W550" s="1" t="s">
        <v>39</v>
      </c>
      <c r="Y550" s="1" t="str">
        <f>IFERROR(__xludf.DUMMYFUNCTION("UNIQUE(S550:W550, TRUE)"),"A")</f>
        <v>A</v>
      </c>
      <c r="Z550" s="1" t="str">
        <f>IFERROR(__xludf.DUMMYFUNCTION("""COMPUTED_VALUE"""),"2")</f>
        <v>2</v>
      </c>
      <c r="AA550" s="1" t="str">
        <f>IFERROR(__xludf.DUMMYFUNCTION("""COMPUTED_VALUE"""),"")</f>
        <v/>
      </c>
      <c r="AE550" s="1">
        <f t="shared" ref="AE550:AI550" si="550">IF($A550&lt;&gt;"", COUNTIF($D550:$H550, "=" &amp; Y550),"")</f>
        <v>3</v>
      </c>
      <c r="AF550" s="1">
        <f t="shared" si="550"/>
        <v>1</v>
      </c>
      <c r="AG550" s="1">
        <f t="shared" si="550"/>
        <v>0</v>
      </c>
      <c r="AH550" s="1">
        <f t="shared" si="550"/>
        <v>0</v>
      </c>
      <c r="AI550" s="1">
        <f t="shared" si="550"/>
        <v>0</v>
      </c>
      <c r="AJ550" s="1">
        <f t="shared" si="3"/>
        <v>1</v>
      </c>
      <c r="AL550" s="1">
        <f>IFERROR(__xludf.DUMMYFUNCTION("IFERROR(TRANSPOSE(SORT(TRANSPOSE(FILTER(AE550:AI550, AE550:AI550&lt;&gt;0)),1, FALSE)))"),3.0)</f>
        <v>3</v>
      </c>
      <c r="AM550" s="1">
        <f>IFERROR(__xludf.DUMMYFUNCTION("""COMPUTED_VALUE"""),1.0)</f>
        <v>1</v>
      </c>
      <c r="AR550" s="1">
        <v>4.0</v>
      </c>
      <c r="AS550" s="1">
        <v>1.0</v>
      </c>
      <c r="AT550" s="1"/>
      <c r="AU550" s="1"/>
      <c r="AV550" s="1"/>
      <c r="AX550" s="1">
        <v>549.0</v>
      </c>
      <c r="AY550" s="1">
        <v>3.0</v>
      </c>
      <c r="AZ550" s="1">
        <v>1.0</v>
      </c>
      <c r="BA550" s="1">
        <v>1.0</v>
      </c>
      <c r="BB550" s="1"/>
      <c r="BC550" s="1"/>
      <c r="BD550" s="1">
        <v>5.0</v>
      </c>
      <c r="BE550" s="1">
        <v>4.0</v>
      </c>
      <c r="BF550" s="1">
        <v>5.0</v>
      </c>
      <c r="BG550" s="1">
        <v>5.0</v>
      </c>
      <c r="BH550" s="1">
        <v>8.0</v>
      </c>
      <c r="BI550" s="1">
        <v>54558.0</v>
      </c>
      <c r="BJ550" s="1">
        <v>703.0</v>
      </c>
      <c r="BL550" s="1">
        <v>385947.0</v>
      </c>
    </row>
    <row r="551" ht="15.75" customHeight="1">
      <c r="A551" s="2" t="s">
        <v>1065</v>
      </c>
      <c r="B551" s="1" t="str">
        <f>IFERROR(__xludf.DUMMYFUNCTION("""COMPUTED_VALUE"""),"78A3T")</f>
        <v>78A3T</v>
      </c>
      <c r="C551" s="1">
        <f>IFERROR(__xludf.DUMMYFUNCTION("""COMPUTED_VALUE"""),40.0)</f>
        <v>40</v>
      </c>
      <c r="D551" s="1" t="s">
        <v>28</v>
      </c>
      <c r="E551" s="1" t="s">
        <v>30</v>
      </c>
      <c r="F551" s="1" t="s">
        <v>39</v>
      </c>
      <c r="G551" s="1" t="s">
        <v>31</v>
      </c>
      <c r="H551" s="1" t="s">
        <v>45</v>
      </c>
      <c r="M551" s="1">
        <v>7.0</v>
      </c>
      <c r="N551" s="1">
        <v>8.0</v>
      </c>
      <c r="O551" s="1">
        <v>14.0</v>
      </c>
      <c r="P551" s="1">
        <v>3.0</v>
      </c>
      <c r="Q551" s="1">
        <v>10.0</v>
      </c>
      <c r="S551" s="1" t="s">
        <v>28</v>
      </c>
      <c r="T551" s="1" t="s">
        <v>30</v>
      </c>
      <c r="U551" s="1" t="s">
        <v>39</v>
      </c>
      <c r="V551" s="1" t="s">
        <v>31</v>
      </c>
      <c r="W551" s="1" t="s">
        <v>45</v>
      </c>
      <c r="Y551" s="1" t="str">
        <f>IFERROR(__xludf.DUMMYFUNCTION("UNIQUE(S551:W551, TRUE)"),"7")</f>
        <v>7</v>
      </c>
      <c r="Z551" s="1" t="str">
        <f>IFERROR(__xludf.DUMMYFUNCTION("""COMPUTED_VALUE"""),"8")</f>
        <v>8</v>
      </c>
      <c r="AA551" s="1" t="str">
        <f>IFERROR(__xludf.DUMMYFUNCTION("""COMPUTED_VALUE"""),"A")</f>
        <v>A</v>
      </c>
      <c r="AB551" s="1" t="str">
        <f>IFERROR(__xludf.DUMMYFUNCTION("""COMPUTED_VALUE"""),"3")</f>
        <v>3</v>
      </c>
      <c r="AC551" s="1" t="str">
        <f>IFERROR(__xludf.DUMMYFUNCTION("""COMPUTED_VALUE"""),"T")</f>
        <v>T</v>
      </c>
      <c r="AE551" s="1">
        <f t="shared" ref="AE551:AI551" si="551">IF($A551&lt;&gt;"", COUNTIF($D551:$H551, "=" &amp; Y551),"")</f>
        <v>1</v>
      </c>
      <c r="AF551" s="1">
        <f t="shared" si="551"/>
        <v>1</v>
      </c>
      <c r="AG551" s="1">
        <f t="shared" si="551"/>
        <v>1</v>
      </c>
      <c r="AH551" s="1">
        <f t="shared" si="551"/>
        <v>1</v>
      </c>
      <c r="AI551" s="1">
        <f t="shared" si="551"/>
        <v>1</v>
      </c>
      <c r="AJ551" s="1">
        <f t="shared" si="3"/>
        <v>0</v>
      </c>
      <c r="AL551" s="1">
        <f>IFERROR(__xludf.DUMMYFUNCTION("IFERROR(TRANSPOSE(SORT(TRANSPOSE(FILTER(AE551:AI551, AE551:AI551&lt;&gt;0)),1, FALSE)))"),1.0)</f>
        <v>1</v>
      </c>
      <c r="AM551" s="1">
        <f>IFERROR(__xludf.DUMMYFUNCTION("""COMPUTED_VALUE"""),1.0)</f>
        <v>1</v>
      </c>
      <c r="AN551" s="1">
        <f>IFERROR(__xludf.DUMMYFUNCTION("""COMPUTED_VALUE"""),1.0)</f>
        <v>1</v>
      </c>
      <c r="AO551" s="1">
        <f>IFERROR(__xludf.DUMMYFUNCTION("""COMPUTED_VALUE"""),1.0)</f>
        <v>1</v>
      </c>
      <c r="AP551" s="1">
        <f>IFERROR(__xludf.DUMMYFUNCTION("""COMPUTED_VALUE"""),1.0)</f>
        <v>1</v>
      </c>
      <c r="AR551" s="1">
        <v>1.0</v>
      </c>
      <c r="AS551" s="1">
        <v>1.0</v>
      </c>
      <c r="AT551" s="1">
        <v>1.0</v>
      </c>
      <c r="AU551" s="1">
        <v>1.0</v>
      </c>
      <c r="AV551" s="1">
        <v>1.0</v>
      </c>
      <c r="AX551" s="1">
        <v>550.0</v>
      </c>
      <c r="AY551" s="1">
        <v>3.0</v>
      </c>
      <c r="AZ551" s="1">
        <v>1.0</v>
      </c>
      <c r="BA551" s="1">
        <v>1.0</v>
      </c>
      <c r="BB551" s="1"/>
      <c r="BC551" s="1"/>
      <c r="BD551" s="1">
        <v>5.0</v>
      </c>
      <c r="BE551" s="1">
        <v>5.0</v>
      </c>
      <c r="BF551" s="1">
        <v>3.0</v>
      </c>
      <c r="BG551" s="1">
        <v>5.0</v>
      </c>
      <c r="BH551" s="1">
        <v>8.0</v>
      </c>
      <c r="BI551" s="1">
        <v>55358.0</v>
      </c>
      <c r="BJ551" s="1">
        <v>156.0</v>
      </c>
      <c r="BL551" s="1">
        <v>85800.0</v>
      </c>
    </row>
    <row r="552" ht="15.75" customHeight="1">
      <c r="A552" s="2" t="s">
        <v>1066</v>
      </c>
      <c r="B552" s="1" t="str">
        <f>IFERROR(__xludf.DUMMYFUNCTION("""COMPUTED_VALUE"""),"T2Q2T")</f>
        <v>T2Q2T</v>
      </c>
      <c r="C552" s="1">
        <f>IFERROR(__xludf.DUMMYFUNCTION("""COMPUTED_VALUE"""),483.0)</f>
        <v>483</v>
      </c>
      <c r="D552" s="1" t="s">
        <v>45</v>
      </c>
      <c r="E552" s="1" t="s">
        <v>24</v>
      </c>
      <c r="F552" s="1" t="s">
        <v>20</v>
      </c>
      <c r="G552" s="1" t="s">
        <v>24</v>
      </c>
      <c r="H552" s="1" t="s">
        <v>45</v>
      </c>
      <c r="M552" s="1">
        <v>10.0</v>
      </c>
      <c r="N552" s="1">
        <v>2.0</v>
      </c>
      <c r="O552" s="1">
        <v>12.0</v>
      </c>
      <c r="P552" s="1">
        <v>2.0</v>
      </c>
      <c r="Q552" s="1">
        <v>10.0</v>
      </c>
      <c r="S552" s="1" t="s">
        <v>45</v>
      </c>
      <c r="T552" s="1" t="s">
        <v>24</v>
      </c>
      <c r="U552" s="1" t="s">
        <v>20</v>
      </c>
      <c r="V552" s="1" t="s">
        <v>24</v>
      </c>
      <c r="W552" s="1" t="s">
        <v>45</v>
      </c>
      <c r="Y552" s="1" t="str">
        <f>IFERROR(__xludf.DUMMYFUNCTION("UNIQUE(S552:W552, TRUE)"),"T")</f>
        <v>T</v>
      </c>
      <c r="Z552" s="1" t="str">
        <f>IFERROR(__xludf.DUMMYFUNCTION("""COMPUTED_VALUE"""),"2")</f>
        <v>2</v>
      </c>
      <c r="AA552" s="1" t="str">
        <f>IFERROR(__xludf.DUMMYFUNCTION("""COMPUTED_VALUE"""),"Q")</f>
        <v>Q</v>
      </c>
      <c r="AE552" s="1">
        <f t="shared" ref="AE552:AI552" si="552">IF($A552&lt;&gt;"", COUNTIF($D552:$H552, "=" &amp; Y552),"")</f>
        <v>2</v>
      </c>
      <c r="AF552" s="1">
        <f t="shared" si="552"/>
        <v>2</v>
      </c>
      <c r="AG552" s="1">
        <f t="shared" si="552"/>
        <v>1</v>
      </c>
      <c r="AH552" s="1">
        <f t="shared" si="552"/>
        <v>0</v>
      </c>
      <c r="AI552" s="1">
        <f t="shared" si="552"/>
        <v>0</v>
      </c>
      <c r="AJ552" s="1">
        <f t="shared" si="3"/>
        <v>0</v>
      </c>
      <c r="AL552" s="1">
        <f>IFERROR(__xludf.DUMMYFUNCTION("IFERROR(TRANSPOSE(SORT(TRANSPOSE(FILTER(AE552:AI552, AE552:AI552&lt;&gt;0)),1, FALSE)))"),2.0)</f>
        <v>2</v>
      </c>
      <c r="AM552" s="1">
        <f>IFERROR(__xludf.DUMMYFUNCTION("""COMPUTED_VALUE"""),2.0)</f>
        <v>2</v>
      </c>
      <c r="AN552" s="1">
        <f>IFERROR(__xludf.DUMMYFUNCTION("""COMPUTED_VALUE"""),1.0)</f>
        <v>1</v>
      </c>
      <c r="AR552" s="1">
        <v>2.0</v>
      </c>
      <c r="AS552" s="1">
        <v>2.0</v>
      </c>
      <c r="AT552" s="1">
        <v>1.0</v>
      </c>
      <c r="AU552" s="1"/>
      <c r="AV552" s="1"/>
      <c r="AX552" s="1">
        <v>551.0</v>
      </c>
      <c r="AY552" s="1">
        <v>3.0</v>
      </c>
      <c r="AZ552" s="1">
        <v>1.0</v>
      </c>
      <c r="BA552" s="1">
        <v>1.0</v>
      </c>
      <c r="BB552" s="1"/>
      <c r="BC552" s="1"/>
      <c r="BD552" s="1">
        <v>5.0</v>
      </c>
      <c r="BE552" s="1">
        <v>5.0</v>
      </c>
      <c r="BF552" s="1">
        <v>5.0</v>
      </c>
      <c r="BG552" s="1">
        <v>12.0</v>
      </c>
      <c r="BH552" s="1">
        <v>2.0</v>
      </c>
      <c r="BI552" s="1" t="s">
        <v>1067</v>
      </c>
      <c r="BJ552" s="1">
        <v>806.0</v>
      </c>
      <c r="BL552" s="1">
        <v>444106.0</v>
      </c>
    </row>
    <row r="553" ht="15.75" customHeight="1">
      <c r="A553" s="2" t="s">
        <v>1068</v>
      </c>
      <c r="B553" s="1" t="str">
        <f>IFERROR(__xludf.DUMMYFUNCTION("""COMPUTED_VALUE"""),"47A7A")</f>
        <v>47A7A</v>
      </c>
      <c r="C553" s="1">
        <f>IFERROR(__xludf.DUMMYFUNCTION("""COMPUTED_VALUE"""),249.0)</f>
        <v>249</v>
      </c>
      <c r="D553" s="1" t="s">
        <v>21</v>
      </c>
      <c r="E553" s="1" t="s">
        <v>28</v>
      </c>
      <c r="F553" s="1" t="s">
        <v>39</v>
      </c>
      <c r="G553" s="1" t="s">
        <v>28</v>
      </c>
      <c r="H553" s="1" t="s">
        <v>39</v>
      </c>
      <c r="M553" s="1">
        <v>4.0</v>
      </c>
      <c r="N553" s="1">
        <v>7.0</v>
      </c>
      <c r="O553" s="1">
        <v>14.0</v>
      </c>
      <c r="P553" s="1">
        <v>7.0</v>
      </c>
      <c r="Q553" s="1">
        <v>14.0</v>
      </c>
      <c r="S553" s="1" t="s">
        <v>21</v>
      </c>
      <c r="T553" s="1" t="s">
        <v>28</v>
      </c>
      <c r="U553" s="1" t="s">
        <v>39</v>
      </c>
      <c r="V553" s="1" t="s">
        <v>28</v>
      </c>
      <c r="W553" s="1" t="s">
        <v>39</v>
      </c>
      <c r="Y553" s="1" t="str">
        <f>IFERROR(__xludf.DUMMYFUNCTION("UNIQUE(S553:W553, TRUE)"),"4")</f>
        <v>4</v>
      </c>
      <c r="Z553" s="1" t="str">
        <f>IFERROR(__xludf.DUMMYFUNCTION("""COMPUTED_VALUE"""),"7")</f>
        <v>7</v>
      </c>
      <c r="AA553" s="1" t="str">
        <f>IFERROR(__xludf.DUMMYFUNCTION("""COMPUTED_VALUE"""),"A")</f>
        <v>A</v>
      </c>
      <c r="AE553" s="1">
        <f t="shared" ref="AE553:AI553" si="553">IF($A553&lt;&gt;"", COUNTIF($D553:$H553, "=" &amp; Y553),"")</f>
        <v>1</v>
      </c>
      <c r="AF553" s="1">
        <f t="shared" si="553"/>
        <v>2</v>
      </c>
      <c r="AG553" s="1">
        <f t="shared" si="553"/>
        <v>2</v>
      </c>
      <c r="AH553" s="1">
        <f t="shared" si="553"/>
        <v>0</v>
      </c>
      <c r="AI553" s="1">
        <f t="shared" si="553"/>
        <v>0</v>
      </c>
      <c r="AJ553" s="1">
        <f t="shared" si="3"/>
        <v>0</v>
      </c>
      <c r="AL553" s="1">
        <f>IFERROR(__xludf.DUMMYFUNCTION("IFERROR(TRANSPOSE(SORT(TRANSPOSE(FILTER(AE553:AI553, AE553:AI553&lt;&gt;0)),1, FALSE)))"),2.0)</f>
        <v>2</v>
      </c>
      <c r="AM553" s="1">
        <f>IFERROR(__xludf.DUMMYFUNCTION("""COMPUTED_VALUE"""),2.0)</f>
        <v>2</v>
      </c>
      <c r="AN553" s="1">
        <f>IFERROR(__xludf.DUMMYFUNCTION("""COMPUTED_VALUE"""),1.0)</f>
        <v>1</v>
      </c>
      <c r="AR553" s="1">
        <v>2.0</v>
      </c>
      <c r="AS553" s="1">
        <v>2.0</v>
      </c>
      <c r="AT553" s="1">
        <v>1.0</v>
      </c>
      <c r="AU553" s="1"/>
      <c r="AV553" s="1"/>
      <c r="AX553" s="1">
        <v>552.0</v>
      </c>
      <c r="AY553" s="1">
        <v>3.0</v>
      </c>
      <c r="AZ553" s="1">
        <v>1.0</v>
      </c>
      <c r="BA553" s="1">
        <v>1.0</v>
      </c>
      <c r="BB553" s="1"/>
      <c r="BC553" s="1"/>
      <c r="BD553" s="1">
        <v>5.0</v>
      </c>
      <c r="BE553" s="1">
        <v>5.0</v>
      </c>
      <c r="BF553" s="1">
        <v>12.0</v>
      </c>
      <c r="BG553" s="1">
        <v>5.0</v>
      </c>
      <c r="BH553" s="1">
        <v>3.0</v>
      </c>
      <c r="BI553" s="1" t="s">
        <v>1069</v>
      </c>
      <c r="BJ553" s="1">
        <v>422.0</v>
      </c>
      <c r="BL553" s="1">
        <v>232944.0</v>
      </c>
    </row>
    <row r="554" ht="15.75" customHeight="1">
      <c r="A554" s="2" t="s">
        <v>1070</v>
      </c>
      <c r="B554" s="1">
        <f>IFERROR(__xludf.DUMMYFUNCTION("""COMPUTED_VALUE"""),54558.0)</f>
        <v>54558</v>
      </c>
      <c r="C554" s="1">
        <f>IFERROR(__xludf.DUMMYFUNCTION("""COMPUTED_VALUE"""),703.0)</f>
        <v>703</v>
      </c>
      <c r="D554" s="1" t="s">
        <v>29</v>
      </c>
      <c r="E554" s="1" t="s">
        <v>21</v>
      </c>
      <c r="F554" s="1" t="s">
        <v>29</v>
      </c>
      <c r="G554" s="1" t="s">
        <v>29</v>
      </c>
      <c r="H554" s="1" t="s">
        <v>30</v>
      </c>
      <c r="M554" s="1">
        <v>5.0</v>
      </c>
      <c r="N554" s="1">
        <v>4.0</v>
      </c>
      <c r="O554" s="1">
        <v>5.0</v>
      </c>
      <c r="P554" s="1">
        <v>5.0</v>
      </c>
      <c r="Q554" s="1">
        <v>8.0</v>
      </c>
      <c r="S554" s="1" t="s">
        <v>29</v>
      </c>
      <c r="T554" s="1" t="s">
        <v>21</v>
      </c>
      <c r="U554" s="1" t="s">
        <v>29</v>
      </c>
      <c r="V554" s="1" t="s">
        <v>29</v>
      </c>
      <c r="W554" s="1" t="s">
        <v>30</v>
      </c>
      <c r="Y554" s="1" t="str">
        <f>IFERROR(__xludf.DUMMYFUNCTION("UNIQUE(S554:W554, TRUE)"),"5")</f>
        <v>5</v>
      </c>
      <c r="Z554" s="1" t="str">
        <f>IFERROR(__xludf.DUMMYFUNCTION("""COMPUTED_VALUE"""),"4")</f>
        <v>4</v>
      </c>
      <c r="AA554" s="1" t="str">
        <f>IFERROR(__xludf.DUMMYFUNCTION("""COMPUTED_VALUE"""),"8")</f>
        <v>8</v>
      </c>
      <c r="AE554" s="1">
        <f t="shared" ref="AE554:AI554" si="554">IF($A554&lt;&gt;"", COUNTIF($D554:$H554, "=" &amp; Y554),"")</f>
        <v>3</v>
      </c>
      <c r="AF554" s="1">
        <f t="shared" si="554"/>
        <v>1</v>
      </c>
      <c r="AG554" s="1">
        <f t="shared" si="554"/>
        <v>1</v>
      </c>
      <c r="AH554" s="1">
        <f t="shared" si="554"/>
        <v>0</v>
      </c>
      <c r="AI554" s="1">
        <f t="shared" si="554"/>
        <v>0</v>
      </c>
      <c r="AJ554" s="1">
        <f t="shared" si="3"/>
        <v>0</v>
      </c>
      <c r="AL554" s="1">
        <f>IFERROR(__xludf.DUMMYFUNCTION("IFERROR(TRANSPOSE(SORT(TRANSPOSE(FILTER(AE554:AI554, AE554:AI554&lt;&gt;0)),1, FALSE)))"),3.0)</f>
        <v>3</v>
      </c>
      <c r="AM554" s="1">
        <f>IFERROR(__xludf.DUMMYFUNCTION("""COMPUTED_VALUE"""),1.0)</f>
        <v>1</v>
      </c>
      <c r="AN554" s="1">
        <f>IFERROR(__xludf.DUMMYFUNCTION("""COMPUTED_VALUE"""),1.0)</f>
        <v>1</v>
      </c>
      <c r="AR554" s="1">
        <v>3.0</v>
      </c>
      <c r="AS554" s="1">
        <v>1.0</v>
      </c>
      <c r="AT554" s="1">
        <v>1.0</v>
      </c>
      <c r="AU554" s="1"/>
      <c r="AV554" s="1"/>
      <c r="AX554" s="1">
        <v>553.0</v>
      </c>
      <c r="AY554" s="1">
        <v>3.0</v>
      </c>
      <c r="AZ554" s="1">
        <v>1.0</v>
      </c>
      <c r="BA554" s="1">
        <v>1.0</v>
      </c>
      <c r="BB554" s="1"/>
      <c r="BC554" s="1"/>
      <c r="BD554" s="1">
        <v>5.0</v>
      </c>
      <c r="BE554" s="1">
        <v>6.0</v>
      </c>
      <c r="BF554" s="1">
        <v>3.0</v>
      </c>
      <c r="BG554" s="1">
        <v>6.0</v>
      </c>
      <c r="BH554" s="1">
        <v>1.0</v>
      </c>
      <c r="BI554" s="1" t="s">
        <v>1071</v>
      </c>
      <c r="BJ554" s="1">
        <v>592.0</v>
      </c>
      <c r="BL554" s="1">
        <v>327376.0</v>
      </c>
    </row>
    <row r="555" ht="15.75" customHeight="1">
      <c r="A555" s="2" t="s">
        <v>1072</v>
      </c>
      <c r="B555" s="1" t="str">
        <f>IFERROR(__xludf.DUMMYFUNCTION("""COMPUTED_VALUE"""),"6972Q")</f>
        <v>6972Q</v>
      </c>
      <c r="C555" s="1">
        <f>IFERROR(__xludf.DUMMYFUNCTION("""COMPUTED_VALUE"""),522.0)</f>
        <v>522</v>
      </c>
      <c r="D555" s="1" t="s">
        <v>40</v>
      </c>
      <c r="E555" s="1" t="s">
        <v>23</v>
      </c>
      <c r="F555" s="1" t="s">
        <v>28</v>
      </c>
      <c r="G555" s="1" t="s">
        <v>24</v>
      </c>
      <c r="H555" s="1" t="s">
        <v>20</v>
      </c>
      <c r="M555" s="1">
        <v>6.0</v>
      </c>
      <c r="N555" s="1">
        <v>9.0</v>
      </c>
      <c r="O555" s="1">
        <v>7.0</v>
      </c>
      <c r="P555" s="1">
        <v>2.0</v>
      </c>
      <c r="Q555" s="1">
        <v>12.0</v>
      </c>
      <c r="S555" s="1" t="s">
        <v>40</v>
      </c>
      <c r="T555" s="1" t="s">
        <v>23</v>
      </c>
      <c r="U555" s="1" t="s">
        <v>28</v>
      </c>
      <c r="V555" s="1" t="s">
        <v>24</v>
      </c>
      <c r="W555" s="1" t="s">
        <v>20</v>
      </c>
      <c r="Y555" s="1" t="str">
        <f>IFERROR(__xludf.DUMMYFUNCTION("UNIQUE(S555:W555, TRUE)"),"6")</f>
        <v>6</v>
      </c>
      <c r="Z555" s="1" t="str">
        <f>IFERROR(__xludf.DUMMYFUNCTION("""COMPUTED_VALUE"""),"9")</f>
        <v>9</v>
      </c>
      <c r="AA555" s="1" t="str">
        <f>IFERROR(__xludf.DUMMYFUNCTION("""COMPUTED_VALUE"""),"7")</f>
        <v>7</v>
      </c>
      <c r="AB555" s="1" t="str">
        <f>IFERROR(__xludf.DUMMYFUNCTION("""COMPUTED_VALUE"""),"2")</f>
        <v>2</v>
      </c>
      <c r="AC555" s="1" t="str">
        <f>IFERROR(__xludf.DUMMYFUNCTION("""COMPUTED_VALUE"""),"Q")</f>
        <v>Q</v>
      </c>
      <c r="AE555" s="1">
        <f t="shared" ref="AE555:AI555" si="555">IF($A555&lt;&gt;"", COUNTIF($D555:$H555, "=" &amp; Y555),"")</f>
        <v>1</v>
      </c>
      <c r="AF555" s="1">
        <f t="shared" si="555"/>
        <v>1</v>
      </c>
      <c r="AG555" s="1">
        <f t="shared" si="555"/>
        <v>1</v>
      </c>
      <c r="AH555" s="1">
        <f t="shared" si="555"/>
        <v>1</v>
      </c>
      <c r="AI555" s="1">
        <f t="shared" si="555"/>
        <v>1</v>
      </c>
      <c r="AJ555" s="1">
        <f t="shared" si="3"/>
        <v>0</v>
      </c>
      <c r="AL555" s="1">
        <f>IFERROR(__xludf.DUMMYFUNCTION("IFERROR(TRANSPOSE(SORT(TRANSPOSE(FILTER(AE555:AI555, AE555:AI555&lt;&gt;0)),1, FALSE)))"),1.0)</f>
        <v>1</v>
      </c>
      <c r="AM555" s="1">
        <f>IFERROR(__xludf.DUMMYFUNCTION("""COMPUTED_VALUE"""),1.0)</f>
        <v>1</v>
      </c>
      <c r="AN555" s="1">
        <f>IFERROR(__xludf.DUMMYFUNCTION("""COMPUTED_VALUE"""),1.0)</f>
        <v>1</v>
      </c>
      <c r="AO555" s="1">
        <f>IFERROR(__xludf.DUMMYFUNCTION("""COMPUTED_VALUE"""),1.0)</f>
        <v>1</v>
      </c>
      <c r="AP555" s="1">
        <f>IFERROR(__xludf.DUMMYFUNCTION("""COMPUTED_VALUE"""),1.0)</f>
        <v>1</v>
      </c>
      <c r="AR555" s="1">
        <v>1.0</v>
      </c>
      <c r="AS555" s="1">
        <v>1.0</v>
      </c>
      <c r="AT555" s="1">
        <v>1.0</v>
      </c>
      <c r="AU555" s="1">
        <v>1.0</v>
      </c>
      <c r="AV555" s="1">
        <v>1.0</v>
      </c>
      <c r="AX555" s="1">
        <v>554.0</v>
      </c>
      <c r="AY555" s="1">
        <v>3.0</v>
      </c>
      <c r="AZ555" s="1">
        <v>1.0</v>
      </c>
      <c r="BA555" s="1">
        <v>1.0</v>
      </c>
      <c r="BB555" s="1"/>
      <c r="BC555" s="1"/>
      <c r="BD555" s="1">
        <v>5.0</v>
      </c>
      <c r="BE555" s="1">
        <v>6.0</v>
      </c>
      <c r="BF555" s="1">
        <v>6.0</v>
      </c>
      <c r="BG555" s="1">
        <v>6.0</v>
      </c>
      <c r="BH555" s="1">
        <v>7.0</v>
      </c>
      <c r="BI555" s="1">
        <v>56667.0</v>
      </c>
      <c r="BJ555" s="1">
        <v>245.0</v>
      </c>
      <c r="BL555" s="1">
        <v>135730.0</v>
      </c>
    </row>
    <row r="556" ht="15.75" customHeight="1">
      <c r="A556" s="2" t="s">
        <v>1073</v>
      </c>
      <c r="B556" s="1" t="str">
        <f>IFERROR(__xludf.DUMMYFUNCTION("""COMPUTED_VALUE"""),"AJ689")</f>
        <v>AJ689</v>
      </c>
      <c r="C556" s="1">
        <f>IFERROR(__xludf.DUMMYFUNCTION("""COMPUTED_VALUE"""),586.0)</f>
        <v>586</v>
      </c>
      <c r="D556" s="1" t="s">
        <v>39</v>
      </c>
      <c r="E556" s="1" t="s">
        <v>22</v>
      </c>
      <c r="F556" s="1" t="s">
        <v>40</v>
      </c>
      <c r="G556" s="1" t="s">
        <v>30</v>
      </c>
      <c r="H556" s="1" t="s">
        <v>23</v>
      </c>
      <c r="M556" s="1">
        <v>14.0</v>
      </c>
      <c r="N556" s="1">
        <v>1.0</v>
      </c>
      <c r="O556" s="1">
        <v>6.0</v>
      </c>
      <c r="P556" s="1">
        <v>8.0</v>
      </c>
      <c r="Q556" s="1">
        <v>9.0</v>
      </c>
      <c r="S556" s="1" t="s">
        <v>39</v>
      </c>
      <c r="T556" s="1" t="s">
        <v>25</v>
      </c>
      <c r="U556" s="1" t="s">
        <v>40</v>
      </c>
      <c r="V556" s="1" t="s">
        <v>30</v>
      </c>
      <c r="W556" s="1" t="s">
        <v>23</v>
      </c>
      <c r="Y556" s="1" t="str">
        <f>IFERROR(__xludf.DUMMYFUNCTION("UNIQUE(S556:W556, TRUE)"),"A")</f>
        <v>A</v>
      </c>
      <c r="Z556" s="1" t="str">
        <f>IFERROR(__xludf.DUMMYFUNCTION("""COMPUTED_VALUE"""),"")</f>
        <v/>
      </c>
      <c r="AA556" s="1" t="str">
        <f>IFERROR(__xludf.DUMMYFUNCTION("""COMPUTED_VALUE"""),"6")</f>
        <v>6</v>
      </c>
      <c r="AB556" s="1" t="str">
        <f>IFERROR(__xludf.DUMMYFUNCTION("""COMPUTED_VALUE"""),"8")</f>
        <v>8</v>
      </c>
      <c r="AC556" s="1" t="str">
        <f>IFERROR(__xludf.DUMMYFUNCTION("""COMPUTED_VALUE"""),"9")</f>
        <v>9</v>
      </c>
      <c r="AE556" s="1">
        <f t="shared" ref="AE556:AI556" si="556">IF($A556&lt;&gt;"", COUNTIF($D556:$H556, "=" &amp; Y556),"")</f>
        <v>1</v>
      </c>
      <c r="AF556" s="1">
        <f t="shared" si="556"/>
        <v>0</v>
      </c>
      <c r="AG556" s="1">
        <f t="shared" si="556"/>
        <v>1</v>
      </c>
      <c r="AH556" s="1">
        <f t="shared" si="556"/>
        <v>1</v>
      </c>
      <c r="AI556" s="1">
        <f t="shared" si="556"/>
        <v>1</v>
      </c>
      <c r="AJ556" s="1">
        <f t="shared" si="3"/>
        <v>1</v>
      </c>
      <c r="AL556" s="1">
        <f>IFERROR(__xludf.DUMMYFUNCTION("IFERROR(TRANSPOSE(SORT(TRANSPOSE(FILTER(AE556:AI556, AE556:AI556&lt;&gt;0)),1, FALSE)))"),1.0)</f>
        <v>1</v>
      </c>
      <c r="AM556" s="1">
        <f>IFERROR(__xludf.DUMMYFUNCTION("""COMPUTED_VALUE"""),1.0)</f>
        <v>1</v>
      </c>
      <c r="AN556" s="1">
        <f>IFERROR(__xludf.DUMMYFUNCTION("""COMPUTED_VALUE"""),1.0)</f>
        <v>1</v>
      </c>
      <c r="AO556" s="1">
        <f>IFERROR(__xludf.DUMMYFUNCTION("""COMPUTED_VALUE"""),1.0)</f>
        <v>1</v>
      </c>
      <c r="AR556" s="1">
        <v>2.0</v>
      </c>
      <c r="AS556" s="1">
        <v>1.0</v>
      </c>
      <c r="AT556" s="1">
        <v>1.0</v>
      </c>
      <c r="AU556" s="1">
        <v>1.0</v>
      </c>
      <c r="AV556" s="1"/>
      <c r="AX556" s="1">
        <v>555.0</v>
      </c>
      <c r="AY556" s="1">
        <v>3.0</v>
      </c>
      <c r="AZ556" s="1">
        <v>1.0</v>
      </c>
      <c r="BA556" s="1">
        <v>1.0</v>
      </c>
      <c r="BB556" s="1"/>
      <c r="BC556" s="1"/>
      <c r="BD556" s="1">
        <v>5.0</v>
      </c>
      <c r="BE556" s="1">
        <v>6.0</v>
      </c>
      <c r="BF556" s="1">
        <v>12.0</v>
      </c>
      <c r="BG556" s="1">
        <v>12.0</v>
      </c>
      <c r="BH556" s="1">
        <v>12.0</v>
      </c>
      <c r="BI556" s="1" t="s">
        <v>1074</v>
      </c>
      <c r="BJ556" s="1">
        <v>43.0</v>
      </c>
      <c r="BL556" s="1">
        <v>23865.0</v>
      </c>
    </row>
    <row r="557" ht="15.75" customHeight="1">
      <c r="A557" s="2" t="s">
        <v>1075</v>
      </c>
      <c r="B557" s="1" t="str">
        <f>IFERROR(__xludf.DUMMYFUNCTION("""COMPUTED_VALUE"""),"Q3Q5J")</f>
        <v>Q3Q5J</v>
      </c>
      <c r="C557" s="1">
        <f>IFERROR(__xludf.DUMMYFUNCTION("""COMPUTED_VALUE"""),669.0)</f>
        <v>669</v>
      </c>
      <c r="D557" s="1" t="s">
        <v>20</v>
      </c>
      <c r="E557" s="1" t="s">
        <v>31</v>
      </c>
      <c r="F557" s="1" t="s">
        <v>20</v>
      </c>
      <c r="G557" s="1" t="s">
        <v>29</v>
      </c>
      <c r="H557" s="1" t="s">
        <v>22</v>
      </c>
      <c r="M557" s="1">
        <v>12.0</v>
      </c>
      <c r="N557" s="1">
        <v>3.0</v>
      </c>
      <c r="O557" s="1">
        <v>12.0</v>
      </c>
      <c r="P557" s="1">
        <v>5.0</v>
      </c>
      <c r="Q557" s="1">
        <v>1.0</v>
      </c>
      <c r="S557" s="1" t="s">
        <v>20</v>
      </c>
      <c r="T557" s="1" t="s">
        <v>31</v>
      </c>
      <c r="U557" s="1" t="s">
        <v>20</v>
      </c>
      <c r="V557" s="1" t="s">
        <v>29</v>
      </c>
      <c r="W557" s="1" t="s">
        <v>25</v>
      </c>
      <c r="Y557" s="1" t="str">
        <f>IFERROR(__xludf.DUMMYFUNCTION("UNIQUE(S557:W557, TRUE)"),"Q")</f>
        <v>Q</v>
      </c>
      <c r="Z557" s="1" t="str">
        <f>IFERROR(__xludf.DUMMYFUNCTION("""COMPUTED_VALUE"""),"3")</f>
        <v>3</v>
      </c>
      <c r="AA557" s="1" t="str">
        <f>IFERROR(__xludf.DUMMYFUNCTION("""COMPUTED_VALUE"""),"5")</f>
        <v>5</v>
      </c>
      <c r="AB557" s="1" t="str">
        <f>IFERROR(__xludf.DUMMYFUNCTION("""COMPUTED_VALUE"""),"")</f>
        <v/>
      </c>
      <c r="AE557" s="1">
        <f t="shared" ref="AE557:AI557" si="557">IF($A557&lt;&gt;"", COUNTIF($D557:$H557, "=" &amp; Y557),"")</f>
        <v>2</v>
      </c>
      <c r="AF557" s="1">
        <f t="shared" si="557"/>
        <v>1</v>
      </c>
      <c r="AG557" s="1">
        <f t="shared" si="557"/>
        <v>1</v>
      </c>
      <c r="AH557" s="1">
        <f t="shared" si="557"/>
        <v>0</v>
      </c>
      <c r="AI557" s="1">
        <f t="shared" si="557"/>
        <v>0</v>
      </c>
      <c r="AJ557" s="1">
        <f t="shared" si="3"/>
        <v>1</v>
      </c>
      <c r="AL557" s="1">
        <f>IFERROR(__xludf.DUMMYFUNCTION("IFERROR(TRANSPOSE(SORT(TRANSPOSE(FILTER(AE557:AI557, AE557:AI557&lt;&gt;0)),1, FALSE)))"),2.0)</f>
        <v>2</v>
      </c>
      <c r="AM557" s="1">
        <f>IFERROR(__xludf.DUMMYFUNCTION("""COMPUTED_VALUE"""),1.0)</f>
        <v>1</v>
      </c>
      <c r="AN557" s="1">
        <f>IFERROR(__xludf.DUMMYFUNCTION("""COMPUTED_VALUE"""),1.0)</f>
        <v>1</v>
      </c>
      <c r="AR557" s="1">
        <v>3.0</v>
      </c>
      <c r="AS557" s="1">
        <v>1.0</v>
      </c>
      <c r="AT557" s="1">
        <v>1.0</v>
      </c>
      <c r="AU557" s="1"/>
      <c r="AV557" s="1"/>
      <c r="AX557" s="1">
        <v>556.0</v>
      </c>
      <c r="AY557" s="1">
        <v>3.0</v>
      </c>
      <c r="AZ557" s="1">
        <v>1.0</v>
      </c>
      <c r="BA557" s="1">
        <v>1.0</v>
      </c>
      <c r="BB557" s="1"/>
      <c r="BC557" s="1"/>
      <c r="BD557" s="1">
        <v>5.0</v>
      </c>
      <c r="BE557" s="1">
        <v>7.0</v>
      </c>
      <c r="BF557" s="1">
        <v>5.0</v>
      </c>
      <c r="BG557" s="1">
        <v>9.0</v>
      </c>
      <c r="BH557" s="1">
        <v>5.0</v>
      </c>
      <c r="BI557" s="1">
        <v>57595.0</v>
      </c>
      <c r="BJ557" s="1">
        <v>880.0</v>
      </c>
      <c r="BL557" s="1">
        <v>489280.0</v>
      </c>
    </row>
    <row r="558" ht="15.75" customHeight="1">
      <c r="A558" s="2" t="s">
        <v>1076</v>
      </c>
      <c r="B558" s="1" t="str">
        <f>IFERROR(__xludf.DUMMYFUNCTION("""COMPUTED_VALUE"""),"5KK65")</f>
        <v>5KK65</v>
      </c>
      <c r="C558" s="1">
        <f>IFERROR(__xludf.DUMMYFUNCTION("""COMPUTED_VALUE"""),262.0)</f>
        <v>262</v>
      </c>
      <c r="D558" s="1" t="s">
        <v>29</v>
      </c>
      <c r="E558" s="1" t="s">
        <v>38</v>
      </c>
      <c r="F558" s="1" t="s">
        <v>38</v>
      </c>
      <c r="G558" s="1" t="s">
        <v>40</v>
      </c>
      <c r="H558" s="1" t="s">
        <v>29</v>
      </c>
      <c r="M558" s="1">
        <v>5.0</v>
      </c>
      <c r="N558" s="1">
        <v>13.0</v>
      </c>
      <c r="O558" s="1">
        <v>13.0</v>
      </c>
      <c r="P558" s="1">
        <v>6.0</v>
      </c>
      <c r="Q558" s="1">
        <v>5.0</v>
      </c>
      <c r="S558" s="1" t="s">
        <v>29</v>
      </c>
      <c r="T558" s="1" t="s">
        <v>38</v>
      </c>
      <c r="U558" s="1" t="s">
        <v>38</v>
      </c>
      <c r="V558" s="1" t="s">
        <v>40</v>
      </c>
      <c r="W558" s="1" t="s">
        <v>29</v>
      </c>
      <c r="Y558" s="1" t="str">
        <f>IFERROR(__xludf.DUMMYFUNCTION("UNIQUE(S558:W558, TRUE)"),"5")</f>
        <v>5</v>
      </c>
      <c r="Z558" s="1" t="str">
        <f>IFERROR(__xludf.DUMMYFUNCTION("""COMPUTED_VALUE"""),"K")</f>
        <v>K</v>
      </c>
      <c r="AA558" s="1" t="str">
        <f>IFERROR(__xludf.DUMMYFUNCTION("""COMPUTED_VALUE"""),"6")</f>
        <v>6</v>
      </c>
      <c r="AE558" s="1">
        <f t="shared" ref="AE558:AI558" si="558">IF($A558&lt;&gt;"", COUNTIF($D558:$H558, "=" &amp; Y558),"")</f>
        <v>2</v>
      </c>
      <c r="AF558" s="1">
        <f t="shared" si="558"/>
        <v>2</v>
      </c>
      <c r="AG558" s="1">
        <f t="shared" si="558"/>
        <v>1</v>
      </c>
      <c r="AH558" s="1">
        <f t="shared" si="558"/>
        <v>0</v>
      </c>
      <c r="AI558" s="1">
        <f t="shared" si="558"/>
        <v>0</v>
      </c>
      <c r="AJ558" s="1">
        <f t="shared" si="3"/>
        <v>0</v>
      </c>
      <c r="AL558" s="1">
        <f>IFERROR(__xludf.DUMMYFUNCTION("IFERROR(TRANSPOSE(SORT(TRANSPOSE(FILTER(AE558:AI558, AE558:AI558&lt;&gt;0)),1, FALSE)))"),2.0)</f>
        <v>2</v>
      </c>
      <c r="AM558" s="1">
        <f>IFERROR(__xludf.DUMMYFUNCTION("""COMPUTED_VALUE"""),2.0)</f>
        <v>2</v>
      </c>
      <c r="AN558" s="1">
        <f>IFERROR(__xludf.DUMMYFUNCTION("""COMPUTED_VALUE"""),1.0)</f>
        <v>1</v>
      </c>
      <c r="AR558" s="1">
        <v>2.0</v>
      </c>
      <c r="AS558" s="1">
        <v>2.0</v>
      </c>
      <c r="AT558" s="1">
        <v>1.0</v>
      </c>
      <c r="AU558" s="1"/>
      <c r="AV558" s="1"/>
      <c r="AX558" s="1">
        <v>557.0</v>
      </c>
      <c r="AY558" s="1">
        <v>3.0</v>
      </c>
      <c r="AZ558" s="1">
        <v>1.0</v>
      </c>
      <c r="BA558" s="1">
        <v>1.0</v>
      </c>
      <c r="BB558" s="1"/>
      <c r="BC558" s="1"/>
      <c r="BD558" s="1">
        <v>5.0</v>
      </c>
      <c r="BE558" s="1">
        <v>8.0</v>
      </c>
      <c r="BF558" s="1">
        <v>6.0</v>
      </c>
      <c r="BG558" s="1">
        <v>8.0</v>
      </c>
      <c r="BH558" s="1">
        <v>8.0</v>
      </c>
      <c r="BI558" s="1">
        <v>58688.0</v>
      </c>
      <c r="BJ558" s="1">
        <v>8.0</v>
      </c>
      <c r="BL558" s="1">
        <v>4456.0</v>
      </c>
    </row>
    <row r="559" ht="15.75" customHeight="1">
      <c r="A559" s="2" t="s">
        <v>1077</v>
      </c>
      <c r="B559" s="1" t="str">
        <f>IFERROR(__xludf.DUMMYFUNCTION("""COMPUTED_VALUE"""),"2A2AA")</f>
        <v>2A2AA</v>
      </c>
      <c r="C559" s="1">
        <f>IFERROR(__xludf.DUMMYFUNCTION("""COMPUTED_VALUE"""),847.0)</f>
        <v>847</v>
      </c>
      <c r="D559" s="1" t="s">
        <v>24</v>
      </c>
      <c r="E559" s="1" t="s">
        <v>39</v>
      </c>
      <c r="F559" s="1" t="s">
        <v>24</v>
      </c>
      <c r="G559" s="1" t="s">
        <v>39</v>
      </c>
      <c r="H559" s="1" t="s">
        <v>39</v>
      </c>
      <c r="M559" s="1">
        <v>2.0</v>
      </c>
      <c r="N559" s="1">
        <v>14.0</v>
      </c>
      <c r="O559" s="1">
        <v>2.0</v>
      </c>
      <c r="P559" s="1">
        <v>14.0</v>
      </c>
      <c r="Q559" s="1">
        <v>14.0</v>
      </c>
      <c r="S559" s="1" t="s">
        <v>24</v>
      </c>
      <c r="T559" s="1" t="s">
        <v>39</v>
      </c>
      <c r="U559" s="1" t="s">
        <v>24</v>
      </c>
      <c r="V559" s="1" t="s">
        <v>39</v>
      </c>
      <c r="W559" s="1" t="s">
        <v>39</v>
      </c>
      <c r="Y559" s="1" t="str">
        <f>IFERROR(__xludf.DUMMYFUNCTION("UNIQUE(S559:W559, TRUE)"),"2")</f>
        <v>2</v>
      </c>
      <c r="Z559" s="1" t="str">
        <f>IFERROR(__xludf.DUMMYFUNCTION("""COMPUTED_VALUE"""),"A")</f>
        <v>A</v>
      </c>
      <c r="AE559" s="1">
        <f t="shared" ref="AE559:AI559" si="559">IF($A559&lt;&gt;"", COUNTIF($D559:$H559, "=" &amp; Y559),"")</f>
        <v>2</v>
      </c>
      <c r="AF559" s="1">
        <f t="shared" si="559"/>
        <v>3</v>
      </c>
      <c r="AG559" s="1">
        <f t="shared" si="559"/>
        <v>0</v>
      </c>
      <c r="AH559" s="1">
        <f t="shared" si="559"/>
        <v>0</v>
      </c>
      <c r="AI559" s="1">
        <f t="shared" si="559"/>
        <v>0</v>
      </c>
      <c r="AJ559" s="1">
        <f t="shared" si="3"/>
        <v>0</v>
      </c>
      <c r="AL559" s="1">
        <f>IFERROR(__xludf.DUMMYFUNCTION("IFERROR(TRANSPOSE(SORT(TRANSPOSE(FILTER(AE559:AI559, AE559:AI559&lt;&gt;0)),1, FALSE)))"),3.0)</f>
        <v>3</v>
      </c>
      <c r="AM559" s="1">
        <f>IFERROR(__xludf.DUMMYFUNCTION("""COMPUTED_VALUE"""),2.0)</f>
        <v>2</v>
      </c>
      <c r="AR559" s="1">
        <v>3.0</v>
      </c>
      <c r="AS559" s="1">
        <v>2.0</v>
      </c>
      <c r="AT559" s="1"/>
      <c r="AU559" s="1"/>
      <c r="AV559" s="1"/>
      <c r="AX559" s="1">
        <v>558.0</v>
      </c>
      <c r="AY559" s="1">
        <v>3.0</v>
      </c>
      <c r="AZ559" s="1">
        <v>1.0</v>
      </c>
      <c r="BA559" s="1">
        <v>1.0</v>
      </c>
      <c r="BB559" s="1"/>
      <c r="BC559" s="1"/>
      <c r="BD559" s="1">
        <v>5.0</v>
      </c>
      <c r="BE559" s="1">
        <v>9.0</v>
      </c>
      <c r="BF559" s="1">
        <v>9.0</v>
      </c>
      <c r="BG559" s="1">
        <v>3.0</v>
      </c>
      <c r="BH559" s="1">
        <v>9.0</v>
      </c>
      <c r="BI559" s="1">
        <v>59939.0</v>
      </c>
      <c r="BJ559" s="1">
        <v>506.0</v>
      </c>
      <c r="BL559" s="1">
        <v>282348.0</v>
      </c>
    </row>
    <row r="560" ht="15.75" customHeight="1">
      <c r="A560" s="2" t="s">
        <v>1078</v>
      </c>
      <c r="B560" s="1" t="str">
        <f>IFERROR(__xludf.DUMMYFUNCTION("""COMPUTED_VALUE"""),"A62Q7")</f>
        <v>A62Q7</v>
      </c>
      <c r="C560" s="1">
        <f>IFERROR(__xludf.DUMMYFUNCTION("""COMPUTED_VALUE"""),737.0)</f>
        <v>737</v>
      </c>
      <c r="D560" s="1" t="s">
        <v>39</v>
      </c>
      <c r="E560" s="1" t="s">
        <v>40</v>
      </c>
      <c r="F560" s="1" t="s">
        <v>24</v>
      </c>
      <c r="G560" s="1" t="s">
        <v>20</v>
      </c>
      <c r="H560" s="1" t="s">
        <v>28</v>
      </c>
      <c r="M560" s="1">
        <v>14.0</v>
      </c>
      <c r="N560" s="1">
        <v>6.0</v>
      </c>
      <c r="O560" s="1">
        <v>2.0</v>
      </c>
      <c r="P560" s="1">
        <v>12.0</v>
      </c>
      <c r="Q560" s="1">
        <v>7.0</v>
      </c>
      <c r="S560" s="1" t="s">
        <v>39</v>
      </c>
      <c r="T560" s="1" t="s">
        <v>40</v>
      </c>
      <c r="U560" s="1" t="s">
        <v>24</v>
      </c>
      <c r="V560" s="1" t="s">
        <v>20</v>
      </c>
      <c r="W560" s="1" t="s">
        <v>28</v>
      </c>
      <c r="Y560" s="1" t="str">
        <f>IFERROR(__xludf.DUMMYFUNCTION("UNIQUE(S560:W560, TRUE)"),"A")</f>
        <v>A</v>
      </c>
      <c r="Z560" s="1" t="str">
        <f>IFERROR(__xludf.DUMMYFUNCTION("""COMPUTED_VALUE"""),"6")</f>
        <v>6</v>
      </c>
      <c r="AA560" s="1" t="str">
        <f>IFERROR(__xludf.DUMMYFUNCTION("""COMPUTED_VALUE"""),"2")</f>
        <v>2</v>
      </c>
      <c r="AB560" s="1" t="str">
        <f>IFERROR(__xludf.DUMMYFUNCTION("""COMPUTED_VALUE"""),"Q")</f>
        <v>Q</v>
      </c>
      <c r="AC560" s="1" t="str">
        <f>IFERROR(__xludf.DUMMYFUNCTION("""COMPUTED_VALUE"""),"7")</f>
        <v>7</v>
      </c>
      <c r="AE560" s="1">
        <f t="shared" ref="AE560:AI560" si="560">IF($A560&lt;&gt;"", COUNTIF($D560:$H560, "=" &amp; Y560),"")</f>
        <v>1</v>
      </c>
      <c r="AF560" s="1">
        <f t="shared" si="560"/>
        <v>1</v>
      </c>
      <c r="AG560" s="1">
        <f t="shared" si="560"/>
        <v>1</v>
      </c>
      <c r="AH560" s="1">
        <f t="shared" si="560"/>
        <v>1</v>
      </c>
      <c r="AI560" s="1">
        <f t="shared" si="560"/>
        <v>1</v>
      </c>
      <c r="AJ560" s="1">
        <f t="shared" si="3"/>
        <v>0</v>
      </c>
      <c r="AL560" s="1">
        <f>IFERROR(__xludf.DUMMYFUNCTION("IFERROR(TRANSPOSE(SORT(TRANSPOSE(FILTER(AE560:AI560, AE560:AI560&lt;&gt;0)),1, FALSE)))"),1.0)</f>
        <v>1</v>
      </c>
      <c r="AM560" s="1">
        <f>IFERROR(__xludf.DUMMYFUNCTION("""COMPUTED_VALUE"""),1.0)</f>
        <v>1</v>
      </c>
      <c r="AN560" s="1">
        <f>IFERROR(__xludf.DUMMYFUNCTION("""COMPUTED_VALUE"""),1.0)</f>
        <v>1</v>
      </c>
      <c r="AO560" s="1">
        <f>IFERROR(__xludf.DUMMYFUNCTION("""COMPUTED_VALUE"""),1.0)</f>
        <v>1</v>
      </c>
      <c r="AP560" s="1">
        <f>IFERROR(__xludf.DUMMYFUNCTION("""COMPUTED_VALUE"""),1.0)</f>
        <v>1</v>
      </c>
      <c r="AR560" s="1">
        <v>1.0</v>
      </c>
      <c r="AS560" s="1">
        <v>1.0</v>
      </c>
      <c r="AT560" s="1">
        <v>1.0</v>
      </c>
      <c r="AU560" s="1">
        <v>1.0</v>
      </c>
      <c r="AV560" s="1">
        <v>1.0</v>
      </c>
      <c r="AX560" s="1">
        <v>559.0</v>
      </c>
      <c r="AY560" s="1">
        <v>3.0</v>
      </c>
      <c r="AZ560" s="1">
        <v>1.0</v>
      </c>
      <c r="BA560" s="1">
        <v>1.0</v>
      </c>
      <c r="BB560" s="1"/>
      <c r="BC560" s="1"/>
      <c r="BD560" s="1">
        <v>5.0</v>
      </c>
      <c r="BE560" s="1">
        <v>9.0</v>
      </c>
      <c r="BF560" s="1">
        <v>9.0</v>
      </c>
      <c r="BG560" s="1">
        <v>9.0</v>
      </c>
      <c r="BH560" s="1">
        <v>13.0</v>
      </c>
      <c r="BI560" s="1" t="s">
        <v>1079</v>
      </c>
      <c r="BJ560" s="1">
        <v>941.0</v>
      </c>
      <c r="BL560" s="1">
        <v>526019.0</v>
      </c>
    </row>
    <row r="561" ht="15.75" customHeight="1">
      <c r="A561" s="2" t="s">
        <v>1080</v>
      </c>
      <c r="B561" s="1" t="str">
        <f>IFERROR(__xludf.DUMMYFUNCTION("""COMPUTED_VALUE"""),"2KT2K")</f>
        <v>2KT2K</v>
      </c>
      <c r="C561" s="1">
        <f>IFERROR(__xludf.DUMMYFUNCTION("""COMPUTED_VALUE"""),645.0)</f>
        <v>645</v>
      </c>
      <c r="D561" s="1" t="s">
        <v>24</v>
      </c>
      <c r="E561" s="1" t="s">
        <v>38</v>
      </c>
      <c r="F561" s="1" t="s">
        <v>45</v>
      </c>
      <c r="G561" s="1" t="s">
        <v>24</v>
      </c>
      <c r="H561" s="1" t="s">
        <v>38</v>
      </c>
      <c r="M561" s="1">
        <v>2.0</v>
      </c>
      <c r="N561" s="1">
        <v>13.0</v>
      </c>
      <c r="O561" s="1">
        <v>10.0</v>
      </c>
      <c r="P561" s="1">
        <v>2.0</v>
      </c>
      <c r="Q561" s="1">
        <v>13.0</v>
      </c>
      <c r="S561" s="1" t="s">
        <v>24</v>
      </c>
      <c r="T561" s="1" t="s">
        <v>38</v>
      </c>
      <c r="U561" s="1" t="s">
        <v>45</v>
      </c>
      <c r="V561" s="1" t="s">
        <v>24</v>
      </c>
      <c r="W561" s="1" t="s">
        <v>38</v>
      </c>
      <c r="Y561" s="1" t="str">
        <f>IFERROR(__xludf.DUMMYFUNCTION("UNIQUE(S561:W561, TRUE)"),"2")</f>
        <v>2</v>
      </c>
      <c r="Z561" s="1" t="str">
        <f>IFERROR(__xludf.DUMMYFUNCTION("""COMPUTED_VALUE"""),"K")</f>
        <v>K</v>
      </c>
      <c r="AA561" s="1" t="str">
        <f>IFERROR(__xludf.DUMMYFUNCTION("""COMPUTED_VALUE"""),"T")</f>
        <v>T</v>
      </c>
      <c r="AE561" s="1">
        <f t="shared" ref="AE561:AI561" si="561">IF($A561&lt;&gt;"", COUNTIF($D561:$H561, "=" &amp; Y561),"")</f>
        <v>2</v>
      </c>
      <c r="AF561" s="1">
        <f t="shared" si="561"/>
        <v>2</v>
      </c>
      <c r="AG561" s="1">
        <f t="shared" si="561"/>
        <v>1</v>
      </c>
      <c r="AH561" s="1">
        <f t="shared" si="561"/>
        <v>0</v>
      </c>
      <c r="AI561" s="1">
        <f t="shared" si="561"/>
        <v>0</v>
      </c>
      <c r="AJ561" s="1">
        <f t="shared" si="3"/>
        <v>0</v>
      </c>
      <c r="AL561" s="1">
        <f>IFERROR(__xludf.DUMMYFUNCTION("IFERROR(TRANSPOSE(SORT(TRANSPOSE(FILTER(AE561:AI561, AE561:AI561&lt;&gt;0)),1, FALSE)))"),2.0)</f>
        <v>2</v>
      </c>
      <c r="AM561" s="1">
        <f>IFERROR(__xludf.DUMMYFUNCTION("""COMPUTED_VALUE"""),2.0)</f>
        <v>2</v>
      </c>
      <c r="AN561" s="1">
        <f>IFERROR(__xludf.DUMMYFUNCTION("""COMPUTED_VALUE"""),1.0)</f>
        <v>1</v>
      </c>
      <c r="AR561" s="1">
        <v>2.0</v>
      </c>
      <c r="AS561" s="1">
        <v>2.0</v>
      </c>
      <c r="AT561" s="1">
        <v>1.0</v>
      </c>
      <c r="AU561" s="1"/>
      <c r="AV561" s="1"/>
      <c r="AX561" s="1">
        <v>560.0</v>
      </c>
      <c r="AY561" s="1">
        <v>3.0</v>
      </c>
      <c r="AZ561" s="1">
        <v>1.0</v>
      </c>
      <c r="BA561" s="1">
        <v>1.0</v>
      </c>
      <c r="BB561" s="1"/>
      <c r="BC561" s="1"/>
      <c r="BD561" s="1">
        <v>5.0</v>
      </c>
      <c r="BE561" s="1">
        <v>10.0</v>
      </c>
      <c r="BF561" s="1">
        <v>7.0</v>
      </c>
      <c r="BG561" s="1">
        <v>7.0</v>
      </c>
      <c r="BH561" s="1">
        <v>7.0</v>
      </c>
      <c r="BI561" s="1" t="s">
        <v>1081</v>
      </c>
      <c r="BJ561" s="1">
        <v>721.0</v>
      </c>
      <c r="BL561" s="1">
        <v>403760.0</v>
      </c>
    </row>
    <row r="562" ht="15.75" customHeight="1">
      <c r="A562" s="2" t="s">
        <v>1082</v>
      </c>
      <c r="B562" s="1" t="str">
        <f>IFERROR(__xludf.DUMMYFUNCTION("""COMPUTED_VALUE"""),"4K4TJ")</f>
        <v>4K4TJ</v>
      </c>
      <c r="C562" s="1">
        <f>IFERROR(__xludf.DUMMYFUNCTION("""COMPUTED_VALUE"""),929.0)</f>
        <v>929</v>
      </c>
      <c r="D562" s="1" t="s">
        <v>21</v>
      </c>
      <c r="E562" s="1" t="s">
        <v>38</v>
      </c>
      <c r="F562" s="1" t="s">
        <v>21</v>
      </c>
      <c r="G562" s="1" t="s">
        <v>45</v>
      </c>
      <c r="H562" s="1" t="s">
        <v>22</v>
      </c>
      <c r="M562" s="1">
        <v>4.0</v>
      </c>
      <c r="N562" s="1">
        <v>13.0</v>
      </c>
      <c r="O562" s="1">
        <v>4.0</v>
      </c>
      <c r="P562" s="1">
        <v>10.0</v>
      </c>
      <c r="Q562" s="1">
        <v>1.0</v>
      </c>
      <c r="S562" s="1" t="s">
        <v>21</v>
      </c>
      <c r="T562" s="1" t="s">
        <v>38</v>
      </c>
      <c r="U562" s="1" t="s">
        <v>21</v>
      </c>
      <c r="V562" s="1" t="s">
        <v>45</v>
      </c>
      <c r="W562" s="1" t="s">
        <v>25</v>
      </c>
      <c r="Y562" s="1" t="str">
        <f>IFERROR(__xludf.DUMMYFUNCTION("UNIQUE(S562:W562, TRUE)"),"4")</f>
        <v>4</v>
      </c>
      <c r="Z562" s="1" t="str">
        <f>IFERROR(__xludf.DUMMYFUNCTION("""COMPUTED_VALUE"""),"K")</f>
        <v>K</v>
      </c>
      <c r="AA562" s="1" t="str">
        <f>IFERROR(__xludf.DUMMYFUNCTION("""COMPUTED_VALUE"""),"T")</f>
        <v>T</v>
      </c>
      <c r="AB562" s="1" t="str">
        <f>IFERROR(__xludf.DUMMYFUNCTION("""COMPUTED_VALUE"""),"")</f>
        <v/>
      </c>
      <c r="AE562" s="1">
        <f t="shared" ref="AE562:AI562" si="562">IF($A562&lt;&gt;"", COUNTIF($D562:$H562, "=" &amp; Y562),"")</f>
        <v>2</v>
      </c>
      <c r="AF562" s="1">
        <f t="shared" si="562"/>
        <v>1</v>
      </c>
      <c r="AG562" s="1">
        <f t="shared" si="562"/>
        <v>1</v>
      </c>
      <c r="AH562" s="1">
        <f t="shared" si="562"/>
        <v>0</v>
      </c>
      <c r="AI562" s="1">
        <f t="shared" si="562"/>
        <v>0</v>
      </c>
      <c r="AJ562" s="1">
        <f t="shared" si="3"/>
        <v>1</v>
      </c>
      <c r="AL562" s="1">
        <f>IFERROR(__xludf.DUMMYFUNCTION("IFERROR(TRANSPOSE(SORT(TRANSPOSE(FILTER(AE562:AI562, AE562:AI562&lt;&gt;0)),1, FALSE)))"),2.0)</f>
        <v>2</v>
      </c>
      <c r="AM562" s="1">
        <f>IFERROR(__xludf.DUMMYFUNCTION("""COMPUTED_VALUE"""),1.0)</f>
        <v>1</v>
      </c>
      <c r="AN562" s="1">
        <f>IFERROR(__xludf.DUMMYFUNCTION("""COMPUTED_VALUE"""),1.0)</f>
        <v>1</v>
      </c>
      <c r="AR562" s="1">
        <v>3.0</v>
      </c>
      <c r="AS562" s="1">
        <v>1.0</v>
      </c>
      <c r="AT562" s="1">
        <v>1.0</v>
      </c>
      <c r="AU562" s="1"/>
      <c r="AV562" s="1"/>
      <c r="AX562" s="1">
        <v>561.0</v>
      </c>
      <c r="AY562" s="1">
        <v>3.0</v>
      </c>
      <c r="AZ562" s="1">
        <v>1.0</v>
      </c>
      <c r="BA562" s="1">
        <v>1.0</v>
      </c>
      <c r="BB562" s="1"/>
      <c r="BC562" s="1"/>
      <c r="BD562" s="1">
        <v>5.0</v>
      </c>
      <c r="BE562" s="1">
        <v>12.0</v>
      </c>
      <c r="BF562" s="1">
        <v>13.0</v>
      </c>
      <c r="BG562" s="1">
        <v>12.0</v>
      </c>
      <c r="BH562" s="1">
        <v>1.0</v>
      </c>
      <c r="BI562" s="1" t="s">
        <v>1083</v>
      </c>
      <c r="BJ562" s="1">
        <v>224.0</v>
      </c>
      <c r="BL562" s="1">
        <v>125664.0</v>
      </c>
    </row>
    <row r="563" ht="15.75" customHeight="1">
      <c r="A563" s="2" t="s">
        <v>1084</v>
      </c>
      <c r="B563" s="1" t="str">
        <f>IFERROR(__xludf.DUMMYFUNCTION("""COMPUTED_VALUE"""),"AK993")</f>
        <v>AK993</v>
      </c>
      <c r="C563" s="1">
        <f>IFERROR(__xludf.DUMMYFUNCTION("""COMPUTED_VALUE"""),794.0)</f>
        <v>794</v>
      </c>
      <c r="D563" s="1" t="s">
        <v>39</v>
      </c>
      <c r="E563" s="1" t="s">
        <v>38</v>
      </c>
      <c r="F563" s="1" t="s">
        <v>23</v>
      </c>
      <c r="G563" s="1" t="s">
        <v>23</v>
      </c>
      <c r="H563" s="1" t="s">
        <v>31</v>
      </c>
      <c r="M563" s="1">
        <v>14.0</v>
      </c>
      <c r="N563" s="1">
        <v>13.0</v>
      </c>
      <c r="O563" s="1">
        <v>9.0</v>
      </c>
      <c r="P563" s="1">
        <v>9.0</v>
      </c>
      <c r="Q563" s="1">
        <v>3.0</v>
      </c>
      <c r="S563" s="1" t="s">
        <v>39</v>
      </c>
      <c r="T563" s="1" t="s">
        <v>38</v>
      </c>
      <c r="U563" s="1" t="s">
        <v>23</v>
      </c>
      <c r="V563" s="1" t="s">
        <v>23</v>
      </c>
      <c r="W563" s="1" t="s">
        <v>31</v>
      </c>
      <c r="Y563" s="1" t="str">
        <f>IFERROR(__xludf.DUMMYFUNCTION("UNIQUE(S563:W563, TRUE)"),"A")</f>
        <v>A</v>
      </c>
      <c r="Z563" s="1" t="str">
        <f>IFERROR(__xludf.DUMMYFUNCTION("""COMPUTED_VALUE"""),"K")</f>
        <v>K</v>
      </c>
      <c r="AA563" s="1" t="str">
        <f>IFERROR(__xludf.DUMMYFUNCTION("""COMPUTED_VALUE"""),"9")</f>
        <v>9</v>
      </c>
      <c r="AB563" s="1" t="str">
        <f>IFERROR(__xludf.DUMMYFUNCTION("""COMPUTED_VALUE"""),"3")</f>
        <v>3</v>
      </c>
      <c r="AE563" s="1">
        <f t="shared" ref="AE563:AI563" si="563">IF($A563&lt;&gt;"", COUNTIF($D563:$H563, "=" &amp; Y563),"")</f>
        <v>1</v>
      </c>
      <c r="AF563" s="1">
        <f t="shared" si="563"/>
        <v>1</v>
      </c>
      <c r="AG563" s="1">
        <f t="shared" si="563"/>
        <v>2</v>
      </c>
      <c r="AH563" s="1">
        <f t="shared" si="563"/>
        <v>1</v>
      </c>
      <c r="AI563" s="1">
        <f t="shared" si="563"/>
        <v>0</v>
      </c>
      <c r="AJ563" s="1">
        <f t="shared" si="3"/>
        <v>0</v>
      </c>
      <c r="AL563" s="1">
        <f>IFERROR(__xludf.DUMMYFUNCTION("IFERROR(TRANSPOSE(SORT(TRANSPOSE(FILTER(AE563:AI563, AE563:AI563&lt;&gt;0)),1, FALSE)))"),2.0)</f>
        <v>2</v>
      </c>
      <c r="AM563" s="1">
        <f>IFERROR(__xludf.DUMMYFUNCTION("""COMPUTED_VALUE"""),1.0)</f>
        <v>1</v>
      </c>
      <c r="AN563" s="1">
        <f>IFERROR(__xludf.DUMMYFUNCTION("""COMPUTED_VALUE"""),1.0)</f>
        <v>1</v>
      </c>
      <c r="AO563" s="1">
        <f>IFERROR(__xludf.DUMMYFUNCTION("""COMPUTED_VALUE"""),1.0)</f>
        <v>1</v>
      </c>
      <c r="AR563" s="1">
        <v>2.0</v>
      </c>
      <c r="AS563" s="1">
        <v>1.0</v>
      </c>
      <c r="AT563" s="1">
        <v>1.0</v>
      </c>
      <c r="AU563" s="1">
        <v>1.0</v>
      </c>
      <c r="AV563" s="1"/>
      <c r="AX563" s="1">
        <v>562.0</v>
      </c>
      <c r="AY563" s="1">
        <v>3.0</v>
      </c>
      <c r="AZ563" s="1">
        <v>1.0</v>
      </c>
      <c r="BA563" s="1">
        <v>1.0</v>
      </c>
      <c r="BB563" s="1"/>
      <c r="BC563" s="1"/>
      <c r="BD563" s="1">
        <v>5.0</v>
      </c>
      <c r="BE563" s="1">
        <v>13.0</v>
      </c>
      <c r="BF563" s="1">
        <v>5.0</v>
      </c>
      <c r="BG563" s="1">
        <v>5.0</v>
      </c>
      <c r="BH563" s="1">
        <v>12.0</v>
      </c>
      <c r="BI563" s="1" t="s">
        <v>1085</v>
      </c>
      <c r="BJ563" s="1">
        <v>36.0</v>
      </c>
      <c r="BL563" s="1">
        <v>20232.0</v>
      </c>
    </row>
    <row r="564" ht="15.75" customHeight="1">
      <c r="A564" s="2" t="s">
        <v>1086</v>
      </c>
      <c r="B564" s="1">
        <f>IFERROR(__xludf.DUMMYFUNCTION("""COMPUTED_VALUE"""),48576.0)</f>
        <v>48576</v>
      </c>
      <c r="C564" s="1">
        <f>IFERROR(__xludf.DUMMYFUNCTION("""COMPUTED_VALUE"""),839.0)</f>
        <v>839</v>
      </c>
      <c r="D564" s="1" t="s">
        <v>21</v>
      </c>
      <c r="E564" s="1" t="s">
        <v>30</v>
      </c>
      <c r="F564" s="1" t="s">
        <v>29</v>
      </c>
      <c r="G564" s="1" t="s">
        <v>28</v>
      </c>
      <c r="H564" s="1" t="s">
        <v>40</v>
      </c>
      <c r="M564" s="1">
        <v>4.0</v>
      </c>
      <c r="N564" s="1">
        <v>8.0</v>
      </c>
      <c r="O564" s="1">
        <v>5.0</v>
      </c>
      <c r="P564" s="1">
        <v>7.0</v>
      </c>
      <c r="Q564" s="1">
        <v>6.0</v>
      </c>
      <c r="S564" s="1" t="s">
        <v>21</v>
      </c>
      <c r="T564" s="1" t="s">
        <v>30</v>
      </c>
      <c r="U564" s="1" t="s">
        <v>29</v>
      </c>
      <c r="V564" s="1" t="s">
        <v>28</v>
      </c>
      <c r="W564" s="1" t="s">
        <v>40</v>
      </c>
      <c r="Y564" s="1" t="str">
        <f>IFERROR(__xludf.DUMMYFUNCTION("UNIQUE(S564:W564, TRUE)"),"4")</f>
        <v>4</v>
      </c>
      <c r="Z564" s="1" t="str">
        <f>IFERROR(__xludf.DUMMYFUNCTION("""COMPUTED_VALUE"""),"8")</f>
        <v>8</v>
      </c>
      <c r="AA564" s="1" t="str">
        <f>IFERROR(__xludf.DUMMYFUNCTION("""COMPUTED_VALUE"""),"5")</f>
        <v>5</v>
      </c>
      <c r="AB564" s="1" t="str">
        <f>IFERROR(__xludf.DUMMYFUNCTION("""COMPUTED_VALUE"""),"7")</f>
        <v>7</v>
      </c>
      <c r="AC564" s="1" t="str">
        <f>IFERROR(__xludf.DUMMYFUNCTION("""COMPUTED_VALUE"""),"6")</f>
        <v>6</v>
      </c>
      <c r="AE564" s="1">
        <f t="shared" ref="AE564:AI564" si="564">IF($A564&lt;&gt;"", COUNTIF($D564:$H564, "=" &amp; Y564),"")</f>
        <v>1</v>
      </c>
      <c r="AF564" s="1">
        <f t="shared" si="564"/>
        <v>1</v>
      </c>
      <c r="AG564" s="1">
        <f t="shared" si="564"/>
        <v>1</v>
      </c>
      <c r="AH564" s="1">
        <f t="shared" si="564"/>
        <v>1</v>
      </c>
      <c r="AI564" s="1">
        <f t="shared" si="564"/>
        <v>1</v>
      </c>
      <c r="AJ564" s="1">
        <f t="shared" si="3"/>
        <v>0</v>
      </c>
      <c r="AL564" s="1">
        <f>IFERROR(__xludf.DUMMYFUNCTION("IFERROR(TRANSPOSE(SORT(TRANSPOSE(FILTER(AE564:AI564, AE564:AI564&lt;&gt;0)),1, FALSE)))"),1.0)</f>
        <v>1</v>
      </c>
      <c r="AM564" s="1">
        <f>IFERROR(__xludf.DUMMYFUNCTION("""COMPUTED_VALUE"""),1.0)</f>
        <v>1</v>
      </c>
      <c r="AN564" s="1">
        <f>IFERROR(__xludf.DUMMYFUNCTION("""COMPUTED_VALUE"""),1.0)</f>
        <v>1</v>
      </c>
      <c r="AO564" s="1">
        <f>IFERROR(__xludf.DUMMYFUNCTION("""COMPUTED_VALUE"""),1.0)</f>
        <v>1</v>
      </c>
      <c r="AP564" s="1">
        <f>IFERROR(__xludf.DUMMYFUNCTION("""COMPUTED_VALUE"""),1.0)</f>
        <v>1</v>
      </c>
      <c r="AR564" s="1">
        <v>1.0</v>
      </c>
      <c r="AS564" s="1">
        <v>1.0</v>
      </c>
      <c r="AT564" s="1">
        <v>1.0</v>
      </c>
      <c r="AU564" s="1">
        <v>1.0</v>
      </c>
      <c r="AV564" s="1">
        <v>1.0</v>
      </c>
      <c r="AX564" s="1">
        <v>563.0</v>
      </c>
      <c r="AY564" s="1">
        <v>3.0</v>
      </c>
      <c r="AZ564" s="1">
        <v>1.0</v>
      </c>
      <c r="BA564" s="1">
        <v>1.0</v>
      </c>
      <c r="BB564" s="1"/>
      <c r="BC564" s="1"/>
      <c r="BD564" s="1">
        <v>5.0</v>
      </c>
      <c r="BE564" s="1">
        <v>14.0</v>
      </c>
      <c r="BF564" s="1">
        <v>5.0</v>
      </c>
      <c r="BG564" s="1">
        <v>1.0</v>
      </c>
      <c r="BH564" s="1">
        <v>8.0</v>
      </c>
      <c r="BI564" s="1" t="s">
        <v>1087</v>
      </c>
      <c r="BJ564" s="1">
        <v>733.0</v>
      </c>
      <c r="BL564" s="1">
        <v>412679.0</v>
      </c>
    </row>
    <row r="565" ht="15.75" customHeight="1">
      <c r="A565" s="2" t="s">
        <v>1088</v>
      </c>
      <c r="B565" s="1" t="str">
        <f>IFERROR(__xludf.DUMMYFUNCTION("""COMPUTED_VALUE"""),"T4683")</f>
        <v>T4683</v>
      </c>
      <c r="C565" s="1">
        <f>IFERROR(__xludf.DUMMYFUNCTION("""COMPUTED_VALUE"""),604.0)</f>
        <v>604</v>
      </c>
      <c r="D565" s="1" t="s">
        <v>45</v>
      </c>
      <c r="E565" s="1" t="s">
        <v>21</v>
      </c>
      <c r="F565" s="1" t="s">
        <v>40</v>
      </c>
      <c r="G565" s="1" t="s">
        <v>30</v>
      </c>
      <c r="H565" s="1" t="s">
        <v>31</v>
      </c>
      <c r="M565" s="1">
        <v>10.0</v>
      </c>
      <c r="N565" s="1">
        <v>4.0</v>
      </c>
      <c r="O565" s="1">
        <v>6.0</v>
      </c>
      <c r="P565" s="1">
        <v>8.0</v>
      </c>
      <c r="Q565" s="1">
        <v>3.0</v>
      </c>
      <c r="S565" s="1" t="s">
        <v>45</v>
      </c>
      <c r="T565" s="1" t="s">
        <v>21</v>
      </c>
      <c r="U565" s="1" t="s">
        <v>40</v>
      </c>
      <c r="V565" s="1" t="s">
        <v>30</v>
      </c>
      <c r="W565" s="1" t="s">
        <v>31</v>
      </c>
      <c r="Y565" s="1" t="str">
        <f>IFERROR(__xludf.DUMMYFUNCTION("UNIQUE(S565:W565, TRUE)"),"T")</f>
        <v>T</v>
      </c>
      <c r="Z565" s="1" t="str">
        <f>IFERROR(__xludf.DUMMYFUNCTION("""COMPUTED_VALUE"""),"4")</f>
        <v>4</v>
      </c>
      <c r="AA565" s="1" t="str">
        <f>IFERROR(__xludf.DUMMYFUNCTION("""COMPUTED_VALUE"""),"6")</f>
        <v>6</v>
      </c>
      <c r="AB565" s="1" t="str">
        <f>IFERROR(__xludf.DUMMYFUNCTION("""COMPUTED_VALUE"""),"8")</f>
        <v>8</v>
      </c>
      <c r="AC565" s="1" t="str">
        <f>IFERROR(__xludf.DUMMYFUNCTION("""COMPUTED_VALUE"""),"3")</f>
        <v>3</v>
      </c>
      <c r="AE565" s="1">
        <f t="shared" ref="AE565:AI565" si="565">IF($A565&lt;&gt;"", COUNTIF($D565:$H565, "=" &amp; Y565),"")</f>
        <v>1</v>
      </c>
      <c r="AF565" s="1">
        <f t="shared" si="565"/>
        <v>1</v>
      </c>
      <c r="AG565" s="1">
        <f t="shared" si="565"/>
        <v>1</v>
      </c>
      <c r="AH565" s="1">
        <f t="shared" si="565"/>
        <v>1</v>
      </c>
      <c r="AI565" s="1">
        <f t="shared" si="565"/>
        <v>1</v>
      </c>
      <c r="AJ565" s="1">
        <f t="shared" si="3"/>
        <v>0</v>
      </c>
      <c r="AL565" s="1">
        <f>IFERROR(__xludf.DUMMYFUNCTION("IFERROR(TRANSPOSE(SORT(TRANSPOSE(FILTER(AE565:AI565, AE565:AI565&lt;&gt;0)),1, FALSE)))"),1.0)</f>
        <v>1</v>
      </c>
      <c r="AM565" s="1">
        <f>IFERROR(__xludf.DUMMYFUNCTION("""COMPUTED_VALUE"""),1.0)</f>
        <v>1</v>
      </c>
      <c r="AN565" s="1">
        <f>IFERROR(__xludf.DUMMYFUNCTION("""COMPUTED_VALUE"""),1.0)</f>
        <v>1</v>
      </c>
      <c r="AO565" s="1">
        <f>IFERROR(__xludf.DUMMYFUNCTION("""COMPUTED_VALUE"""),1.0)</f>
        <v>1</v>
      </c>
      <c r="AP565" s="1">
        <f>IFERROR(__xludf.DUMMYFUNCTION("""COMPUTED_VALUE"""),1.0)</f>
        <v>1</v>
      </c>
      <c r="AR565" s="1">
        <v>1.0</v>
      </c>
      <c r="AS565" s="1">
        <v>1.0</v>
      </c>
      <c r="AT565" s="1">
        <v>1.0</v>
      </c>
      <c r="AU565" s="1">
        <v>1.0</v>
      </c>
      <c r="AV565" s="1">
        <v>1.0</v>
      </c>
      <c r="AX565" s="1">
        <v>564.0</v>
      </c>
      <c r="AY565" s="1">
        <v>3.0</v>
      </c>
      <c r="AZ565" s="1">
        <v>1.0</v>
      </c>
      <c r="BA565" s="1">
        <v>1.0</v>
      </c>
      <c r="BB565" s="1"/>
      <c r="BC565" s="1"/>
      <c r="BD565" s="1">
        <v>5.0</v>
      </c>
      <c r="BE565" s="1">
        <v>14.0</v>
      </c>
      <c r="BF565" s="1">
        <v>12.0</v>
      </c>
      <c r="BG565" s="1">
        <v>5.0</v>
      </c>
      <c r="BH565" s="1">
        <v>1.0</v>
      </c>
      <c r="BI565" s="1" t="s">
        <v>1089</v>
      </c>
      <c r="BJ565" s="1">
        <v>153.0</v>
      </c>
      <c r="BL565" s="1">
        <v>86292.0</v>
      </c>
    </row>
    <row r="566" ht="15.75" customHeight="1">
      <c r="A566" s="2" t="s">
        <v>1090</v>
      </c>
      <c r="B566" s="1" t="str">
        <f>IFERROR(__xludf.DUMMYFUNCTION("""COMPUTED_VALUE"""),"Q3556")</f>
        <v>Q3556</v>
      </c>
      <c r="C566" s="1">
        <f>IFERROR(__xludf.DUMMYFUNCTION("""COMPUTED_VALUE"""),686.0)</f>
        <v>686</v>
      </c>
      <c r="D566" s="1" t="s">
        <v>20</v>
      </c>
      <c r="E566" s="1" t="s">
        <v>31</v>
      </c>
      <c r="F566" s="1" t="s">
        <v>29</v>
      </c>
      <c r="G566" s="1" t="s">
        <v>29</v>
      </c>
      <c r="H566" s="1" t="s">
        <v>40</v>
      </c>
      <c r="M566" s="1">
        <v>12.0</v>
      </c>
      <c r="N566" s="1">
        <v>3.0</v>
      </c>
      <c r="O566" s="1">
        <v>5.0</v>
      </c>
      <c r="P566" s="1">
        <v>5.0</v>
      </c>
      <c r="Q566" s="1">
        <v>6.0</v>
      </c>
      <c r="S566" s="1" t="s">
        <v>20</v>
      </c>
      <c r="T566" s="1" t="s">
        <v>31</v>
      </c>
      <c r="U566" s="1" t="s">
        <v>29</v>
      </c>
      <c r="V566" s="1" t="s">
        <v>29</v>
      </c>
      <c r="W566" s="1" t="s">
        <v>40</v>
      </c>
      <c r="Y566" s="1" t="str">
        <f>IFERROR(__xludf.DUMMYFUNCTION("UNIQUE(S566:W566, TRUE)"),"Q")</f>
        <v>Q</v>
      </c>
      <c r="Z566" s="1" t="str">
        <f>IFERROR(__xludf.DUMMYFUNCTION("""COMPUTED_VALUE"""),"3")</f>
        <v>3</v>
      </c>
      <c r="AA566" s="1" t="str">
        <f>IFERROR(__xludf.DUMMYFUNCTION("""COMPUTED_VALUE"""),"5")</f>
        <v>5</v>
      </c>
      <c r="AB566" s="1" t="str">
        <f>IFERROR(__xludf.DUMMYFUNCTION("""COMPUTED_VALUE"""),"6")</f>
        <v>6</v>
      </c>
      <c r="AE566" s="1">
        <f t="shared" ref="AE566:AI566" si="566">IF($A566&lt;&gt;"", COUNTIF($D566:$H566, "=" &amp; Y566),"")</f>
        <v>1</v>
      </c>
      <c r="AF566" s="1">
        <f t="shared" si="566"/>
        <v>1</v>
      </c>
      <c r="AG566" s="1">
        <f t="shared" si="566"/>
        <v>2</v>
      </c>
      <c r="AH566" s="1">
        <f t="shared" si="566"/>
        <v>1</v>
      </c>
      <c r="AI566" s="1">
        <f t="shared" si="566"/>
        <v>0</v>
      </c>
      <c r="AJ566" s="1">
        <f t="shared" si="3"/>
        <v>0</v>
      </c>
      <c r="AL566" s="1">
        <f>IFERROR(__xludf.DUMMYFUNCTION("IFERROR(TRANSPOSE(SORT(TRANSPOSE(FILTER(AE566:AI566, AE566:AI566&lt;&gt;0)),1, FALSE)))"),2.0)</f>
        <v>2</v>
      </c>
      <c r="AM566" s="1">
        <f>IFERROR(__xludf.DUMMYFUNCTION("""COMPUTED_VALUE"""),1.0)</f>
        <v>1</v>
      </c>
      <c r="AN566" s="1">
        <f>IFERROR(__xludf.DUMMYFUNCTION("""COMPUTED_VALUE"""),1.0)</f>
        <v>1</v>
      </c>
      <c r="AO566" s="1">
        <f>IFERROR(__xludf.DUMMYFUNCTION("""COMPUTED_VALUE"""),1.0)</f>
        <v>1</v>
      </c>
      <c r="AR566" s="1">
        <v>2.0</v>
      </c>
      <c r="AS566" s="1">
        <v>1.0</v>
      </c>
      <c r="AT566" s="1">
        <v>1.0</v>
      </c>
      <c r="AU566" s="1">
        <v>1.0</v>
      </c>
      <c r="AV566" s="1"/>
      <c r="AX566" s="1">
        <v>565.0</v>
      </c>
      <c r="AY566" s="1">
        <v>3.0</v>
      </c>
      <c r="AZ566" s="1">
        <v>1.0</v>
      </c>
      <c r="BA566" s="1">
        <v>1.0</v>
      </c>
      <c r="BB566" s="1"/>
      <c r="BC566" s="1"/>
      <c r="BD566" s="1">
        <v>6.0</v>
      </c>
      <c r="BE566" s="1">
        <v>1.0</v>
      </c>
      <c r="BF566" s="1">
        <v>6.0</v>
      </c>
      <c r="BG566" s="1">
        <v>5.0</v>
      </c>
      <c r="BH566" s="1">
        <v>10.0</v>
      </c>
      <c r="BI566" s="1" t="s">
        <v>1091</v>
      </c>
      <c r="BJ566" s="1">
        <v>548.0</v>
      </c>
      <c r="BL566" s="1">
        <v>309620.0</v>
      </c>
    </row>
    <row r="567" ht="15.75" customHeight="1">
      <c r="A567" s="2" t="s">
        <v>1092</v>
      </c>
      <c r="B567" s="1" t="str">
        <f>IFERROR(__xludf.DUMMYFUNCTION("""COMPUTED_VALUE"""),"67Q2K")</f>
        <v>67Q2K</v>
      </c>
      <c r="C567" s="1">
        <f>IFERROR(__xludf.DUMMYFUNCTION("""COMPUTED_VALUE"""),871.0)</f>
        <v>871</v>
      </c>
      <c r="D567" s="1" t="s">
        <v>40</v>
      </c>
      <c r="E567" s="1" t="s">
        <v>28</v>
      </c>
      <c r="F567" s="1" t="s">
        <v>20</v>
      </c>
      <c r="G567" s="1" t="s">
        <v>24</v>
      </c>
      <c r="H567" s="1" t="s">
        <v>38</v>
      </c>
      <c r="M567" s="1">
        <v>6.0</v>
      </c>
      <c r="N567" s="1">
        <v>7.0</v>
      </c>
      <c r="O567" s="1">
        <v>12.0</v>
      </c>
      <c r="P567" s="1">
        <v>2.0</v>
      </c>
      <c r="Q567" s="1">
        <v>13.0</v>
      </c>
      <c r="S567" s="1" t="s">
        <v>40</v>
      </c>
      <c r="T567" s="1" t="s">
        <v>28</v>
      </c>
      <c r="U567" s="1" t="s">
        <v>20</v>
      </c>
      <c r="V567" s="1" t="s">
        <v>24</v>
      </c>
      <c r="W567" s="1" t="s">
        <v>38</v>
      </c>
      <c r="Y567" s="1" t="str">
        <f>IFERROR(__xludf.DUMMYFUNCTION("UNIQUE(S567:W567, TRUE)"),"6")</f>
        <v>6</v>
      </c>
      <c r="Z567" s="1" t="str">
        <f>IFERROR(__xludf.DUMMYFUNCTION("""COMPUTED_VALUE"""),"7")</f>
        <v>7</v>
      </c>
      <c r="AA567" s="1" t="str">
        <f>IFERROR(__xludf.DUMMYFUNCTION("""COMPUTED_VALUE"""),"Q")</f>
        <v>Q</v>
      </c>
      <c r="AB567" s="1" t="str">
        <f>IFERROR(__xludf.DUMMYFUNCTION("""COMPUTED_VALUE"""),"2")</f>
        <v>2</v>
      </c>
      <c r="AC567" s="1" t="str">
        <f>IFERROR(__xludf.DUMMYFUNCTION("""COMPUTED_VALUE"""),"K")</f>
        <v>K</v>
      </c>
      <c r="AE567" s="1">
        <f t="shared" ref="AE567:AI567" si="567">IF($A567&lt;&gt;"", COUNTIF($D567:$H567, "=" &amp; Y567),"")</f>
        <v>1</v>
      </c>
      <c r="AF567" s="1">
        <f t="shared" si="567"/>
        <v>1</v>
      </c>
      <c r="AG567" s="1">
        <f t="shared" si="567"/>
        <v>1</v>
      </c>
      <c r="AH567" s="1">
        <f t="shared" si="567"/>
        <v>1</v>
      </c>
      <c r="AI567" s="1">
        <f t="shared" si="567"/>
        <v>1</v>
      </c>
      <c r="AJ567" s="1">
        <f t="shared" si="3"/>
        <v>0</v>
      </c>
      <c r="AL567" s="1">
        <f>IFERROR(__xludf.DUMMYFUNCTION("IFERROR(TRANSPOSE(SORT(TRANSPOSE(FILTER(AE567:AI567, AE567:AI567&lt;&gt;0)),1, FALSE)))"),1.0)</f>
        <v>1</v>
      </c>
      <c r="AM567" s="1">
        <f>IFERROR(__xludf.DUMMYFUNCTION("""COMPUTED_VALUE"""),1.0)</f>
        <v>1</v>
      </c>
      <c r="AN567" s="1">
        <f>IFERROR(__xludf.DUMMYFUNCTION("""COMPUTED_VALUE"""),1.0)</f>
        <v>1</v>
      </c>
      <c r="AO567" s="1">
        <f>IFERROR(__xludf.DUMMYFUNCTION("""COMPUTED_VALUE"""),1.0)</f>
        <v>1</v>
      </c>
      <c r="AP567" s="1">
        <f>IFERROR(__xludf.DUMMYFUNCTION("""COMPUTED_VALUE"""),1.0)</f>
        <v>1</v>
      </c>
      <c r="AR567" s="1">
        <v>1.0</v>
      </c>
      <c r="AS567" s="1">
        <v>1.0</v>
      </c>
      <c r="AT567" s="1">
        <v>1.0</v>
      </c>
      <c r="AU567" s="1">
        <v>1.0</v>
      </c>
      <c r="AV567" s="1">
        <v>1.0</v>
      </c>
      <c r="AX567" s="1">
        <v>566.0</v>
      </c>
      <c r="AY567" s="1">
        <v>3.0</v>
      </c>
      <c r="AZ567" s="1">
        <v>1.0</v>
      </c>
      <c r="BA567" s="1">
        <v>1.0</v>
      </c>
      <c r="BB567" s="1"/>
      <c r="BC567" s="1"/>
      <c r="BD567" s="1">
        <v>6.0</v>
      </c>
      <c r="BE567" s="1">
        <v>2.0</v>
      </c>
      <c r="BF567" s="1">
        <v>6.0</v>
      </c>
      <c r="BG567" s="1">
        <v>6.0</v>
      </c>
      <c r="BH567" s="1">
        <v>5.0</v>
      </c>
      <c r="BI567" s="1">
        <v>62665.0</v>
      </c>
      <c r="BJ567" s="1">
        <v>542.0</v>
      </c>
      <c r="BL567" s="1">
        <v>306772.0</v>
      </c>
    </row>
    <row r="568" ht="15.75" customHeight="1">
      <c r="A568" s="2" t="s">
        <v>1093</v>
      </c>
      <c r="B568" s="1" t="str">
        <f>IFERROR(__xludf.DUMMYFUNCTION("""COMPUTED_VALUE"""),"AA665")</f>
        <v>AA665</v>
      </c>
      <c r="C568" s="1">
        <f>IFERROR(__xludf.DUMMYFUNCTION("""COMPUTED_VALUE"""),370.0)</f>
        <v>370</v>
      </c>
      <c r="D568" s="1" t="s">
        <v>39</v>
      </c>
      <c r="E568" s="1" t="s">
        <v>39</v>
      </c>
      <c r="F568" s="1" t="s">
        <v>40</v>
      </c>
      <c r="G568" s="1" t="s">
        <v>40</v>
      </c>
      <c r="H568" s="1" t="s">
        <v>29</v>
      </c>
      <c r="M568" s="1">
        <v>14.0</v>
      </c>
      <c r="N568" s="1">
        <v>14.0</v>
      </c>
      <c r="O568" s="1">
        <v>6.0</v>
      </c>
      <c r="P568" s="1">
        <v>6.0</v>
      </c>
      <c r="Q568" s="1">
        <v>5.0</v>
      </c>
      <c r="S568" s="1" t="s">
        <v>39</v>
      </c>
      <c r="T568" s="1" t="s">
        <v>39</v>
      </c>
      <c r="U568" s="1" t="s">
        <v>40</v>
      </c>
      <c r="V568" s="1" t="s">
        <v>40</v>
      </c>
      <c r="W568" s="1" t="s">
        <v>29</v>
      </c>
      <c r="Y568" s="1" t="str">
        <f>IFERROR(__xludf.DUMMYFUNCTION("UNIQUE(S568:W568, TRUE)"),"A")</f>
        <v>A</v>
      </c>
      <c r="Z568" s="1" t="str">
        <f>IFERROR(__xludf.DUMMYFUNCTION("""COMPUTED_VALUE"""),"6")</f>
        <v>6</v>
      </c>
      <c r="AA568" s="1" t="str">
        <f>IFERROR(__xludf.DUMMYFUNCTION("""COMPUTED_VALUE"""),"5")</f>
        <v>5</v>
      </c>
      <c r="AE568" s="1">
        <f t="shared" ref="AE568:AI568" si="568">IF($A568&lt;&gt;"", COUNTIF($D568:$H568, "=" &amp; Y568),"")</f>
        <v>2</v>
      </c>
      <c r="AF568" s="1">
        <f t="shared" si="568"/>
        <v>2</v>
      </c>
      <c r="AG568" s="1">
        <f t="shared" si="568"/>
        <v>1</v>
      </c>
      <c r="AH568" s="1">
        <f t="shared" si="568"/>
        <v>0</v>
      </c>
      <c r="AI568" s="1">
        <f t="shared" si="568"/>
        <v>0</v>
      </c>
      <c r="AJ568" s="1">
        <f t="shared" si="3"/>
        <v>0</v>
      </c>
      <c r="AL568" s="1">
        <f>IFERROR(__xludf.DUMMYFUNCTION("IFERROR(TRANSPOSE(SORT(TRANSPOSE(FILTER(AE568:AI568, AE568:AI568&lt;&gt;0)),1, FALSE)))"),2.0)</f>
        <v>2</v>
      </c>
      <c r="AM568" s="1">
        <f>IFERROR(__xludf.DUMMYFUNCTION("""COMPUTED_VALUE"""),2.0)</f>
        <v>2</v>
      </c>
      <c r="AN568" s="1">
        <f>IFERROR(__xludf.DUMMYFUNCTION("""COMPUTED_VALUE"""),1.0)</f>
        <v>1</v>
      </c>
      <c r="AR568" s="1">
        <v>2.0</v>
      </c>
      <c r="AS568" s="1">
        <v>2.0</v>
      </c>
      <c r="AT568" s="1">
        <v>1.0</v>
      </c>
      <c r="AU568" s="1"/>
      <c r="AV568" s="1"/>
      <c r="AX568" s="1">
        <v>567.0</v>
      </c>
      <c r="AY568" s="1">
        <v>3.0</v>
      </c>
      <c r="AZ568" s="1">
        <v>1.0</v>
      </c>
      <c r="BA568" s="1">
        <v>1.0</v>
      </c>
      <c r="BB568" s="1"/>
      <c r="BC568" s="1"/>
      <c r="BD568" s="1">
        <v>6.0</v>
      </c>
      <c r="BE568" s="1">
        <v>2.0</v>
      </c>
      <c r="BF568" s="1">
        <v>6.0</v>
      </c>
      <c r="BG568" s="1">
        <v>10.0</v>
      </c>
      <c r="BH568" s="1">
        <v>6.0</v>
      </c>
      <c r="BI568" s="1" t="s">
        <v>1094</v>
      </c>
      <c r="BJ568" s="1">
        <v>772.0</v>
      </c>
      <c r="BL568" s="1">
        <v>437724.0</v>
      </c>
    </row>
    <row r="569" ht="15.75" customHeight="1">
      <c r="A569" s="2" t="s">
        <v>1095</v>
      </c>
      <c r="B569" s="1" t="str">
        <f>IFERROR(__xludf.DUMMYFUNCTION("""COMPUTED_VALUE"""),"Q66Q9")</f>
        <v>Q66Q9</v>
      </c>
      <c r="C569" s="1">
        <f>IFERROR(__xludf.DUMMYFUNCTION("""COMPUTED_VALUE"""),925.0)</f>
        <v>925</v>
      </c>
      <c r="D569" s="1" t="s">
        <v>20</v>
      </c>
      <c r="E569" s="1" t="s">
        <v>40</v>
      </c>
      <c r="F569" s="1" t="s">
        <v>40</v>
      </c>
      <c r="G569" s="1" t="s">
        <v>20</v>
      </c>
      <c r="H569" s="1" t="s">
        <v>23</v>
      </c>
      <c r="M569" s="1">
        <v>12.0</v>
      </c>
      <c r="N569" s="1">
        <v>6.0</v>
      </c>
      <c r="O569" s="1">
        <v>6.0</v>
      </c>
      <c r="P569" s="1">
        <v>12.0</v>
      </c>
      <c r="Q569" s="1">
        <v>9.0</v>
      </c>
      <c r="S569" s="1" t="s">
        <v>20</v>
      </c>
      <c r="T569" s="1" t="s">
        <v>40</v>
      </c>
      <c r="U569" s="1" t="s">
        <v>40</v>
      </c>
      <c r="V569" s="1" t="s">
        <v>20</v>
      </c>
      <c r="W569" s="1" t="s">
        <v>23</v>
      </c>
      <c r="Y569" s="1" t="str">
        <f>IFERROR(__xludf.DUMMYFUNCTION("UNIQUE(S569:W569, TRUE)"),"Q")</f>
        <v>Q</v>
      </c>
      <c r="Z569" s="1" t="str">
        <f>IFERROR(__xludf.DUMMYFUNCTION("""COMPUTED_VALUE"""),"6")</f>
        <v>6</v>
      </c>
      <c r="AA569" s="1" t="str">
        <f>IFERROR(__xludf.DUMMYFUNCTION("""COMPUTED_VALUE"""),"9")</f>
        <v>9</v>
      </c>
      <c r="AE569" s="1">
        <f t="shared" ref="AE569:AI569" si="569">IF($A569&lt;&gt;"", COUNTIF($D569:$H569, "=" &amp; Y569),"")</f>
        <v>2</v>
      </c>
      <c r="AF569" s="1">
        <f t="shared" si="569"/>
        <v>2</v>
      </c>
      <c r="AG569" s="1">
        <f t="shared" si="569"/>
        <v>1</v>
      </c>
      <c r="AH569" s="1">
        <f t="shared" si="569"/>
        <v>0</v>
      </c>
      <c r="AI569" s="1">
        <f t="shared" si="569"/>
        <v>0</v>
      </c>
      <c r="AJ569" s="1">
        <f t="shared" si="3"/>
        <v>0</v>
      </c>
      <c r="AL569" s="1">
        <f>IFERROR(__xludf.DUMMYFUNCTION("IFERROR(TRANSPOSE(SORT(TRANSPOSE(FILTER(AE569:AI569, AE569:AI569&lt;&gt;0)),1, FALSE)))"),2.0)</f>
        <v>2</v>
      </c>
      <c r="AM569" s="1">
        <f>IFERROR(__xludf.DUMMYFUNCTION("""COMPUTED_VALUE"""),2.0)</f>
        <v>2</v>
      </c>
      <c r="AN569" s="1">
        <f>IFERROR(__xludf.DUMMYFUNCTION("""COMPUTED_VALUE"""),1.0)</f>
        <v>1</v>
      </c>
      <c r="AR569" s="1">
        <v>2.0</v>
      </c>
      <c r="AS569" s="1">
        <v>2.0</v>
      </c>
      <c r="AT569" s="1">
        <v>1.0</v>
      </c>
      <c r="AU569" s="1"/>
      <c r="AV569" s="1"/>
      <c r="AX569" s="1">
        <v>568.0</v>
      </c>
      <c r="AY569" s="1">
        <v>3.0</v>
      </c>
      <c r="AZ569" s="1">
        <v>1.0</v>
      </c>
      <c r="BA569" s="1">
        <v>1.0</v>
      </c>
      <c r="BB569" s="1"/>
      <c r="BC569" s="1"/>
      <c r="BD569" s="1">
        <v>6.0</v>
      </c>
      <c r="BE569" s="1">
        <v>3.0</v>
      </c>
      <c r="BF569" s="1">
        <v>1.0</v>
      </c>
      <c r="BG569" s="1">
        <v>1.0</v>
      </c>
      <c r="BH569" s="1">
        <v>4.0</v>
      </c>
      <c r="BI569" s="1" t="s">
        <v>1096</v>
      </c>
      <c r="BJ569" s="1">
        <v>351.0</v>
      </c>
      <c r="BL569" s="1">
        <v>199368.0</v>
      </c>
    </row>
    <row r="570" ht="15.75" customHeight="1">
      <c r="A570" s="2" t="s">
        <v>1097</v>
      </c>
      <c r="B570" s="1" t="str">
        <f>IFERROR(__xludf.DUMMYFUNCTION("""COMPUTED_VALUE"""),"J77Q7")</f>
        <v>J77Q7</v>
      </c>
      <c r="C570" s="1">
        <f>IFERROR(__xludf.DUMMYFUNCTION("""COMPUTED_VALUE"""),660.0)</f>
        <v>660</v>
      </c>
      <c r="D570" s="1" t="s">
        <v>22</v>
      </c>
      <c r="E570" s="1" t="s">
        <v>28</v>
      </c>
      <c r="F570" s="1" t="s">
        <v>28</v>
      </c>
      <c r="G570" s="1" t="s">
        <v>20</v>
      </c>
      <c r="H570" s="1" t="s">
        <v>28</v>
      </c>
      <c r="M570" s="1">
        <v>1.0</v>
      </c>
      <c r="N570" s="1">
        <v>7.0</v>
      </c>
      <c r="O570" s="1">
        <v>7.0</v>
      </c>
      <c r="P570" s="1">
        <v>12.0</v>
      </c>
      <c r="Q570" s="1">
        <v>7.0</v>
      </c>
      <c r="S570" s="1" t="s">
        <v>25</v>
      </c>
      <c r="T570" s="1" t="s">
        <v>28</v>
      </c>
      <c r="U570" s="1" t="s">
        <v>28</v>
      </c>
      <c r="V570" s="1" t="s">
        <v>20</v>
      </c>
      <c r="W570" s="1" t="s">
        <v>28</v>
      </c>
      <c r="Y570" s="1" t="str">
        <f>IFERROR(__xludf.DUMMYFUNCTION("UNIQUE(S570:W570, TRUE)"),"")</f>
        <v/>
      </c>
      <c r="Z570" s="1" t="str">
        <f>IFERROR(__xludf.DUMMYFUNCTION("""COMPUTED_VALUE"""),"7")</f>
        <v>7</v>
      </c>
      <c r="AA570" s="1" t="str">
        <f>IFERROR(__xludf.DUMMYFUNCTION("""COMPUTED_VALUE"""),"Q")</f>
        <v>Q</v>
      </c>
      <c r="AE570" s="1">
        <f t="shared" ref="AE570:AI570" si="570">IF($A570&lt;&gt;"", COUNTIF($D570:$H570, "=" &amp; Y570),"")</f>
        <v>0</v>
      </c>
      <c r="AF570" s="1">
        <f t="shared" si="570"/>
        <v>3</v>
      </c>
      <c r="AG570" s="1">
        <f t="shared" si="570"/>
        <v>1</v>
      </c>
      <c r="AH570" s="1">
        <f t="shared" si="570"/>
        <v>0</v>
      </c>
      <c r="AI570" s="1">
        <f t="shared" si="570"/>
        <v>0</v>
      </c>
      <c r="AJ570" s="1">
        <f t="shared" si="3"/>
        <v>1</v>
      </c>
      <c r="AL570" s="1">
        <f>IFERROR(__xludf.DUMMYFUNCTION("IFERROR(TRANSPOSE(SORT(TRANSPOSE(FILTER(AE570:AI570, AE570:AI570&lt;&gt;0)),1, FALSE)))"),3.0)</f>
        <v>3</v>
      </c>
      <c r="AM570" s="1">
        <f>IFERROR(__xludf.DUMMYFUNCTION("""COMPUTED_VALUE"""),1.0)</f>
        <v>1</v>
      </c>
      <c r="AR570" s="1">
        <v>4.0</v>
      </c>
      <c r="AS570" s="1">
        <v>1.0</v>
      </c>
      <c r="AT570" s="1"/>
      <c r="AU570" s="1"/>
      <c r="AV570" s="1"/>
      <c r="AX570" s="1">
        <v>569.0</v>
      </c>
      <c r="AY570" s="1">
        <v>3.0</v>
      </c>
      <c r="AZ570" s="1">
        <v>1.0</v>
      </c>
      <c r="BA570" s="1">
        <v>1.0</v>
      </c>
      <c r="BB570" s="1"/>
      <c r="BC570" s="1"/>
      <c r="BD570" s="1">
        <v>6.0</v>
      </c>
      <c r="BE570" s="1">
        <v>6.0</v>
      </c>
      <c r="BF570" s="1">
        <v>3.0</v>
      </c>
      <c r="BG570" s="1">
        <v>8.0</v>
      </c>
      <c r="BH570" s="1">
        <v>6.0</v>
      </c>
      <c r="BI570" s="1">
        <v>66386.0</v>
      </c>
      <c r="BJ570" s="1">
        <v>526.0</v>
      </c>
      <c r="BL570" s="1">
        <v>299294.0</v>
      </c>
    </row>
    <row r="571" ht="15.75" customHeight="1">
      <c r="A571" s="2" t="s">
        <v>1098</v>
      </c>
      <c r="B571" s="1" t="str">
        <f>IFERROR(__xludf.DUMMYFUNCTION("""COMPUTED_VALUE"""),"TJAA7")</f>
        <v>TJAA7</v>
      </c>
      <c r="C571" s="1">
        <f>IFERROR(__xludf.DUMMYFUNCTION("""COMPUTED_VALUE"""),374.0)</f>
        <v>374</v>
      </c>
      <c r="D571" s="1" t="s">
        <v>45</v>
      </c>
      <c r="E571" s="1" t="s">
        <v>22</v>
      </c>
      <c r="F571" s="1" t="s">
        <v>39</v>
      </c>
      <c r="G571" s="1" t="s">
        <v>39</v>
      </c>
      <c r="H571" s="1" t="s">
        <v>28</v>
      </c>
      <c r="M571" s="1">
        <v>10.0</v>
      </c>
      <c r="N571" s="1">
        <v>1.0</v>
      </c>
      <c r="O571" s="1">
        <v>14.0</v>
      </c>
      <c r="P571" s="1">
        <v>14.0</v>
      </c>
      <c r="Q571" s="1">
        <v>7.0</v>
      </c>
      <c r="S571" s="1" t="s">
        <v>45</v>
      </c>
      <c r="T571" s="1" t="s">
        <v>25</v>
      </c>
      <c r="U571" s="1" t="s">
        <v>39</v>
      </c>
      <c r="V571" s="1" t="s">
        <v>39</v>
      </c>
      <c r="W571" s="1" t="s">
        <v>28</v>
      </c>
      <c r="Y571" s="1" t="str">
        <f>IFERROR(__xludf.DUMMYFUNCTION("UNIQUE(S571:W571, TRUE)"),"T")</f>
        <v>T</v>
      </c>
      <c r="Z571" s="1" t="str">
        <f>IFERROR(__xludf.DUMMYFUNCTION("""COMPUTED_VALUE"""),"")</f>
        <v/>
      </c>
      <c r="AA571" s="1" t="str">
        <f>IFERROR(__xludf.DUMMYFUNCTION("""COMPUTED_VALUE"""),"A")</f>
        <v>A</v>
      </c>
      <c r="AB571" s="1" t="str">
        <f>IFERROR(__xludf.DUMMYFUNCTION("""COMPUTED_VALUE"""),"7")</f>
        <v>7</v>
      </c>
      <c r="AE571" s="1">
        <f t="shared" ref="AE571:AI571" si="571">IF($A571&lt;&gt;"", COUNTIF($D571:$H571, "=" &amp; Y571),"")</f>
        <v>1</v>
      </c>
      <c r="AF571" s="1">
        <f t="shared" si="571"/>
        <v>0</v>
      </c>
      <c r="AG571" s="1">
        <f t="shared" si="571"/>
        <v>2</v>
      </c>
      <c r="AH571" s="1">
        <f t="shared" si="571"/>
        <v>1</v>
      </c>
      <c r="AI571" s="1">
        <f t="shared" si="571"/>
        <v>0</v>
      </c>
      <c r="AJ571" s="1">
        <f t="shared" si="3"/>
        <v>1</v>
      </c>
      <c r="AL571" s="1">
        <f>IFERROR(__xludf.DUMMYFUNCTION("IFERROR(TRANSPOSE(SORT(TRANSPOSE(FILTER(AE571:AI571, AE571:AI571&lt;&gt;0)),1, FALSE)))"),2.0)</f>
        <v>2</v>
      </c>
      <c r="AM571" s="1">
        <f>IFERROR(__xludf.DUMMYFUNCTION("""COMPUTED_VALUE"""),1.0)</f>
        <v>1</v>
      </c>
      <c r="AN571" s="1">
        <f>IFERROR(__xludf.DUMMYFUNCTION("""COMPUTED_VALUE"""),1.0)</f>
        <v>1</v>
      </c>
      <c r="AR571" s="1">
        <v>3.0</v>
      </c>
      <c r="AS571" s="1">
        <v>1.0</v>
      </c>
      <c r="AT571" s="1">
        <v>1.0</v>
      </c>
      <c r="AU571" s="1"/>
      <c r="AV571" s="1"/>
      <c r="AX571" s="1">
        <v>570.0</v>
      </c>
      <c r="AY571" s="1">
        <v>3.0</v>
      </c>
      <c r="AZ571" s="1">
        <v>1.0</v>
      </c>
      <c r="BA571" s="1">
        <v>1.0</v>
      </c>
      <c r="BB571" s="1"/>
      <c r="BC571" s="1"/>
      <c r="BD571" s="1">
        <v>6.0</v>
      </c>
      <c r="BE571" s="1">
        <v>6.0</v>
      </c>
      <c r="BF571" s="1">
        <v>4.0</v>
      </c>
      <c r="BG571" s="1">
        <v>6.0</v>
      </c>
      <c r="BH571" s="1">
        <v>2.0</v>
      </c>
      <c r="BI571" s="1">
        <v>66462.0</v>
      </c>
      <c r="BJ571" s="1">
        <v>623.0</v>
      </c>
      <c r="BL571" s="1">
        <v>355110.0</v>
      </c>
    </row>
    <row r="572" ht="15.75" customHeight="1">
      <c r="A572" s="2" t="s">
        <v>1099</v>
      </c>
      <c r="B572" s="1" t="str">
        <f>IFERROR(__xludf.DUMMYFUNCTION("""COMPUTED_VALUE"""),"TT6TA")</f>
        <v>TT6TA</v>
      </c>
      <c r="C572" s="1">
        <f>IFERROR(__xludf.DUMMYFUNCTION("""COMPUTED_VALUE"""),574.0)</f>
        <v>574</v>
      </c>
      <c r="D572" s="1" t="s">
        <v>45</v>
      </c>
      <c r="E572" s="1" t="s">
        <v>45</v>
      </c>
      <c r="F572" s="1" t="s">
        <v>40</v>
      </c>
      <c r="G572" s="1" t="s">
        <v>45</v>
      </c>
      <c r="H572" s="1" t="s">
        <v>39</v>
      </c>
      <c r="M572" s="1">
        <v>10.0</v>
      </c>
      <c r="N572" s="1">
        <v>10.0</v>
      </c>
      <c r="O572" s="1">
        <v>6.0</v>
      </c>
      <c r="P572" s="1">
        <v>10.0</v>
      </c>
      <c r="Q572" s="1">
        <v>14.0</v>
      </c>
      <c r="S572" s="1" t="s">
        <v>45</v>
      </c>
      <c r="T572" s="1" t="s">
        <v>45</v>
      </c>
      <c r="U572" s="1" t="s">
        <v>40</v>
      </c>
      <c r="V572" s="1" t="s">
        <v>45</v>
      </c>
      <c r="W572" s="1" t="s">
        <v>39</v>
      </c>
      <c r="Y572" s="1" t="str">
        <f>IFERROR(__xludf.DUMMYFUNCTION("UNIQUE(S572:W572, TRUE)"),"T")</f>
        <v>T</v>
      </c>
      <c r="Z572" s="1" t="str">
        <f>IFERROR(__xludf.DUMMYFUNCTION("""COMPUTED_VALUE"""),"6")</f>
        <v>6</v>
      </c>
      <c r="AA572" s="1" t="str">
        <f>IFERROR(__xludf.DUMMYFUNCTION("""COMPUTED_VALUE"""),"A")</f>
        <v>A</v>
      </c>
      <c r="AE572" s="1">
        <f t="shared" ref="AE572:AI572" si="572">IF($A572&lt;&gt;"", COUNTIF($D572:$H572, "=" &amp; Y572),"")</f>
        <v>3</v>
      </c>
      <c r="AF572" s="1">
        <f t="shared" si="572"/>
        <v>1</v>
      </c>
      <c r="AG572" s="1">
        <f t="shared" si="572"/>
        <v>1</v>
      </c>
      <c r="AH572" s="1">
        <f t="shared" si="572"/>
        <v>0</v>
      </c>
      <c r="AI572" s="1">
        <f t="shared" si="572"/>
        <v>0</v>
      </c>
      <c r="AJ572" s="1">
        <f t="shared" si="3"/>
        <v>0</v>
      </c>
      <c r="AL572" s="1">
        <f>IFERROR(__xludf.DUMMYFUNCTION("IFERROR(TRANSPOSE(SORT(TRANSPOSE(FILTER(AE572:AI572, AE572:AI572&lt;&gt;0)),1, FALSE)))"),3.0)</f>
        <v>3</v>
      </c>
      <c r="AM572" s="1">
        <f>IFERROR(__xludf.DUMMYFUNCTION("""COMPUTED_VALUE"""),1.0)</f>
        <v>1</v>
      </c>
      <c r="AN572" s="1">
        <f>IFERROR(__xludf.DUMMYFUNCTION("""COMPUTED_VALUE"""),1.0)</f>
        <v>1</v>
      </c>
      <c r="AR572" s="1">
        <v>3.0</v>
      </c>
      <c r="AS572" s="1">
        <v>1.0</v>
      </c>
      <c r="AT572" s="1">
        <v>1.0</v>
      </c>
      <c r="AU572" s="1"/>
      <c r="AV572" s="1"/>
      <c r="AX572" s="1">
        <v>571.0</v>
      </c>
      <c r="AY572" s="1">
        <v>3.0</v>
      </c>
      <c r="AZ572" s="1">
        <v>1.0</v>
      </c>
      <c r="BA572" s="1">
        <v>1.0</v>
      </c>
      <c r="BB572" s="1"/>
      <c r="BC572" s="1"/>
      <c r="BD572" s="1">
        <v>6.0</v>
      </c>
      <c r="BE572" s="1">
        <v>6.0</v>
      </c>
      <c r="BF572" s="1">
        <v>10.0</v>
      </c>
      <c r="BG572" s="1">
        <v>6.0</v>
      </c>
      <c r="BH572" s="1">
        <v>14.0</v>
      </c>
      <c r="BI572" s="1" t="s">
        <v>1100</v>
      </c>
      <c r="BJ572" s="1">
        <v>219.0</v>
      </c>
      <c r="BL572" s="1">
        <v>125049.0</v>
      </c>
    </row>
    <row r="573" ht="15.75" customHeight="1">
      <c r="A573" s="2" t="s">
        <v>1101</v>
      </c>
      <c r="B573" s="1" t="str">
        <f>IFERROR(__xludf.DUMMYFUNCTION("""COMPUTED_VALUE"""),"AJJ4A")</f>
        <v>AJJ4A</v>
      </c>
      <c r="C573" s="1">
        <f>IFERROR(__xludf.DUMMYFUNCTION("""COMPUTED_VALUE"""),414.0)</f>
        <v>414</v>
      </c>
      <c r="D573" s="1" t="s">
        <v>39</v>
      </c>
      <c r="E573" s="1" t="s">
        <v>22</v>
      </c>
      <c r="F573" s="1" t="s">
        <v>22</v>
      </c>
      <c r="G573" s="1" t="s">
        <v>21</v>
      </c>
      <c r="H573" s="1" t="s">
        <v>39</v>
      </c>
      <c r="M573" s="1">
        <v>14.0</v>
      </c>
      <c r="N573" s="1">
        <v>1.0</v>
      </c>
      <c r="O573" s="1">
        <v>1.0</v>
      </c>
      <c r="P573" s="1">
        <v>4.0</v>
      </c>
      <c r="Q573" s="1">
        <v>14.0</v>
      </c>
      <c r="S573" s="1" t="s">
        <v>39</v>
      </c>
      <c r="T573" s="1" t="s">
        <v>25</v>
      </c>
      <c r="U573" s="1" t="s">
        <v>25</v>
      </c>
      <c r="V573" s="1" t="s">
        <v>21</v>
      </c>
      <c r="W573" s="1" t="s">
        <v>39</v>
      </c>
      <c r="Y573" s="1" t="str">
        <f>IFERROR(__xludf.DUMMYFUNCTION("UNIQUE(S573:W573, TRUE)"),"A")</f>
        <v>A</v>
      </c>
      <c r="Z573" s="1" t="str">
        <f>IFERROR(__xludf.DUMMYFUNCTION("""COMPUTED_VALUE"""),"")</f>
        <v/>
      </c>
      <c r="AA573" s="1" t="str">
        <f>IFERROR(__xludf.DUMMYFUNCTION("""COMPUTED_VALUE"""),"4")</f>
        <v>4</v>
      </c>
      <c r="AE573" s="1">
        <f t="shared" ref="AE573:AI573" si="573">IF($A573&lt;&gt;"", COUNTIF($D573:$H573, "=" &amp; Y573),"")</f>
        <v>2</v>
      </c>
      <c r="AF573" s="1">
        <f t="shared" si="573"/>
        <v>0</v>
      </c>
      <c r="AG573" s="1">
        <f t="shared" si="573"/>
        <v>1</v>
      </c>
      <c r="AH573" s="1">
        <f t="shared" si="573"/>
        <v>0</v>
      </c>
      <c r="AI573" s="1">
        <f t="shared" si="573"/>
        <v>0</v>
      </c>
      <c r="AJ573" s="1">
        <f t="shared" si="3"/>
        <v>2</v>
      </c>
      <c r="AL573" s="1">
        <f>IFERROR(__xludf.DUMMYFUNCTION("IFERROR(TRANSPOSE(SORT(TRANSPOSE(FILTER(AE573:AI573, AE573:AI573&lt;&gt;0)),1, FALSE)))"),2.0)</f>
        <v>2</v>
      </c>
      <c r="AM573" s="1">
        <f>IFERROR(__xludf.DUMMYFUNCTION("""COMPUTED_VALUE"""),1.0)</f>
        <v>1</v>
      </c>
      <c r="AR573" s="1">
        <v>4.0</v>
      </c>
      <c r="AS573" s="1">
        <v>1.0</v>
      </c>
      <c r="AT573" s="1"/>
      <c r="AU573" s="1"/>
      <c r="AV573" s="1"/>
      <c r="AX573" s="1">
        <v>572.0</v>
      </c>
      <c r="AY573" s="1">
        <v>3.0</v>
      </c>
      <c r="AZ573" s="1">
        <v>1.0</v>
      </c>
      <c r="BA573" s="1">
        <v>1.0</v>
      </c>
      <c r="BB573" s="1"/>
      <c r="BC573" s="1"/>
      <c r="BD573" s="1">
        <v>6.0</v>
      </c>
      <c r="BE573" s="1">
        <v>6.0</v>
      </c>
      <c r="BF573" s="1">
        <v>12.0</v>
      </c>
      <c r="BG573" s="1">
        <v>13.0</v>
      </c>
      <c r="BH573" s="1">
        <v>1.0</v>
      </c>
      <c r="BI573" s="1" t="s">
        <v>1102</v>
      </c>
      <c r="BJ573" s="1">
        <v>131.0</v>
      </c>
      <c r="BL573" s="1">
        <v>74932.0</v>
      </c>
    </row>
    <row r="574" ht="15.75" customHeight="1">
      <c r="A574" s="2" t="s">
        <v>1103</v>
      </c>
      <c r="B574" s="1" t="str">
        <f>IFERROR(__xludf.DUMMYFUNCTION("""COMPUTED_VALUE"""),"3TK28")</f>
        <v>3TK28</v>
      </c>
      <c r="C574" s="1">
        <f>IFERROR(__xludf.DUMMYFUNCTION("""COMPUTED_VALUE"""),337.0)</f>
        <v>337</v>
      </c>
      <c r="D574" s="1" t="s">
        <v>31</v>
      </c>
      <c r="E574" s="1" t="s">
        <v>45</v>
      </c>
      <c r="F574" s="1" t="s">
        <v>38</v>
      </c>
      <c r="G574" s="1" t="s">
        <v>24</v>
      </c>
      <c r="H574" s="1" t="s">
        <v>30</v>
      </c>
      <c r="M574" s="1">
        <v>3.0</v>
      </c>
      <c r="N574" s="1">
        <v>10.0</v>
      </c>
      <c r="O574" s="1">
        <v>13.0</v>
      </c>
      <c r="P574" s="1">
        <v>2.0</v>
      </c>
      <c r="Q574" s="1">
        <v>8.0</v>
      </c>
      <c r="S574" s="1" t="s">
        <v>31</v>
      </c>
      <c r="T574" s="1" t="s">
        <v>45</v>
      </c>
      <c r="U574" s="1" t="s">
        <v>38</v>
      </c>
      <c r="V574" s="1" t="s">
        <v>24</v>
      </c>
      <c r="W574" s="1" t="s">
        <v>30</v>
      </c>
      <c r="Y574" s="1" t="str">
        <f>IFERROR(__xludf.DUMMYFUNCTION("UNIQUE(S574:W574, TRUE)"),"3")</f>
        <v>3</v>
      </c>
      <c r="Z574" s="1" t="str">
        <f>IFERROR(__xludf.DUMMYFUNCTION("""COMPUTED_VALUE"""),"T")</f>
        <v>T</v>
      </c>
      <c r="AA574" s="1" t="str">
        <f>IFERROR(__xludf.DUMMYFUNCTION("""COMPUTED_VALUE"""),"K")</f>
        <v>K</v>
      </c>
      <c r="AB574" s="1" t="str">
        <f>IFERROR(__xludf.DUMMYFUNCTION("""COMPUTED_VALUE"""),"2")</f>
        <v>2</v>
      </c>
      <c r="AC574" s="1" t="str">
        <f>IFERROR(__xludf.DUMMYFUNCTION("""COMPUTED_VALUE"""),"8")</f>
        <v>8</v>
      </c>
      <c r="AE574" s="1">
        <f t="shared" ref="AE574:AI574" si="574">IF($A574&lt;&gt;"", COUNTIF($D574:$H574, "=" &amp; Y574),"")</f>
        <v>1</v>
      </c>
      <c r="AF574" s="1">
        <f t="shared" si="574"/>
        <v>1</v>
      </c>
      <c r="AG574" s="1">
        <f t="shared" si="574"/>
        <v>1</v>
      </c>
      <c r="AH574" s="1">
        <f t="shared" si="574"/>
        <v>1</v>
      </c>
      <c r="AI574" s="1">
        <f t="shared" si="574"/>
        <v>1</v>
      </c>
      <c r="AJ574" s="1">
        <f t="shared" si="3"/>
        <v>0</v>
      </c>
      <c r="AL574" s="1">
        <f>IFERROR(__xludf.DUMMYFUNCTION("IFERROR(TRANSPOSE(SORT(TRANSPOSE(FILTER(AE574:AI574, AE574:AI574&lt;&gt;0)),1, FALSE)))"),1.0)</f>
        <v>1</v>
      </c>
      <c r="AM574" s="1">
        <f>IFERROR(__xludf.DUMMYFUNCTION("""COMPUTED_VALUE"""),1.0)</f>
        <v>1</v>
      </c>
      <c r="AN574" s="1">
        <f>IFERROR(__xludf.DUMMYFUNCTION("""COMPUTED_VALUE"""),1.0)</f>
        <v>1</v>
      </c>
      <c r="AO574" s="1">
        <f>IFERROR(__xludf.DUMMYFUNCTION("""COMPUTED_VALUE"""),1.0)</f>
        <v>1</v>
      </c>
      <c r="AP574" s="1">
        <f>IFERROR(__xludf.DUMMYFUNCTION("""COMPUTED_VALUE"""),1.0)</f>
        <v>1</v>
      </c>
      <c r="AR574" s="1">
        <v>1.0</v>
      </c>
      <c r="AS574" s="1">
        <v>1.0</v>
      </c>
      <c r="AT574" s="1">
        <v>1.0</v>
      </c>
      <c r="AU574" s="1">
        <v>1.0</v>
      </c>
      <c r="AV574" s="1">
        <v>1.0</v>
      </c>
      <c r="AX574" s="1">
        <v>573.0</v>
      </c>
      <c r="AY574" s="1">
        <v>3.0</v>
      </c>
      <c r="AZ574" s="1">
        <v>1.0</v>
      </c>
      <c r="BA574" s="1">
        <v>1.0</v>
      </c>
      <c r="BB574" s="1"/>
      <c r="BC574" s="1"/>
      <c r="BD574" s="1">
        <v>6.0</v>
      </c>
      <c r="BE574" s="1">
        <v>6.0</v>
      </c>
      <c r="BF574" s="1">
        <v>14.0</v>
      </c>
      <c r="BG574" s="1">
        <v>7.0</v>
      </c>
      <c r="BH574" s="1">
        <v>6.0</v>
      </c>
      <c r="BI574" s="1" t="s">
        <v>1104</v>
      </c>
      <c r="BJ574" s="1">
        <v>999.0</v>
      </c>
      <c r="BL574" s="1">
        <v>572427.0</v>
      </c>
    </row>
    <row r="575" ht="15.75" customHeight="1">
      <c r="A575" s="2" t="s">
        <v>1105</v>
      </c>
      <c r="B575" s="1" t="str">
        <f>IFERROR(__xludf.DUMMYFUNCTION("""COMPUTED_VALUE"""),"95AKT")</f>
        <v>95AKT</v>
      </c>
      <c r="C575" s="1">
        <f>IFERROR(__xludf.DUMMYFUNCTION("""COMPUTED_VALUE"""),864.0)</f>
        <v>864</v>
      </c>
      <c r="D575" s="1" t="s">
        <v>23</v>
      </c>
      <c r="E575" s="1" t="s">
        <v>29</v>
      </c>
      <c r="F575" s="1" t="s">
        <v>39</v>
      </c>
      <c r="G575" s="1" t="s">
        <v>38</v>
      </c>
      <c r="H575" s="1" t="s">
        <v>45</v>
      </c>
      <c r="M575" s="1">
        <v>9.0</v>
      </c>
      <c r="N575" s="1">
        <v>5.0</v>
      </c>
      <c r="O575" s="1">
        <v>14.0</v>
      </c>
      <c r="P575" s="1">
        <v>13.0</v>
      </c>
      <c r="Q575" s="1">
        <v>10.0</v>
      </c>
      <c r="S575" s="1" t="s">
        <v>23</v>
      </c>
      <c r="T575" s="1" t="s">
        <v>29</v>
      </c>
      <c r="U575" s="1" t="s">
        <v>39</v>
      </c>
      <c r="V575" s="1" t="s">
        <v>38</v>
      </c>
      <c r="W575" s="1" t="s">
        <v>45</v>
      </c>
      <c r="Y575" s="1" t="str">
        <f>IFERROR(__xludf.DUMMYFUNCTION("UNIQUE(S575:W575, TRUE)"),"9")</f>
        <v>9</v>
      </c>
      <c r="Z575" s="1" t="str">
        <f>IFERROR(__xludf.DUMMYFUNCTION("""COMPUTED_VALUE"""),"5")</f>
        <v>5</v>
      </c>
      <c r="AA575" s="1" t="str">
        <f>IFERROR(__xludf.DUMMYFUNCTION("""COMPUTED_VALUE"""),"A")</f>
        <v>A</v>
      </c>
      <c r="AB575" s="1" t="str">
        <f>IFERROR(__xludf.DUMMYFUNCTION("""COMPUTED_VALUE"""),"K")</f>
        <v>K</v>
      </c>
      <c r="AC575" s="1" t="str">
        <f>IFERROR(__xludf.DUMMYFUNCTION("""COMPUTED_VALUE"""),"T")</f>
        <v>T</v>
      </c>
      <c r="AE575" s="1">
        <f t="shared" ref="AE575:AI575" si="575">IF($A575&lt;&gt;"", COUNTIF($D575:$H575, "=" &amp; Y575),"")</f>
        <v>1</v>
      </c>
      <c r="AF575" s="1">
        <f t="shared" si="575"/>
        <v>1</v>
      </c>
      <c r="AG575" s="1">
        <f t="shared" si="575"/>
        <v>1</v>
      </c>
      <c r="AH575" s="1">
        <f t="shared" si="575"/>
        <v>1</v>
      </c>
      <c r="AI575" s="1">
        <f t="shared" si="575"/>
        <v>1</v>
      </c>
      <c r="AJ575" s="1">
        <f t="shared" si="3"/>
        <v>0</v>
      </c>
      <c r="AL575" s="1">
        <f>IFERROR(__xludf.DUMMYFUNCTION("IFERROR(TRANSPOSE(SORT(TRANSPOSE(FILTER(AE575:AI575, AE575:AI575&lt;&gt;0)),1, FALSE)))"),1.0)</f>
        <v>1</v>
      </c>
      <c r="AM575" s="1">
        <f>IFERROR(__xludf.DUMMYFUNCTION("""COMPUTED_VALUE"""),1.0)</f>
        <v>1</v>
      </c>
      <c r="AN575" s="1">
        <f>IFERROR(__xludf.DUMMYFUNCTION("""COMPUTED_VALUE"""),1.0)</f>
        <v>1</v>
      </c>
      <c r="AO575" s="1">
        <f>IFERROR(__xludf.DUMMYFUNCTION("""COMPUTED_VALUE"""),1.0)</f>
        <v>1</v>
      </c>
      <c r="AP575" s="1">
        <f>IFERROR(__xludf.DUMMYFUNCTION("""COMPUTED_VALUE"""),1.0)</f>
        <v>1</v>
      </c>
      <c r="AR575" s="1">
        <v>1.0</v>
      </c>
      <c r="AS575" s="1">
        <v>1.0</v>
      </c>
      <c r="AT575" s="1">
        <v>1.0</v>
      </c>
      <c r="AU575" s="1">
        <v>1.0</v>
      </c>
      <c r="AV575" s="1">
        <v>1.0</v>
      </c>
      <c r="AX575" s="1">
        <v>574.0</v>
      </c>
      <c r="AY575" s="1">
        <v>3.0</v>
      </c>
      <c r="AZ575" s="1">
        <v>1.0</v>
      </c>
      <c r="BA575" s="1">
        <v>1.0</v>
      </c>
      <c r="BB575" s="1"/>
      <c r="BC575" s="1"/>
      <c r="BD575" s="1">
        <v>6.0</v>
      </c>
      <c r="BE575" s="1">
        <v>7.0</v>
      </c>
      <c r="BF575" s="1">
        <v>6.0</v>
      </c>
      <c r="BG575" s="1">
        <v>8.0</v>
      </c>
      <c r="BH575" s="1">
        <v>6.0</v>
      </c>
      <c r="BI575" s="1">
        <v>67686.0</v>
      </c>
      <c r="BJ575" s="1">
        <v>588.0</v>
      </c>
      <c r="BL575" s="1">
        <v>337512.0</v>
      </c>
    </row>
    <row r="576" ht="15.75" customHeight="1">
      <c r="A576" s="2" t="s">
        <v>1106</v>
      </c>
      <c r="B576" s="1" t="str">
        <f>IFERROR(__xludf.DUMMYFUNCTION("""COMPUTED_VALUE"""),"777J9")</f>
        <v>777J9</v>
      </c>
      <c r="C576" s="1">
        <f>IFERROR(__xludf.DUMMYFUNCTION("""COMPUTED_VALUE"""),541.0)</f>
        <v>541</v>
      </c>
      <c r="D576" s="1" t="s">
        <v>28</v>
      </c>
      <c r="E576" s="1" t="s">
        <v>28</v>
      </c>
      <c r="F576" s="1" t="s">
        <v>28</v>
      </c>
      <c r="G576" s="1" t="s">
        <v>22</v>
      </c>
      <c r="H576" s="1" t="s">
        <v>23</v>
      </c>
      <c r="M576" s="1">
        <v>7.0</v>
      </c>
      <c r="N576" s="1">
        <v>7.0</v>
      </c>
      <c r="O576" s="1">
        <v>7.0</v>
      </c>
      <c r="P576" s="1">
        <v>1.0</v>
      </c>
      <c r="Q576" s="1">
        <v>9.0</v>
      </c>
      <c r="S576" s="1" t="s">
        <v>28</v>
      </c>
      <c r="T576" s="1" t="s">
        <v>28</v>
      </c>
      <c r="U576" s="1" t="s">
        <v>28</v>
      </c>
      <c r="V576" s="1" t="s">
        <v>25</v>
      </c>
      <c r="W576" s="1" t="s">
        <v>23</v>
      </c>
      <c r="Y576" s="1" t="str">
        <f>IFERROR(__xludf.DUMMYFUNCTION("UNIQUE(S576:W576, TRUE)"),"7")</f>
        <v>7</v>
      </c>
      <c r="Z576" s="1" t="str">
        <f>IFERROR(__xludf.DUMMYFUNCTION("""COMPUTED_VALUE"""),"")</f>
        <v/>
      </c>
      <c r="AA576" s="1" t="str">
        <f>IFERROR(__xludf.DUMMYFUNCTION("""COMPUTED_VALUE"""),"9")</f>
        <v>9</v>
      </c>
      <c r="AE576" s="1">
        <f t="shared" ref="AE576:AI576" si="576">IF($A576&lt;&gt;"", COUNTIF($D576:$H576, "=" &amp; Y576),"")</f>
        <v>3</v>
      </c>
      <c r="AF576" s="1">
        <f t="shared" si="576"/>
        <v>0</v>
      </c>
      <c r="AG576" s="1">
        <f t="shared" si="576"/>
        <v>1</v>
      </c>
      <c r="AH576" s="1">
        <f t="shared" si="576"/>
        <v>0</v>
      </c>
      <c r="AI576" s="1">
        <f t="shared" si="576"/>
        <v>0</v>
      </c>
      <c r="AJ576" s="1">
        <f t="shared" si="3"/>
        <v>1</v>
      </c>
      <c r="AL576" s="1">
        <f>IFERROR(__xludf.DUMMYFUNCTION("IFERROR(TRANSPOSE(SORT(TRANSPOSE(FILTER(AE576:AI576, AE576:AI576&lt;&gt;0)),1, FALSE)))"),3.0)</f>
        <v>3</v>
      </c>
      <c r="AM576" s="1">
        <f>IFERROR(__xludf.DUMMYFUNCTION("""COMPUTED_VALUE"""),1.0)</f>
        <v>1</v>
      </c>
      <c r="AR576" s="1">
        <v>4.0</v>
      </c>
      <c r="AS576" s="1">
        <v>1.0</v>
      </c>
      <c r="AT576" s="1"/>
      <c r="AU576" s="1"/>
      <c r="AV576" s="1"/>
      <c r="AX576" s="1">
        <v>575.0</v>
      </c>
      <c r="AY576" s="1">
        <v>3.0</v>
      </c>
      <c r="AZ576" s="1">
        <v>1.0</v>
      </c>
      <c r="BA576" s="1">
        <v>1.0</v>
      </c>
      <c r="BB576" s="1"/>
      <c r="BC576" s="1"/>
      <c r="BD576" s="1">
        <v>6.0</v>
      </c>
      <c r="BE576" s="1">
        <v>7.0</v>
      </c>
      <c r="BF576" s="1">
        <v>6.0</v>
      </c>
      <c r="BG576" s="1">
        <v>10.0</v>
      </c>
      <c r="BH576" s="1">
        <v>6.0</v>
      </c>
      <c r="BI576" s="1" t="s">
        <v>1107</v>
      </c>
      <c r="BJ576" s="1">
        <v>368.0</v>
      </c>
      <c r="BL576" s="1">
        <v>211600.0</v>
      </c>
    </row>
    <row r="577" ht="15.75" customHeight="1">
      <c r="A577" s="2" t="s">
        <v>1108</v>
      </c>
      <c r="B577" s="1">
        <f>IFERROR(__xludf.DUMMYFUNCTION("""COMPUTED_VALUE"""),67979.0)</f>
        <v>67979</v>
      </c>
      <c r="C577" s="1">
        <f>IFERROR(__xludf.DUMMYFUNCTION("""COMPUTED_VALUE"""),171.0)</f>
        <v>171</v>
      </c>
      <c r="D577" s="1" t="s">
        <v>40</v>
      </c>
      <c r="E577" s="1" t="s">
        <v>28</v>
      </c>
      <c r="F577" s="1" t="s">
        <v>23</v>
      </c>
      <c r="G577" s="1" t="s">
        <v>28</v>
      </c>
      <c r="H577" s="1" t="s">
        <v>23</v>
      </c>
      <c r="M577" s="1">
        <v>6.0</v>
      </c>
      <c r="N577" s="1">
        <v>7.0</v>
      </c>
      <c r="O577" s="1">
        <v>9.0</v>
      </c>
      <c r="P577" s="1">
        <v>7.0</v>
      </c>
      <c r="Q577" s="1">
        <v>9.0</v>
      </c>
      <c r="S577" s="1" t="s">
        <v>40</v>
      </c>
      <c r="T577" s="1" t="s">
        <v>28</v>
      </c>
      <c r="U577" s="1" t="s">
        <v>23</v>
      </c>
      <c r="V577" s="1" t="s">
        <v>28</v>
      </c>
      <c r="W577" s="1" t="s">
        <v>23</v>
      </c>
      <c r="Y577" s="1" t="str">
        <f>IFERROR(__xludf.DUMMYFUNCTION("UNIQUE(S577:W577, TRUE)"),"6")</f>
        <v>6</v>
      </c>
      <c r="Z577" s="1" t="str">
        <f>IFERROR(__xludf.DUMMYFUNCTION("""COMPUTED_VALUE"""),"7")</f>
        <v>7</v>
      </c>
      <c r="AA577" s="1" t="str">
        <f>IFERROR(__xludf.DUMMYFUNCTION("""COMPUTED_VALUE"""),"9")</f>
        <v>9</v>
      </c>
      <c r="AE577" s="1">
        <f t="shared" ref="AE577:AI577" si="577">IF($A577&lt;&gt;"", COUNTIF($D577:$H577, "=" &amp; Y577),"")</f>
        <v>1</v>
      </c>
      <c r="AF577" s="1">
        <f t="shared" si="577"/>
        <v>2</v>
      </c>
      <c r="AG577" s="1">
        <f t="shared" si="577"/>
        <v>2</v>
      </c>
      <c r="AH577" s="1">
        <f t="shared" si="577"/>
        <v>0</v>
      </c>
      <c r="AI577" s="1">
        <f t="shared" si="577"/>
        <v>0</v>
      </c>
      <c r="AJ577" s="1">
        <f t="shared" si="3"/>
        <v>0</v>
      </c>
      <c r="AL577" s="1">
        <f>IFERROR(__xludf.DUMMYFUNCTION("IFERROR(TRANSPOSE(SORT(TRANSPOSE(FILTER(AE577:AI577, AE577:AI577&lt;&gt;0)),1, FALSE)))"),2.0)</f>
        <v>2</v>
      </c>
      <c r="AM577" s="1">
        <f>IFERROR(__xludf.DUMMYFUNCTION("""COMPUTED_VALUE"""),2.0)</f>
        <v>2</v>
      </c>
      <c r="AN577" s="1">
        <f>IFERROR(__xludf.DUMMYFUNCTION("""COMPUTED_VALUE"""),1.0)</f>
        <v>1</v>
      </c>
      <c r="AR577" s="1">
        <v>2.0</v>
      </c>
      <c r="AS577" s="1">
        <v>2.0</v>
      </c>
      <c r="AT577" s="1">
        <v>1.0</v>
      </c>
      <c r="AU577" s="1"/>
      <c r="AV577" s="1"/>
      <c r="AX577" s="1">
        <v>576.0</v>
      </c>
      <c r="AY577" s="1">
        <v>3.0</v>
      </c>
      <c r="AZ577" s="1">
        <v>1.0</v>
      </c>
      <c r="BA577" s="1">
        <v>1.0</v>
      </c>
      <c r="BB577" s="1"/>
      <c r="BC577" s="1"/>
      <c r="BD577" s="1">
        <v>6.0</v>
      </c>
      <c r="BE577" s="1">
        <v>8.0</v>
      </c>
      <c r="BF577" s="1">
        <v>12.0</v>
      </c>
      <c r="BG577" s="1">
        <v>8.0</v>
      </c>
      <c r="BH577" s="1">
        <v>1.0</v>
      </c>
      <c r="BI577" s="1" t="s">
        <v>1109</v>
      </c>
      <c r="BJ577" s="1">
        <v>727.0</v>
      </c>
      <c r="BL577" s="1">
        <v>418752.0</v>
      </c>
    </row>
    <row r="578" ht="15.75" customHeight="1">
      <c r="A578" s="2" t="s">
        <v>1110</v>
      </c>
      <c r="B578" s="1" t="str">
        <f>IFERROR(__xludf.DUMMYFUNCTION("""COMPUTED_VALUE"""),"8888J")</f>
        <v>8888J</v>
      </c>
      <c r="C578" s="1">
        <f>IFERROR(__xludf.DUMMYFUNCTION("""COMPUTED_VALUE"""),829.0)</f>
        <v>829</v>
      </c>
      <c r="D578" s="1" t="s">
        <v>30</v>
      </c>
      <c r="E578" s="1" t="s">
        <v>30</v>
      </c>
      <c r="F578" s="1" t="s">
        <v>30</v>
      </c>
      <c r="G578" s="1" t="s">
        <v>30</v>
      </c>
      <c r="H578" s="1" t="s">
        <v>22</v>
      </c>
      <c r="M578" s="1">
        <v>8.0</v>
      </c>
      <c r="N578" s="1">
        <v>8.0</v>
      </c>
      <c r="O578" s="1">
        <v>8.0</v>
      </c>
      <c r="P578" s="1">
        <v>8.0</v>
      </c>
      <c r="Q578" s="1">
        <v>1.0</v>
      </c>
      <c r="S578" s="1" t="s">
        <v>30</v>
      </c>
      <c r="T578" s="1" t="s">
        <v>30</v>
      </c>
      <c r="U578" s="1" t="s">
        <v>30</v>
      </c>
      <c r="V578" s="1" t="s">
        <v>30</v>
      </c>
      <c r="W578" s="1" t="s">
        <v>25</v>
      </c>
      <c r="Y578" s="1" t="str">
        <f>IFERROR(__xludf.DUMMYFUNCTION("UNIQUE(S578:W578, TRUE)"),"8")</f>
        <v>8</v>
      </c>
      <c r="Z578" s="1" t="str">
        <f>IFERROR(__xludf.DUMMYFUNCTION("""COMPUTED_VALUE"""),"")</f>
        <v/>
      </c>
      <c r="AE578" s="1">
        <f t="shared" ref="AE578:AI578" si="578">IF($A578&lt;&gt;"", COUNTIF($D578:$H578, "=" &amp; Y578),"")</f>
        <v>4</v>
      </c>
      <c r="AF578" s="1">
        <f t="shared" si="578"/>
        <v>0</v>
      </c>
      <c r="AG578" s="1">
        <f t="shared" si="578"/>
        <v>0</v>
      </c>
      <c r="AH578" s="1">
        <f t="shared" si="578"/>
        <v>0</v>
      </c>
      <c r="AI578" s="1">
        <f t="shared" si="578"/>
        <v>0</v>
      </c>
      <c r="AJ578" s="1">
        <f t="shared" si="3"/>
        <v>1</v>
      </c>
      <c r="AL578" s="1">
        <f>IFERROR(__xludf.DUMMYFUNCTION("IFERROR(TRANSPOSE(SORT(TRANSPOSE(FILTER(AE578:AI578, AE578:AI578&lt;&gt;0)),1, FALSE)))"),4.0)</f>
        <v>4</v>
      </c>
      <c r="AR578" s="1">
        <v>5.0</v>
      </c>
      <c r="AS578" s="1"/>
      <c r="AT578" s="1"/>
      <c r="AU578" s="1"/>
      <c r="AV578" s="1"/>
      <c r="AX578" s="1">
        <v>577.0</v>
      </c>
      <c r="AY578" s="1">
        <v>3.0</v>
      </c>
      <c r="AZ578" s="1">
        <v>1.0</v>
      </c>
      <c r="BA578" s="1">
        <v>1.0</v>
      </c>
      <c r="BB578" s="1"/>
      <c r="BC578" s="1"/>
      <c r="BD578" s="1">
        <v>6.0</v>
      </c>
      <c r="BE578" s="1">
        <v>9.0</v>
      </c>
      <c r="BF578" s="1">
        <v>4.0</v>
      </c>
      <c r="BG578" s="1">
        <v>4.0</v>
      </c>
      <c r="BH578" s="1">
        <v>1.0</v>
      </c>
      <c r="BI578" s="1" t="s">
        <v>1111</v>
      </c>
      <c r="BJ578" s="1">
        <v>791.0</v>
      </c>
      <c r="BL578" s="1">
        <v>456407.0</v>
      </c>
    </row>
    <row r="579" ht="15.75" customHeight="1">
      <c r="A579" s="2" t="s">
        <v>1112</v>
      </c>
      <c r="B579" s="1" t="str">
        <f>IFERROR(__xludf.DUMMYFUNCTION("""COMPUTED_VALUE"""),"5QJQ5")</f>
        <v>5QJQ5</v>
      </c>
      <c r="C579" s="1">
        <f>IFERROR(__xludf.DUMMYFUNCTION("""COMPUTED_VALUE"""),345.0)</f>
        <v>345</v>
      </c>
      <c r="D579" s="1" t="s">
        <v>29</v>
      </c>
      <c r="E579" s="1" t="s">
        <v>20</v>
      </c>
      <c r="F579" s="1" t="s">
        <v>22</v>
      </c>
      <c r="G579" s="1" t="s">
        <v>20</v>
      </c>
      <c r="H579" s="1" t="s">
        <v>29</v>
      </c>
      <c r="M579" s="1">
        <v>5.0</v>
      </c>
      <c r="N579" s="1">
        <v>12.0</v>
      </c>
      <c r="O579" s="1">
        <v>1.0</v>
      </c>
      <c r="P579" s="1">
        <v>12.0</v>
      </c>
      <c r="Q579" s="1">
        <v>5.0</v>
      </c>
      <c r="S579" s="1" t="s">
        <v>29</v>
      </c>
      <c r="T579" s="1" t="s">
        <v>20</v>
      </c>
      <c r="U579" s="1" t="s">
        <v>25</v>
      </c>
      <c r="V579" s="1" t="s">
        <v>20</v>
      </c>
      <c r="W579" s="1" t="s">
        <v>29</v>
      </c>
      <c r="Y579" s="1" t="str">
        <f>IFERROR(__xludf.DUMMYFUNCTION("UNIQUE(S579:W579, TRUE)"),"5")</f>
        <v>5</v>
      </c>
      <c r="Z579" s="1" t="str">
        <f>IFERROR(__xludf.DUMMYFUNCTION("""COMPUTED_VALUE"""),"Q")</f>
        <v>Q</v>
      </c>
      <c r="AA579" s="1" t="str">
        <f>IFERROR(__xludf.DUMMYFUNCTION("""COMPUTED_VALUE"""),"")</f>
        <v/>
      </c>
      <c r="AE579" s="1">
        <f t="shared" ref="AE579:AI579" si="579">IF($A579&lt;&gt;"", COUNTIF($D579:$H579, "=" &amp; Y579),"")</f>
        <v>2</v>
      </c>
      <c r="AF579" s="1">
        <f t="shared" si="579"/>
        <v>2</v>
      </c>
      <c r="AG579" s="1">
        <f t="shared" si="579"/>
        <v>0</v>
      </c>
      <c r="AH579" s="1">
        <f t="shared" si="579"/>
        <v>0</v>
      </c>
      <c r="AI579" s="1">
        <f t="shared" si="579"/>
        <v>0</v>
      </c>
      <c r="AJ579" s="1">
        <f t="shared" si="3"/>
        <v>1</v>
      </c>
      <c r="AL579" s="1">
        <f>IFERROR(__xludf.DUMMYFUNCTION("IFERROR(TRANSPOSE(SORT(TRANSPOSE(FILTER(AE579:AI579, AE579:AI579&lt;&gt;0)),1, FALSE)))"),2.0)</f>
        <v>2</v>
      </c>
      <c r="AM579" s="1">
        <f>IFERROR(__xludf.DUMMYFUNCTION("""COMPUTED_VALUE"""),2.0)</f>
        <v>2</v>
      </c>
      <c r="AR579" s="1">
        <v>3.0</v>
      </c>
      <c r="AS579" s="1">
        <v>2.0</v>
      </c>
      <c r="AT579" s="1"/>
      <c r="AU579" s="1"/>
      <c r="AV579" s="1"/>
      <c r="AX579" s="1">
        <v>578.0</v>
      </c>
      <c r="AY579" s="1">
        <v>3.0</v>
      </c>
      <c r="AZ579" s="1">
        <v>1.0</v>
      </c>
      <c r="BA579" s="1">
        <v>1.0</v>
      </c>
      <c r="BB579" s="1"/>
      <c r="BC579" s="1"/>
      <c r="BD579" s="1">
        <v>6.0</v>
      </c>
      <c r="BE579" s="1">
        <v>13.0</v>
      </c>
      <c r="BF579" s="1">
        <v>8.0</v>
      </c>
      <c r="BG579" s="1">
        <v>6.0</v>
      </c>
      <c r="BH579" s="1">
        <v>1.0</v>
      </c>
      <c r="BI579" s="1" t="s">
        <v>1113</v>
      </c>
      <c r="BJ579" s="1">
        <v>451.0</v>
      </c>
      <c r="BL579" s="1">
        <v>260678.0</v>
      </c>
    </row>
    <row r="580" ht="15.75" customHeight="1">
      <c r="A580" s="2" t="s">
        <v>1114</v>
      </c>
      <c r="B580" s="1" t="str">
        <f>IFERROR(__xludf.DUMMYFUNCTION("""COMPUTED_VALUE"""),"884J4")</f>
        <v>884J4</v>
      </c>
      <c r="C580" s="1">
        <f>IFERROR(__xludf.DUMMYFUNCTION("""COMPUTED_VALUE"""),225.0)</f>
        <v>225</v>
      </c>
      <c r="D580" s="1" t="s">
        <v>30</v>
      </c>
      <c r="E580" s="1" t="s">
        <v>30</v>
      </c>
      <c r="F580" s="1" t="s">
        <v>21</v>
      </c>
      <c r="G580" s="1" t="s">
        <v>22</v>
      </c>
      <c r="H580" s="1" t="s">
        <v>21</v>
      </c>
      <c r="M580" s="1">
        <v>8.0</v>
      </c>
      <c r="N580" s="1">
        <v>8.0</v>
      </c>
      <c r="O580" s="1">
        <v>4.0</v>
      </c>
      <c r="P580" s="1">
        <v>1.0</v>
      </c>
      <c r="Q580" s="1">
        <v>4.0</v>
      </c>
      <c r="S580" s="1" t="s">
        <v>30</v>
      </c>
      <c r="T580" s="1" t="s">
        <v>30</v>
      </c>
      <c r="U580" s="1" t="s">
        <v>21</v>
      </c>
      <c r="V580" s="1" t="s">
        <v>25</v>
      </c>
      <c r="W580" s="1" t="s">
        <v>21</v>
      </c>
      <c r="Y580" s="1" t="str">
        <f>IFERROR(__xludf.DUMMYFUNCTION("UNIQUE(S580:W580, TRUE)"),"8")</f>
        <v>8</v>
      </c>
      <c r="Z580" s="1" t="str">
        <f>IFERROR(__xludf.DUMMYFUNCTION("""COMPUTED_VALUE"""),"4")</f>
        <v>4</v>
      </c>
      <c r="AA580" s="1" t="str">
        <f>IFERROR(__xludf.DUMMYFUNCTION("""COMPUTED_VALUE"""),"")</f>
        <v/>
      </c>
      <c r="AE580" s="1">
        <f t="shared" ref="AE580:AI580" si="580">IF($A580&lt;&gt;"", COUNTIF($D580:$H580, "=" &amp; Y580),"")</f>
        <v>2</v>
      </c>
      <c r="AF580" s="1">
        <f t="shared" si="580"/>
        <v>2</v>
      </c>
      <c r="AG580" s="1">
        <f t="shared" si="580"/>
        <v>0</v>
      </c>
      <c r="AH580" s="1">
        <f t="shared" si="580"/>
        <v>0</v>
      </c>
      <c r="AI580" s="1">
        <f t="shared" si="580"/>
        <v>0</v>
      </c>
      <c r="AJ580" s="1">
        <f t="shared" si="3"/>
        <v>1</v>
      </c>
      <c r="AL580" s="1">
        <f>IFERROR(__xludf.DUMMYFUNCTION("IFERROR(TRANSPOSE(SORT(TRANSPOSE(FILTER(AE580:AI580, AE580:AI580&lt;&gt;0)),1, FALSE)))"),2.0)</f>
        <v>2</v>
      </c>
      <c r="AM580" s="1">
        <f>IFERROR(__xludf.DUMMYFUNCTION("""COMPUTED_VALUE"""),2.0)</f>
        <v>2</v>
      </c>
      <c r="AR580" s="1">
        <v>3.0</v>
      </c>
      <c r="AS580" s="1">
        <v>2.0</v>
      </c>
      <c r="AT580" s="1"/>
      <c r="AU580" s="1"/>
      <c r="AV580" s="1"/>
      <c r="AX580" s="1">
        <v>579.0</v>
      </c>
      <c r="AY580" s="1">
        <v>3.0</v>
      </c>
      <c r="AZ580" s="1">
        <v>1.0</v>
      </c>
      <c r="BA580" s="1">
        <v>1.0</v>
      </c>
      <c r="BB580" s="1"/>
      <c r="BC580" s="1"/>
      <c r="BD580" s="1">
        <v>6.0</v>
      </c>
      <c r="BE580" s="1">
        <v>13.0</v>
      </c>
      <c r="BF580" s="1">
        <v>13.0</v>
      </c>
      <c r="BG580" s="1">
        <v>13.0</v>
      </c>
      <c r="BH580" s="1">
        <v>5.0</v>
      </c>
      <c r="BI580" s="1" t="s">
        <v>1115</v>
      </c>
      <c r="BJ580" s="1">
        <v>501.0</v>
      </c>
      <c r="BL580" s="1">
        <v>290079.0</v>
      </c>
    </row>
    <row r="581" ht="15.75" customHeight="1">
      <c r="A581" s="2" t="s">
        <v>1116</v>
      </c>
      <c r="B581" s="1" t="str">
        <f>IFERROR(__xludf.DUMMYFUNCTION("""COMPUTED_VALUE"""),"JQK6T")</f>
        <v>JQK6T</v>
      </c>
      <c r="C581" s="1">
        <f>IFERROR(__xludf.DUMMYFUNCTION("""COMPUTED_VALUE"""),106.0)</f>
        <v>106</v>
      </c>
      <c r="D581" s="1" t="s">
        <v>22</v>
      </c>
      <c r="E581" s="1" t="s">
        <v>20</v>
      </c>
      <c r="F581" s="1" t="s">
        <v>38</v>
      </c>
      <c r="G581" s="1" t="s">
        <v>40</v>
      </c>
      <c r="H581" s="1" t="s">
        <v>45</v>
      </c>
      <c r="M581" s="1">
        <v>1.0</v>
      </c>
      <c r="N581" s="1">
        <v>12.0</v>
      </c>
      <c r="O581" s="1">
        <v>13.0</v>
      </c>
      <c r="P581" s="1">
        <v>6.0</v>
      </c>
      <c r="Q581" s="1">
        <v>10.0</v>
      </c>
      <c r="S581" s="1" t="s">
        <v>25</v>
      </c>
      <c r="T581" s="1" t="s">
        <v>20</v>
      </c>
      <c r="U581" s="1" t="s">
        <v>38</v>
      </c>
      <c r="V581" s="1" t="s">
        <v>40</v>
      </c>
      <c r="W581" s="1" t="s">
        <v>45</v>
      </c>
      <c r="Y581" s="1" t="str">
        <f>IFERROR(__xludf.DUMMYFUNCTION("UNIQUE(S581:W581, TRUE)"),"")</f>
        <v/>
      </c>
      <c r="Z581" s="1" t="str">
        <f>IFERROR(__xludf.DUMMYFUNCTION("""COMPUTED_VALUE"""),"Q")</f>
        <v>Q</v>
      </c>
      <c r="AA581" s="1" t="str">
        <f>IFERROR(__xludf.DUMMYFUNCTION("""COMPUTED_VALUE"""),"K")</f>
        <v>K</v>
      </c>
      <c r="AB581" s="1" t="str">
        <f>IFERROR(__xludf.DUMMYFUNCTION("""COMPUTED_VALUE"""),"6")</f>
        <v>6</v>
      </c>
      <c r="AC581" s="1" t="str">
        <f>IFERROR(__xludf.DUMMYFUNCTION("""COMPUTED_VALUE"""),"T")</f>
        <v>T</v>
      </c>
      <c r="AE581" s="1">
        <f t="shared" ref="AE581:AI581" si="581">IF($A581&lt;&gt;"", COUNTIF($D581:$H581, "=" &amp; Y581),"")</f>
        <v>0</v>
      </c>
      <c r="AF581" s="1">
        <f t="shared" si="581"/>
        <v>1</v>
      </c>
      <c r="AG581" s="1">
        <f t="shared" si="581"/>
        <v>1</v>
      </c>
      <c r="AH581" s="1">
        <f t="shared" si="581"/>
        <v>1</v>
      </c>
      <c r="AI581" s="1">
        <f t="shared" si="581"/>
        <v>1</v>
      </c>
      <c r="AJ581" s="1">
        <f t="shared" si="3"/>
        <v>1</v>
      </c>
      <c r="AL581" s="1">
        <f>IFERROR(__xludf.DUMMYFUNCTION("IFERROR(TRANSPOSE(SORT(TRANSPOSE(FILTER(AE581:AI581, AE581:AI581&lt;&gt;0)),1, FALSE)))"),1.0)</f>
        <v>1</v>
      </c>
      <c r="AM581" s="1">
        <f>IFERROR(__xludf.DUMMYFUNCTION("""COMPUTED_VALUE"""),1.0)</f>
        <v>1</v>
      </c>
      <c r="AN581" s="1">
        <f>IFERROR(__xludf.DUMMYFUNCTION("""COMPUTED_VALUE"""),1.0)</f>
        <v>1</v>
      </c>
      <c r="AO581" s="1">
        <f>IFERROR(__xludf.DUMMYFUNCTION("""COMPUTED_VALUE"""),1.0)</f>
        <v>1</v>
      </c>
      <c r="AR581" s="1">
        <v>2.0</v>
      </c>
      <c r="AS581" s="1">
        <v>1.0</v>
      </c>
      <c r="AT581" s="1">
        <v>1.0</v>
      </c>
      <c r="AU581" s="1">
        <v>1.0</v>
      </c>
      <c r="AV581" s="1"/>
      <c r="AX581" s="1">
        <v>580.0</v>
      </c>
      <c r="AY581" s="1">
        <v>3.0</v>
      </c>
      <c r="AZ581" s="1">
        <v>1.0</v>
      </c>
      <c r="BA581" s="1">
        <v>1.0</v>
      </c>
      <c r="BB581" s="1"/>
      <c r="BC581" s="1"/>
      <c r="BD581" s="1">
        <v>7.0</v>
      </c>
      <c r="BE581" s="1">
        <v>2.0</v>
      </c>
      <c r="BF581" s="1">
        <v>13.0</v>
      </c>
      <c r="BG581" s="1">
        <v>7.0</v>
      </c>
      <c r="BH581" s="1">
        <v>7.0</v>
      </c>
      <c r="BI581" s="1" t="s">
        <v>1117</v>
      </c>
      <c r="BJ581" s="1">
        <v>576.0</v>
      </c>
      <c r="BL581" s="1">
        <v>334080.0</v>
      </c>
    </row>
    <row r="582" ht="15.75" customHeight="1">
      <c r="A582" s="2" t="s">
        <v>1118</v>
      </c>
      <c r="B582" s="1" t="str">
        <f>IFERROR(__xludf.DUMMYFUNCTION("""COMPUTED_VALUE"""),"6K6KJ")</f>
        <v>6K6KJ</v>
      </c>
      <c r="C582" s="1">
        <f>IFERROR(__xludf.DUMMYFUNCTION("""COMPUTED_VALUE"""),367.0)</f>
        <v>367</v>
      </c>
      <c r="D582" s="1" t="s">
        <v>40</v>
      </c>
      <c r="E582" s="1" t="s">
        <v>38</v>
      </c>
      <c r="F582" s="1" t="s">
        <v>40</v>
      </c>
      <c r="G582" s="1" t="s">
        <v>38</v>
      </c>
      <c r="H582" s="1" t="s">
        <v>22</v>
      </c>
      <c r="M582" s="1">
        <v>6.0</v>
      </c>
      <c r="N582" s="1">
        <v>13.0</v>
      </c>
      <c r="O582" s="1">
        <v>6.0</v>
      </c>
      <c r="P582" s="1">
        <v>13.0</v>
      </c>
      <c r="Q582" s="1">
        <v>1.0</v>
      </c>
      <c r="S582" s="1" t="s">
        <v>40</v>
      </c>
      <c r="T582" s="1" t="s">
        <v>38</v>
      </c>
      <c r="U582" s="1" t="s">
        <v>40</v>
      </c>
      <c r="V582" s="1" t="s">
        <v>38</v>
      </c>
      <c r="W582" s="1" t="s">
        <v>25</v>
      </c>
      <c r="Y582" s="1" t="str">
        <f>IFERROR(__xludf.DUMMYFUNCTION("UNIQUE(S582:W582, TRUE)"),"6")</f>
        <v>6</v>
      </c>
      <c r="Z582" s="1" t="str">
        <f>IFERROR(__xludf.DUMMYFUNCTION("""COMPUTED_VALUE"""),"K")</f>
        <v>K</v>
      </c>
      <c r="AA582" s="1" t="str">
        <f>IFERROR(__xludf.DUMMYFUNCTION("""COMPUTED_VALUE"""),"")</f>
        <v/>
      </c>
      <c r="AE582" s="1">
        <f t="shared" ref="AE582:AI582" si="582">IF($A582&lt;&gt;"", COUNTIF($D582:$H582, "=" &amp; Y582),"")</f>
        <v>2</v>
      </c>
      <c r="AF582" s="1">
        <f t="shared" si="582"/>
        <v>2</v>
      </c>
      <c r="AG582" s="1">
        <f t="shared" si="582"/>
        <v>0</v>
      </c>
      <c r="AH582" s="1">
        <f t="shared" si="582"/>
        <v>0</v>
      </c>
      <c r="AI582" s="1">
        <f t="shared" si="582"/>
        <v>0</v>
      </c>
      <c r="AJ582" s="1">
        <f t="shared" si="3"/>
        <v>1</v>
      </c>
      <c r="AL582" s="1">
        <f>IFERROR(__xludf.DUMMYFUNCTION("IFERROR(TRANSPOSE(SORT(TRANSPOSE(FILTER(AE582:AI582, AE582:AI582&lt;&gt;0)),1, FALSE)))"),2.0)</f>
        <v>2</v>
      </c>
      <c r="AM582" s="1">
        <f>IFERROR(__xludf.DUMMYFUNCTION("""COMPUTED_VALUE"""),2.0)</f>
        <v>2</v>
      </c>
      <c r="AR582" s="1">
        <v>3.0</v>
      </c>
      <c r="AS582" s="1">
        <v>2.0</v>
      </c>
      <c r="AT582" s="1"/>
      <c r="AU582" s="1"/>
      <c r="AV582" s="1"/>
      <c r="AX582" s="1">
        <v>581.0</v>
      </c>
      <c r="AY582" s="1">
        <v>3.0</v>
      </c>
      <c r="AZ582" s="1">
        <v>1.0</v>
      </c>
      <c r="BA582" s="1">
        <v>1.0</v>
      </c>
      <c r="BB582" s="1"/>
      <c r="BC582" s="1"/>
      <c r="BD582" s="1">
        <v>7.0</v>
      </c>
      <c r="BE582" s="1">
        <v>2.0</v>
      </c>
      <c r="BF582" s="1">
        <v>13.0</v>
      </c>
      <c r="BG582" s="1">
        <v>13.0</v>
      </c>
      <c r="BH582" s="1">
        <v>13.0</v>
      </c>
      <c r="BI582" s="1" t="s">
        <v>1119</v>
      </c>
      <c r="BJ582" s="1">
        <v>298.0</v>
      </c>
      <c r="BL582" s="1">
        <v>173138.0</v>
      </c>
    </row>
    <row r="583" ht="15.75" customHeight="1">
      <c r="A583" s="2" t="s">
        <v>1120</v>
      </c>
      <c r="B583" s="1" t="str">
        <f>IFERROR(__xludf.DUMMYFUNCTION("""COMPUTED_VALUE"""),"333A6")</f>
        <v>333A6</v>
      </c>
      <c r="C583" s="1">
        <f>IFERROR(__xludf.DUMMYFUNCTION("""COMPUTED_VALUE"""),89.0)</f>
        <v>89</v>
      </c>
      <c r="D583" s="1" t="s">
        <v>31</v>
      </c>
      <c r="E583" s="1" t="s">
        <v>31</v>
      </c>
      <c r="F583" s="1" t="s">
        <v>31</v>
      </c>
      <c r="G583" s="1" t="s">
        <v>39</v>
      </c>
      <c r="H583" s="1" t="s">
        <v>40</v>
      </c>
      <c r="M583" s="1">
        <v>3.0</v>
      </c>
      <c r="N583" s="1">
        <v>3.0</v>
      </c>
      <c r="O583" s="1">
        <v>3.0</v>
      </c>
      <c r="P583" s="1">
        <v>14.0</v>
      </c>
      <c r="Q583" s="1">
        <v>6.0</v>
      </c>
      <c r="S583" s="1" t="s">
        <v>31</v>
      </c>
      <c r="T583" s="1" t="s">
        <v>31</v>
      </c>
      <c r="U583" s="1" t="s">
        <v>31</v>
      </c>
      <c r="V583" s="1" t="s">
        <v>39</v>
      </c>
      <c r="W583" s="1" t="s">
        <v>40</v>
      </c>
      <c r="Y583" s="1" t="str">
        <f>IFERROR(__xludf.DUMMYFUNCTION("UNIQUE(S583:W583, TRUE)"),"3")</f>
        <v>3</v>
      </c>
      <c r="Z583" s="1" t="str">
        <f>IFERROR(__xludf.DUMMYFUNCTION("""COMPUTED_VALUE"""),"A")</f>
        <v>A</v>
      </c>
      <c r="AA583" s="1" t="str">
        <f>IFERROR(__xludf.DUMMYFUNCTION("""COMPUTED_VALUE"""),"6")</f>
        <v>6</v>
      </c>
      <c r="AE583" s="1">
        <f t="shared" ref="AE583:AI583" si="583">IF($A583&lt;&gt;"", COUNTIF($D583:$H583, "=" &amp; Y583),"")</f>
        <v>3</v>
      </c>
      <c r="AF583" s="1">
        <f t="shared" si="583"/>
        <v>1</v>
      </c>
      <c r="AG583" s="1">
        <f t="shared" si="583"/>
        <v>1</v>
      </c>
      <c r="AH583" s="1">
        <f t="shared" si="583"/>
        <v>0</v>
      </c>
      <c r="AI583" s="1">
        <f t="shared" si="583"/>
        <v>0</v>
      </c>
      <c r="AJ583" s="1">
        <f t="shared" si="3"/>
        <v>0</v>
      </c>
      <c r="AL583" s="1">
        <f>IFERROR(__xludf.DUMMYFUNCTION("IFERROR(TRANSPOSE(SORT(TRANSPOSE(FILTER(AE583:AI583, AE583:AI583&lt;&gt;0)),1, FALSE)))"),3.0)</f>
        <v>3</v>
      </c>
      <c r="AM583" s="1">
        <f>IFERROR(__xludf.DUMMYFUNCTION("""COMPUTED_VALUE"""),1.0)</f>
        <v>1</v>
      </c>
      <c r="AN583" s="1">
        <f>IFERROR(__xludf.DUMMYFUNCTION("""COMPUTED_VALUE"""),1.0)</f>
        <v>1</v>
      </c>
      <c r="AR583" s="1">
        <v>3.0</v>
      </c>
      <c r="AS583" s="1">
        <v>1.0</v>
      </c>
      <c r="AT583" s="1">
        <v>1.0</v>
      </c>
      <c r="AU583" s="1"/>
      <c r="AV583" s="1"/>
      <c r="AX583" s="1">
        <v>582.0</v>
      </c>
      <c r="AY583" s="1">
        <v>3.0</v>
      </c>
      <c r="AZ583" s="1">
        <v>1.0</v>
      </c>
      <c r="BA583" s="1">
        <v>1.0</v>
      </c>
      <c r="BB583" s="1"/>
      <c r="BC583" s="1"/>
      <c r="BD583" s="1">
        <v>7.0</v>
      </c>
      <c r="BE583" s="1">
        <v>3.0</v>
      </c>
      <c r="BF583" s="1">
        <v>7.0</v>
      </c>
      <c r="BG583" s="1">
        <v>7.0</v>
      </c>
      <c r="BH583" s="1">
        <v>10.0</v>
      </c>
      <c r="BI583" s="1" t="s">
        <v>1121</v>
      </c>
      <c r="BJ583" s="1">
        <v>614.0</v>
      </c>
      <c r="BL583" s="1">
        <v>357348.0</v>
      </c>
    </row>
    <row r="584" ht="15.75" customHeight="1">
      <c r="A584" s="2" t="s">
        <v>1122</v>
      </c>
      <c r="B584" s="1">
        <f>IFERROR(__xludf.DUMMYFUNCTION("""COMPUTED_VALUE"""),59939.0)</f>
        <v>59939</v>
      </c>
      <c r="C584" s="1">
        <f>IFERROR(__xludf.DUMMYFUNCTION("""COMPUTED_VALUE"""),506.0)</f>
        <v>506</v>
      </c>
      <c r="D584" s="1" t="s">
        <v>29</v>
      </c>
      <c r="E584" s="1" t="s">
        <v>23</v>
      </c>
      <c r="F584" s="1" t="s">
        <v>23</v>
      </c>
      <c r="G584" s="1" t="s">
        <v>31</v>
      </c>
      <c r="H584" s="1" t="s">
        <v>23</v>
      </c>
      <c r="M584" s="1">
        <v>5.0</v>
      </c>
      <c r="N584" s="1">
        <v>9.0</v>
      </c>
      <c r="O584" s="1">
        <v>9.0</v>
      </c>
      <c r="P584" s="1">
        <v>3.0</v>
      </c>
      <c r="Q584" s="1">
        <v>9.0</v>
      </c>
      <c r="S584" s="1" t="s">
        <v>29</v>
      </c>
      <c r="T584" s="1" t="s">
        <v>23</v>
      </c>
      <c r="U584" s="1" t="s">
        <v>23</v>
      </c>
      <c r="V584" s="1" t="s">
        <v>31</v>
      </c>
      <c r="W584" s="1" t="s">
        <v>23</v>
      </c>
      <c r="Y584" s="1" t="str">
        <f>IFERROR(__xludf.DUMMYFUNCTION("UNIQUE(S584:W584, TRUE)"),"5")</f>
        <v>5</v>
      </c>
      <c r="Z584" s="1" t="str">
        <f>IFERROR(__xludf.DUMMYFUNCTION("""COMPUTED_VALUE"""),"9")</f>
        <v>9</v>
      </c>
      <c r="AA584" s="1" t="str">
        <f>IFERROR(__xludf.DUMMYFUNCTION("""COMPUTED_VALUE"""),"3")</f>
        <v>3</v>
      </c>
      <c r="AE584" s="1">
        <f t="shared" ref="AE584:AI584" si="584">IF($A584&lt;&gt;"", COUNTIF($D584:$H584, "=" &amp; Y584),"")</f>
        <v>1</v>
      </c>
      <c r="AF584" s="1">
        <f t="shared" si="584"/>
        <v>3</v>
      </c>
      <c r="AG584" s="1">
        <f t="shared" si="584"/>
        <v>1</v>
      </c>
      <c r="AH584" s="1">
        <f t="shared" si="584"/>
        <v>0</v>
      </c>
      <c r="AI584" s="1">
        <f t="shared" si="584"/>
        <v>0</v>
      </c>
      <c r="AJ584" s="1">
        <f t="shared" si="3"/>
        <v>0</v>
      </c>
      <c r="AL584" s="1">
        <f>IFERROR(__xludf.DUMMYFUNCTION("IFERROR(TRANSPOSE(SORT(TRANSPOSE(FILTER(AE584:AI584, AE584:AI584&lt;&gt;0)),1, FALSE)))"),3.0)</f>
        <v>3</v>
      </c>
      <c r="AM584" s="1">
        <f>IFERROR(__xludf.DUMMYFUNCTION("""COMPUTED_VALUE"""),1.0)</f>
        <v>1</v>
      </c>
      <c r="AN584" s="1">
        <f>IFERROR(__xludf.DUMMYFUNCTION("""COMPUTED_VALUE"""),1.0)</f>
        <v>1</v>
      </c>
      <c r="AR584" s="1">
        <v>3.0</v>
      </c>
      <c r="AS584" s="1">
        <v>1.0</v>
      </c>
      <c r="AT584" s="1">
        <v>1.0</v>
      </c>
      <c r="AU584" s="1"/>
      <c r="AV584" s="1"/>
      <c r="AX584" s="1">
        <v>583.0</v>
      </c>
      <c r="AY584" s="1">
        <v>3.0</v>
      </c>
      <c r="AZ584" s="1">
        <v>1.0</v>
      </c>
      <c r="BA584" s="1">
        <v>1.0</v>
      </c>
      <c r="BB584" s="1"/>
      <c r="BC584" s="1"/>
      <c r="BD584" s="1">
        <v>7.0</v>
      </c>
      <c r="BE584" s="1">
        <v>4.0</v>
      </c>
      <c r="BF584" s="1">
        <v>14.0</v>
      </c>
      <c r="BG584" s="1">
        <v>14.0</v>
      </c>
      <c r="BH584" s="1">
        <v>1.0</v>
      </c>
      <c r="BI584" s="1" t="s">
        <v>1123</v>
      </c>
      <c r="BJ584" s="1">
        <v>611.0</v>
      </c>
      <c r="BL584" s="1">
        <v>356213.0</v>
      </c>
    </row>
    <row r="585" ht="15.75" customHeight="1">
      <c r="A585" s="2" t="s">
        <v>1124</v>
      </c>
      <c r="B585" s="1" t="str">
        <f>IFERROR(__xludf.DUMMYFUNCTION("""COMPUTED_VALUE"""),"4J525")</f>
        <v>4J525</v>
      </c>
      <c r="C585" s="1">
        <f>IFERROR(__xludf.DUMMYFUNCTION("""COMPUTED_VALUE"""),642.0)</f>
        <v>642</v>
      </c>
      <c r="D585" s="1" t="s">
        <v>21</v>
      </c>
      <c r="E585" s="1" t="s">
        <v>22</v>
      </c>
      <c r="F585" s="1" t="s">
        <v>29</v>
      </c>
      <c r="G585" s="1" t="s">
        <v>24</v>
      </c>
      <c r="H585" s="1" t="s">
        <v>29</v>
      </c>
      <c r="M585" s="1">
        <v>4.0</v>
      </c>
      <c r="N585" s="1">
        <v>1.0</v>
      </c>
      <c r="O585" s="1">
        <v>5.0</v>
      </c>
      <c r="P585" s="1">
        <v>2.0</v>
      </c>
      <c r="Q585" s="1">
        <v>5.0</v>
      </c>
      <c r="S585" s="1" t="s">
        <v>21</v>
      </c>
      <c r="T585" s="1" t="s">
        <v>25</v>
      </c>
      <c r="U585" s="1" t="s">
        <v>29</v>
      </c>
      <c r="V585" s="1" t="s">
        <v>24</v>
      </c>
      <c r="W585" s="1" t="s">
        <v>29</v>
      </c>
      <c r="Y585" s="1" t="str">
        <f>IFERROR(__xludf.DUMMYFUNCTION("UNIQUE(S585:W585, TRUE)"),"4")</f>
        <v>4</v>
      </c>
      <c r="Z585" s="1" t="str">
        <f>IFERROR(__xludf.DUMMYFUNCTION("""COMPUTED_VALUE"""),"")</f>
        <v/>
      </c>
      <c r="AA585" s="1" t="str">
        <f>IFERROR(__xludf.DUMMYFUNCTION("""COMPUTED_VALUE"""),"5")</f>
        <v>5</v>
      </c>
      <c r="AB585" s="1" t="str">
        <f>IFERROR(__xludf.DUMMYFUNCTION("""COMPUTED_VALUE"""),"2")</f>
        <v>2</v>
      </c>
      <c r="AE585" s="1">
        <f t="shared" ref="AE585:AI585" si="585">IF($A585&lt;&gt;"", COUNTIF($D585:$H585, "=" &amp; Y585),"")</f>
        <v>1</v>
      </c>
      <c r="AF585" s="1">
        <f t="shared" si="585"/>
        <v>0</v>
      </c>
      <c r="AG585" s="1">
        <f t="shared" si="585"/>
        <v>2</v>
      </c>
      <c r="AH585" s="1">
        <f t="shared" si="585"/>
        <v>1</v>
      </c>
      <c r="AI585" s="1">
        <f t="shared" si="585"/>
        <v>0</v>
      </c>
      <c r="AJ585" s="1">
        <f t="shared" si="3"/>
        <v>1</v>
      </c>
      <c r="AL585" s="1">
        <f>IFERROR(__xludf.DUMMYFUNCTION("IFERROR(TRANSPOSE(SORT(TRANSPOSE(FILTER(AE585:AI585, AE585:AI585&lt;&gt;0)),1, FALSE)))"),2.0)</f>
        <v>2</v>
      </c>
      <c r="AM585" s="1">
        <f>IFERROR(__xludf.DUMMYFUNCTION("""COMPUTED_VALUE"""),1.0)</f>
        <v>1</v>
      </c>
      <c r="AN585" s="1">
        <f>IFERROR(__xludf.DUMMYFUNCTION("""COMPUTED_VALUE"""),1.0)</f>
        <v>1</v>
      </c>
      <c r="AR585" s="1">
        <v>3.0</v>
      </c>
      <c r="AS585" s="1">
        <v>1.0</v>
      </c>
      <c r="AT585" s="1">
        <v>1.0</v>
      </c>
      <c r="AU585" s="1"/>
      <c r="AV585" s="1"/>
      <c r="AX585" s="1">
        <v>584.0</v>
      </c>
      <c r="AY585" s="1">
        <v>3.0</v>
      </c>
      <c r="AZ585" s="1">
        <v>1.0</v>
      </c>
      <c r="BA585" s="1">
        <v>1.0</v>
      </c>
      <c r="BB585" s="1"/>
      <c r="BC585" s="1"/>
      <c r="BD585" s="1">
        <v>7.0</v>
      </c>
      <c r="BE585" s="1">
        <v>6.0</v>
      </c>
      <c r="BF585" s="1">
        <v>1.0</v>
      </c>
      <c r="BG585" s="1">
        <v>10.0</v>
      </c>
      <c r="BH585" s="1">
        <v>1.0</v>
      </c>
      <c r="BI585" s="1" t="s">
        <v>1125</v>
      </c>
      <c r="BJ585" s="1">
        <v>884.0</v>
      </c>
      <c r="BL585" s="1">
        <v>516256.0</v>
      </c>
    </row>
    <row r="586" ht="15.75" customHeight="1">
      <c r="A586" s="2" t="s">
        <v>1126</v>
      </c>
      <c r="B586" s="1" t="str">
        <f>IFERROR(__xludf.DUMMYFUNCTION("""COMPUTED_VALUE"""),"6A765")</f>
        <v>6A765</v>
      </c>
      <c r="C586" s="1">
        <f>IFERROR(__xludf.DUMMYFUNCTION("""COMPUTED_VALUE"""),624.0)</f>
        <v>624</v>
      </c>
      <c r="D586" s="1" t="s">
        <v>40</v>
      </c>
      <c r="E586" s="1" t="s">
        <v>39</v>
      </c>
      <c r="F586" s="1" t="s">
        <v>28</v>
      </c>
      <c r="G586" s="1" t="s">
        <v>40</v>
      </c>
      <c r="H586" s="1" t="s">
        <v>29</v>
      </c>
      <c r="M586" s="1">
        <v>6.0</v>
      </c>
      <c r="N586" s="1">
        <v>14.0</v>
      </c>
      <c r="O586" s="1">
        <v>7.0</v>
      </c>
      <c r="P586" s="1">
        <v>6.0</v>
      </c>
      <c r="Q586" s="1">
        <v>5.0</v>
      </c>
      <c r="S586" s="1" t="s">
        <v>40</v>
      </c>
      <c r="T586" s="1" t="s">
        <v>39</v>
      </c>
      <c r="U586" s="1" t="s">
        <v>28</v>
      </c>
      <c r="V586" s="1" t="s">
        <v>40</v>
      </c>
      <c r="W586" s="1" t="s">
        <v>29</v>
      </c>
      <c r="Y586" s="1" t="str">
        <f>IFERROR(__xludf.DUMMYFUNCTION("UNIQUE(S586:W586, TRUE)"),"6")</f>
        <v>6</v>
      </c>
      <c r="Z586" s="1" t="str">
        <f>IFERROR(__xludf.DUMMYFUNCTION("""COMPUTED_VALUE"""),"A")</f>
        <v>A</v>
      </c>
      <c r="AA586" s="1" t="str">
        <f>IFERROR(__xludf.DUMMYFUNCTION("""COMPUTED_VALUE"""),"7")</f>
        <v>7</v>
      </c>
      <c r="AB586" s="1" t="str">
        <f>IFERROR(__xludf.DUMMYFUNCTION("""COMPUTED_VALUE"""),"5")</f>
        <v>5</v>
      </c>
      <c r="AE586" s="1">
        <f t="shared" ref="AE586:AI586" si="586">IF($A586&lt;&gt;"", COUNTIF($D586:$H586, "=" &amp; Y586),"")</f>
        <v>2</v>
      </c>
      <c r="AF586" s="1">
        <f t="shared" si="586"/>
        <v>1</v>
      </c>
      <c r="AG586" s="1">
        <f t="shared" si="586"/>
        <v>1</v>
      </c>
      <c r="AH586" s="1">
        <f t="shared" si="586"/>
        <v>1</v>
      </c>
      <c r="AI586" s="1">
        <f t="shared" si="586"/>
        <v>0</v>
      </c>
      <c r="AJ586" s="1">
        <f t="shared" si="3"/>
        <v>0</v>
      </c>
      <c r="AL586" s="1">
        <f>IFERROR(__xludf.DUMMYFUNCTION("IFERROR(TRANSPOSE(SORT(TRANSPOSE(FILTER(AE586:AI586, AE586:AI586&lt;&gt;0)),1, FALSE)))"),2.0)</f>
        <v>2</v>
      </c>
      <c r="AM586" s="1">
        <f>IFERROR(__xludf.DUMMYFUNCTION("""COMPUTED_VALUE"""),1.0)</f>
        <v>1</v>
      </c>
      <c r="AN586" s="1">
        <f>IFERROR(__xludf.DUMMYFUNCTION("""COMPUTED_VALUE"""),1.0)</f>
        <v>1</v>
      </c>
      <c r="AO586" s="1">
        <f>IFERROR(__xludf.DUMMYFUNCTION("""COMPUTED_VALUE"""),1.0)</f>
        <v>1</v>
      </c>
      <c r="AR586" s="1">
        <v>2.0</v>
      </c>
      <c r="AS586" s="1">
        <v>1.0</v>
      </c>
      <c r="AT586" s="1">
        <v>1.0</v>
      </c>
      <c r="AU586" s="1">
        <v>1.0</v>
      </c>
      <c r="AV586" s="1"/>
      <c r="AX586" s="1">
        <v>585.0</v>
      </c>
      <c r="AY586" s="1">
        <v>3.0</v>
      </c>
      <c r="AZ586" s="1">
        <v>1.0</v>
      </c>
      <c r="BA586" s="1">
        <v>1.0</v>
      </c>
      <c r="BB586" s="1"/>
      <c r="BC586" s="1"/>
      <c r="BD586" s="1">
        <v>7.0</v>
      </c>
      <c r="BE586" s="1">
        <v>7.0</v>
      </c>
      <c r="BF586" s="1">
        <v>5.0</v>
      </c>
      <c r="BG586" s="1">
        <v>8.0</v>
      </c>
      <c r="BH586" s="1">
        <v>7.0</v>
      </c>
      <c r="BI586" s="1">
        <v>77587.0</v>
      </c>
      <c r="BJ586" s="1">
        <v>277.0</v>
      </c>
      <c r="BL586" s="1">
        <v>162045.0</v>
      </c>
    </row>
    <row r="587" ht="15.75" customHeight="1">
      <c r="A587" s="2" t="s">
        <v>1127</v>
      </c>
      <c r="B587" s="1" t="str">
        <f>IFERROR(__xludf.DUMMYFUNCTION("""COMPUTED_VALUE"""),"A282J")</f>
        <v>A282J</v>
      </c>
      <c r="C587" s="1">
        <f>IFERROR(__xludf.DUMMYFUNCTION("""COMPUTED_VALUE"""),852.0)</f>
        <v>852</v>
      </c>
      <c r="D587" s="1" t="s">
        <v>39</v>
      </c>
      <c r="E587" s="1" t="s">
        <v>24</v>
      </c>
      <c r="F587" s="1" t="s">
        <v>30</v>
      </c>
      <c r="G587" s="1" t="s">
        <v>24</v>
      </c>
      <c r="H587" s="1" t="s">
        <v>22</v>
      </c>
      <c r="M587" s="1">
        <v>14.0</v>
      </c>
      <c r="N587" s="1">
        <v>2.0</v>
      </c>
      <c r="O587" s="1">
        <v>8.0</v>
      </c>
      <c r="P587" s="1">
        <v>2.0</v>
      </c>
      <c r="Q587" s="1">
        <v>1.0</v>
      </c>
      <c r="S587" s="1" t="s">
        <v>39</v>
      </c>
      <c r="T587" s="1" t="s">
        <v>24</v>
      </c>
      <c r="U587" s="1" t="s">
        <v>30</v>
      </c>
      <c r="V587" s="1" t="s">
        <v>24</v>
      </c>
      <c r="W587" s="1" t="s">
        <v>25</v>
      </c>
      <c r="Y587" s="1" t="str">
        <f>IFERROR(__xludf.DUMMYFUNCTION("UNIQUE(S587:W587, TRUE)"),"A")</f>
        <v>A</v>
      </c>
      <c r="Z587" s="1" t="str">
        <f>IFERROR(__xludf.DUMMYFUNCTION("""COMPUTED_VALUE"""),"2")</f>
        <v>2</v>
      </c>
      <c r="AA587" s="1" t="str">
        <f>IFERROR(__xludf.DUMMYFUNCTION("""COMPUTED_VALUE"""),"8")</f>
        <v>8</v>
      </c>
      <c r="AB587" s="1" t="str">
        <f>IFERROR(__xludf.DUMMYFUNCTION("""COMPUTED_VALUE"""),"")</f>
        <v/>
      </c>
      <c r="AE587" s="1">
        <f t="shared" ref="AE587:AI587" si="587">IF($A587&lt;&gt;"", COUNTIF($D587:$H587, "=" &amp; Y587),"")</f>
        <v>1</v>
      </c>
      <c r="AF587" s="1">
        <f t="shared" si="587"/>
        <v>2</v>
      </c>
      <c r="AG587" s="1">
        <f t="shared" si="587"/>
        <v>1</v>
      </c>
      <c r="AH587" s="1">
        <f t="shared" si="587"/>
        <v>0</v>
      </c>
      <c r="AI587" s="1">
        <f t="shared" si="587"/>
        <v>0</v>
      </c>
      <c r="AJ587" s="1">
        <f t="shared" si="3"/>
        <v>1</v>
      </c>
      <c r="AL587" s="1">
        <f>IFERROR(__xludf.DUMMYFUNCTION("IFERROR(TRANSPOSE(SORT(TRANSPOSE(FILTER(AE587:AI587, AE587:AI587&lt;&gt;0)),1, FALSE)))"),2.0)</f>
        <v>2</v>
      </c>
      <c r="AM587" s="1">
        <f>IFERROR(__xludf.DUMMYFUNCTION("""COMPUTED_VALUE"""),1.0)</f>
        <v>1</v>
      </c>
      <c r="AN587" s="1">
        <f>IFERROR(__xludf.DUMMYFUNCTION("""COMPUTED_VALUE"""),1.0)</f>
        <v>1</v>
      </c>
      <c r="AR587" s="1">
        <v>3.0</v>
      </c>
      <c r="AS587" s="1">
        <v>1.0</v>
      </c>
      <c r="AT587" s="1">
        <v>1.0</v>
      </c>
      <c r="AU587" s="1"/>
      <c r="AV587" s="1"/>
      <c r="AX587" s="1">
        <v>586.0</v>
      </c>
      <c r="AY587" s="1">
        <v>3.0</v>
      </c>
      <c r="AZ587" s="1">
        <v>1.0</v>
      </c>
      <c r="BA587" s="1">
        <v>1.0</v>
      </c>
      <c r="BB587" s="1"/>
      <c r="BC587" s="1"/>
      <c r="BD587" s="1">
        <v>7.0</v>
      </c>
      <c r="BE587" s="1">
        <v>7.0</v>
      </c>
      <c r="BF587" s="1">
        <v>6.0</v>
      </c>
      <c r="BG587" s="1">
        <v>4.0</v>
      </c>
      <c r="BH587" s="1">
        <v>7.0</v>
      </c>
      <c r="BI587" s="1">
        <v>77647.0</v>
      </c>
      <c r="BJ587" s="1">
        <v>504.0</v>
      </c>
      <c r="BL587" s="1">
        <v>295344.0</v>
      </c>
    </row>
    <row r="588" ht="15.75" customHeight="1">
      <c r="A588" s="2" t="s">
        <v>1128</v>
      </c>
      <c r="B588" s="1" t="str">
        <f>IFERROR(__xludf.DUMMYFUNCTION("""COMPUTED_VALUE"""),"2QJQQ")</f>
        <v>2QJQQ</v>
      </c>
      <c r="C588" s="1">
        <f>IFERROR(__xludf.DUMMYFUNCTION("""COMPUTED_VALUE"""),107.0)</f>
        <v>107</v>
      </c>
      <c r="D588" s="1" t="s">
        <v>24</v>
      </c>
      <c r="E588" s="1" t="s">
        <v>20</v>
      </c>
      <c r="F588" s="1" t="s">
        <v>22</v>
      </c>
      <c r="G588" s="1" t="s">
        <v>20</v>
      </c>
      <c r="H588" s="1" t="s">
        <v>20</v>
      </c>
      <c r="M588" s="1">
        <v>2.0</v>
      </c>
      <c r="N588" s="1">
        <v>12.0</v>
      </c>
      <c r="O588" s="1">
        <v>1.0</v>
      </c>
      <c r="P588" s="1">
        <v>12.0</v>
      </c>
      <c r="Q588" s="1">
        <v>12.0</v>
      </c>
      <c r="S588" s="1" t="s">
        <v>24</v>
      </c>
      <c r="T588" s="1" t="s">
        <v>20</v>
      </c>
      <c r="U588" s="1" t="s">
        <v>25</v>
      </c>
      <c r="V588" s="1" t="s">
        <v>20</v>
      </c>
      <c r="W588" s="1" t="s">
        <v>20</v>
      </c>
      <c r="Y588" s="1" t="str">
        <f>IFERROR(__xludf.DUMMYFUNCTION("UNIQUE(S588:W588, TRUE)"),"2")</f>
        <v>2</v>
      </c>
      <c r="Z588" s="1" t="str">
        <f>IFERROR(__xludf.DUMMYFUNCTION("""COMPUTED_VALUE"""),"Q")</f>
        <v>Q</v>
      </c>
      <c r="AA588" s="1" t="str">
        <f>IFERROR(__xludf.DUMMYFUNCTION("""COMPUTED_VALUE"""),"")</f>
        <v/>
      </c>
      <c r="AE588" s="1">
        <f t="shared" ref="AE588:AI588" si="588">IF($A588&lt;&gt;"", COUNTIF($D588:$H588, "=" &amp; Y588),"")</f>
        <v>1</v>
      </c>
      <c r="AF588" s="1">
        <f t="shared" si="588"/>
        <v>3</v>
      </c>
      <c r="AG588" s="1">
        <f t="shared" si="588"/>
        <v>0</v>
      </c>
      <c r="AH588" s="1">
        <f t="shared" si="588"/>
        <v>0</v>
      </c>
      <c r="AI588" s="1">
        <f t="shared" si="588"/>
        <v>0</v>
      </c>
      <c r="AJ588" s="1">
        <f t="shared" si="3"/>
        <v>1</v>
      </c>
      <c r="AL588" s="1">
        <f>IFERROR(__xludf.DUMMYFUNCTION("IFERROR(TRANSPOSE(SORT(TRANSPOSE(FILTER(AE588:AI588, AE588:AI588&lt;&gt;0)),1, FALSE)))"),3.0)</f>
        <v>3</v>
      </c>
      <c r="AM588" s="1">
        <f>IFERROR(__xludf.DUMMYFUNCTION("""COMPUTED_VALUE"""),1.0)</f>
        <v>1</v>
      </c>
      <c r="AR588" s="1">
        <v>4.0</v>
      </c>
      <c r="AS588" s="1">
        <v>1.0</v>
      </c>
      <c r="AT588" s="1"/>
      <c r="AU588" s="1"/>
      <c r="AV588" s="1"/>
      <c r="AX588" s="1">
        <v>587.0</v>
      </c>
      <c r="AY588" s="1">
        <v>3.0</v>
      </c>
      <c r="AZ588" s="1">
        <v>1.0</v>
      </c>
      <c r="BA588" s="1">
        <v>1.0</v>
      </c>
      <c r="BB588" s="1"/>
      <c r="BC588" s="1"/>
      <c r="BD588" s="1">
        <v>7.0</v>
      </c>
      <c r="BE588" s="1">
        <v>7.0</v>
      </c>
      <c r="BF588" s="1">
        <v>6.0</v>
      </c>
      <c r="BG588" s="1">
        <v>7.0</v>
      </c>
      <c r="BH588" s="1">
        <v>8.0</v>
      </c>
      <c r="BI588" s="1">
        <v>77678.0</v>
      </c>
      <c r="BJ588" s="1">
        <v>21.0</v>
      </c>
      <c r="BL588" s="1">
        <v>12327.0</v>
      </c>
    </row>
    <row r="589" ht="15.75" customHeight="1">
      <c r="A589" s="2" t="s">
        <v>1129</v>
      </c>
      <c r="B589" s="1" t="str">
        <f>IFERROR(__xludf.DUMMYFUNCTION("""COMPUTED_VALUE"""),"K8822")</f>
        <v>K8822</v>
      </c>
      <c r="C589" s="1">
        <f>IFERROR(__xludf.DUMMYFUNCTION("""COMPUTED_VALUE"""),70.0)</f>
        <v>70</v>
      </c>
      <c r="D589" s="1" t="s">
        <v>38</v>
      </c>
      <c r="E589" s="1" t="s">
        <v>30</v>
      </c>
      <c r="F589" s="1" t="s">
        <v>30</v>
      </c>
      <c r="G589" s="1" t="s">
        <v>24</v>
      </c>
      <c r="H589" s="1" t="s">
        <v>24</v>
      </c>
      <c r="M589" s="1">
        <v>13.0</v>
      </c>
      <c r="N589" s="1">
        <v>8.0</v>
      </c>
      <c r="O589" s="1">
        <v>8.0</v>
      </c>
      <c r="P589" s="1">
        <v>2.0</v>
      </c>
      <c r="Q589" s="1">
        <v>2.0</v>
      </c>
      <c r="S589" s="1" t="s">
        <v>38</v>
      </c>
      <c r="T589" s="1" t="s">
        <v>30</v>
      </c>
      <c r="U589" s="1" t="s">
        <v>30</v>
      </c>
      <c r="V589" s="1" t="s">
        <v>24</v>
      </c>
      <c r="W589" s="1" t="s">
        <v>24</v>
      </c>
      <c r="Y589" s="1" t="str">
        <f>IFERROR(__xludf.DUMMYFUNCTION("UNIQUE(S589:W589, TRUE)"),"K")</f>
        <v>K</v>
      </c>
      <c r="Z589" s="1" t="str">
        <f>IFERROR(__xludf.DUMMYFUNCTION("""COMPUTED_VALUE"""),"8")</f>
        <v>8</v>
      </c>
      <c r="AA589" s="1" t="str">
        <f>IFERROR(__xludf.DUMMYFUNCTION("""COMPUTED_VALUE"""),"2")</f>
        <v>2</v>
      </c>
      <c r="AE589" s="1">
        <f t="shared" ref="AE589:AI589" si="589">IF($A589&lt;&gt;"", COUNTIF($D589:$H589, "=" &amp; Y589),"")</f>
        <v>1</v>
      </c>
      <c r="AF589" s="1">
        <f t="shared" si="589"/>
        <v>2</v>
      </c>
      <c r="AG589" s="1">
        <f t="shared" si="589"/>
        <v>2</v>
      </c>
      <c r="AH589" s="1">
        <f t="shared" si="589"/>
        <v>0</v>
      </c>
      <c r="AI589" s="1">
        <f t="shared" si="589"/>
        <v>0</v>
      </c>
      <c r="AJ589" s="1">
        <f t="shared" si="3"/>
        <v>0</v>
      </c>
      <c r="AL589" s="1">
        <f>IFERROR(__xludf.DUMMYFUNCTION("IFERROR(TRANSPOSE(SORT(TRANSPOSE(FILTER(AE589:AI589, AE589:AI589&lt;&gt;0)),1, FALSE)))"),2.0)</f>
        <v>2</v>
      </c>
      <c r="AM589" s="1">
        <f>IFERROR(__xludf.DUMMYFUNCTION("""COMPUTED_VALUE"""),2.0)</f>
        <v>2</v>
      </c>
      <c r="AN589" s="1">
        <f>IFERROR(__xludf.DUMMYFUNCTION("""COMPUTED_VALUE"""),1.0)</f>
        <v>1</v>
      </c>
      <c r="AR589" s="1">
        <v>2.0</v>
      </c>
      <c r="AS589" s="1">
        <v>2.0</v>
      </c>
      <c r="AT589" s="1">
        <v>1.0</v>
      </c>
      <c r="AU589" s="1"/>
      <c r="AV589" s="1"/>
      <c r="AX589" s="1">
        <v>588.0</v>
      </c>
      <c r="AY589" s="1">
        <v>3.0</v>
      </c>
      <c r="AZ589" s="1">
        <v>1.0</v>
      </c>
      <c r="BA589" s="1">
        <v>1.0</v>
      </c>
      <c r="BB589" s="1"/>
      <c r="BC589" s="1"/>
      <c r="BD589" s="1">
        <v>7.0</v>
      </c>
      <c r="BE589" s="1">
        <v>7.0</v>
      </c>
      <c r="BF589" s="1">
        <v>7.0</v>
      </c>
      <c r="BG589" s="1">
        <v>5.0</v>
      </c>
      <c r="BH589" s="1">
        <v>12.0</v>
      </c>
      <c r="BI589" s="1" t="s">
        <v>1130</v>
      </c>
      <c r="BJ589" s="1">
        <v>180.0</v>
      </c>
      <c r="BL589" s="1">
        <v>105840.0</v>
      </c>
    </row>
    <row r="590" ht="15.75" customHeight="1">
      <c r="A590" s="2" t="s">
        <v>1131</v>
      </c>
      <c r="B590" s="1" t="str">
        <f>IFERROR(__xludf.DUMMYFUNCTION("""COMPUTED_VALUE"""),"67KQA")</f>
        <v>67KQA</v>
      </c>
      <c r="C590" s="1">
        <f>IFERROR(__xludf.DUMMYFUNCTION("""COMPUTED_VALUE"""),316.0)</f>
        <v>316</v>
      </c>
      <c r="D590" s="1" t="s">
        <v>40</v>
      </c>
      <c r="E590" s="1" t="s">
        <v>28</v>
      </c>
      <c r="F590" s="1" t="s">
        <v>38</v>
      </c>
      <c r="G590" s="1" t="s">
        <v>20</v>
      </c>
      <c r="H590" s="1" t="s">
        <v>39</v>
      </c>
      <c r="M590" s="1">
        <v>6.0</v>
      </c>
      <c r="N590" s="1">
        <v>7.0</v>
      </c>
      <c r="O590" s="1">
        <v>13.0</v>
      </c>
      <c r="P590" s="1">
        <v>12.0</v>
      </c>
      <c r="Q590" s="1">
        <v>14.0</v>
      </c>
      <c r="S590" s="1" t="s">
        <v>40</v>
      </c>
      <c r="T590" s="1" t="s">
        <v>28</v>
      </c>
      <c r="U590" s="1" t="s">
        <v>38</v>
      </c>
      <c r="V590" s="1" t="s">
        <v>20</v>
      </c>
      <c r="W590" s="1" t="s">
        <v>39</v>
      </c>
      <c r="Y590" s="1" t="str">
        <f>IFERROR(__xludf.DUMMYFUNCTION("UNIQUE(S590:W590, TRUE)"),"6")</f>
        <v>6</v>
      </c>
      <c r="Z590" s="1" t="str">
        <f>IFERROR(__xludf.DUMMYFUNCTION("""COMPUTED_VALUE"""),"7")</f>
        <v>7</v>
      </c>
      <c r="AA590" s="1" t="str">
        <f>IFERROR(__xludf.DUMMYFUNCTION("""COMPUTED_VALUE"""),"K")</f>
        <v>K</v>
      </c>
      <c r="AB590" s="1" t="str">
        <f>IFERROR(__xludf.DUMMYFUNCTION("""COMPUTED_VALUE"""),"Q")</f>
        <v>Q</v>
      </c>
      <c r="AC590" s="1" t="str">
        <f>IFERROR(__xludf.DUMMYFUNCTION("""COMPUTED_VALUE"""),"A")</f>
        <v>A</v>
      </c>
      <c r="AE590" s="1">
        <f t="shared" ref="AE590:AI590" si="590">IF($A590&lt;&gt;"", COUNTIF($D590:$H590, "=" &amp; Y590),"")</f>
        <v>1</v>
      </c>
      <c r="AF590" s="1">
        <f t="shared" si="590"/>
        <v>1</v>
      </c>
      <c r="AG590" s="1">
        <f t="shared" si="590"/>
        <v>1</v>
      </c>
      <c r="AH590" s="1">
        <f t="shared" si="590"/>
        <v>1</v>
      </c>
      <c r="AI590" s="1">
        <f t="shared" si="590"/>
        <v>1</v>
      </c>
      <c r="AJ590" s="1">
        <f t="shared" si="3"/>
        <v>0</v>
      </c>
      <c r="AL590" s="1">
        <f>IFERROR(__xludf.DUMMYFUNCTION("IFERROR(TRANSPOSE(SORT(TRANSPOSE(FILTER(AE590:AI590, AE590:AI590&lt;&gt;0)),1, FALSE)))"),1.0)</f>
        <v>1</v>
      </c>
      <c r="AM590" s="1">
        <f>IFERROR(__xludf.DUMMYFUNCTION("""COMPUTED_VALUE"""),1.0)</f>
        <v>1</v>
      </c>
      <c r="AN590" s="1">
        <f>IFERROR(__xludf.DUMMYFUNCTION("""COMPUTED_VALUE"""),1.0)</f>
        <v>1</v>
      </c>
      <c r="AO590" s="1">
        <f>IFERROR(__xludf.DUMMYFUNCTION("""COMPUTED_VALUE"""),1.0)</f>
        <v>1</v>
      </c>
      <c r="AP590" s="1">
        <f>IFERROR(__xludf.DUMMYFUNCTION("""COMPUTED_VALUE"""),1.0)</f>
        <v>1</v>
      </c>
      <c r="AR590" s="1">
        <v>1.0</v>
      </c>
      <c r="AS590" s="1">
        <v>1.0</v>
      </c>
      <c r="AT590" s="1">
        <v>1.0</v>
      </c>
      <c r="AU590" s="1">
        <v>1.0</v>
      </c>
      <c r="AV590" s="1">
        <v>1.0</v>
      </c>
      <c r="AX590" s="1">
        <v>589.0</v>
      </c>
      <c r="AY590" s="1">
        <v>3.0</v>
      </c>
      <c r="AZ590" s="1">
        <v>1.0</v>
      </c>
      <c r="BA590" s="1">
        <v>1.0</v>
      </c>
      <c r="BB590" s="1"/>
      <c r="BC590" s="1"/>
      <c r="BD590" s="1">
        <v>7.0</v>
      </c>
      <c r="BE590" s="1">
        <v>7.0</v>
      </c>
      <c r="BF590" s="1">
        <v>7.0</v>
      </c>
      <c r="BG590" s="1">
        <v>5.0</v>
      </c>
      <c r="BH590" s="1">
        <v>14.0</v>
      </c>
      <c r="BI590" s="1" t="s">
        <v>1132</v>
      </c>
      <c r="BJ590" s="1">
        <v>73.0</v>
      </c>
      <c r="BL590" s="1">
        <v>42997.0</v>
      </c>
    </row>
    <row r="591" ht="15.75" customHeight="1">
      <c r="A591" s="2" t="s">
        <v>1133</v>
      </c>
      <c r="B591" s="1" t="str">
        <f>IFERROR(__xludf.DUMMYFUNCTION("""COMPUTED_VALUE"""),"7J8TQ")</f>
        <v>7J8TQ</v>
      </c>
      <c r="C591" s="1">
        <f>IFERROR(__xludf.DUMMYFUNCTION("""COMPUTED_VALUE"""),111.0)</f>
        <v>111</v>
      </c>
      <c r="D591" s="1" t="s">
        <v>28</v>
      </c>
      <c r="E591" s="1" t="s">
        <v>22</v>
      </c>
      <c r="F591" s="1" t="s">
        <v>30</v>
      </c>
      <c r="G591" s="1" t="s">
        <v>45</v>
      </c>
      <c r="H591" s="1" t="s">
        <v>20</v>
      </c>
      <c r="M591" s="1">
        <v>7.0</v>
      </c>
      <c r="N591" s="1">
        <v>1.0</v>
      </c>
      <c r="O591" s="1">
        <v>8.0</v>
      </c>
      <c r="P591" s="1">
        <v>10.0</v>
      </c>
      <c r="Q591" s="1">
        <v>12.0</v>
      </c>
      <c r="S591" s="1" t="s">
        <v>28</v>
      </c>
      <c r="T591" s="1" t="s">
        <v>25</v>
      </c>
      <c r="U591" s="1" t="s">
        <v>30</v>
      </c>
      <c r="V591" s="1" t="s">
        <v>45</v>
      </c>
      <c r="W591" s="1" t="s">
        <v>20</v>
      </c>
      <c r="Y591" s="1" t="str">
        <f>IFERROR(__xludf.DUMMYFUNCTION("UNIQUE(S591:W591, TRUE)"),"7")</f>
        <v>7</v>
      </c>
      <c r="Z591" s="1" t="str">
        <f>IFERROR(__xludf.DUMMYFUNCTION("""COMPUTED_VALUE"""),"")</f>
        <v/>
      </c>
      <c r="AA591" s="1" t="str">
        <f>IFERROR(__xludf.DUMMYFUNCTION("""COMPUTED_VALUE"""),"8")</f>
        <v>8</v>
      </c>
      <c r="AB591" s="1" t="str">
        <f>IFERROR(__xludf.DUMMYFUNCTION("""COMPUTED_VALUE"""),"T")</f>
        <v>T</v>
      </c>
      <c r="AC591" s="1" t="str">
        <f>IFERROR(__xludf.DUMMYFUNCTION("""COMPUTED_VALUE"""),"Q")</f>
        <v>Q</v>
      </c>
      <c r="AE591" s="1">
        <f t="shared" ref="AE591:AI591" si="591">IF($A591&lt;&gt;"", COUNTIF($D591:$H591, "=" &amp; Y591),"")</f>
        <v>1</v>
      </c>
      <c r="AF591" s="1">
        <f t="shared" si="591"/>
        <v>0</v>
      </c>
      <c r="AG591" s="1">
        <f t="shared" si="591"/>
        <v>1</v>
      </c>
      <c r="AH591" s="1">
        <f t="shared" si="591"/>
        <v>1</v>
      </c>
      <c r="AI591" s="1">
        <f t="shared" si="591"/>
        <v>1</v>
      </c>
      <c r="AJ591" s="1">
        <f t="shared" si="3"/>
        <v>1</v>
      </c>
      <c r="AL591" s="1">
        <f>IFERROR(__xludf.DUMMYFUNCTION("IFERROR(TRANSPOSE(SORT(TRANSPOSE(FILTER(AE591:AI591, AE591:AI591&lt;&gt;0)),1, FALSE)))"),1.0)</f>
        <v>1</v>
      </c>
      <c r="AM591" s="1">
        <f>IFERROR(__xludf.DUMMYFUNCTION("""COMPUTED_VALUE"""),1.0)</f>
        <v>1</v>
      </c>
      <c r="AN591" s="1">
        <f>IFERROR(__xludf.DUMMYFUNCTION("""COMPUTED_VALUE"""),1.0)</f>
        <v>1</v>
      </c>
      <c r="AO591" s="1">
        <f>IFERROR(__xludf.DUMMYFUNCTION("""COMPUTED_VALUE"""),1.0)</f>
        <v>1</v>
      </c>
      <c r="AR591" s="1">
        <v>2.0</v>
      </c>
      <c r="AS591" s="1">
        <v>1.0</v>
      </c>
      <c r="AT591" s="1">
        <v>1.0</v>
      </c>
      <c r="AU591" s="1">
        <v>1.0</v>
      </c>
      <c r="AV591" s="1"/>
      <c r="AX591" s="1">
        <v>590.0</v>
      </c>
      <c r="AY591" s="1">
        <v>3.0</v>
      </c>
      <c r="AZ591" s="1">
        <v>1.0</v>
      </c>
      <c r="BA591" s="1">
        <v>1.0</v>
      </c>
      <c r="BB591" s="1"/>
      <c r="BC591" s="1"/>
      <c r="BD591" s="1">
        <v>7.0</v>
      </c>
      <c r="BE591" s="1">
        <v>8.0</v>
      </c>
      <c r="BF591" s="1">
        <v>8.0</v>
      </c>
      <c r="BG591" s="1">
        <v>2.0</v>
      </c>
      <c r="BH591" s="1">
        <v>8.0</v>
      </c>
      <c r="BI591" s="1">
        <v>78828.0</v>
      </c>
      <c r="BJ591" s="1">
        <v>848.0</v>
      </c>
      <c r="BL591" s="1">
        <v>500320.0</v>
      </c>
    </row>
    <row r="592" ht="15.75" customHeight="1">
      <c r="A592" s="2" t="s">
        <v>1134</v>
      </c>
      <c r="B592" s="1" t="str">
        <f>IFERROR(__xludf.DUMMYFUNCTION("""COMPUTED_VALUE"""),"5555J")</f>
        <v>5555J</v>
      </c>
      <c r="C592" s="1">
        <f>IFERROR(__xludf.DUMMYFUNCTION("""COMPUTED_VALUE"""),837.0)</f>
        <v>837</v>
      </c>
      <c r="D592" s="1" t="s">
        <v>29</v>
      </c>
      <c r="E592" s="1" t="s">
        <v>29</v>
      </c>
      <c r="F592" s="1" t="s">
        <v>29</v>
      </c>
      <c r="G592" s="1" t="s">
        <v>29</v>
      </c>
      <c r="H592" s="1" t="s">
        <v>22</v>
      </c>
      <c r="M592" s="1">
        <v>5.0</v>
      </c>
      <c r="N592" s="1">
        <v>5.0</v>
      </c>
      <c r="O592" s="1">
        <v>5.0</v>
      </c>
      <c r="P592" s="1">
        <v>5.0</v>
      </c>
      <c r="Q592" s="1">
        <v>1.0</v>
      </c>
      <c r="S592" s="1" t="s">
        <v>29</v>
      </c>
      <c r="T592" s="1" t="s">
        <v>29</v>
      </c>
      <c r="U592" s="1" t="s">
        <v>29</v>
      </c>
      <c r="V592" s="1" t="s">
        <v>29</v>
      </c>
      <c r="W592" s="1" t="s">
        <v>25</v>
      </c>
      <c r="Y592" s="1" t="str">
        <f>IFERROR(__xludf.DUMMYFUNCTION("UNIQUE(S592:W592, TRUE)"),"5")</f>
        <v>5</v>
      </c>
      <c r="Z592" s="1" t="str">
        <f>IFERROR(__xludf.DUMMYFUNCTION("""COMPUTED_VALUE"""),"")</f>
        <v/>
      </c>
      <c r="AE592" s="1">
        <f t="shared" ref="AE592:AI592" si="592">IF($A592&lt;&gt;"", COUNTIF($D592:$H592, "=" &amp; Y592),"")</f>
        <v>4</v>
      </c>
      <c r="AF592" s="1">
        <f t="shared" si="592"/>
        <v>0</v>
      </c>
      <c r="AG592" s="1">
        <f t="shared" si="592"/>
        <v>0</v>
      </c>
      <c r="AH592" s="1">
        <f t="shared" si="592"/>
        <v>0</v>
      </c>
      <c r="AI592" s="1">
        <f t="shared" si="592"/>
        <v>0</v>
      </c>
      <c r="AJ592" s="1">
        <f t="shared" si="3"/>
        <v>1</v>
      </c>
      <c r="AL592" s="1">
        <f>IFERROR(__xludf.DUMMYFUNCTION("IFERROR(TRANSPOSE(SORT(TRANSPOSE(FILTER(AE592:AI592, AE592:AI592&lt;&gt;0)),1, FALSE)))"),4.0)</f>
        <v>4</v>
      </c>
      <c r="AR592" s="1">
        <v>5.0</v>
      </c>
      <c r="AS592" s="1"/>
      <c r="AT592" s="1"/>
      <c r="AU592" s="1"/>
      <c r="AV592" s="1"/>
      <c r="AX592" s="1">
        <v>591.0</v>
      </c>
      <c r="AY592" s="1">
        <v>3.0</v>
      </c>
      <c r="AZ592" s="1">
        <v>1.0</v>
      </c>
      <c r="BA592" s="1">
        <v>1.0</v>
      </c>
      <c r="BB592" s="1"/>
      <c r="BC592" s="1"/>
      <c r="BD592" s="1">
        <v>7.0</v>
      </c>
      <c r="BE592" s="1">
        <v>10.0</v>
      </c>
      <c r="BF592" s="1">
        <v>12.0</v>
      </c>
      <c r="BG592" s="1">
        <v>1.0</v>
      </c>
      <c r="BH592" s="1">
        <v>10.0</v>
      </c>
      <c r="BI592" s="1" t="s">
        <v>1135</v>
      </c>
      <c r="BJ592" s="1">
        <v>479.0</v>
      </c>
      <c r="BL592" s="1">
        <v>283089.0</v>
      </c>
    </row>
    <row r="593" ht="15.75" customHeight="1">
      <c r="A593" s="2" t="s">
        <v>1136</v>
      </c>
      <c r="B593" s="1" t="str">
        <f>IFERROR(__xludf.DUMMYFUNCTION("""COMPUTED_VALUE"""),"42TQ7")</f>
        <v>42TQ7</v>
      </c>
      <c r="C593" s="1">
        <f>IFERROR(__xludf.DUMMYFUNCTION("""COMPUTED_VALUE"""),112.0)</f>
        <v>112</v>
      </c>
      <c r="D593" s="1" t="s">
        <v>21</v>
      </c>
      <c r="E593" s="1" t="s">
        <v>24</v>
      </c>
      <c r="F593" s="1" t="s">
        <v>45</v>
      </c>
      <c r="G593" s="1" t="s">
        <v>20</v>
      </c>
      <c r="H593" s="1" t="s">
        <v>28</v>
      </c>
      <c r="M593" s="1">
        <v>4.0</v>
      </c>
      <c r="N593" s="1">
        <v>2.0</v>
      </c>
      <c r="O593" s="1">
        <v>10.0</v>
      </c>
      <c r="P593" s="1">
        <v>12.0</v>
      </c>
      <c r="Q593" s="1">
        <v>7.0</v>
      </c>
      <c r="S593" s="1" t="s">
        <v>21</v>
      </c>
      <c r="T593" s="1" t="s">
        <v>24</v>
      </c>
      <c r="U593" s="1" t="s">
        <v>45</v>
      </c>
      <c r="V593" s="1" t="s">
        <v>20</v>
      </c>
      <c r="W593" s="1" t="s">
        <v>28</v>
      </c>
      <c r="Y593" s="1" t="str">
        <f>IFERROR(__xludf.DUMMYFUNCTION("UNIQUE(S593:W593, TRUE)"),"4")</f>
        <v>4</v>
      </c>
      <c r="Z593" s="1" t="str">
        <f>IFERROR(__xludf.DUMMYFUNCTION("""COMPUTED_VALUE"""),"2")</f>
        <v>2</v>
      </c>
      <c r="AA593" s="1" t="str">
        <f>IFERROR(__xludf.DUMMYFUNCTION("""COMPUTED_VALUE"""),"T")</f>
        <v>T</v>
      </c>
      <c r="AB593" s="1" t="str">
        <f>IFERROR(__xludf.DUMMYFUNCTION("""COMPUTED_VALUE"""),"Q")</f>
        <v>Q</v>
      </c>
      <c r="AC593" s="1" t="str">
        <f>IFERROR(__xludf.DUMMYFUNCTION("""COMPUTED_VALUE"""),"7")</f>
        <v>7</v>
      </c>
      <c r="AE593" s="1">
        <f t="shared" ref="AE593:AI593" si="593">IF($A593&lt;&gt;"", COUNTIF($D593:$H593, "=" &amp; Y593),"")</f>
        <v>1</v>
      </c>
      <c r="AF593" s="1">
        <f t="shared" si="593"/>
        <v>1</v>
      </c>
      <c r="AG593" s="1">
        <f t="shared" si="593"/>
        <v>1</v>
      </c>
      <c r="AH593" s="1">
        <f t="shared" si="593"/>
        <v>1</v>
      </c>
      <c r="AI593" s="1">
        <f t="shared" si="593"/>
        <v>1</v>
      </c>
      <c r="AJ593" s="1">
        <f t="shared" si="3"/>
        <v>0</v>
      </c>
      <c r="AL593" s="1">
        <f>IFERROR(__xludf.DUMMYFUNCTION("IFERROR(TRANSPOSE(SORT(TRANSPOSE(FILTER(AE593:AI593, AE593:AI593&lt;&gt;0)),1, FALSE)))"),1.0)</f>
        <v>1</v>
      </c>
      <c r="AM593" s="1">
        <f>IFERROR(__xludf.DUMMYFUNCTION("""COMPUTED_VALUE"""),1.0)</f>
        <v>1</v>
      </c>
      <c r="AN593" s="1">
        <f>IFERROR(__xludf.DUMMYFUNCTION("""COMPUTED_VALUE"""),1.0)</f>
        <v>1</v>
      </c>
      <c r="AO593" s="1">
        <f>IFERROR(__xludf.DUMMYFUNCTION("""COMPUTED_VALUE"""),1.0)</f>
        <v>1</v>
      </c>
      <c r="AP593" s="1">
        <f>IFERROR(__xludf.DUMMYFUNCTION("""COMPUTED_VALUE"""),1.0)</f>
        <v>1</v>
      </c>
      <c r="AR593" s="1">
        <v>1.0</v>
      </c>
      <c r="AS593" s="1">
        <v>1.0</v>
      </c>
      <c r="AT593" s="1">
        <v>1.0</v>
      </c>
      <c r="AU593" s="1">
        <v>1.0</v>
      </c>
      <c r="AV593" s="1">
        <v>1.0</v>
      </c>
      <c r="AX593" s="1">
        <v>592.0</v>
      </c>
      <c r="AY593" s="1">
        <v>3.0</v>
      </c>
      <c r="AZ593" s="1">
        <v>1.0</v>
      </c>
      <c r="BA593" s="1">
        <v>1.0</v>
      </c>
      <c r="BB593" s="1"/>
      <c r="BC593" s="1"/>
      <c r="BD593" s="1">
        <v>7.0</v>
      </c>
      <c r="BE593" s="1">
        <v>10.0</v>
      </c>
      <c r="BF593" s="1">
        <v>14.0</v>
      </c>
      <c r="BG593" s="1">
        <v>10.0</v>
      </c>
      <c r="BH593" s="1">
        <v>10.0</v>
      </c>
      <c r="BI593" s="1" t="s">
        <v>1137</v>
      </c>
      <c r="BJ593" s="1">
        <v>11.0</v>
      </c>
      <c r="BL593" s="1">
        <v>6512.0</v>
      </c>
    </row>
    <row r="594" ht="15.75" customHeight="1">
      <c r="A594" s="2" t="s">
        <v>1138</v>
      </c>
      <c r="B594" s="1" t="str">
        <f>IFERROR(__xludf.DUMMYFUNCTION("""COMPUTED_VALUE"""),"J2J55")</f>
        <v>J2J55</v>
      </c>
      <c r="C594" s="1">
        <f>IFERROR(__xludf.DUMMYFUNCTION("""COMPUTED_VALUE"""),886.0)</f>
        <v>886</v>
      </c>
      <c r="D594" s="1" t="s">
        <v>22</v>
      </c>
      <c r="E594" s="1" t="s">
        <v>24</v>
      </c>
      <c r="F594" s="1" t="s">
        <v>22</v>
      </c>
      <c r="G594" s="1" t="s">
        <v>29</v>
      </c>
      <c r="H594" s="1" t="s">
        <v>29</v>
      </c>
      <c r="M594" s="1">
        <v>1.0</v>
      </c>
      <c r="N594" s="1">
        <v>2.0</v>
      </c>
      <c r="O594" s="1">
        <v>1.0</v>
      </c>
      <c r="P594" s="1">
        <v>5.0</v>
      </c>
      <c r="Q594" s="1">
        <v>5.0</v>
      </c>
      <c r="S594" s="1" t="s">
        <v>25</v>
      </c>
      <c r="T594" s="1" t="s">
        <v>24</v>
      </c>
      <c r="U594" s="1" t="s">
        <v>25</v>
      </c>
      <c r="V594" s="1" t="s">
        <v>29</v>
      </c>
      <c r="W594" s="1" t="s">
        <v>29</v>
      </c>
      <c r="Y594" s="1" t="str">
        <f>IFERROR(__xludf.DUMMYFUNCTION("UNIQUE(S594:W594, TRUE)"),"")</f>
        <v/>
      </c>
      <c r="Z594" s="1" t="str">
        <f>IFERROR(__xludf.DUMMYFUNCTION("""COMPUTED_VALUE"""),"2")</f>
        <v>2</v>
      </c>
      <c r="AA594" s="1" t="str">
        <f>IFERROR(__xludf.DUMMYFUNCTION("""COMPUTED_VALUE"""),"5")</f>
        <v>5</v>
      </c>
      <c r="AE594" s="1">
        <f t="shared" ref="AE594:AI594" si="594">IF($A594&lt;&gt;"", COUNTIF($D594:$H594, "=" &amp; Y594),"")</f>
        <v>0</v>
      </c>
      <c r="AF594" s="1">
        <f t="shared" si="594"/>
        <v>1</v>
      </c>
      <c r="AG594" s="1">
        <f t="shared" si="594"/>
        <v>2</v>
      </c>
      <c r="AH594" s="1">
        <f t="shared" si="594"/>
        <v>0</v>
      </c>
      <c r="AI594" s="1">
        <f t="shared" si="594"/>
        <v>0</v>
      </c>
      <c r="AJ594" s="1">
        <f t="shared" si="3"/>
        <v>2</v>
      </c>
      <c r="AL594" s="1">
        <f>IFERROR(__xludf.DUMMYFUNCTION("IFERROR(TRANSPOSE(SORT(TRANSPOSE(FILTER(AE594:AI594, AE594:AI594&lt;&gt;0)),1, FALSE)))"),2.0)</f>
        <v>2</v>
      </c>
      <c r="AM594" s="1">
        <f>IFERROR(__xludf.DUMMYFUNCTION("""COMPUTED_VALUE"""),1.0)</f>
        <v>1</v>
      </c>
      <c r="AR594" s="1">
        <v>4.0</v>
      </c>
      <c r="AS594" s="1">
        <v>1.0</v>
      </c>
      <c r="AT594" s="1"/>
      <c r="AU594" s="1"/>
      <c r="AV594" s="1"/>
      <c r="AX594" s="1">
        <v>593.0</v>
      </c>
      <c r="AY594" s="1">
        <v>3.0</v>
      </c>
      <c r="AZ594" s="1">
        <v>1.0</v>
      </c>
      <c r="BA594" s="1">
        <v>1.0</v>
      </c>
      <c r="BB594" s="1"/>
      <c r="BC594" s="1"/>
      <c r="BD594" s="1">
        <v>7.0</v>
      </c>
      <c r="BE594" s="1">
        <v>12.0</v>
      </c>
      <c r="BF594" s="1">
        <v>7.0</v>
      </c>
      <c r="BG594" s="1">
        <v>7.0</v>
      </c>
      <c r="BH594" s="1">
        <v>13.0</v>
      </c>
      <c r="BI594" s="1" t="s">
        <v>1139</v>
      </c>
      <c r="BJ594" s="1">
        <v>434.0</v>
      </c>
      <c r="BL594" s="1">
        <v>257362.0</v>
      </c>
    </row>
    <row r="595" ht="15.75" customHeight="1">
      <c r="A595" s="2" t="s">
        <v>1140</v>
      </c>
      <c r="B595" s="1" t="str">
        <f>IFERROR(__xludf.DUMMYFUNCTION("""COMPUTED_VALUE"""),"2Q9QJ")</f>
        <v>2Q9QJ</v>
      </c>
      <c r="C595" s="1">
        <f>IFERROR(__xludf.DUMMYFUNCTION("""COMPUTED_VALUE"""),942.0)</f>
        <v>942</v>
      </c>
      <c r="D595" s="1" t="s">
        <v>24</v>
      </c>
      <c r="E595" s="1" t="s">
        <v>20</v>
      </c>
      <c r="F595" s="1" t="s">
        <v>23</v>
      </c>
      <c r="G595" s="1" t="s">
        <v>20</v>
      </c>
      <c r="H595" s="1" t="s">
        <v>22</v>
      </c>
      <c r="M595" s="1">
        <v>2.0</v>
      </c>
      <c r="N595" s="1">
        <v>12.0</v>
      </c>
      <c r="O595" s="1">
        <v>9.0</v>
      </c>
      <c r="P595" s="1">
        <v>12.0</v>
      </c>
      <c r="Q595" s="1">
        <v>1.0</v>
      </c>
      <c r="S595" s="1" t="s">
        <v>24</v>
      </c>
      <c r="T595" s="1" t="s">
        <v>20</v>
      </c>
      <c r="U595" s="1" t="s">
        <v>23</v>
      </c>
      <c r="V595" s="1" t="s">
        <v>20</v>
      </c>
      <c r="W595" s="1" t="s">
        <v>25</v>
      </c>
      <c r="Y595" s="1" t="str">
        <f>IFERROR(__xludf.DUMMYFUNCTION("UNIQUE(S595:W595, TRUE)"),"2")</f>
        <v>2</v>
      </c>
      <c r="Z595" s="1" t="str">
        <f>IFERROR(__xludf.DUMMYFUNCTION("""COMPUTED_VALUE"""),"Q")</f>
        <v>Q</v>
      </c>
      <c r="AA595" s="1" t="str">
        <f>IFERROR(__xludf.DUMMYFUNCTION("""COMPUTED_VALUE"""),"9")</f>
        <v>9</v>
      </c>
      <c r="AB595" s="1" t="str">
        <f>IFERROR(__xludf.DUMMYFUNCTION("""COMPUTED_VALUE"""),"")</f>
        <v/>
      </c>
      <c r="AE595" s="1">
        <f t="shared" ref="AE595:AI595" si="595">IF($A595&lt;&gt;"", COUNTIF($D595:$H595, "=" &amp; Y595),"")</f>
        <v>1</v>
      </c>
      <c r="AF595" s="1">
        <f t="shared" si="595"/>
        <v>2</v>
      </c>
      <c r="AG595" s="1">
        <f t="shared" si="595"/>
        <v>1</v>
      </c>
      <c r="AH595" s="1">
        <f t="shared" si="595"/>
        <v>0</v>
      </c>
      <c r="AI595" s="1">
        <f t="shared" si="595"/>
        <v>0</v>
      </c>
      <c r="AJ595" s="1">
        <f t="shared" si="3"/>
        <v>1</v>
      </c>
      <c r="AL595" s="1">
        <f>IFERROR(__xludf.DUMMYFUNCTION("IFERROR(TRANSPOSE(SORT(TRANSPOSE(FILTER(AE595:AI595, AE595:AI595&lt;&gt;0)),1, FALSE)))"),2.0)</f>
        <v>2</v>
      </c>
      <c r="AM595" s="1">
        <f>IFERROR(__xludf.DUMMYFUNCTION("""COMPUTED_VALUE"""),1.0)</f>
        <v>1</v>
      </c>
      <c r="AN595" s="1">
        <f>IFERROR(__xludf.DUMMYFUNCTION("""COMPUTED_VALUE"""),1.0)</f>
        <v>1</v>
      </c>
      <c r="AR595" s="1">
        <v>3.0</v>
      </c>
      <c r="AS595" s="1">
        <v>1.0</v>
      </c>
      <c r="AT595" s="1">
        <v>1.0</v>
      </c>
      <c r="AU595" s="1"/>
      <c r="AV595" s="1"/>
      <c r="AX595" s="1">
        <v>594.0</v>
      </c>
      <c r="AY595" s="1">
        <v>3.0</v>
      </c>
      <c r="AZ595" s="1">
        <v>1.0</v>
      </c>
      <c r="BA595" s="1">
        <v>1.0</v>
      </c>
      <c r="BB595" s="1"/>
      <c r="BC595" s="1"/>
      <c r="BD595" s="1">
        <v>7.0</v>
      </c>
      <c r="BE595" s="1">
        <v>13.0</v>
      </c>
      <c r="BF595" s="1">
        <v>1.0</v>
      </c>
      <c r="BG595" s="1">
        <v>13.0</v>
      </c>
      <c r="BH595" s="1">
        <v>5.0</v>
      </c>
      <c r="BI595" s="1" t="s">
        <v>1141</v>
      </c>
      <c r="BJ595" s="1">
        <v>738.0</v>
      </c>
      <c r="BL595" s="1">
        <v>438372.0</v>
      </c>
    </row>
    <row r="596" ht="15.75" customHeight="1">
      <c r="A596" s="2" t="s">
        <v>1142</v>
      </c>
      <c r="B596" s="1" t="str">
        <f>IFERROR(__xludf.DUMMYFUNCTION("""COMPUTED_VALUE"""),"ATATT")</f>
        <v>ATATT</v>
      </c>
      <c r="C596" s="1">
        <f>IFERROR(__xludf.DUMMYFUNCTION("""COMPUTED_VALUE"""),778.0)</f>
        <v>778</v>
      </c>
      <c r="D596" s="1" t="s">
        <v>39</v>
      </c>
      <c r="E596" s="1" t="s">
        <v>45</v>
      </c>
      <c r="F596" s="1" t="s">
        <v>39</v>
      </c>
      <c r="G596" s="1" t="s">
        <v>45</v>
      </c>
      <c r="H596" s="1" t="s">
        <v>45</v>
      </c>
      <c r="M596" s="1">
        <v>14.0</v>
      </c>
      <c r="N596" s="1">
        <v>10.0</v>
      </c>
      <c r="O596" s="1">
        <v>14.0</v>
      </c>
      <c r="P596" s="1">
        <v>10.0</v>
      </c>
      <c r="Q596" s="1">
        <v>10.0</v>
      </c>
      <c r="S596" s="1" t="s">
        <v>39</v>
      </c>
      <c r="T596" s="1" t="s">
        <v>45</v>
      </c>
      <c r="U596" s="1" t="s">
        <v>39</v>
      </c>
      <c r="V596" s="1" t="s">
        <v>45</v>
      </c>
      <c r="W596" s="1" t="s">
        <v>45</v>
      </c>
      <c r="Y596" s="1" t="str">
        <f>IFERROR(__xludf.DUMMYFUNCTION("UNIQUE(S596:W596, TRUE)"),"A")</f>
        <v>A</v>
      </c>
      <c r="Z596" s="1" t="str">
        <f>IFERROR(__xludf.DUMMYFUNCTION("""COMPUTED_VALUE"""),"T")</f>
        <v>T</v>
      </c>
      <c r="AE596" s="1">
        <f t="shared" ref="AE596:AI596" si="596">IF($A596&lt;&gt;"", COUNTIF($D596:$H596, "=" &amp; Y596),"")</f>
        <v>2</v>
      </c>
      <c r="AF596" s="1">
        <f t="shared" si="596"/>
        <v>3</v>
      </c>
      <c r="AG596" s="1">
        <f t="shared" si="596"/>
        <v>0</v>
      </c>
      <c r="AH596" s="1">
        <f t="shared" si="596"/>
        <v>0</v>
      </c>
      <c r="AI596" s="1">
        <f t="shared" si="596"/>
        <v>0</v>
      </c>
      <c r="AJ596" s="1">
        <f t="shared" si="3"/>
        <v>0</v>
      </c>
      <c r="AL596" s="1">
        <f>IFERROR(__xludf.DUMMYFUNCTION("IFERROR(TRANSPOSE(SORT(TRANSPOSE(FILTER(AE596:AI596, AE596:AI596&lt;&gt;0)),1, FALSE)))"),3.0)</f>
        <v>3</v>
      </c>
      <c r="AM596" s="1">
        <f>IFERROR(__xludf.DUMMYFUNCTION("""COMPUTED_VALUE"""),2.0)</f>
        <v>2</v>
      </c>
      <c r="AR596" s="1">
        <v>3.0</v>
      </c>
      <c r="AS596" s="1">
        <v>2.0</v>
      </c>
      <c r="AT596" s="1"/>
      <c r="AU596" s="1"/>
      <c r="AV596" s="1"/>
      <c r="AX596" s="1">
        <v>595.0</v>
      </c>
      <c r="AY596" s="1">
        <v>3.0</v>
      </c>
      <c r="AZ596" s="1">
        <v>1.0</v>
      </c>
      <c r="BA596" s="1">
        <v>1.0</v>
      </c>
      <c r="BB596" s="1"/>
      <c r="BC596" s="1"/>
      <c r="BD596" s="1">
        <v>7.0</v>
      </c>
      <c r="BE596" s="1">
        <v>14.0</v>
      </c>
      <c r="BF596" s="1">
        <v>14.0</v>
      </c>
      <c r="BG596" s="1">
        <v>14.0</v>
      </c>
      <c r="BH596" s="1">
        <v>4.0</v>
      </c>
      <c r="BI596" s="1" t="s">
        <v>1143</v>
      </c>
      <c r="BJ596" s="1">
        <v>549.0</v>
      </c>
      <c r="BL596" s="1">
        <v>326655.0</v>
      </c>
    </row>
    <row r="597" ht="15.75" customHeight="1">
      <c r="A597" s="2" t="s">
        <v>1144</v>
      </c>
      <c r="B597" s="1" t="str">
        <f>IFERROR(__xludf.DUMMYFUNCTION("""COMPUTED_VALUE"""),"7J676")</f>
        <v>7J676</v>
      </c>
      <c r="C597" s="1">
        <f>IFERROR(__xludf.DUMMYFUNCTION("""COMPUTED_VALUE"""),304.0)</f>
        <v>304</v>
      </c>
      <c r="D597" s="1" t="s">
        <v>28</v>
      </c>
      <c r="E597" s="1" t="s">
        <v>22</v>
      </c>
      <c r="F597" s="1" t="s">
        <v>40</v>
      </c>
      <c r="G597" s="1" t="s">
        <v>28</v>
      </c>
      <c r="H597" s="1" t="s">
        <v>40</v>
      </c>
      <c r="M597" s="1">
        <v>7.0</v>
      </c>
      <c r="N597" s="1">
        <v>1.0</v>
      </c>
      <c r="O597" s="1">
        <v>6.0</v>
      </c>
      <c r="P597" s="1">
        <v>7.0</v>
      </c>
      <c r="Q597" s="1">
        <v>6.0</v>
      </c>
      <c r="S597" s="1" t="s">
        <v>28</v>
      </c>
      <c r="T597" s="1" t="s">
        <v>25</v>
      </c>
      <c r="U597" s="1" t="s">
        <v>40</v>
      </c>
      <c r="V597" s="1" t="s">
        <v>28</v>
      </c>
      <c r="W597" s="1" t="s">
        <v>40</v>
      </c>
      <c r="Y597" s="1" t="str">
        <f>IFERROR(__xludf.DUMMYFUNCTION("UNIQUE(S597:W597, TRUE)"),"7")</f>
        <v>7</v>
      </c>
      <c r="Z597" s="1" t="str">
        <f>IFERROR(__xludf.DUMMYFUNCTION("""COMPUTED_VALUE"""),"")</f>
        <v/>
      </c>
      <c r="AA597" s="1" t="str">
        <f>IFERROR(__xludf.DUMMYFUNCTION("""COMPUTED_VALUE"""),"6")</f>
        <v>6</v>
      </c>
      <c r="AE597" s="1">
        <f t="shared" ref="AE597:AI597" si="597">IF($A597&lt;&gt;"", COUNTIF($D597:$H597, "=" &amp; Y597),"")</f>
        <v>2</v>
      </c>
      <c r="AF597" s="1">
        <f t="shared" si="597"/>
        <v>0</v>
      </c>
      <c r="AG597" s="1">
        <f t="shared" si="597"/>
        <v>2</v>
      </c>
      <c r="AH597" s="1">
        <f t="shared" si="597"/>
        <v>0</v>
      </c>
      <c r="AI597" s="1">
        <f t="shared" si="597"/>
        <v>0</v>
      </c>
      <c r="AJ597" s="1">
        <f t="shared" si="3"/>
        <v>1</v>
      </c>
      <c r="AL597" s="1">
        <f>IFERROR(__xludf.DUMMYFUNCTION("IFERROR(TRANSPOSE(SORT(TRANSPOSE(FILTER(AE597:AI597, AE597:AI597&lt;&gt;0)),1, FALSE)))"),2.0)</f>
        <v>2</v>
      </c>
      <c r="AM597" s="1">
        <f>IFERROR(__xludf.DUMMYFUNCTION("""COMPUTED_VALUE"""),2.0)</f>
        <v>2</v>
      </c>
      <c r="AR597" s="1">
        <v>3.0</v>
      </c>
      <c r="AS597" s="1">
        <v>2.0</v>
      </c>
      <c r="AT597" s="1"/>
      <c r="AU597" s="1"/>
      <c r="AV597" s="1"/>
      <c r="AX597" s="1">
        <v>596.0</v>
      </c>
      <c r="AY597" s="1">
        <v>3.0</v>
      </c>
      <c r="AZ597" s="1">
        <v>1.0</v>
      </c>
      <c r="BA597" s="1">
        <v>1.0</v>
      </c>
      <c r="BB597" s="1"/>
      <c r="BC597" s="1"/>
      <c r="BD597" s="1">
        <v>8.0</v>
      </c>
      <c r="BE597" s="1">
        <v>1.0</v>
      </c>
      <c r="BF597" s="1">
        <v>3.0</v>
      </c>
      <c r="BG597" s="1">
        <v>2.0</v>
      </c>
      <c r="BH597" s="1">
        <v>1.0</v>
      </c>
      <c r="BI597" s="1" t="s">
        <v>1145</v>
      </c>
      <c r="BJ597" s="1">
        <v>233.0</v>
      </c>
      <c r="BL597" s="1">
        <v>138868.0</v>
      </c>
    </row>
    <row r="598" ht="15.75" customHeight="1">
      <c r="A598" s="2" t="s">
        <v>1146</v>
      </c>
      <c r="B598" s="1" t="str">
        <f>IFERROR(__xludf.DUMMYFUNCTION("""COMPUTED_VALUE"""),"5K8T7")</f>
        <v>5K8T7</v>
      </c>
      <c r="C598" s="1">
        <f>IFERROR(__xludf.DUMMYFUNCTION("""COMPUTED_VALUE"""),269.0)</f>
        <v>269</v>
      </c>
      <c r="D598" s="1" t="s">
        <v>29</v>
      </c>
      <c r="E598" s="1" t="s">
        <v>38</v>
      </c>
      <c r="F598" s="1" t="s">
        <v>30</v>
      </c>
      <c r="G598" s="1" t="s">
        <v>45</v>
      </c>
      <c r="H598" s="1" t="s">
        <v>28</v>
      </c>
      <c r="M598" s="1">
        <v>5.0</v>
      </c>
      <c r="N598" s="1">
        <v>13.0</v>
      </c>
      <c r="O598" s="1">
        <v>8.0</v>
      </c>
      <c r="P598" s="1">
        <v>10.0</v>
      </c>
      <c r="Q598" s="1">
        <v>7.0</v>
      </c>
      <c r="S598" s="1" t="s">
        <v>29</v>
      </c>
      <c r="T598" s="1" t="s">
        <v>38</v>
      </c>
      <c r="U598" s="1" t="s">
        <v>30</v>
      </c>
      <c r="V598" s="1" t="s">
        <v>45</v>
      </c>
      <c r="W598" s="1" t="s">
        <v>28</v>
      </c>
      <c r="Y598" s="1" t="str">
        <f>IFERROR(__xludf.DUMMYFUNCTION("UNIQUE(S598:W598, TRUE)"),"5")</f>
        <v>5</v>
      </c>
      <c r="Z598" s="1" t="str">
        <f>IFERROR(__xludf.DUMMYFUNCTION("""COMPUTED_VALUE"""),"K")</f>
        <v>K</v>
      </c>
      <c r="AA598" s="1" t="str">
        <f>IFERROR(__xludf.DUMMYFUNCTION("""COMPUTED_VALUE"""),"8")</f>
        <v>8</v>
      </c>
      <c r="AB598" s="1" t="str">
        <f>IFERROR(__xludf.DUMMYFUNCTION("""COMPUTED_VALUE"""),"T")</f>
        <v>T</v>
      </c>
      <c r="AC598" s="1" t="str">
        <f>IFERROR(__xludf.DUMMYFUNCTION("""COMPUTED_VALUE"""),"7")</f>
        <v>7</v>
      </c>
      <c r="AE598" s="1">
        <f t="shared" ref="AE598:AI598" si="598">IF($A598&lt;&gt;"", COUNTIF($D598:$H598, "=" &amp; Y598),"")</f>
        <v>1</v>
      </c>
      <c r="AF598" s="1">
        <f t="shared" si="598"/>
        <v>1</v>
      </c>
      <c r="AG598" s="1">
        <f t="shared" si="598"/>
        <v>1</v>
      </c>
      <c r="AH598" s="1">
        <f t="shared" si="598"/>
        <v>1</v>
      </c>
      <c r="AI598" s="1">
        <f t="shared" si="598"/>
        <v>1</v>
      </c>
      <c r="AJ598" s="1">
        <f t="shared" si="3"/>
        <v>0</v>
      </c>
      <c r="AL598" s="1">
        <f>IFERROR(__xludf.DUMMYFUNCTION("IFERROR(TRANSPOSE(SORT(TRANSPOSE(FILTER(AE598:AI598, AE598:AI598&lt;&gt;0)),1, FALSE)))"),1.0)</f>
        <v>1</v>
      </c>
      <c r="AM598" s="1">
        <f>IFERROR(__xludf.DUMMYFUNCTION("""COMPUTED_VALUE"""),1.0)</f>
        <v>1</v>
      </c>
      <c r="AN598" s="1">
        <f>IFERROR(__xludf.DUMMYFUNCTION("""COMPUTED_VALUE"""),1.0)</f>
        <v>1</v>
      </c>
      <c r="AO598" s="1">
        <f>IFERROR(__xludf.DUMMYFUNCTION("""COMPUTED_VALUE"""),1.0)</f>
        <v>1</v>
      </c>
      <c r="AP598" s="1">
        <f>IFERROR(__xludf.DUMMYFUNCTION("""COMPUTED_VALUE"""),1.0)</f>
        <v>1</v>
      </c>
      <c r="AR598" s="1">
        <v>1.0</v>
      </c>
      <c r="AS598" s="1">
        <v>1.0</v>
      </c>
      <c r="AT598" s="1">
        <v>1.0</v>
      </c>
      <c r="AU598" s="1">
        <v>1.0</v>
      </c>
      <c r="AV598" s="1">
        <v>1.0</v>
      </c>
      <c r="AX598" s="1">
        <v>597.0</v>
      </c>
      <c r="AY598" s="1">
        <v>3.0</v>
      </c>
      <c r="AZ598" s="1">
        <v>1.0</v>
      </c>
      <c r="BA598" s="1">
        <v>1.0</v>
      </c>
      <c r="BB598" s="1"/>
      <c r="BC598" s="1"/>
      <c r="BD598" s="1">
        <v>8.0</v>
      </c>
      <c r="BE598" s="1">
        <v>2.0</v>
      </c>
      <c r="BF598" s="1">
        <v>14.0</v>
      </c>
      <c r="BG598" s="1">
        <v>14.0</v>
      </c>
      <c r="BH598" s="1">
        <v>14.0</v>
      </c>
      <c r="BI598" s="1" t="s">
        <v>1147</v>
      </c>
      <c r="BJ598" s="1">
        <v>894.0</v>
      </c>
      <c r="BL598" s="1">
        <v>533718.0</v>
      </c>
    </row>
    <row r="599" ht="15.75" customHeight="1">
      <c r="A599" s="2" t="s">
        <v>1148</v>
      </c>
      <c r="B599" s="1" t="str">
        <f>IFERROR(__xludf.DUMMYFUNCTION("""COMPUTED_VALUE"""),"9KJA2")</f>
        <v>9KJA2</v>
      </c>
      <c r="C599" s="1">
        <f>IFERROR(__xludf.DUMMYFUNCTION("""COMPUTED_VALUE"""),275.0)</f>
        <v>275</v>
      </c>
      <c r="D599" s="1" t="s">
        <v>23</v>
      </c>
      <c r="E599" s="1" t="s">
        <v>38</v>
      </c>
      <c r="F599" s="1" t="s">
        <v>22</v>
      </c>
      <c r="G599" s="1" t="s">
        <v>39</v>
      </c>
      <c r="H599" s="1" t="s">
        <v>24</v>
      </c>
      <c r="M599" s="1">
        <v>9.0</v>
      </c>
      <c r="N599" s="1">
        <v>13.0</v>
      </c>
      <c r="O599" s="1">
        <v>1.0</v>
      </c>
      <c r="P599" s="1">
        <v>14.0</v>
      </c>
      <c r="Q599" s="1">
        <v>2.0</v>
      </c>
      <c r="S599" s="1" t="s">
        <v>23</v>
      </c>
      <c r="T599" s="1" t="s">
        <v>38</v>
      </c>
      <c r="U599" s="1" t="s">
        <v>25</v>
      </c>
      <c r="V599" s="1" t="s">
        <v>39</v>
      </c>
      <c r="W599" s="1" t="s">
        <v>24</v>
      </c>
      <c r="Y599" s="1" t="str">
        <f>IFERROR(__xludf.DUMMYFUNCTION("UNIQUE(S599:W599, TRUE)"),"9")</f>
        <v>9</v>
      </c>
      <c r="Z599" s="1" t="str">
        <f>IFERROR(__xludf.DUMMYFUNCTION("""COMPUTED_VALUE"""),"K")</f>
        <v>K</v>
      </c>
      <c r="AA599" s="1" t="str">
        <f>IFERROR(__xludf.DUMMYFUNCTION("""COMPUTED_VALUE"""),"")</f>
        <v/>
      </c>
      <c r="AB599" s="1" t="str">
        <f>IFERROR(__xludf.DUMMYFUNCTION("""COMPUTED_VALUE"""),"A")</f>
        <v>A</v>
      </c>
      <c r="AC599" s="1" t="str">
        <f>IFERROR(__xludf.DUMMYFUNCTION("""COMPUTED_VALUE"""),"2")</f>
        <v>2</v>
      </c>
      <c r="AE599" s="1">
        <f t="shared" ref="AE599:AI599" si="599">IF($A599&lt;&gt;"", COUNTIF($D599:$H599, "=" &amp; Y599),"")</f>
        <v>1</v>
      </c>
      <c r="AF599" s="1">
        <f t="shared" si="599"/>
        <v>1</v>
      </c>
      <c r="AG599" s="1">
        <f t="shared" si="599"/>
        <v>0</v>
      </c>
      <c r="AH599" s="1">
        <f t="shared" si="599"/>
        <v>1</v>
      </c>
      <c r="AI599" s="1">
        <f t="shared" si="599"/>
        <v>1</v>
      </c>
      <c r="AJ599" s="1">
        <f t="shared" si="3"/>
        <v>1</v>
      </c>
      <c r="AL599" s="1">
        <f>IFERROR(__xludf.DUMMYFUNCTION("IFERROR(TRANSPOSE(SORT(TRANSPOSE(FILTER(AE599:AI599, AE599:AI599&lt;&gt;0)),1, FALSE)))"),1.0)</f>
        <v>1</v>
      </c>
      <c r="AM599" s="1">
        <f>IFERROR(__xludf.DUMMYFUNCTION("""COMPUTED_VALUE"""),1.0)</f>
        <v>1</v>
      </c>
      <c r="AN599" s="1">
        <f>IFERROR(__xludf.DUMMYFUNCTION("""COMPUTED_VALUE"""),1.0)</f>
        <v>1</v>
      </c>
      <c r="AO599" s="1">
        <f>IFERROR(__xludf.DUMMYFUNCTION("""COMPUTED_VALUE"""),1.0)</f>
        <v>1</v>
      </c>
      <c r="AR599" s="1">
        <v>2.0</v>
      </c>
      <c r="AS599" s="1">
        <v>1.0</v>
      </c>
      <c r="AT599" s="1">
        <v>1.0</v>
      </c>
      <c r="AU599" s="1">
        <v>1.0</v>
      </c>
      <c r="AV599" s="1"/>
      <c r="AX599" s="1">
        <v>598.0</v>
      </c>
      <c r="AY599" s="1">
        <v>3.0</v>
      </c>
      <c r="AZ599" s="1">
        <v>1.0</v>
      </c>
      <c r="BA599" s="1">
        <v>1.0</v>
      </c>
      <c r="BB599" s="1"/>
      <c r="BC599" s="1"/>
      <c r="BD599" s="1">
        <v>8.0</v>
      </c>
      <c r="BE599" s="1">
        <v>3.0</v>
      </c>
      <c r="BF599" s="1">
        <v>3.0</v>
      </c>
      <c r="BG599" s="1">
        <v>5.0</v>
      </c>
      <c r="BH599" s="1">
        <v>3.0</v>
      </c>
      <c r="BI599" s="1">
        <v>83353.0</v>
      </c>
      <c r="BJ599" s="1">
        <v>659.0</v>
      </c>
      <c r="BL599" s="1">
        <v>394082.0</v>
      </c>
    </row>
    <row r="600" ht="15.75" customHeight="1">
      <c r="A600" s="2" t="s">
        <v>1149</v>
      </c>
      <c r="B600" s="1" t="str">
        <f>IFERROR(__xludf.DUMMYFUNCTION("""COMPUTED_VALUE"""),"36TJ3")</f>
        <v>36TJ3</v>
      </c>
      <c r="C600" s="1">
        <f>IFERROR(__xludf.DUMMYFUNCTION("""COMPUTED_VALUE"""),324.0)</f>
        <v>324</v>
      </c>
      <c r="D600" s="1" t="s">
        <v>31</v>
      </c>
      <c r="E600" s="1" t="s">
        <v>40</v>
      </c>
      <c r="F600" s="1" t="s">
        <v>45</v>
      </c>
      <c r="G600" s="1" t="s">
        <v>22</v>
      </c>
      <c r="H600" s="1" t="s">
        <v>31</v>
      </c>
      <c r="M600" s="1">
        <v>3.0</v>
      </c>
      <c r="N600" s="1">
        <v>6.0</v>
      </c>
      <c r="O600" s="1">
        <v>10.0</v>
      </c>
      <c r="P600" s="1">
        <v>1.0</v>
      </c>
      <c r="Q600" s="1">
        <v>3.0</v>
      </c>
      <c r="S600" s="1" t="s">
        <v>31</v>
      </c>
      <c r="T600" s="1" t="s">
        <v>40</v>
      </c>
      <c r="U600" s="1" t="s">
        <v>45</v>
      </c>
      <c r="V600" s="1" t="s">
        <v>25</v>
      </c>
      <c r="W600" s="1" t="s">
        <v>31</v>
      </c>
      <c r="Y600" s="1" t="str">
        <f>IFERROR(__xludf.DUMMYFUNCTION("UNIQUE(S600:W600, TRUE)"),"3")</f>
        <v>3</v>
      </c>
      <c r="Z600" s="1" t="str">
        <f>IFERROR(__xludf.DUMMYFUNCTION("""COMPUTED_VALUE"""),"6")</f>
        <v>6</v>
      </c>
      <c r="AA600" s="1" t="str">
        <f>IFERROR(__xludf.DUMMYFUNCTION("""COMPUTED_VALUE"""),"T")</f>
        <v>T</v>
      </c>
      <c r="AB600" s="1" t="str">
        <f>IFERROR(__xludf.DUMMYFUNCTION("""COMPUTED_VALUE"""),"")</f>
        <v/>
      </c>
      <c r="AE600" s="1">
        <f t="shared" ref="AE600:AI600" si="600">IF($A600&lt;&gt;"", COUNTIF($D600:$H600, "=" &amp; Y600),"")</f>
        <v>2</v>
      </c>
      <c r="AF600" s="1">
        <f t="shared" si="600"/>
        <v>1</v>
      </c>
      <c r="AG600" s="1">
        <f t="shared" si="600"/>
        <v>1</v>
      </c>
      <c r="AH600" s="1">
        <f t="shared" si="600"/>
        <v>0</v>
      </c>
      <c r="AI600" s="1">
        <f t="shared" si="600"/>
        <v>0</v>
      </c>
      <c r="AJ600" s="1">
        <f t="shared" si="3"/>
        <v>1</v>
      </c>
      <c r="AL600" s="1">
        <f>IFERROR(__xludf.DUMMYFUNCTION("IFERROR(TRANSPOSE(SORT(TRANSPOSE(FILTER(AE600:AI600, AE600:AI600&lt;&gt;0)),1, FALSE)))"),2.0)</f>
        <v>2</v>
      </c>
      <c r="AM600" s="1">
        <f>IFERROR(__xludf.DUMMYFUNCTION("""COMPUTED_VALUE"""),1.0)</f>
        <v>1</v>
      </c>
      <c r="AN600" s="1">
        <f>IFERROR(__xludf.DUMMYFUNCTION("""COMPUTED_VALUE"""),1.0)</f>
        <v>1</v>
      </c>
      <c r="AR600" s="1">
        <v>3.0</v>
      </c>
      <c r="AS600" s="1">
        <v>1.0</v>
      </c>
      <c r="AT600" s="1">
        <v>1.0</v>
      </c>
      <c r="AU600" s="1"/>
      <c r="AV600" s="1"/>
      <c r="AX600" s="1">
        <v>599.0</v>
      </c>
      <c r="AY600" s="1">
        <v>3.0</v>
      </c>
      <c r="AZ600" s="1">
        <v>1.0</v>
      </c>
      <c r="BA600" s="1">
        <v>1.0</v>
      </c>
      <c r="BB600" s="1"/>
      <c r="BC600" s="1"/>
      <c r="BD600" s="1">
        <v>8.0</v>
      </c>
      <c r="BE600" s="1">
        <v>4.0</v>
      </c>
      <c r="BF600" s="1">
        <v>2.0</v>
      </c>
      <c r="BG600" s="1">
        <v>1.0</v>
      </c>
      <c r="BH600" s="1">
        <v>8.0</v>
      </c>
      <c r="BI600" s="1" t="s">
        <v>1150</v>
      </c>
      <c r="BJ600" s="1">
        <v>971.0</v>
      </c>
      <c r="BL600" s="1">
        <v>581629.0</v>
      </c>
    </row>
    <row r="601" ht="15.75" customHeight="1">
      <c r="A601" s="2" t="s">
        <v>1151</v>
      </c>
      <c r="B601" s="1" t="str">
        <f>IFERROR(__xludf.DUMMYFUNCTION("""COMPUTED_VALUE"""),"QJ954")</f>
        <v>QJ954</v>
      </c>
      <c r="C601" s="1">
        <f>IFERROR(__xludf.DUMMYFUNCTION("""COMPUTED_VALUE"""),976.0)</f>
        <v>976</v>
      </c>
      <c r="D601" s="1" t="s">
        <v>20</v>
      </c>
      <c r="E601" s="1" t="s">
        <v>22</v>
      </c>
      <c r="F601" s="1" t="s">
        <v>23</v>
      </c>
      <c r="G601" s="1" t="s">
        <v>29</v>
      </c>
      <c r="H601" s="1" t="s">
        <v>21</v>
      </c>
      <c r="M601" s="1">
        <v>12.0</v>
      </c>
      <c r="N601" s="1">
        <v>1.0</v>
      </c>
      <c r="O601" s="1">
        <v>9.0</v>
      </c>
      <c r="P601" s="1">
        <v>5.0</v>
      </c>
      <c r="Q601" s="1">
        <v>4.0</v>
      </c>
      <c r="S601" s="1" t="s">
        <v>20</v>
      </c>
      <c r="T601" s="1" t="s">
        <v>25</v>
      </c>
      <c r="U601" s="1" t="s">
        <v>23</v>
      </c>
      <c r="V601" s="1" t="s">
        <v>29</v>
      </c>
      <c r="W601" s="1" t="s">
        <v>21</v>
      </c>
      <c r="Y601" s="1" t="str">
        <f>IFERROR(__xludf.DUMMYFUNCTION("UNIQUE(S601:W601, TRUE)"),"Q")</f>
        <v>Q</v>
      </c>
      <c r="Z601" s="1" t="str">
        <f>IFERROR(__xludf.DUMMYFUNCTION("""COMPUTED_VALUE"""),"")</f>
        <v/>
      </c>
      <c r="AA601" s="1" t="str">
        <f>IFERROR(__xludf.DUMMYFUNCTION("""COMPUTED_VALUE"""),"9")</f>
        <v>9</v>
      </c>
      <c r="AB601" s="1" t="str">
        <f>IFERROR(__xludf.DUMMYFUNCTION("""COMPUTED_VALUE"""),"5")</f>
        <v>5</v>
      </c>
      <c r="AC601" s="1" t="str">
        <f>IFERROR(__xludf.DUMMYFUNCTION("""COMPUTED_VALUE"""),"4")</f>
        <v>4</v>
      </c>
      <c r="AE601" s="1">
        <f t="shared" ref="AE601:AI601" si="601">IF($A601&lt;&gt;"", COUNTIF($D601:$H601, "=" &amp; Y601),"")</f>
        <v>1</v>
      </c>
      <c r="AF601" s="1">
        <f t="shared" si="601"/>
        <v>0</v>
      </c>
      <c r="AG601" s="1">
        <f t="shared" si="601"/>
        <v>1</v>
      </c>
      <c r="AH601" s="1">
        <f t="shared" si="601"/>
        <v>1</v>
      </c>
      <c r="AI601" s="1">
        <f t="shared" si="601"/>
        <v>1</v>
      </c>
      <c r="AJ601" s="1">
        <f t="shared" si="3"/>
        <v>1</v>
      </c>
      <c r="AL601" s="1">
        <f>IFERROR(__xludf.DUMMYFUNCTION("IFERROR(TRANSPOSE(SORT(TRANSPOSE(FILTER(AE601:AI601, AE601:AI601&lt;&gt;0)),1, FALSE)))"),1.0)</f>
        <v>1</v>
      </c>
      <c r="AM601" s="1">
        <f>IFERROR(__xludf.DUMMYFUNCTION("""COMPUTED_VALUE"""),1.0)</f>
        <v>1</v>
      </c>
      <c r="AN601" s="1">
        <f>IFERROR(__xludf.DUMMYFUNCTION("""COMPUTED_VALUE"""),1.0)</f>
        <v>1</v>
      </c>
      <c r="AO601" s="1">
        <f>IFERROR(__xludf.DUMMYFUNCTION("""COMPUTED_VALUE"""),1.0)</f>
        <v>1</v>
      </c>
      <c r="AR601" s="1">
        <v>2.0</v>
      </c>
      <c r="AS601" s="1">
        <v>1.0</v>
      </c>
      <c r="AT601" s="1">
        <v>1.0</v>
      </c>
      <c r="AU601" s="1">
        <v>1.0</v>
      </c>
      <c r="AV601" s="1"/>
      <c r="AX601" s="1">
        <v>600.0</v>
      </c>
      <c r="AY601" s="1">
        <v>3.0</v>
      </c>
      <c r="AZ601" s="1">
        <v>1.0</v>
      </c>
      <c r="BA601" s="1">
        <v>1.0</v>
      </c>
      <c r="BB601" s="1"/>
      <c r="BC601" s="1"/>
      <c r="BD601" s="1">
        <v>8.0</v>
      </c>
      <c r="BE601" s="1">
        <v>7.0</v>
      </c>
      <c r="BF601" s="1">
        <v>1.0</v>
      </c>
      <c r="BG601" s="1">
        <v>8.0</v>
      </c>
      <c r="BH601" s="1">
        <v>4.0</v>
      </c>
      <c r="BI601" s="1" t="s">
        <v>1152</v>
      </c>
      <c r="BJ601" s="1">
        <v>443.0</v>
      </c>
      <c r="BL601" s="1">
        <v>265800.0</v>
      </c>
    </row>
    <row r="602" ht="15.75" customHeight="1">
      <c r="A602" s="2" t="s">
        <v>1153</v>
      </c>
      <c r="B602" s="1">
        <f>IFERROR(__xludf.DUMMYFUNCTION("""COMPUTED_VALUE"""),58353.0)</f>
        <v>58353</v>
      </c>
      <c r="C602" s="1">
        <f>IFERROR(__xludf.DUMMYFUNCTION("""COMPUTED_VALUE"""),960.0)</f>
        <v>960</v>
      </c>
      <c r="D602" s="1" t="s">
        <v>29</v>
      </c>
      <c r="E602" s="1" t="s">
        <v>30</v>
      </c>
      <c r="F602" s="1" t="s">
        <v>31</v>
      </c>
      <c r="G602" s="1" t="s">
        <v>29</v>
      </c>
      <c r="H602" s="1" t="s">
        <v>31</v>
      </c>
      <c r="M602" s="1">
        <v>5.0</v>
      </c>
      <c r="N602" s="1">
        <v>8.0</v>
      </c>
      <c r="O602" s="1">
        <v>3.0</v>
      </c>
      <c r="P602" s="1">
        <v>5.0</v>
      </c>
      <c r="Q602" s="1">
        <v>3.0</v>
      </c>
      <c r="S602" s="1" t="s">
        <v>29</v>
      </c>
      <c r="T602" s="1" t="s">
        <v>30</v>
      </c>
      <c r="U602" s="1" t="s">
        <v>31</v>
      </c>
      <c r="V602" s="1" t="s">
        <v>29</v>
      </c>
      <c r="W602" s="1" t="s">
        <v>31</v>
      </c>
      <c r="Y602" s="1" t="str">
        <f>IFERROR(__xludf.DUMMYFUNCTION("UNIQUE(S602:W602, TRUE)"),"5")</f>
        <v>5</v>
      </c>
      <c r="Z602" s="1" t="str">
        <f>IFERROR(__xludf.DUMMYFUNCTION("""COMPUTED_VALUE"""),"8")</f>
        <v>8</v>
      </c>
      <c r="AA602" s="1" t="str">
        <f>IFERROR(__xludf.DUMMYFUNCTION("""COMPUTED_VALUE"""),"3")</f>
        <v>3</v>
      </c>
      <c r="AE602" s="1">
        <f t="shared" ref="AE602:AI602" si="602">IF($A602&lt;&gt;"", COUNTIF($D602:$H602, "=" &amp; Y602),"")</f>
        <v>2</v>
      </c>
      <c r="AF602" s="1">
        <f t="shared" si="602"/>
        <v>1</v>
      </c>
      <c r="AG602" s="1">
        <f t="shared" si="602"/>
        <v>2</v>
      </c>
      <c r="AH602" s="1">
        <f t="shared" si="602"/>
        <v>0</v>
      </c>
      <c r="AI602" s="1">
        <f t="shared" si="602"/>
        <v>0</v>
      </c>
      <c r="AJ602" s="1">
        <f t="shared" si="3"/>
        <v>0</v>
      </c>
      <c r="AL602" s="1">
        <f>IFERROR(__xludf.DUMMYFUNCTION("IFERROR(TRANSPOSE(SORT(TRANSPOSE(FILTER(AE602:AI602, AE602:AI602&lt;&gt;0)),1, FALSE)))"),2.0)</f>
        <v>2</v>
      </c>
      <c r="AM602" s="1">
        <f>IFERROR(__xludf.DUMMYFUNCTION("""COMPUTED_VALUE"""),2.0)</f>
        <v>2</v>
      </c>
      <c r="AN602" s="1">
        <f>IFERROR(__xludf.DUMMYFUNCTION("""COMPUTED_VALUE"""),1.0)</f>
        <v>1</v>
      </c>
      <c r="AR602" s="1">
        <v>2.0</v>
      </c>
      <c r="AS602" s="1">
        <v>2.0</v>
      </c>
      <c r="AT602" s="1">
        <v>1.0</v>
      </c>
      <c r="AU602" s="1"/>
      <c r="AV602" s="1"/>
      <c r="AX602" s="1">
        <v>601.0</v>
      </c>
      <c r="AY602" s="1">
        <v>3.0</v>
      </c>
      <c r="AZ602" s="1">
        <v>1.0</v>
      </c>
      <c r="BA602" s="1">
        <v>1.0</v>
      </c>
      <c r="BB602" s="1"/>
      <c r="BC602" s="1"/>
      <c r="BD602" s="1">
        <v>8.0</v>
      </c>
      <c r="BE602" s="1">
        <v>7.0</v>
      </c>
      <c r="BF602" s="1">
        <v>7.0</v>
      </c>
      <c r="BG602" s="1">
        <v>7.0</v>
      </c>
      <c r="BH602" s="1">
        <v>2.0</v>
      </c>
      <c r="BI602" s="1">
        <v>87772.0</v>
      </c>
      <c r="BJ602" s="1">
        <v>223.0</v>
      </c>
      <c r="BL602" s="1">
        <v>134023.0</v>
      </c>
    </row>
    <row r="603" ht="15.75" customHeight="1">
      <c r="A603" s="2" t="s">
        <v>1154</v>
      </c>
      <c r="B603" s="1">
        <f>IFERROR(__xludf.DUMMYFUNCTION("""COMPUTED_VALUE"""),59436.0)</f>
        <v>59436</v>
      </c>
      <c r="C603" s="1">
        <f>IFERROR(__xludf.DUMMYFUNCTION("""COMPUTED_VALUE"""),42.0)</f>
        <v>42</v>
      </c>
      <c r="D603" s="1" t="s">
        <v>29</v>
      </c>
      <c r="E603" s="1" t="s">
        <v>23</v>
      </c>
      <c r="F603" s="1" t="s">
        <v>21</v>
      </c>
      <c r="G603" s="1" t="s">
        <v>31</v>
      </c>
      <c r="H603" s="1" t="s">
        <v>40</v>
      </c>
      <c r="M603" s="1">
        <v>5.0</v>
      </c>
      <c r="N603" s="1">
        <v>9.0</v>
      </c>
      <c r="O603" s="1">
        <v>4.0</v>
      </c>
      <c r="P603" s="1">
        <v>3.0</v>
      </c>
      <c r="Q603" s="1">
        <v>6.0</v>
      </c>
      <c r="S603" s="1" t="s">
        <v>29</v>
      </c>
      <c r="T603" s="1" t="s">
        <v>23</v>
      </c>
      <c r="U603" s="1" t="s">
        <v>21</v>
      </c>
      <c r="V603" s="1" t="s">
        <v>31</v>
      </c>
      <c r="W603" s="1" t="s">
        <v>40</v>
      </c>
      <c r="Y603" s="1" t="str">
        <f>IFERROR(__xludf.DUMMYFUNCTION("UNIQUE(S603:W603, TRUE)"),"5")</f>
        <v>5</v>
      </c>
      <c r="Z603" s="1" t="str">
        <f>IFERROR(__xludf.DUMMYFUNCTION("""COMPUTED_VALUE"""),"9")</f>
        <v>9</v>
      </c>
      <c r="AA603" s="1" t="str">
        <f>IFERROR(__xludf.DUMMYFUNCTION("""COMPUTED_VALUE"""),"4")</f>
        <v>4</v>
      </c>
      <c r="AB603" s="1" t="str">
        <f>IFERROR(__xludf.DUMMYFUNCTION("""COMPUTED_VALUE"""),"3")</f>
        <v>3</v>
      </c>
      <c r="AC603" s="1" t="str">
        <f>IFERROR(__xludf.DUMMYFUNCTION("""COMPUTED_VALUE"""),"6")</f>
        <v>6</v>
      </c>
      <c r="AE603" s="1">
        <f t="shared" ref="AE603:AI603" si="603">IF($A603&lt;&gt;"", COUNTIF($D603:$H603, "=" &amp; Y603),"")</f>
        <v>1</v>
      </c>
      <c r="AF603" s="1">
        <f t="shared" si="603"/>
        <v>1</v>
      </c>
      <c r="AG603" s="1">
        <f t="shared" si="603"/>
        <v>1</v>
      </c>
      <c r="AH603" s="1">
        <f t="shared" si="603"/>
        <v>1</v>
      </c>
      <c r="AI603" s="1">
        <f t="shared" si="603"/>
        <v>1</v>
      </c>
      <c r="AJ603" s="1">
        <f t="shared" si="3"/>
        <v>0</v>
      </c>
      <c r="AL603" s="1">
        <f>IFERROR(__xludf.DUMMYFUNCTION("IFERROR(TRANSPOSE(SORT(TRANSPOSE(FILTER(AE603:AI603, AE603:AI603&lt;&gt;0)),1, FALSE)))"),1.0)</f>
        <v>1</v>
      </c>
      <c r="AM603" s="1">
        <f>IFERROR(__xludf.DUMMYFUNCTION("""COMPUTED_VALUE"""),1.0)</f>
        <v>1</v>
      </c>
      <c r="AN603" s="1">
        <f>IFERROR(__xludf.DUMMYFUNCTION("""COMPUTED_VALUE"""),1.0)</f>
        <v>1</v>
      </c>
      <c r="AO603" s="1">
        <f>IFERROR(__xludf.DUMMYFUNCTION("""COMPUTED_VALUE"""),1.0)</f>
        <v>1</v>
      </c>
      <c r="AP603" s="1">
        <f>IFERROR(__xludf.DUMMYFUNCTION("""COMPUTED_VALUE"""),1.0)</f>
        <v>1</v>
      </c>
      <c r="AR603" s="1">
        <v>1.0</v>
      </c>
      <c r="AS603" s="1">
        <v>1.0</v>
      </c>
      <c r="AT603" s="1">
        <v>1.0</v>
      </c>
      <c r="AU603" s="1">
        <v>1.0</v>
      </c>
      <c r="AV603" s="1">
        <v>1.0</v>
      </c>
      <c r="AX603" s="1">
        <v>602.0</v>
      </c>
      <c r="AY603" s="1">
        <v>3.0</v>
      </c>
      <c r="AZ603" s="1">
        <v>1.0</v>
      </c>
      <c r="BA603" s="1">
        <v>1.0</v>
      </c>
      <c r="BB603" s="1"/>
      <c r="BC603" s="1"/>
      <c r="BD603" s="1">
        <v>8.0</v>
      </c>
      <c r="BE603" s="1">
        <v>7.0</v>
      </c>
      <c r="BF603" s="1">
        <v>7.0</v>
      </c>
      <c r="BG603" s="1">
        <v>13.0</v>
      </c>
      <c r="BH603" s="1">
        <v>7.0</v>
      </c>
      <c r="BI603" s="1" t="s">
        <v>1155</v>
      </c>
      <c r="BJ603" s="1">
        <v>60.0</v>
      </c>
      <c r="BL603" s="1">
        <v>36120.0</v>
      </c>
    </row>
    <row r="604" ht="15.75" customHeight="1">
      <c r="A604" s="2" t="s">
        <v>1156</v>
      </c>
      <c r="B604" s="1" t="str">
        <f>IFERROR(__xludf.DUMMYFUNCTION("""COMPUTED_VALUE"""),"AA444")</f>
        <v>AA444</v>
      </c>
      <c r="C604" s="1">
        <f>IFERROR(__xludf.DUMMYFUNCTION("""COMPUTED_VALUE"""),188.0)</f>
        <v>188</v>
      </c>
      <c r="D604" s="1" t="s">
        <v>39</v>
      </c>
      <c r="E604" s="1" t="s">
        <v>39</v>
      </c>
      <c r="F604" s="1" t="s">
        <v>21</v>
      </c>
      <c r="G604" s="1" t="s">
        <v>21</v>
      </c>
      <c r="H604" s="1" t="s">
        <v>21</v>
      </c>
      <c r="M604" s="1">
        <v>14.0</v>
      </c>
      <c r="N604" s="1">
        <v>14.0</v>
      </c>
      <c r="O604" s="1">
        <v>4.0</v>
      </c>
      <c r="P604" s="1">
        <v>4.0</v>
      </c>
      <c r="Q604" s="1">
        <v>4.0</v>
      </c>
      <c r="S604" s="1" t="s">
        <v>39</v>
      </c>
      <c r="T604" s="1" t="s">
        <v>39</v>
      </c>
      <c r="U604" s="1" t="s">
        <v>21</v>
      </c>
      <c r="V604" s="1" t="s">
        <v>21</v>
      </c>
      <c r="W604" s="1" t="s">
        <v>21</v>
      </c>
      <c r="Y604" s="1" t="str">
        <f>IFERROR(__xludf.DUMMYFUNCTION("UNIQUE(S604:W604, TRUE)"),"A")</f>
        <v>A</v>
      </c>
      <c r="Z604" s="1" t="str">
        <f>IFERROR(__xludf.DUMMYFUNCTION("""COMPUTED_VALUE"""),"4")</f>
        <v>4</v>
      </c>
      <c r="AE604" s="1">
        <f t="shared" ref="AE604:AI604" si="604">IF($A604&lt;&gt;"", COUNTIF($D604:$H604, "=" &amp; Y604),"")</f>
        <v>2</v>
      </c>
      <c r="AF604" s="1">
        <f t="shared" si="604"/>
        <v>3</v>
      </c>
      <c r="AG604" s="1">
        <f t="shared" si="604"/>
        <v>0</v>
      </c>
      <c r="AH604" s="1">
        <f t="shared" si="604"/>
        <v>0</v>
      </c>
      <c r="AI604" s="1">
        <f t="shared" si="604"/>
        <v>0</v>
      </c>
      <c r="AJ604" s="1">
        <f t="shared" si="3"/>
        <v>0</v>
      </c>
      <c r="AL604" s="1">
        <f>IFERROR(__xludf.DUMMYFUNCTION("IFERROR(TRANSPOSE(SORT(TRANSPOSE(FILTER(AE604:AI604, AE604:AI604&lt;&gt;0)),1, FALSE)))"),3.0)</f>
        <v>3</v>
      </c>
      <c r="AM604" s="1">
        <f>IFERROR(__xludf.DUMMYFUNCTION("""COMPUTED_VALUE"""),2.0)</f>
        <v>2</v>
      </c>
      <c r="AR604" s="1">
        <v>3.0</v>
      </c>
      <c r="AS604" s="1">
        <v>2.0</v>
      </c>
      <c r="AT604" s="1"/>
      <c r="AU604" s="1"/>
      <c r="AV604" s="1"/>
      <c r="AX604" s="1">
        <v>603.0</v>
      </c>
      <c r="AY604" s="1">
        <v>3.0</v>
      </c>
      <c r="AZ604" s="1">
        <v>1.0</v>
      </c>
      <c r="BA604" s="1">
        <v>1.0</v>
      </c>
      <c r="BB604" s="1"/>
      <c r="BC604" s="1"/>
      <c r="BD604" s="1">
        <v>8.0</v>
      </c>
      <c r="BE604" s="1">
        <v>8.0</v>
      </c>
      <c r="BF604" s="1">
        <v>1.0</v>
      </c>
      <c r="BG604" s="1">
        <v>10.0</v>
      </c>
      <c r="BH604" s="1">
        <v>4.0</v>
      </c>
      <c r="BI604" s="1" t="s">
        <v>1157</v>
      </c>
      <c r="BJ604" s="1">
        <v>130.0</v>
      </c>
      <c r="BL604" s="1">
        <v>78390.0</v>
      </c>
    </row>
    <row r="605" ht="15.75" customHeight="1">
      <c r="A605" s="2" t="s">
        <v>1158</v>
      </c>
      <c r="B605" s="1" t="str">
        <f>IFERROR(__xludf.DUMMYFUNCTION("""COMPUTED_VALUE"""),"3A333")</f>
        <v>3A333</v>
      </c>
      <c r="C605" s="1">
        <f>IFERROR(__xludf.DUMMYFUNCTION("""COMPUTED_VALUE"""),834.0)</f>
        <v>834</v>
      </c>
      <c r="D605" s="1" t="s">
        <v>31</v>
      </c>
      <c r="E605" s="1" t="s">
        <v>39</v>
      </c>
      <c r="F605" s="1" t="s">
        <v>31</v>
      </c>
      <c r="G605" s="1" t="s">
        <v>31</v>
      </c>
      <c r="H605" s="1" t="s">
        <v>31</v>
      </c>
      <c r="M605" s="1">
        <v>3.0</v>
      </c>
      <c r="N605" s="1">
        <v>14.0</v>
      </c>
      <c r="O605" s="1">
        <v>3.0</v>
      </c>
      <c r="P605" s="1">
        <v>3.0</v>
      </c>
      <c r="Q605" s="1">
        <v>3.0</v>
      </c>
      <c r="S605" s="1" t="s">
        <v>31</v>
      </c>
      <c r="T605" s="1" t="s">
        <v>39</v>
      </c>
      <c r="U605" s="1" t="s">
        <v>31</v>
      </c>
      <c r="V605" s="1" t="s">
        <v>31</v>
      </c>
      <c r="W605" s="1" t="s">
        <v>31</v>
      </c>
      <c r="Y605" s="1" t="str">
        <f>IFERROR(__xludf.DUMMYFUNCTION("UNIQUE(S605:W605, TRUE)"),"3")</f>
        <v>3</v>
      </c>
      <c r="Z605" s="1" t="str">
        <f>IFERROR(__xludf.DUMMYFUNCTION("""COMPUTED_VALUE"""),"A")</f>
        <v>A</v>
      </c>
      <c r="AE605" s="1">
        <f t="shared" ref="AE605:AI605" si="605">IF($A605&lt;&gt;"", COUNTIF($D605:$H605, "=" &amp; Y605),"")</f>
        <v>4</v>
      </c>
      <c r="AF605" s="1">
        <f t="shared" si="605"/>
        <v>1</v>
      </c>
      <c r="AG605" s="1">
        <f t="shared" si="605"/>
        <v>0</v>
      </c>
      <c r="AH605" s="1">
        <f t="shared" si="605"/>
        <v>0</v>
      </c>
      <c r="AI605" s="1">
        <f t="shared" si="605"/>
        <v>0</v>
      </c>
      <c r="AJ605" s="1">
        <f t="shared" si="3"/>
        <v>0</v>
      </c>
      <c r="AL605" s="1">
        <f>IFERROR(__xludf.DUMMYFUNCTION("IFERROR(TRANSPOSE(SORT(TRANSPOSE(FILTER(AE605:AI605, AE605:AI605&lt;&gt;0)),1, FALSE)))"),4.0)</f>
        <v>4</v>
      </c>
      <c r="AM605" s="1">
        <f>IFERROR(__xludf.DUMMYFUNCTION("""COMPUTED_VALUE"""),1.0)</f>
        <v>1</v>
      </c>
      <c r="AR605" s="1">
        <v>4.0</v>
      </c>
      <c r="AS605" s="1">
        <v>1.0</v>
      </c>
      <c r="AT605" s="1"/>
      <c r="AU605" s="1"/>
      <c r="AV605" s="1"/>
      <c r="AX605" s="1">
        <v>604.0</v>
      </c>
      <c r="AY605" s="1">
        <v>3.0</v>
      </c>
      <c r="AZ605" s="1">
        <v>1.0</v>
      </c>
      <c r="BA605" s="1">
        <v>1.0</v>
      </c>
      <c r="BB605" s="1"/>
      <c r="BC605" s="1"/>
      <c r="BD605" s="1">
        <v>8.0</v>
      </c>
      <c r="BE605" s="1">
        <v>8.0</v>
      </c>
      <c r="BF605" s="1">
        <v>5.0</v>
      </c>
      <c r="BG605" s="1">
        <v>8.0</v>
      </c>
      <c r="BH605" s="1">
        <v>13.0</v>
      </c>
      <c r="BI605" s="1" t="s">
        <v>1159</v>
      </c>
      <c r="BJ605" s="1">
        <v>533.0</v>
      </c>
      <c r="BL605" s="1">
        <v>321932.0</v>
      </c>
    </row>
    <row r="606" ht="15.75" customHeight="1">
      <c r="A606" s="2" t="s">
        <v>1160</v>
      </c>
      <c r="B606" s="1" t="str">
        <f>IFERROR(__xludf.DUMMYFUNCTION("""COMPUTED_VALUE"""),"JK695")</f>
        <v>JK695</v>
      </c>
      <c r="C606" s="1">
        <f>IFERROR(__xludf.DUMMYFUNCTION("""COMPUTED_VALUE"""),973.0)</f>
        <v>973</v>
      </c>
      <c r="D606" s="1" t="s">
        <v>22</v>
      </c>
      <c r="E606" s="1" t="s">
        <v>38</v>
      </c>
      <c r="F606" s="1" t="s">
        <v>40</v>
      </c>
      <c r="G606" s="1" t="s">
        <v>23</v>
      </c>
      <c r="H606" s="1" t="s">
        <v>29</v>
      </c>
      <c r="M606" s="1">
        <v>1.0</v>
      </c>
      <c r="N606" s="1">
        <v>13.0</v>
      </c>
      <c r="O606" s="1">
        <v>6.0</v>
      </c>
      <c r="P606" s="1">
        <v>9.0</v>
      </c>
      <c r="Q606" s="1">
        <v>5.0</v>
      </c>
      <c r="S606" s="1" t="s">
        <v>25</v>
      </c>
      <c r="T606" s="1" t="s">
        <v>38</v>
      </c>
      <c r="U606" s="1" t="s">
        <v>40</v>
      </c>
      <c r="V606" s="1" t="s">
        <v>23</v>
      </c>
      <c r="W606" s="1" t="s">
        <v>29</v>
      </c>
      <c r="Y606" s="1" t="str">
        <f>IFERROR(__xludf.DUMMYFUNCTION("UNIQUE(S606:W606, TRUE)"),"")</f>
        <v/>
      </c>
      <c r="Z606" s="1" t="str">
        <f>IFERROR(__xludf.DUMMYFUNCTION("""COMPUTED_VALUE"""),"K")</f>
        <v>K</v>
      </c>
      <c r="AA606" s="1" t="str">
        <f>IFERROR(__xludf.DUMMYFUNCTION("""COMPUTED_VALUE"""),"6")</f>
        <v>6</v>
      </c>
      <c r="AB606" s="1" t="str">
        <f>IFERROR(__xludf.DUMMYFUNCTION("""COMPUTED_VALUE"""),"9")</f>
        <v>9</v>
      </c>
      <c r="AC606" s="1" t="str">
        <f>IFERROR(__xludf.DUMMYFUNCTION("""COMPUTED_VALUE"""),"5")</f>
        <v>5</v>
      </c>
      <c r="AE606" s="1">
        <f t="shared" ref="AE606:AI606" si="606">IF($A606&lt;&gt;"", COUNTIF($D606:$H606, "=" &amp; Y606),"")</f>
        <v>0</v>
      </c>
      <c r="AF606" s="1">
        <f t="shared" si="606"/>
        <v>1</v>
      </c>
      <c r="AG606" s="1">
        <f t="shared" si="606"/>
        <v>1</v>
      </c>
      <c r="AH606" s="1">
        <f t="shared" si="606"/>
        <v>1</v>
      </c>
      <c r="AI606" s="1">
        <f t="shared" si="606"/>
        <v>1</v>
      </c>
      <c r="AJ606" s="1">
        <f t="shared" si="3"/>
        <v>1</v>
      </c>
      <c r="AL606" s="1">
        <f>IFERROR(__xludf.DUMMYFUNCTION("IFERROR(TRANSPOSE(SORT(TRANSPOSE(FILTER(AE606:AI606, AE606:AI606&lt;&gt;0)),1, FALSE)))"),1.0)</f>
        <v>1</v>
      </c>
      <c r="AM606" s="1">
        <f>IFERROR(__xludf.DUMMYFUNCTION("""COMPUTED_VALUE"""),1.0)</f>
        <v>1</v>
      </c>
      <c r="AN606" s="1">
        <f>IFERROR(__xludf.DUMMYFUNCTION("""COMPUTED_VALUE"""),1.0)</f>
        <v>1</v>
      </c>
      <c r="AO606" s="1">
        <f>IFERROR(__xludf.DUMMYFUNCTION("""COMPUTED_VALUE"""),1.0)</f>
        <v>1</v>
      </c>
      <c r="AR606" s="1">
        <v>2.0</v>
      </c>
      <c r="AS606" s="1">
        <v>1.0</v>
      </c>
      <c r="AT606" s="1">
        <v>1.0</v>
      </c>
      <c r="AU606" s="1">
        <v>1.0</v>
      </c>
      <c r="AV606" s="1"/>
      <c r="AX606" s="1">
        <v>605.0</v>
      </c>
      <c r="AY606" s="1">
        <v>3.0</v>
      </c>
      <c r="AZ606" s="1">
        <v>1.0</v>
      </c>
      <c r="BA606" s="1">
        <v>1.0</v>
      </c>
      <c r="BB606" s="1"/>
      <c r="BC606" s="1"/>
      <c r="BD606" s="1">
        <v>8.0</v>
      </c>
      <c r="BE606" s="1">
        <v>8.0</v>
      </c>
      <c r="BF606" s="1">
        <v>8.0</v>
      </c>
      <c r="BG606" s="1">
        <v>2.0</v>
      </c>
      <c r="BH606" s="1">
        <v>13.0</v>
      </c>
      <c r="BI606" s="1" t="s">
        <v>1161</v>
      </c>
      <c r="BJ606" s="1">
        <v>398.0</v>
      </c>
      <c r="BL606" s="1">
        <v>240790.0</v>
      </c>
    </row>
    <row r="607" ht="15.75" customHeight="1">
      <c r="A607" s="2" t="s">
        <v>1162</v>
      </c>
      <c r="B607" s="1">
        <f>IFERROR(__xludf.DUMMYFUNCTION("""COMPUTED_VALUE"""),39383.0)</f>
        <v>39383</v>
      </c>
      <c r="C607" s="1">
        <f>IFERROR(__xludf.DUMMYFUNCTION("""COMPUTED_VALUE"""),394.0)</f>
        <v>394</v>
      </c>
      <c r="D607" s="1" t="s">
        <v>31</v>
      </c>
      <c r="E607" s="1" t="s">
        <v>23</v>
      </c>
      <c r="F607" s="1" t="s">
        <v>31</v>
      </c>
      <c r="G607" s="1" t="s">
        <v>30</v>
      </c>
      <c r="H607" s="1" t="s">
        <v>31</v>
      </c>
      <c r="M607" s="1">
        <v>3.0</v>
      </c>
      <c r="N607" s="1">
        <v>9.0</v>
      </c>
      <c r="O607" s="1">
        <v>3.0</v>
      </c>
      <c r="P607" s="1">
        <v>8.0</v>
      </c>
      <c r="Q607" s="1">
        <v>3.0</v>
      </c>
      <c r="S607" s="1" t="s">
        <v>31</v>
      </c>
      <c r="T607" s="1" t="s">
        <v>23</v>
      </c>
      <c r="U607" s="1" t="s">
        <v>31</v>
      </c>
      <c r="V607" s="1" t="s">
        <v>30</v>
      </c>
      <c r="W607" s="1" t="s">
        <v>31</v>
      </c>
      <c r="Y607" s="1" t="str">
        <f>IFERROR(__xludf.DUMMYFUNCTION("UNIQUE(S607:W607, TRUE)"),"3")</f>
        <v>3</v>
      </c>
      <c r="Z607" s="1" t="str">
        <f>IFERROR(__xludf.DUMMYFUNCTION("""COMPUTED_VALUE"""),"9")</f>
        <v>9</v>
      </c>
      <c r="AA607" s="1" t="str">
        <f>IFERROR(__xludf.DUMMYFUNCTION("""COMPUTED_VALUE"""),"8")</f>
        <v>8</v>
      </c>
      <c r="AE607" s="1">
        <f t="shared" ref="AE607:AI607" si="607">IF($A607&lt;&gt;"", COUNTIF($D607:$H607, "=" &amp; Y607),"")</f>
        <v>3</v>
      </c>
      <c r="AF607" s="1">
        <f t="shared" si="607"/>
        <v>1</v>
      </c>
      <c r="AG607" s="1">
        <f t="shared" si="607"/>
        <v>1</v>
      </c>
      <c r="AH607" s="1">
        <f t="shared" si="607"/>
        <v>0</v>
      </c>
      <c r="AI607" s="1">
        <f t="shared" si="607"/>
        <v>0</v>
      </c>
      <c r="AJ607" s="1">
        <f t="shared" si="3"/>
        <v>0</v>
      </c>
      <c r="AL607" s="1">
        <f>IFERROR(__xludf.DUMMYFUNCTION("IFERROR(TRANSPOSE(SORT(TRANSPOSE(FILTER(AE607:AI607, AE607:AI607&lt;&gt;0)),1, FALSE)))"),3.0)</f>
        <v>3</v>
      </c>
      <c r="AM607" s="1">
        <f>IFERROR(__xludf.DUMMYFUNCTION("""COMPUTED_VALUE"""),1.0)</f>
        <v>1</v>
      </c>
      <c r="AN607" s="1">
        <f>IFERROR(__xludf.DUMMYFUNCTION("""COMPUTED_VALUE"""),1.0)</f>
        <v>1</v>
      </c>
      <c r="AR607" s="1">
        <v>3.0</v>
      </c>
      <c r="AS607" s="1">
        <v>1.0</v>
      </c>
      <c r="AT607" s="1">
        <v>1.0</v>
      </c>
      <c r="AU607" s="1"/>
      <c r="AV607" s="1"/>
      <c r="AX607" s="1">
        <v>606.0</v>
      </c>
      <c r="AY607" s="1">
        <v>3.0</v>
      </c>
      <c r="AZ607" s="1">
        <v>1.0</v>
      </c>
      <c r="BA607" s="1">
        <v>1.0</v>
      </c>
      <c r="BB607" s="1"/>
      <c r="BC607" s="1"/>
      <c r="BD607" s="1">
        <v>8.0</v>
      </c>
      <c r="BE607" s="1">
        <v>9.0</v>
      </c>
      <c r="BF607" s="1">
        <v>14.0</v>
      </c>
      <c r="BG607" s="1">
        <v>9.0</v>
      </c>
      <c r="BH607" s="1">
        <v>9.0</v>
      </c>
      <c r="BI607" s="1" t="s">
        <v>1163</v>
      </c>
      <c r="BJ607" s="1">
        <v>87.0</v>
      </c>
      <c r="BL607" s="1">
        <v>52722.0</v>
      </c>
    </row>
    <row r="608" ht="15.75" customHeight="1">
      <c r="A608" s="2" t="s">
        <v>1164</v>
      </c>
      <c r="B608" s="1" t="str">
        <f>IFERROR(__xludf.DUMMYFUNCTION("""COMPUTED_VALUE"""),"A5566")</f>
        <v>A5566</v>
      </c>
      <c r="C608" s="1">
        <f>IFERROR(__xludf.DUMMYFUNCTION("""COMPUTED_VALUE"""),17.0)</f>
        <v>17</v>
      </c>
      <c r="D608" s="1" t="s">
        <v>39</v>
      </c>
      <c r="E608" s="1" t="s">
        <v>29</v>
      </c>
      <c r="F608" s="1" t="s">
        <v>29</v>
      </c>
      <c r="G608" s="1" t="s">
        <v>40</v>
      </c>
      <c r="H608" s="1" t="s">
        <v>40</v>
      </c>
      <c r="M608" s="1">
        <v>14.0</v>
      </c>
      <c r="N608" s="1">
        <v>5.0</v>
      </c>
      <c r="O608" s="1">
        <v>5.0</v>
      </c>
      <c r="P608" s="1">
        <v>6.0</v>
      </c>
      <c r="Q608" s="1">
        <v>6.0</v>
      </c>
      <c r="S608" s="1" t="s">
        <v>39</v>
      </c>
      <c r="T608" s="1" t="s">
        <v>29</v>
      </c>
      <c r="U608" s="1" t="s">
        <v>29</v>
      </c>
      <c r="V608" s="1" t="s">
        <v>40</v>
      </c>
      <c r="W608" s="1" t="s">
        <v>40</v>
      </c>
      <c r="Y608" s="1" t="str">
        <f>IFERROR(__xludf.DUMMYFUNCTION("UNIQUE(S608:W608, TRUE)"),"A")</f>
        <v>A</v>
      </c>
      <c r="Z608" s="1" t="str">
        <f>IFERROR(__xludf.DUMMYFUNCTION("""COMPUTED_VALUE"""),"5")</f>
        <v>5</v>
      </c>
      <c r="AA608" s="1" t="str">
        <f>IFERROR(__xludf.DUMMYFUNCTION("""COMPUTED_VALUE"""),"6")</f>
        <v>6</v>
      </c>
      <c r="AE608" s="1">
        <f t="shared" ref="AE608:AI608" si="608">IF($A608&lt;&gt;"", COUNTIF($D608:$H608, "=" &amp; Y608),"")</f>
        <v>1</v>
      </c>
      <c r="AF608" s="1">
        <f t="shared" si="608"/>
        <v>2</v>
      </c>
      <c r="AG608" s="1">
        <f t="shared" si="608"/>
        <v>2</v>
      </c>
      <c r="AH608" s="1">
        <f t="shared" si="608"/>
        <v>0</v>
      </c>
      <c r="AI608" s="1">
        <f t="shared" si="608"/>
        <v>0</v>
      </c>
      <c r="AJ608" s="1">
        <f t="shared" si="3"/>
        <v>0</v>
      </c>
      <c r="AL608" s="1">
        <f>IFERROR(__xludf.DUMMYFUNCTION("IFERROR(TRANSPOSE(SORT(TRANSPOSE(FILTER(AE608:AI608, AE608:AI608&lt;&gt;0)),1, FALSE)))"),2.0)</f>
        <v>2</v>
      </c>
      <c r="AM608" s="1">
        <f>IFERROR(__xludf.DUMMYFUNCTION("""COMPUTED_VALUE"""),2.0)</f>
        <v>2</v>
      </c>
      <c r="AN608" s="1">
        <f>IFERROR(__xludf.DUMMYFUNCTION("""COMPUTED_VALUE"""),1.0)</f>
        <v>1</v>
      </c>
      <c r="AR608" s="1">
        <v>2.0</v>
      </c>
      <c r="AS608" s="1">
        <v>2.0</v>
      </c>
      <c r="AT608" s="1">
        <v>1.0</v>
      </c>
      <c r="AU608" s="1"/>
      <c r="AV608" s="1"/>
      <c r="AX608" s="1">
        <v>607.0</v>
      </c>
      <c r="AY608" s="1">
        <v>3.0</v>
      </c>
      <c r="AZ608" s="1">
        <v>1.0</v>
      </c>
      <c r="BA608" s="1">
        <v>1.0</v>
      </c>
      <c r="BB608" s="1"/>
      <c r="BC608" s="1"/>
      <c r="BD608" s="1">
        <v>8.0</v>
      </c>
      <c r="BE608" s="1">
        <v>12.0</v>
      </c>
      <c r="BF608" s="1">
        <v>2.0</v>
      </c>
      <c r="BG608" s="1">
        <v>8.0</v>
      </c>
      <c r="BH608" s="1">
        <v>8.0</v>
      </c>
      <c r="BI608" s="1" t="s">
        <v>1165</v>
      </c>
      <c r="BJ608" s="1">
        <v>546.0</v>
      </c>
      <c r="BL608" s="1">
        <v>331422.0</v>
      </c>
    </row>
    <row r="609" ht="15.75" customHeight="1">
      <c r="A609" s="2" t="s">
        <v>1166</v>
      </c>
      <c r="B609" s="1">
        <f>IFERROR(__xludf.DUMMYFUNCTION("""COMPUTED_VALUE"""),55533.0)</f>
        <v>55533</v>
      </c>
      <c r="C609" s="1">
        <f>IFERROR(__xludf.DUMMYFUNCTION("""COMPUTED_VALUE"""),975.0)</f>
        <v>975</v>
      </c>
      <c r="D609" s="1" t="s">
        <v>29</v>
      </c>
      <c r="E609" s="1" t="s">
        <v>29</v>
      </c>
      <c r="F609" s="1" t="s">
        <v>29</v>
      </c>
      <c r="G609" s="1" t="s">
        <v>31</v>
      </c>
      <c r="H609" s="1" t="s">
        <v>31</v>
      </c>
      <c r="M609" s="1">
        <v>5.0</v>
      </c>
      <c r="N609" s="1">
        <v>5.0</v>
      </c>
      <c r="O609" s="1">
        <v>5.0</v>
      </c>
      <c r="P609" s="1">
        <v>3.0</v>
      </c>
      <c r="Q609" s="1">
        <v>3.0</v>
      </c>
      <c r="S609" s="1" t="s">
        <v>29</v>
      </c>
      <c r="T609" s="1" t="s">
        <v>29</v>
      </c>
      <c r="U609" s="1" t="s">
        <v>29</v>
      </c>
      <c r="V609" s="1" t="s">
        <v>31</v>
      </c>
      <c r="W609" s="1" t="s">
        <v>31</v>
      </c>
      <c r="Y609" s="1" t="str">
        <f>IFERROR(__xludf.DUMMYFUNCTION("UNIQUE(S609:W609, TRUE)"),"5")</f>
        <v>5</v>
      </c>
      <c r="Z609" s="1" t="str">
        <f>IFERROR(__xludf.DUMMYFUNCTION("""COMPUTED_VALUE"""),"3")</f>
        <v>3</v>
      </c>
      <c r="AE609" s="1">
        <f t="shared" ref="AE609:AI609" si="609">IF($A609&lt;&gt;"", COUNTIF($D609:$H609, "=" &amp; Y609),"")</f>
        <v>3</v>
      </c>
      <c r="AF609" s="1">
        <f t="shared" si="609"/>
        <v>2</v>
      </c>
      <c r="AG609" s="1">
        <f t="shared" si="609"/>
        <v>0</v>
      </c>
      <c r="AH609" s="1">
        <f t="shared" si="609"/>
        <v>0</v>
      </c>
      <c r="AI609" s="1">
        <f t="shared" si="609"/>
        <v>0</v>
      </c>
      <c r="AJ609" s="1">
        <f t="shared" si="3"/>
        <v>0</v>
      </c>
      <c r="AL609" s="1">
        <f>IFERROR(__xludf.DUMMYFUNCTION("IFERROR(TRANSPOSE(SORT(TRANSPOSE(FILTER(AE609:AI609, AE609:AI609&lt;&gt;0)),1, FALSE)))"),3.0)</f>
        <v>3</v>
      </c>
      <c r="AM609" s="1">
        <f>IFERROR(__xludf.DUMMYFUNCTION("""COMPUTED_VALUE"""),2.0)</f>
        <v>2</v>
      </c>
      <c r="AR609" s="1">
        <v>3.0</v>
      </c>
      <c r="AS609" s="1">
        <v>2.0</v>
      </c>
      <c r="AT609" s="1"/>
      <c r="AU609" s="1"/>
      <c r="AV609" s="1"/>
      <c r="AX609" s="1">
        <v>608.0</v>
      </c>
      <c r="AY609" s="1">
        <v>3.0</v>
      </c>
      <c r="AZ609" s="1">
        <v>1.0</v>
      </c>
      <c r="BA609" s="1">
        <v>1.0</v>
      </c>
      <c r="BB609" s="1"/>
      <c r="BC609" s="1"/>
      <c r="BD609" s="1">
        <v>8.0</v>
      </c>
      <c r="BE609" s="1">
        <v>12.0</v>
      </c>
      <c r="BF609" s="1">
        <v>12.0</v>
      </c>
      <c r="BG609" s="1">
        <v>12.0</v>
      </c>
      <c r="BH609" s="1">
        <v>7.0</v>
      </c>
      <c r="BI609" s="1" t="s">
        <v>1167</v>
      </c>
      <c r="BJ609" s="1">
        <v>470.0</v>
      </c>
      <c r="BL609" s="1">
        <v>285760.0</v>
      </c>
    </row>
    <row r="610" ht="15.75" customHeight="1">
      <c r="A610" s="2" t="s">
        <v>1168</v>
      </c>
      <c r="B610" s="1">
        <f>IFERROR(__xludf.DUMMYFUNCTION("""COMPUTED_VALUE"""),49448.0)</f>
        <v>49448</v>
      </c>
      <c r="C610" s="1">
        <f>IFERROR(__xludf.DUMMYFUNCTION("""COMPUTED_VALUE"""),742.0)</f>
        <v>742</v>
      </c>
      <c r="D610" s="1" t="s">
        <v>21</v>
      </c>
      <c r="E610" s="1" t="s">
        <v>23</v>
      </c>
      <c r="F610" s="1" t="s">
        <v>21</v>
      </c>
      <c r="G610" s="1" t="s">
        <v>21</v>
      </c>
      <c r="H610" s="1" t="s">
        <v>30</v>
      </c>
      <c r="M610" s="1">
        <v>4.0</v>
      </c>
      <c r="N610" s="1">
        <v>9.0</v>
      </c>
      <c r="O610" s="1">
        <v>4.0</v>
      </c>
      <c r="P610" s="1">
        <v>4.0</v>
      </c>
      <c r="Q610" s="1">
        <v>8.0</v>
      </c>
      <c r="S610" s="1" t="s">
        <v>21</v>
      </c>
      <c r="T610" s="1" t="s">
        <v>23</v>
      </c>
      <c r="U610" s="1" t="s">
        <v>21</v>
      </c>
      <c r="V610" s="1" t="s">
        <v>21</v>
      </c>
      <c r="W610" s="1" t="s">
        <v>30</v>
      </c>
      <c r="Y610" s="1" t="str">
        <f>IFERROR(__xludf.DUMMYFUNCTION("UNIQUE(S610:W610, TRUE)"),"4")</f>
        <v>4</v>
      </c>
      <c r="Z610" s="1" t="str">
        <f>IFERROR(__xludf.DUMMYFUNCTION("""COMPUTED_VALUE"""),"9")</f>
        <v>9</v>
      </c>
      <c r="AA610" s="1" t="str">
        <f>IFERROR(__xludf.DUMMYFUNCTION("""COMPUTED_VALUE"""),"8")</f>
        <v>8</v>
      </c>
      <c r="AE610" s="1">
        <f t="shared" ref="AE610:AI610" si="610">IF($A610&lt;&gt;"", COUNTIF($D610:$H610, "=" &amp; Y610),"")</f>
        <v>3</v>
      </c>
      <c r="AF610" s="1">
        <f t="shared" si="610"/>
        <v>1</v>
      </c>
      <c r="AG610" s="1">
        <f t="shared" si="610"/>
        <v>1</v>
      </c>
      <c r="AH610" s="1">
        <f t="shared" si="610"/>
        <v>0</v>
      </c>
      <c r="AI610" s="1">
        <f t="shared" si="610"/>
        <v>0</v>
      </c>
      <c r="AJ610" s="1">
        <f t="shared" si="3"/>
        <v>0</v>
      </c>
      <c r="AL610" s="1">
        <f>IFERROR(__xludf.DUMMYFUNCTION("IFERROR(TRANSPOSE(SORT(TRANSPOSE(FILTER(AE610:AI610, AE610:AI610&lt;&gt;0)),1, FALSE)))"),3.0)</f>
        <v>3</v>
      </c>
      <c r="AM610" s="1">
        <f>IFERROR(__xludf.DUMMYFUNCTION("""COMPUTED_VALUE"""),1.0)</f>
        <v>1</v>
      </c>
      <c r="AN610" s="1">
        <f>IFERROR(__xludf.DUMMYFUNCTION("""COMPUTED_VALUE"""),1.0)</f>
        <v>1</v>
      </c>
      <c r="AR610" s="1">
        <v>3.0</v>
      </c>
      <c r="AS610" s="1">
        <v>1.0</v>
      </c>
      <c r="AT610" s="1">
        <v>1.0</v>
      </c>
      <c r="AU610" s="1"/>
      <c r="AV610" s="1"/>
      <c r="AX610" s="1">
        <v>609.0</v>
      </c>
      <c r="AY610" s="1">
        <v>3.0</v>
      </c>
      <c r="AZ610" s="1">
        <v>1.0</v>
      </c>
      <c r="BA610" s="1">
        <v>1.0</v>
      </c>
      <c r="BB610" s="1"/>
      <c r="BC610" s="1"/>
      <c r="BD610" s="1">
        <v>8.0</v>
      </c>
      <c r="BE610" s="1">
        <v>13.0</v>
      </c>
      <c r="BF610" s="1">
        <v>3.0</v>
      </c>
      <c r="BG610" s="1">
        <v>13.0</v>
      </c>
      <c r="BH610" s="1">
        <v>1.0</v>
      </c>
      <c r="BI610" s="1" t="s">
        <v>1169</v>
      </c>
      <c r="BJ610" s="1">
        <v>212.0</v>
      </c>
      <c r="BL610" s="1">
        <v>129108.0</v>
      </c>
    </row>
    <row r="611" ht="15.75" customHeight="1">
      <c r="A611" s="2" t="s">
        <v>1170</v>
      </c>
      <c r="B611" s="1" t="str">
        <f>IFERROR(__xludf.DUMMYFUNCTION("""COMPUTED_VALUE"""),"A8KJK")</f>
        <v>A8KJK</v>
      </c>
      <c r="C611" s="1">
        <f>IFERROR(__xludf.DUMMYFUNCTION("""COMPUTED_VALUE"""),486.0)</f>
        <v>486</v>
      </c>
      <c r="D611" s="1" t="s">
        <v>39</v>
      </c>
      <c r="E611" s="1" t="s">
        <v>30</v>
      </c>
      <c r="F611" s="1" t="s">
        <v>38</v>
      </c>
      <c r="G611" s="1" t="s">
        <v>22</v>
      </c>
      <c r="H611" s="1" t="s">
        <v>38</v>
      </c>
      <c r="M611" s="1">
        <v>14.0</v>
      </c>
      <c r="N611" s="1">
        <v>8.0</v>
      </c>
      <c r="O611" s="1">
        <v>13.0</v>
      </c>
      <c r="P611" s="1">
        <v>1.0</v>
      </c>
      <c r="Q611" s="1">
        <v>13.0</v>
      </c>
      <c r="S611" s="1" t="s">
        <v>39</v>
      </c>
      <c r="T611" s="1" t="s">
        <v>30</v>
      </c>
      <c r="U611" s="1" t="s">
        <v>38</v>
      </c>
      <c r="V611" s="1" t="s">
        <v>25</v>
      </c>
      <c r="W611" s="1" t="s">
        <v>38</v>
      </c>
      <c r="Y611" s="1" t="str">
        <f>IFERROR(__xludf.DUMMYFUNCTION("UNIQUE(S611:W611, TRUE)"),"A")</f>
        <v>A</v>
      </c>
      <c r="Z611" s="1" t="str">
        <f>IFERROR(__xludf.DUMMYFUNCTION("""COMPUTED_VALUE"""),"8")</f>
        <v>8</v>
      </c>
      <c r="AA611" s="1" t="str">
        <f>IFERROR(__xludf.DUMMYFUNCTION("""COMPUTED_VALUE"""),"K")</f>
        <v>K</v>
      </c>
      <c r="AB611" s="1" t="str">
        <f>IFERROR(__xludf.DUMMYFUNCTION("""COMPUTED_VALUE"""),"")</f>
        <v/>
      </c>
      <c r="AE611" s="1">
        <f t="shared" ref="AE611:AI611" si="611">IF($A611&lt;&gt;"", COUNTIF($D611:$H611, "=" &amp; Y611),"")</f>
        <v>1</v>
      </c>
      <c r="AF611" s="1">
        <f t="shared" si="611"/>
        <v>1</v>
      </c>
      <c r="AG611" s="1">
        <f t="shared" si="611"/>
        <v>2</v>
      </c>
      <c r="AH611" s="1">
        <f t="shared" si="611"/>
        <v>0</v>
      </c>
      <c r="AI611" s="1">
        <f t="shared" si="611"/>
        <v>0</v>
      </c>
      <c r="AJ611" s="1">
        <f t="shared" si="3"/>
        <v>1</v>
      </c>
      <c r="AL611" s="1">
        <f>IFERROR(__xludf.DUMMYFUNCTION("IFERROR(TRANSPOSE(SORT(TRANSPOSE(FILTER(AE611:AI611, AE611:AI611&lt;&gt;0)),1, FALSE)))"),2.0)</f>
        <v>2</v>
      </c>
      <c r="AM611" s="1">
        <f>IFERROR(__xludf.DUMMYFUNCTION("""COMPUTED_VALUE"""),1.0)</f>
        <v>1</v>
      </c>
      <c r="AN611" s="1">
        <f>IFERROR(__xludf.DUMMYFUNCTION("""COMPUTED_VALUE"""),1.0)</f>
        <v>1</v>
      </c>
      <c r="AR611" s="1">
        <v>3.0</v>
      </c>
      <c r="AS611" s="1">
        <v>1.0</v>
      </c>
      <c r="AT611" s="1">
        <v>1.0</v>
      </c>
      <c r="AU611" s="1"/>
      <c r="AV611" s="1"/>
      <c r="AX611" s="1">
        <v>610.0</v>
      </c>
      <c r="AY611" s="1">
        <v>3.0</v>
      </c>
      <c r="AZ611" s="1">
        <v>1.0</v>
      </c>
      <c r="BA611" s="1">
        <v>1.0</v>
      </c>
      <c r="BB611" s="1"/>
      <c r="BC611" s="1"/>
      <c r="BD611" s="1">
        <v>9.0</v>
      </c>
      <c r="BE611" s="1">
        <v>1.0</v>
      </c>
      <c r="BF611" s="1">
        <v>3.0</v>
      </c>
      <c r="BG611" s="1">
        <v>1.0</v>
      </c>
      <c r="BH611" s="1">
        <v>14.0</v>
      </c>
      <c r="BI611" s="1" t="s">
        <v>1171</v>
      </c>
      <c r="BJ611" s="1">
        <v>139.0</v>
      </c>
      <c r="BL611" s="1">
        <v>84790.0</v>
      </c>
    </row>
    <row r="612" ht="15.75" customHeight="1">
      <c r="A612" s="2" t="s">
        <v>1172</v>
      </c>
      <c r="B612" s="1" t="str">
        <f>IFERROR(__xludf.DUMMYFUNCTION("""COMPUTED_VALUE"""),"QQQJ9")</f>
        <v>QQQJ9</v>
      </c>
      <c r="C612" s="1">
        <f>IFERROR(__xludf.DUMMYFUNCTION("""COMPUTED_VALUE"""),524.0)</f>
        <v>524</v>
      </c>
      <c r="D612" s="1" t="s">
        <v>20</v>
      </c>
      <c r="E612" s="1" t="s">
        <v>20</v>
      </c>
      <c r="F612" s="1" t="s">
        <v>20</v>
      </c>
      <c r="G612" s="1" t="s">
        <v>22</v>
      </c>
      <c r="H612" s="1" t="s">
        <v>23</v>
      </c>
      <c r="M612" s="1">
        <v>12.0</v>
      </c>
      <c r="N612" s="1">
        <v>12.0</v>
      </c>
      <c r="O612" s="1">
        <v>12.0</v>
      </c>
      <c r="P612" s="1">
        <v>1.0</v>
      </c>
      <c r="Q612" s="1">
        <v>9.0</v>
      </c>
      <c r="S612" s="1" t="s">
        <v>20</v>
      </c>
      <c r="T612" s="1" t="s">
        <v>20</v>
      </c>
      <c r="U612" s="1" t="s">
        <v>20</v>
      </c>
      <c r="V612" s="1" t="s">
        <v>25</v>
      </c>
      <c r="W612" s="1" t="s">
        <v>23</v>
      </c>
      <c r="Y612" s="1" t="str">
        <f>IFERROR(__xludf.DUMMYFUNCTION("UNIQUE(S612:W612, TRUE)"),"Q")</f>
        <v>Q</v>
      </c>
      <c r="Z612" s="1" t="str">
        <f>IFERROR(__xludf.DUMMYFUNCTION("""COMPUTED_VALUE"""),"")</f>
        <v/>
      </c>
      <c r="AA612" s="1" t="str">
        <f>IFERROR(__xludf.DUMMYFUNCTION("""COMPUTED_VALUE"""),"9")</f>
        <v>9</v>
      </c>
      <c r="AE612" s="1">
        <f t="shared" ref="AE612:AI612" si="612">IF($A612&lt;&gt;"", COUNTIF($D612:$H612, "=" &amp; Y612),"")</f>
        <v>3</v>
      </c>
      <c r="AF612" s="1">
        <f t="shared" si="612"/>
        <v>0</v>
      </c>
      <c r="AG612" s="1">
        <f t="shared" si="612"/>
        <v>1</v>
      </c>
      <c r="AH612" s="1">
        <f t="shared" si="612"/>
        <v>0</v>
      </c>
      <c r="AI612" s="1">
        <f t="shared" si="612"/>
        <v>0</v>
      </c>
      <c r="AJ612" s="1">
        <f t="shared" si="3"/>
        <v>1</v>
      </c>
      <c r="AL612" s="1">
        <f>IFERROR(__xludf.DUMMYFUNCTION("IFERROR(TRANSPOSE(SORT(TRANSPOSE(FILTER(AE612:AI612, AE612:AI612&lt;&gt;0)),1, FALSE)))"),3.0)</f>
        <v>3</v>
      </c>
      <c r="AM612" s="1">
        <f>IFERROR(__xludf.DUMMYFUNCTION("""COMPUTED_VALUE"""),1.0)</f>
        <v>1</v>
      </c>
      <c r="AR612" s="1">
        <v>4.0</v>
      </c>
      <c r="AS612" s="1">
        <v>1.0</v>
      </c>
      <c r="AT612" s="1"/>
      <c r="AU612" s="1"/>
      <c r="AV612" s="1"/>
      <c r="AX612" s="1">
        <v>611.0</v>
      </c>
      <c r="AY612" s="1">
        <v>3.0</v>
      </c>
      <c r="AZ612" s="1">
        <v>1.0</v>
      </c>
      <c r="BA612" s="1">
        <v>1.0</v>
      </c>
      <c r="BB612" s="1"/>
      <c r="BC612" s="1"/>
      <c r="BD612" s="1">
        <v>9.0</v>
      </c>
      <c r="BE612" s="1">
        <v>1.0</v>
      </c>
      <c r="BF612" s="1">
        <v>9.0</v>
      </c>
      <c r="BG612" s="1">
        <v>14.0</v>
      </c>
      <c r="BH612" s="1">
        <v>8.0</v>
      </c>
      <c r="BI612" s="1" t="s">
        <v>1173</v>
      </c>
      <c r="BJ612" s="1">
        <v>833.0</v>
      </c>
      <c r="BL612" s="1">
        <v>508963.0</v>
      </c>
    </row>
    <row r="613" ht="15.75" customHeight="1">
      <c r="A613" s="2" t="s">
        <v>1174</v>
      </c>
      <c r="B613" s="1" t="str">
        <f>IFERROR(__xludf.DUMMYFUNCTION("""COMPUTED_VALUE"""),"73T5Q")</f>
        <v>73T5Q</v>
      </c>
      <c r="C613" s="1">
        <f>IFERROR(__xludf.DUMMYFUNCTION("""COMPUTED_VALUE"""),65.0)</f>
        <v>65</v>
      </c>
      <c r="D613" s="1" t="s">
        <v>28</v>
      </c>
      <c r="E613" s="1" t="s">
        <v>31</v>
      </c>
      <c r="F613" s="1" t="s">
        <v>45</v>
      </c>
      <c r="G613" s="1" t="s">
        <v>29</v>
      </c>
      <c r="H613" s="1" t="s">
        <v>20</v>
      </c>
      <c r="M613" s="1">
        <v>7.0</v>
      </c>
      <c r="N613" s="1">
        <v>3.0</v>
      </c>
      <c r="O613" s="1">
        <v>10.0</v>
      </c>
      <c r="P613" s="1">
        <v>5.0</v>
      </c>
      <c r="Q613" s="1">
        <v>12.0</v>
      </c>
      <c r="S613" s="1" t="s">
        <v>28</v>
      </c>
      <c r="T613" s="1" t="s">
        <v>31</v>
      </c>
      <c r="U613" s="1" t="s">
        <v>45</v>
      </c>
      <c r="V613" s="1" t="s">
        <v>29</v>
      </c>
      <c r="W613" s="1" t="s">
        <v>20</v>
      </c>
      <c r="Y613" s="1" t="str">
        <f>IFERROR(__xludf.DUMMYFUNCTION("UNIQUE(S613:W613, TRUE)"),"7")</f>
        <v>7</v>
      </c>
      <c r="Z613" s="1" t="str">
        <f>IFERROR(__xludf.DUMMYFUNCTION("""COMPUTED_VALUE"""),"3")</f>
        <v>3</v>
      </c>
      <c r="AA613" s="1" t="str">
        <f>IFERROR(__xludf.DUMMYFUNCTION("""COMPUTED_VALUE"""),"T")</f>
        <v>T</v>
      </c>
      <c r="AB613" s="1" t="str">
        <f>IFERROR(__xludf.DUMMYFUNCTION("""COMPUTED_VALUE"""),"5")</f>
        <v>5</v>
      </c>
      <c r="AC613" s="1" t="str">
        <f>IFERROR(__xludf.DUMMYFUNCTION("""COMPUTED_VALUE"""),"Q")</f>
        <v>Q</v>
      </c>
      <c r="AE613" s="1">
        <f t="shared" ref="AE613:AI613" si="613">IF($A613&lt;&gt;"", COUNTIF($D613:$H613, "=" &amp; Y613),"")</f>
        <v>1</v>
      </c>
      <c r="AF613" s="1">
        <f t="shared" si="613"/>
        <v>1</v>
      </c>
      <c r="AG613" s="1">
        <f t="shared" si="613"/>
        <v>1</v>
      </c>
      <c r="AH613" s="1">
        <f t="shared" si="613"/>
        <v>1</v>
      </c>
      <c r="AI613" s="1">
        <f t="shared" si="613"/>
        <v>1</v>
      </c>
      <c r="AJ613" s="1">
        <f t="shared" si="3"/>
        <v>0</v>
      </c>
      <c r="AL613" s="1">
        <f>IFERROR(__xludf.DUMMYFUNCTION("IFERROR(TRANSPOSE(SORT(TRANSPOSE(FILTER(AE613:AI613, AE613:AI613&lt;&gt;0)),1, FALSE)))"),1.0)</f>
        <v>1</v>
      </c>
      <c r="AM613" s="1">
        <f>IFERROR(__xludf.DUMMYFUNCTION("""COMPUTED_VALUE"""),1.0)</f>
        <v>1</v>
      </c>
      <c r="AN613" s="1">
        <f>IFERROR(__xludf.DUMMYFUNCTION("""COMPUTED_VALUE"""),1.0)</f>
        <v>1</v>
      </c>
      <c r="AO613" s="1">
        <f>IFERROR(__xludf.DUMMYFUNCTION("""COMPUTED_VALUE"""),1.0)</f>
        <v>1</v>
      </c>
      <c r="AP613" s="1">
        <f>IFERROR(__xludf.DUMMYFUNCTION("""COMPUTED_VALUE"""),1.0)</f>
        <v>1</v>
      </c>
      <c r="AR613" s="1">
        <v>1.0</v>
      </c>
      <c r="AS613" s="1">
        <v>1.0</v>
      </c>
      <c r="AT613" s="1">
        <v>1.0</v>
      </c>
      <c r="AU613" s="1">
        <v>1.0</v>
      </c>
      <c r="AV613" s="1">
        <v>1.0</v>
      </c>
      <c r="AX613" s="1">
        <v>612.0</v>
      </c>
      <c r="AY613" s="1">
        <v>3.0</v>
      </c>
      <c r="AZ613" s="1">
        <v>1.0</v>
      </c>
      <c r="BA613" s="1">
        <v>1.0</v>
      </c>
      <c r="BB613" s="1"/>
      <c r="BC613" s="1"/>
      <c r="BD613" s="1">
        <v>9.0</v>
      </c>
      <c r="BE613" s="1">
        <v>2.0</v>
      </c>
      <c r="BF613" s="1">
        <v>2.0</v>
      </c>
      <c r="BG613" s="1">
        <v>13.0</v>
      </c>
      <c r="BH613" s="1">
        <v>2.0</v>
      </c>
      <c r="BI613" s="1" t="s">
        <v>1175</v>
      </c>
      <c r="BJ613" s="1">
        <v>712.0</v>
      </c>
      <c r="BL613" s="1">
        <v>435744.0</v>
      </c>
    </row>
    <row r="614" ht="15.75" customHeight="1">
      <c r="A614" s="2" t="s">
        <v>1176</v>
      </c>
      <c r="B614" s="1" t="str">
        <f>IFERROR(__xludf.DUMMYFUNCTION("""COMPUTED_VALUE"""),"8T265")</f>
        <v>8T265</v>
      </c>
      <c r="C614" s="1">
        <f>IFERROR(__xludf.DUMMYFUNCTION("""COMPUTED_VALUE"""),441.0)</f>
        <v>441</v>
      </c>
      <c r="D614" s="1" t="s">
        <v>30</v>
      </c>
      <c r="E614" s="1" t="s">
        <v>45</v>
      </c>
      <c r="F614" s="1" t="s">
        <v>24</v>
      </c>
      <c r="G614" s="1" t="s">
        <v>40</v>
      </c>
      <c r="H614" s="1" t="s">
        <v>29</v>
      </c>
      <c r="M614" s="1">
        <v>8.0</v>
      </c>
      <c r="N614" s="1">
        <v>10.0</v>
      </c>
      <c r="O614" s="1">
        <v>2.0</v>
      </c>
      <c r="P614" s="1">
        <v>6.0</v>
      </c>
      <c r="Q614" s="1">
        <v>5.0</v>
      </c>
      <c r="S614" s="1" t="s">
        <v>30</v>
      </c>
      <c r="T614" s="1" t="s">
        <v>45</v>
      </c>
      <c r="U614" s="1" t="s">
        <v>24</v>
      </c>
      <c r="V614" s="1" t="s">
        <v>40</v>
      </c>
      <c r="W614" s="1" t="s">
        <v>29</v>
      </c>
      <c r="Y614" s="1" t="str">
        <f>IFERROR(__xludf.DUMMYFUNCTION("UNIQUE(S614:W614, TRUE)"),"8")</f>
        <v>8</v>
      </c>
      <c r="Z614" s="1" t="str">
        <f>IFERROR(__xludf.DUMMYFUNCTION("""COMPUTED_VALUE"""),"T")</f>
        <v>T</v>
      </c>
      <c r="AA614" s="1" t="str">
        <f>IFERROR(__xludf.DUMMYFUNCTION("""COMPUTED_VALUE"""),"2")</f>
        <v>2</v>
      </c>
      <c r="AB614" s="1" t="str">
        <f>IFERROR(__xludf.DUMMYFUNCTION("""COMPUTED_VALUE"""),"6")</f>
        <v>6</v>
      </c>
      <c r="AC614" s="1" t="str">
        <f>IFERROR(__xludf.DUMMYFUNCTION("""COMPUTED_VALUE"""),"5")</f>
        <v>5</v>
      </c>
      <c r="AE614" s="1">
        <f t="shared" ref="AE614:AI614" si="614">IF($A614&lt;&gt;"", COUNTIF($D614:$H614, "=" &amp; Y614),"")</f>
        <v>1</v>
      </c>
      <c r="AF614" s="1">
        <f t="shared" si="614"/>
        <v>1</v>
      </c>
      <c r="AG614" s="1">
        <f t="shared" si="614"/>
        <v>1</v>
      </c>
      <c r="AH614" s="1">
        <f t="shared" si="614"/>
        <v>1</v>
      </c>
      <c r="AI614" s="1">
        <f t="shared" si="614"/>
        <v>1</v>
      </c>
      <c r="AJ614" s="1">
        <f t="shared" si="3"/>
        <v>0</v>
      </c>
      <c r="AL614" s="1">
        <f>IFERROR(__xludf.DUMMYFUNCTION("IFERROR(TRANSPOSE(SORT(TRANSPOSE(FILTER(AE614:AI614, AE614:AI614&lt;&gt;0)),1, FALSE)))"),1.0)</f>
        <v>1</v>
      </c>
      <c r="AM614" s="1">
        <f>IFERROR(__xludf.DUMMYFUNCTION("""COMPUTED_VALUE"""),1.0)</f>
        <v>1</v>
      </c>
      <c r="AN614" s="1">
        <f>IFERROR(__xludf.DUMMYFUNCTION("""COMPUTED_VALUE"""),1.0)</f>
        <v>1</v>
      </c>
      <c r="AO614" s="1">
        <f>IFERROR(__xludf.DUMMYFUNCTION("""COMPUTED_VALUE"""),1.0)</f>
        <v>1</v>
      </c>
      <c r="AP614" s="1">
        <f>IFERROR(__xludf.DUMMYFUNCTION("""COMPUTED_VALUE"""),1.0)</f>
        <v>1</v>
      </c>
      <c r="AR614" s="1">
        <v>1.0</v>
      </c>
      <c r="AS614" s="1">
        <v>1.0</v>
      </c>
      <c r="AT614" s="1">
        <v>1.0</v>
      </c>
      <c r="AU614" s="1">
        <v>1.0</v>
      </c>
      <c r="AV614" s="1">
        <v>1.0</v>
      </c>
      <c r="AX614" s="1">
        <v>613.0</v>
      </c>
      <c r="AY614" s="1">
        <v>3.0</v>
      </c>
      <c r="AZ614" s="1">
        <v>1.0</v>
      </c>
      <c r="BA614" s="1">
        <v>1.0</v>
      </c>
      <c r="BB614" s="1"/>
      <c r="BC614" s="1"/>
      <c r="BD614" s="1">
        <v>9.0</v>
      </c>
      <c r="BE614" s="1">
        <v>3.0</v>
      </c>
      <c r="BF614" s="1">
        <v>5.0</v>
      </c>
      <c r="BG614" s="1">
        <v>1.0</v>
      </c>
      <c r="BH614" s="1">
        <v>1.0</v>
      </c>
      <c r="BI614" s="1" t="s">
        <v>1177</v>
      </c>
      <c r="BJ614" s="1">
        <v>798.0</v>
      </c>
      <c r="BL614" s="1">
        <v>489174.0</v>
      </c>
    </row>
    <row r="615" ht="15.75" customHeight="1">
      <c r="A615" s="2" t="s">
        <v>1178</v>
      </c>
      <c r="B615" s="1">
        <f>IFERROR(__xludf.DUMMYFUNCTION("""COMPUTED_VALUE"""),44774.0)</f>
        <v>44774</v>
      </c>
      <c r="C615" s="1">
        <f>IFERROR(__xludf.DUMMYFUNCTION("""COMPUTED_VALUE"""),206.0)</f>
        <v>206</v>
      </c>
      <c r="D615" s="1" t="s">
        <v>21</v>
      </c>
      <c r="E615" s="1" t="s">
        <v>21</v>
      </c>
      <c r="F615" s="1" t="s">
        <v>28</v>
      </c>
      <c r="G615" s="1" t="s">
        <v>28</v>
      </c>
      <c r="H615" s="1" t="s">
        <v>21</v>
      </c>
      <c r="M615" s="1">
        <v>4.0</v>
      </c>
      <c r="N615" s="1">
        <v>4.0</v>
      </c>
      <c r="O615" s="1">
        <v>7.0</v>
      </c>
      <c r="P615" s="1">
        <v>7.0</v>
      </c>
      <c r="Q615" s="1">
        <v>4.0</v>
      </c>
      <c r="S615" s="1" t="s">
        <v>21</v>
      </c>
      <c r="T615" s="1" t="s">
        <v>21</v>
      </c>
      <c r="U615" s="1" t="s">
        <v>28</v>
      </c>
      <c r="V615" s="1" t="s">
        <v>28</v>
      </c>
      <c r="W615" s="1" t="s">
        <v>21</v>
      </c>
      <c r="Y615" s="1" t="str">
        <f>IFERROR(__xludf.DUMMYFUNCTION("UNIQUE(S615:W615, TRUE)"),"4")</f>
        <v>4</v>
      </c>
      <c r="Z615" s="1" t="str">
        <f>IFERROR(__xludf.DUMMYFUNCTION("""COMPUTED_VALUE"""),"7")</f>
        <v>7</v>
      </c>
      <c r="AE615" s="1">
        <f t="shared" ref="AE615:AI615" si="615">IF($A615&lt;&gt;"", COUNTIF($D615:$H615, "=" &amp; Y615),"")</f>
        <v>3</v>
      </c>
      <c r="AF615" s="1">
        <f t="shared" si="615"/>
        <v>2</v>
      </c>
      <c r="AG615" s="1">
        <f t="shared" si="615"/>
        <v>0</v>
      </c>
      <c r="AH615" s="1">
        <f t="shared" si="615"/>
        <v>0</v>
      </c>
      <c r="AI615" s="1">
        <f t="shared" si="615"/>
        <v>0</v>
      </c>
      <c r="AJ615" s="1">
        <f t="shared" si="3"/>
        <v>0</v>
      </c>
      <c r="AL615" s="1">
        <f>IFERROR(__xludf.DUMMYFUNCTION("IFERROR(TRANSPOSE(SORT(TRANSPOSE(FILTER(AE615:AI615, AE615:AI615&lt;&gt;0)),1, FALSE)))"),3.0)</f>
        <v>3</v>
      </c>
      <c r="AM615" s="1">
        <f>IFERROR(__xludf.DUMMYFUNCTION("""COMPUTED_VALUE"""),2.0)</f>
        <v>2</v>
      </c>
      <c r="AR615" s="1">
        <v>3.0</v>
      </c>
      <c r="AS615" s="1">
        <v>2.0</v>
      </c>
      <c r="AT615" s="1"/>
      <c r="AU615" s="1"/>
      <c r="AV615" s="1"/>
      <c r="AX615" s="1">
        <v>614.0</v>
      </c>
      <c r="AY615" s="1">
        <v>3.0</v>
      </c>
      <c r="AZ615" s="1">
        <v>1.0</v>
      </c>
      <c r="BA615" s="1">
        <v>1.0</v>
      </c>
      <c r="BB615" s="1"/>
      <c r="BC615" s="1"/>
      <c r="BD615" s="1">
        <v>9.0</v>
      </c>
      <c r="BE615" s="1">
        <v>3.0</v>
      </c>
      <c r="BF615" s="1">
        <v>9.0</v>
      </c>
      <c r="BG615" s="1">
        <v>9.0</v>
      </c>
      <c r="BH615" s="1">
        <v>13.0</v>
      </c>
      <c r="BI615" s="1" t="s">
        <v>1179</v>
      </c>
      <c r="BJ615" s="1">
        <v>565.0</v>
      </c>
      <c r="BL615" s="1">
        <v>346910.0</v>
      </c>
    </row>
    <row r="616" ht="15.75" customHeight="1">
      <c r="A616" s="2" t="s">
        <v>1180</v>
      </c>
      <c r="B616" s="1" t="str">
        <f>IFERROR(__xludf.DUMMYFUNCTION("""COMPUTED_VALUE"""),"8J329")</f>
        <v>8J329</v>
      </c>
      <c r="C616" s="1">
        <f>IFERROR(__xludf.DUMMYFUNCTION("""COMPUTED_VALUE"""),633.0)</f>
        <v>633</v>
      </c>
      <c r="D616" s="1" t="s">
        <v>30</v>
      </c>
      <c r="E616" s="1" t="s">
        <v>22</v>
      </c>
      <c r="F616" s="1" t="s">
        <v>31</v>
      </c>
      <c r="G616" s="1" t="s">
        <v>24</v>
      </c>
      <c r="H616" s="1" t="s">
        <v>23</v>
      </c>
      <c r="M616" s="1">
        <v>8.0</v>
      </c>
      <c r="N616" s="1">
        <v>1.0</v>
      </c>
      <c r="O616" s="1">
        <v>3.0</v>
      </c>
      <c r="P616" s="1">
        <v>2.0</v>
      </c>
      <c r="Q616" s="1">
        <v>9.0</v>
      </c>
      <c r="S616" s="1" t="s">
        <v>30</v>
      </c>
      <c r="T616" s="1" t="s">
        <v>25</v>
      </c>
      <c r="U616" s="1" t="s">
        <v>31</v>
      </c>
      <c r="V616" s="1" t="s">
        <v>24</v>
      </c>
      <c r="W616" s="1" t="s">
        <v>23</v>
      </c>
      <c r="Y616" s="1" t="str">
        <f>IFERROR(__xludf.DUMMYFUNCTION("UNIQUE(S616:W616, TRUE)"),"8")</f>
        <v>8</v>
      </c>
      <c r="Z616" s="1" t="str">
        <f>IFERROR(__xludf.DUMMYFUNCTION("""COMPUTED_VALUE"""),"")</f>
        <v/>
      </c>
      <c r="AA616" s="1" t="str">
        <f>IFERROR(__xludf.DUMMYFUNCTION("""COMPUTED_VALUE"""),"3")</f>
        <v>3</v>
      </c>
      <c r="AB616" s="1" t="str">
        <f>IFERROR(__xludf.DUMMYFUNCTION("""COMPUTED_VALUE"""),"2")</f>
        <v>2</v>
      </c>
      <c r="AC616" s="1" t="str">
        <f>IFERROR(__xludf.DUMMYFUNCTION("""COMPUTED_VALUE"""),"9")</f>
        <v>9</v>
      </c>
      <c r="AE616" s="1">
        <f t="shared" ref="AE616:AI616" si="616">IF($A616&lt;&gt;"", COUNTIF($D616:$H616, "=" &amp; Y616),"")</f>
        <v>1</v>
      </c>
      <c r="AF616" s="1">
        <f t="shared" si="616"/>
        <v>0</v>
      </c>
      <c r="AG616" s="1">
        <f t="shared" si="616"/>
        <v>1</v>
      </c>
      <c r="AH616" s="1">
        <f t="shared" si="616"/>
        <v>1</v>
      </c>
      <c r="AI616" s="1">
        <f t="shared" si="616"/>
        <v>1</v>
      </c>
      <c r="AJ616" s="1">
        <f t="shared" si="3"/>
        <v>1</v>
      </c>
      <c r="AL616" s="1">
        <f>IFERROR(__xludf.DUMMYFUNCTION("IFERROR(TRANSPOSE(SORT(TRANSPOSE(FILTER(AE616:AI616, AE616:AI616&lt;&gt;0)),1, FALSE)))"),1.0)</f>
        <v>1</v>
      </c>
      <c r="AM616" s="1">
        <f>IFERROR(__xludf.DUMMYFUNCTION("""COMPUTED_VALUE"""),1.0)</f>
        <v>1</v>
      </c>
      <c r="AN616" s="1">
        <f>IFERROR(__xludf.DUMMYFUNCTION("""COMPUTED_VALUE"""),1.0)</f>
        <v>1</v>
      </c>
      <c r="AO616" s="1">
        <f>IFERROR(__xludf.DUMMYFUNCTION("""COMPUTED_VALUE"""),1.0)</f>
        <v>1</v>
      </c>
      <c r="AR616" s="1">
        <v>2.0</v>
      </c>
      <c r="AS616" s="1">
        <v>1.0</v>
      </c>
      <c r="AT616" s="1">
        <v>1.0</v>
      </c>
      <c r="AU616" s="1">
        <v>1.0</v>
      </c>
      <c r="AV616" s="1"/>
      <c r="AX616" s="1">
        <v>615.0</v>
      </c>
      <c r="AY616" s="1">
        <v>3.0</v>
      </c>
      <c r="AZ616" s="1">
        <v>1.0</v>
      </c>
      <c r="BA616" s="1">
        <v>1.0</v>
      </c>
      <c r="BB616" s="1"/>
      <c r="BC616" s="1"/>
      <c r="BD616" s="1">
        <v>9.0</v>
      </c>
      <c r="BE616" s="1">
        <v>4.0</v>
      </c>
      <c r="BF616" s="1">
        <v>9.0</v>
      </c>
      <c r="BG616" s="1">
        <v>7.0</v>
      </c>
      <c r="BH616" s="1">
        <v>9.0</v>
      </c>
      <c r="BI616" s="1">
        <v>94979.0</v>
      </c>
      <c r="BJ616" s="1">
        <v>709.0</v>
      </c>
      <c r="BL616" s="1">
        <v>436035.0</v>
      </c>
    </row>
    <row r="617" ht="15.75" customHeight="1">
      <c r="A617" s="2" t="s">
        <v>1181</v>
      </c>
      <c r="B617" s="1" t="str">
        <f>IFERROR(__xludf.DUMMYFUNCTION("""COMPUTED_VALUE"""),"5555Q")</f>
        <v>5555Q</v>
      </c>
      <c r="C617" s="1">
        <f>IFERROR(__xludf.DUMMYFUNCTION("""COMPUTED_VALUE"""),823.0)</f>
        <v>823</v>
      </c>
      <c r="D617" s="1" t="s">
        <v>29</v>
      </c>
      <c r="E617" s="1" t="s">
        <v>29</v>
      </c>
      <c r="F617" s="1" t="s">
        <v>29</v>
      </c>
      <c r="G617" s="1" t="s">
        <v>29</v>
      </c>
      <c r="H617" s="1" t="s">
        <v>20</v>
      </c>
      <c r="M617" s="1">
        <v>5.0</v>
      </c>
      <c r="N617" s="1">
        <v>5.0</v>
      </c>
      <c r="O617" s="1">
        <v>5.0</v>
      </c>
      <c r="P617" s="1">
        <v>5.0</v>
      </c>
      <c r="Q617" s="1">
        <v>12.0</v>
      </c>
      <c r="S617" s="1" t="s">
        <v>29</v>
      </c>
      <c r="T617" s="1" t="s">
        <v>29</v>
      </c>
      <c r="U617" s="1" t="s">
        <v>29</v>
      </c>
      <c r="V617" s="1" t="s">
        <v>29</v>
      </c>
      <c r="W617" s="1" t="s">
        <v>20</v>
      </c>
      <c r="Y617" s="1" t="str">
        <f>IFERROR(__xludf.DUMMYFUNCTION("UNIQUE(S617:W617, TRUE)"),"5")</f>
        <v>5</v>
      </c>
      <c r="Z617" s="1" t="str">
        <f>IFERROR(__xludf.DUMMYFUNCTION("""COMPUTED_VALUE"""),"Q")</f>
        <v>Q</v>
      </c>
      <c r="AE617" s="1">
        <f t="shared" ref="AE617:AI617" si="617">IF($A617&lt;&gt;"", COUNTIF($D617:$H617, "=" &amp; Y617),"")</f>
        <v>4</v>
      </c>
      <c r="AF617" s="1">
        <f t="shared" si="617"/>
        <v>1</v>
      </c>
      <c r="AG617" s="1">
        <f t="shared" si="617"/>
        <v>0</v>
      </c>
      <c r="AH617" s="1">
        <f t="shared" si="617"/>
        <v>0</v>
      </c>
      <c r="AI617" s="1">
        <f t="shared" si="617"/>
        <v>0</v>
      </c>
      <c r="AJ617" s="1">
        <f t="shared" si="3"/>
        <v>0</v>
      </c>
      <c r="AL617" s="1">
        <f>IFERROR(__xludf.DUMMYFUNCTION("IFERROR(TRANSPOSE(SORT(TRANSPOSE(FILTER(AE617:AI617, AE617:AI617&lt;&gt;0)),1, FALSE)))"),4.0)</f>
        <v>4</v>
      </c>
      <c r="AM617" s="1">
        <f>IFERROR(__xludf.DUMMYFUNCTION("""COMPUTED_VALUE"""),1.0)</f>
        <v>1</v>
      </c>
      <c r="AR617" s="1">
        <v>4.0</v>
      </c>
      <c r="AS617" s="1">
        <v>1.0</v>
      </c>
      <c r="AT617" s="1"/>
      <c r="AU617" s="1"/>
      <c r="AV617" s="1"/>
      <c r="AX617" s="1">
        <v>616.0</v>
      </c>
      <c r="AY617" s="1">
        <v>3.0</v>
      </c>
      <c r="AZ617" s="1">
        <v>1.0</v>
      </c>
      <c r="BA617" s="1">
        <v>1.0</v>
      </c>
      <c r="BB617" s="1"/>
      <c r="BC617" s="1"/>
      <c r="BD617" s="1">
        <v>9.0</v>
      </c>
      <c r="BE617" s="1">
        <v>5.0</v>
      </c>
      <c r="BF617" s="1">
        <v>9.0</v>
      </c>
      <c r="BG617" s="1">
        <v>9.0</v>
      </c>
      <c r="BH617" s="1">
        <v>7.0</v>
      </c>
      <c r="BI617" s="1">
        <v>95997.0</v>
      </c>
      <c r="BJ617" s="1">
        <v>175.0</v>
      </c>
      <c r="BL617" s="1">
        <v>107800.0</v>
      </c>
    </row>
    <row r="618" ht="15.75" customHeight="1">
      <c r="A618" s="2" t="s">
        <v>1182</v>
      </c>
      <c r="B618" s="1">
        <f>IFERROR(__xludf.DUMMYFUNCTION("""COMPUTED_VALUE"""),76962.0)</f>
        <v>76962</v>
      </c>
      <c r="C618" s="1">
        <f>IFERROR(__xludf.DUMMYFUNCTION("""COMPUTED_VALUE"""),195.0)</f>
        <v>195</v>
      </c>
      <c r="D618" s="1" t="s">
        <v>28</v>
      </c>
      <c r="E618" s="1" t="s">
        <v>40</v>
      </c>
      <c r="F618" s="1" t="s">
        <v>23</v>
      </c>
      <c r="G618" s="1" t="s">
        <v>40</v>
      </c>
      <c r="H618" s="1" t="s">
        <v>24</v>
      </c>
      <c r="M618" s="1">
        <v>7.0</v>
      </c>
      <c r="N618" s="1">
        <v>6.0</v>
      </c>
      <c r="O618" s="1">
        <v>9.0</v>
      </c>
      <c r="P618" s="1">
        <v>6.0</v>
      </c>
      <c r="Q618" s="1">
        <v>2.0</v>
      </c>
      <c r="S618" s="1" t="s">
        <v>28</v>
      </c>
      <c r="T618" s="1" t="s">
        <v>40</v>
      </c>
      <c r="U618" s="1" t="s">
        <v>23</v>
      </c>
      <c r="V618" s="1" t="s">
        <v>40</v>
      </c>
      <c r="W618" s="1" t="s">
        <v>24</v>
      </c>
      <c r="Y618" s="1" t="str">
        <f>IFERROR(__xludf.DUMMYFUNCTION("UNIQUE(S618:W618, TRUE)"),"7")</f>
        <v>7</v>
      </c>
      <c r="Z618" s="1" t="str">
        <f>IFERROR(__xludf.DUMMYFUNCTION("""COMPUTED_VALUE"""),"6")</f>
        <v>6</v>
      </c>
      <c r="AA618" s="1" t="str">
        <f>IFERROR(__xludf.DUMMYFUNCTION("""COMPUTED_VALUE"""),"9")</f>
        <v>9</v>
      </c>
      <c r="AB618" s="1" t="str">
        <f>IFERROR(__xludf.DUMMYFUNCTION("""COMPUTED_VALUE"""),"2")</f>
        <v>2</v>
      </c>
      <c r="AE618" s="1">
        <f t="shared" ref="AE618:AI618" si="618">IF($A618&lt;&gt;"", COUNTIF($D618:$H618, "=" &amp; Y618),"")</f>
        <v>1</v>
      </c>
      <c r="AF618" s="1">
        <f t="shared" si="618"/>
        <v>2</v>
      </c>
      <c r="AG618" s="1">
        <f t="shared" si="618"/>
        <v>1</v>
      </c>
      <c r="AH618" s="1">
        <f t="shared" si="618"/>
        <v>1</v>
      </c>
      <c r="AI618" s="1">
        <f t="shared" si="618"/>
        <v>0</v>
      </c>
      <c r="AJ618" s="1">
        <f t="shared" si="3"/>
        <v>0</v>
      </c>
      <c r="AL618" s="1">
        <f>IFERROR(__xludf.DUMMYFUNCTION("IFERROR(TRANSPOSE(SORT(TRANSPOSE(FILTER(AE618:AI618, AE618:AI618&lt;&gt;0)),1, FALSE)))"),2.0)</f>
        <v>2</v>
      </c>
      <c r="AM618" s="1">
        <f>IFERROR(__xludf.DUMMYFUNCTION("""COMPUTED_VALUE"""),1.0)</f>
        <v>1</v>
      </c>
      <c r="AN618" s="1">
        <f>IFERROR(__xludf.DUMMYFUNCTION("""COMPUTED_VALUE"""),1.0)</f>
        <v>1</v>
      </c>
      <c r="AO618" s="1">
        <f>IFERROR(__xludf.DUMMYFUNCTION("""COMPUTED_VALUE"""),1.0)</f>
        <v>1</v>
      </c>
      <c r="AR618" s="1">
        <v>2.0</v>
      </c>
      <c r="AS618" s="1">
        <v>1.0</v>
      </c>
      <c r="AT618" s="1">
        <v>1.0</v>
      </c>
      <c r="AU618" s="1">
        <v>1.0</v>
      </c>
      <c r="AV618" s="1"/>
      <c r="AX618" s="1">
        <v>617.0</v>
      </c>
      <c r="AY618" s="1">
        <v>3.0</v>
      </c>
      <c r="AZ618" s="1">
        <v>1.0</v>
      </c>
      <c r="BA618" s="1">
        <v>1.0</v>
      </c>
      <c r="BB618" s="1"/>
      <c r="BC618" s="1"/>
      <c r="BD618" s="1">
        <v>9.0</v>
      </c>
      <c r="BE618" s="1">
        <v>6.0</v>
      </c>
      <c r="BF618" s="1">
        <v>1.0</v>
      </c>
      <c r="BG618" s="1">
        <v>6.0</v>
      </c>
      <c r="BH618" s="1">
        <v>14.0</v>
      </c>
      <c r="BI618" s="1" t="s">
        <v>1183</v>
      </c>
      <c r="BJ618" s="1">
        <v>220.0</v>
      </c>
      <c r="BL618" s="1">
        <v>135740.0</v>
      </c>
    </row>
    <row r="619" ht="15.75" customHeight="1">
      <c r="A619" s="2" t="s">
        <v>1184</v>
      </c>
      <c r="B619" s="1" t="str">
        <f>IFERROR(__xludf.DUMMYFUNCTION("""COMPUTED_VALUE"""),"2QQTT")</f>
        <v>2QQTT</v>
      </c>
      <c r="C619" s="1">
        <f>IFERROR(__xludf.DUMMYFUNCTION("""COMPUTED_VALUE"""),648.0)</f>
        <v>648</v>
      </c>
      <c r="D619" s="1" t="s">
        <v>24</v>
      </c>
      <c r="E619" s="1" t="s">
        <v>20</v>
      </c>
      <c r="F619" s="1" t="s">
        <v>20</v>
      </c>
      <c r="G619" s="1" t="s">
        <v>45</v>
      </c>
      <c r="H619" s="1" t="s">
        <v>45</v>
      </c>
      <c r="M619" s="1">
        <v>2.0</v>
      </c>
      <c r="N619" s="1">
        <v>12.0</v>
      </c>
      <c r="O619" s="1">
        <v>12.0</v>
      </c>
      <c r="P619" s="1">
        <v>10.0</v>
      </c>
      <c r="Q619" s="1">
        <v>10.0</v>
      </c>
      <c r="S619" s="1" t="s">
        <v>24</v>
      </c>
      <c r="T619" s="1" t="s">
        <v>20</v>
      </c>
      <c r="U619" s="1" t="s">
        <v>20</v>
      </c>
      <c r="V619" s="1" t="s">
        <v>45</v>
      </c>
      <c r="W619" s="1" t="s">
        <v>45</v>
      </c>
      <c r="Y619" s="1" t="str">
        <f>IFERROR(__xludf.DUMMYFUNCTION("UNIQUE(S619:W619, TRUE)"),"2")</f>
        <v>2</v>
      </c>
      <c r="Z619" s="1" t="str">
        <f>IFERROR(__xludf.DUMMYFUNCTION("""COMPUTED_VALUE"""),"Q")</f>
        <v>Q</v>
      </c>
      <c r="AA619" s="1" t="str">
        <f>IFERROR(__xludf.DUMMYFUNCTION("""COMPUTED_VALUE"""),"T")</f>
        <v>T</v>
      </c>
      <c r="AE619" s="1">
        <f t="shared" ref="AE619:AI619" si="619">IF($A619&lt;&gt;"", COUNTIF($D619:$H619, "=" &amp; Y619),"")</f>
        <v>1</v>
      </c>
      <c r="AF619" s="1">
        <f t="shared" si="619"/>
        <v>2</v>
      </c>
      <c r="AG619" s="1">
        <f t="shared" si="619"/>
        <v>2</v>
      </c>
      <c r="AH619" s="1">
        <f t="shared" si="619"/>
        <v>0</v>
      </c>
      <c r="AI619" s="1">
        <f t="shared" si="619"/>
        <v>0</v>
      </c>
      <c r="AJ619" s="1">
        <f t="shared" si="3"/>
        <v>0</v>
      </c>
      <c r="AL619" s="1">
        <f>IFERROR(__xludf.DUMMYFUNCTION("IFERROR(TRANSPOSE(SORT(TRANSPOSE(FILTER(AE619:AI619, AE619:AI619&lt;&gt;0)),1, FALSE)))"),2.0)</f>
        <v>2</v>
      </c>
      <c r="AM619" s="1">
        <f>IFERROR(__xludf.DUMMYFUNCTION("""COMPUTED_VALUE"""),2.0)</f>
        <v>2</v>
      </c>
      <c r="AN619" s="1">
        <f>IFERROR(__xludf.DUMMYFUNCTION("""COMPUTED_VALUE"""),1.0)</f>
        <v>1</v>
      </c>
      <c r="AR619" s="1">
        <v>2.0</v>
      </c>
      <c r="AS619" s="1">
        <v>2.0</v>
      </c>
      <c r="AT619" s="1">
        <v>1.0</v>
      </c>
      <c r="AU619" s="1"/>
      <c r="AV619" s="1"/>
      <c r="AX619" s="1">
        <v>618.0</v>
      </c>
      <c r="AY619" s="1">
        <v>3.0</v>
      </c>
      <c r="AZ619" s="1">
        <v>1.0</v>
      </c>
      <c r="BA619" s="1">
        <v>1.0</v>
      </c>
      <c r="BB619" s="1"/>
      <c r="BC619" s="1"/>
      <c r="BD619" s="1">
        <v>9.0</v>
      </c>
      <c r="BE619" s="1">
        <v>6.0</v>
      </c>
      <c r="BF619" s="1">
        <v>5.0</v>
      </c>
      <c r="BG619" s="1">
        <v>1.0</v>
      </c>
      <c r="BH619" s="1">
        <v>1.0</v>
      </c>
      <c r="BI619" s="1" t="s">
        <v>1185</v>
      </c>
      <c r="BJ619" s="1">
        <v>658.0</v>
      </c>
      <c r="BL619" s="1">
        <v>406644.0</v>
      </c>
    </row>
    <row r="620" ht="15.75" customHeight="1">
      <c r="A620" s="2" t="s">
        <v>1186</v>
      </c>
      <c r="B620" s="1" t="str">
        <f>IFERROR(__xludf.DUMMYFUNCTION("""COMPUTED_VALUE"""),"KAQ4Q")</f>
        <v>KAQ4Q</v>
      </c>
      <c r="C620" s="1">
        <f>IFERROR(__xludf.DUMMYFUNCTION("""COMPUTED_VALUE"""),882.0)</f>
        <v>882</v>
      </c>
      <c r="D620" s="1" t="s">
        <v>38</v>
      </c>
      <c r="E620" s="1" t="s">
        <v>39</v>
      </c>
      <c r="F620" s="1" t="s">
        <v>20</v>
      </c>
      <c r="G620" s="1" t="s">
        <v>21</v>
      </c>
      <c r="H620" s="1" t="s">
        <v>20</v>
      </c>
      <c r="M620" s="1">
        <v>13.0</v>
      </c>
      <c r="N620" s="1">
        <v>14.0</v>
      </c>
      <c r="O620" s="1">
        <v>12.0</v>
      </c>
      <c r="P620" s="1">
        <v>4.0</v>
      </c>
      <c r="Q620" s="1">
        <v>12.0</v>
      </c>
      <c r="S620" s="1" t="s">
        <v>38</v>
      </c>
      <c r="T620" s="1" t="s">
        <v>39</v>
      </c>
      <c r="U620" s="1" t="s">
        <v>20</v>
      </c>
      <c r="V620" s="1" t="s">
        <v>21</v>
      </c>
      <c r="W620" s="1" t="s">
        <v>20</v>
      </c>
      <c r="Y620" s="1" t="str">
        <f>IFERROR(__xludf.DUMMYFUNCTION("UNIQUE(S620:W620, TRUE)"),"K")</f>
        <v>K</v>
      </c>
      <c r="Z620" s="1" t="str">
        <f>IFERROR(__xludf.DUMMYFUNCTION("""COMPUTED_VALUE"""),"A")</f>
        <v>A</v>
      </c>
      <c r="AA620" s="1" t="str">
        <f>IFERROR(__xludf.DUMMYFUNCTION("""COMPUTED_VALUE"""),"Q")</f>
        <v>Q</v>
      </c>
      <c r="AB620" s="1" t="str">
        <f>IFERROR(__xludf.DUMMYFUNCTION("""COMPUTED_VALUE"""),"4")</f>
        <v>4</v>
      </c>
      <c r="AE620" s="1">
        <f t="shared" ref="AE620:AI620" si="620">IF($A620&lt;&gt;"", COUNTIF($D620:$H620, "=" &amp; Y620),"")</f>
        <v>1</v>
      </c>
      <c r="AF620" s="1">
        <f t="shared" si="620"/>
        <v>1</v>
      </c>
      <c r="AG620" s="1">
        <f t="shared" si="620"/>
        <v>2</v>
      </c>
      <c r="AH620" s="1">
        <f t="shared" si="620"/>
        <v>1</v>
      </c>
      <c r="AI620" s="1">
        <f t="shared" si="620"/>
        <v>0</v>
      </c>
      <c r="AJ620" s="1">
        <f t="shared" si="3"/>
        <v>0</v>
      </c>
      <c r="AL620" s="1">
        <f>IFERROR(__xludf.DUMMYFUNCTION("IFERROR(TRANSPOSE(SORT(TRANSPOSE(FILTER(AE620:AI620, AE620:AI620&lt;&gt;0)),1, FALSE)))"),2.0)</f>
        <v>2</v>
      </c>
      <c r="AM620" s="1">
        <f>IFERROR(__xludf.DUMMYFUNCTION("""COMPUTED_VALUE"""),1.0)</f>
        <v>1</v>
      </c>
      <c r="AN620" s="1">
        <f>IFERROR(__xludf.DUMMYFUNCTION("""COMPUTED_VALUE"""),1.0)</f>
        <v>1</v>
      </c>
      <c r="AO620" s="1">
        <f>IFERROR(__xludf.DUMMYFUNCTION("""COMPUTED_VALUE"""),1.0)</f>
        <v>1</v>
      </c>
      <c r="AR620" s="1">
        <v>2.0</v>
      </c>
      <c r="AS620" s="1">
        <v>1.0</v>
      </c>
      <c r="AT620" s="1">
        <v>1.0</v>
      </c>
      <c r="AU620" s="1">
        <v>1.0</v>
      </c>
      <c r="AV620" s="1"/>
      <c r="AX620" s="1">
        <v>619.0</v>
      </c>
      <c r="AY620" s="1">
        <v>3.0</v>
      </c>
      <c r="AZ620" s="1">
        <v>1.0</v>
      </c>
      <c r="BA620" s="1">
        <v>1.0</v>
      </c>
      <c r="BB620" s="1"/>
      <c r="BC620" s="1"/>
      <c r="BD620" s="1">
        <v>9.0</v>
      </c>
      <c r="BE620" s="1">
        <v>6.0</v>
      </c>
      <c r="BF620" s="1">
        <v>6.0</v>
      </c>
      <c r="BG620" s="1">
        <v>6.0</v>
      </c>
      <c r="BH620" s="1">
        <v>12.0</v>
      </c>
      <c r="BI620" s="1" t="s">
        <v>1187</v>
      </c>
      <c r="BJ620" s="1">
        <v>499.0</v>
      </c>
      <c r="BL620" s="1">
        <v>308881.0</v>
      </c>
    </row>
    <row r="621" ht="15.75" customHeight="1">
      <c r="A621" s="2" t="s">
        <v>1188</v>
      </c>
      <c r="B621" s="1" t="str">
        <f>IFERROR(__xludf.DUMMYFUNCTION("""COMPUTED_VALUE"""),"6K9A3")</f>
        <v>6K9A3</v>
      </c>
      <c r="C621" s="1">
        <f>IFERROR(__xludf.DUMMYFUNCTION("""COMPUTED_VALUE"""),312.0)</f>
        <v>312</v>
      </c>
      <c r="D621" s="1" t="s">
        <v>40</v>
      </c>
      <c r="E621" s="1" t="s">
        <v>38</v>
      </c>
      <c r="F621" s="1" t="s">
        <v>23</v>
      </c>
      <c r="G621" s="1" t="s">
        <v>39</v>
      </c>
      <c r="H621" s="1" t="s">
        <v>31</v>
      </c>
      <c r="M621" s="1">
        <v>6.0</v>
      </c>
      <c r="N621" s="1">
        <v>13.0</v>
      </c>
      <c r="O621" s="1">
        <v>9.0</v>
      </c>
      <c r="P621" s="1">
        <v>14.0</v>
      </c>
      <c r="Q621" s="1">
        <v>3.0</v>
      </c>
      <c r="S621" s="1" t="s">
        <v>40</v>
      </c>
      <c r="T621" s="1" t="s">
        <v>38</v>
      </c>
      <c r="U621" s="1" t="s">
        <v>23</v>
      </c>
      <c r="V621" s="1" t="s">
        <v>39</v>
      </c>
      <c r="W621" s="1" t="s">
        <v>31</v>
      </c>
      <c r="Y621" s="1" t="str">
        <f>IFERROR(__xludf.DUMMYFUNCTION("UNIQUE(S621:W621, TRUE)"),"6")</f>
        <v>6</v>
      </c>
      <c r="Z621" s="1" t="str">
        <f>IFERROR(__xludf.DUMMYFUNCTION("""COMPUTED_VALUE"""),"K")</f>
        <v>K</v>
      </c>
      <c r="AA621" s="1" t="str">
        <f>IFERROR(__xludf.DUMMYFUNCTION("""COMPUTED_VALUE"""),"9")</f>
        <v>9</v>
      </c>
      <c r="AB621" s="1" t="str">
        <f>IFERROR(__xludf.DUMMYFUNCTION("""COMPUTED_VALUE"""),"A")</f>
        <v>A</v>
      </c>
      <c r="AC621" s="1" t="str">
        <f>IFERROR(__xludf.DUMMYFUNCTION("""COMPUTED_VALUE"""),"3")</f>
        <v>3</v>
      </c>
      <c r="AE621" s="1">
        <f t="shared" ref="AE621:AI621" si="621">IF($A621&lt;&gt;"", COUNTIF($D621:$H621, "=" &amp; Y621),"")</f>
        <v>1</v>
      </c>
      <c r="AF621" s="1">
        <f t="shared" si="621"/>
        <v>1</v>
      </c>
      <c r="AG621" s="1">
        <f t="shared" si="621"/>
        <v>1</v>
      </c>
      <c r="AH621" s="1">
        <f t="shared" si="621"/>
        <v>1</v>
      </c>
      <c r="AI621" s="1">
        <f t="shared" si="621"/>
        <v>1</v>
      </c>
      <c r="AJ621" s="1">
        <f t="shared" si="3"/>
        <v>0</v>
      </c>
      <c r="AL621" s="1">
        <f>IFERROR(__xludf.DUMMYFUNCTION("IFERROR(TRANSPOSE(SORT(TRANSPOSE(FILTER(AE621:AI621, AE621:AI621&lt;&gt;0)),1, FALSE)))"),1.0)</f>
        <v>1</v>
      </c>
      <c r="AM621" s="1">
        <f>IFERROR(__xludf.DUMMYFUNCTION("""COMPUTED_VALUE"""),1.0)</f>
        <v>1</v>
      </c>
      <c r="AN621" s="1">
        <f>IFERROR(__xludf.DUMMYFUNCTION("""COMPUTED_VALUE"""),1.0)</f>
        <v>1</v>
      </c>
      <c r="AO621" s="1">
        <f>IFERROR(__xludf.DUMMYFUNCTION("""COMPUTED_VALUE"""),1.0)</f>
        <v>1</v>
      </c>
      <c r="AP621" s="1">
        <f>IFERROR(__xludf.DUMMYFUNCTION("""COMPUTED_VALUE"""),1.0)</f>
        <v>1</v>
      </c>
      <c r="AR621" s="1">
        <v>1.0</v>
      </c>
      <c r="AS621" s="1">
        <v>1.0</v>
      </c>
      <c r="AT621" s="1">
        <v>1.0</v>
      </c>
      <c r="AU621" s="1">
        <v>1.0</v>
      </c>
      <c r="AV621" s="1">
        <v>1.0</v>
      </c>
      <c r="AX621" s="1">
        <v>620.0</v>
      </c>
      <c r="AY621" s="1">
        <v>3.0</v>
      </c>
      <c r="AZ621" s="1">
        <v>1.0</v>
      </c>
      <c r="BA621" s="1">
        <v>1.0</v>
      </c>
      <c r="BB621" s="1"/>
      <c r="BC621" s="1"/>
      <c r="BD621" s="1">
        <v>9.0</v>
      </c>
      <c r="BE621" s="1">
        <v>6.0</v>
      </c>
      <c r="BF621" s="1">
        <v>9.0</v>
      </c>
      <c r="BG621" s="1">
        <v>14.0</v>
      </c>
      <c r="BH621" s="1">
        <v>9.0</v>
      </c>
      <c r="BI621" s="1" t="s">
        <v>1189</v>
      </c>
      <c r="BJ621" s="1">
        <v>365.0</v>
      </c>
      <c r="BL621" s="1">
        <v>226300.0</v>
      </c>
    </row>
    <row r="622" ht="15.75" customHeight="1">
      <c r="A622" s="2" t="s">
        <v>1190</v>
      </c>
      <c r="B622" s="1" t="str">
        <f>IFERROR(__xludf.DUMMYFUNCTION("""COMPUTED_VALUE"""),"62JT8")</f>
        <v>62JT8</v>
      </c>
      <c r="C622" s="1">
        <f>IFERROR(__xludf.DUMMYFUNCTION("""COMPUTED_VALUE"""),860.0)</f>
        <v>860</v>
      </c>
      <c r="D622" s="1" t="s">
        <v>40</v>
      </c>
      <c r="E622" s="1" t="s">
        <v>24</v>
      </c>
      <c r="F622" s="1" t="s">
        <v>22</v>
      </c>
      <c r="G622" s="1" t="s">
        <v>45</v>
      </c>
      <c r="H622" s="1" t="s">
        <v>30</v>
      </c>
      <c r="M622" s="1">
        <v>6.0</v>
      </c>
      <c r="N622" s="1">
        <v>2.0</v>
      </c>
      <c r="O622" s="1">
        <v>1.0</v>
      </c>
      <c r="P622" s="1">
        <v>10.0</v>
      </c>
      <c r="Q622" s="1">
        <v>8.0</v>
      </c>
      <c r="S622" s="1" t="s">
        <v>40</v>
      </c>
      <c r="T622" s="1" t="s">
        <v>24</v>
      </c>
      <c r="U622" s="1" t="s">
        <v>25</v>
      </c>
      <c r="V622" s="1" t="s">
        <v>45</v>
      </c>
      <c r="W622" s="1" t="s">
        <v>30</v>
      </c>
      <c r="Y622" s="1" t="str">
        <f>IFERROR(__xludf.DUMMYFUNCTION("UNIQUE(S622:W622, TRUE)"),"6")</f>
        <v>6</v>
      </c>
      <c r="Z622" s="1" t="str">
        <f>IFERROR(__xludf.DUMMYFUNCTION("""COMPUTED_VALUE"""),"2")</f>
        <v>2</v>
      </c>
      <c r="AA622" s="1" t="str">
        <f>IFERROR(__xludf.DUMMYFUNCTION("""COMPUTED_VALUE"""),"")</f>
        <v/>
      </c>
      <c r="AB622" s="1" t="str">
        <f>IFERROR(__xludf.DUMMYFUNCTION("""COMPUTED_VALUE"""),"T")</f>
        <v>T</v>
      </c>
      <c r="AC622" s="1" t="str">
        <f>IFERROR(__xludf.DUMMYFUNCTION("""COMPUTED_VALUE"""),"8")</f>
        <v>8</v>
      </c>
      <c r="AE622" s="1">
        <f t="shared" ref="AE622:AI622" si="622">IF($A622&lt;&gt;"", COUNTIF($D622:$H622, "=" &amp; Y622),"")</f>
        <v>1</v>
      </c>
      <c r="AF622" s="1">
        <f t="shared" si="622"/>
        <v>1</v>
      </c>
      <c r="AG622" s="1">
        <f t="shared" si="622"/>
        <v>0</v>
      </c>
      <c r="AH622" s="1">
        <f t="shared" si="622"/>
        <v>1</v>
      </c>
      <c r="AI622" s="1">
        <f t="shared" si="622"/>
        <v>1</v>
      </c>
      <c r="AJ622" s="1">
        <f t="shared" si="3"/>
        <v>1</v>
      </c>
      <c r="AL622" s="1">
        <f>IFERROR(__xludf.DUMMYFUNCTION("IFERROR(TRANSPOSE(SORT(TRANSPOSE(FILTER(AE622:AI622, AE622:AI622&lt;&gt;0)),1, FALSE)))"),1.0)</f>
        <v>1</v>
      </c>
      <c r="AM622" s="1">
        <f>IFERROR(__xludf.DUMMYFUNCTION("""COMPUTED_VALUE"""),1.0)</f>
        <v>1</v>
      </c>
      <c r="AN622" s="1">
        <f>IFERROR(__xludf.DUMMYFUNCTION("""COMPUTED_VALUE"""),1.0)</f>
        <v>1</v>
      </c>
      <c r="AO622" s="1">
        <f>IFERROR(__xludf.DUMMYFUNCTION("""COMPUTED_VALUE"""),1.0)</f>
        <v>1</v>
      </c>
      <c r="AR622" s="1">
        <v>2.0</v>
      </c>
      <c r="AS622" s="1">
        <v>1.0</v>
      </c>
      <c r="AT622" s="1">
        <v>1.0</v>
      </c>
      <c r="AU622" s="1">
        <v>1.0</v>
      </c>
      <c r="AV622" s="1"/>
      <c r="AX622" s="1">
        <v>621.0</v>
      </c>
      <c r="AY622" s="1">
        <v>3.0</v>
      </c>
      <c r="AZ622" s="1">
        <v>1.0</v>
      </c>
      <c r="BA622" s="1">
        <v>1.0</v>
      </c>
      <c r="BB622" s="1"/>
      <c r="BC622" s="1"/>
      <c r="BD622" s="1">
        <v>9.0</v>
      </c>
      <c r="BE622" s="1">
        <v>8.0</v>
      </c>
      <c r="BF622" s="1">
        <v>6.0</v>
      </c>
      <c r="BG622" s="1">
        <v>9.0</v>
      </c>
      <c r="BH622" s="1">
        <v>9.0</v>
      </c>
      <c r="BI622" s="1">
        <v>98699.0</v>
      </c>
      <c r="BJ622" s="1">
        <v>650.0</v>
      </c>
      <c r="BL622" s="1">
        <v>403650.0</v>
      </c>
    </row>
    <row r="623" ht="15.75" customHeight="1">
      <c r="A623" s="2" t="s">
        <v>1191</v>
      </c>
      <c r="B623" s="1" t="str">
        <f>IFERROR(__xludf.DUMMYFUNCTION("""COMPUTED_VALUE"""),"AKAA5")</f>
        <v>AKAA5</v>
      </c>
      <c r="C623" s="1">
        <f>IFERROR(__xludf.DUMMYFUNCTION("""COMPUTED_VALUE"""),381.0)</f>
        <v>381</v>
      </c>
      <c r="D623" s="1" t="s">
        <v>39</v>
      </c>
      <c r="E623" s="1" t="s">
        <v>38</v>
      </c>
      <c r="F623" s="1" t="s">
        <v>39</v>
      </c>
      <c r="G623" s="1" t="s">
        <v>39</v>
      </c>
      <c r="H623" s="1" t="s">
        <v>29</v>
      </c>
      <c r="M623" s="1">
        <v>14.0</v>
      </c>
      <c r="N623" s="1">
        <v>13.0</v>
      </c>
      <c r="O623" s="1">
        <v>14.0</v>
      </c>
      <c r="P623" s="1">
        <v>14.0</v>
      </c>
      <c r="Q623" s="1">
        <v>5.0</v>
      </c>
      <c r="S623" s="1" t="s">
        <v>39</v>
      </c>
      <c r="T623" s="1" t="s">
        <v>38</v>
      </c>
      <c r="U623" s="1" t="s">
        <v>39</v>
      </c>
      <c r="V623" s="1" t="s">
        <v>39</v>
      </c>
      <c r="W623" s="1" t="s">
        <v>29</v>
      </c>
      <c r="Y623" s="1" t="str">
        <f>IFERROR(__xludf.DUMMYFUNCTION("UNIQUE(S623:W623, TRUE)"),"A")</f>
        <v>A</v>
      </c>
      <c r="Z623" s="1" t="str">
        <f>IFERROR(__xludf.DUMMYFUNCTION("""COMPUTED_VALUE"""),"K")</f>
        <v>K</v>
      </c>
      <c r="AA623" s="1" t="str">
        <f>IFERROR(__xludf.DUMMYFUNCTION("""COMPUTED_VALUE"""),"5")</f>
        <v>5</v>
      </c>
      <c r="AE623" s="1">
        <f t="shared" ref="AE623:AI623" si="623">IF($A623&lt;&gt;"", COUNTIF($D623:$H623, "=" &amp; Y623),"")</f>
        <v>3</v>
      </c>
      <c r="AF623" s="1">
        <f t="shared" si="623"/>
        <v>1</v>
      </c>
      <c r="AG623" s="1">
        <f t="shared" si="623"/>
        <v>1</v>
      </c>
      <c r="AH623" s="1">
        <f t="shared" si="623"/>
        <v>0</v>
      </c>
      <c r="AI623" s="1">
        <f t="shared" si="623"/>
        <v>0</v>
      </c>
      <c r="AJ623" s="1">
        <f t="shared" si="3"/>
        <v>0</v>
      </c>
      <c r="AL623" s="1">
        <f>IFERROR(__xludf.DUMMYFUNCTION("IFERROR(TRANSPOSE(SORT(TRANSPOSE(FILTER(AE623:AI623, AE623:AI623&lt;&gt;0)),1, FALSE)))"),3.0)</f>
        <v>3</v>
      </c>
      <c r="AM623" s="1">
        <f>IFERROR(__xludf.DUMMYFUNCTION("""COMPUTED_VALUE"""),1.0)</f>
        <v>1</v>
      </c>
      <c r="AN623" s="1">
        <f>IFERROR(__xludf.DUMMYFUNCTION("""COMPUTED_VALUE"""),1.0)</f>
        <v>1</v>
      </c>
      <c r="AR623" s="1">
        <v>3.0</v>
      </c>
      <c r="AS623" s="1">
        <v>1.0</v>
      </c>
      <c r="AT623" s="1">
        <v>1.0</v>
      </c>
      <c r="AU623" s="1"/>
      <c r="AV623" s="1"/>
      <c r="AX623" s="1">
        <v>622.0</v>
      </c>
      <c r="AY623" s="1">
        <v>3.0</v>
      </c>
      <c r="AZ623" s="1">
        <v>1.0</v>
      </c>
      <c r="BA623" s="1">
        <v>1.0</v>
      </c>
      <c r="BB623" s="1"/>
      <c r="BC623" s="1"/>
      <c r="BD623" s="1">
        <v>9.0</v>
      </c>
      <c r="BE623" s="1">
        <v>8.0</v>
      </c>
      <c r="BF623" s="1">
        <v>9.0</v>
      </c>
      <c r="BG623" s="1">
        <v>9.0</v>
      </c>
      <c r="BH623" s="1">
        <v>13.0</v>
      </c>
      <c r="BI623" s="1" t="s">
        <v>1192</v>
      </c>
      <c r="BJ623" s="1">
        <v>986.0</v>
      </c>
      <c r="BL623" s="1">
        <v>613292.0</v>
      </c>
    </row>
    <row r="624" ht="15.75" customHeight="1">
      <c r="A624" s="2" t="s">
        <v>1193</v>
      </c>
      <c r="B624" s="1" t="str">
        <f>IFERROR(__xludf.DUMMYFUNCTION("""COMPUTED_VALUE"""),"8888K")</f>
        <v>8888K</v>
      </c>
      <c r="C624" s="1">
        <f>IFERROR(__xludf.DUMMYFUNCTION("""COMPUTED_VALUE"""),216.0)</f>
        <v>216</v>
      </c>
      <c r="D624" s="1" t="s">
        <v>30</v>
      </c>
      <c r="E624" s="1" t="s">
        <v>30</v>
      </c>
      <c r="F624" s="1" t="s">
        <v>30</v>
      </c>
      <c r="G624" s="1" t="s">
        <v>30</v>
      </c>
      <c r="H624" s="1" t="s">
        <v>38</v>
      </c>
      <c r="M624" s="1">
        <v>8.0</v>
      </c>
      <c r="N624" s="1">
        <v>8.0</v>
      </c>
      <c r="O624" s="1">
        <v>8.0</v>
      </c>
      <c r="P624" s="1">
        <v>8.0</v>
      </c>
      <c r="Q624" s="1">
        <v>13.0</v>
      </c>
      <c r="S624" s="1" t="s">
        <v>30</v>
      </c>
      <c r="T624" s="1" t="s">
        <v>30</v>
      </c>
      <c r="U624" s="1" t="s">
        <v>30</v>
      </c>
      <c r="V624" s="1" t="s">
        <v>30</v>
      </c>
      <c r="W624" s="1" t="s">
        <v>38</v>
      </c>
      <c r="Y624" s="1" t="str">
        <f>IFERROR(__xludf.DUMMYFUNCTION("UNIQUE(S624:W624, TRUE)"),"8")</f>
        <v>8</v>
      </c>
      <c r="Z624" s="1" t="str">
        <f>IFERROR(__xludf.DUMMYFUNCTION("""COMPUTED_VALUE"""),"K")</f>
        <v>K</v>
      </c>
      <c r="AE624" s="1">
        <f t="shared" ref="AE624:AI624" si="624">IF($A624&lt;&gt;"", COUNTIF($D624:$H624, "=" &amp; Y624),"")</f>
        <v>4</v>
      </c>
      <c r="AF624" s="1">
        <f t="shared" si="624"/>
        <v>1</v>
      </c>
      <c r="AG624" s="1">
        <f t="shared" si="624"/>
        <v>0</v>
      </c>
      <c r="AH624" s="1">
        <f t="shared" si="624"/>
        <v>0</v>
      </c>
      <c r="AI624" s="1">
        <f t="shared" si="624"/>
        <v>0</v>
      </c>
      <c r="AJ624" s="1">
        <f t="shared" si="3"/>
        <v>0</v>
      </c>
      <c r="AL624" s="1">
        <f>IFERROR(__xludf.DUMMYFUNCTION("IFERROR(TRANSPOSE(SORT(TRANSPOSE(FILTER(AE624:AI624, AE624:AI624&lt;&gt;0)),1, FALSE)))"),4.0)</f>
        <v>4</v>
      </c>
      <c r="AM624" s="1">
        <f>IFERROR(__xludf.DUMMYFUNCTION("""COMPUTED_VALUE"""),1.0)</f>
        <v>1</v>
      </c>
      <c r="AR624" s="1">
        <v>4.0</v>
      </c>
      <c r="AS624" s="1">
        <v>1.0</v>
      </c>
      <c r="AT624" s="1"/>
      <c r="AU624" s="1"/>
      <c r="AV624" s="1"/>
      <c r="AX624" s="1">
        <v>623.0</v>
      </c>
      <c r="AY624" s="1">
        <v>3.0</v>
      </c>
      <c r="AZ624" s="1">
        <v>1.0</v>
      </c>
      <c r="BA624" s="1">
        <v>1.0</v>
      </c>
      <c r="BB624" s="1"/>
      <c r="BC624" s="1"/>
      <c r="BD624" s="1">
        <v>9.0</v>
      </c>
      <c r="BE624" s="1">
        <v>9.0</v>
      </c>
      <c r="BF624" s="1">
        <v>9.0</v>
      </c>
      <c r="BG624" s="1">
        <v>6.0</v>
      </c>
      <c r="BH624" s="1">
        <v>7.0</v>
      </c>
      <c r="BI624" s="1">
        <v>99967.0</v>
      </c>
      <c r="BJ624" s="1">
        <v>274.0</v>
      </c>
      <c r="BL624" s="1">
        <v>170702.0</v>
      </c>
    </row>
    <row r="625" ht="15.75" customHeight="1">
      <c r="A625" s="2" t="s">
        <v>1194</v>
      </c>
      <c r="B625" s="1">
        <f>IFERROR(__xludf.DUMMYFUNCTION("""COMPUTED_VALUE"""),66622.0)</f>
        <v>66622</v>
      </c>
      <c r="C625" s="1">
        <f>IFERROR(__xludf.DUMMYFUNCTION("""COMPUTED_VALUE"""),4.0)</f>
        <v>4</v>
      </c>
      <c r="D625" s="1" t="s">
        <v>40</v>
      </c>
      <c r="E625" s="1" t="s">
        <v>40</v>
      </c>
      <c r="F625" s="1" t="s">
        <v>40</v>
      </c>
      <c r="G625" s="1" t="s">
        <v>24</v>
      </c>
      <c r="H625" s="1" t="s">
        <v>24</v>
      </c>
      <c r="M625" s="1">
        <v>6.0</v>
      </c>
      <c r="N625" s="1">
        <v>6.0</v>
      </c>
      <c r="O625" s="1">
        <v>6.0</v>
      </c>
      <c r="P625" s="1">
        <v>2.0</v>
      </c>
      <c r="Q625" s="1">
        <v>2.0</v>
      </c>
      <c r="S625" s="1" t="s">
        <v>40</v>
      </c>
      <c r="T625" s="1" t="s">
        <v>40</v>
      </c>
      <c r="U625" s="1" t="s">
        <v>40</v>
      </c>
      <c r="V625" s="1" t="s">
        <v>24</v>
      </c>
      <c r="W625" s="1" t="s">
        <v>24</v>
      </c>
      <c r="Y625" s="1" t="str">
        <f>IFERROR(__xludf.DUMMYFUNCTION("UNIQUE(S625:W625, TRUE)"),"6")</f>
        <v>6</v>
      </c>
      <c r="Z625" s="1" t="str">
        <f>IFERROR(__xludf.DUMMYFUNCTION("""COMPUTED_VALUE"""),"2")</f>
        <v>2</v>
      </c>
      <c r="AE625" s="1">
        <f t="shared" ref="AE625:AI625" si="625">IF($A625&lt;&gt;"", COUNTIF($D625:$H625, "=" &amp; Y625),"")</f>
        <v>3</v>
      </c>
      <c r="AF625" s="1">
        <f t="shared" si="625"/>
        <v>2</v>
      </c>
      <c r="AG625" s="1">
        <f t="shared" si="625"/>
        <v>0</v>
      </c>
      <c r="AH625" s="1">
        <f t="shared" si="625"/>
        <v>0</v>
      </c>
      <c r="AI625" s="1">
        <f t="shared" si="625"/>
        <v>0</v>
      </c>
      <c r="AJ625" s="1">
        <f t="shared" si="3"/>
        <v>0</v>
      </c>
      <c r="AL625" s="1">
        <f>IFERROR(__xludf.DUMMYFUNCTION("IFERROR(TRANSPOSE(SORT(TRANSPOSE(FILTER(AE625:AI625, AE625:AI625&lt;&gt;0)),1, FALSE)))"),3.0)</f>
        <v>3</v>
      </c>
      <c r="AM625" s="1">
        <f>IFERROR(__xludf.DUMMYFUNCTION("""COMPUTED_VALUE"""),2.0)</f>
        <v>2</v>
      </c>
      <c r="AR625" s="1">
        <v>3.0</v>
      </c>
      <c r="AS625" s="1">
        <v>2.0</v>
      </c>
      <c r="AT625" s="1"/>
      <c r="AU625" s="1"/>
      <c r="AV625" s="1"/>
      <c r="AX625" s="1">
        <v>624.0</v>
      </c>
      <c r="AY625" s="1">
        <v>3.0</v>
      </c>
      <c r="AZ625" s="1">
        <v>1.0</v>
      </c>
      <c r="BA625" s="1">
        <v>1.0</v>
      </c>
      <c r="BB625" s="1"/>
      <c r="BC625" s="1"/>
      <c r="BD625" s="1">
        <v>9.0</v>
      </c>
      <c r="BE625" s="1">
        <v>9.0</v>
      </c>
      <c r="BF625" s="1">
        <v>14.0</v>
      </c>
      <c r="BG625" s="1">
        <v>9.0</v>
      </c>
      <c r="BH625" s="1">
        <v>10.0</v>
      </c>
      <c r="BI625" s="1" t="s">
        <v>1195</v>
      </c>
      <c r="BJ625" s="1">
        <v>49.0</v>
      </c>
      <c r="BL625" s="1">
        <v>30576.0</v>
      </c>
    </row>
    <row r="626" ht="15.75" customHeight="1">
      <c r="A626" s="2" t="s">
        <v>1196</v>
      </c>
      <c r="B626" s="1" t="str">
        <f>IFERROR(__xludf.DUMMYFUNCTION("""COMPUTED_VALUE"""),"76JTJ")</f>
        <v>76JTJ</v>
      </c>
      <c r="C626" s="1">
        <f>IFERROR(__xludf.DUMMYFUNCTION("""COMPUTED_VALUE"""),884.0)</f>
        <v>884</v>
      </c>
      <c r="D626" s="1" t="s">
        <v>28</v>
      </c>
      <c r="E626" s="1" t="s">
        <v>40</v>
      </c>
      <c r="F626" s="1" t="s">
        <v>22</v>
      </c>
      <c r="G626" s="1" t="s">
        <v>45</v>
      </c>
      <c r="H626" s="1" t="s">
        <v>22</v>
      </c>
      <c r="M626" s="1">
        <v>7.0</v>
      </c>
      <c r="N626" s="1">
        <v>6.0</v>
      </c>
      <c r="O626" s="1">
        <v>1.0</v>
      </c>
      <c r="P626" s="1">
        <v>10.0</v>
      </c>
      <c r="Q626" s="1">
        <v>1.0</v>
      </c>
      <c r="S626" s="1" t="s">
        <v>28</v>
      </c>
      <c r="T626" s="1" t="s">
        <v>40</v>
      </c>
      <c r="U626" s="1" t="s">
        <v>25</v>
      </c>
      <c r="V626" s="1" t="s">
        <v>45</v>
      </c>
      <c r="W626" s="1" t="s">
        <v>25</v>
      </c>
      <c r="Y626" s="1" t="str">
        <f>IFERROR(__xludf.DUMMYFUNCTION("UNIQUE(S626:W626, TRUE)"),"7")</f>
        <v>7</v>
      </c>
      <c r="Z626" s="1" t="str">
        <f>IFERROR(__xludf.DUMMYFUNCTION("""COMPUTED_VALUE"""),"6")</f>
        <v>6</v>
      </c>
      <c r="AA626" s="1" t="str">
        <f>IFERROR(__xludf.DUMMYFUNCTION("""COMPUTED_VALUE"""),"")</f>
        <v/>
      </c>
      <c r="AB626" s="1" t="str">
        <f>IFERROR(__xludf.DUMMYFUNCTION("""COMPUTED_VALUE"""),"T")</f>
        <v>T</v>
      </c>
      <c r="AE626" s="1">
        <f t="shared" ref="AE626:AI626" si="626">IF($A626&lt;&gt;"", COUNTIF($D626:$H626, "=" &amp; Y626),"")</f>
        <v>1</v>
      </c>
      <c r="AF626" s="1">
        <f t="shared" si="626"/>
        <v>1</v>
      </c>
      <c r="AG626" s="1">
        <f t="shared" si="626"/>
        <v>0</v>
      </c>
      <c r="AH626" s="1">
        <f t="shared" si="626"/>
        <v>1</v>
      </c>
      <c r="AI626" s="1">
        <f t="shared" si="626"/>
        <v>0</v>
      </c>
      <c r="AJ626" s="1">
        <f t="shared" si="3"/>
        <v>2</v>
      </c>
      <c r="AL626" s="1">
        <f>IFERROR(__xludf.DUMMYFUNCTION("IFERROR(TRANSPOSE(SORT(TRANSPOSE(FILTER(AE626:AI626, AE626:AI626&lt;&gt;0)),1, FALSE)))"),1.0)</f>
        <v>1</v>
      </c>
      <c r="AM626" s="1">
        <f>IFERROR(__xludf.DUMMYFUNCTION("""COMPUTED_VALUE"""),1.0)</f>
        <v>1</v>
      </c>
      <c r="AN626" s="1">
        <f>IFERROR(__xludf.DUMMYFUNCTION("""COMPUTED_VALUE"""),1.0)</f>
        <v>1</v>
      </c>
      <c r="AR626" s="1">
        <v>3.0</v>
      </c>
      <c r="AS626" s="1">
        <v>1.0</v>
      </c>
      <c r="AT626" s="1">
        <v>1.0</v>
      </c>
      <c r="AU626" s="1"/>
      <c r="AV626" s="1"/>
      <c r="AX626" s="1">
        <v>625.0</v>
      </c>
      <c r="AY626" s="1">
        <v>3.0</v>
      </c>
      <c r="AZ626" s="1">
        <v>1.0</v>
      </c>
      <c r="BA626" s="1">
        <v>1.0</v>
      </c>
      <c r="BB626" s="1"/>
      <c r="BC626" s="1"/>
      <c r="BD626" s="1">
        <v>9.0</v>
      </c>
      <c r="BE626" s="1">
        <v>12.0</v>
      </c>
      <c r="BF626" s="1">
        <v>1.0</v>
      </c>
      <c r="BG626" s="1">
        <v>3.0</v>
      </c>
      <c r="BH626" s="1">
        <v>3.0</v>
      </c>
      <c r="BI626" s="1" t="s">
        <v>1197</v>
      </c>
      <c r="BJ626" s="1">
        <v>101.0</v>
      </c>
      <c r="BL626" s="1">
        <v>63125.0</v>
      </c>
    </row>
    <row r="627" ht="15.75" customHeight="1">
      <c r="A627" s="2" t="s">
        <v>1198</v>
      </c>
      <c r="B627" s="1" t="str">
        <f>IFERROR(__xludf.DUMMYFUNCTION("""COMPUTED_VALUE"""),"KKK2K")</f>
        <v>KKK2K</v>
      </c>
      <c r="C627" s="1">
        <f>IFERROR(__xludf.DUMMYFUNCTION("""COMPUTED_VALUE"""),343.0)</f>
        <v>343</v>
      </c>
      <c r="D627" s="1" t="s">
        <v>38</v>
      </c>
      <c r="E627" s="1" t="s">
        <v>38</v>
      </c>
      <c r="F627" s="1" t="s">
        <v>38</v>
      </c>
      <c r="G627" s="1" t="s">
        <v>24</v>
      </c>
      <c r="H627" s="1" t="s">
        <v>38</v>
      </c>
      <c r="M627" s="1">
        <v>13.0</v>
      </c>
      <c r="N627" s="1">
        <v>13.0</v>
      </c>
      <c r="O627" s="1">
        <v>13.0</v>
      </c>
      <c r="P627" s="1">
        <v>2.0</v>
      </c>
      <c r="Q627" s="1">
        <v>13.0</v>
      </c>
      <c r="S627" s="1" t="s">
        <v>38</v>
      </c>
      <c r="T627" s="1" t="s">
        <v>38</v>
      </c>
      <c r="U627" s="1" t="s">
        <v>38</v>
      </c>
      <c r="V627" s="1" t="s">
        <v>24</v>
      </c>
      <c r="W627" s="1" t="s">
        <v>38</v>
      </c>
      <c r="Y627" s="1" t="str">
        <f>IFERROR(__xludf.DUMMYFUNCTION("UNIQUE(S627:W627, TRUE)"),"K")</f>
        <v>K</v>
      </c>
      <c r="Z627" s="1" t="str">
        <f>IFERROR(__xludf.DUMMYFUNCTION("""COMPUTED_VALUE"""),"2")</f>
        <v>2</v>
      </c>
      <c r="AE627" s="1">
        <f t="shared" ref="AE627:AI627" si="627">IF($A627&lt;&gt;"", COUNTIF($D627:$H627, "=" &amp; Y627),"")</f>
        <v>4</v>
      </c>
      <c r="AF627" s="1">
        <f t="shared" si="627"/>
        <v>1</v>
      </c>
      <c r="AG627" s="1">
        <f t="shared" si="627"/>
        <v>0</v>
      </c>
      <c r="AH627" s="1">
        <f t="shared" si="627"/>
        <v>0</v>
      </c>
      <c r="AI627" s="1">
        <f t="shared" si="627"/>
        <v>0</v>
      </c>
      <c r="AJ627" s="1">
        <f t="shared" si="3"/>
        <v>0</v>
      </c>
      <c r="AL627" s="1">
        <f>IFERROR(__xludf.DUMMYFUNCTION("IFERROR(TRANSPOSE(SORT(TRANSPOSE(FILTER(AE627:AI627, AE627:AI627&lt;&gt;0)),1, FALSE)))"),4.0)</f>
        <v>4</v>
      </c>
      <c r="AM627" s="1">
        <f>IFERROR(__xludf.DUMMYFUNCTION("""COMPUTED_VALUE"""),1.0)</f>
        <v>1</v>
      </c>
      <c r="AR627" s="1">
        <v>4.0</v>
      </c>
      <c r="AS627" s="1">
        <v>1.0</v>
      </c>
      <c r="AT627" s="1"/>
      <c r="AU627" s="1"/>
      <c r="AV627" s="1"/>
      <c r="AX627" s="1">
        <v>626.0</v>
      </c>
      <c r="AY627" s="1">
        <v>3.0</v>
      </c>
      <c r="AZ627" s="1">
        <v>1.0</v>
      </c>
      <c r="BA627" s="1">
        <v>1.0</v>
      </c>
      <c r="BB627" s="1"/>
      <c r="BC627" s="1"/>
      <c r="BD627" s="1">
        <v>9.0</v>
      </c>
      <c r="BE627" s="1">
        <v>13.0</v>
      </c>
      <c r="BF627" s="1">
        <v>1.0</v>
      </c>
      <c r="BG627" s="1">
        <v>4.0</v>
      </c>
      <c r="BH627" s="1">
        <v>9.0</v>
      </c>
      <c r="BI627" s="1" t="s">
        <v>1199</v>
      </c>
      <c r="BJ627" s="1">
        <v>723.0</v>
      </c>
      <c r="BL627" s="1">
        <v>452598.0</v>
      </c>
    </row>
    <row r="628" ht="15.75" customHeight="1">
      <c r="A628" s="2" t="s">
        <v>1200</v>
      </c>
      <c r="B628" s="1" t="str">
        <f>IFERROR(__xludf.DUMMYFUNCTION("""COMPUTED_VALUE"""),"2A345")</f>
        <v>2A345</v>
      </c>
      <c r="C628" s="1">
        <f>IFERROR(__xludf.DUMMYFUNCTION("""COMPUTED_VALUE"""),685.0)</f>
        <v>685</v>
      </c>
      <c r="D628" s="1" t="s">
        <v>24</v>
      </c>
      <c r="E628" s="1" t="s">
        <v>39</v>
      </c>
      <c r="F628" s="1" t="s">
        <v>31</v>
      </c>
      <c r="G628" s="1" t="s">
        <v>21</v>
      </c>
      <c r="H628" s="1" t="s">
        <v>29</v>
      </c>
      <c r="M628" s="1">
        <v>2.0</v>
      </c>
      <c r="N628" s="1">
        <v>14.0</v>
      </c>
      <c r="O628" s="1">
        <v>3.0</v>
      </c>
      <c r="P628" s="1">
        <v>4.0</v>
      </c>
      <c r="Q628" s="1">
        <v>5.0</v>
      </c>
      <c r="S628" s="1" t="s">
        <v>24</v>
      </c>
      <c r="T628" s="1" t="s">
        <v>39</v>
      </c>
      <c r="U628" s="1" t="s">
        <v>31</v>
      </c>
      <c r="V628" s="1" t="s">
        <v>21</v>
      </c>
      <c r="W628" s="1" t="s">
        <v>29</v>
      </c>
      <c r="Y628" s="1" t="str">
        <f>IFERROR(__xludf.DUMMYFUNCTION("UNIQUE(S628:W628, TRUE)"),"2")</f>
        <v>2</v>
      </c>
      <c r="Z628" s="1" t="str">
        <f>IFERROR(__xludf.DUMMYFUNCTION("""COMPUTED_VALUE"""),"A")</f>
        <v>A</v>
      </c>
      <c r="AA628" s="1" t="str">
        <f>IFERROR(__xludf.DUMMYFUNCTION("""COMPUTED_VALUE"""),"3")</f>
        <v>3</v>
      </c>
      <c r="AB628" s="1" t="str">
        <f>IFERROR(__xludf.DUMMYFUNCTION("""COMPUTED_VALUE"""),"4")</f>
        <v>4</v>
      </c>
      <c r="AC628" s="1" t="str">
        <f>IFERROR(__xludf.DUMMYFUNCTION("""COMPUTED_VALUE"""),"5")</f>
        <v>5</v>
      </c>
      <c r="AE628" s="1">
        <f t="shared" ref="AE628:AI628" si="628">IF($A628&lt;&gt;"", COUNTIF($D628:$H628, "=" &amp; Y628),"")</f>
        <v>1</v>
      </c>
      <c r="AF628" s="1">
        <f t="shared" si="628"/>
        <v>1</v>
      </c>
      <c r="AG628" s="1">
        <f t="shared" si="628"/>
        <v>1</v>
      </c>
      <c r="AH628" s="1">
        <f t="shared" si="628"/>
        <v>1</v>
      </c>
      <c r="AI628" s="1">
        <f t="shared" si="628"/>
        <v>1</v>
      </c>
      <c r="AJ628" s="1">
        <f t="shared" si="3"/>
        <v>0</v>
      </c>
      <c r="AL628" s="1">
        <f>IFERROR(__xludf.DUMMYFUNCTION("IFERROR(TRANSPOSE(SORT(TRANSPOSE(FILTER(AE628:AI628, AE628:AI628&lt;&gt;0)),1, FALSE)))"),1.0)</f>
        <v>1</v>
      </c>
      <c r="AM628" s="1">
        <f>IFERROR(__xludf.DUMMYFUNCTION("""COMPUTED_VALUE"""),1.0)</f>
        <v>1</v>
      </c>
      <c r="AN628" s="1">
        <f>IFERROR(__xludf.DUMMYFUNCTION("""COMPUTED_VALUE"""),1.0)</f>
        <v>1</v>
      </c>
      <c r="AO628" s="1">
        <f>IFERROR(__xludf.DUMMYFUNCTION("""COMPUTED_VALUE"""),1.0)</f>
        <v>1</v>
      </c>
      <c r="AP628" s="1">
        <f>IFERROR(__xludf.DUMMYFUNCTION("""COMPUTED_VALUE"""),1.0)</f>
        <v>1</v>
      </c>
      <c r="AR628" s="1">
        <v>1.0</v>
      </c>
      <c r="AS628" s="1">
        <v>1.0</v>
      </c>
      <c r="AT628" s="1">
        <v>1.0</v>
      </c>
      <c r="AU628" s="1">
        <v>1.0</v>
      </c>
      <c r="AV628" s="1">
        <v>1.0</v>
      </c>
      <c r="AX628" s="1">
        <v>627.0</v>
      </c>
      <c r="AY628" s="1">
        <v>3.0</v>
      </c>
      <c r="AZ628" s="1">
        <v>1.0</v>
      </c>
      <c r="BA628" s="1">
        <v>1.0</v>
      </c>
      <c r="BB628" s="1"/>
      <c r="BC628" s="1"/>
      <c r="BD628" s="1">
        <v>9.0</v>
      </c>
      <c r="BE628" s="1">
        <v>13.0</v>
      </c>
      <c r="BF628" s="1">
        <v>9.0</v>
      </c>
      <c r="BG628" s="1">
        <v>10.0</v>
      </c>
      <c r="BH628" s="1">
        <v>9.0</v>
      </c>
      <c r="BI628" s="1" t="s">
        <v>1201</v>
      </c>
      <c r="BJ628" s="1">
        <v>50.0</v>
      </c>
      <c r="BL628" s="1">
        <v>31350.0</v>
      </c>
    </row>
    <row r="629" ht="15.75" customHeight="1">
      <c r="A629" s="2" t="s">
        <v>1202</v>
      </c>
      <c r="B629" s="1" t="str">
        <f>IFERROR(__xludf.DUMMYFUNCTION("""COMPUTED_VALUE"""),"J922A")</f>
        <v>J922A</v>
      </c>
      <c r="C629" s="1">
        <f>IFERROR(__xludf.DUMMYFUNCTION("""COMPUTED_VALUE"""),440.0)</f>
        <v>440</v>
      </c>
      <c r="D629" s="1" t="s">
        <v>22</v>
      </c>
      <c r="E629" s="1" t="s">
        <v>23</v>
      </c>
      <c r="F629" s="1" t="s">
        <v>24</v>
      </c>
      <c r="G629" s="1" t="s">
        <v>24</v>
      </c>
      <c r="H629" s="1" t="s">
        <v>39</v>
      </c>
      <c r="M629" s="1">
        <v>1.0</v>
      </c>
      <c r="N629" s="1">
        <v>9.0</v>
      </c>
      <c r="O629" s="1">
        <v>2.0</v>
      </c>
      <c r="P629" s="1">
        <v>2.0</v>
      </c>
      <c r="Q629" s="1">
        <v>14.0</v>
      </c>
      <c r="S629" s="1" t="s">
        <v>25</v>
      </c>
      <c r="T629" s="1" t="s">
        <v>23</v>
      </c>
      <c r="U629" s="1" t="s">
        <v>24</v>
      </c>
      <c r="V629" s="1" t="s">
        <v>24</v>
      </c>
      <c r="W629" s="1" t="s">
        <v>39</v>
      </c>
      <c r="Y629" s="1" t="str">
        <f>IFERROR(__xludf.DUMMYFUNCTION("UNIQUE(S629:W629, TRUE)"),"")</f>
        <v/>
      </c>
      <c r="Z629" s="1" t="str">
        <f>IFERROR(__xludf.DUMMYFUNCTION("""COMPUTED_VALUE"""),"9")</f>
        <v>9</v>
      </c>
      <c r="AA629" s="1" t="str">
        <f>IFERROR(__xludf.DUMMYFUNCTION("""COMPUTED_VALUE"""),"2")</f>
        <v>2</v>
      </c>
      <c r="AB629" s="1" t="str">
        <f>IFERROR(__xludf.DUMMYFUNCTION("""COMPUTED_VALUE"""),"A")</f>
        <v>A</v>
      </c>
      <c r="AE629" s="1">
        <f t="shared" ref="AE629:AI629" si="629">IF($A629&lt;&gt;"", COUNTIF($D629:$H629, "=" &amp; Y629),"")</f>
        <v>0</v>
      </c>
      <c r="AF629" s="1">
        <f t="shared" si="629"/>
        <v>1</v>
      </c>
      <c r="AG629" s="1">
        <f t="shared" si="629"/>
        <v>2</v>
      </c>
      <c r="AH629" s="1">
        <f t="shared" si="629"/>
        <v>1</v>
      </c>
      <c r="AI629" s="1">
        <f t="shared" si="629"/>
        <v>0</v>
      </c>
      <c r="AJ629" s="1">
        <f t="shared" si="3"/>
        <v>1</v>
      </c>
      <c r="AL629" s="1">
        <f>IFERROR(__xludf.DUMMYFUNCTION("IFERROR(TRANSPOSE(SORT(TRANSPOSE(FILTER(AE629:AI629, AE629:AI629&lt;&gt;0)),1, FALSE)))"),2.0)</f>
        <v>2</v>
      </c>
      <c r="AM629" s="1">
        <f>IFERROR(__xludf.DUMMYFUNCTION("""COMPUTED_VALUE"""),1.0)</f>
        <v>1</v>
      </c>
      <c r="AN629" s="1">
        <f>IFERROR(__xludf.DUMMYFUNCTION("""COMPUTED_VALUE"""),1.0)</f>
        <v>1</v>
      </c>
      <c r="AR629" s="1">
        <v>3.0</v>
      </c>
      <c r="AS629" s="1">
        <v>1.0</v>
      </c>
      <c r="AT629" s="1">
        <v>1.0</v>
      </c>
      <c r="AU629" s="1"/>
      <c r="AV629" s="1"/>
      <c r="AX629" s="1">
        <v>628.0</v>
      </c>
      <c r="AY629" s="1">
        <v>3.0</v>
      </c>
      <c r="AZ629" s="1">
        <v>1.0</v>
      </c>
      <c r="BA629" s="1">
        <v>1.0</v>
      </c>
      <c r="BB629" s="1"/>
      <c r="BC629" s="1"/>
      <c r="BD629" s="1">
        <v>10.0</v>
      </c>
      <c r="BE629" s="1">
        <v>1.0</v>
      </c>
      <c r="BF629" s="1">
        <v>12.0</v>
      </c>
      <c r="BG629" s="1">
        <v>4.0</v>
      </c>
      <c r="BH629" s="1">
        <v>12.0</v>
      </c>
      <c r="BI629" s="1" t="s">
        <v>1203</v>
      </c>
      <c r="BJ629" s="1">
        <v>68.0</v>
      </c>
      <c r="BL629" s="1">
        <v>42704.0</v>
      </c>
    </row>
    <row r="630" ht="15.75" customHeight="1">
      <c r="A630" s="2" t="s">
        <v>1204</v>
      </c>
      <c r="B630" s="1" t="str">
        <f>IFERROR(__xludf.DUMMYFUNCTION("""COMPUTED_VALUE"""),"2AAAA")</f>
        <v>2AAAA</v>
      </c>
      <c r="C630" s="1">
        <f>IFERROR(__xludf.DUMMYFUNCTION("""COMPUTED_VALUE"""),487.0)</f>
        <v>487</v>
      </c>
      <c r="D630" s="1" t="s">
        <v>24</v>
      </c>
      <c r="E630" s="1" t="s">
        <v>39</v>
      </c>
      <c r="F630" s="1" t="s">
        <v>39</v>
      </c>
      <c r="G630" s="1" t="s">
        <v>39</v>
      </c>
      <c r="H630" s="1" t="s">
        <v>39</v>
      </c>
      <c r="M630" s="1">
        <v>2.0</v>
      </c>
      <c r="N630" s="1">
        <v>14.0</v>
      </c>
      <c r="O630" s="1">
        <v>14.0</v>
      </c>
      <c r="P630" s="1">
        <v>14.0</v>
      </c>
      <c r="Q630" s="1">
        <v>14.0</v>
      </c>
      <c r="S630" s="1" t="s">
        <v>24</v>
      </c>
      <c r="T630" s="1" t="s">
        <v>39</v>
      </c>
      <c r="U630" s="1" t="s">
        <v>39</v>
      </c>
      <c r="V630" s="1" t="s">
        <v>39</v>
      </c>
      <c r="W630" s="1" t="s">
        <v>39</v>
      </c>
      <c r="Y630" s="1" t="str">
        <f>IFERROR(__xludf.DUMMYFUNCTION("UNIQUE(S630:W630, TRUE)"),"2")</f>
        <v>2</v>
      </c>
      <c r="Z630" s="1" t="str">
        <f>IFERROR(__xludf.DUMMYFUNCTION("""COMPUTED_VALUE"""),"A")</f>
        <v>A</v>
      </c>
      <c r="AE630" s="1">
        <f t="shared" ref="AE630:AI630" si="630">IF($A630&lt;&gt;"", COUNTIF($D630:$H630, "=" &amp; Y630),"")</f>
        <v>1</v>
      </c>
      <c r="AF630" s="1">
        <f t="shared" si="630"/>
        <v>4</v>
      </c>
      <c r="AG630" s="1">
        <f t="shared" si="630"/>
        <v>0</v>
      </c>
      <c r="AH630" s="1">
        <f t="shared" si="630"/>
        <v>0</v>
      </c>
      <c r="AI630" s="1">
        <f t="shared" si="630"/>
        <v>0</v>
      </c>
      <c r="AJ630" s="1">
        <f t="shared" si="3"/>
        <v>0</v>
      </c>
      <c r="AL630" s="1">
        <f>IFERROR(__xludf.DUMMYFUNCTION("IFERROR(TRANSPOSE(SORT(TRANSPOSE(FILTER(AE630:AI630, AE630:AI630&lt;&gt;0)),1, FALSE)))"),4.0)</f>
        <v>4</v>
      </c>
      <c r="AM630" s="1">
        <f>IFERROR(__xludf.DUMMYFUNCTION("""COMPUTED_VALUE"""),1.0)</f>
        <v>1</v>
      </c>
      <c r="AR630" s="1">
        <v>4.0</v>
      </c>
      <c r="AS630" s="1">
        <v>1.0</v>
      </c>
      <c r="AT630" s="1"/>
      <c r="AU630" s="1"/>
      <c r="AV630" s="1"/>
      <c r="AX630" s="1">
        <v>629.0</v>
      </c>
      <c r="AY630" s="1">
        <v>3.0</v>
      </c>
      <c r="AZ630" s="1">
        <v>1.0</v>
      </c>
      <c r="BA630" s="1">
        <v>1.0</v>
      </c>
      <c r="BB630" s="1"/>
      <c r="BC630" s="1"/>
      <c r="BD630" s="1">
        <v>10.0</v>
      </c>
      <c r="BE630" s="1">
        <v>1.0</v>
      </c>
      <c r="BF630" s="1">
        <v>13.0</v>
      </c>
      <c r="BG630" s="1">
        <v>9.0</v>
      </c>
      <c r="BH630" s="1">
        <v>1.0</v>
      </c>
      <c r="BI630" s="1" t="s">
        <v>1205</v>
      </c>
      <c r="BJ630" s="1">
        <v>35.0</v>
      </c>
      <c r="BL630" s="1">
        <v>22015.0</v>
      </c>
    </row>
    <row r="631" ht="15.75" customHeight="1">
      <c r="A631" s="2" t="s">
        <v>1206</v>
      </c>
      <c r="B631" s="1" t="str">
        <f>IFERROR(__xludf.DUMMYFUNCTION("""COMPUTED_VALUE"""),"K49K5")</f>
        <v>K49K5</v>
      </c>
      <c r="C631" s="1">
        <f>IFERROR(__xludf.DUMMYFUNCTION("""COMPUTED_VALUE"""),391.0)</f>
        <v>391</v>
      </c>
      <c r="D631" s="1" t="s">
        <v>38</v>
      </c>
      <c r="E631" s="1" t="s">
        <v>21</v>
      </c>
      <c r="F631" s="1" t="s">
        <v>23</v>
      </c>
      <c r="G631" s="1" t="s">
        <v>38</v>
      </c>
      <c r="H631" s="1" t="s">
        <v>29</v>
      </c>
      <c r="M631" s="1">
        <v>13.0</v>
      </c>
      <c r="N631" s="1">
        <v>4.0</v>
      </c>
      <c r="O631" s="1">
        <v>9.0</v>
      </c>
      <c r="P631" s="1">
        <v>13.0</v>
      </c>
      <c r="Q631" s="1">
        <v>5.0</v>
      </c>
      <c r="S631" s="1" t="s">
        <v>38</v>
      </c>
      <c r="T631" s="1" t="s">
        <v>21</v>
      </c>
      <c r="U631" s="1" t="s">
        <v>23</v>
      </c>
      <c r="V631" s="1" t="s">
        <v>38</v>
      </c>
      <c r="W631" s="1" t="s">
        <v>29</v>
      </c>
      <c r="Y631" s="1" t="str">
        <f>IFERROR(__xludf.DUMMYFUNCTION("UNIQUE(S631:W631, TRUE)"),"K")</f>
        <v>K</v>
      </c>
      <c r="Z631" s="1" t="str">
        <f>IFERROR(__xludf.DUMMYFUNCTION("""COMPUTED_VALUE"""),"4")</f>
        <v>4</v>
      </c>
      <c r="AA631" s="1" t="str">
        <f>IFERROR(__xludf.DUMMYFUNCTION("""COMPUTED_VALUE"""),"9")</f>
        <v>9</v>
      </c>
      <c r="AB631" s="1" t="str">
        <f>IFERROR(__xludf.DUMMYFUNCTION("""COMPUTED_VALUE"""),"5")</f>
        <v>5</v>
      </c>
      <c r="AE631" s="1">
        <f t="shared" ref="AE631:AI631" si="631">IF($A631&lt;&gt;"", COUNTIF($D631:$H631, "=" &amp; Y631),"")</f>
        <v>2</v>
      </c>
      <c r="AF631" s="1">
        <f t="shared" si="631"/>
        <v>1</v>
      </c>
      <c r="AG631" s="1">
        <f t="shared" si="631"/>
        <v>1</v>
      </c>
      <c r="AH631" s="1">
        <f t="shared" si="631"/>
        <v>1</v>
      </c>
      <c r="AI631" s="1">
        <f t="shared" si="631"/>
        <v>0</v>
      </c>
      <c r="AJ631" s="1">
        <f t="shared" si="3"/>
        <v>0</v>
      </c>
      <c r="AL631" s="1">
        <f>IFERROR(__xludf.DUMMYFUNCTION("IFERROR(TRANSPOSE(SORT(TRANSPOSE(FILTER(AE631:AI631, AE631:AI631&lt;&gt;0)),1, FALSE)))"),2.0)</f>
        <v>2</v>
      </c>
      <c r="AM631" s="1">
        <f>IFERROR(__xludf.DUMMYFUNCTION("""COMPUTED_VALUE"""),1.0)</f>
        <v>1</v>
      </c>
      <c r="AN631" s="1">
        <f>IFERROR(__xludf.DUMMYFUNCTION("""COMPUTED_VALUE"""),1.0)</f>
        <v>1</v>
      </c>
      <c r="AO631" s="1">
        <f>IFERROR(__xludf.DUMMYFUNCTION("""COMPUTED_VALUE"""),1.0)</f>
        <v>1</v>
      </c>
      <c r="AR631" s="1">
        <v>2.0</v>
      </c>
      <c r="AS631" s="1">
        <v>1.0</v>
      </c>
      <c r="AT631" s="1">
        <v>1.0</v>
      </c>
      <c r="AU631" s="1">
        <v>1.0</v>
      </c>
      <c r="AV631" s="1"/>
      <c r="AX631" s="1">
        <v>630.0</v>
      </c>
      <c r="AY631" s="1">
        <v>3.0</v>
      </c>
      <c r="AZ631" s="1">
        <v>1.0</v>
      </c>
      <c r="BA631" s="1">
        <v>1.0</v>
      </c>
      <c r="BB631" s="1"/>
      <c r="BC631" s="1"/>
      <c r="BD631" s="1">
        <v>10.0</v>
      </c>
      <c r="BE631" s="1">
        <v>1.0</v>
      </c>
      <c r="BF631" s="1">
        <v>14.0</v>
      </c>
      <c r="BG631" s="1">
        <v>14.0</v>
      </c>
      <c r="BH631" s="1">
        <v>7.0</v>
      </c>
      <c r="BI631" s="1" t="s">
        <v>1207</v>
      </c>
      <c r="BJ631" s="1">
        <v>374.0</v>
      </c>
      <c r="BL631" s="1">
        <v>235620.0</v>
      </c>
    </row>
    <row r="632" ht="15.75" customHeight="1">
      <c r="A632" s="2" t="s">
        <v>1208</v>
      </c>
      <c r="B632" s="1" t="str">
        <f>IFERROR(__xludf.DUMMYFUNCTION("""COMPUTED_VALUE"""),"74QJ2")</f>
        <v>74QJ2</v>
      </c>
      <c r="C632" s="1">
        <f>IFERROR(__xludf.DUMMYFUNCTION("""COMPUTED_VALUE"""),984.0)</f>
        <v>984</v>
      </c>
      <c r="D632" s="1" t="s">
        <v>28</v>
      </c>
      <c r="E632" s="1" t="s">
        <v>21</v>
      </c>
      <c r="F632" s="1" t="s">
        <v>20</v>
      </c>
      <c r="G632" s="1" t="s">
        <v>22</v>
      </c>
      <c r="H632" s="1" t="s">
        <v>24</v>
      </c>
      <c r="M632" s="1">
        <v>7.0</v>
      </c>
      <c r="N632" s="1">
        <v>4.0</v>
      </c>
      <c r="O632" s="1">
        <v>12.0</v>
      </c>
      <c r="P632" s="1">
        <v>1.0</v>
      </c>
      <c r="Q632" s="1">
        <v>2.0</v>
      </c>
      <c r="S632" s="1" t="s">
        <v>28</v>
      </c>
      <c r="T632" s="1" t="s">
        <v>21</v>
      </c>
      <c r="U632" s="1" t="s">
        <v>20</v>
      </c>
      <c r="V632" s="1" t="s">
        <v>25</v>
      </c>
      <c r="W632" s="1" t="s">
        <v>24</v>
      </c>
      <c r="Y632" s="1" t="str">
        <f>IFERROR(__xludf.DUMMYFUNCTION("UNIQUE(S632:W632, TRUE)"),"7")</f>
        <v>7</v>
      </c>
      <c r="Z632" s="1" t="str">
        <f>IFERROR(__xludf.DUMMYFUNCTION("""COMPUTED_VALUE"""),"4")</f>
        <v>4</v>
      </c>
      <c r="AA632" s="1" t="str">
        <f>IFERROR(__xludf.DUMMYFUNCTION("""COMPUTED_VALUE"""),"Q")</f>
        <v>Q</v>
      </c>
      <c r="AB632" s="1" t="str">
        <f>IFERROR(__xludf.DUMMYFUNCTION("""COMPUTED_VALUE"""),"")</f>
        <v/>
      </c>
      <c r="AC632" s="1" t="str">
        <f>IFERROR(__xludf.DUMMYFUNCTION("""COMPUTED_VALUE"""),"2")</f>
        <v>2</v>
      </c>
      <c r="AE632" s="1">
        <f t="shared" ref="AE632:AI632" si="632">IF($A632&lt;&gt;"", COUNTIF($D632:$H632, "=" &amp; Y632),"")</f>
        <v>1</v>
      </c>
      <c r="AF632" s="1">
        <f t="shared" si="632"/>
        <v>1</v>
      </c>
      <c r="AG632" s="1">
        <f t="shared" si="632"/>
        <v>1</v>
      </c>
      <c r="AH632" s="1">
        <f t="shared" si="632"/>
        <v>0</v>
      </c>
      <c r="AI632" s="1">
        <f t="shared" si="632"/>
        <v>1</v>
      </c>
      <c r="AJ632" s="1">
        <f t="shared" si="3"/>
        <v>1</v>
      </c>
      <c r="AL632" s="1">
        <f>IFERROR(__xludf.DUMMYFUNCTION("IFERROR(TRANSPOSE(SORT(TRANSPOSE(FILTER(AE632:AI632, AE632:AI632&lt;&gt;0)),1, FALSE)))"),1.0)</f>
        <v>1</v>
      </c>
      <c r="AM632" s="1">
        <f>IFERROR(__xludf.DUMMYFUNCTION("""COMPUTED_VALUE"""),1.0)</f>
        <v>1</v>
      </c>
      <c r="AN632" s="1">
        <f>IFERROR(__xludf.DUMMYFUNCTION("""COMPUTED_VALUE"""),1.0)</f>
        <v>1</v>
      </c>
      <c r="AO632" s="1">
        <f>IFERROR(__xludf.DUMMYFUNCTION("""COMPUTED_VALUE"""),1.0)</f>
        <v>1</v>
      </c>
      <c r="AR632" s="1">
        <v>2.0</v>
      </c>
      <c r="AS632" s="1">
        <v>1.0</v>
      </c>
      <c r="AT632" s="1">
        <v>1.0</v>
      </c>
      <c r="AU632" s="1">
        <v>1.0</v>
      </c>
      <c r="AV632" s="1"/>
      <c r="AX632" s="1">
        <v>631.0</v>
      </c>
      <c r="AY632" s="1">
        <v>3.0</v>
      </c>
      <c r="AZ632" s="1">
        <v>1.0</v>
      </c>
      <c r="BA632" s="1">
        <v>1.0</v>
      </c>
      <c r="BB632" s="1"/>
      <c r="BC632" s="1"/>
      <c r="BD632" s="1">
        <v>10.0</v>
      </c>
      <c r="BE632" s="1">
        <v>3.0</v>
      </c>
      <c r="BF632" s="1">
        <v>9.0</v>
      </c>
      <c r="BG632" s="1">
        <v>3.0</v>
      </c>
      <c r="BH632" s="1">
        <v>3.0</v>
      </c>
      <c r="BI632" s="1" t="s">
        <v>1209</v>
      </c>
      <c r="BJ632" s="1">
        <v>717.0</v>
      </c>
      <c r="BL632" s="1">
        <v>452427.0</v>
      </c>
    </row>
    <row r="633" ht="15.75" customHeight="1">
      <c r="A633" s="2" t="s">
        <v>1210</v>
      </c>
      <c r="B633" s="1" t="str">
        <f>IFERROR(__xludf.DUMMYFUNCTION("""COMPUTED_VALUE"""),"4777Q")</f>
        <v>4777Q</v>
      </c>
      <c r="C633" s="1">
        <f>IFERROR(__xludf.DUMMYFUNCTION("""COMPUTED_VALUE"""),750.0)</f>
        <v>750</v>
      </c>
      <c r="D633" s="1" t="s">
        <v>21</v>
      </c>
      <c r="E633" s="1" t="s">
        <v>28</v>
      </c>
      <c r="F633" s="1" t="s">
        <v>28</v>
      </c>
      <c r="G633" s="1" t="s">
        <v>28</v>
      </c>
      <c r="H633" s="1" t="s">
        <v>20</v>
      </c>
      <c r="M633" s="1">
        <v>4.0</v>
      </c>
      <c r="N633" s="1">
        <v>7.0</v>
      </c>
      <c r="O633" s="1">
        <v>7.0</v>
      </c>
      <c r="P633" s="1">
        <v>7.0</v>
      </c>
      <c r="Q633" s="1">
        <v>12.0</v>
      </c>
      <c r="S633" s="1" t="s">
        <v>21</v>
      </c>
      <c r="T633" s="1" t="s">
        <v>28</v>
      </c>
      <c r="U633" s="1" t="s">
        <v>28</v>
      </c>
      <c r="V633" s="1" t="s">
        <v>28</v>
      </c>
      <c r="W633" s="1" t="s">
        <v>20</v>
      </c>
      <c r="Y633" s="1" t="str">
        <f>IFERROR(__xludf.DUMMYFUNCTION("UNIQUE(S633:W633, TRUE)"),"4")</f>
        <v>4</v>
      </c>
      <c r="Z633" s="1" t="str">
        <f>IFERROR(__xludf.DUMMYFUNCTION("""COMPUTED_VALUE"""),"7")</f>
        <v>7</v>
      </c>
      <c r="AA633" s="1" t="str">
        <f>IFERROR(__xludf.DUMMYFUNCTION("""COMPUTED_VALUE"""),"Q")</f>
        <v>Q</v>
      </c>
      <c r="AE633" s="1">
        <f t="shared" ref="AE633:AI633" si="633">IF($A633&lt;&gt;"", COUNTIF($D633:$H633, "=" &amp; Y633),"")</f>
        <v>1</v>
      </c>
      <c r="AF633" s="1">
        <f t="shared" si="633"/>
        <v>3</v>
      </c>
      <c r="AG633" s="1">
        <f t="shared" si="633"/>
        <v>1</v>
      </c>
      <c r="AH633" s="1">
        <f t="shared" si="633"/>
        <v>0</v>
      </c>
      <c r="AI633" s="1">
        <f t="shared" si="633"/>
        <v>0</v>
      </c>
      <c r="AJ633" s="1">
        <f t="shared" si="3"/>
        <v>0</v>
      </c>
      <c r="AL633" s="1">
        <f>IFERROR(__xludf.DUMMYFUNCTION("IFERROR(TRANSPOSE(SORT(TRANSPOSE(FILTER(AE633:AI633, AE633:AI633&lt;&gt;0)),1, FALSE)))"),3.0)</f>
        <v>3</v>
      </c>
      <c r="AM633" s="1">
        <f>IFERROR(__xludf.DUMMYFUNCTION("""COMPUTED_VALUE"""),1.0)</f>
        <v>1</v>
      </c>
      <c r="AN633" s="1">
        <f>IFERROR(__xludf.DUMMYFUNCTION("""COMPUTED_VALUE"""),1.0)</f>
        <v>1</v>
      </c>
      <c r="AR633" s="1">
        <v>3.0</v>
      </c>
      <c r="AS633" s="1">
        <v>1.0</v>
      </c>
      <c r="AT633" s="1">
        <v>1.0</v>
      </c>
      <c r="AU633" s="1"/>
      <c r="AV633" s="1"/>
      <c r="AX633" s="1">
        <v>632.0</v>
      </c>
      <c r="AY633" s="1">
        <v>3.0</v>
      </c>
      <c r="AZ633" s="1">
        <v>1.0</v>
      </c>
      <c r="BA633" s="1">
        <v>1.0</v>
      </c>
      <c r="BB633" s="1"/>
      <c r="BC633" s="1"/>
      <c r="BD633" s="1">
        <v>10.0</v>
      </c>
      <c r="BE633" s="1">
        <v>5.0</v>
      </c>
      <c r="BF633" s="1">
        <v>1.0</v>
      </c>
      <c r="BG633" s="1">
        <v>10.0</v>
      </c>
      <c r="BH633" s="1">
        <v>13.0</v>
      </c>
      <c r="BI633" s="1" t="s">
        <v>1211</v>
      </c>
      <c r="BJ633" s="1">
        <v>57.0</v>
      </c>
      <c r="BL633" s="1">
        <v>36024.0</v>
      </c>
    </row>
    <row r="634" ht="15.75" customHeight="1">
      <c r="A634" s="2" t="s">
        <v>1212</v>
      </c>
      <c r="B634" s="1">
        <f>IFERROR(__xludf.DUMMYFUNCTION("""COMPUTED_VALUE"""),76676.0)</f>
        <v>76676</v>
      </c>
      <c r="C634" s="1">
        <f>IFERROR(__xludf.DUMMYFUNCTION("""COMPUTED_VALUE"""),553.0)</f>
        <v>553</v>
      </c>
      <c r="D634" s="1" t="s">
        <v>28</v>
      </c>
      <c r="E634" s="1" t="s">
        <v>40</v>
      </c>
      <c r="F634" s="1" t="s">
        <v>40</v>
      </c>
      <c r="G634" s="1" t="s">
        <v>28</v>
      </c>
      <c r="H634" s="1" t="s">
        <v>40</v>
      </c>
      <c r="M634" s="1">
        <v>7.0</v>
      </c>
      <c r="N634" s="1">
        <v>6.0</v>
      </c>
      <c r="O634" s="1">
        <v>6.0</v>
      </c>
      <c r="P634" s="1">
        <v>7.0</v>
      </c>
      <c r="Q634" s="1">
        <v>6.0</v>
      </c>
      <c r="S634" s="1" t="s">
        <v>28</v>
      </c>
      <c r="T634" s="1" t="s">
        <v>40</v>
      </c>
      <c r="U634" s="1" t="s">
        <v>40</v>
      </c>
      <c r="V634" s="1" t="s">
        <v>28</v>
      </c>
      <c r="W634" s="1" t="s">
        <v>40</v>
      </c>
      <c r="Y634" s="1" t="str">
        <f>IFERROR(__xludf.DUMMYFUNCTION("UNIQUE(S634:W634, TRUE)"),"7")</f>
        <v>7</v>
      </c>
      <c r="Z634" s="1" t="str">
        <f>IFERROR(__xludf.DUMMYFUNCTION("""COMPUTED_VALUE"""),"6")</f>
        <v>6</v>
      </c>
      <c r="AE634" s="1">
        <f t="shared" ref="AE634:AI634" si="634">IF($A634&lt;&gt;"", COUNTIF($D634:$H634, "=" &amp; Y634),"")</f>
        <v>2</v>
      </c>
      <c r="AF634" s="1">
        <f t="shared" si="634"/>
        <v>3</v>
      </c>
      <c r="AG634" s="1">
        <f t="shared" si="634"/>
        <v>0</v>
      </c>
      <c r="AH634" s="1">
        <f t="shared" si="634"/>
        <v>0</v>
      </c>
      <c r="AI634" s="1">
        <f t="shared" si="634"/>
        <v>0</v>
      </c>
      <c r="AJ634" s="1">
        <f t="shared" si="3"/>
        <v>0</v>
      </c>
      <c r="AL634" s="1">
        <f>IFERROR(__xludf.DUMMYFUNCTION("IFERROR(TRANSPOSE(SORT(TRANSPOSE(FILTER(AE634:AI634, AE634:AI634&lt;&gt;0)),1, FALSE)))"),3.0)</f>
        <v>3</v>
      </c>
      <c r="AM634" s="1">
        <f>IFERROR(__xludf.DUMMYFUNCTION("""COMPUTED_VALUE"""),2.0)</f>
        <v>2</v>
      </c>
      <c r="AR634" s="1">
        <v>3.0</v>
      </c>
      <c r="AS634" s="1">
        <v>2.0</v>
      </c>
      <c r="AT634" s="1"/>
      <c r="AU634" s="1"/>
      <c r="AV634" s="1"/>
      <c r="AX634" s="1">
        <v>633.0</v>
      </c>
      <c r="AY634" s="1">
        <v>3.0</v>
      </c>
      <c r="AZ634" s="1">
        <v>1.0</v>
      </c>
      <c r="BA634" s="1">
        <v>1.0</v>
      </c>
      <c r="BB634" s="1"/>
      <c r="BC634" s="1"/>
      <c r="BD634" s="1">
        <v>10.0</v>
      </c>
      <c r="BE634" s="1">
        <v>6.0</v>
      </c>
      <c r="BF634" s="1">
        <v>6.0</v>
      </c>
      <c r="BG634" s="1">
        <v>6.0</v>
      </c>
      <c r="BH634" s="1">
        <v>9.0</v>
      </c>
      <c r="BI634" s="1" t="s">
        <v>1213</v>
      </c>
      <c r="BJ634" s="1">
        <v>743.0</v>
      </c>
      <c r="BL634" s="1">
        <v>470319.0</v>
      </c>
    </row>
    <row r="635" ht="15.75" customHeight="1">
      <c r="A635" s="2" t="s">
        <v>1214</v>
      </c>
      <c r="B635" s="1" t="str">
        <f>IFERROR(__xludf.DUMMYFUNCTION("""COMPUTED_VALUE"""),"5A829")</f>
        <v>5A829</v>
      </c>
      <c r="C635" s="1">
        <f>IFERROR(__xludf.DUMMYFUNCTION("""COMPUTED_VALUE"""),995.0)</f>
        <v>995</v>
      </c>
      <c r="D635" s="1" t="s">
        <v>29</v>
      </c>
      <c r="E635" s="1" t="s">
        <v>39</v>
      </c>
      <c r="F635" s="1" t="s">
        <v>30</v>
      </c>
      <c r="G635" s="1" t="s">
        <v>24</v>
      </c>
      <c r="H635" s="1" t="s">
        <v>23</v>
      </c>
      <c r="M635" s="1">
        <v>5.0</v>
      </c>
      <c r="N635" s="1">
        <v>14.0</v>
      </c>
      <c r="O635" s="1">
        <v>8.0</v>
      </c>
      <c r="P635" s="1">
        <v>2.0</v>
      </c>
      <c r="Q635" s="1">
        <v>9.0</v>
      </c>
      <c r="S635" s="1" t="s">
        <v>29</v>
      </c>
      <c r="T635" s="1" t="s">
        <v>39</v>
      </c>
      <c r="U635" s="1" t="s">
        <v>30</v>
      </c>
      <c r="V635" s="1" t="s">
        <v>24</v>
      </c>
      <c r="W635" s="1" t="s">
        <v>23</v>
      </c>
      <c r="Y635" s="1" t="str">
        <f>IFERROR(__xludf.DUMMYFUNCTION("UNIQUE(S635:W635, TRUE)"),"5")</f>
        <v>5</v>
      </c>
      <c r="Z635" s="1" t="str">
        <f>IFERROR(__xludf.DUMMYFUNCTION("""COMPUTED_VALUE"""),"A")</f>
        <v>A</v>
      </c>
      <c r="AA635" s="1" t="str">
        <f>IFERROR(__xludf.DUMMYFUNCTION("""COMPUTED_VALUE"""),"8")</f>
        <v>8</v>
      </c>
      <c r="AB635" s="1" t="str">
        <f>IFERROR(__xludf.DUMMYFUNCTION("""COMPUTED_VALUE"""),"2")</f>
        <v>2</v>
      </c>
      <c r="AC635" s="1" t="str">
        <f>IFERROR(__xludf.DUMMYFUNCTION("""COMPUTED_VALUE"""),"9")</f>
        <v>9</v>
      </c>
      <c r="AE635" s="1">
        <f t="shared" ref="AE635:AI635" si="635">IF($A635&lt;&gt;"", COUNTIF($D635:$H635, "=" &amp; Y635),"")</f>
        <v>1</v>
      </c>
      <c r="AF635" s="1">
        <f t="shared" si="635"/>
        <v>1</v>
      </c>
      <c r="AG635" s="1">
        <f t="shared" si="635"/>
        <v>1</v>
      </c>
      <c r="AH635" s="1">
        <f t="shared" si="635"/>
        <v>1</v>
      </c>
      <c r="AI635" s="1">
        <f t="shared" si="635"/>
        <v>1</v>
      </c>
      <c r="AJ635" s="1">
        <f t="shared" si="3"/>
        <v>0</v>
      </c>
      <c r="AL635" s="1">
        <f>IFERROR(__xludf.DUMMYFUNCTION("IFERROR(TRANSPOSE(SORT(TRANSPOSE(FILTER(AE635:AI635, AE635:AI635&lt;&gt;0)),1, FALSE)))"),1.0)</f>
        <v>1</v>
      </c>
      <c r="AM635" s="1">
        <f>IFERROR(__xludf.DUMMYFUNCTION("""COMPUTED_VALUE"""),1.0)</f>
        <v>1</v>
      </c>
      <c r="AN635" s="1">
        <f>IFERROR(__xludf.DUMMYFUNCTION("""COMPUTED_VALUE"""),1.0)</f>
        <v>1</v>
      </c>
      <c r="AO635" s="1">
        <f>IFERROR(__xludf.DUMMYFUNCTION("""COMPUTED_VALUE"""),1.0)</f>
        <v>1</v>
      </c>
      <c r="AP635" s="1">
        <f>IFERROR(__xludf.DUMMYFUNCTION("""COMPUTED_VALUE"""),1.0)</f>
        <v>1</v>
      </c>
      <c r="AR635" s="1">
        <v>1.0</v>
      </c>
      <c r="AS635" s="1">
        <v>1.0</v>
      </c>
      <c r="AT635" s="1">
        <v>1.0</v>
      </c>
      <c r="AU635" s="1">
        <v>1.0</v>
      </c>
      <c r="AV635" s="1">
        <v>1.0</v>
      </c>
      <c r="AX635" s="1">
        <v>634.0</v>
      </c>
      <c r="AY635" s="1">
        <v>3.0</v>
      </c>
      <c r="AZ635" s="1">
        <v>1.0</v>
      </c>
      <c r="BA635" s="1">
        <v>1.0</v>
      </c>
      <c r="BB635" s="1"/>
      <c r="BC635" s="1"/>
      <c r="BD635" s="1">
        <v>10.0</v>
      </c>
      <c r="BE635" s="1">
        <v>7.0</v>
      </c>
      <c r="BF635" s="1">
        <v>7.0</v>
      </c>
      <c r="BG635" s="1">
        <v>13.0</v>
      </c>
      <c r="BH635" s="1">
        <v>7.0</v>
      </c>
      <c r="BI635" s="1" t="s">
        <v>1215</v>
      </c>
      <c r="BJ635" s="1">
        <v>488.0</v>
      </c>
      <c r="BL635" s="1">
        <v>309392.0</v>
      </c>
    </row>
    <row r="636" ht="15.75" customHeight="1">
      <c r="A636" s="2" t="s">
        <v>1216</v>
      </c>
      <c r="B636" s="1" t="str">
        <f>IFERROR(__xludf.DUMMYFUNCTION("""COMPUTED_VALUE"""),"32K22")</f>
        <v>32K22</v>
      </c>
      <c r="C636" s="1">
        <f>IFERROR(__xludf.DUMMYFUNCTION("""COMPUTED_VALUE"""),584.0)</f>
        <v>584</v>
      </c>
      <c r="D636" s="1" t="s">
        <v>31</v>
      </c>
      <c r="E636" s="1" t="s">
        <v>24</v>
      </c>
      <c r="F636" s="1" t="s">
        <v>38</v>
      </c>
      <c r="G636" s="1" t="s">
        <v>24</v>
      </c>
      <c r="H636" s="1" t="s">
        <v>24</v>
      </c>
      <c r="M636" s="1">
        <v>3.0</v>
      </c>
      <c r="N636" s="1">
        <v>2.0</v>
      </c>
      <c r="O636" s="1">
        <v>13.0</v>
      </c>
      <c r="P636" s="1">
        <v>2.0</v>
      </c>
      <c r="Q636" s="1">
        <v>2.0</v>
      </c>
      <c r="S636" s="1" t="s">
        <v>31</v>
      </c>
      <c r="T636" s="1" t="s">
        <v>24</v>
      </c>
      <c r="U636" s="1" t="s">
        <v>38</v>
      </c>
      <c r="V636" s="1" t="s">
        <v>24</v>
      </c>
      <c r="W636" s="1" t="s">
        <v>24</v>
      </c>
      <c r="Y636" s="1" t="str">
        <f>IFERROR(__xludf.DUMMYFUNCTION("UNIQUE(S636:W636, TRUE)"),"3")</f>
        <v>3</v>
      </c>
      <c r="Z636" s="1" t="str">
        <f>IFERROR(__xludf.DUMMYFUNCTION("""COMPUTED_VALUE"""),"2")</f>
        <v>2</v>
      </c>
      <c r="AA636" s="1" t="str">
        <f>IFERROR(__xludf.DUMMYFUNCTION("""COMPUTED_VALUE"""),"K")</f>
        <v>K</v>
      </c>
      <c r="AE636" s="1">
        <f t="shared" ref="AE636:AI636" si="636">IF($A636&lt;&gt;"", COUNTIF($D636:$H636, "=" &amp; Y636),"")</f>
        <v>1</v>
      </c>
      <c r="AF636" s="1">
        <f t="shared" si="636"/>
        <v>3</v>
      </c>
      <c r="AG636" s="1">
        <f t="shared" si="636"/>
        <v>1</v>
      </c>
      <c r="AH636" s="1">
        <f t="shared" si="636"/>
        <v>0</v>
      </c>
      <c r="AI636" s="1">
        <f t="shared" si="636"/>
        <v>0</v>
      </c>
      <c r="AJ636" s="1">
        <f t="shared" si="3"/>
        <v>0</v>
      </c>
      <c r="AL636" s="1">
        <f>IFERROR(__xludf.DUMMYFUNCTION("IFERROR(TRANSPOSE(SORT(TRANSPOSE(FILTER(AE636:AI636, AE636:AI636&lt;&gt;0)),1, FALSE)))"),3.0)</f>
        <v>3</v>
      </c>
      <c r="AM636" s="1">
        <f>IFERROR(__xludf.DUMMYFUNCTION("""COMPUTED_VALUE"""),1.0)</f>
        <v>1</v>
      </c>
      <c r="AN636" s="1">
        <f>IFERROR(__xludf.DUMMYFUNCTION("""COMPUTED_VALUE"""),1.0)</f>
        <v>1</v>
      </c>
      <c r="AR636" s="1">
        <v>3.0</v>
      </c>
      <c r="AS636" s="1">
        <v>1.0</v>
      </c>
      <c r="AT636" s="1">
        <v>1.0</v>
      </c>
      <c r="AU636" s="1"/>
      <c r="AV636" s="1"/>
      <c r="AX636" s="1">
        <v>635.0</v>
      </c>
      <c r="AY636" s="1">
        <v>3.0</v>
      </c>
      <c r="AZ636" s="1">
        <v>1.0</v>
      </c>
      <c r="BA636" s="1">
        <v>1.0</v>
      </c>
      <c r="BB636" s="1"/>
      <c r="BC636" s="1"/>
      <c r="BD636" s="1">
        <v>10.0</v>
      </c>
      <c r="BE636" s="1">
        <v>8.0</v>
      </c>
      <c r="BF636" s="1">
        <v>1.0</v>
      </c>
      <c r="BG636" s="1">
        <v>8.0</v>
      </c>
      <c r="BH636" s="1">
        <v>13.0</v>
      </c>
      <c r="BI636" s="1" t="s">
        <v>1217</v>
      </c>
      <c r="BJ636" s="1">
        <v>759.0</v>
      </c>
      <c r="BL636" s="1">
        <v>481965.0</v>
      </c>
    </row>
    <row r="637" ht="15.75" customHeight="1">
      <c r="A637" s="2" t="s">
        <v>1218</v>
      </c>
      <c r="B637" s="1" t="str">
        <f>IFERROR(__xludf.DUMMYFUNCTION("""COMPUTED_VALUE"""),"J89Q5")</f>
        <v>J89Q5</v>
      </c>
      <c r="C637" s="1">
        <f>IFERROR(__xludf.DUMMYFUNCTION("""COMPUTED_VALUE"""),181.0)</f>
        <v>181</v>
      </c>
      <c r="D637" s="1" t="s">
        <v>22</v>
      </c>
      <c r="E637" s="1" t="s">
        <v>30</v>
      </c>
      <c r="F637" s="1" t="s">
        <v>23</v>
      </c>
      <c r="G637" s="1" t="s">
        <v>20</v>
      </c>
      <c r="H637" s="1" t="s">
        <v>29</v>
      </c>
      <c r="M637" s="1">
        <v>1.0</v>
      </c>
      <c r="N637" s="1">
        <v>8.0</v>
      </c>
      <c r="O637" s="1">
        <v>9.0</v>
      </c>
      <c r="P637" s="1">
        <v>12.0</v>
      </c>
      <c r="Q637" s="1">
        <v>5.0</v>
      </c>
      <c r="S637" s="1" t="s">
        <v>25</v>
      </c>
      <c r="T637" s="1" t="s">
        <v>30</v>
      </c>
      <c r="U637" s="1" t="s">
        <v>23</v>
      </c>
      <c r="V637" s="1" t="s">
        <v>20</v>
      </c>
      <c r="W637" s="1" t="s">
        <v>29</v>
      </c>
      <c r="Y637" s="1" t="str">
        <f>IFERROR(__xludf.DUMMYFUNCTION("UNIQUE(S637:W637, TRUE)"),"")</f>
        <v/>
      </c>
      <c r="Z637" s="1" t="str">
        <f>IFERROR(__xludf.DUMMYFUNCTION("""COMPUTED_VALUE"""),"8")</f>
        <v>8</v>
      </c>
      <c r="AA637" s="1" t="str">
        <f>IFERROR(__xludf.DUMMYFUNCTION("""COMPUTED_VALUE"""),"9")</f>
        <v>9</v>
      </c>
      <c r="AB637" s="1" t="str">
        <f>IFERROR(__xludf.DUMMYFUNCTION("""COMPUTED_VALUE"""),"Q")</f>
        <v>Q</v>
      </c>
      <c r="AC637" s="1" t="str">
        <f>IFERROR(__xludf.DUMMYFUNCTION("""COMPUTED_VALUE"""),"5")</f>
        <v>5</v>
      </c>
      <c r="AE637" s="1">
        <f t="shared" ref="AE637:AI637" si="637">IF($A637&lt;&gt;"", COUNTIF($D637:$H637, "=" &amp; Y637),"")</f>
        <v>0</v>
      </c>
      <c r="AF637" s="1">
        <f t="shared" si="637"/>
        <v>1</v>
      </c>
      <c r="AG637" s="1">
        <f t="shared" si="637"/>
        <v>1</v>
      </c>
      <c r="AH637" s="1">
        <f t="shared" si="637"/>
        <v>1</v>
      </c>
      <c r="AI637" s="1">
        <f t="shared" si="637"/>
        <v>1</v>
      </c>
      <c r="AJ637" s="1">
        <f t="shared" si="3"/>
        <v>1</v>
      </c>
      <c r="AL637" s="1">
        <f>IFERROR(__xludf.DUMMYFUNCTION("IFERROR(TRANSPOSE(SORT(TRANSPOSE(FILTER(AE637:AI637, AE637:AI637&lt;&gt;0)),1, FALSE)))"),1.0)</f>
        <v>1</v>
      </c>
      <c r="AM637" s="1">
        <f>IFERROR(__xludf.DUMMYFUNCTION("""COMPUTED_VALUE"""),1.0)</f>
        <v>1</v>
      </c>
      <c r="AN637" s="1">
        <f>IFERROR(__xludf.DUMMYFUNCTION("""COMPUTED_VALUE"""),1.0)</f>
        <v>1</v>
      </c>
      <c r="AO637" s="1">
        <f>IFERROR(__xludf.DUMMYFUNCTION("""COMPUTED_VALUE"""),1.0)</f>
        <v>1</v>
      </c>
      <c r="AR637" s="1">
        <v>2.0</v>
      </c>
      <c r="AS637" s="1">
        <v>1.0</v>
      </c>
      <c r="AT637" s="1">
        <v>1.0</v>
      </c>
      <c r="AU637" s="1">
        <v>1.0</v>
      </c>
      <c r="AV637" s="1"/>
      <c r="AX637" s="1">
        <v>636.0</v>
      </c>
      <c r="AY637" s="1">
        <v>3.0</v>
      </c>
      <c r="AZ637" s="1">
        <v>1.0</v>
      </c>
      <c r="BA637" s="1">
        <v>1.0</v>
      </c>
      <c r="BB637" s="1"/>
      <c r="BC637" s="1"/>
      <c r="BD637" s="1">
        <v>10.0</v>
      </c>
      <c r="BE637" s="1">
        <v>8.0</v>
      </c>
      <c r="BF637" s="1">
        <v>4.0</v>
      </c>
      <c r="BG637" s="1">
        <v>8.0</v>
      </c>
      <c r="BH637" s="1">
        <v>8.0</v>
      </c>
      <c r="BI637" s="1" t="s">
        <v>1219</v>
      </c>
      <c r="BJ637" s="1">
        <v>268.0</v>
      </c>
      <c r="BL637" s="1">
        <v>170448.0</v>
      </c>
    </row>
    <row r="638" ht="15.75" customHeight="1">
      <c r="A638" s="2" t="s">
        <v>1220</v>
      </c>
      <c r="B638" s="1">
        <f>IFERROR(__xludf.DUMMYFUNCTION("""COMPUTED_VALUE"""),66663.0)</f>
        <v>66663</v>
      </c>
      <c r="C638" s="1">
        <f>IFERROR(__xludf.DUMMYFUNCTION("""COMPUTED_VALUE"""),646.0)</f>
        <v>646</v>
      </c>
      <c r="D638" s="1" t="s">
        <v>40</v>
      </c>
      <c r="E638" s="1" t="s">
        <v>40</v>
      </c>
      <c r="F638" s="1" t="s">
        <v>40</v>
      </c>
      <c r="G638" s="1" t="s">
        <v>40</v>
      </c>
      <c r="H638" s="1" t="s">
        <v>31</v>
      </c>
      <c r="M638" s="1">
        <v>6.0</v>
      </c>
      <c r="N638" s="1">
        <v>6.0</v>
      </c>
      <c r="O638" s="1">
        <v>6.0</v>
      </c>
      <c r="P638" s="1">
        <v>6.0</v>
      </c>
      <c r="Q638" s="1">
        <v>3.0</v>
      </c>
      <c r="S638" s="1" t="s">
        <v>40</v>
      </c>
      <c r="T638" s="1" t="s">
        <v>40</v>
      </c>
      <c r="U638" s="1" t="s">
        <v>40</v>
      </c>
      <c r="V638" s="1" t="s">
        <v>40</v>
      </c>
      <c r="W638" s="1" t="s">
        <v>31</v>
      </c>
      <c r="Y638" s="1" t="str">
        <f>IFERROR(__xludf.DUMMYFUNCTION("UNIQUE(S638:W638, TRUE)"),"6")</f>
        <v>6</v>
      </c>
      <c r="Z638" s="1" t="str">
        <f>IFERROR(__xludf.DUMMYFUNCTION("""COMPUTED_VALUE"""),"3")</f>
        <v>3</v>
      </c>
      <c r="AE638" s="1">
        <f t="shared" ref="AE638:AI638" si="638">IF($A638&lt;&gt;"", COUNTIF($D638:$H638, "=" &amp; Y638),"")</f>
        <v>4</v>
      </c>
      <c r="AF638" s="1">
        <f t="shared" si="638"/>
        <v>1</v>
      </c>
      <c r="AG638" s="1">
        <f t="shared" si="638"/>
        <v>0</v>
      </c>
      <c r="AH638" s="1">
        <f t="shared" si="638"/>
        <v>0</v>
      </c>
      <c r="AI638" s="1">
        <f t="shared" si="638"/>
        <v>0</v>
      </c>
      <c r="AJ638" s="1">
        <f t="shared" si="3"/>
        <v>0</v>
      </c>
      <c r="AL638" s="1">
        <f>IFERROR(__xludf.DUMMYFUNCTION("IFERROR(TRANSPOSE(SORT(TRANSPOSE(FILTER(AE638:AI638, AE638:AI638&lt;&gt;0)),1, FALSE)))"),4.0)</f>
        <v>4</v>
      </c>
      <c r="AM638" s="1">
        <f>IFERROR(__xludf.DUMMYFUNCTION("""COMPUTED_VALUE"""),1.0)</f>
        <v>1</v>
      </c>
      <c r="AR638" s="1">
        <v>4.0</v>
      </c>
      <c r="AS638" s="1">
        <v>1.0</v>
      </c>
      <c r="AT638" s="1"/>
      <c r="AU638" s="1"/>
      <c r="AV638" s="1"/>
      <c r="AX638" s="1">
        <v>637.0</v>
      </c>
      <c r="AY638" s="1">
        <v>3.0</v>
      </c>
      <c r="AZ638" s="1">
        <v>1.0</v>
      </c>
      <c r="BA638" s="1">
        <v>1.0</v>
      </c>
      <c r="BB638" s="1"/>
      <c r="BC638" s="1"/>
      <c r="BD638" s="1">
        <v>10.0</v>
      </c>
      <c r="BE638" s="1">
        <v>8.0</v>
      </c>
      <c r="BF638" s="1">
        <v>10.0</v>
      </c>
      <c r="BG638" s="1">
        <v>10.0</v>
      </c>
      <c r="BH638" s="1">
        <v>14.0</v>
      </c>
      <c r="BI638" s="1" t="s">
        <v>1221</v>
      </c>
      <c r="BJ638" s="1">
        <v>706.0</v>
      </c>
      <c r="BL638" s="1">
        <v>449722.0</v>
      </c>
    </row>
    <row r="639" ht="15.75" customHeight="1">
      <c r="A639" s="2" t="s">
        <v>1222</v>
      </c>
      <c r="B639" s="1" t="str">
        <f>IFERROR(__xludf.DUMMYFUNCTION("""COMPUTED_VALUE"""),"J4857")</f>
        <v>J4857</v>
      </c>
      <c r="C639" s="1">
        <f>IFERROR(__xludf.DUMMYFUNCTION("""COMPUTED_VALUE"""),335.0)</f>
        <v>335</v>
      </c>
      <c r="D639" s="1" t="s">
        <v>22</v>
      </c>
      <c r="E639" s="1" t="s">
        <v>21</v>
      </c>
      <c r="F639" s="1" t="s">
        <v>30</v>
      </c>
      <c r="G639" s="1" t="s">
        <v>29</v>
      </c>
      <c r="H639" s="1" t="s">
        <v>28</v>
      </c>
      <c r="M639" s="1">
        <v>1.0</v>
      </c>
      <c r="N639" s="1">
        <v>4.0</v>
      </c>
      <c r="O639" s="1">
        <v>8.0</v>
      </c>
      <c r="P639" s="1">
        <v>5.0</v>
      </c>
      <c r="Q639" s="1">
        <v>7.0</v>
      </c>
      <c r="S639" s="1" t="s">
        <v>25</v>
      </c>
      <c r="T639" s="1" t="s">
        <v>21</v>
      </c>
      <c r="U639" s="1" t="s">
        <v>30</v>
      </c>
      <c r="V639" s="1" t="s">
        <v>29</v>
      </c>
      <c r="W639" s="1" t="s">
        <v>28</v>
      </c>
      <c r="Y639" s="1" t="str">
        <f>IFERROR(__xludf.DUMMYFUNCTION("UNIQUE(S639:W639, TRUE)"),"")</f>
        <v/>
      </c>
      <c r="Z639" s="1" t="str">
        <f>IFERROR(__xludf.DUMMYFUNCTION("""COMPUTED_VALUE"""),"4")</f>
        <v>4</v>
      </c>
      <c r="AA639" s="1" t="str">
        <f>IFERROR(__xludf.DUMMYFUNCTION("""COMPUTED_VALUE"""),"8")</f>
        <v>8</v>
      </c>
      <c r="AB639" s="1" t="str">
        <f>IFERROR(__xludf.DUMMYFUNCTION("""COMPUTED_VALUE"""),"5")</f>
        <v>5</v>
      </c>
      <c r="AC639" s="1" t="str">
        <f>IFERROR(__xludf.DUMMYFUNCTION("""COMPUTED_VALUE"""),"7")</f>
        <v>7</v>
      </c>
      <c r="AE639" s="1">
        <f t="shared" ref="AE639:AI639" si="639">IF($A639&lt;&gt;"", COUNTIF($D639:$H639, "=" &amp; Y639),"")</f>
        <v>0</v>
      </c>
      <c r="AF639" s="1">
        <f t="shared" si="639"/>
        <v>1</v>
      </c>
      <c r="AG639" s="1">
        <f t="shared" si="639"/>
        <v>1</v>
      </c>
      <c r="AH639" s="1">
        <f t="shared" si="639"/>
        <v>1</v>
      </c>
      <c r="AI639" s="1">
        <f t="shared" si="639"/>
        <v>1</v>
      </c>
      <c r="AJ639" s="1">
        <f t="shared" si="3"/>
        <v>1</v>
      </c>
      <c r="AL639" s="1">
        <f>IFERROR(__xludf.DUMMYFUNCTION("IFERROR(TRANSPOSE(SORT(TRANSPOSE(FILTER(AE639:AI639, AE639:AI639&lt;&gt;0)),1, FALSE)))"),1.0)</f>
        <v>1</v>
      </c>
      <c r="AM639" s="1">
        <f>IFERROR(__xludf.DUMMYFUNCTION("""COMPUTED_VALUE"""),1.0)</f>
        <v>1</v>
      </c>
      <c r="AN639" s="1">
        <f>IFERROR(__xludf.DUMMYFUNCTION("""COMPUTED_VALUE"""),1.0)</f>
        <v>1</v>
      </c>
      <c r="AO639" s="1">
        <f>IFERROR(__xludf.DUMMYFUNCTION("""COMPUTED_VALUE"""),1.0)</f>
        <v>1</v>
      </c>
      <c r="AR639" s="1">
        <v>2.0</v>
      </c>
      <c r="AS639" s="1">
        <v>1.0</v>
      </c>
      <c r="AT639" s="1">
        <v>1.0</v>
      </c>
      <c r="AU639" s="1">
        <v>1.0</v>
      </c>
      <c r="AV639" s="1"/>
      <c r="AX639" s="1">
        <v>638.0</v>
      </c>
      <c r="AY639" s="1">
        <v>3.0</v>
      </c>
      <c r="AZ639" s="1">
        <v>1.0</v>
      </c>
      <c r="BA639" s="1">
        <v>1.0</v>
      </c>
      <c r="BB639" s="1"/>
      <c r="BC639" s="1"/>
      <c r="BD639" s="1">
        <v>10.0</v>
      </c>
      <c r="BE639" s="1">
        <v>9.0</v>
      </c>
      <c r="BF639" s="1">
        <v>10.0</v>
      </c>
      <c r="BG639" s="1">
        <v>5.0</v>
      </c>
      <c r="BH639" s="1">
        <v>10.0</v>
      </c>
      <c r="BI639" s="1" t="s">
        <v>1223</v>
      </c>
      <c r="BJ639" s="1">
        <v>939.0</v>
      </c>
      <c r="BL639" s="1">
        <v>599082.0</v>
      </c>
    </row>
    <row r="640" ht="15.75" customHeight="1">
      <c r="A640" s="2" t="s">
        <v>1224</v>
      </c>
      <c r="B640" s="1">
        <f>IFERROR(__xludf.DUMMYFUNCTION("""COMPUTED_VALUE"""),66462.0)</f>
        <v>66462</v>
      </c>
      <c r="C640" s="1">
        <f>IFERROR(__xludf.DUMMYFUNCTION("""COMPUTED_VALUE"""),623.0)</f>
        <v>623</v>
      </c>
      <c r="D640" s="1" t="s">
        <v>40</v>
      </c>
      <c r="E640" s="1" t="s">
        <v>40</v>
      </c>
      <c r="F640" s="1" t="s">
        <v>21</v>
      </c>
      <c r="G640" s="1" t="s">
        <v>40</v>
      </c>
      <c r="H640" s="1" t="s">
        <v>24</v>
      </c>
      <c r="M640" s="1">
        <v>6.0</v>
      </c>
      <c r="N640" s="1">
        <v>6.0</v>
      </c>
      <c r="O640" s="1">
        <v>4.0</v>
      </c>
      <c r="P640" s="1">
        <v>6.0</v>
      </c>
      <c r="Q640" s="1">
        <v>2.0</v>
      </c>
      <c r="S640" s="1" t="s">
        <v>40</v>
      </c>
      <c r="T640" s="1" t="s">
        <v>40</v>
      </c>
      <c r="U640" s="1" t="s">
        <v>21</v>
      </c>
      <c r="V640" s="1" t="s">
        <v>40</v>
      </c>
      <c r="W640" s="1" t="s">
        <v>24</v>
      </c>
      <c r="Y640" s="1" t="str">
        <f>IFERROR(__xludf.DUMMYFUNCTION("UNIQUE(S640:W640, TRUE)"),"6")</f>
        <v>6</v>
      </c>
      <c r="Z640" s="1" t="str">
        <f>IFERROR(__xludf.DUMMYFUNCTION("""COMPUTED_VALUE"""),"4")</f>
        <v>4</v>
      </c>
      <c r="AA640" s="1" t="str">
        <f>IFERROR(__xludf.DUMMYFUNCTION("""COMPUTED_VALUE"""),"2")</f>
        <v>2</v>
      </c>
      <c r="AE640" s="1">
        <f t="shared" ref="AE640:AI640" si="640">IF($A640&lt;&gt;"", COUNTIF($D640:$H640, "=" &amp; Y640),"")</f>
        <v>3</v>
      </c>
      <c r="AF640" s="1">
        <f t="shared" si="640"/>
        <v>1</v>
      </c>
      <c r="AG640" s="1">
        <f t="shared" si="640"/>
        <v>1</v>
      </c>
      <c r="AH640" s="1">
        <f t="shared" si="640"/>
        <v>0</v>
      </c>
      <c r="AI640" s="1">
        <f t="shared" si="640"/>
        <v>0</v>
      </c>
      <c r="AJ640" s="1">
        <f t="shared" si="3"/>
        <v>0</v>
      </c>
      <c r="AL640" s="1">
        <f>IFERROR(__xludf.DUMMYFUNCTION("IFERROR(TRANSPOSE(SORT(TRANSPOSE(FILTER(AE640:AI640, AE640:AI640&lt;&gt;0)),1, FALSE)))"),3.0)</f>
        <v>3</v>
      </c>
      <c r="AM640" s="1">
        <f>IFERROR(__xludf.DUMMYFUNCTION("""COMPUTED_VALUE"""),1.0)</f>
        <v>1</v>
      </c>
      <c r="AN640" s="1">
        <f>IFERROR(__xludf.DUMMYFUNCTION("""COMPUTED_VALUE"""),1.0)</f>
        <v>1</v>
      </c>
      <c r="AR640" s="1">
        <v>3.0</v>
      </c>
      <c r="AS640" s="1">
        <v>1.0</v>
      </c>
      <c r="AT640" s="1">
        <v>1.0</v>
      </c>
      <c r="AU640" s="1"/>
      <c r="AV640" s="1"/>
      <c r="AX640" s="1">
        <v>639.0</v>
      </c>
      <c r="AY640" s="1">
        <v>3.0</v>
      </c>
      <c r="AZ640" s="1">
        <v>1.0</v>
      </c>
      <c r="BA640" s="1">
        <v>1.0</v>
      </c>
      <c r="BB640" s="1"/>
      <c r="BC640" s="1"/>
      <c r="BD640" s="1">
        <v>10.0</v>
      </c>
      <c r="BE640" s="1">
        <v>10.0</v>
      </c>
      <c r="BF640" s="1">
        <v>6.0</v>
      </c>
      <c r="BG640" s="1">
        <v>10.0</v>
      </c>
      <c r="BH640" s="1">
        <v>14.0</v>
      </c>
      <c r="BI640" s="1" t="s">
        <v>1225</v>
      </c>
      <c r="BJ640" s="1">
        <v>574.0</v>
      </c>
      <c r="BL640" s="1">
        <v>366786.0</v>
      </c>
    </row>
    <row r="641" ht="15.75" customHeight="1">
      <c r="A641" s="2" t="s">
        <v>1226</v>
      </c>
      <c r="B641" s="1" t="str">
        <f>IFERROR(__xludf.DUMMYFUNCTION("""COMPUTED_VALUE"""),"36A63")</f>
        <v>36A63</v>
      </c>
      <c r="C641" s="1">
        <f>IFERROR(__xludf.DUMMYFUNCTION("""COMPUTED_VALUE"""),593.0)</f>
        <v>593</v>
      </c>
      <c r="D641" s="1" t="s">
        <v>31</v>
      </c>
      <c r="E641" s="1" t="s">
        <v>40</v>
      </c>
      <c r="F641" s="1" t="s">
        <v>39</v>
      </c>
      <c r="G641" s="1" t="s">
        <v>40</v>
      </c>
      <c r="H641" s="1" t="s">
        <v>31</v>
      </c>
      <c r="M641" s="1">
        <v>3.0</v>
      </c>
      <c r="N641" s="1">
        <v>6.0</v>
      </c>
      <c r="O641" s="1">
        <v>14.0</v>
      </c>
      <c r="P641" s="1">
        <v>6.0</v>
      </c>
      <c r="Q641" s="1">
        <v>3.0</v>
      </c>
      <c r="S641" s="1" t="s">
        <v>31</v>
      </c>
      <c r="T641" s="1" t="s">
        <v>40</v>
      </c>
      <c r="U641" s="1" t="s">
        <v>39</v>
      </c>
      <c r="V641" s="1" t="s">
        <v>40</v>
      </c>
      <c r="W641" s="1" t="s">
        <v>31</v>
      </c>
      <c r="Y641" s="1" t="str">
        <f>IFERROR(__xludf.DUMMYFUNCTION("UNIQUE(S641:W641, TRUE)"),"3")</f>
        <v>3</v>
      </c>
      <c r="Z641" s="1" t="str">
        <f>IFERROR(__xludf.DUMMYFUNCTION("""COMPUTED_VALUE"""),"6")</f>
        <v>6</v>
      </c>
      <c r="AA641" s="1" t="str">
        <f>IFERROR(__xludf.DUMMYFUNCTION("""COMPUTED_VALUE"""),"A")</f>
        <v>A</v>
      </c>
      <c r="AE641" s="1">
        <f t="shared" ref="AE641:AI641" si="641">IF($A641&lt;&gt;"", COUNTIF($D641:$H641, "=" &amp; Y641),"")</f>
        <v>2</v>
      </c>
      <c r="AF641" s="1">
        <f t="shared" si="641"/>
        <v>2</v>
      </c>
      <c r="AG641" s="1">
        <f t="shared" si="641"/>
        <v>1</v>
      </c>
      <c r="AH641" s="1">
        <f t="shared" si="641"/>
        <v>0</v>
      </c>
      <c r="AI641" s="1">
        <f t="shared" si="641"/>
        <v>0</v>
      </c>
      <c r="AJ641" s="1">
        <f t="shared" si="3"/>
        <v>0</v>
      </c>
      <c r="AL641" s="1">
        <f>IFERROR(__xludf.DUMMYFUNCTION("IFERROR(TRANSPOSE(SORT(TRANSPOSE(FILTER(AE641:AI641, AE641:AI641&lt;&gt;0)),1, FALSE)))"),2.0)</f>
        <v>2</v>
      </c>
      <c r="AM641" s="1">
        <f>IFERROR(__xludf.DUMMYFUNCTION("""COMPUTED_VALUE"""),2.0)</f>
        <v>2</v>
      </c>
      <c r="AN641" s="1">
        <f>IFERROR(__xludf.DUMMYFUNCTION("""COMPUTED_VALUE"""),1.0)</f>
        <v>1</v>
      </c>
      <c r="AR641" s="1">
        <v>2.0</v>
      </c>
      <c r="AS641" s="1">
        <v>2.0</v>
      </c>
      <c r="AT641" s="1">
        <v>1.0</v>
      </c>
      <c r="AU641" s="1"/>
      <c r="AV641" s="1"/>
      <c r="AX641" s="1">
        <v>640.0</v>
      </c>
      <c r="AY641" s="1">
        <v>3.0</v>
      </c>
      <c r="AZ641" s="1">
        <v>1.0</v>
      </c>
      <c r="BA641" s="1">
        <v>1.0</v>
      </c>
      <c r="BB641" s="1"/>
      <c r="BC641" s="1"/>
      <c r="BD641" s="1">
        <v>10.0</v>
      </c>
      <c r="BE641" s="1">
        <v>10.0</v>
      </c>
      <c r="BF641" s="1">
        <v>8.0</v>
      </c>
      <c r="BG641" s="1">
        <v>10.0</v>
      </c>
      <c r="BH641" s="1">
        <v>9.0</v>
      </c>
      <c r="BI641" s="1" t="s">
        <v>1227</v>
      </c>
      <c r="BJ641" s="1">
        <v>998.0</v>
      </c>
      <c r="BL641" s="1">
        <v>638720.0</v>
      </c>
    </row>
    <row r="642" ht="15.75" customHeight="1">
      <c r="A642" s="2" t="s">
        <v>1228</v>
      </c>
      <c r="B642" s="1" t="str">
        <f>IFERROR(__xludf.DUMMYFUNCTION("""COMPUTED_VALUE"""),"T2Q72")</f>
        <v>T2Q72</v>
      </c>
      <c r="C642" s="1">
        <f>IFERROR(__xludf.DUMMYFUNCTION("""COMPUTED_VALUE"""),620.0)</f>
        <v>620</v>
      </c>
      <c r="D642" s="1" t="s">
        <v>45</v>
      </c>
      <c r="E642" s="1" t="s">
        <v>24</v>
      </c>
      <c r="F642" s="1" t="s">
        <v>20</v>
      </c>
      <c r="G642" s="1" t="s">
        <v>28</v>
      </c>
      <c r="H642" s="1" t="s">
        <v>24</v>
      </c>
      <c r="M642" s="1">
        <v>10.0</v>
      </c>
      <c r="N642" s="1">
        <v>2.0</v>
      </c>
      <c r="O642" s="1">
        <v>12.0</v>
      </c>
      <c r="P642" s="1">
        <v>7.0</v>
      </c>
      <c r="Q642" s="1">
        <v>2.0</v>
      </c>
      <c r="S642" s="1" t="s">
        <v>45</v>
      </c>
      <c r="T642" s="1" t="s">
        <v>24</v>
      </c>
      <c r="U642" s="1" t="s">
        <v>20</v>
      </c>
      <c r="V642" s="1" t="s">
        <v>28</v>
      </c>
      <c r="W642" s="1" t="s">
        <v>24</v>
      </c>
      <c r="Y642" s="1" t="str">
        <f>IFERROR(__xludf.DUMMYFUNCTION("UNIQUE(S642:W642, TRUE)"),"T")</f>
        <v>T</v>
      </c>
      <c r="Z642" s="1" t="str">
        <f>IFERROR(__xludf.DUMMYFUNCTION("""COMPUTED_VALUE"""),"2")</f>
        <v>2</v>
      </c>
      <c r="AA642" s="1" t="str">
        <f>IFERROR(__xludf.DUMMYFUNCTION("""COMPUTED_VALUE"""),"Q")</f>
        <v>Q</v>
      </c>
      <c r="AB642" s="1" t="str">
        <f>IFERROR(__xludf.DUMMYFUNCTION("""COMPUTED_VALUE"""),"7")</f>
        <v>7</v>
      </c>
      <c r="AE642" s="1">
        <f t="shared" ref="AE642:AI642" si="642">IF($A642&lt;&gt;"", COUNTIF($D642:$H642, "=" &amp; Y642),"")</f>
        <v>1</v>
      </c>
      <c r="AF642" s="1">
        <f t="shared" si="642"/>
        <v>2</v>
      </c>
      <c r="AG642" s="1">
        <f t="shared" si="642"/>
        <v>1</v>
      </c>
      <c r="AH642" s="1">
        <f t="shared" si="642"/>
        <v>1</v>
      </c>
      <c r="AI642" s="1">
        <f t="shared" si="642"/>
        <v>0</v>
      </c>
      <c r="AJ642" s="1">
        <f t="shared" si="3"/>
        <v>0</v>
      </c>
      <c r="AL642" s="1">
        <f>IFERROR(__xludf.DUMMYFUNCTION("IFERROR(TRANSPOSE(SORT(TRANSPOSE(FILTER(AE642:AI642, AE642:AI642&lt;&gt;0)),1, FALSE)))"),2.0)</f>
        <v>2</v>
      </c>
      <c r="AM642" s="1">
        <f>IFERROR(__xludf.DUMMYFUNCTION("""COMPUTED_VALUE"""),1.0)</f>
        <v>1</v>
      </c>
      <c r="AN642" s="1">
        <f>IFERROR(__xludf.DUMMYFUNCTION("""COMPUTED_VALUE"""),1.0)</f>
        <v>1</v>
      </c>
      <c r="AO642" s="1">
        <f>IFERROR(__xludf.DUMMYFUNCTION("""COMPUTED_VALUE"""),1.0)</f>
        <v>1</v>
      </c>
      <c r="AR642" s="1">
        <v>2.0</v>
      </c>
      <c r="AS642" s="1">
        <v>1.0</v>
      </c>
      <c r="AT642" s="1">
        <v>1.0</v>
      </c>
      <c r="AU642" s="1">
        <v>1.0</v>
      </c>
      <c r="AV642" s="1"/>
      <c r="AX642" s="1">
        <v>641.0</v>
      </c>
      <c r="AY642" s="1">
        <v>3.0</v>
      </c>
      <c r="AZ642" s="1">
        <v>1.0</v>
      </c>
      <c r="BA642" s="1">
        <v>1.0</v>
      </c>
      <c r="BB642" s="1"/>
      <c r="BC642" s="1"/>
      <c r="BD642" s="1">
        <v>10.0</v>
      </c>
      <c r="BE642" s="1">
        <v>12.0</v>
      </c>
      <c r="BF642" s="1">
        <v>12.0</v>
      </c>
      <c r="BG642" s="1">
        <v>12.0</v>
      </c>
      <c r="BH642" s="1">
        <v>5.0</v>
      </c>
      <c r="BI642" s="1" t="s">
        <v>1229</v>
      </c>
      <c r="BJ642" s="1">
        <v>785.0</v>
      </c>
      <c r="BL642" s="1">
        <v>503185.0</v>
      </c>
    </row>
    <row r="643" ht="15.75" customHeight="1">
      <c r="A643" s="2" t="s">
        <v>1230</v>
      </c>
      <c r="B643" s="1">
        <f>IFERROR(__xludf.DUMMYFUNCTION("""COMPUTED_VALUE"""),44244.0)</f>
        <v>44244</v>
      </c>
      <c r="C643" s="1">
        <f>IFERROR(__xludf.DUMMYFUNCTION("""COMPUTED_VALUE"""),330.0)</f>
        <v>330</v>
      </c>
      <c r="D643" s="1" t="s">
        <v>21</v>
      </c>
      <c r="E643" s="1" t="s">
        <v>21</v>
      </c>
      <c r="F643" s="1" t="s">
        <v>24</v>
      </c>
      <c r="G643" s="1" t="s">
        <v>21</v>
      </c>
      <c r="H643" s="1" t="s">
        <v>21</v>
      </c>
      <c r="M643" s="1">
        <v>4.0</v>
      </c>
      <c r="N643" s="1">
        <v>4.0</v>
      </c>
      <c r="O643" s="1">
        <v>2.0</v>
      </c>
      <c r="P643" s="1">
        <v>4.0</v>
      </c>
      <c r="Q643" s="1">
        <v>4.0</v>
      </c>
      <c r="S643" s="1" t="s">
        <v>21</v>
      </c>
      <c r="T643" s="1" t="s">
        <v>21</v>
      </c>
      <c r="U643" s="1" t="s">
        <v>24</v>
      </c>
      <c r="V643" s="1" t="s">
        <v>21</v>
      </c>
      <c r="W643" s="1" t="s">
        <v>21</v>
      </c>
      <c r="Y643" s="1" t="str">
        <f>IFERROR(__xludf.DUMMYFUNCTION("UNIQUE(S643:W643, TRUE)"),"4")</f>
        <v>4</v>
      </c>
      <c r="Z643" s="1" t="str">
        <f>IFERROR(__xludf.DUMMYFUNCTION("""COMPUTED_VALUE"""),"2")</f>
        <v>2</v>
      </c>
      <c r="AE643" s="1">
        <f t="shared" ref="AE643:AI643" si="643">IF($A643&lt;&gt;"", COUNTIF($D643:$H643, "=" &amp; Y643),"")</f>
        <v>4</v>
      </c>
      <c r="AF643" s="1">
        <f t="shared" si="643"/>
        <v>1</v>
      </c>
      <c r="AG643" s="1">
        <f t="shared" si="643"/>
        <v>0</v>
      </c>
      <c r="AH643" s="1">
        <f t="shared" si="643"/>
        <v>0</v>
      </c>
      <c r="AI643" s="1">
        <f t="shared" si="643"/>
        <v>0</v>
      </c>
      <c r="AJ643" s="1">
        <f t="shared" si="3"/>
        <v>0</v>
      </c>
      <c r="AL643" s="1">
        <f>IFERROR(__xludf.DUMMYFUNCTION("IFERROR(TRANSPOSE(SORT(TRANSPOSE(FILTER(AE643:AI643, AE643:AI643&lt;&gt;0)),1, FALSE)))"),4.0)</f>
        <v>4</v>
      </c>
      <c r="AM643" s="1">
        <f>IFERROR(__xludf.DUMMYFUNCTION("""COMPUTED_VALUE"""),1.0)</f>
        <v>1</v>
      </c>
      <c r="AR643" s="1">
        <v>4.0</v>
      </c>
      <c r="AS643" s="1">
        <v>1.0</v>
      </c>
      <c r="AT643" s="1"/>
      <c r="AU643" s="1"/>
      <c r="AV643" s="1"/>
      <c r="AX643" s="1">
        <v>642.0</v>
      </c>
      <c r="AY643" s="1">
        <v>3.0</v>
      </c>
      <c r="AZ643" s="1">
        <v>1.0</v>
      </c>
      <c r="BA643" s="1">
        <v>1.0</v>
      </c>
      <c r="BB643" s="1"/>
      <c r="BC643" s="1"/>
      <c r="BD643" s="1">
        <v>10.0</v>
      </c>
      <c r="BE643" s="1">
        <v>13.0</v>
      </c>
      <c r="BF643" s="1">
        <v>13.0</v>
      </c>
      <c r="BG643" s="1">
        <v>13.0</v>
      </c>
      <c r="BH643" s="1">
        <v>14.0</v>
      </c>
      <c r="BI643" s="1" t="s">
        <v>1231</v>
      </c>
      <c r="BJ643" s="1">
        <v>332.0</v>
      </c>
      <c r="BL643" s="1">
        <v>213144.0</v>
      </c>
    </row>
    <row r="644" ht="15.75" customHeight="1">
      <c r="A644" s="2" t="s">
        <v>1232</v>
      </c>
      <c r="B644" s="1" t="str">
        <f>IFERROR(__xludf.DUMMYFUNCTION("""COMPUTED_VALUE"""),"QJ4A7")</f>
        <v>QJ4A7</v>
      </c>
      <c r="C644" s="1">
        <f>IFERROR(__xludf.DUMMYFUNCTION("""COMPUTED_VALUE"""),512.0)</f>
        <v>512</v>
      </c>
      <c r="D644" s="1" t="s">
        <v>20</v>
      </c>
      <c r="E644" s="1" t="s">
        <v>22</v>
      </c>
      <c r="F644" s="1" t="s">
        <v>21</v>
      </c>
      <c r="G644" s="1" t="s">
        <v>39</v>
      </c>
      <c r="H644" s="1" t="s">
        <v>28</v>
      </c>
      <c r="M644" s="1">
        <v>12.0</v>
      </c>
      <c r="N644" s="1">
        <v>1.0</v>
      </c>
      <c r="O644" s="1">
        <v>4.0</v>
      </c>
      <c r="P644" s="1">
        <v>14.0</v>
      </c>
      <c r="Q644" s="1">
        <v>7.0</v>
      </c>
      <c r="S644" s="1" t="s">
        <v>20</v>
      </c>
      <c r="T644" s="1" t="s">
        <v>25</v>
      </c>
      <c r="U644" s="1" t="s">
        <v>21</v>
      </c>
      <c r="V644" s="1" t="s">
        <v>39</v>
      </c>
      <c r="W644" s="1" t="s">
        <v>28</v>
      </c>
      <c r="Y644" s="1" t="str">
        <f>IFERROR(__xludf.DUMMYFUNCTION("UNIQUE(S644:W644, TRUE)"),"Q")</f>
        <v>Q</v>
      </c>
      <c r="Z644" s="1" t="str">
        <f>IFERROR(__xludf.DUMMYFUNCTION("""COMPUTED_VALUE"""),"")</f>
        <v/>
      </c>
      <c r="AA644" s="1" t="str">
        <f>IFERROR(__xludf.DUMMYFUNCTION("""COMPUTED_VALUE"""),"4")</f>
        <v>4</v>
      </c>
      <c r="AB644" s="1" t="str">
        <f>IFERROR(__xludf.DUMMYFUNCTION("""COMPUTED_VALUE"""),"A")</f>
        <v>A</v>
      </c>
      <c r="AC644" s="1" t="str">
        <f>IFERROR(__xludf.DUMMYFUNCTION("""COMPUTED_VALUE"""),"7")</f>
        <v>7</v>
      </c>
      <c r="AE644" s="1">
        <f t="shared" ref="AE644:AI644" si="644">IF($A644&lt;&gt;"", COUNTIF($D644:$H644, "=" &amp; Y644),"")</f>
        <v>1</v>
      </c>
      <c r="AF644" s="1">
        <f t="shared" si="644"/>
        <v>0</v>
      </c>
      <c r="AG644" s="1">
        <f t="shared" si="644"/>
        <v>1</v>
      </c>
      <c r="AH644" s="1">
        <f t="shared" si="644"/>
        <v>1</v>
      </c>
      <c r="AI644" s="1">
        <f t="shared" si="644"/>
        <v>1</v>
      </c>
      <c r="AJ644" s="1">
        <f t="shared" si="3"/>
        <v>1</v>
      </c>
      <c r="AL644" s="1">
        <f>IFERROR(__xludf.DUMMYFUNCTION("IFERROR(TRANSPOSE(SORT(TRANSPOSE(FILTER(AE644:AI644, AE644:AI644&lt;&gt;0)),1, FALSE)))"),1.0)</f>
        <v>1</v>
      </c>
      <c r="AM644" s="1">
        <f>IFERROR(__xludf.DUMMYFUNCTION("""COMPUTED_VALUE"""),1.0)</f>
        <v>1</v>
      </c>
      <c r="AN644" s="1">
        <f>IFERROR(__xludf.DUMMYFUNCTION("""COMPUTED_VALUE"""),1.0)</f>
        <v>1</v>
      </c>
      <c r="AO644" s="1">
        <f>IFERROR(__xludf.DUMMYFUNCTION("""COMPUTED_VALUE"""),1.0)</f>
        <v>1</v>
      </c>
      <c r="AR644" s="1">
        <v>2.0</v>
      </c>
      <c r="AS644" s="1">
        <v>1.0</v>
      </c>
      <c r="AT644" s="1">
        <v>1.0</v>
      </c>
      <c r="AU644" s="1">
        <v>1.0</v>
      </c>
      <c r="AV644" s="1"/>
      <c r="AX644" s="1">
        <v>643.0</v>
      </c>
      <c r="AY644" s="1">
        <v>3.0</v>
      </c>
      <c r="AZ644" s="1">
        <v>1.0</v>
      </c>
      <c r="BA644" s="1">
        <v>1.0</v>
      </c>
      <c r="BB644" s="1"/>
      <c r="BC644" s="1"/>
      <c r="BD644" s="1">
        <v>10.0</v>
      </c>
      <c r="BE644" s="1">
        <v>14.0</v>
      </c>
      <c r="BF644" s="1">
        <v>12.0</v>
      </c>
      <c r="BG644" s="1">
        <v>12.0</v>
      </c>
      <c r="BH644" s="1">
        <v>12.0</v>
      </c>
      <c r="BI644" s="1" t="s">
        <v>1233</v>
      </c>
      <c r="BJ644" s="1">
        <v>989.0</v>
      </c>
      <c r="BL644" s="1">
        <v>635927.0</v>
      </c>
    </row>
    <row r="645" ht="15.75" customHeight="1">
      <c r="A645" s="2" t="s">
        <v>1234</v>
      </c>
      <c r="B645" s="1" t="str">
        <f>IFERROR(__xludf.DUMMYFUNCTION("""COMPUTED_VALUE"""),"8J8T8")</f>
        <v>8J8T8</v>
      </c>
      <c r="C645" s="1">
        <f>IFERROR(__xludf.DUMMYFUNCTION("""COMPUTED_VALUE"""),227.0)</f>
        <v>227</v>
      </c>
      <c r="D645" s="1" t="s">
        <v>30</v>
      </c>
      <c r="E645" s="1" t="s">
        <v>22</v>
      </c>
      <c r="F645" s="1" t="s">
        <v>30</v>
      </c>
      <c r="G645" s="1" t="s">
        <v>45</v>
      </c>
      <c r="H645" s="1" t="s">
        <v>30</v>
      </c>
      <c r="M645" s="1">
        <v>8.0</v>
      </c>
      <c r="N645" s="1">
        <v>1.0</v>
      </c>
      <c r="O645" s="1">
        <v>8.0</v>
      </c>
      <c r="P645" s="1">
        <v>10.0</v>
      </c>
      <c r="Q645" s="1">
        <v>8.0</v>
      </c>
      <c r="S645" s="1" t="s">
        <v>30</v>
      </c>
      <c r="T645" s="1" t="s">
        <v>25</v>
      </c>
      <c r="U645" s="1" t="s">
        <v>30</v>
      </c>
      <c r="V645" s="1" t="s">
        <v>45</v>
      </c>
      <c r="W645" s="1" t="s">
        <v>30</v>
      </c>
      <c r="Y645" s="1" t="str">
        <f>IFERROR(__xludf.DUMMYFUNCTION("UNIQUE(S645:W645, TRUE)"),"8")</f>
        <v>8</v>
      </c>
      <c r="Z645" s="1" t="str">
        <f>IFERROR(__xludf.DUMMYFUNCTION("""COMPUTED_VALUE"""),"")</f>
        <v/>
      </c>
      <c r="AA645" s="1" t="str">
        <f>IFERROR(__xludf.DUMMYFUNCTION("""COMPUTED_VALUE"""),"T")</f>
        <v>T</v>
      </c>
      <c r="AE645" s="1">
        <f t="shared" ref="AE645:AI645" si="645">IF($A645&lt;&gt;"", COUNTIF($D645:$H645, "=" &amp; Y645),"")</f>
        <v>3</v>
      </c>
      <c r="AF645" s="1">
        <f t="shared" si="645"/>
        <v>0</v>
      </c>
      <c r="AG645" s="1">
        <f t="shared" si="645"/>
        <v>1</v>
      </c>
      <c r="AH645" s="1">
        <f t="shared" si="645"/>
        <v>0</v>
      </c>
      <c r="AI645" s="1">
        <f t="shared" si="645"/>
        <v>0</v>
      </c>
      <c r="AJ645" s="1">
        <f t="shared" si="3"/>
        <v>1</v>
      </c>
      <c r="AL645" s="1">
        <f>IFERROR(__xludf.DUMMYFUNCTION("IFERROR(TRANSPOSE(SORT(TRANSPOSE(FILTER(AE645:AI645, AE645:AI645&lt;&gt;0)),1, FALSE)))"),3.0)</f>
        <v>3</v>
      </c>
      <c r="AM645" s="1">
        <f>IFERROR(__xludf.DUMMYFUNCTION("""COMPUTED_VALUE"""),1.0)</f>
        <v>1</v>
      </c>
      <c r="AR645" s="1">
        <v>4.0</v>
      </c>
      <c r="AS645" s="1">
        <v>1.0</v>
      </c>
      <c r="AT645" s="1"/>
      <c r="AU645" s="1"/>
      <c r="AV645" s="1"/>
      <c r="AX645" s="1">
        <v>644.0</v>
      </c>
      <c r="AY645" s="1">
        <v>3.0</v>
      </c>
      <c r="AZ645" s="1">
        <v>1.0</v>
      </c>
      <c r="BA645" s="1">
        <v>1.0</v>
      </c>
      <c r="BB645" s="1"/>
      <c r="BC645" s="1"/>
      <c r="BD645" s="1">
        <v>12.0</v>
      </c>
      <c r="BE645" s="1">
        <v>1.0</v>
      </c>
      <c r="BF645" s="1">
        <v>1.0</v>
      </c>
      <c r="BG645" s="1">
        <v>13.0</v>
      </c>
      <c r="BH645" s="1">
        <v>5.0</v>
      </c>
      <c r="BI645" s="1" t="s">
        <v>1235</v>
      </c>
      <c r="BJ645" s="1">
        <v>665.0</v>
      </c>
      <c r="BL645" s="1">
        <v>428260.0</v>
      </c>
    </row>
    <row r="646" ht="15.75" customHeight="1">
      <c r="A646" s="2" t="s">
        <v>1236</v>
      </c>
      <c r="B646" s="1" t="str">
        <f>IFERROR(__xludf.DUMMYFUNCTION("""COMPUTED_VALUE"""),"7ATA7")</f>
        <v>7ATA7</v>
      </c>
      <c r="C646" s="1">
        <f>IFERROR(__xludf.DUMMYFUNCTION("""COMPUTED_VALUE"""),290.0)</f>
        <v>290</v>
      </c>
      <c r="D646" s="1" t="s">
        <v>28</v>
      </c>
      <c r="E646" s="1" t="s">
        <v>39</v>
      </c>
      <c r="F646" s="1" t="s">
        <v>45</v>
      </c>
      <c r="G646" s="1" t="s">
        <v>39</v>
      </c>
      <c r="H646" s="1" t="s">
        <v>28</v>
      </c>
      <c r="M646" s="1">
        <v>7.0</v>
      </c>
      <c r="N646" s="1">
        <v>14.0</v>
      </c>
      <c r="O646" s="1">
        <v>10.0</v>
      </c>
      <c r="P646" s="1">
        <v>14.0</v>
      </c>
      <c r="Q646" s="1">
        <v>7.0</v>
      </c>
      <c r="S646" s="1" t="s">
        <v>28</v>
      </c>
      <c r="T646" s="1" t="s">
        <v>39</v>
      </c>
      <c r="U646" s="1" t="s">
        <v>45</v>
      </c>
      <c r="V646" s="1" t="s">
        <v>39</v>
      </c>
      <c r="W646" s="1" t="s">
        <v>28</v>
      </c>
      <c r="Y646" s="1" t="str">
        <f>IFERROR(__xludf.DUMMYFUNCTION("UNIQUE(S646:W646, TRUE)"),"7")</f>
        <v>7</v>
      </c>
      <c r="Z646" s="1" t="str">
        <f>IFERROR(__xludf.DUMMYFUNCTION("""COMPUTED_VALUE"""),"A")</f>
        <v>A</v>
      </c>
      <c r="AA646" s="1" t="str">
        <f>IFERROR(__xludf.DUMMYFUNCTION("""COMPUTED_VALUE"""),"T")</f>
        <v>T</v>
      </c>
      <c r="AE646" s="1">
        <f t="shared" ref="AE646:AI646" si="646">IF($A646&lt;&gt;"", COUNTIF($D646:$H646, "=" &amp; Y646),"")</f>
        <v>2</v>
      </c>
      <c r="AF646" s="1">
        <f t="shared" si="646"/>
        <v>2</v>
      </c>
      <c r="AG646" s="1">
        <f t="shared" si="646"/>
        <v>1</v>
      </c>
      <c r="AH646" s="1">
        <f t="shared" si="646"/>
        <v>0</v>
      </c>
      <c r="AI646" s="1">
        <f t="shared" si="646"/>
        <v>0</v>
      </c>
      <c r="AJ646" s="1">
        <f t="shared" si="3"/>
        <v>0</v>
      </c>
      <c r="AL646" s="1">
        <f>IFERROR(__xludf.DUMMYFUNCTION("IFERROR(TRANSPOSE(SORT(TRANSPOSE(FILTER(AE646:AI646, AE646:AI646&lt;&gt;0)),1, FALSE)))"),2.0)</f>
        <v>2</v>
      </c>
      <c r="AM646" s="1">
        <f>IFERROR(__xludf.DUMMYFUNCTION("""COMPUTED_VALUE"""),2.0)</f>
        <v>2</v>
      </c>
      <c r="AN646" s="1">
        <f>IFERROR(__xludf.DUMMYFUNCTION("""COMPUTED_VALUE"""),1.0)</f>
        <v>1</v>
      </c>
      <c r="AR646" s="1">
        <v>2.0</v>
      </c>
      <c r="AS646" s="1">
        <v>2.0</v>
      </c>
      <c r="AT646" s="1">
        <v>1.0</v>
      </c>
      <c r="AU646" s="1"/>
      <c r="AV646" s="1"/>
      <c r="AX646" s="1">
        <v>645.0</v>
      </c>
      <c r="AY646" s="1">
        <v>3.0</v>
      </c>
      <c r="AZ646" s="1">
        <v>1.0</v>
      </c>
      <c r="BA646" s="1">
        <v>1.0</v>
      </c>
      <c r="BB646" s="1"/>
      <c r="BC646" s="1"/>
      <c r="BD646" s="1">
        <v>12.0</v>
      </c>
      <c r="BE646" s="1">
        <v>1.0</v>
      </c>
      <c r="BF646" s="1">
        <v>9.0</v>
      </c>
      <c r="BG646" s="1">
        <v>12.0</v>
      </c>
      <c r="BH646" s="1">
        <v>14.0</v>
      </c>
      <c r="BI646" s="1" t="s">
        <v>1237</v>
      </c>
      <c r="BJ646" s="1">
        <v>67.0</v>
      </c>
      <c r="BL646" s="1">
        <v>43215.0</v>
      </c>
    </row>
    <row r="647" ht="15.75" customHeight="1">
      <c r="A647" s="2" t="s">
        <v>1238</v>
      </c>
      <c r="B647" s="1" t="str">
        <f>IFERROR(__xludf.DUMMYFUNCTION("""COMPUTED_VALUE"""),"3A993")</f>
        <v>3A993</v>
      </c>
      <c r="C647" s="1">
        <f>IFERROR(__xludf.DUMMYFUNCTION("""COMPUTED_VALUE"""),325.0)</f>
        <v>325</v>
      </c>
      <c r="D647" s="1" t="s">
        <v>31</v>
      </c>
      <c r="E647" s="1" t="s">
        <v>39</v>
      </c>
      <c r="F647" s="1" t="s">
        <v>23</v>
      </c>
      <c r="G647" s="1" t="s">
        <v>23</v>
      </c>
      <c r="H647" s="1" t="s">
        <v>31</v>
      </c>
      <c r="M647" s="1">
        <v>3.0</v>
      </c>
      <c r="N647" s="1">
        <v>14.0</v>
      </c>
      <c r="O647" s="1">
        <v>9.0</v>
      </c>
      <c r="P647" s="1">
        <v>9.0</v>
      </c>
      <c r="Q647" s="1">
        <v>3.0</v>
      </c>
      <c r="S647" s="1" t="s">
        <v>31</v>
      </c>
      <c r="T647" s="1" t="s">
        <v>39</v>
      </c>
      <c r="U647" s="1" t="s">
        <v>23</v>
      </c>
      <c r="V647" s="1" t="s">
        <v>23</v>
      </c>
      <c r="W647" s="1" t="s">
        <v>31</v>
      </c>
      <c r="Y647" s="1" t="str">
        <f>IFERROR(__xludf.DUMMYFUNCTION("UNIQUE(S647:W647, TRUE)"),"3")</f>
        <v>3</v>
      </c>
      <c r="Z647" s="1" t="str">
        <f>IFERROR(__xludf.DUMMYFUNCTION("""COMPUTED_VALUE"""),"A")</f>
        <v>A</v>
      </c>
      <c r="AA647" s="1" t="str">
        <f>IFERROR(__xludf.DUMMYFUNCTION("""COMPUTED_VALUE"""),"9")</f>
        <v>9</v>
      </c>
      <c r="AE647" s="1">
        <f t="shared" ref="AE647:AI647" si="647">IF($A647&lt;&gt;"", COUNTIF($D647:$H647, "=" &amp; Y647),"")</f>
        <v>2</v>
      </c>
      <c r="AF647" s="1">
        <f t="shared" si="647"/>
        <v>1</v>
      </c>
      <c r="AG647" s="1">
        <f t="shared" si="647"/>
        <v>2</v>
      </c>
      <c r="AH647" s="1">
        <f t="shared" si="647"/>
        <v>0</v>
      </c>
      <c r="AI647" s="1">
        <f t="shared" si="647"/>
        <v>0</v>
      </c>
      <c r="AJ647" s="1">
        <f t="shared" si="3"/>
        <v>0</v>
      </c>
      <c r="AL647" s="1">
        <f>IFERROR(__xludf.DUMMYFUNCTION("IFERROR(TRANSPOSE(SORT(TRANSPOSE(FILTER(AE647:AI647, AE647:AI647&lt;&gt;0)),1, FALSE)))"),2.0)</f>
        <v>2</v>
      </c>
      <c r="AM647" s="1">
        <f>IFERROR(__xludf.DUMMYFUNCTION("""COMPUTED_VALUE"""),2.0)</f>
        <v>2</v>
      </c>
      <c r="AN647" s="1">
        <f>IFERROR(__xludf.DUMMYFUNCTION("""COMPUTED_VALUE"""),1.0)</f>
        <v>1</v>
      </c>
      <c r="AR647" s="1">
        <v>2.0</v>
      </c>
      <c r="AS647" s="1">
        <v>2.0</v>
      </c>
      <c r="AT647" s="1">
        <v>1.0</v>
      </c>
      <c r="AU647" s="1"/>
      <c r="AV647" s="1"/>
      <c r="AX647" s="1">
        <v>646.0</v>
      </c>
      <c r="AY647" s="1">
        <v>3.0</v>
      </c>
      <c r="AZ647" s="1">
        <v>1.0</v>
      </c>
      <c r="BA647" s="1">
        <v>1.0</v>
      </c>
      <c r="BB647" s="1"/>
      <c r="BC647" s="1"/>
      <c r="BD647" s="1">
        <v>12.0</v>
      </c>
      <c r="BE647" s="1">
        <v>2.0</v>
      </c>
      <c r="BF647" s="1">
        <v>7.0</v>
      </c>
      <c r="BG647" s="1">
        <v>7.0</v>
      </c>
      <c r="BH647" s="1">
        <v>7.0</v>
      </c>
      <c r="BI647" s="1" t="s">
        <v>1239</v>
      </c>
      <c r="BJ647" s="1">
        <v>980.0</v>
      </c>
      <c r="BL647" s="1">
        <v>633080.0</v>
      </c>
    </row>
    <row r="648" ht="15.75" customHeight="1">
      <c r="A648" s="2" t="s">
        <v>1240</v>
      </c>
      <c r="B648" s="1" t="str">
        <f>IFERROR(__xludf.DUMMYFUNCTION("""COMPUTED_VALUE"""),"QQ2Q2")</f>
        <v>QQ2Q2</v>
      </c>
      <c r="C648" s="1">
        <f>IFERROR(__xludf.DUMMYFUNCTION("""COMPUTED_VALUE"""),229.0)</f>
        <v>229</v>
      </c>
      <c r="D648" s="1" t="s">
        <v>20</v>
      </c>
      <c r="E648" s="1" t="s">
        <v>20</v>
      </c>
      <c r="F648" s="1" t="s">
        <v>24</v>
      </c>
      <c r="G648" s="1" t="s">
        <v>20</v>
      </c>
      <c r="H648" s="1" t="s">
        <v>24</v>
      </c>
      <c r="M648" s="1">
        <v>12.0</v>
      </c>
      <c r="N648" s="1">
        <v>12.0</v>
      </c>
      <c r="O648" s="1">
        <v>2.0</v>
      </c>
      <c r="P648" s="1">
        <v>12.0</v>
      </c>
      <c r="Q648" s="1">
        <v>2.0</v>
      </c>
      <c r="S648" s="1" t="s">
        <v>20</v>
      </c>
      <c r="T648" s="1" t="s">
        <v>20</v>
      </c>
      <c r="U648" s="1" t="s">
        <v>24</v>
      </c>
      <c r="V648" s="1" t="s">
        <v>20</v>
      </c>
      <c r="W648" s="1" t="s">
        <v>24</v>
      </c>
      <c r="Y648" s="1" t="str">
        <f>IFERROR(__xludf.DUMMYFUNCTION("UNIQUE(S648:W648, TRUE)"),"Q")</f>
        <v>Q</v>
      </c>
      <c r="Z648" s="1" t="str">
        <f>IFERROR(__xludf.DUMMYFUNCTION("""COMPUTED_VALUE"""),"2")</f>
        <v>2</v>
      </c>
      <c r="AE648" s="1">
        <f t="shared" ref="AE648:AI648" si="648">IF($A648&lt;&gt;"", COUNTIF($D648:$H648, "=" &amp; Y648),"")</f>
        <v>3</v>
      </c>
      <c r="AF648" s="1">
        <f t="shared" si="648"/>
        <v>2</v>
      </c>
      <c r="AG648" s="1">
        <f t="shared" si="648"/>
        <v>0</v>
      </c>
      <c r="AH648" s="1">
        <f t="shared" si="648"/>
        <v>0</v>
      </c>
      <c r="AI648" s="1">
        <f t="shared" si="648"/>
        <v>0</v>
      </c>
      <c r="AJ648" s="1">
        <f t="shared" si="3"/>
        <v>0</v>
      </c>
      <c r="AL648" s="1">
        <f>IFERROR(__xludf.DUMMYFUNCTION("IFERROR(TRANSPOSE(SORT(TRANSPOSE(FILTER(AE648:AI648, AE648:AI648&lt;&gt;0)),1, FALSE)))"),3.0)</f>
        <v>3</v>
      </c>
      <c r="AM648" s="1">
        <f>IFERROR(__xludf.DUMMYFUNCTION("""COMPUTED_VALUE"""),2.0)</f>
        <v>2</v>
      </c>
      <c r="AR648" s="1">
        <v>3.0</v>
      </c>
      <c r="AS648" s="1">
        <v>2.0</v>
      </c>
      <c r="AT648" s="1"/>
      <c r="AU648" s="1"/>
      <c r="AV648" s="1"/>
      <c r="AX648" s="1">
        <v>647.0</v>
      </c>
      <c r="AY648" s="1">
        <v>3.0</v>
      </c>
      <c r="AZ648" s="1">
        <v>1.0</v>
      </c>
      <c r="BA648" s="1">
        <v>1.0</v>
      </c>
      <c r="BB648" s="1"/>
      <c r="BC648" s="1"/>
      <c r="BD648" s="1">
        <v>12.0</v>
      </c>
      <c r="BE648" s="1">
        <v>3.0</v>
      </c>
      <c r="BF648" s="1">
        <v>12.0</v>
      </c>
      <c r="BG648" s="1">
        <v>5.0</v>
      </c>
      <c r="BH648" s="1">
        <v>1.0</v>
      </c>
      <c r="BI648" s="1" t="s">
        <v>1241</v>
      </c>
      <c r="BJ648" s="1">
        <v>669.0</v>
      </c>
      <c r="BL648" s="1">
        <v>432843.0</v>
      </c>
    </row>
    <row r="649" ht="15.75" customHeight="1">
      <c r="A649" s="2" t="s">
        <v>1242</v>
      </c>
      <c r="B649" s="1" t="str">
        <f>IFERROR(__xludf.DUMMYFUNCTION("""COMPUTED_VALUE"""),"KKQ5Q")</f>
        <v>KKQ5Q</v>
      </c>
      <c r="C649" s="1">
        <f>IFERROR(__xludf.DUMMYFUNCTION("""COMPUTED_VALUE"""),134.0)</f>
        <v>134</v>
      </c>
      <c r="D649" s="1" t="s">
        <v>38</v>
      </c>
      <c r="E649" s="1" t="s">
        <v>38</v>
      </c>
      <c r="F649" s="1" t="s">
        <v>20</v>
      </c>
      <c r="G649" s="1" t="s">
        <v>29</v>
      </c>
      <c r="H649" s="1" t="s">
        <v>20</v>
      </c>
      <c r="M649" s="1">
        <v>13.0</v>
      </c>
      <c r="N649" s="1">
        <v>13.0</v>
      </c>
      <c r="O649" s="1">
        <v>12.0</v>
      </c>
      <c r="P649" s="1">
        <v>5.0</v>
      </c>
      <c r="Q649" s="1">
        <v>12.0</v>
      </c>
      <c r="S649" s="1" t="s">
        <v>38</v>
      </c>
      <c r="T649" s="1" t="s">
        <v>38</v>
      </c>
      <c r="U649" s="1" t="s">
        <v>20</v>
      </c>
      <c r="V649" s="1" t="s">
        <v>29</v>
      </c>
      <c r="W649" s="1" t="s">
        <v>20</v>
      </c>
      <c r="Y649" s="1" t="str">
        <f>IFERROR(__xludf.DUMMYFUNCTION("UNIQUE(S649:W649, TRUE)"),"K")</f>
        <v>K</v>
      </c>
      <c r="Z649" s="1" t="str">
        <f>IFERROR(__xludf.DUMMYFUNCTION("""COMPUTED_VALUE"""),"Q")</f>
        <v>Q</v>
      </c>
      <c r="AA649" s="1" t="str">
        <f>IFERROR(__xludf.DUMMYFUNCTION("""COMPUTED_VALUE"""),"5")</f>
        <v>5</v>
      </c>
      <c r="AE649" s="1">
        <f t="shared" ref="AE649:AI649" si="649">IF($A649&lt;&gt;"", COUNTIF($D649:$H649, "=" &amp; Y649),"")</f>
        <v>2</v>
      </c>
      <c r="AF649" s="1">
        <f t="shared" si="649"/>
        <v>2</v>
      </c>
      <c r="AG649" s="1">
        <f t="shared" si="649"/>
        <v>1</v>
      </c>
      <c r="AH649" s="1">
        <f t="shared" si="649"/>
        <v>0</v>
      </c>
      <c r="AI649" s="1">
        <f t="shared" si="649"/>
        <v>0</v>
      </c>
      <c r="AJ649" s="1">
        <f t="shared" si="3"/>
        <v>0</v>
      </c>
      <c r="AL649" s="1">
        <f>IFERROR(__xludf.DUMMYFUNCTION("IFERROR(TRANSPOSE(SORT(TRANSPOSE(FILTER(AE649:AI649, AE649:AI649&lt;&gt;0)),1, FALSE)))"),2.0)</f>
        <v>2</v>
      </c>
      <c r="AM649" s="1">
        <f>IFERROR(__xludf.DUMMYFUNCTION("""COMPUTED_VALUE"""),2.0)</f>
        <v>2</v>
      </c>
      <c r="AN649" s="1">
        <f>IFERROR(__xludf.DUMMYFUNCTION("""COMPUTED_VALUE"""),1.0)</f>
        <v>1</v>
      </c>
      <c r="AR649" s="1">
        <v>2.0</v>
      </c>
      <c r="AS649" s="1">
        <v>2.0</v>
      </c>
      <c r="AT649" s="1">
        <v>1.0</v>
      </c>
      <c r="AU649" s="1"/>
      <c r="AV649" s="1"/>
      <c r="AX649" s="1">
        <v>648.0</v>
      </c>
      <c r="AY649" s="1">
        <v>3.0</v>
      </c>
      <c r="AZ649" s="1">
        <v>1.0</v>
      </c>
      <c r="BA649" s="1">
        <v>1.0</v>
      </c>
      <c r="BB649" s="1"/>
      <c r="BC649" s="1"/>
      <c r="BD649" s="1">
        <v>12.0</v>
      </c>
      <c r="BE649" s="1">
        <v>4.0</v>
      </c>
      <c r="BF649" s="1">
        <v>1.0</v>
      </c>
      <c r="BG649" s="1">
        <v>9.0</v>
      </c>
      <c r="BH649" s="1">
        <v>4.0</v>
      </c>
      <c r="BI649" s="1" t="s">
        <v>1243</v>
      </c>
      <c r="BJ649" s="1">
        <v>152.0</v>
      </c>
      <c r="BL649" s="1">
        <v>98496.0</v>
      </c>
    </row>
    <row r="650" ht="15.75" customHeight="1">
      <c r="A650" s="2" t="s">
        <v>1244</v>
      </c>
      <c r="B650" s="1" t="str">
        <f>IFERROR(__xludf.DUMMYFUNCTION("""COMPUTED_VALUE"""),"KA658")</f>
        <v>KA658</v>
      </c>
      <c r="C650" s="1">
        <f>IFERROR(__xludf.DUMMYFUNCTION("""COMPUTED_VALUE"""),389.0)</f>
        <v>389</v>
      </c>
      <c r="D650" s="1" t="s">
        <v>38</v>
      </c>
      <c r="E650" s="1" t="s">
        <v>39</v>
      </c>
      <c r="F650" s="1" t="s">
        <v>40</v>
      </c>
      <c r="G650" s="1" t="s">
        <v>29</v>
      </c>
      <c r="H650" s="1" t="s">
        <v>30</v>
      </c>
      <c r="M650" s="1">
        <v>13.0</v>
      </c>
      <c r="N650" s="1">
        <v>14.0</v>
      </c>
      <c r="O650" s="1">
        <v>6.0</v>
      </c>
      <c r="P650" s="1">
        <v>5.0</v>
      </c>
      <c r="Q650" s="1">
        <v>8.0</v>
      </c>
      <c r="S650" s="1" t="s">
        <v>38</v>
      </c>
      <c r="T650" s="1" t="s">
        <v>39</v>
      </c>
      <c r="U650" s="1" t="s">
        <v>40</v>
      </c>
      <c r="V650" s="1" t="s">
        <v>29</v>
      </c>
      <c r="W650" s="1" t="s">
        <v>30</v>
      </c>
      <c r="Y650" s="1" t="str">
        <f>IFERROR(__xludf.DUMMYFUNCTION("UNIQUE(S650:W650, TRUE)"),"K")</f>
        <v>K</v>
      </c>
      <c r="Z650" s="1" t="str">
        <f>IFERROR(__xludf.DUMMYFUNCTION("""COMPUTED_VALUE"""),"A")</f>
        <v>A</v>
      </c>
      <c r="AA650" s="1" t="str">
        <f>IFERROR(__xludf.DUMMYFUNCTION("""COMPUTED_VALUE"""),"6")</f>
        <v>6</v>
      </c>
      <c r="AB650" s="1" t="str">
        <f>IFERROR(__xludf.DUMMYFUNCTION("""COMPUTED_VALUE"""),"5")</f>
        <v>5</v>
      </c>
      <c r="AC650" s="1" t="str">
        <f>IFERROR(__xludf.DUMMYFUNCTION("""COMPUTED_VALUE"""),"8")</f>
        <v>8</v>
      </c>
      <c r="AE650" s="1">
        <f t="shared" ref="AE650:AI650" si="650">IF($A650&lt;&gt;"", COUNTIF($D650:$H650, "=" &amp; Y650),"")</f>
        <v>1</v>
      </c>
      <c r="AF650" s="1">
        <f t="shared" si="650"/>
        <v>1</v>
      </c>
      <c r="AG650" s="1">
        <f t="shared" si="650"/>
        <v>1</v>
      </c>
      <c r="AH650" s="1">
        <f t="shared" si="650"/>
        <v>1</v>
      </c>
      <c r="AI650" s="1">
        <f t="shared" si="650"/>
        <v>1</v>
      </c>
      <c r="AJ650" s="1">
        <f t="shared" si="3"/>
        <v>0</v>
      </c>
      <c r="AL650" s="1">
        <f>IFERROR(__xludf.DUMMYFUNCTION("IFERROR(TRANSPOSE(SORT(TRANSPOSE(FILTER(AE650:AI650, AE650:AI650&lt;&gt;0)),1, FALSE)))"),1.0)</f>
        <v>1</v>
      </c>
      <c r="AM650" s="1">
        <f>IFERROR(__xludf.DUMMYFUNCTION("""COMPUTED_VALUE"""),1.0)</f>
        <v>1</v>
      </c>
      <c r="AN650" s="1">
        <f>IFERROR(__xludf.DUMMYFUNCTION("""COMPUTED_VALUE"""),1.0)</f>
        <v>1</v>
      </c>
      <c r="AO650" s="1">
        <f>IFERROR(__xludf.DUMMYFUNCTION("""COMPUTED_VALUE"""),1.0)</f>
        <v>1</v>
      </c>
      <c r="AP650" s="1">
        <f>IFERROR(__xludf.DUMMYFUNCTION("""COMPUTED_VALUE"""),1.0)</f>
        <v>1</v>
      </c>
      <c r="AR650" s="1">
        <v>1.0</v>
      </c>
      <c r="AS650" s="1">
        <v>1.0</v>
      </c>
      <c r="AT650" s="1">
        <v>1.0</v>
      </c>
      <c r="AU650" s="1">
        <v>1.0</v>
      </c>
      <c r="AV650" s="1">
        <v>1.0</v>
      </c>
      <c r="AX650" s="1">
        <v>649.0</v>
      </c>
      <c r="AY650" s="1">
        <v>3.0</v>
      </c>
      <c r="AZ650" s="1">
        <v>1.0</v>
      </c>
      <c r="BA650" s="1">
        <v>1.0</v>
      </c>
      <c r="BB650" s="1"/>
      <c r="BC650" s="1"/>
      <c r="BD650" s="1">
        <v>12.0</v>
      </c>
      <c r="BE650" s="1">
        <v>6.0</v>
      </c>
      <c r="BF650" s="1">
        <v>2.0</v>
      </c>
      <c r="BG650" s="1">
        <v>2.0</v>
      </c>
      <c r="BH650" s="1">
        <v>2.0</v>
      </c>
      <c r="BI650" s="1" t="s">
        <v>1245</v>
      </c>
      <c r="BJ650" s="1">
        <v>288.0</v>
      </c>
      <c r="BL650" s="1">
        <v>186912.0</v>
      </c>
    </row>
    <row r="651" ht="15.75" customHeight="1">
      <c r="A651" s="2" t="s">
        <v>1246</v>
      </c>
      <c r="B651" s="1" t="str">
        <f>IFERROR(__xludf.DUMMYFUNCTION("""COMPUTED_VALUE"""),"QQ94Q")</f>
        <v>QQ94Q</v>
      </c>
      <c r="C651" s="1">
        <f>IFERROR(__xludf.DUMMYFUNCTION("""COMPUTED_VALUE"""),467.0)</f>
        <v>467</v>
      </c>
      <c r="D651" s="1" t="s">
        <v>20</v>
      </c>
      <c r="E651" s="1" t="s">
        <v>20</v>
      </c>
      <c r="F651" s="1" t="s">
        <v>23</v>
      </c>
      <c r="G651" s="1" t="s">
        <v>21</v>
      </c>
      <c r="H651" s="1" t="s">
        <v>20</v>
      </c>
      <c r="M651" s="1">
        <v>12.0</v>
      </c>
      <c r="N651" s="1">
        <v>12.0</v>
      </c>
      <c r="O651" s="1">
        <v>9.0</v>
      </c>
      <c r="P651" s="1">
        <v>4.0</v>
      </c>
      <c r="Q651" s="1">
        <v>12.0</v>
      </c>
      <c r="S651" s="1" t="s">
        <v>20</v>
      </c>
      <c r="T651" s="1" t="s">
        <v>20</v>
      </c>
      <c r="U651" s="1" t="s">
        <v>23</v>
      </c>
      <c r="V651" s="1" t="s">
        <v>21</v>
      </c>
      <c r="W651" s="1" t="s">
        <v>20</v>
      </c>
      <c r="Y651" s="1" t="str">
        <f>IFERROR(__xludf.DUMMYFUNCTION("UNIQUE(S651:W651, TRUE)"),"Q")</f>
        <v>Q</v>
      </c>
      <c r="Z651" s="1" t="str">
        <f>IFERROR(__xludf.DUMMYFUNCTION("""COMPUTED_VALUE"""),"9")</f>
        <v>9</v>
      </c>
      <c r="AA651" s="1" t="str">
        <f>IFERROR(__xludf.DUMMYFUNCTION("""COMPUTED_VALUE"""),"4")</f>
        <v>4</v>
      </c>
      <c r="AE651" s="1">
        <f t="shared" ref="AE651:AI651" si="651">IF($A651&lt;&gt;"", COUNTIF($D651:$H651, "=" &amp; Y651),"")</f>
        <v>3</v>
      </c>
      <c r="AF651" s="1">
        <f t="shared" si="651"/>
        <v>1</v>
      </c>
      <c r="AG651" s="1">
        <f t="shared" si="651"/>
        <v>1</v>
      </c>
      <c r="AH651" s="1">
        <f t="shared" si="651"/>
        <v>0</v>
      </c>
      <c r="AI651" s="1">
        <f t="shared" si="651"/>
        <v>0</v>
      </c>
      <c r="AJ651" s="1">
        <f t="shared" si="3"/>
        <v>0</v>
      </c>
      <c r="AL651" s="1">
        <f>IFERROR(__xludf.DUMMYFUNCTION("IFERROR(TRANSPOSE(SORT(TRANSPOSE(FILTER(AE651:AI651, AE651:AI651&lt;&gt;0)),1, FALSE)))"),3.0)</f>
        <v>3</v>
      </c>
      <c r="AM651" s="1">
        <f>IFERROR(__xludf.DUMMYFUNCTION("""COMPUTED_VALUE"""),1.0)</f>
        <v>1</v>
      </c>
      <c r="AN651" s="1">
        <f>IFERROR(__xludf.DUMMYFUNCTION("""COMPUTED_VALUE"""),1.0)</f>
        <v>1</v>
      </c>
      <c r="AR651" s="1">
        <v>3.0</v>
      </c>
      <c r="AS651" s="1">
        <v>1.0</v>
      </c>
      <c r="AT651" s="1">
        <v>1.0</v>
      </c>
      <c r="AU651" s="1"/>
      <c r="AV651" s="1"/>
      <c r="AX651" s="1">
        <v>650.0</v>
      </c>
      <c r="AY651" s="1">
        <v>3.0</v>
      </c>
      <c r="AZ651" s="1">
        <v>1.0</v>
      </c>
      <c r="BA651" s="1">
        <v>1.0</v>
      </c>
      <c r="BB651" s="1"/>
      <c r="BC651" s="1"/>
      <c r="BD651" s="1">
        <v>12.0</v>
      </c>
      <c r="BE651" s="1">
        <v>6.0</v>
      </c>
      <c r="BF651" s="1">
        <v>3.0</v>
      </c>
      <c r="BG651" s="1">
        <v>1.0</v>
      </c>
      <c r="BH651" s="1">
        <v>1.0</v>
      </c>
      <c r="BI651" s="1" t="s">
        <v>1247</v>
      </c>
      <c r="BJ651" s="1">
        <v>764.0</v>
      </c>
      <c r="BL651" s="1">
        <v>496600.0</v>
      </c>
    </row>
    <row r="652" ht="15.75" customHeight="1">
      <c r="A652" s="2" t="s">
        <v>1248</v>
      </c>
      <c r="B652" s="1" t="str">
        <f>IFERROR(__xludf.DUMMYFUNCTION("""COMPUTED_VALUE"""),"5636J")</f>
        <v>5636J</v>
      </c>
      <c r="C652" s="1">
        <f>IFERROR(__xludf.DUMMYFUNCTION("""COMPUTED_VALUE"""),592.0)</f>
        <v>592</v>
      </c>
      <c r="D652" s="1" t="s">
        <v>29</v>
      </c>
      <c r="E652" s="1" t="s">
        <v>40</v>
      </c>
      <c r="F652" s="1" t="s">
        <v>31</v>
      </c>
      <c r="G652" s="1" t="s">
        <v>40</v>
      </c>
      <c r="H652" s="1" t="s">
        <v>22</v>
      </c>
      <c r="M652" s="1">
        <v>5.0</v>
      </c>
      <c r="N652" s="1">
        <v>6.0</v>
      </c>
      <c r="O652" s="1">
        <v>3.0</v>
      </c>
      <c r="P652" s="1">
        <v>6.0</v>
      </c>
      <c r="Q652" s="1">
        <v>1.0</v>
      </c>
      <c r="S652" s="1" t="s">
        <v>29</v>
      </c>
      <c r="T652" s="1" t="s">
        <v>40</v>
      </c>
      <c r="U652" s="1" t="s">
        <v>31</v>
      </c>
      <c r="V652" s="1" t="s">
        <v>40</v>
      </c>
      <c r="W652" s="1" t="s">
        <v>25</v>
      </c>
      <c r="Y652" s="1" t="str">
        <f>IFERROR(__xludf.DUMMYFUNCTION("UNIQUE(S652:W652, TRUE)"),"5")</f>
        <v>5</v>
      </c>
      <c r="Z652" s="1" t="str">
        <f>IFERROR(__xludf.DUMMYFUNCTION("""COMPUTED_VALUE"""),"6")</f>
        <v>6</v>
      </c>
      <c r="AA652" s="1" t="str">
        <f>IFERROR(__xludf.DUMMYFUNCTION("""COMPUTED_VALUE"""),"3")</f>
        <v>3</v>
      </c>
      <c r="AB652" s="1" t="str">
        <f>IFERROR(__xludf.DUMMYFUNCTION("""COMPUTED_VALUE"""),"")</f>
        <v/>
      </c>
      <c r="AE652" s="1">
        <f t="shared" ref="AE652:AI652" si="652">IF($A652&lt;&gt;"", COUNTIF($D652:$H652, "=" &amp; Y652),"")</f>
        <v>1</v>
      </c>
      <c r="AF652" s="1">
        <f t="shared" si="652"/>
        <v>2</v>
      </c>
      <c r="AG652" s="1">
        <f t="shared" si="652"/>
        <v>1</v>
      </c>
      <c r="AH652" s="1">
        <f t="shared" si="652"/>
        <v>0</v>
      </c>
      <c r="AI652" s="1">
        <f t="shared" si="652"/>
        <v>0</v>
      </c>
      <c r="AJ652" s="1">
        <f t="shared" si="3"/>
        <v>1</v>
      </c>
      <c r="AL652" s="1">
        <f>IFERROR(__xludf.DUMMYFUNCTION("IFERROR(TRANSPOSE(SORT(TRANSPOSE(FILTER(AE652:AI652, AE652:AI652&lt;&gt;0)),1, FALSE)))"),2.0)</f>
        <v>2</v>
      </c>
      <c r="AM652" s="1">
        <f>IFERROR(__xludf.DUMMYFUNCTION("""COMPUTED_VALUE"""),1.0)</f>
        <v>1</v>
      </c>
      <c r="AN652" s="1">
        <f>IFERROR(__xludf.DUMMYFUNCTION("""COMPUTED_VALUE"""),1.0)</f>
        <v>1</v>
      </c>
      <c r="AR652" s="1">
        <v>3.0</v>
      </c>
      <c r="AS652" s="1">
        <v>1.0</v>
      </c>
      <c r="AT652" s="1">
        <v>1.0</v>
      </c>
      <c r="AU652" s="1"/>
      <c r="AV652" s="1"/>
      <c r="AX652" s="1">
        <v>651.0</v>
      </c>
      <c r="AY652" s="1">
        <v>3.0</v>
      </c>
      <c r="AZ652" s="1">
        <v>1.0</v>
      </c>
      <c r="BA652" s="1">
        <v>1.0</v>
      </c>
      <c r="BB652" s="1"/>
      <c r="BC652" s="1"/>
      <c r="BD652" s="1">
        <v>12.0</v>
      </c>
      <c r="BE652" s="1">
        <v>9.0</v>
      </c>
      <c r="BF652" s="1">
        <v>5.0</v>
      </c>
      <c r="BG652" s="1">
        <v>9.0</v>
      </c>
      <c r="BH652" s="1">
        <v>1.0</v>
      </c>
      <c r="BI652" s="1" t="s">
        <v>1249</v>
      </c>
      <c r="BJ652" s="1">
        <v>734.0</v>
      </c>
      <c r="BL652" s="1">
        <v>477834.0</v>
      </c>
    </row>
    <row r="653" ht="15.75" customHeight="1">
      <c r="A653" s="2" t="s">
        <v>1250</v>
      </c>
      <c r="B653" s="1">
        <f>IFERROR(__xludf.DUMMYFUNCTION("""COMPUTED_VALUE"""),49494.0)</f>
        <v>49494</v>
      </c>
      <c r="C653" s="1">
        <f>IFERROR(__xludf.DUMMYFUNCTION("""COMPUTED_VALUE"""),59.0)</f>
        <v>59</v>
      </c>
      <c r="D653" s="1" t="s">
        <v>21</v>
      </c>
      <c r="E653" s="1" t="s">
        <v>23</v>
      </c>
      <c r="F653" s="1" t="s">
        <v>21</v>
      </c>
      <c r="G653" s="1" t="s">
        <v>23</v>
      </c>
      <c r="H653" s="1" t="s">
        <v>21</v>
      </c>
      <c r="M653" s="1">
        <v>4.0</v>
      </c>
      <c r="N653" s="1">
        <v>9.0</v>
      </c>
      <c r="O653" s="1">
        <v>4.0</v>
      </c>
      <c r="P653" s="1">
        <v>9.0</v>
      </c>
      <c r="Q653" s="1">
        <v>4.0</v>
      </c>
      <c r="S653" s="1" t="s">
        <v>21</v>
      </c>
      <c r="T653" s="1" t="s">
        <v>23</v>
      </c>
      <c r="U653" s="1" t="s">
        <v>21</v>
      </c>
      <c r="V653" s="1" t="s">
        <v>23</v>
      </c>
      <c r="W653" s="1" t="s">
        <v>21</v>
      </c>
      <c r="Y653" s="1" t="str">
        <f>IFERROR(__xludf.DUMMYFUNCTION("UNIQUE(S653:W653, TRUE)"),"4")</f>
        <v>4</v>
      </c>
      <c r="Z653" s="1" t="str">
        <f>IFERROR(__xludf.DUMMYFUNCTION("""COMPUTED_VALUE"""),"9")</f>
        <v>9</v>
      </c>
      <c r="AE653" s="1">
        <f t="shared" ref="AE653:AI653" si="653">IF($A653&lt;&gt;"", COUNTIF($D653:$H653, "=" &amp; Y653),"")</f>
        <v>3</v>
      </c>
      <c r="AF653" s="1">
        <f t="shared" si="653"/>
        <v>2</v>
      </c>
      <c r="AG653" s="1">
        <f t="shared" si="653"/>
        <v>0</v>
      </c>
      <c r="AH653" s="1">
        <f t="shared" si="653"/>
        <v>0</v>
      </c>
      <c r="AI653" s="1">
        <f t="shared" si="653"/>
        <v>0</v>
      </c>
      <c r="AJ653" s="1">
        <f t="shared" si="3"/>
        <v>0</v>
      </c>
      <c r="AL653" s="1">
        <f>IFERROR(__xludf.DUMMYFUNCTION("IFERROR(TRANSPOSE(SORT(TRANSPOSE(FILTER(AE653:AI653, AE653:AI653&lt;&gt;0)),1, FALSE)))"),3.0)</f>
        <v>3</v>
      </c>
      <c r="AM653" s="1">
        <f>IFERROR(__xludf.DUMMYFUNCTION("""COMPUTED_VALUE"""),2.0)</f>
        <v>2</v>
      </c>
      <c r="AR653" s="1">
        <v>3.0</v>
      </c>
      <c r="AS653" s="1">
        <v>2.0</v>
      </c>
      <c r="AT653" s="1"/>
      <c r="AU653" s="1"/>
      <c r="AV653" s="1"/>
      <c r="AX653" s="1">
        <v>652.0</v>
      </c>
      <c r="AY653" s="1">
        <v>3.0</v>
      </c>
      <c r="AZ653" s="1">
        <v>1.0</v>
      </c>
      <c r="BA653" s="1">
        <v>1.0</v>
      </c>
      <c r="BB653" s="1"/>
      <c r="BC653" s="1"/>
      <c r="BD653" s="1">
        <v>12.0</v>
      </c>
      <c r="BE653" s="1">
        <v>9.0</v>
      </c>
      <c r="BF653" s="1">
        <v>10.0</v>
      </c>
      <c r="BG653" s="1">
        <v>12.0</v>
      </c>
      <c r="BH653" s="1">
        <v>1.0</v>
      </c>
      <c r="BI653" s="1" t="s">
        <v>1251</v>
      </c>
      <c r="BJ653" s="1">
        <v>116.0</v>
      </c>
      <c r="BL653" s="1">
        <v>75632.0</v>
      </c>
    </row>
    <row r="654" ht="15.75" customHeight="1">
      <c r="A654" s="2" t="s">
        <v>1252</v>
      </c>
      <c r="B654" s="1">
        <f>IFERROR(__xludf.DUMMYFUNCTION("""COMPUTED_VALUE"""),27272.0)</f>
        <v>27272</v>
      </c>
      <c r="C654" s="1">
        <f>IFERROR(__xludf.DUMMYFUNCTION("""COMPUTED_VALUE"""),460.0)</f>
        <v>460</v>
      </c>
      <c r="D654" s="1" t="s">
        <v>24</v>
      </c>
      <c r="E654" s="1" t="s">
        <v>28</v>
      </c>
      <c r="F654" s="1" t="s">
        <v>24</v>
      </c>
      <c r="G654" s="1" t="s">
        <v>28</v>
      </c>
      <c r="H654" s="1" t="s">
        <v>24</v>
      </c>
      <c r="M654" s="1">
        <v>2.0</v>
      </c>
      <c r="N654" s="1">
        <v>7.0</v>
      </c>
      <c r="O654" s="1">
        <v>2.0</v>
      </c>
      <c r="P654" s="1">
        <v>7.0</v>
      </c>
      <c r="Q654" s="1">
        <v>2.0</v>
      </c>
      <c r="S654" s="1" t="s">
        <v>24</v>
      </c>
      <c r="T654" s="1" t="s">
        <v>28</v>
      </c>
      <c r="U654" s="1" t="s">
        <v>24</v>
      </c>
      <c r="V654" s="1" t="s">
        <v>28</v>
      </c>
      <c r="W654" s="1" t="s">
        <v>24</v>
      </c>
      <c r="Y654" s="1" t="str">
        <f>IFERROR(__xludf.DUMMYFUNCTION("UNIQUE(S654:W654, TRUE)"),"2")</f>
        <v>2</v>
      </c>
      <c r="Z654" s="1" t="str">
        <f>IFERROR(__xludf.DUMMYFUNCTION("""COMPUTED_VALUE"""),"7")</f>
        <v>7</v>
      </c>
      <c r="AE654" s="1">
        <f t="shared" ref="AE654:AI654" si="654">IF($A654&lt;&gt;"", COUNTIF($D654:$H654, "=" &amp; Y654),"")</f>
        <v>3</v>
      </c>
      <c r="AF654" s="1">
        <f t="shared" si="654"/>
        <v>2</v>
      </c>
      <c r="AG654" s="1">
        <f t="shared" si="654"/>
        <v>0</v>
      </c>
      <c r="AH654" s="1">
        <f t="shared" si="654"/>
        <v>0</v>
      </c>
      <c r="AI654" s="1">
        <f t="shared" si="654"/>
        <v>0</v>
      </c>
      <c r="AJ654" s="1">
        <f t="shared" si="3"/>
        <v>0</v>
      </c>
      <c r="AL654" s="1">
        <f>IFERROR(__xludf.DUMMYFUNCTION("IFERROR(TRANSPOSE(SORT(TRANSPOSE(FILTER(AE654:AI654, AE654:AI654&lt;&gt;0)),1, FALSE)))"),3.0)</f>
        <v>3</v>
      </c>
      <c r="AM654" s="1">
        <f>IFERROR(__xludf.DUMMYFUNCTION("""COMPUTED_VALUE"""),2.0)</f>
        <v>2</v>
      </c>
      <c r="AR654" s="1">
        <v>3.0</v>
      </c>
      <c r="AS654" s="1">
        <v>2.0</v>
      </c>
      <c r="AT654" s="1"/>
      <c r="AU654" s="1"/>
      <c r="AV654" s="1"/>
      <c r="AX654" s="1">
        <v>653.0</v>
      </c>
      <c r="AY654" s="1">
        <v>3.0</v>
      </c>
      <c r="AZ654" s="1">
        <v>1.0</v>
      </c>
      <c r="BA654" s="1">
        <v>1.0</v>
      </c>
      <c r="BB654" s="1"/>
      <c r="BC654" s="1"/>
      <c r="BD654" s="1">
        <v>12.0</v>
      </c>
      <c r="BE654" s="1">
        <v>10.0</v>
      </c>
      <c r="BF654" s="1">
        <v>10.0</v>
      </c>
      <c r="BG654" s="1">
        <v>10.0</v>
      </c>
      <c r="BH654" s="1">
        <v>6.0</v>
      </c>
      <c r="BI654" s="1" t="s">
        <v>1253</v>
      </c>
      <c r="BJ654" s="1">
        <v>211.0</v>
      </c>
      <c r="BL654" s="1">
        <v>137783.0</v>
      </c>
    </row>
    <row r="655" ht="15.75" customHeight="1">
      <c r="A655" s="2" t="s">
        <v>1254</v>
      </c>
      <c r="B655" s="1" t="str">
        <f>IFERROR(__xludf.DUMMYFUNCTION("""COMPUTED_VALUE"""),"T8T98")</f>
        <v>T8T98</v>
      </c>
      <c r="C655" s="1">
        <f>IFERROR(__xludf.DUMMYFUNCTION("""COMPUTED_VALUE"""),536.0)</f>
        <v>536</v>
      </c>
      <c r="D655" s="1" t="s">
        <v>45</v>
      </c>
      <c r="E655" s="1" t="s">
        <v>30</v>
      </c>
      <c r="F655" s="1" t="s">
        <v>45</v>
      </c>
      <c r="G655" s="1" t="s">
        <v>23</v>
      </c>
      <c r="H655" s="1" t="s">
        <v>30</v>
      </c>
      <c r="M655" s="1">
        <v>10.0</v>
      </c>
      <c r="N655" s="1">
        <v>8.0</v>
      </c>
      <c r="O655" s="1">
        <v>10.0</v>
      </c>
      <c r="P655" s="1">
        <v>9.0</v>
      </c>
      <c r="Q655" s="1">
        <v>8.0</v>
      </c>
      <c r="S655" s="1" t="s">
        <v>45</v>
      </c>
      <c r="T655" s="1" t="s">
        <v>30</v>
      </c>
      <c r="U655" s="1" t="s">
        <v>45</v>
      </c>
      <c r="V655" s="1" t="s">
        <v>23</v>
      </c>
      <c r="W655" s="1" t="s">
        <v>30</v>
      </c>
      <c r="Y655" s="1" t="str">
        <f>IFERROR(__xludf.DUMMYFUNCTION("UNIQUE(S655:W655, TRUE)"),"T")</f>
        <v>T</v>
      </c>
      <c r="Z655" s="1" t="str">
        <f>IFERROR(__xludf.DUMMYFUNCTION("""COMPUTED_VALUE"""),"8")</f>
        <v>8</v>
      </c>
      <c r="AA655" s="1" t="str">
        <f>IFERROR(__xludf.DUMMYFUNCTION("""COMPUTED_VALUE"""),"9")</f>
        <v>9</v>
      </c>
      <c r="AE655" s="1">
        <f t="shared" ref="AE655:AI655" si="655">IF($A655&lt;&gt;"", COUNTIF($D655:$H655, "=" &amp; Y655),"")</f>
        <v>2</v>
      </c>
      <c r="AF655" s="1">
        <f t="shared" si="655"/>
        <v>2</v>
      </c>
      <c r="AG655" s="1">
        <f t="shared" si="655"/>
        <v>1</v>
      </c>
      <c r="AH655" s="1">
        <f t="shared" si="655"/>
        <v>0</v>
      </c>
      <c r="AI655" s="1">
        <f t="shared" si="655"/>
        <v>0</v>
      </c>
      <c r="AJ655" s="1">
        <f t="shared" si="3"/>
        <v>0</v>
      </c>
      <c r="AL655" s="1">
        <f>IFERROR(__xludf.DUMMYFUNCTION("IFERROR(TRANSPOSE(SORT(TRANSPOSE(FILTER(AE655:AI655, AE655:AI655&lt;&gt;0)),1, FALSE)))"),2.0)</f>
        <v>2</v>
      </c>
      <c r="AM655" s="1">
        <f>IFERROR(__xludf.DUMMYFUNCTION("""COMPUTED_VALUE"""),2.0)</f>
        <v>2</v>
      </c>
      <c r="AN655" s="1">
        <f>IFERROR(__xludf.DUMMYFUNCTION("""COMPUTED_VALUE"""),1.0)</f>
        <v>1</v>
      </c>
      <c r="AR655" s="1">
        <v>2.0</v>
      </c>
      <c r="AS655" s="1">
        <v>2.0</v>
      </c>
      <c r="AT655" s="1">
        <v>1.0</v>
      </c>
      <c r="AU655" s="1"/>
      <c r="AV655" s="1"/>
      <c r="AX655" s="1">
        <v>654.0</v>
      </c>
      <c r="AY655" s="1">
        <v>3.0</v>
      </c>
      <c r="AZ655" s="1">
        <v>1.0</v>
      </c>
      <c r="BA655" s="1">
        <v>1.0</v>
      </c>
      <c r="BB655" s="1"/>
      <c r="BC655" s="1"/>
      <c r="BD655" s="1">
        <v>12.0</v>
      </c>
      <c r="BE655" s="1">
        <v>12.0</v>
      </c>
      <c r="BF655" s="1">
        <v>9.0</v>
      </c>
      <c r="BG655" s="1">
        <v>4.0</v>
      </c>
      <c r="BH655" s="1">
        <v>12.0</v>
      </c>
      <c r="BI655" s="1" t="s">
        <v>1255</v>
      </c>
      <c r="BJ655" s="1">
        <v>467.0</v>
      </c>
      <c r="BL655" s="1">
        <v>305418.0</v>
      </c>
    </row>
    <row r="656" ht="15.75" customHeight="1">
      <c r="A656" s="2" t="s">
        <v>1256</v>
      </c>
      <c r="B656" s="1" t="str">
        <f>IFERROR(__xludf.DUMMYFUNCTION("""COMPUTED_VALUE"""),"T2TTJ")</f>
        <v>T2TTJ</v>
      </c>
      <c r="C656" s="1">
        <f>IFERROR(__xludf.DUMMYFUNCTION("""COMPUTED_VALUE"""),215.0)</f>
        <v>215</v>
      </c>
      <c r="D656" s="1" t="s">
        <v>45</v>
      </c>
      <c r="E656" s="1" t="s">
        <v>24</v>
      </c>
      <c r="F656" s="1" t="s">
        <v>45</v>
      </c>
      <c r="G656" s="1" t="s">
        <v>45</v>
      </c>
      <c r="H656" s="1" t="s">
        <v>22</v>
      </c>
      <c r="M656" s="1">
        <v>10.0</v>
      </c>
      <c r="N656" s="1">
        <v>2.0</v>
      </c>
      <c r="O656" s="1">
        <v>10.0</v>
      </c>
      <c r="P656" s="1">
        <v>10.0</v>
      </c>
      <c r="Q656" s="1">
        <v>1.0</v>
      </c>
      <c r="S656" s="1" t="s">
        <v>45</v>
      </c>
      <c r="T656" s="1" t="s">
        <v>24</v>
      </c>
      <c r="U656" s="1" t="s">
        <v>45</v>
      </c>
      <c r="V656" s="1" t="s">
        <v>45</v>
      </c>
      <c r="W656" s="1" t="s">
        <v>25</v>
      </c>
      <c r="Y656" s="1" t="str">
        <f>IFERROR(__xludf.DUMMYFUNCTION("UNIQUE(S656:W656, TRUE)"),"T")</f>
        <v>T</v>
      </c>
      <c r="Z656" s="1" t="str">
        <f>IFERROR(__xludf.DUMMYFUNCTION("""COMPUTED_VALUE"""),"2")</f>
        <v>2</v>
      </c>
      <c r="AA656" s="1" t="str">
        <f>IFERROR(__xludf.DUMMYFUNCTION("""COMPUTED_VALUE"""),"")</f>
        <v/>
      </c>
      <c r="AE656" s="1">
        <f t="shared" ref="AE656:AI656" si="656">IF($A656&lt;&gt;"", COUNTIF($D656:$H656, "=" &amp; Y656),"")</f>
        <v>3</v>
      </c>
      <c r="AF656" s="1">
        <f t="shared" si="656"/>
        <v>1</v>
      </c>
      <c r="AG656" s="1">
        <f t="shared" si="656"/>
        <v>0</v>
      </c>
      <c r="AH656" s="1">
        <f t="shared" si="656"/>
        <v>0</v>
      </c>
      <c r="AI656" s="1">
        <f t="shared" si="656"/>
        <v>0</v>
      </c>
      <c r="AJ656" s="1">
        <f t="shared" si="3"/>
        <v>1</v>
      </c>
      <c r="AL656" s="1">
        <f>IFERROR(__xludf.DUMMYFUNCTION("IFERROR(TRANSPOSE(SORT(TRANSPOSE(FILTER(AE656:AI656, AE656:AI656&lt;&gt;0)),1, FALSE)))"),3.0)</f>
        <v>3</v>
      </c>
      <c r="AM656" s="1">
        <f>IFERROR(__xludf.DUMMYFUNCTION("""COMPUTED_VALUE"""),1.0)</f>
        <v>1</v>
      </c>
      <c r="AR656" s="1">
        <v>4.0</v>
      </c>
      <c r="AS656" s="1">
        <v>1.0</v>
      </c>
      <c r="AT656" s="1"/>
      <c r="AU656" s="1"/>
      <c r="AV656" s="1"/>
      <c r="AX656" s="1">
        <v>655.0</v>
      </c>
      <c r="AY656" s="1">
        <v>3.0</v>
      </c>
      <c r="AZ656" s="1">
        <v>1.0</v>
      </c>
      <c r="BA656" s="1">
        <v>1.0</v>
      </c>
      <c r="BB656" s="1"/>
      <c r="BC656" s="1"/>
      <c r="BD656" s="1">
        <v>12.0</v>
      </c>
      <c r="BE656" s="1">
        <v>12.0</v>
      </c>
      <c r="BF656" s="1">
        <v>12.0</v>
      </c>
      <c r="BG656" s="1">
        <v>2.0</v>
      </c>
      <c r="BH656" s="1">
        <v>4.0</v>
      </c>
      <c r="BI656" s="1" t="s">
        <v>1257</v>
      </c>
      <c r="BJ656" s="1">
        <v>862.0</v>
      </c>
      <c r="BL656" s="1">
        <v>564610.0</v>
      </c>
    </row>
    <row r="657" ht="15.75" customHeight="1">
      <c r="A657" s="2" t="s">
        <v>1258</v>
      </c>
      <c r="B657" s="1" t="str">
        <f>IFERROR(__xludf.DUMMYFUNCTION("""COMPUTED_VALUE"""),"TJQ4Q")</f>
        <v>TJQ4Q</v>
      </c>
      <c r="C657" s="1">
        <f>IFERROR(__xludf.DUMMYFUNCTION("""COMPUTED_VALUE"""),68.0)</f>
        <v>68</v>
      </c>
      <c r="D657" s="1" t="s">
        <v>45</v>
      </c>
      <c r="E657" s="1" t="s">
        <v>22</v>
      </c>
      <c r="F657" s="1" t="s">
        <v>20</v>
      </c>
      <c r="G657" s="1" t="s">
        <v>21</v>
      </c>
      <c r="H657" s="1" t="s">
        <v>20</v>
      </c>
      <c r="M657" s="1">
        <v>10.0</v>
      </c>
      <c r="N657" s="1">
        <v>1.0</v>
      </c>
      <c r="O657" s="1">
        <v>12.0</v>
      </c>
      <c r="P657" s="1">
        <v>4.0</v>
      </c>
      <c r="Q657" s="1">
        <v>12.0</v>
      </c>
      <c r="S657" s="1" t="s">
        <v>45</v>
      </c>
      <c r="T657" s="1" t="s">
        <v>25</v>
      </c>
      <c r="U657" s="1" t="s">
        <v>20</v>
      </c>
      <c r="V657" s="1" t="s">
        <v>21</v>
      </c>
      <c r="W657" s="1" t="s">
        <v>20</v>
      </c>
      <c r="Y657" s="1" t="str">
        <f>IFERROR(__xludf.DUMMYFUNCTION("UNIQUE(S657:W657, TRUE)"),"T")</f>
        <v>T</v>
      </c>
      <c r="Z657" s="1" t="str">
        <f>IFERROR(__xludf.DUMMYFUNCTION("""COMPUTED_VALUE"""),"")</f>
        <v/>
      </c>
      <c r="AA657" s="1" t="str">
        <f>IFERROR(__xludf.DUMMYFUNCTION("""COMPUTED_VALUE"""),"Q")</f>
        <v>Q</v>
      </c>
      <c r="AB657" s="1" t="str">
        <f>IFERROR(__xludf.DUMMYFUNCTION("""COMPUTED_VALUE"""),"4")</f>
        <v>4</v>
      </c>
      <c r="AE657" s="1">
        <f t="shared" ref="AE657:AI657" si="657">IF($A657&lt;&gt;"", COUNTIF($D657:$H657, "=" &amp; Y657),"")</f>
        <v>1</v>
      </c>
      <c r="AF657" s="1">
        <f t="shared" si="657"/>
        <v>0</v>
      </c>
      <c r="AG657" s="1">
        <f t="shared" si="657"/>
        <v>2</v>
      </c>
      <c r="AH657" s="1">
        <f t="shared" si="657"/>
        <v>1</v>
      </c>
      <c r="AI657" s="1">
        <f t="shared" si="657"/>
        <v>0</v>
      </c>
      <c r="AJ657" s="1">
        <f t="shared" si="3"/>
        <v>1</v>
      </c>
      <c r="AL657" s="1">
        <f>IFERROR(__xludf.DUMMYFUNCTION("IFERROR(TRANSPOSE(SORT(TRANSPOSE(FILTER(AE657:AI657, AE657:AI657&lt;&gt;0)),1, FALSE)))"),2.0)</f>
        <v>2</v>
      </c>
      <c r="AM657" s="1">
        <f>IFERROR(__xludf.DUMMYFUNCTION("""COMPUTED_VALUE"""),1.0)</f>
        <v>1</v>
      </c>
      <c r="AN657" s="1">
        <f>IFERROR(__xludf.DUMMYFUNCTION("""COMPUTED_VALUE"""),1.0)</f>
        <v>1</v>
      </c>
      <c r="AR657" s="1">
        <v>3.0</v>
      </c>
      <c r="AS657" s="1">
        <v>1.0</v>
      </c>
      <c r="AT657" s="1">
        <v>1.0</v>
      </c>
      <c r="AU657" s="1"/>
      <c r="AV657" s="1"/>
      <c r="AX657" s="1">
        <v>656.0</v>
      </c>
      <c r="AY657" s="1">
        <v>3.0</v>
      </c>
      <c r="AZ657" s="1">
        <v>1.0</v>
      </c>
      <c r="BA657" s="1">
        <v>1.0</v>
      </c>
      <c r="BB657" s="1"/>
      <c r="BC657" s="1"/>
      <c r="BD657" s="1">
        <v>12.0</v>
      </c>
      <c r="BE657" s="1">
        <v>12.0</v>
      </c>
      <c r="BF657" s="1">
        <v>14.0</v>
      </c>
      <c r="BG657" s="1">
        <v>12.0</v>
      </c>
      <c r="BH657" s="1">
        <v>8.0</v>
      </c>
      <c r="BI657" s="1" t="s">
        <v>1259</v>
      </c>
      <c r="BJ657" s="1">
        <v>172.0</v>
      </c>
      <c r="BL657" s="1">
        <v>112832.0</v>
      </c>
    </row>
    <row r="658" ht="15.75" customHeight="1">
      <c r="A658" s="2" t="s">
        <v>1260</v>
      </c>
      <c r="B658" s="1" t="str">
        <f>IFERROR(__xludf.DUMMYFUNCTION("""COMPUTED_VALUE"""),"5J5JJ")</f>
        <v>5J5JJ</v>
      </c>
      <c r="C658" s="1">
        <f>IFERROR(__xludf.DUMMYFUNCTION("""COMPUTED_VALUE"""),321.0)</f>
        <v>321</v>
      </c>
      <c r="D658" s="1" t="s">
        <v>29</v>
      </c>
      <c r="E658" s="1" t="s">
        <v>22</v>
      </c>
      <c r="F658" s="1" t="s">
        <v>29</v>
      </c>
      <c r="G658" s="1" t="s">
        <v>22</v>
      </c>
      <c r="H658" s="1" t="s">
        <v>22</v>
      </c>
      <c r="M658" s="1">
        <v>5.0</v>
      </c>
      <c r="N658" s="1">
        <v>1.0</v>
      </c>
      <c r="O658" s="1">
        <v>5.0</v>
      </c>
      <c r="P658" s="1">
        <v>1.0</v>
      </c>
      <c r="Q658" s="1">
        <v>1.0</v>
      </c>
      <c r="S658" s="1" t="s">
        <v>29</v>
      </c>
      <c r="T658" s="1" t="s">
        <v>25</v>
      </c>
      <c r="U658" s="1" t="s">
        <v>29</v>
      </c>
      <c r="V658" s="1" t="s">
        <v>25</v>
      </c>
      <c r="W658" s="1" t="s">
        <v>25</v>
      </c>
      <c r="Y658" s="1" t="str">
        <f>IFERROR(__xludf.DUMMYFUNCTION("UNIQUE(S658:W658, TRUE)"),"5")</f>
        <v>5</v>
      </c>
      <c r="Z658" s="1" t="str">
        <f>IFERROR(__xludf.DUMMYFUNCTION("""COMPUTED_VALUE"""),"")</f>
        <v/>
      </c>
      <c r="AE658" s="1">
        <f t="shared" ref="AE658:AI658" si="658">IF($A658&lt;&gt;"", COUNTIF($D658:$H658, "=" &amp; Y658),"")</f>
        <v>2</v>
      </c>
      <c r="AF658" s="1">
        <f t="shared" si="658"/>
        <v>0</v>
      </c>
      <c r="AG658" s="1">
        <f t="shared" si="658"/>
        <v>0</v>
      </c>
      <c r="AH658" s="1">
        <f t="shared" si="658"/>
        <v>0</v>
      </c>
      <c r="AI658" s="1">
        <f t="shared" si="658"/>
        <v>0</v>
      </c>
      <c r="AJ658" s="1">
        <f t="shared" si="3"/>
        <v>3</v>
      </c>
      <c r="AL658" s="1">
        <f>IFERROR(__xludf.DUMMYFUNCTION("IFERROR(TRANSPOSE(SORT(TRANSPOSE(FILTER(AE658:AI658, AE658:AI658&lt;&gt;0)),1, FALSE)))"),2.0)</f>
        <v>2</v>
      </c>
      <c r="AR658" s="1">
        <v>5.0</v>
      </c>
      <c r="AS658" s="1"/>
      <c r="AT658" s="1"/>
      <c r="AU658" s="1"/>
      <c r="AV658" s="1"/>
      <c r="AX658" s="1">
        <v>657.0</v>
      </c>
      <c r="AY658" s="1">
        <v>3.0</v>
      </c>
      <c r="AZ658" s="1">
        <v>1.0</v>
      </c>
      <c r="BA658" s="1">
        <v>1.0</v>
      </c>
      <c r="BB658" s="1"/>
      <c r="BC658" s="1"/>
      <c r="BD658" s="1">
        <v>12.0</v>
      </c>
      <c r="BE658" s="1">
        <v>13.0</v>
      </c>
      <c r="BF658" s="1">
        <v>1.0</v>
      </c>
      <c r="BG658" s="1">
        <v>14.0</v>
      </c>
      <c r="BH658" s="1">
        <v>14.0</v>
      </c>
      <c r="BI658" s="1" t="s">
        <v>1261</v>
      </c>
      <c r="BJ658" s="1">
        <v>696.0</v>
      </c>
      <c r="BL658" s="1">
        <v>457272.0</v>
      </c>
    </row>
    <row r="659" ht="15.75" customHeight="1">
      <c r="A659" s="2" t="s">
        <v>1262</v>
      </c>
      <c r="B659" s="1" t="str">
        <f>IFERROR(__xludf.DUMMYFUNCTION("""COMPUTED_VALUE"""),"48A79")</f>
        <v>48A79</v>
      </c>
      <c r="C659" s="1">
        <f>IFERROR(__xludf.DUMMYFUNCTION("""COMPUTED_VALUE"""),910.0)</f>
        <v>910</v>
      </c>
      <c r="D659" s="1" t="s">
        <v>21</v>
      </c>
      <c r="E659" s="1" t="s">
        <v>30</v>
      </c>
      <c r="F659" s="1" t="s">
        <v>39</v>
      </c>
      <c r="G659" s="1" t="s">
        <v>28</v>
      </c>
      <c r="H659" s="1" t="s">
        <v>23</v>
      </c>
      <c r="M659" s="1">
        <v>4.0</v>
      </c>
      <c r="N659" s="1">
        <v>8.0</v>
      </c>
      <c r="O659" s="1">
        <v>14.0</v>
      </c>
      <c r="P659" s="1">
        <v>7.0</v>
      </c>
      <c r="Q659" s="1">
        <v>9.0</v>
      </c>
      <c r="S659" s="1" t="s">
        <v>21</v>
      </c>
      <c r="T659" s="1" t="s">
        <v>30</v>
      </c>
      <c r="U659" s="1" t="s">
        <v>39</v>
      </c>
      <c r="V659" s="1" t="s">
        <v>28</v>
      </c>
      <c r="W659" s="1" t="s">
        <v>23</v>
      </c>
      <c r="Y659" s="1" t="str">
        <f>IFERROR(__xludf.DUMMYFUNCTION("UNIQUE(S659:W659, TRUE)"),"4")</f>
        <v>4</v>
      </c>
      <c r="Z659" s="1" t="str">
        <f>IFERROR(__xludf.DUMMYFUNCTION("""COMPUTED_VALUE"""),"8")</f>
        <v>8</v>
      </c>
      <c r="AA659" s="1" t="str">
        <f>IFERROR(__xludf.DUMMYFUNCTION("""COMPUTED_VALUE"""),"A")</f>
        <v>A</v>
      </c>
      <c r="AB659" s="1" t="str">
        <f>IFERROR(__xludf.DUMMYFUNCTION("""COMPUTED_VALUE"""),"7")</f>
        <v>7</v>
      </c>
      <c r="AC659" s="1" t="str">
        <f>IFERROR(__xludf.DUMMYFUNCTION("""COMPUTED_VALUE"""),"9")</f>
        <v>9</v>
      </c>
      <c r="AE659" s="1">
        <f t="shared" ref="AE659:AI659" si="659">IF($A659&lt;&gt;"", COUNTIF($D659:$H659, "=" &amp; Y659),"")</f>
        <v>1</v>
      </c>
      <c r="AF659" s="1">
        <f t="shared" si="659"/>
        <v>1</v>
      </c>
      <c r="AG659" s="1">
        <f t="shared" si="659"/>
        <v>1</v>
      </c>
      <c r="AH659" s="1">
        <f t="shared" si="659"/>
        <v>1</v>
      </c>
      <c r="AI659" s="1">
        <f t="shared" si="659"/>
        <v>1</v>
      </c>
      <c r="AJ659" s="1">
        <f t="shared" si="3"/>
        <v>0</v>
      </c>
      <c r="AL659" s="1">
        <f>IFERROR(__xludf.DUMMYFUNCTION("IFERROR(TRANSPOSE(SORT(TRANSPOSE(FILTER(AE659:AI659, AE659:AI659&lt;&gt;0)),1, FALSE)))"),1.0)</f>
        <v>1</v>
      </c>
      <c r="AM659" s="1">
        <f>IFERROR(__xludf.DUMMYFUNCTION("""COMPUTED_VALUE"""),1.0)</f>
        <v>1</v>
      </c>
      <c r="AN659" s="1">
        <f>IFERROR(__xludf.DUMMYFUNCTION("""COMPUTED_VALUE"""),1.0)</f>
        <v>1</v>
      </c>
      <c r="AO659" s="1">
        <f>IFERROR(__xludf.DUMMYFUNCTION("""COMPUTED_VALUE"""),1.0)</f>
        <v>1</v>
      </c>
      <c r="AP659" s="1">
        <f>IFERROR(__xludf.DUMMYFUNCTION("""COMPUTED_VALUE"""),1.0)</f>
        <v>1</v>
      </c>
      <c r="AR659" s="1">
        <v>1.0</v>
      </c>
      <c r="AS659" s="1">
        <v>1.0</v>
      </c>
      <c r="AT659" s="1">
        <v>1.0</v>
      </c>
      <c r="AU659" s="1">
        <v>1.0</v>
      </c>
      <c r="AV659" s="1">
        <v>1.0</v>
      </c>
      <c r="AX659" s="1">
        <v>658.0</v>
      </c>
      <c r="AY659" s="1">
        <v>3.0</v>
      </c>
      <c r="AZ659" s="1">
        <v>1.0</v>
      </c>
      <c r="BA659" s="1">
        <v>1.0</v>
      </c>
      <c r="BB659" s="1"/>
      <c r="BC659" s="1"/>
      <c r="BD659" s="1">
        <v>13.0</v>
      </c>
      <c r="BE659" s="1">
        <v>1.0</v>
      </c>
      <c r="BF659" s="1">
        <v>7.0</v>
      </c>
      <c r="BG659" s="1">
        <v>4.0</v>
      </c>
      <c r="BH659" s="1">
        <v>1.0</v>
      </c>
      <c r="BI659" s="1" t="s">
        <v>1263</v>
      </c>
      <c r="BJ659" s="1">
        <v>282.0</v>
      </c>
      <c r="BL659" s="1">
        <v>185556.0</v>
      </c>
    </row>
    <row r="660" ht="15.75" customHeight="1">
      <c r="A660" s="2" t="s">
        <v>1264</v>
      </c>
      <c r="B660" s="1" t="str">
        <f>IFERROR(__xludf.DUMMYFUNCTION("""COMPUTED_VALUE"""),"8465J")</f>
        <v>8465J</v>
      </c>
      <c r="C660" s="1">
        <f>IFERROR(__xludf.DUMMYFUNCTION("""COMPUTED_VALUE"""),954.0)</f>
        <v>954</v>
      </c>
      <c r="D660" s="1" t="s">
        <v>30</v>
      </c>
      <c r="E660" s="1" t="s">
        <v>21</v>
      </c>
      <c r="F660" s="1" t="s">
        <v>40</v>
      </c>
      <c r="G660" s="1" t="s">
        <v>29</v>
      </c>
      <c r="H660" s="1" t="s">
        <v>22</v>
      </c>
      <c r="M660" s="1">
        <v>8.0</v>
      </c>
      <c r="N660" s="1">
        <v>4.0</v>
      </c>
      <c r="O660" s="1">
        <v>6.0</v>
      </c>
      <c r="P660" s="1">
        <v>5.0</v>
      </c>
      <c r="Q660" s="1">
        <v>1.0</v>
      </c>
      <c r="S660" s="1" t="s">
        <v>30</v>
      </c>
      <c r="T660" s="1" t="s">
        <v>21</v>
      </c>
      <c r="U660" s="1" t="s">
        <v>40</v>
      </c>
      <c r="V660" s="1" t="s">
        <v>29</v>
      </c>
      <c r="W660" s="1" t="s">
        <v>25</v>
      </c>
      <c r="Y660" s="1" t="str">
        <f>IFERROR(__xludf.DUMMYFUNCTION("UNIQUE(S660:W660, TRUE)"),"8")</f>
        <v>8</v>
      </c>
      <c r="Z660" s="1" t="str">
        <f>IFERROR(__xludf.DUMMYFUNCTION("""COMPUTED_VALUE"""),"4")</f>
        <v>4</v>
      </c>
      <c r="AA660" s="1" t="str">
        <f>IFERROR(__xludf.DUMMYFUNCTION("""COMPUTED_VALUE"""),"6")</f>
        <v>6</v>
      </c>
      <c r="AB660" s="1" t="str">
        <f>IFERROR(__xludf.DUMMYFUNCTION("""COMPUTED_VALUE"""),"5")</f>
        <v>5</v>
      </c>
      <c r="AC660" s="1" t="str">
        <f>IFERROR(__xludf.DUMMYFUNCTION("""COMPUTED_VALUE"""),"")</f>
        <v/>
      </c>
      <c r="AE660" s="1">
        <f t="shared" ref="AE660:AI660" si="660">IF($A660&lt;&gt;"", COUNTIF($D660:$H660, "=" &amp; Y660),"")</f>
        <v>1</v>
      </c>
      <c r="AF660" s="1">
        <f t="shared" si="660"/>
        <v>1</v>
      </c>
      <c r="AG660" s="1">
        <f t="shared" si="660"/>
        <v>1</v>
      </c>
      <c r="AH660" s="1">
        <f t="shared" si="660"/>
        <v>1</v>
      </c>
      <c r="AI660" s="1">
        <f t="shared" si="660"/>
        <v>0</v>
      </c>
      <c r="AJ660" s="1">
        <f t="shared" si="3"/>
        <v>1</v>
      </c>
      <c r="AL660" s="1">
        <f>IFERROR(__xludf.DUMMYFUNCTION("IFERROR(TRANSPOSE(SORT(TRANSPOSE(FILTER(AE660:AI660, AE660:AI660&lt;&gt;0)),1, FALSE)))"),1.0)</f>
        <v>1</v>
      </c>
      <c r="AM660" s="1">
        <f>IFERROR(__xludf.DUMMYFUNCTION("""COMPUTED_VALUE"""),1.0)</f>
        <v>1</v>
      </c>
      <c r="AN660" s="1">
        <f>IFERROR(__xludf.DUMMYFUNCTION("""COMPUTED_VALUE"""),1.0)</f>
        <v>1</v>
      </c>
      <c r="AO660" s="1">
        <f>IFERROR(__xludf.DUMMYFUNCTION("""COMPUTED_VALUE"""),1.0)</f>
        <v>1</v>
      </c>
      <c r="AR660" s="1">
        <v>2.0</v>
      </c>
      <c r="AS660" s="1">
        <v>1.0</v>
      </c>
      <c r="AT660" s="1">
        <v>1.0</v>
      </c>
      <c r="AU660" s="1">
        <v>1.0</v>
      </c>
      <c r="AV660" s="1"/>
      <c r="AX660" s="1">
        <v>659.0</v>
      </c>
      <c r="AY660" s="1">
        <v>3.0</v>
      </c>
      <c r="AZ660" s="1">
        <v>1.0</v>
      </c>
      <c r="BA660" s="1">
        <v>1.0</v>
      </c>
      <c r="BB660" s="1"/>
      <c r="BC660" s="1"/>
      <c r="BD660" s="1">
        <v>13.0</v>
      </c>
      <c r="BE660" s="1">
        <v>1.0</v>
      </c>
      <c r="BF660" s="1">
        <v>10.0</v>
      </c>
      <c r="BG660" s="1">
        <v>13.0</v>
      </c>
      <c r="BH660" s="1">
        <v>7.0</v>
      </c>
      <c r="BI660" s="1" t="s">
        <v>1265</v>
      </c>
      <c r="BJ660" s="1">
        <v>559.0</v>
      </c>
      <c r="BL660" s="1">
        <v>368381.0</v>
      </c>
    </row>
    <row r="661" ht="15.75" customHeight="1">
      <c r="A661" s="2" t="s">
        <v>1266</v>
      </c>
      <c r="B661" s="1" t="str">
        <f>IFERROR(__xludf.DUMMYFUNCTION("""COMPUTED_VALUE"""),"K734A")</f>
        <v>K734A</v>
      </c>
      <c r="C661" s="1">
        <f>IFERROR(__xludf.DUMMYFUNCTION("""COMPUTED_VALUE"""),71.0)</f>
        <v>71</v>
      </c>
      <c r="D661" s="1" t="s">
        <v>38</v>
      </c>
      <c r="E661" s="1" t="s">
        <v>28</v>
      </c>
      <c r="F661" s="1" t="s">
        <v>31</v>
      </c>
      <c r="G661" s="1" t="s">
        <v>21</v>
      </c>
      <c r="H661" s="1" t="s">
        <v>39</v>
      </c>
      <c r="M661" s="1">
        <v>13.0</v>
      </c>
      <c r="N661" s="1">
        <v>7.0</v>
      </c>
      <c r="O661" s="1">
        <v>3.0</v>
      </c>
      <c r="P661" s="1">
        <v>4.0</v>
      </c>
      <c r="Q661" s="1">
        <v>14.0</v>
      </c>
      <c r="S661" s="1" t="s">
        <v>38</v>
      </c>
      <c r="T661" s="1" t="s">
        <v>28</v>
      </c>
      <c r="U661" s="1" t="s">
        <v>31</v>
      </c>
      <c r="V661" s="1" t="s">
        <v>21</v>
      </c>
      <c r="W661" s="1" t="s">
        <v>39</v>
      </c>
      <c r="Y661" s="1" t="str">
        <f>IFERROR(__xludf.DUMMYFUNCTION("UNIQUE(S661:W661, TRUE)"),"K")</f>
        <v>K</v>
      </c>
      <c r="Z661" s="1" t="str">
        <f>IFERROR(__xludf.DUMMYFUNCTION("""COMPUTED_VALUE"""),"7")</f>
        <v>7</v>
      </c>
      <c r="AA661" s="1" t="str">
        <f>IFERROR(__xludf.DUMMYFUNCTION("""COMPUTED_VALUE"""),"3")</f>
        <v>3</v>
      </c>
      <c r="AB661" s="1" t="str">
        <f>IFERROR(__xludf.DUMMYFUNCTION("""COMPUTED_VALUE"""),"4")</f>
        <v>4</v>
      </c>
      <c r="AC661" s="1" t="str">
        <f>IFERROR(__xludf.DUMMYFUNCTION("""COMPUTED_VALUE"""),"A")</f>
        <v>A</v>
      </c>
      <c r="AE661" s="1">
        <f t="shared" ref="AE661:AI661" si="661">IF($A661&lt;&gt;"", COUNTIF($D661:$H661, "=" &amp; Y661),"")</f>
        <v>1</v>
      </c>
      <c r="AF661" s="1">
        <f t="shared" si="661"/>
        <v>1</v>
      </c>
      <c r="AG661" s="1">
        <f t="shared" si="661"/>
        <v>1</v>
      </c>
      <c r="AH661" s="1">
        <f t="shared" si="661"/>
        <v>1</v>
      </c>
      <c r="AI661" s="1">
        <f t="shared" si="661"/>
        <v>1</v>
      </c>
      <c r="AJ661" s="1">
        <f t="shared" si="3"/>
        <v>0</v>
      </c>
      <c r="AL661" s="1">
        <f>IFERROR(__xludf.DUMMYFUNCTION("IFERROR(TRANSPOSE(SORT(TRANSPOSE(FILTER(AE661:AI661, AE661:AI661&lt;&gt;0)),1, FALSE)))"),1.0)</f>
        <v>1</v>
      </c>
      <c r="AM661" s="1">
        <f>IFERROR(__xludf.DUMMYFUNCTION("""COMPUTED_VALUE"""),1.0)</f>
        <v>1</v>
      </c>
      <c r="AN661" s="1">
        <f>IFERROR(__xludf.DUMMYFUNCTION("""COMPUTED_VALUE"""),1.0)</f>
        <v>1</v>
      </c>
      <c r="AO661" s="1">
        <f>IFERROR(__xludf.DUMMYFUNCTION("""COMPUTED_VALUE"""),1.0)</f>
        <v>1</v>
      </c>
      <c r="AP661" s="1">
        <f>IFERROR(__xludf.DUMMYFUNCTION("""COMPUTED_VALUE"""),1.0)</f>
        <v>1</v>
      </c>
      <c r="AR661" s="1">
        <v>1.0</v>
      </c>
      <c r="AS661" s="1">
        <v>1.0</v>
      </c>
      <c r="AT661" s="1">
        <v>1.0</v>
      </c>
      <c r="AU661" s="1">
        <v>1.0</v>
      </c>
      <c r="AV661" s="1">
        <v>1.0</v>
      </c>
      <c r="AX661" s="1">
        <v>660.0</v>
      </c>
      <c r="AY661" s="1">
        <v>3.0</v>
      </c>
      <c r="AZ661" s="1">
        <v>1.0</v>
      </c>
      <c r="BA661" s="1">
        <v>1.0</v>
      </c>
      <c r="BB661" s="1"/>
      <c r="BC661" s="1"/>
      <c r="BD661" s="1">
        <v>13.0</v>
      </c>
      <c r="BE661" s="1">
        <v>2.0</v>
      </c>
      <c r="BF661" s="1">
        <v>2.0</v>
      </c>
      <c r="BG661" s="1">
        <v>2.0</v>
      </c>
      <c r="BH661" s="1">
        <v>14.0</v>
      </c>
      <c r="BI661" s="1" t="s">
        <v>1267</v>
      </c>
      <c r="BJ661" s="1">
        <v>720.0</v>
      </c>
      <c r="BL661" s="1">
        <v>475200.0</v>
      </c>
    </row>
    <row r="662" ht="15.75" customHeight="1">
      <c r="A662" s="2" t="s">
        <v>1268</v>
      </c>
      <c r="B662" s="1" t="str">
        <f>IFERROR(__xludf.DUMMYFUNCTION("""COMPUTED_VALUE"""),"9QJ33")</f>
        <v>9QJ33</v>
      </c>
      <c r="C662" s="1">
        <f>IFERROR(__xludf.DUMMYFUNCTION("""COMPUTED_VALUE"""),101.0)</f>
        <v>101</v>
      </c>
      <c r="D662" s="1" t="s">
        <v>23</v>
      </c>
      <c r="E662" s="1" t="s">
        <v>20</v>
      </c>
      <c r="F662" s="1" t="s">
        <v>22</v>
      </c>
      <c r="G662" s="1" t="s">
        <v>31</v>
      </c>
      <c r="H662" s="1" t="s">
        <v>31</v>
      </c>
      <c r="M662" s="1">
        <v>9.0</v>
      </c>
      <c r="N662" s="1">
        <v>12.0</v>
      </c>
      <c r="O662" s="1">
        <v>1.0</v>
      </c>
      <c r="P662" s="1">
        <v>3.0</v>
      </c>
      <c r="Q662" s="1">
        <v>3.0</v>
      </c>
      <c r="S662" s="1" t="s">
        <v>23</v>
      </c>
      <c r="T662" s="1" t="s">
        <v>20</v>
      </c>
      <c r="U662" s="1" t="s">
        <v>25</v>
      </c>
      <c r="V662" s="1" t="s">
        <v>31</v>
      </c>
      <c r="W662" s="1" t="s">
        <v>31</v>
      </c>
      <c r="Y662" s="1" t="str">
        <f>IFERROR(__xludf.DUMMYFUNCTION("UNIQUE(S662:W662, TRUE)"),"9")</f>
        <v>9</v>
      </c>
      <c r="Z662" s="1" t="str">
        <f>IFERROR(__xludf.DUMMYFUNCTION("""COMPUTED_VALUE"""),"Q")</f>
        <v>Q</v>
      </c>
      <c r="AA662" s="1" t="str">
        <f>IFERROR(__xludf.DUMMYFUNCTION("""COMPUTED_VALUE"""),"")</f>
        <v/>
      </c>
      <c r="AB662" s="1" t="str">
        <f>IFERROR(__xludf.DUMMYFUNCTION("""COMPUTED_VALUE"""),"3")</f>
        <v>3</v>
      </c>
      <c r="AE662" s="1">
        <f t="shared" ref="AE662:AI662" si="662">IF($A662&lt;&gt;"", COUNTIF($D662:$H662, "=" &amp; Y662),"")</f>
        <v>1</v>
      </c>
      <c r="AF662" s="1">
        <f t="shared" si="662"/>
        <v>1</v>
      </c>
      <c r="AG662" s="1">
        <f t="shared" si="662"/>
        <v>0</v>
      </c>
      <c r="AH662" s="1">
        <f t="shared" si="662"/>
        <v>2</v>
      </c>
      <c r="AI662" s="1">
        <f t="shared" si="662"/>
        <v>0</v>
      </c>
      <c r="AJ662" s="1">
        <f t="shared" si="3"/>
        <v>1</v>
      </c>
      <c r="AL662" s="1">
        <f>IFERROR(__xludf.DUMMYFUNCTION("IFERROR(TRANSPOSE(SORT(TRANSPOSE(FILTER(AE662:AI662, AE662:AI662&lt;&gt;0)),1, FALSE)))"),2.0)</f>
        <v>2</v>
      </c>
      <c r="AM662" s="1">
        <f>IFERROR(__xludf.DUMMYFUNCTION("""COMPUTED_VALUE"""),1.0)</f>
        <v>1</v>
      </c>
      <c r="AN662" s="1">
        <f>IFERROR(__xludf.DUMMYFUNCTION("""COMPUTED_VALUE"""),1.0)</f>
        <v>1</v>
      </c>
      <c r="AR662" s="1">
        <v>3.0</v>
      </c>
      <c r="AS662" s="1">
        <v>1.0</v>
      </c>
      <c r="AT662" s="1">
        <v>1.0</v>
      </c>
      <c r="AU662" s="1"/>
      <c r="AV662" s="1"/>
      <c r="AX662" s="1">
        <v>661.0</v>
      </c>
      <c r="AY662" s="1">
        <v>3.0</v>
      </c>
      <c r="AZ662" s="1">
        <v>1.0</v>
      </c>
      <c r="BA662" s="1">
        <v>1.0</v>
      </c>
      <c r="BB662" s="1"/>
      <c r="BC662" s="1"/>
      <c r="BD662" s="1">
        <v>13.0</v>
      </c>
      <c r="BE662" s="1">
        <v>2.0</v>
      </c>
      <c r="BF662" s="1">
        <v>12.0</v>
      </c>
      <c r="BG662" s="1">
        <v>12.0</v>
      </c>
      <c r="BH662" s="1">
        <v>12.0</v>
      </c>
      <c r="BI662" s="1" t="s">
        <v>1269</v>
      </c>
      <c r="BJ662" s="1">
        <v>133.0</v>
      </c>
      <c r="BL662" s="1">
        <v>87913.0</v>
      </c>
    </row>
    <row r="663" ht="15.75" customHeight="1">
      <c r="A663" s="2" t="s">
        <v>1270</v>
      </c>
      <c r="B663" s="1" t="str">
        <f>IFERROR(__xludf.DUMMYFUNCTION("""COMPUTED_VALUE"""),"AQAJQ")</f>
        <v>AQAJQ</v>
      </c>
      <c r="C663" s="1">
        <f>IFERROR(__xludf.DUMMYFUNCTION("""COMPUTED_VALUE"""),177.0)</f>
        <v>177</v>
      </c>
      <c r="D663" s="1" t="s">
        <v>39</v>
      </c>
      <c r="E663" s="1" t="s">
        <v>20</v>
      </c>
      <c r="F663" s="1" t="s">
        <v>39</v>
      </c>
      <c r="G663" s="1" t="s">
        <v>22</v>
      </c>
      <c r="H663" s="1" t="s">
        <v>20</v>
      </c>
      <c r="M663" s="1">
        <v>14.0</v>
      </c>
      <c r="N663" s="1">
        <v>12.0</v>
      </c>
      <c r="O663" s="1">
        <v>14.0</v>
      </c>
      <c r="P663" s="1">
        <v>1.0</v>
      </c>
      <c r="Q663" s="1">
        <v>12.0</v>
      </c>
      <c r="S663" s="1" t="s">
        <v>39</v>
      </c>
      <c r="T663" s="1" t="s">
        <v>20</v>
      </c>
      <c r="U663" s="1" t="s">
        <v>39</v>
      </c>
      <c r="V663" s="1" t="s">
        <v>25</v>
      </c>
      <c r="W663" s="1" t="s">
        <v>20</v>
      </c>
      <c r="Y663" s="1" t="str">
        <f>IFERROR(__xludf.DUMMYFUNCTION("UNIQUE(S663:W663, TRUE)"),"A")</f>
        <v>A</v>
      </c>
      <c r="Z663" s="1" t="str">
        <f>IFERROR(__xludf.DUMMYFUNCTION("""COMPUTED_VALUE"""),"Q")</f>
        <v>Q</v>
      </c>
      <c r="AA663" s="1" t="str">
        <f>IFERROR(__xludf.DUMMYFUNCTION("""COMPUTED_VALUE"""),"")</f>
        <v/>
      </c>
      <c r="AE663" s="1">
        <f t="shared" ref="AE663:AI663" si="663">IF($A663&lt;&gt;"", COUNTIF($D663:$H663, "=" &amp; Y663),"")</f>
        <v>2</v>
      </c>
      <c r="AF663" s="1">
        <f t="shared" si="663"/>
        <v>2</v>
      </c>
      <c r="AG663" s="1">
        <f t="shared" si="663"/>
        <v>0</v>
      </c>
      <c r="AH663" s="1">
        <f t="shared" si="663"/>
        <v>0</v>
      </c>
      <c r="AI663" s="1">
        <f t="shared" si="663"/>
        <v>0</v>
      </c>
      <c r="AJ663" s="1">
        <f t="shared" si="3"/>
        <v>1</v>
      </c>
      <c r="AL663" s="1">
        <f>IFERROR(__xludf.DUMMYFUNCTION("IFERROR(TRANSPOSE(SORT(TRANSPOSE(FILTER(AE663:AI663, AE663:AI663&lt;&gt;0)),1, FALSE)))"),2.0)</f>
        <v>2</v>
      </c>
      <c r="AM663" s="1">
        <f>IFERROR(__xludf.DUMMYFUNCTION("""COMPUTED_VALUE"""),2.0)</f>
        <v>2</v>
      </c>
      <c r="AR663" s="1">
        <v>3.0</v>
      </c>
      <c r="AS663" s="1">
        <v>2.0</v>
      </c>
      <c r="AT663" s="1"/>
      <c r="AU663" s="1"/>
      <c r="AV663" s="1"/>
      <c r="AX663" s="1">
        <v>662.0</v>
      </c>
      <c r="AY663" s="1">
        <v>3.0</v>
      </c>
      <c r="AZ663" s="1">
        <v>1.0</v>
      </c>
      <c r="BA663" s="1">
        <v>1.0</v>
      </c>
      <c r="BB663" s="1"/>
      <c r="BC663" s="1"/>
      <c r="BD663" s="1">
        <v>13.0</v>
      </c>
      <c r="BE663" s="1">
        <v>3.0</v>
      </c>
      <c r="BF663" s="1">
        <v>13.0</v>
      </c>
      <c r="BG663" s="1">
        <v>1.0</v>
      </c>
      <c r="BH663" s="1">
        <v>5.0</v>
      </c>
      <c r="BI663" s="1" t="s">
        <v>1271</v>
      </c>
      <c r="BJ663" s="1">
        <v>765.0</v>
      </c>
      <c r="BL663" s="1">
        <v>506430.0</v>
      </c>
    </row>
    <row r="664" ht="15.75" customHeight="1">
      <c r="A664" s="2" t="s">
        <v>1272</v>
      </c>
      <c r="B664" s="1" t="str">
        <f>IFERROR(__xludf.DUMMYFUNCTION("""COMPUTED_VALUE"""),"777J7")</f>
        <v>777J7</v>
      </c>
      <c r="C664" s="1">
        <f>IFERROR(__xludf.DUMMYFUNCTION("""COMPUTED_VALUE"""),401.0)</f>
        <v>401</v>
      </c>
      <c r="D664" s="1" t="s">
        <v>28</v>
      </c>
      <c r="E664" s="1" t="s">
        <v>28</v>
      </c>
      <c r="F664" s="1" t="s">
        <v>28</v>
      </c>
      <c r="G664" s="1" t="s">
        <v>22</v>
      </c>
      <c r="H664" s="1" t="s">
        <v>28</v>
      </c>
      <c r="M664" s="1">
        <v>7.0</v>
      </c>
      <c r="N664" s="1">
        <v>7.0</v>
      </c>
      <c r="O664" s="1">
        <v>7.0</v>
      </c>
      <c r="P664" s="1">
        <v>1.0</v>
      </c>
      <c r="Q664" s="1">
        <v>7.0</v>
      </c>
      <c r="S664" s="1" t="s">
        <v>28</v>
      </c>
      <c r="T664" s="1" t="s">
        <v>28</v>
      </c>
      <c r="U664" s="1" t="s">
        <v>28</v>
      </c>
      <c r="V664" s="1" t="s">
        <v>25</v>
      </c>
      <c r="W664" s="1" t="s">
        <v>28</v>
      </c>
      <c r="Y664" s="1" t="str">
        <f>IFERROR(__xludf.DUMMYFUNCTION("UNIQUE(S664:W664, TRUE)"),"7")</f>
        <v>7</v>
      </c>
      <c r="Z664" s="1" t="str">
        <f>IFERROR(__xludf.DUMMYFUNCTION("""COMPUTED_VALUE"""),"")</f>
        <v/>
      </c>
      <c r="AE664" s="1">
        <f t="shared" ref="AE664:AI664" si="664">IF($A664&lt;&gt;"", COUNTIF($D664:$H664, "=" &amp; Y664),"")</f>
        <v>4</v>
      </c>
      <c r="AF664" s="1">
        <f t="shared" si="664"/>
        <v>0</v>
      </c>
      <c r="AG664" s="1">
        <f t="shared" si="664"/>
        <v>0</v>
      </c>
      <c r="AH664" s="1">
        <f t="shared" si="664"/>
        <v>0</v>
      </c>
      <c r="AI664" s="1">
        <f t="shared" si="664"/>
        <v>0</v>
      </c>
      <c r="AJ664" s="1">
        <f t="shared" si="3"/>
        <v>1</v>
      </c>
      <c r="AL664" s="1">
        <f>IFERROR(__xludf.DUMMYFUNCTION("IFERROR(TRANSPOSE(SORT(TRANSPOSE(FILTER(AE664:AI664, AE664:AI664&lt;&gt;0)),1, FALSE)))"),4.0)</f>
        <v>4</v>
      </c>
      <c r="AR664" s="1">
        <v>5.0</v>
      </c>
      <c r="AS664" s="1"/>
      <c r="AT664" s="1"/>
      <c r="AU664" s="1"/>
      <c r="AV664" s="1"/>
      <c r="AX664" s="1">
        <v>663.0</v>
      </c>
      <c r="AY664" s="1">
        <v>3.0</v>
      </c>
      <c r="AZ664" s="1">
        <v>1.0</v>
      </c>
      <c r="BA664" s="1">
        <v>1.0</v>
      </c>
      <c r="BB664" s="1"/>
      <c r="BC664" s="1"/>
      <c r="BD664" s="1">
        <v>13.0</v>
      </c>
      <c r="BE664" s="1">
        <v>4.0</v>
      </c>
      <c r="BF664" s="1">
        <v>4.0</v>
      </c>
      <c r="BG664" s="1">
        <v>5.0</v>
      </c>
      <c r="BH664" s="1">
        <v>4.0</v>
      </c>
      <c r="BI664" s="1" t="s">
        <v>1273</v>
      </c>
      <c r="BJ664" s="1">
        <v>767.0</v>
      </c>
      <c r="BL664" s="1">
        <v>508521.0</v>
      </c>
    </row>
    <row r="665" ht="15.75" customHeight="1">
      <c r="A665" s="2" t="s">
        <v>1274</v>
      </c>
      <c r="B665" s="1" t="str">
        <f>IFERROR(__xludf.DUMMYFUNCTION("""COMPUTED_VALUE"""),"K9TTT")</f>
        <v>K9TTT</v>
      </c>
      <c r="C665" s="1">
        <f>IFERROR(__xludf.DUMMYFUNCTION("""COMPUTED_VALUE"""),1.0)</f>
        <v>1</v>
      </c>
      <c r="D665" s="1" t="s">
        <v>38</v>
      </c>
      <c r="E665" s="1" t="s">
        <v>23</v>
      </c>
      <c r="F665" s="1" t="s">
        <v>45</v>
      </c>
      <c r="G665" s="1" t="s">
        <v>45</v>
      </c>
      <c r="H665" s="1" t="s">
        <v>45</v>
      </c>
      <c r="M665" s="1">
        <v>13.0</v>
      </c>
      <c r="N665" s="1">
        <v>9.0</v>
      </c>
      <c r="O665" s="1">
        <v>10.0</v>
      </c>
      <c r="P665" s="1">
        <v>10.0</v>
      </c>
      <c r="Q665" s="1">
        <v>10.0</v>
      </c>
      <c r="S665" s="1" t="s">
        <v>38</v>
      </c>
      <c r="T665" s="1" t="s">
        <v>23</v>
      </c>
      <c r="U665" s="1" t="s">
        <v>45</v>
      </c>
      <c r="V665" s="1" t="s">
        <v>45</v>
      </c>
      <c r="W665" s="1" t="s">
        <v>45</v>
      </c>
      <c r="Y665" s="1" t="str">
        <f>IFERROR(__xludf.DUMMYFUNCTION("UNIQUE(S665:W665, TRUE)"),"K")</f>
        <v>K</v>
      </c>
      <c r="Z665" s="1" t="str">
        <f>IFERROR(__xludf.DUMMYFUNCTION("""COMPUTED_VALUE"""),"9")</f>
        <v>9</v>
      </c>
      <c r="AA665" s="1" t="str">
        <f>IFERROR(__xludf.DUMMYFUNCTION("""COMPUTED_VALUE"""),"T")</f>
        <v>T</v>
      </c>
      <c r="AE665" s="1">
        <f t="shared" ref="AE665:AI665" si="665">IF($A665&lt;&gt;"", COUNTIF($D665:$H665, "=" &amp; Y665),"")</f>
        <v>1</v>
      </c>
      <c r="AF665" s="1">
        <f t="shared" si="665"/>
        <v>1</v>
      </c>
      <c r="AG665" s="1">
        <f t="shared" si="665"/>
        <v>3</v>
      </c>
      <c r="AH665" s="1">
        <f t="shared" si="665"/>
        <v>0</v>
      </c>
      <c r="AI665" s="1">
        <f t="shared" si="665"/>
        <v>0</v>
      </c>
      <c r="AJ665" s="1">
        <f t="shared" si="3"/>
        <v>0</v>
      </c>
      <c r="AL665" s="1">
        <f>IFERROR(__xludf.DUMMYFUNCTION("IFERROR(TRANSPOSE(SORT(TRANSPOSE(FILTER(AE665:AI665, AE665:AI665&lt;&gt;0)),1, FALSE)))"),3.0)</f>
        <v>3</v>
      </c>
      <c r="AM665" s="1">
        <f>IFERROR(__xludf.DUMMYFUNCTION("""COMPUTED_VALUE"""),1.0)</f>
        <v>1</v>
      </c>
      <c r="AN665" s="1">
        <f>IFERROR(__xludf.DUMMYFUNCTION("""COMPUTED_VALUE"""),1.0)</f>
        <v>1</v>
      </c>
      <c r="AR665" s="1">
        <v>3.0</v>
      </c>
      <c r="AS665" s="1">
        <v>1.0</v>
      </c>
      <c r="AT665" s="1">
        <v>1.0</v>
      </c>
      <c r="AU665" s="1"/>
      <c r="AV665" s="1"/>
      <c r="AX665" s="1">
        <v>664.0</v>
      </c>
      <c r="AY665" s="1">
        <v>3.0</v>
      </c>
      <c r="AZ665" s="1">
        <v>1.0</v>
      </c>
      <c r="BA665" s="1">
        <v>1.0</v>
      </c>
      <c r="BB665" s="1"/>
      <c r="BC665" s="1"/>
      <c r="BD665" s="1">
        <v>13.0</v>
      </c>
      <c r="BE665" s="1">
        <v>5.0</v>
      </c>
      <c r="BF665" s="1">
        <v>13.0</v>
      </c>
      <c r="BG665" s="1">
        <v>13.0</v>
      </c>
      <c r="BH665" s="1">
        <v>14.0</v>
      </c>
      <c r="BI665" s="1" t="s">
        <v>1275</v>
      </c>
      <c r="BJ665" s="1">
        <v>28.0</v>
      </c>
      <c r="BL665" s="1">
        <v>18592.0</v>
      </c>
    </row>
    <row r="666" ht="15.75" customHeight="1">
      <c r="A666" s="2" t="s">
        <v>1276</v>
      </c>
      <c r="B666" s="1" t="str">
        <f>IFERROR(__xludf.DUMMYFUNCTION("""COMPUTED_VALUE"""),"8A394")</f>
        <v>8A394</v>
      </c>
      <c r="C666" s="1">
        <f>IFERROR(__xludf.DUMMYFUNCTION("""COMPUTED_VALUE"""),532.0)</f>
        <v>532</v>
      </c>
      <c r="D666" s="1" t="s">
        <v>30</v>
      </c>
      <c r="E666" s="1" t="s">
        <v>39</v>
      </c>
      <c r="F666" s="1" t="s">
        <v>31</v>
      </c>
      <c r="G666" s="1" t="s">
        <v>23</v>
      </c>
      <c r="H666" s="1" t="s">
        <v>21</v>
      </c>
      <c r="M666" s="1">
        <v>8.0</v>
      </c>
      <c r="N666" s="1">
        <v>14.0</v>
      </c>
      <c r="O666" s="1">
        <v>3.0</v>
      </c>
      <c r="P666" s="1">
        <v>9.0</v>
      </c>
      <c r="Q666" s="1">
        <v>4.0</v>
      </c>
      <c r="S666" s="1" t="s">
        <v>30</v>
      </c>
      <c r="T666" s="1" t="s">
        <v>39</v>
      </c>
      <c r="U666" s="1" t="s">
        <v>31</v>
      </c>
      <c r="V666" s="1" t="s">
        <v>23</v>
      </c>
      <c r="W666" s="1" t="s">
        <v>21</v>
      </c>
      <c r="Y666" s="1" t="str">
        <f>IFERROR(__xludf.DUMMYFUNCTION("UNIQUE(S666:W666, TRUE)"),"8")</f>
        <v>8</v>
      </c>
      <c r="Z666" s="1" t="str">
        <f>IFERROR(__xludf.DUMMYFUNCTION("""COMPUTED_VALUE"""),"A")</f>
        <v>A</v>
      </c>
      <c r="AA666" s="1" t="str">
        <f>IFERROR(__xludf.DUMMYFUNCTION("""COMPUTED_VALUE"""),"3")</f>
        <v>3</v>
      </c>
      <c r="AB666" s="1" t="str">
        <f>IFERROR(__xludf.DUMMYFUNCTION("""COMPUTED_VALUE"""),"9")</f>
        <v>9</v>
      </c>
      <c r="AC666" s="1" t="str">
        <f>IFERROR(__xludf.DUMMYFUNCTION("""COMPUTED_VALUE"""),"4")</f>
        <v>4</v>
      </c>
      <c r="AE666" s="1">
        <f t="shared" ref="AE666:AI666" si="666">IF($A666&lt;&gt;"", COUNTIF($D666:$H666, "=" &amp; Y666),"")</f>
        <v>1</v>
      </c>
      <c r="AF666" s="1">
        <f t="shared" si="666"/>
        <v>1</v>
      </c>
      <c r="AG666" s="1">
        <f t="shared" si="666"/>
        <v>1</v>
      </c>
      <c r="AH666" s="1">
        <f t="shared" si="666"/>
        <v>1</v>
      </c>
      <c r="AI666" s="1">
        <f t="shared" si="666"/>
        <v>1</v>
      </c>
      <c r="AJ666" s="1">
        <f t="shared" si="3"/>
        <v>0</v>
      </c>
      <c r="AL666" s="1">
        <f>IFERROR(__xludf.DUMMYFUNCTION("IFERROR(TRANSPOSE(SORT(TRANSPOSE(FILTER(AE666:AI666, AE666:AI666&lt;&gt;0)),1, FALSE)))"),1.0)</f>
        <v>1</v>
      </c>
      <c r="AM666" s="1">
        <f>IFERROR(__xludf.DUMMYFUNCTION("""COMPUTED_VALUE"""),1.0)</f>
        <v>1</v>
      </c>
      <c r="AN666" s="1">
        <f>IFERROR(__xludf.DUMMYFUNCTION("""COMPUTED_VALUE"""),1.0)</f>
        <v>1</v>
      </c>
      <c r="AO666" s="1">
        <f>IFERROR(__xludf.DUMMYFUNCTION("""COMPUTED_VALUE"""),1.0)</f>
        <v>1</v>
      </c>
      <c r="AP666" s="1">
        <f>IFERROR(__xludf.DUMMYFUNCTION("""COMPUTED_VALUE"""),1.0)</f>
        <v>1</v>
      </c>
      <c r="AR666" s="1">
        <v>1.0</v>
      </c>
      <c r="AS666" s="1">
        <v>1.0</v>
      </c>
      <c r="AT666" s="1">
        <v>1.0</v>
      </c>
      <c r="AU666" s="1">
        <v>1.0</v>
      </c>
      <c r="AV666" s="1">
        <v>1.0</v>
      </c>
      <c r="AX666" s="1">
        <v>665.0</v>
      </c>
      <c r="AY666" s="1">
        <v>3.0</v>
      </c>
      <c r="AZ666" s="1">
        <v>1.0</v>
      </c>
      <c r="BA666" s="1">
        <v>1.0</v>
      </c>
      <c r="BB666" s="1"/>
      <c r="BC666" s="1"/>
      <c r="BD666" s="1">
        <v>13.0</v>
      </c>
      <c r="BE666" s="1">
        <v>6.0</v>
      </c>
      <c r="BF666" s="1">
        <v>6.0</v>
      </c>
      <c r="BG666" s="1">
        <v>1.0</v>
      </c>
      <c r="BH666" s="1">
        <v>7.0</v>
      </c>
      <c r="BI666" s="1" t="s">
        <v>1277</v>
      </c>
      <c r="BJ666" s="1">
        <v>407.0</v>
      </c>
      <c r="BL666" s="1">
        <v>270655.0</v>
      </c>
    </row>
    <row r="667" ht="15.75" customHeight="1">
      <c r="A667" s="2" t="s">
        <v>1278</v>
      </c>
      <c r="B667" s="1" t="str">
        <f>IFERROR(__xludf.DUMMYFUNCTION("""COMPUTED_VALUE"""),"7TTJT")</f>
        <v>7TTJT</v>
      </c>
      <c r="C667" s="1">
        <f>IFERROR(__xludf.DUMMYFUNCTION("""COMPUTED_VALUE"""),748.0)</f>
        <v>748</v>
      </c>
      <c r="D667" s="1" t="s">
        <v>28</v>
      </c>
      <c r="E667" s="1" t="s">
        <v>45</v>
      </c>
      <c r="F667" s="1" t="s">
        <v>45</v>
      </c>
      <c r="G667" s="1" t="s">
        <v>22</v>
      </c>
      <c r="H667" s="1" t="s">
        <v>45</v>
      </c>
      <c r="M667" s="1">
        <v>7.0</v>
      </c>
      <c r="N667" s="1">
        <v>10.0</v>
      </c>
      <c r="O667" s="1">
        <v>10.0</v>
      </c>
      <c r="P667" s="1">
        <v>1.0</v>
      </c>
      <c r="Q667" s="1">
        <v>10.0</v>
      </c>
      <c r="S667" s="1" t="s">
        <v>28</v>
      </c>
      <c r="T667" s="1" t="s">
        <v>45</v>
      </c>
      <c r="U667" s="1" t="s">
        <v>45</v>
      </c>
      <c r="V667" s="1" t="s">
        <v>25</v>
      </c>
      <c r="W667" s="1" t="s">
        <v>45</v>
      </c>
      <c r="Y667" s="1" t="str">
        <f>IFERROR(__xludf.DUMMYFUNCTION("UNIQUE(S667:W667, TRUE)"),"7")</f>
        <v>7</v>
      </c>
      <c r="Z667" s="1" t="str">
        <f>IFERROR(__xludf.DUMMYFUNCTION("""COMPUTED_VALUE"""),"T")</f>
        <v>T</v>
      </c>
      <c r="AA667" s="1" t="str">
        <f>IFERROR(__xludf.DUMMYFUNCTION("""COMPUTED_VALUE"""),"")</f>
        <v/>
      </c>
      <c r="AE667" s="1">
        <f t="shared" ref="AE667:AI667" si="667">IF($A667&lt;&gt;"", COUNTIF($D667:$H667, "=" &amp; Y667),"")</f>
        <v>1</v>
      </c>
      <c r="AF667" s="1">
        <f t="shared" si="667"/>
        <v>3</v>
      </c>
      <c r="AG667" s="1">
        <f t="shared" si="667"/>
        <v>0</v>
      </c>
      <c r="AH667" s="1">
        <f t="shared" si="667"/>
        <v>0</v>
      </c>
      <c r="AI667" s="1">
        <f t="shared" si="667"/>
        <v>0</v>
      </c>
      <c r="AJ667" s="1">
        <f t="shared" si="3"/>
        <v>1</v>
      </c>
      <c r="AL667" s="1">
        <f>IFERROR(__xludf.DUMMYFUNCTION("IFERROR(TRANSPOSE(SORT(TRANSPOSE(FILTER(AE667:AI667, AE667:AI667&lt;&gt;0)),1, FALSE)))"),3.0)</f>
        <v>3</v>
      </c>
      <c r="AM667" s="1">
        <f>IFERROR(__xludf.DUMMYFUNCTION("""COMPUTED_VALUE"""),1.0)</f>
        <v>1</v>
      </c>
      <c r="AR667" s="1">
        <v>4.0</v>
      </c>
      <c r="AS667" s="1">
        <v>1.0</v>
      </c>
      <c r="AT667" s="1"/>
      <c r="AU667" s="1"/>
      <c r="AV667" s="1"/>
      <c r="AX667" s="1">
        <v>666.0</v>
      </c>
      <c r="AY667" s="1">
        <v>3.0</v>
      </c>
      <c r="AZ667" s="1">
        <v>1.0</v>
      </c>
      <c r="BA667" s="1">
        <v>1.0</v>
      </c>
      <c r="BB667" s="1"/>
      <c r="BC667" s="1"/>
      <c r="BD667" s="1">
        <v>13.0</v>
      </c>
      <c r="BE667" s="1">
        <v>6.0</v>
      </c>
      <c r="BF667" s="1">
        <v>6.0</v>
      </c>
      <c r="BG667" s="1">
        <v>6.0</v>
      </c>
      <c r="BH667" s="1">
        <v>5.0</v>
      </c>
      <c r="BI667" s="1" t="s">
        <v>1279</v>
      </c>
      <c r="BJ667" s="1">
        <v>582.0</v>
      </c>
      <c r="BL667" s="1">
        <v>387612.0</v>
      </c>
    </row>
    <row r="668" ht="15.75" customHeight="1">
      <c r="A668" s="2" t="s">
        <v>1280</v>
      </c>
      <c r="B668" s="1" t="str">
        <f>IFERROR(__xludf.DUMMYFUNCTION("""COMPUTED_VALUE"""),"AQT7J")</f>
        <v>AQT7J</v>
      </c>
      <c r="C668" s="1">
        <f>IFERROR(__xludf.DUMMYFUNCTION("""COMPUTED_VALUE"""),355.0)</f>
        <v>355</v>
      </c>
      <c r="D668" s="1" t="s">
        <v>39</v>
      </c>
      <c r="E668" s="1" t="s">
        <v>20</v>
      </c>
      <c r="F668" s="1" t="s">
        <v>45</v>
      </c>
      <c r="G668" s="1" t="s">
        <v>28</v>
      </c>
      <c r="H668" s="1" t="s">
        <v>22</v>
      </c>
      <c r="M668" s="1">
        <v>14.0</v>
      </c>
      <c r="N668" s="1">
        <v>12.0</v>
      </c>
      <c r="O668" s="1">
        <v>10.0</v>
      </c>
      <c r="P668" s="1">
        <v>7.0</v>
      </c>
      <c r="Q668" s="1">
        <v>1.0</v>
      </c>
      <c r="S668" s="1" t="s">
        <v>39</v>
      </c>
      <c r="T668" s="1" t="s">
        <v>20</v>
      </c>
      <c r="U668" s="1" t="s">
        <v>45</v>
      </c>
      <c r="V668" s="1" t="s">
        <v>28</v>
      </c>
      <c r="W668" s="1" t="s">
        <v>25</v>
      </c>
      <c r="Y668" s="1" t="str">
        <f>IFERROR(__xludf.DUMMYFUNCTION("UNIQUE(S668:W668, TRUE)"),"A")</f>
        <v>A</v>
      </c>
      <c r="Z668" s="1" t="str">
        <f>IFERROR(__xludf.DUMMYFUNCTION("""COMPUTED_VALUE"""),"Q")</f>
        <v>Q</v>
      </c>
      <c r="AA668" s="1" t="str">
        <f>IFERROR(__xludf.DUMMYFUNCTION("""COMPUTED_VALUE"""),"T")</f>
        <v>T</v>
      </c>
      <c r="AB668" s="1" t="str">
        <f>IFERROR(__xludf.DUMMYFUNCTION("""COMPUTED_VALUE"""),"7")</f>
        <v>7</v>
      </c>
      <c r="AC668" s="1" t="str">
        <f>IFERROR(__xludf.DUMMYFUNCTION("""COMPUTED_VALUE"""),"")</f>
        <v/>
      </c>
      <c r="AE668" s="1">
        <f t="shared" ref="AE668:AI668" si="668">IF($A668&lt;&gt;"", COUNTIF($D668:$H668, "=" &amp; Y668),"")</f>
        <v>1</v>
      </c>
      <c r="AF668" s="1">
        <f t="shared" si="668"/>
        <v>1</v>
      </c>
      <c r="AG668" s="1">
        <f t="shared" si="668"/>
        <v>1</v>
      </c>
      <c r="AH668" s="1">
        <f t="shared" si="668"/>
        <v>1</v>
      </c>
      <c r="AI668" s="1">
        <f t="shared" si="668"/>
        <v>0</v>
      </c>
      <c r="AJ668" s="1">
        <f t="shared" si="3"/>
        <v>1</v>
      </c>
      <c r="AL668" s="1">
        <f>IFERROR(__xludf.DUMMYFUNCTION("IFERROR(TRANSPOSE(SORT(TRANSPOSE(FILTER(AE668:AI668, AE668:AI668&lt;&gt;0)),1, FALSE)))"),1.0)</f>
        <v>1</v>
      </c>
      <c r="AM668" s="1">
        <f>IFERROR(__xludf.DUMMYFUNCTION("""COMPUTED_VALUE"""),1.0)</f>
        <v>1</v>
      </c>
      <c r="AN668" s="1">
        <f>IFERROR(__xludf.DUMMYFUNCTION("""COMPUTED_VALUE"""),1.0)</f>
        <v>1</v>
      </c>
      <c r="AO668" s="1">
        <f>IFERROR(__xludf.DUMMYFUNCTION("""COMPUTED_VALUE"""),1.0)</f>
        <v>1</v>
      </c>
      <c r="AR668" s="1">
        <v>2.0</v>
      </c>
      <c r="AS668" s="1">
        <v>1.0</v>
      </c>
      <c r="AT668" s="1">
        <v>1.0</v>
      </c>
      <c r="AU668" s="1">
        <v>1.0</v>
      </c>
      <c r="AV668" s="1"/>
      <c r="AX668" s="1">
        <v>667.0</v>
      </c>
      <c r="AY668" s="1">
        <v>3.0</v>
      </c>
      <c r="AZ668" s="1">
        <v>1.0</v>
      </c>
      <c r="BA668" s="1">
        <v>1.0</v>
      </c>
      <c r="BB668" s="1"/>
      <c r="BC668" s="1"/>
      <c r="BD668" s="1">
        <v>13.0</v>
      </c>
      <c r="BE668" s="1">
        <v>9.0</v>
      </c>
      <c r="BF668" s="1">
        <v>10.0</v>
      </c>
      <c r="BG668" s="1">
        <v>10.0</v>
      </c>
      <c r="BH668" s="1">
        <v>10.0</v>
      </c>
      <c r="BI668" s="1" t="s">
        <v>1281</v>
      </c>
      <c r="BJ668" s="1">
        <v>1.0</v>
      </c>
      <c r="BL668" s="1">
        <v>667.0</v>
      </c>
    </row>
    <row r="669" ht="15.75" customHeight="1">
      <c r="A669" s="2" t="s">
        <v>1282</v>
      </c>
      <c r="B669" s="1" t="str">
        <f>IFERROR(__xludf.DUMMYFUNCTION("""COMPUTED_VALUE"""),"J547T")</f>
        <v>J547T</v>
      </c>
      <c r="C669" s="1">
        <f>IFERROR(__xludf.DUMMYFUNCTION("""COMPUTED_VALUE"""),735.0)</f>
        <v>735</v>
      </c>
      <c r="D669" s="1" t="s">
        <v>22</v>
      </c>
      <c r="E669" s="1" t="s">
        <v>29</v>
      </c>
      <c r="F669" s="1" t="s">
        <v>21</v>
      </c>
      <c r="G669" s="1" t="s">
        <v>28</v>
      </c>
      <c r="H669" s="1" t="s">
        <v>45</v>
      </c>
      <c r="M669" s="1">
        <v>1.0</v>
      </c>
      <c r="N669" s="1">
        <v>5.0</v>
      </c>
      <c r="O669" s="1">
        <v>4.0</v>
      </c>
      <c r="P669" s="1">
        <v>7.0</v>
      </c>
      <c r="Q669" s="1">
        <v>10.0</v>
      </c>
      <c r="S669" s="1" t="s">
        <v>25</v>
      </c>
      <c r="T669" s="1" t="s">
        <v>29</v>
      </c>
      <c r="U669" s="1" t="s">
        <v>21</v>
      </c>
      <c r="V669" s="1" t="s">
        <v>28</v>
      </c>
      <c r="W669" s="1" t="s">
        <v>45</v>
      </c>
      <c r="Y669" s="1" t="str">
        <f>IFERROR(__xludf.DUMMYFUNCTION("UNIQUE(S669:W669, TRUE)"),"")</f>
        <v/>
      </c>
      <c r="Z669" s="1" t="str">
        <f>IFERROR(__xludf.DUMMYFUNCTION("""COMPUTED_VALUE"""),"5")</f>
        <v>5</v>
      </c>
      <c r="AA669" s="1" t="str">
        <f>IFERROR(__xludf.DUMMYFUNCTION("""COMPUTED_VALUE"""),"4")</f>
        <v>4</v>
      </c>
      <c r="AB669" s="1" t="str">
        <f>IFERROR(__xludf.DUMMYFUNCTION("""COMPUTED_VALUE"""),"7")</f>
        <v>7</v>
      </c>
      <c r="AC669" s="1" t="str">
        <f>IFERROR(__xludf.DUMMYFUNCTION("""COMPUTED_VALUE"""),"T")</f>
        <v>T</v>
      </c>
      <c r="AE669" s="1">
        <f t="shared" ref="AE669:AI669" si="669">IF($A669&lt;&gt;"", COUNTIF($D669:$H669, "=" &amp; Y669),"")</f>
        <v>0</v>
      </c>
      <c r="AF669" s="1">
        <f t="shared" si="669"/>
        <v>1</v>
      </c>
      <c r="AG669" s="1">
        <f t="shared" si="669"/>
        <v>1</v>
      </c>
      <c r="AH669" s="1">
        <f t="shared" si="669"/>
        <v>1</v>
      </c>
      <c r="AI669" s="1">
        <f t="shared" si="669"/>
        <v>1</v>
      </c>
      <c r="AJ669" s="1">
        <f t="shared" si="3"/>
        <v>1</v>
      </c>
      <c r="AL669" s="1">
        <f>IFERROR(__xludf.DUMMYFUNCTION("IFERROR(TRANSPOSE(SORT(TRANSPOSE(FILTER(AE669:AI669, AE669:AI669&lt;&gt;0)),1, FALSE)))"),1.0)</f>
        <v>1</v>
      </c>
      <c r="AM669" s="1">
        <f>IFERROR(__xludf.DUMMYFUNCTION("""COMPUTED_VALUE"""),1.0)</f>
        <v>1</v>
      </c>
      <c r="AN669" s="1">
        <f>IFERROR(__xludf.DUMMYFUNCTION("""COMPUTED_VALUE"""),1.0)</f>
        <v>1</v>
      </c>
      <c r="AO669" s="1">
        <f>IFERROR(__xludf.DUMMYFUNCTION("""COMPUTED_VALUE"""),1.0)</f>
        <v>1</v>
      </c>
      <c r="AR669" s="1">
        <v>2.0</v>
      </c>
      <c r="AS669" s="1">
        <v>1.0</v>
      </c>
      <c r="AT669" s="1">
        <v>1.0</v>
      </c>
      <c r="AU669" s="1">
        <v>1.0</v>
      </c>
      <c r="AV669" s="1"/>
      <c r="AX669" s="1">
        <v>668.0</v>
      </c>
      <c r="AY669" s="1">
        <v>3.0</v>
      </c>
      <c r="AZ669" s="1">
        <v>1.0</v>
      </c>
      <c r="BA669" s="1">
        <v>1.0</v>
      </c>
      <c r="BB669" s="1"/>
      <c r="BC669" s="1"/>
      <c r="BD669" s="1">
        <v>13.0</v>
      </c>
      <c r="BE669" s="1">
        <v>10.0</v>
      </c>
      <c r="BF669" s="1">
        <v>3.0</v>
      </c>
      <c r="BG669" s="1">
        <v>10.0</v>
      </c>
      <c r="BH669" s="1">
        <v>10.0</v>
      </c>
      <c r="BI669" s="1" t="s">
        <v>1283</v>
      </c>
      <c r="BJ669" s="1">
        <v>507.0</v>
      </c>
      <c r="BL669" s="1">
        <v>338676.0</v>
      </c>
    </row>
    <row r="670" ht="15.75" customHeight="1">
      <c r="A670" s="2" t="s">
        <v>1284</v>
      </c>
      <c r="B670" s="1" t="str">
        <f>IFERROR(__xludf.DUMMYFUNCTION("""COMPUTED_VALUE"""),"8882K")</f>
        <v>8882K</v>
      </c>
      <c r="C670" s="1">
        <f>IFERROR(__xludf.DUMMYFUNCTION("""COMPUTED_VALUE"""),398.0)</f>
        <v>398</v>
      </c>
      <c r="D670" s="1" t="s">
        <v>30</v>
      </c>
      <c r="E670" s="1" t="s">
        <v>30</v>
      </c>
      <c r="F670" s="1" t="s">
        <v>30</v>
      </c>
      <c r="G670" s="1" t="s">
        <v>24</v>
      </c>
      <c r="H670" s="1" t="s">
        <v>38</v>
      </c>
      <c r="M670" s="1">
        <v>8.0</v>
      </c>
      <c r="N670" s="1">
        <v>8.0</v>
      </c>
      <c r="O670" s="1">
        <v>8.0</v>
      </c>
      <c r="P670" s="1">
        <v>2.0</v>
      </c>
      <c r="Q670" s="1">
        <v>13.0</v>
      </c>
      <c r="S670" s="1" t="s">
        <v>30</v>
      </c>
      <c r="T670" s="1" t="s">
        <v>30</v>
      </c>
      <c r="U670" s="1" t="s">
        <v>30</v>
      </c>
      <c r="V670" s="1" t="s">
        <v>24</v>
      </c>
      <c r="W670" s="1" t="s">
        <v>38</v>
      </c>
      <c r="Y670" s="1" t="str">
        <f>IFERROR(__xludf.DUMMYFUNCTION("UNIQUE(S670:W670, TRUE)"),"8")</f>
        <v>8</v>
      </c>
      <c r="Z670" s="1" t="str">
        <f>IFERROR(__xludf.DUMMYFUNCTION("""COMPUTED_VALUE"""),"2")</f>
        <v>2</v>
      </c>
      <c r="AA670" s="1" t="str">
        <f>IFERROR(__xludf.DUMMYFUNCTION("""COMPUTED_VALUE"""),"K")</f>
        <v>K</v>
      </c>
      <c r="AE670" s="1">
        <f t="shared" ref="AE670:AI670" si="670">IF($A670&lt;&gt;"", COUNTIF($D670:$H670, "=" &amp; Y670),"")</f>
        <v>3</v>
      </c>
      <c r="AF670" s="1">
        <f t="shared" si="670"/>
        <v>1</v>
      </c>
      <c r="AG670" s="1">
        <f t="shared" si="670"/>
        <v>1</v>
      </c>
      <c r="AH670" s="1">
        <f t="shared" si="670"/>
        <v>0</v>
      </c>
      <c r="AI670" s="1">
        <f t="shared" si="670"/>
        <v>0</v>
      </c>
      <c r="AJ670" s="1">
        <f t="shared" si="3"/>
        <v>0</v>
      </c>
      <c r="AL670" s="1">
        <f>IFERROR(__xludf.DUMMYFUNCTION("IFERROR(TRANSPOSE(SORT(TRANSPOSE(FILTER(AE670:AI670, AE670:AI670&lt;&gt;0)),1, FALSE)))"),3.0)</f>
        <v>3</v>
      </c>
      <c r="AM670" s="1">
        <f>IFERROR(__xludf.DUMMYFUNCTION("""COMPUTED_VALUE"""),1.0)</f>
        <v>1</v>
      </c>
      <c r="AN670" s="1">
        <f>IFERROR(__xludf.DUMMYFUNCTION("""COMPUTED_VALUE"""),1.0)</f>
        <v>1</v>
      </c>
      <c r="AR670" s="1">
        <v>3.0</v>
      </c>
      <c r="AS670" s="1">
        <v>1.0</v>
      </c>
      <c r="AT670" s="1">
        <v>1.0</v>
      </c>
      <c r="AU670" s="1"/>
      <c r="AV670" s="1"/>
      <c r="AX670" s="1">
        <v>669.0</v>
      </c>
      <c r="AY670" s="1">
        <v>3.0</v>
      </c>
      <c r="AZ670" s="1">
        <v>1.0</v>
      </c>
      <c r="BA670" s="1">
        <v>1.0</v>
      </c>
      <c r="BB670" s="1"/>
      <c r="BC670" s="1"/>
      <c r="BD670" s="1">
        <v>13.0</v>
      </c>
      <c r="BE670" s="1">
        <v>12.0</v>
      </c>
      <c r="BF670" s="1">
        <v>7.0</v>
      </c>
      <c r="BG670" s="1">
        <v>1.0</v>
      </c>
      <c r="BH670" s="1">
        <v>7.0</v>
      </c>
      <c r="BI670" s="1" t="s">
        <v>1285</v>
      </c>
      <c r="BJ670" s="1">
        <v>603.0</v>
      </c>
      <c r="BL670" s="1">
        <v>403407.0</v>
      </c>
    </row>
    <row r="671" ht="15.75" customHeight="1">
      <c r="A671" s="2" t="s">
        <v>1286</v>
      </c>
      <c r="B671" s="1">
        <f>IFERROR(__xludf.DUMMYFUNCTION("""COMPUTED_VALUE"""),33773.0)</f>
        <v>33773</v>
      </c>
      <c r="C671" s="1">
        <f>IFERROR(__xludf.DUMMYFUNCTION("""COMPUTED_VALUE"""),916.0)</f>
        <v>916</v>
      </c>
      <c r="D671" s="1" t="s">
        <v>31</v>
      </c>
      <c r="E671" s="1" t="s">
        <v>31</v>
      </c>
      <c r="F671" s="1" t="s">
        <v>28</v>
      </c>
      <c r="G671" s="1" t="s">
        <v>28</v>
      </c>
      <c r="H671" s="1" t="s">
        <v>31</v>
      </c>
      <c r="M671" s="1">
        <v>3.0</v>
      </c>
      <c r="N671" s="1">
        <v>3.0</v>
      </c>
      <c r="O671" s="1">
        <v>7.0</v>
      </c>
      <c r="P671" s="1">
        <v>7.0</v>
      </c>
      <c r="Q671" s="1">
        <v>3.0</v>
      </c>
      <c r="S671" s="1" t="s">
        <v>31</v>
      </c>
      <c r="T671" s="1" t="s">
        <v>31</v>
      </c>
      <c r="U671" s="1" t="s">
        <v>28</v>
      </c>
      <c r="V671" s="1" t="s">
        <v>28</v>
      </c>
      <c r="W671" s="1" t="s">
        <v>31</v>
      </c>
      <c r="Y671" s="1" t="str">
        <f>IFERROR(__xludf.DUMMYFUNCTION("UNIQUE(S671:W671, TRUE)"),"3")</f>
        <v>3</v>
      </c>
      <c r="Z671" s="1" t="str">
        <f>IFERROR(__xludf.DUMMYFUNCTION("""COMPUTED_VALUE"""),"7")</f>
        <v>7</v>
      </c>
      <c r="AE671" s="1">
        <f t="shared" ref="AE671:AI671" si="671">IF($A671&lt;&gt;"", COUNTIF($D671:$H671, "=" &amp; Y671),"")</f>
        <v>3</v>
      </c>
      <c r="AF671" s="1">
        <f t="shared" si="671"/>
        <v>2</v>
      </c>
      <c r="AG671" s="1">
        <f t="shared" si="671"/>
        <v>0</v>
      </c>
      <c r="AH671" s="1">
        <f t="shared" si="671"/>
        <v>0</v>
      </c>
      <c r="AI671" s="1">
        <f t="shared" si="671"/>
        <v>0</v>
      </c>
      <c r="AJ671" s="1">
        <f t="shared" si="3"/>
        <v>0</v>
      </c>
      <c r="AL671" s="1">
        <f>IFERROR(__xludf.DUMMYFUNCTION("IFERROR(TRANSPOSE(SORT(TRANSPOSE(FILTER(AE671:AI671, AE671:AI671&lt;&gt;0)),1, FALSE)))"),3.0)</f>
        <v>3</v>
      </c>
      <c r="AM671" s="1">
        <f>IFERROR(__xludf.DUMMYFUNCTION("""COMPUTED_VALUE"""),2.0)</f>
        <v>2</v>
      </c>
      <c r="AR671" s="1">
        <v>3.0</v>
      </c>
      <c r="AS671" s="1">
        <v>2.0</v>
      </c>
      <c r="AT671" s="1"/>
      <c r="AU671" s="1"/>
      <c r="AV671" s="1"/>
      <c r="AX671" s="1">
        <v>670.0</v>
      </c>
      <c r="AY671" s="1">
        <v>3.0</v>
      </c>
      <c r="AZ671" s="1">
        <v>1.0</v>
      </c>
      <c r="BA671" s="1">
        <v>1.0</v>
      </c>
      <c r="BB671" s="1"/>
      <c r="BC671" s="1"/>
      <c r="BD671" s="1">
        <v>13.0</v>
      </c>
      <c r="BE671" s="1">
        <v>12.0</v>
      </c>
      <c r="BF671" s="1">
        <v>7.0</v>
      </c>
      <c r="BG671" s="1">
        <v>12.0</v>
      </c>
      <c r="BH671" s="1">
        <v>1.0</v>
      </c>
      <c r="BI671" s="1" t="s">
        <v>1287</v>
      </c>
      <c r="BJ671" s="1">
        <v>123.0</v>
      </c>
      <c r="BL671" s="1">
        <v>82410.0</v>
      </c>
    </row>
    <row r="672" ht="15.75" customHeight="1">
      <c r="A672" s="2" t="s">
        <v>1288</v>
      </c>
      <c r="B672" s="1" t="str">
        <f>IFERROR(__xludf.DUMMYFUNCTION("""COMPUTED_VALUE"""),"J7477")</f>
        <v>J7477</v>
      </c>
      <c r="C672" s="1">
        <f>IFERROR(__xludf.DUMMYFUNCTION("""COMPUTED_VALUE"""),294.0)</f>
        <v>294</v>
      </c>
      <c r="D672" s="1" t="s">
        <v>22</v>
      </c>
      <c r="E672" s="1" t="s">
        <v>28</v>
      </c>
      <c r="F672" s="1" t="s">
        <v>21</v>
      </c>
      <c r="G672" s="1" t="s">
        <v>28</v>
      </c>
      <c r="H672" s="1" t="s">
        <v>28</v>
      </c>
      <c r="M672" s="1">
        <v>1.0</v>
      </c>
      <c r="N672" s="1">
        <v>7.0</v>
      </c>
      <c r="O672" s="1">
        <v>4.0</v>
      </c>
      <c r="P672" s="1">
        <v>7.0</v>
      </c>
      <c r="Q672" s="1">
        <v>7.0</v>
      </c>
      <c r="S672" s="1" t="s">
        <v>25</v>
      </c>
      <c r="T672" s="1" t="s">
        <v>28</v>
      </c>
      <c r="U672" s="1" t="s">
        <v>21</v>
      </c>
      <c r="V672" s="1" t="s">
        <v>28</v>
      </c>
      <c r="W672" s="1" t="s">
        <v>28</v>
      </c>
      <c r="Y672" s="1" t="str">
        <f>IFERROR(__xludf.DUMMYFUNCTION("UNIQUE(S672:W672, TRUE)"),"")</f>
        <v/>
      </c>
      <c r="Z672" s="1" t="str">
        <f>IFERROR(__xludf.DUMMYFUNCTION("""COMPUTED_VALUE"""),"7")</f>
        <v>7</v>
      </c>
      <c r="AA672" s="1" t="str">
        <f>IFERROR(__xludf.DUMMYFUNCTION("""COMPUTED_VALUE"""),"4")</f>
        <v>4</v>
      </c>
      <c r="AE672" s="1">
        <f t="shared" ref="AE672:AI672" si="672">IF($A672&lt;&gt;"", COUNTIF($D672:$H672, "=" &amp; Y672),"")</f>
        <v>0</v>
      </c>
      <c r="AF672" s="1">
        <f t="shared" si="672"/>
        <v>3</v>
      </c>
      <c r="AG672" s="1">
        <f t="shared" si="672"/>
        <v>1</v>
      </c>
      <c r="AH672" s="1">
        <f t="shared" si="672"/>
        <v>0</v>
      </c>
      <c r="AI672" s="1">
        <f t="shared" si="672"/>
        <v>0</v>
      </c>
      <c r="AJ672" s="1">
        <f t="shared" si="3"/>
        <v>1</v>
      </c>
      <c r="AL672" s="1">
        <f>IFERROR(__xludf.DUMMYFUNCTION("IFERROR(TRANSPOSE(SORT(TRANSPOSE(FILTER(AE672:AI672, AE672:AI672&lt;&gt;0)),1, FALSE)))"),3.0)</f>
        <v>3</v>
      </c>
      <c r="AM672" s="1">
        <f>IFERROR(__xludf.DUMMYFUNCTION("""COMPUTED_VALUE"""),1.0)</f>
        <v>1</v>
      </c>
      <c r="AR672" s="1">
        <v>4.0</v>
      </c>
      <c r="AS672" s="1">
        <v>1.0</v>
      </c>
      <c r="AT672" s="1"/>
      <c r="AU672" s="1"/>
      <c r="AV672" s="1"/>
      <c r="AX672" s="1">
        <v>671.0</v>
      </c>
      <c r="AY672" s="1">
        <v>3.0</v>
      </c>
      <c r="AZ672" s="1">
        <v>1.0</v>
      </c>
      <c r="BA672" s="1">
        <v>1.0</v>
      </c>
      <c r="BB672" s="1"/>
      <c r="BC672" s="1"/>
      <c r="BD672" s="1">
        <v>13.0</v>
      </c>
      <c r="BE672" s="1">
        <v>13.0</v>
      </c>
      <c r="BF672" s="1">
        <v>6.0</v>
      </c>
      <c r="BG672" s="1">
        <v>7.0</v>
      </c>
      <c r="BH672" s="1">
        <v>13.0</v>
      </c>
      <c r="BI672" s="1" t="s">
        <v>1289</v>
      </c>
      <c r="BJ672" s="1">
        <v>820.0</v>
      </c>
      <c r="BL672" s="1">
        <v>550220.0</v>
      </c>
    </row>
    <row r="673" ht="15.75" customHeight="1">
      <c r="A673" s="2" t="s">
        <v>1290</v>
      </c>
      <c r="B673" s="1" t="str">
        <f>IFERROR(__xludf.DUMMYFUNCTION("""COMPUTED_VALUE"""),"5QQQ5")</f>
        <v>5QQQ5</v>
      </c>
      <c r="C673" s="1">
        <f>IFERROR(__xludf.DUMMYFUNCTION("""COMPUTED_VALUE"""),935.0)</f>
        <v>935</v>
      </c>
      <c r="D673" s="1" t="s">
        <v>29</v>
      </c>
      <c r="E673" s="1" t="s">
        <v>20</v>
      </c>
      <c r="F673" s="1" t="s">
        <v>20</v>
      </c>
      <c r="G673" s="1" t="s">
        <v>20</v>
      </c>
      <c r="H673" s="1" t="s">
        <v>29</v>
      </c>
      <c r="M673" s="1">
        <v>5.0</v>
      </c>
      <c r="N673" s="1">
        <v>12.0</v>
      </c>
      <c r="O673" s="1">
        <v>12.0</v>
      </c>
      <c r="P673" s="1">
        <v>12.0</v>
      </c>
      <c r="Q673" s="1">
        <v>5.0</v>
      </c>
      <c r="S673" s="1" t="s">
        <v>29</v>
      </c>
      <c r="T673" s="1" t="s">
        <v>20</v>
      </c>
      <c r="U673" s="1" t="s">
        <v>20</v>
      </c>
      <c r="V673" s="1" t="s">
        <v>20</v>
      </c>
      <c r="W673" s="1" t="s">
        <v>29</v>
      </c>
      <c r="Y673" s="1" t="str">
        <f>IFERROR(__xludf.DUMMYFUNCTION("UNIQUE(S673:W673, TRUE)"),"5")</f>
        <v>5</v>
      </c>
      <c r="Z673" s="1" t="str">
        <f>IFERROR(__xludf.DUMMYFUNCTION("""COMPUTED_VALUE"""),"Q")</f>
        <v>Q</v>
      </c>
      <c r="AE673" s="1">
        <f t="shared" ref="AE673:AI673" si="673">IF($A673&lt;&gt;"", COUNTIF($D673:$H673, "=" &amp; Y673),"")</f>
        <v>2</v>
      </c>
      <c r="AF673" s="1">
        <f t="shared" si="673"/>
        <v>3</v>
      </c>
      <c r="AG673" s="1">
        <f t="shared" si="673"/>
        <v>0</v>
      </c>
      <c r="AH673" s="1">
        <f t="shared" si="673"/>
        <v>0</v>
      </c>
      <c r="AI673" s="1">
        <f t="shared" si="673"/>
        <v>0</v>
      </c>
      <c r="AJ673" s="1">
        <f t="shared" si="3"/>
        <v>0</v>
      </c>
      <c r="AL673" s="1">
        <f>IFERROR(__xludf.DUMMYFUNCTION("IFERROR(TRANSPOSE(SORT(TRANSPOSE(FILTER(AE673:AI673, AE673:AI673&lt;&gt;0)),1, FALSE)))"),3.0)</f>
        <v>3</v>
      </c>
      <c r="AM673" s="1">
        <f>IFERROR(__xludf.DUMMYFUNCTION("""COMPUTED_VALUE"""),2.0)</f>
        <v>2</v>
      </c>
      <c r="AR673" s="1">
        <v>3.0</v>
      </c>
      <c r="AS673" s="1">
        <v>2.0</v>
      </c>
      <c r="AT673" s="1"/>
      <c r="AU673" s="1"/>
      <c r="AV673" s="1"/>
      <c r="AX673" s="1">
        <v>672.0</v>
      </c>
      <c r="AY673" s="1">
        <v>3.0</v>
      </c>
      <c r="AZ673" s="1">
        <v>1.0</v>
      </c>
      <c r="BA673" s="1">
        <v>1.0</v>
      </c>
      <c r="BB673" s="1"/>
      <c r="BC673" s="1"/>
      <c r="BD673" s="1">
        <v>13.0</v>
      </c>
      <c r="BE673" s="1">
        <v>13.0</v>
      </c>
      <c r="BF673" s="1">
        <v>7.0</v>
      </c>
      <c r="BG673" s="1">
        <v>12.0</v>
      </c>
      <c r="BH673" s="1">
        <v>1.0</v>
      </c>
      <c r="BI673" s="1" t="s">
        <v>1291</v>
      </c>
      <c r="BJ673" s="1">
        <v>284.0</v>
      </c>
      <c r="BL673" s="1">
        <v>190848.0</v>
      </c>
    </row>
    <row r="674" ht="15.75" customHeight="1">
      <c r="A674" s="2" t="s">
        <v>1292</v>
      </c>
      <c r="B674" s="1" t="str">
        <f>IFERROR(__xludf.DUMMYFUNCTION("""COMPUTED_VALUE"""),"9K9T9")</f>
        <v>9K9T9</v>
      </c>
      <c r="C674" s="1">
        <f>IFERROR(__xludf.DUMMYFUNCTION("""COMPUTED_VALUE"""),50.0)</f>
        <v>50</v>
      </c>
      <c r="D674" s="1" t="s">
        <v>23</v>
      </c>
      <c r="E674" s="1" t="s">
        <v>38</v>
      </c>
      <c r="F674" s="1" t="s">
        <v>23</v>
      </c>
      <c r="G674" s="1" t="s">
        <v>45</v>
      </c>
      <c r="H674" s="1" t="s">
        <v>23</v>
      </c>
      <c r="M674" s="1">
        <v>9.0</v>
      </c>
      <c r="N674" s="1">
        <v>13.0</v>
      </c>
      <c r="O674" s="1">
        <v>9.0</v>
      </c>
      <c r="P674" s="1">
        <v>10.0</v>
      </c>
      <c r="Q674" s="1">
        <v>9.0</v>
      </c>
      <c r="S674" s="1" t="s">
        <v>23</v>
      </c>
      <c r="T674" s="1" t="s">
        <v>38</v>
      </c>
      <c r="U674" s="1" t="s">
        <v>23</v>
      </c>
      <c r="V674" s="1" t="s">
        <v>45</v>
      </c>
      <c r="W674" s="1" t="s">
        <v>23</v>
      </c>
      <c r="Y674" s="1" t="str">
        <f>IFERROR(__xludf.DUMMYFUNCTION("UNIQUE(S674:W674, TRUE)"),"9")</f>
        <v>9</v>
      </c>
      <c r="Z674" s="1" t="str">
        <f>IFERROR(__xludf.DUMMYFUNCTION("""COMPUTED_VALUE"""),"K")</f>
        <v>K</v>
      </c>
      <c r="AA674" s="1" t="str">
        <f>IFERROR(__xludf.DUMMYFUNCTION("""COMPUTED_VALUE"""),"T")</f>
        <v>T</v>
      </c>
      <c r="AE674" s="1">
        <f t="shared" ref="AE674:AI674" si="674">IF($A674&lt;&gt;"", COUNTIF($D674:$H674, "=" &amp; Y674),"")</f>
        <v>3</v>
      </c>
      <c r="AF674" s="1">
        <f t="shared" si="674"/>
        <v>1</v>
      </c>
      <c r="AG674" s="1">
        <f t="shared" si="674"/>
        <v>1</v>
      </c>
      <c r="AH674" s="1">
        <f t="shared" si="674"/>
        <v>0</v>
      </c>
      <c r="AI674" s="1">
        <f t="shared" si="674"/>
        <v>0</v>
      </c>
      <c r="AJ674" s="1">
        <f t="shared" si="3"/>
        <v>0</v>
      </c>
      <c r="AL674" s="1">
        <f>IFERROR(__xludf.DUMMYFUNCTION("IFERROR(TRANSPOSE(SORT(TRANSPOSE(FILTER(AE674:AI674, AE674:AI674&lt;&gt;0)),1, FALSE)))"),3.0)</f>
        <v>3</v>
      </c>
      <c r="AM674" s="1">
        <f>IFERROR(__xludf.DUMMYFUNCTION("""COMPUTED_VALUE"""),1.0)</f>
        <v>1</v>
      </c>
      <c r="AN674" s="1">
        <f>IFERROR(__xludf.DUMMYFUNCTION("""COMPUTED_VALUE"""),1.0)</f>
        <v>1</v>
      </c>
      <c r="AR674" s="1">
        <v>3.0</v>
      </c>
      <c r="AS674" s="1">
        <v>1.0</v>
      </c>
      <c r="AT674" s="1">
        <v>1.0</v>
      </c>
      <c r="AU674" s="1"/>
      <c r="AV674" s="1"/>
      <c r="AX674" s="1">
        <v>673.0</v>
      </c>
      <c r="AY674" s="1">
        <v>3.0</v>
      </c>
      <c r="AZ674" s="1">
        <v>1.0</v>
      </c>
      <c r="BA674" s="1">
        <v>1.0</v>
      </c>
      <c r="BB674" s="1"/>
      <c r="BC674" s="1"/>
      <c r="BD674" s="1">
        <v>13.0</v>
      </c>
      <c r="BE674" s="1">
        <v>13.0</v>
      </c>
      <c r="BF674" s="1">
        <v>8.0</v>
      </c>
      <c r="BG674" s="1">
        <v>13.0</v>
      </c>
      <c r="BH674" s="1">
        <v>3.0</v>
      </c>
      <c r="BI674" s="1" t="s">
        <v>1293</v>
      </c>
      <c r="BJ674" s="1">
        <v>893.0</v>
      </c>
      <c r="BL674" s="1">
        <v>600989.0</v>
      </c>
    </row>
    <row r="675" ht="15.75" customHeight="1">
      <c r="A675" s="2" t="s">
        <v>1294</v>
      </c>
      <c r="B675" s="1">
        <f>IFERROR(__xludf.DUMMYFUNCTION("""COMPUTED_VALUE"""),45554.0)</f>
        <v>45554</v>
      </c>
      <c r="C675" s="1">
        <f>IFERROR(__xludf.DUMMYFUNCTION("""COMPUTED_VALUE"""),606.0)</f>
        <v>606</v>
      </c>
      <c r="D675" s="1" t="s">
        <v>21</v>
      </c>
      <c r="E675" s="1" t="s">
        <v>29</v>
      </c>
      <c r="F675" s="1" t="s">
        <v>29</v>
      </c>
      <c r="G675" s="1" t="s">
        <v>29</v>
      </c>
      <c r="H675" s="1" t="s">
        <v>21</v>
      </c>
      <c r="M675" s="1">
        <v>4.0</v>
      </c>
      <c r="N675" s="1">
        <v>5.0</v>
      </c>
      <c r="O675" s="1">
        <v>5.0</v>
      </c>
      <c r="P675" s="1">
        <v>5.0</v>
      </c>
      <c r="Q675" s="1">
        <v>4.0</v>
      </c>
      <c r="S675" s="1" t="s">
        <v>21</v>
      </c>
      <c r="T675" s="1" t="s">
        <v>29</v>
      </c>
      <c r="U675" s="1" t="s">
        <v>29</v>
      </c>
      <c r="V675" s="1" t="s">
        <v>29</v>
      </c>
      <c r="W675" s="1" t="s">
        <v>21</v>
      </c>
      <c r="Y675" s="1" t="str">
        <f>IFERROR(__xludf.DUMMYFUNCTION("UNIQUE(S675:W675, TRUE)"),"4")</f>
        <v>4</v>
      </c>
      <c r="Z675" s="1" t="str">
        <f>IFERROR(__xludf.DUMMYFUNCTION("""COMPUTED_VALUE"""),"5")</f>
        <v>5</v>
      </c>
      <c r="AE675" s="1">
        <f t="shared" ref="AE675:AI675" si="675">IF($A675&lt;&gt;"", COUNTIF($D675:$H675, "=" &amp; Y675),"")</f>
        <v>2</v>
      </c>
      <c r="AF675" s="1">
        <f t="shared" si="675"/>
        <v>3</v>
      </c>
      <c r="AG675" s="1">
        <f t="shared" si="675"/>
        <v>0</v>
      </c>
      <c r="AH675" s="1">
        <f t="shared" si="675"/>
        <v>0</v>
      </c>
      <c r="AI675" s="1">
        <f t="shared" si="675"/>
        <v>0</v>
      </c>
      <c r="AJ675" s="1">
        <f t="shared" si="3"/>
        <v>0</v>
      </c>
      <c r="AL675" s="1">
        <f>IFERROR(__xludf.DUMMYFUNCTION("IFERROR(TRANSPOSE(SORT(TRANSPOSE(FILTER(AE675:AI675, AE675:AI675&lt;&gt;0)),1, FALSE)))"),3.0)</f>
        <v>3</v>
      </c>
      <c r="AM675" s="1">
        <f>IFERROR(__xludf.DUMMYFUNCTION("""COMPUTED_VALUE"""),2.0)</f>
        <v>2</v>
      </c>
      <c r="AR675" s="1">
        <v>3.0</v>
      </c>
      <c r="AS675" s="1">
        <v>2.0</v>
      </c>
      <c r="AT675" s="1"/>
      <c r="AU675" s="1"/>
      <c r="AV675" s="1"/>
      <c r="AX675" s="1">
        <v>674.0</v>
      </c>
      <c r="AY675" s="1">
        <v>3.0</v>
      </c>
      <c r="AZ675" s="1">
        <v>1.0</v>
      </c>
      <c r="BA675" s="1">
        <v>1.0</v>
      </c>
      <c r="BB675" s="1"/>
      <c r="BC675" s="1"/>
      <c r="BD675" s="1">
        <v>13.0</v>
      </c>
      <c r="BE675" s="1">
        <v>13.0</v>
      </c>
      <c r="BF675" s="1">
        <v>9.0</v>
      </c>
      <c r="BG675" s="1">
        <v>13.0</v>
      </c>
      <c r="BH675" s="1">
        <v>3.0</v>
      </c>
      <c r="BI675" s="1" t="s">
        <v>1295</v>
      </c>
      <c r="BJ675" s="1">
        <v>858.0</v>
      </c>
      <c r="BL675" s="1">
        <v>578292.0</v>
      </c>
    </row>
    <row r="676" ht="15.75" customHeight="1">
      <c r="A676" s="2" t="s">
        <v>1296</v>
      </c>
      <c r="B676" s="1" t="str">
        <f>IFERROR(__xludf.DUMMYFUNCTION("""COMPUTED_VALUE"""),"J44JA")</f>
        <v>J44JA</v>
      </c>
      <c r="C676" s="1">
        <f>IFERROR(__xludf.DUMMYFUNCTION("""COMPUTED_VALUE"""),427.0)</f>
        <v>427</v>
      </c>
      <c r="D676" s="1" t="s">
        <v>22</v>
      </c>
      <c r="E676" s="1" t="s">
        <v>21</v>
      </c>
      <c r="F676" s="1" t="s">
        <v>21</v>
      </c>
      <c r="G676" s="1" t="s">
        <v>22</v>
      </c>
      <c r="H676" s="1" t="s">
        <v>39</v>
      </c>
      <c r="M676" s="1">
        <v>1.0</v>
      </c>
      <c r="N676" s="1">
        <v>4.0</v>
      </c>
      <c r="O676" s="1">
        <v>4.0</v>
      </c>
      <c r="P676" s="1">
        <v>1.0</v>
      </c>
      <c r="Q676" s="1">
        <v>14.0</v>
      </c>
      <c r="S676" s="1" t="s">
        <v>25</v>
      </c>
      <c r="T676" s="1" t="s">
        <v>21</v>
      </c>
      <c r="U676" s="1" t="s">
        <v>21</v>
      </c>
      <c r="V676" s="1" t="s">
        <v>25</v>
      </c>
      <c r="W676" s="1" t="s">
        <v>39</v>
      </c>
      <c r="Y676" s="1" t="str">
        <f>IFERROR(__xludf.DUMMYFUNCTION("UNIQUE(S676:W676, TRUE)"),"")</f>
        <v/>
      </c>
      <c r="Z676" s="1" t="str">
        <f>IFERROR(__xludf.DUMMYFUNCTION("""COMPUTED_VALUE"""),"4")</f>
        <v>4</v>
      </c>
      <c r="AA676" s="1" t="str">
        <f>IFERROR(__xludf.DUMMYFUNCTION("""COMPUTED_VALUE"""),"A")</f>
        <v>A</v>
      </c>
      <c r="AE676" s="1">
        <f t="shared" ref="AE676:AI676" si="676">IF($A676&lt;&gt;"", COUNTIF($D676:$H676, "=" &amp; Y676),"")</f>
        <v>0</v>
      </c>
      <c r="AF676" s="1">
        <f t="shared" si="676"/>
        <v>2</v>
      </c>
      <c r="AG676" s="1">
        <f t="shared" si="676"/>
        <v>1</v>
      </c>
      <c r="AH676" s="1">
        <f t="shared" si="676"/>
        <v>0</v>
      </c>
      <c r="AI676" s="1">
        <f t="shared" si="676"/>
        <v>0</v>
      </c>
      <c r="AJ676" s="1">
        <f t="shared" si="3"/>
        <v>2</v>
      </c>
      <c r="AL676" s="1">
        <f>IFERROR(__xludf.DUMMYFUNCTION("IFERROR(TRANSPOSE(SORT(TRANSPOSE(FILTER(AE676:AI676, AE676:AI676&lt;&gt;0)),1, FALSE)))"),2.0)</f>
        <v>2</v>
      </c>
      <c r="AM676" s="1">
        <f>IFERROR(__xludf.DUMMYFUNCTION("""COMPUTED_VALUE"""),1.0)</f>
        <v>1</v>
      </c>
      <c r="AR676" s="1">
        <v>4.0</v>
      </c>
      <c r="AS676" s="1">
        <v>1.0</v>
      </c>
      <c r="AT676" s="1"/>
      <c r="AU676" s="1"/>
      <c r="AV676" s="1"/>
      <c r="AX676" s="1">
        <v>675.0</v>
      </c>
      <c r="AY676" s="1">
        <v>3.0</v>
      </c>
      <c r="AZ676" s="1">
        <v>1.0</v>
      </c>
      <c r="BA676" s="1">
        <v>1.0</v>
      </c>
      <c r="BB676" s="1"/>
      <c r="BC676" s="1"/>
      <c r="BD676" s="1">
        <v>13.0</v>
      </c>
      <c r="BE676" s="1">
        <v>14.0</v>
      </c>
      <c r="BF676" s="1">
        <v>9.0</v>
      </c>
      <c r="BG676" s="1">
        <v>14.0</v>
      </c>
      <c r="BH676" s="1">
        <v>14.0</v>
      </c>
      <c r="BI676" s="1" t="s">
        <v>1297</v>
      </c>
      <c r="BJ676" s="1">
        <v>478.0</v>
      </c>
      <c r="BL676" s="1">
        <v>322650.0</v>
      </c>
    </row>
    <row r="677" ht="15.75" customHeight="1">
      <c r="A677" s="2" t="s">
        <v>1298</v>
      </c>
      <c r="B677" s="1" t="str">
        <f>IFERROR(__xludf.DUMMYFUNCTION("""COMPUTED_VALUE"""),"6A494")</f>
        <v>6A494</v>
      </c>
      <c r="C677" s="1">
        <f>IFERROR(__xludf.DUMMYFUNCTION("""COMPUTED_VALUE"""),731.0)</f>
        <v>731</v>
      </c>
      <c r="D677" s="1" t="s">
        <v>40</v>
      </c>
      <c r="E677" s="1" t="s">
        <v>39</v>
      </c>
      <c r="F677" s="1" t="s">
        <v>21</v>
      </c>
      <c r="G677" s="1" t="s">
        <v>23</v>
      </c>
      <c r="H677" s="1" t="s">
        <v>21</v>
      </c>
      <c r="M677" s="1">
        <v>6.0</v>
      </c>
      <c r="N677" s="1">
        <v>14.0</v>
      </c>
      <c r="O677" s="1">
        <v>4.0</v>
      </c>
      <c r="P677" s="1">
        <v>9.0</v>
      </c>
      <c r="Q677" s="1">
        <v>4.0</v>
      </c>
      <c r="S677" s="1" t="s">
        <v>40</v>
      </c>
      <c r="T677" s="1" t="s">
        <v>39</v>
      </c>
      <c r="U677" s="1" t="s">
        <v>21</v>
      </c>
      <c r="V677" s="1" t="s">
        <v>23</v>
      </c>
      <c r="W677" s="1" t="s">
        <v>21</v>
      </c>
      <c r="Y677" s="1" t="str">
        <f>IFERROR(__xludf.DUMMYFUNCTION("UNIQUE(S677:W677, TRUE)"),"6")</f>
        <v>6</v>
      </c>
      <c r="Z677" s="1" t="str">
        <f>IFERROR(__xludf.DUMMYFUNCTION("""COMPUTED_VALUE"""),"A")</f>
        <v>A</v>
      </c>
      <c r="AA677" s="1" t="str">
        <f>IFERROR(__xludf.DUMMYFUNCTION("""COMPUTED_VALUE"""),"4")</f>
        <v>4</v>
      </c>
      <c r="AB677" s="1" t="str">
        <f>IFERROR(__xludf.DUMMYFUNCTION("""COMPUTED_VALUE"""),"9")</f>
        <v>9</v>
      </c>
      <c r="AE677" s="1">
        <f t="shared" ref="AE677:AI677" si="677">IF($A677&lt;&gt;"", COUNTIF($D677:$H677, "=" &amp; Y677),"")</f>
        <v>1</v>
      </c>
      <c r="AF677" s="1">
        <f t="shared" si="677"/>
        <v>1</v>
      </c>
      <c r="AG677" s="1">
        <f t="shared" si="677"/>
        <v>2</v>
      </c>
      <c r="AH677" s="1">
        <f t="shared" si="677"/>
        <v>1</v>
      </c>
      <c r="AI677" s="1">
        <f t="shared" si="677"/>
        <v>0</v>
      </c>
      <c r="AJ677" s="1">
        <f t="shared" si="3"/>
        <v>0</v>
      </c>
      <c r="AL677" s="1">
        <f>IFERROR(__xludf.DUMMYFUNCTION("IFERROR(TRANSPOSE(SORT(TRANSPOSE(FILTER(AE677:AI677, AE677:AI677&lt;&gt;0)),1, FALSE)))"),2.0)</f>
        <v>2</v>
      </c>
      <c r="AM677" s="1">
        <f>IFERROR(__xludf.DUMMYFUNCTION("""COMPUTED_VALUE"""),1.0)</f>
        <v>1</v>
      </c>
      <c r="AN677" s="1">
        <f>IFERROR(__xludf.DUMMYFUNCTION("""COMPUTED_VALUE"""),1.0)</f>
        <v>1</v>
      </c>
      <c r="AO677" s="1">
        <f>IFERROR(__xludf.DUMMYFUNCTION("""COMPUTED_VALUE"""),1.0)</f>
        <v>1</v>
      </c>
      <c r="AR677" s="1">
        <v>2.0</v>
      </c>
      <c r="AS677" s="1">
        <v>1.0</v>
      </c>
      <c r="AT677" s="1">
        <v>1.0</v>
      </c>
      <c r="AU677" s="1">
        <v>1.0</v>
      </c>
      <c r="AV677" s="1"/>
      <c r="AX677" s="1">
        <v>676.0</v>
      </c>
      <c r="AY677" s="1">
        <v>3.0</v>
      </c>
      <c r="AZ677" s="1">
        <v>1.0</v>
      </c>
      <c r="BA677" s="1">
        <v>1.0</v>
      </c>
      <c r="BB677" s="1"/>
      <c r="BC677" s="1"/>
      <c r="BD677" s="1">
        <v>14.0</v>
      </c>
      <c r="BE677" s="1">
        <v>1.0</v>
      </c>
      <c r="BF677" s="1">
        <v>1.0</v>
      </c>
      <c r="BG677" s="1">
        <v>3.0</v>
      </c>
      <c r="BH677" s="1">
        <v>7.0</v>
      </c>
      <c r="BI677" s="1" t="s">
        <v>1299</v>
      </c>
      <c r="BJ677" s="1">
        <v>339.0</v>
      </c>
      <c r="BL677" s="1">
        <v>229164.0</v>
      </c>
    </row>
    <row r="678" ht="15.75" customHeight="1">
      <c r="A678" s="2" t="s">
        <v>1300</v>
      </c>
      <c r="B678" s="1" t="str">
        <f>IFERROR(__xludf.DUMMYFUNCTION("""COMPUTED_VALUE"""),"KQK5T")</f>
        <v>KQK5T</v>
      </c>
      <c r="C678" s="1">
        <f>IFERROR(__xludf.DUMMYFUNCTION("""COMPUTED_VALUE"""),521.0)</f>
        <v>521</v>
      </c>
      <c r="D678" s="1" t="s">
        <v>38</v>
      </c>
      <c r="E678" s="1" t="s">
        <v>20</v>
      </c>
      <c r="F678" s="1" t="s">
        <v>38</v>
      </c>
      <c r="G678" s="1" t="s">
        <v>29</v>
      </c>
      <c r="H678" s="1" t="s">
        <v>45</v>
      </c>
      <c r="M678" s="1">
        <v>13.0</v>
      </c>
      <c r="N678" s="1">
        <v>12.0</v>
      </c>
      <c r="O678" s="1">
        <v>13.0</v>
      </c>
      <c r="P678" s="1">
        <v>5.0</v>
      </c>
      <c r="Q678" s="1">
        <v>10.0</v>
      </c>
      <c r="S678" s="1" t="s">
        <v>38</v>
      </c>
      <c r="T678" s="1" t="s">
        <v>20</v>
      </c>
      <c r="U678" s="1" t="s">
        <v>38</v>
      </c>
      <c r="V678" s="1" t="s">
        <v>29</v>
      </c>
      <c r="W678" s="1" t="s">
        <v>45</v>
      </c>
      <c r="Y678" s="1" t="str">
        <f>IFERROR(__xludf.DUMMYFUNCTION("UNIQUE(S678:W678, TRUE)"),"K")</f>
        <v>K</v>
      </c>
      <c r="Z678" s="1" t="str">
        <f>IFERROR(__xludf.DUMMYFUNCTION("""COMPUTED_VALUE"""),"Q")</f>
        <v>Q</v>
      </c>
      <c r="AA678" s="1" t="str">
        <f>IFERROR(__xludf.DUMMYFUNCTION("""COMPUTED_VALUE"""),"5")</f>
        <v>5</v>
      </c>
      <c r="AB678" s="1" t="str">
        <f>IFERROR(__xludf.DUMMYFUNCTION("""COMPUTED_VALUE"""),"T")</f>
        <v>T</v>
      </c>
      <c r="AE678" s="1">
        <f t="shared" ref="AE678:AI678" si="678">IF($A678&lt;&gt;"", COUNTIF($D678:$H678, "=" &amp; Y678),"")</f>
        <v>2</v>
      </c>
      <c r="AF678" s="1">
        <f t="shared" si="678"/>
        <v>1</v>
      </c>
      <c r="AG678" s="1">
        <f t="shared" si="678"/>
        <v>1</v>
      </c>
      <c r="AH678" s="1">
        <f t="shared" si="678"/>
        <v>1</v>
      </c>
      <c r="AI678" s="1">
        <f t="shared" si="678"/>
        <v>0</v>
      </c>
      <c r="AJ678" s="1">
        <f t="shared" si="3"/>
        <v>0</v>
      </c>
      <c r="AL678" s="1">
        <f>IFERROR(__xludf.DUMMYFUNCTION("IFERROR(TRANSPOSE(SORT(TRANSPOSE(FILTER(AE678:AI678, AE678:AI678&lt;&gt;0)),1, FALSE)))"),2.0)</f>
        <v>2</v>
      </c>
      <c r="AM678" s="1">
        <f>IFERROR(__xludf.DUMMYFUNCTION("""COMPUTED_VALUE"""),1.0)</f>
        <v>1</v>
      </c>
      <c r="AN678" s="1">
        <f>IFERROR(__xludf.DUMMYFUNCTION("""COMPUTED_VALUE"""),1.0)</f>
        <v>1</v>
      </c>
      <c r="AO678" s="1">
        <f>IFERROR(__xludf.DUMMYFUNCTION("""COMPUTED_VALUE"""),1.0)</f>
        <v>1</v>
      </c>
      <c r="AR678" s="1">
        <v>2.0</v>
      </c>
      <c r="AS678" s="1">
        <v>1.0</v>
      </c>
      <c r="AT678" s="1">
        <v>1.0</v>
      </c>
      <c r="AU678" s="1">
        <v>1.0</v>
      </c>
      <c r="AV678" s="1"/>
      <c r="AX678" s="1">
        <v>677.0</v>
      </c>
      <c r="AY678" s="1">
        <v>3.0</v>
      </c>
      <c r="AZ678" s="1">
        <v>1.0</v>
      </c>
      <c r="BA678" s="1">
        <v>1.0</v>
      </c>
      <c r="BB678" s="1"/>
      <c r="BC678" s="1"/>
      <c r="BD678" s="1">
        <v>14.0</v>
      </c>
      <c r="BE678" s="1">
        <v>1.0</v>
      </c>
      <c r="BF678" s="1">
        <v>3.0</v>
      </c>
      <c r="BG678" s="1">
        <v>10.0</v>
      </c>
      <c r="BH678" s="1">
        <v>3.0</v>
      </c>
      <c r="BI678" s="1" t="s">
        <v>1301</v>
      </c>
      <c r="BJ678" s="1">
        <v>891.0</v>
      </c>
      <c r="BL678" s="1">
        <v>603207.0</v>
      </c>
    </row>
    <row r="679" ht="15.75" customHeight="1">
      <c r="A679" s="2" t="s">
        <v>1302</v>
      </c>
      <c r="B679" s="1">
        <f>IFERROR(__xludf.DUMMYFUNCTION("""COMPUTED_VALUE"""),77447.0)</f>
        <v>77447</v>
      </c>
      <c r="C679" s="1">
        <f>IFERROR(__xludf.DUMMYFUNCTION("""COMPUTED_VALUE"""),331.0)</f>
        <v>331</v>
      </c>
      <c r="D679" s="1" t="s">
        <v>28</v>
      </c>
      <c r="E679" s="1" t="s">
        <v>28</v>
      </c>
      <c r="F679" s="1" t="s">
        <v>21</v>
      </c>
      <c r="G679" s="1" t="s">
        <v>21</v>
      </c>
      <c r="H679" s="1" t="s">
        <v>28</v>
      </c>
      <c r="M679" s="1">
        <v>7.0</v>
      </c>
      <c r="N679" s="1">
        <v>7.0</v>
      </c>
      <c r="O679" s="1">
        <v>4.0</v>
      </c>
      <c r="P679" s="1">
        <v>4.0</v>
      </c>
      <c r="Q679" s="1">
        <v>7.0</v>
      </c>
      <c r="S679" s="1" t="s">
        <v>28</v>
      </c>
      <c r="T679" s="1" t="s">
        <v>28</v>
      </c>
      <c r="U679" s="1" t="s">
        <v>21</v>
      </c>
      <c r="V679" s="1" t="s">
        <v>21</v>
      </c>
      <c r="W679" s="1" t="s">
        <v>28</v>
      </c>
      <c r="Y679" s="1" t="str">
        <f>IFERROR(__xludf.DUMMYFUNCTION("UNIQUE(S679:W679, TRUE)"),"7")</f>
        <v>7</v>
      </c>
      <c r="Z679" s="1" t="str">
        <f>IFERROR(__xludf.DUMMYFUNCTION("""COMPUTED_VALUE"""),"4")</f>
        <v>4</v>
      </c>
      <c r="AE679" s="1">
        <f t="shared" ref="AE679:AI679" si="679">IF($A679&lt;&gt;"", COUNTIF($D679:$H679, "=" &amp; Y679),"")</f>
        <v>3</v>
      </c>
      <c r="AF679" s="1">
        <f t="shared" si="679"/>
        <v>2</v>
      </c>
      <c r="AG679" s="1">
        <f t="shared" si="679"/>
        <v>0</v>
      </c>
      <c r="AH679" s="1">
        <f t="shared" si="679"/>
        <v>0</v>
      </c>
      <c r="AI679" s="1">
        <f t="shared" si="679"/>
        <v>0</v>
      </c>
      <c r="AJ679" s="1">
        <f t="shared" si="3"/>
        <v>0</v>
      </c>
      <c r="AL679" s="1">
        <f>IFERROR(__xludf.DUMMYFUNCTION("IFERROR(TRANSPOSE(SORT(TRANSPOSE(FILTER(AE679:AI679, AE679:AI679&lt;&gt;0)),1, FALSE)))"),3.0)</f>
        <v>3</v>
      </c>
      <c r="AM679" s="1">
        <f>IFERROR(__xludf.DUMMYFUNCTION("""COMPUTED_VALUE"""),2.0)</f>
        <v>2</v>
      </c>
      <c r="AR679" s="1">
        <v>3.0</v>
      </c>
      <c r="AS679" s="1">
        <v>2.0</v>
      </c>
      <c r="AT679" s="1"/>
      <c r="AU679" s="1"/>
      <c r="AV679" s="1"/>
      <c r="AX679" s="1">
        <v>678.0</v>
      </c>
      <c r="AY679" s="1">
        <v>3.0</v>
      </c>
      <c r="AZ679" s="1">
        <v>1.0</v>
      </c>
      <c r="BA679" s="1">
        <v>1.0</v>
      </c>
      <c r="BB679" s="1"/>
      <c r="BC679" s="1"/>
      <c r="BD679" s="1">
        <v>14.0</v>
      </c>
      <c r="BE679" s="1">
        <v>1.0</v>
      </c>
      <c r="BF679" s="1">
        <v>4.0</v>
      </c>
      <c r="BG679" s="1">
        <v>3.0</v>
      </c>
      <c r="BH679" s="1">
        <v>4.0</v>
      </c>
      <c r="BI679" s="1" t="s">
        <v>1303</v>
      </c>
      <c r="BJ679" s="1">
        <v>901.0</v>
      </c>
      <c r="BL679" s="1">
        <v>610878.0</v>
      </c>
    </row>
    <row r="680" ht="15.75" customHeight="1">
      <c r="A680" s="2" t="s">
        <v>1304</v>
      </c>
      <c r="B680" s="1" t="str">
        <f>IFERROR(__xludf.DUMMYFUNCTION("""COMPUTED_VALUE"""),"43J33")</f>
        <v>43J33</v>
      </c>
      <c r="C680" s="1">
        <f>IFERROR(__xludf.DUMMYFUNCTION("""COMPUTED_VALUE"""),543.0)</f>
        <v>543</v>
      </c>
      <c r="D680" s="1" t="s">
        <v>21</v>
      </c>
      <c r="E680" s="1" t="s">
        <v>31</v>
      </c>
      <c r="F680" s="1" t="s">
        <v>22</v>
      </c>
      <c r="G680" s="1" t="s">
        <v>31</v>
      </c>
      <c r="H680" s="1" t="s">
        <v>31</v>
      </c>
      <c r="M680" s="1">
        <v>4.0</v>
      </c>
      <c r="N680" s="1">
        <v>3.0</v>
      </c>
      <c r="O680" s="1">
        <v>1.0</v>
      </c>
      <c r="P680" s="1">
        <v>3.0</v>
      </c>
      <c r="Q680" s="1">
        <v>3.0</v>
      </c>
      <c r="S680" s="1" t="s">
        <v>21</v>
      </c>
      <c r="T680" s="1" t="s">
        <v>31</v>
      </c>
      <c r="U680" s="1" t="s">
        <v>25</v>
      </c>
      <c r="V680" s="1" t="s">
        <v>31</v>
      </c>
      <c r="W680" s="1" t="s">
        <v>31</v>
      </c>
      <c r="Y680" s="1" t="str">
        <f>IFERROR(__xludf.DUMMYFUNCTION("UNIQUE(S680:W680, TRUE)"),"4")</f>
        <v>4</v>
      </c>
      <c r="Z680" s="1" t="str">
        <f>IFERROR(__xludf.DUMMYFUNCTION("""COMPUTED_VALUE"""),"3")</f>
        <v>3</v>
      </c>
      <c r="AA680" s="1" t="str">
        <f>IFERROR(__xludf.DUMMYFUNCTION("""COMPUTED_VALUE"""),"")</f>
        <v/>
      </c>
      <c r="AE680" s="1">
        <f t="shared" ref="AE680:AI680" si="680">IF($A680&lt;&gt;"", COUNTIF($D680:$H680, "=" &amp; Y680),"")</f>
        <v>1</v>
      </c>
      <c r="AF680" s="1">
        <f t="shared" si="680"/>
        <v>3</v>
      </c>
      <c r="AG680" s="1">
        <f t="shared" si="680"/>
        <v>0</v>
      </c>
      <c r="AH680" s="1">
        <f t="shared" si="680"/>
        <v>0</v>
      </c>
      <c r="AI680" s="1">
        <f t="shared" si="680"/>
        <v>0</v>
      </c>
      <c r="AJ680" s="1">
        <f t="shared" si="3"/>
        <v>1</v>
      </c>
      <c r="AL680" s="1">
        <f>IFERROR(__xludf.DUMMYFUNCTION("IFERROR(TRANSPOSE(SORT(TRANSPOSE(FILTER(AE680:AI680, AE680:AI680&lt;&gt;0)),1, FALSE)))"),3.0)</f>
        <v>3</v>
      </c>
      <c r="AM680" s="1">
        <f>IFERROR(__xludf.DUMMYFUNCTION("""COMPUTED_VALUE"""),1.0)</f>
        <v>1</v>
      </c>
      <c r="AR680" s="1">
        <v>4.0</v>
      </c>
      <c r="AS680" s="1">
        <v>1.0</v>
      </c>
      <c r="AT680" s="1"/>
      <c r="AU680" s="1"/>
      <c r="AV680" s="1"/>
      <c r="AX680" s="1">
        <v>679.0</v>
      </c>
      <c r="AY680" s="1">
        <v>3.0</v>
      </c>
      <c r="AZ680" s="1">
        <v>1.0</v>
      </c>
      <c r="BA680" s="1">
        <v>1.0</v>
      </c>
      <c r="BB680" s="1"/>
      <c r="BC680" s="1"/>
      <c r="BD680" s="1">
        <v>14.0</v>
      </c>
      <c r="BE680" s="1">
        <v>1.0</v>
      </c>
      <c r="BF680" s="1">
        <v>7.0</v>
      </c>
      <c r="BG680" s="1">
        <v>14.0</v>
      </c>
      <c r="BH680" s="1">
        <v>6.0</v>
      </c>
      <c r="BI680" s="1" t="s">
        <v>1305</v>
      </c>
      <c r="BJ680" s="1">
        <v>192.0</v>
      </c>
      <c r="BL680" s="1">
        <v>130368.0</v>
      </c>
    </row>
    <row r="681" ht="15.75" customHeight="1">
      <c r="A681" s="2" t="s">
        <v>1306</v>
      </c>
      <c r="B681" s="1" t="str">
        <f>IFERROR(__xludf.DUMMYFUNCTION("""COMPUTED_VALUE"""),"8592Q")</f>
        <v>8592Q</v>
      </c>
      <c r="C681" s="1">
        <f>IFERROR(__xludf.DUMMYFUNCTION("""COMPUTED_VALUE"""),468.0)</f>
        <v>468</v>
      </c>
      <c r="D681" s="1" t="s">
        <v>30</v>
      </c>
      <c r="E681" s="1" t="s">
        <v>29</v>
      </c>
      <c r="F681" s="1" t="s">
        <v>23</v>
      </c>
      <c r="G681" s="1" t="s">
        <v>24</v>
      </c>
      <c r="H681" s="1" t="s">
        <v>20</v>
      </c>
      <c r="M681" s="1">
        <v>8.0</v>
      </c>
      <c r="N681" s="1">
        <v>5.0</v>
      </c>
      <c r="O681" s="1">
        <v>9.0</v>
      </c>
      <c r="P681" s="1">
        <v>2.0</v>
      </c>
      <c r="Q681" s="1">
        <v>12.0</v>
      </c>
      <c r="S681" s="1" t="s">
        <v>30</v>
      </c>
      <c r="T681" s="1" t="s">
        <v>29</v>
      </c>
      <c r="U681" s="1" t="s">
        <v>23</v>
      </c>
      <c r="V681" s="1" t="s">
        <v>24</v>
      </c>
      <c r="W681" s="1" t="s">
        <v>20</v>
      </c>
      <c r="Y681" s="1" t="str">
        <f>IFERROR(__xludf.DUMMYFUNCTION("UNIQUE(S681:W681, TRUE)"),"8")</f>
        <v>8</v>
      </c>
      <c r="Z681" s="1" t="str">
        <f>IFERROR(__xludf.DUMMYFUNCTION("""COMPUTED_VALUE"""),"5")</f>
        <v>5</v>
      </c>
      <c r="AA681" s="1" t="str">
        <f>IFERROR(__xludf.DUMMYFUNCTION("""COMPUTED_VALUE"""),"9")</f>
        <v>9</v>
      </c>
      <c r="AB681" s="1" t="str">
        <f>IFERROR(__xludf.DUMMYFUNCTION("""COMPUTED_VALUE"""),"2")</f>
        <v>2</v>
      </c>
      <c r="AC681" s="1" t="str">
        <f>IFERROR(__xludf.DUMMYFUNCTION("""COMPUTED_VALUE"""),"Q")</f>
        <v>Q</v>
      </c>
      <c r="AE681" s="1">
        <f t="shared" ref="AE681:AI681" si="681">IF($A681&lt;&gt;"", COUNTIF($D681:$H681, "=" &amp; Y681),"")</f>
        <v>1</v>
      </c>
      <c r="AF681" s="1">
        <f t="shared" si="681"/>
        <v>1</v>
      </c>
      <c r="AG681" s="1">
        <f t="shared" si="681"/>
        <v>1</v>
      </c>
      <c r="AH681" s="1">
        <f t="shared" si="681"/>
        <v>1</v>
      </c>
      <c r="AI681" s="1">
        <f t="shared" si="681"/>
        <v>1</v>
      </c>
      <c r="AJ681" s="1">
        <f t="shared" si="3"/>
        <v>0</v>
      </c>
      <c r="AL681" s="1">
        <f>IFERROR(__xludf.DUMMYFUNCTION("IFERROR(TRANSPOSE(SORT(TRANSPOSE(FILTER(AE681:AI681, AE681:AI681&lt;&gt;0)),1, FALSE)))"),1.0)</f>
        <v>1</v>
      </c>
      <c r="AM681" s="1">
        <f>IFERROR(__xludf.DUMMYFUNCTION("""COMPUTED_VALUE"""),1.0)</f>
        <v>1</v>
      </c>
      <c r="AN681" s="1">
        <f>IFERROR(__xludf.DUMMYFUNCTION("""COMPUTED_VALUE"""),1.0)</f>
        <v>1</v>
      </c>
      <c r="AO681" s="1">
        <f>IFERROR(__xludf.DUMMYFUNCTION("""COMPUTED_VALUE"""),1.0)</f>
        <v>1</v>
      </c>
      <c r="AP681" s="1">
        <f>IFERROR(__xludf.DUMMYFUNCTION("""COMPUTED_VALUE"""),1.0)</f>
        <v>1</v>
      </c>
      <c r="AR681" s="1">
        <v>1.0</v>
      </c>
      <c r="AS681" s="1">
        <v>1.0</v>
      </c>
      <c r="AT681" s="1">
        <v>1.0</v>
      </c>
      <c r="AU681" s="1">
        <v>1.0</v>
      </c>
      <c r="AV681" s="1">
        <v>1.0</v>
      </c>
      <c r="AX681" s="1">
        <v>680.0</v>
      </c>
      <c r="AY681" s="1">
        <v>3.0</v>
      </c>
      <c r="AZ681" s="1">
        <v>1.0</v>
      </c>
      <c r="BA681" s="1">
        <v>1.0</v>
      </c>
      <c r="BB681" s="1"/>
      <c r="BC681" s="1"/>
      <c r="BD681" s="1">
        <v>14.0</v>
      </c>
      <c r="BE681" s="1">
        <v>1.0</v>
      </c>
      <c r="BF681" s="1">
        <v>9.0</v>
      </c>
      <c r="BG681" s="1">
        <v>7.0</v>
      </c>
      <c r="BH681" s="1">
        <v>9.0</v>
      </c>
      <c r="BI681" s="1" t="s">
        <v>1307</v>
      </c>
      <c r="BJ681" s="1">
        <v>897.0</v>
      </c>
      <c r="BL681" s="1">
        <v>609960.0</v>
      </c>
    </row>
    <row r="682" ht="15.75" customHeight="1">
      <c r="A682" s="2" t="s">
        <v>1308</v>
      </c>
      <c r="B682" s="1" t="str">
        <f>IFERROR(__xludf.DUMMYFUNCTION("""COMPUTED_VALUE"""),"Q62TJ")</f>
        <v>Q62TJ</v>
      </c>
      <c r="C682" s="1">
        <f>IFERROR(__xludf.DUMMYFUNCTION("""COMPUTED_VALUE"""),430.0)</f>
        <v>430</v>
      </c>
      <c r="D682" s="1" t="s">
        <v>20</v>
      </c>
      <c r="E682" s="1" t="s">
        <v>40</v>
      </c>
      <c r="F682" s="1" t="s">
        <v>24</v>
      </c>
      <c r="G682" s="1" t="s">
        <v>45</v>
      </c>
      <c r="H682" s="1" t="s">
        <v>22</v>
      </c>
      <c r="M682" s="1">
        <v>12.0</v>
      </c>
      <c r="N682" s="1">
        <v>6.0</v>
      </c>
      <c r="O682" s="1">
        <v>2.0</v>
      </c>
      <c r="P682" s="1">
        <v>10.0</v>
      </c>
      <c r="Q682" s="1">
        <v>1.0</v>
      </c>
      <c r="S682" s="1" t="s">
        <v>20</v>
      </c>
      <c r="T682" s="1" t="s">
        <v>40</v>
      </c>
      <c r="U682" s="1" t="s">
        <v>24</v>
      </c>
      <c r="V682" s="1" t="s">
        <v>45</v>
      </c>
      <c r="W682" s="1" t="s">
        <v>25</v>
      </c>
      <c r="Y682" s="1" t="str">
        <f>IFERROR(__xludf.DUMMYFUNCTION("UNIQUE(S682:W682, TRUE)"),"Q")</f>
        <v>Q</v>
      </c>
      <c r="Z682" s="1" t="str">
        <f>IFERROR(__xludf.DUMMYFUNCTION("""COMPUTED_VALUE"""),"6")</f>
        <v>6</v>
      </c>
      <c r="AA682" s="1" t="str">
        <f>IFERROR(__xludf.DUMMYFUNCTION("""COMPUTED_VALUE"""),"2")</f>
        <v>2</v>
      </c>
      <c r="AB682" s="1" t="str">
        <f>IFERROR(__xludf.DUMMYFUNCTION("""COMPUTED_VALUE"""),"T")</f>
        <v>T</v>
      </c>
      <c r="AC682" s="1" t="str">
        <f>IFERROR(__xludf.DUMMYFUNCTION("""COMPUTED_VALUE"""),"")</f>
        <v/>
      </c>
      <c r="AE682" s="1">
        <f t="shared" ref="AE682:AI682" si="682">IF($A682&lt;&gt;"", COUNTIF($D682:$H682, "=" &amp; Y682),"")</f>
        <v>1</v>
      </c>
      <c r="AF682" s="1">
        <f t="shared" si="682"/>
        <v>1</v>
      </c>
      <c r="AG682" s="1">
        <f t="shared" si="682"/>
        <v>1</v>
      </c>
      <c r="AH682" s="1">
        <f t="shared" si="682"/>
        <v>1</v>
      </c>
      <c r="AI682" s="1">
        <f t="shared" si="682"/>
        <v>0</v>
      </c>
      <c r="AJ682" s="1">
        <f t="shared" si="3"/>
        <v>1</v>
      </c>
      <c r="AL682" s="1">
        <f>IFERROR(__xludf.DUMMYFUNCTION("IFERROR(TRANSPOSE(SORT(TRANSPOSE(FILTER(AE682:AI682, AE682:AI682&lt;&gt;0)),1, FALSE)))"),1.0)</f>
        <v>1</v>
      </c>
      <c r="AM682" s="1">
        <f>IFERROR(__xludf.DUMMYFUNCTION("""COMPUTED_VALUE"""),1.0)</f>
        <v>1</v>
      </c>
      <c r="AN682" s="1">
        <f>IFERROR(__xludf.DUMMYFUNCTION("""COMPUTED_VALUE"""),1.0)</f>
        <v>1</v>
      </c>
      <c r="AO682" s="1">
        <f>IFERROR(__xludf.DUMMYFUNCTION("""COMPUTED_VALUE"""),1.0)</f>
        <v>1</v>
      </c>
      <c r="AR682" s="1">
        <v>2.0</v>
      </c>
      <c r="AS682" s="1">
        <v>1.0</v>
      </c>
      <c r="AT682" s="1">
        <v>1.0</v>
      </c>
      <c r="AU682" s="1">
        <v>1.0</v>
      </c>
      <c r="AV682" s="1"/>
      <c r="AX682" s="1">
        <v>681.0</v>
      </c>
      <c r="AY682" s="1">
        <v>3.0</v>
      </c>
      <c r="AZ682" s="1">
        <v>1.0</v>
      </c>
      <c r="BA682" s="1">
        <v>1.0</v>
      </c>
      <c r="BB682" s="1"/>
      <c r="BC682" s="1"/>
      <c r="BD682" s="1">
        <v>14.0</v>
      </c>
      <c r="BE682" s="1">
        <v>1.0</v>
      </c>
      <c r="BF682" s="1">
        <v>10.0</v>
      </c>
      <c r="BG682" s="1">
        <v>10.0</v>
      </c>
      <c r="BH682" s="1">
        <v>13.0</v>
      </c>
      <c r="BI682" s="1" t="s">
        <v>1309</v>
      </c>
      <c r="BJ682" s="1">
        <v>196.0</v>
      </c>
      <c r="BL682" s="1">
        <v>133476.0</v>
      </c>
    </row>
    <row r="683" ht="15.75" customHeight="1">
      <c r="A683" s="2" t="s">
        <v>1310</v>
      </c>
      <c r="B683" s="1" t="str">
        <f>IFERROR(__xludf.DUMMYFUNCTION("""COMPUTED_VALUE"""),"99AA9")</f>
        <v>99AA9</v>
      </c>
      <c r="C683" s="1">
        <f>IFERROR(__xludf.DUMMYFUNCTION("""COMPUTED_VALUE"""),687.0)</f>
        <v>687</v>
      </c>
      <c r="D683" s="1" t="s">
        <v>23</v>
      </c>
      <c r="E683" s="1" t="s">
        <v>23</v>
      </c>
      <c r="F683" s="1" t="s">
        <v>39</v>
      </c>
      <c r="G683" s="1" t="s">
        <v>39</v>
      </c>
      <c r="H683" s="1" t="s">
        <v>23</v>
      </c>
      <c r="M683" s="1">
        <v>9.0</v>
      </c>
      <c r="N683" s="1">
        <v>9.0</v>
      </c>
      <c r="O683" s="1">
        <v>14.0</v>
      </c>
      <c r="P683" s="1">
        <v>14.0</v>
      </c>
      <c r="Q683" s="1">
        <v>9.0</v>
      </c>
      <c r="S683" s="1" t="s">
        <v>23</v>
      </c>
      <c r="T683" s="1" t="s">
        <v>23</v>
      </c>
      <c r="U683" s="1" t="s">
        <v>39</v>
      </c>
      <c r="V683" s="1" t="s">
        <v>39</v>
      </c>
      <c r="W683" s="1" t="s">
        <v>23</v>
      </c>
      <c r="Y683" s="1" t="str">
        <f>IFERROR(__xludf.DUMMYFUNCTION("UNIQUE(S683:W683, TRUE)"),"9")</f>
        <v>9</v>
      </c>
      <c r="Z683" s="1" t="str">
        <f>IFERROR(__xludf.DUMMYFUNCTION("""COMPUTED_VALUE"""),"A")</f>
        <v>A</v>
      </c>
      <c r="AE683" s="1">
        <f t="shared" ref="AE683:AI683" si="683">IF($A683&lt;&gt;"", COUNTIF($D683:$H683, "=" &amp; Y683),"")</f>
        <v>3</v>
      </c>
      <c r="AF683" s="1">
        <f t="shared" si="683"/>
        <v>2</v>
      </c>
      <c r="AG683" s="1">
        <f t="shared" si="683"/>
        <v>0</v>
      </c>
      <c r="AH683" s="1">
        <f t="shared" si="683"/>
        <v>0</v>
      </c>
      <c r="AI683" s="1">
        <f t="shared" si="683"/>
        <v>0</v>
      </c>
      <c r="AJ683" s="1">
        <f t="shared" si="3"/>
        <v>0</v>
      </c>
      <c r="AL683" s="1">
        <f>IFERROR(__xludf.DUMMYFUNCTION("IFERROR(TRANSPOSE(SORT(TRANSPOSE(FILTER(AE683:AI683, AE683:AI683&lt;&gt;0)),1, FALSE)))"),3.0)</f>
        <v>3</v>
      </c>
      <c r="AM683" s="1">
        <f>IFERROR(__xludf.DUMMYFUNCTION("""COMPUTED_VALUE"""),2.0)</f>
        <v>2</v>
      </c>
      <c r="AR683" s="1">
        <v>3.0</v>
      </c>
      <c r="AS683" s="1">
        <v>2.0</v>
      </c>
      <c r="AT683" s="1"/>
      <c r="AU683" s="1"/>
      <c r="AV683" s="1"/>
      <c r="AX683" s="1">
        <v>682.0</v>
      </c>
      <c r="AY683" s="1">
        <v>3.0</v>
      </c>
      <c r="AZ683" s="1">
        <v>1.0</v>
      </c>
      <c r="BA683" s="1">
        <v>1.0</v>
      </c>
      <c r="BB683" s="1"/>
      <c r="BC683" s="1"/>
      <c r="BD683" s="1">
        <v>14.0</v>
      </c>
      <c r="BE683" s="1">
        <v>1.0</v>
      </c>
      <c r="BF683" s="1">
        <v>13.0</v>
      </c>
      <c r="BG683" s="1">
        <v>2.0</v>
      </c>
      <c r="BH683" s="1">
        <v>14.0</v>
      </c>
      <c r="BI683" s="1" t="s">
        <v>1311</v>
      </c>
      <c r="BJ683" s="1">
        <v>627.0</v>
      </c>
      <c r="BL683" s="1">
        <v>427614.0</v>
      </c>
    </row>
    <row r="684" ht="15.75" customHeight="1">
      <c r="A684" s="2" t="s">
        <v>1312</v>
      </c>
      <c r="B684" s="1" t="str">
        <f>IFERROR(__xludf.DUMMYFUNCTION("""COMPUTED_VALUE"""),"J26J6")</f>
        <v>J26J6</v>
      </c>
      <c r="C684" s="1">
        <f>IFERROR(__xludf.DUMMYFUNCTION("""COMPUTED_VALUE"""),283.0)</f>
        <v>283</v>
      </c>
      <c r="D684" s="1" t="s">
        <v>22</v>
      </c>
      <c r="E684" s="1" t="s">
        <v>24</v>
      </c>
      <c r="F684" s="1" t="s">
        <v>40</v>
      </c>
      <c r="G684" s="1" t="s">
        <v>22</v>
      </c>
      <c r="H684" s="1" t="s">
        <v>40</v>
      </c>
      <c r="M684" s="1">
        <v>1.0</v>
      </c>
      <c r="N684" s="1">
        <v>2.0</v>
      </c>
      <c r="O684" s="1">
        <v>6.0</v>
      </c>
      <c r="P684" s="1">
        <v>1.0</v>
      </c>
      <c r="Q684" s="1">
        <v>6.0</v>
      </c>
      <c r="S684" s="1" t="s">
        <v>25</v>
      </c>
      <c r="T684" s="1" t="s">
        <v>24</v>
      </c>
      <c r="U684" s="1" t="s">
        <v>40</v>
      </c>
      <c r="V684" s="1" t="s">
        <v>25</v>
      </c>
      <c r="W684" s="1" t="s">
        <v>40</v>
      </c>
      <c r="Y684" s="1" t="str">
        <f>IFERROR(__xludf.DUMMYFUNCTION("UNIQUE(S684:W684, TRUE)"),"")</f>
        <v/>
      </c>
      <c r="Z684" s="1" t="str">
        <f>IFERROR(__xludf.DUMMYFUNCTION("""COMPUTED_VALUE"""),"2")</f>
        <v>2</v>
      </c>
      <c r="AA684" s="1" t="str">
        <f>IFERROR(__xludf.DUMMYFUNCTION("""COMPUTED_VALUE"""),"6")</f>
        <v>6</v>
      </c>
      <c r="AE684" s="1">
        <f t="shared" ref="AE684:AI684" si="684">IF($A684&lt;&gt;"", COUNTIF($D684:$H684, "=" &amp; Y684),"")</f>
        <v>0</v>
      </c>
      <c r="AF684" s="1">
        <f t="shared" si="684"/>
        <v>1</v>
      </c>
      <c r="AG684" s="1">
        <f t="shared" si="684"/>
        <v>2</v>
      </c>
      <c r="AH684" s="1">
        <f t="shared" si="684"/>
        <v>0</v>
      </c>
      <c r="AI684" s="1">
        <f t="shared" si="684"/>
        <v>0</v>
      </c>
      <c r="AJ684" s="1">
        <f t="shared" si="3"/>
        <v>2</v>
      </c>
      <c r="AL684" s="1">
        <f>IFERROR(__xludf.DUMMYFUNCTION("IFERROR(TRANSPOSE(SORT(TRANSPOSE(FILTER(AE684:AI684, AE684:AI684&lt;&gt;0)),1, FALSE)))"),2.0)</f>
        <v>2</v>
      </c>
      <c r="AM684" s="1">
        <f>IFERROR(__xludf.DUMMYFUNCTION("""COMPUTED_VALUE"""),1.0)</f>
        <v>1</v>
      </c>
      <c r="AR684" s="1">
        <v>4.0</v>
      </c>
      <c r="AS684" s="1">
        <v>1.0</v>
      </c>
      <c r="AT684" s="1"/>
      <c r="AU684" s="1"/>
      <c r="AV684" s="1"/>
      <c r="AX684" s="1">
        <v>683.0</v>
      </c>
      <c r="AY684" s="1">
        <v>3.0</v>
      </c>
      <c r="AZ684" s="1">
        <v>1.0</v>
      </c>
      <c r="BA684" s="1">
        <v>1.0</v>
      </c>
      <c r="BB684" s="1"/>
      <c r="BC684" s="1"/>
      <c r="BD684" s="1">
        <v>14.0</v>
      </c>
      <c r="BE684" s="1">
        <v>2.0</v>
      </c>
      <c r="BF684" s="1">
        <v>8.0</v>
      </c>
      <c r="BG684" s="1">
        <v>2.0</v>
      </c>
      <c r="BH684" s="1">
        <v>1.0</v>
      </c>
      <c r="BI684" s="1" t="s">
        <v>1313</v>
      </c>
      <c r="BJ684" s="1">
        <v>852.0</v>
      </c>
      <c r="BL684" s="1">
        <v>581916.0</v>
      </c>
    </row>
    <row r="685" ht="15.75" customHeight="1">
      <c r="A685" s="2" t="s">
        <v>1314</v>
      </c>
      <c r="B685" s="1" t="str">
        <f>IFERROR(__xludf.DUMMYFUNCTION("""COMPUTED_VALUE"""),"J7697")</f>
        <v>J7697</v>
      </c>
      <c r="C685" s="1">
        <f>IFERROR(__xludf.DUMMYFUNCTION("""COMPUTED_VALUE"""),587.0)</f>
        <v>587</v>
      </c>
      <c r="D685" s="1" t="s">
        <v>22</v>
      </c>
      <c r="E685" s="1" t="s">
        <v>28</v>
      </c>
      <c r="F685" s="1" t="s">
        <v>40</v>
      </c>
      <c r="G685" s="1" t="s">
        <v>23</v>
      </c>
      <c r="H685" s="1" t="s">
        <v>28</v>
      </c>
      <c r="M685" s="1">
        <v>1.0</v>
      </c>
      <c r="N685" s="1">
        <v>7.0</v>
      </c>
      <c r="O685" s="1">
        <v>6.0</v>
      </c>
      <c r="P685" s="1">
        <v>9.0</v>
      </c>
      <c r="Q685" s="1">
        <v>7.0</v>
      </c>
      <c r="S685" s="1" t="s">
        <v>25</v>
      </c>
      <c r="T685" s="1" t="s">
        <v>28</v>
      </c>
      <c r="U685" s="1" t="s">
        <v>40</v>
      </c>
      <c r="V685" s="1" t="s">
        <v>23</v>
      </c>
      <c r="W685" s="1" t="s">
        <v>28</v>
      </c>
      <c r="Y685" s="1" t="str">
        <f>IFERROR(__xludf.DUMMYFUNCTION("UNIQUE(S685:W685, TRUE)"),"")</f>
        <v/>
      </c>
      <c r="Z685" s="1" t="str">
        <f>IFERROR(__xludf.DUMMYFUNCTION("""COMPUTED_VALUE"""),"7")</f>
        <v>7</v>
      </c>
      <c r="AA685" s="1" t="str">
        <f>IFERROR(__xludf.DUMMYFUNCTION("""COMPUTED_VALUE"""),"6")</f>
        <v>6</v>
      </c>
      <c r="AB685" s="1" t="str">
        <f>IFERROR(__xludf.DUMMYFUNCTION("""COMPUTED_VALUE"""),"9")</f>
        <v>9</v>
      </c>
      <c r="AE685" s="1">
        <f t="shared" ref="AE685:AI685" si="685">IF($A685&lt;&gt;"", COUNTIF($D685:$H685, "=" &amp; Y685),"")</f>
        <v>0</v>
      </c>
      <c r="AF685" s="1">
        <f t="shared" si="685"/>
        <v>2</v>
      </c>
      <c r="AG685" s="1">
        <f t="shared" si="685"/>
        <v>1</v>
      </c>
      <c r="AH685" s="1">
        <f t="shared" si="685"/>
        <v>1</v>
      </c>
      <c r="AI685" s="1">
        <f t="shared" si="685"/>
        <v>0</v>
      </c>
      <c r="AJ685" s="1">
        <f t="shared" si="3"/>
        <v>1</v>
      </c>
      <c r="AL685" s="1">
        <f>IFERROR(__xludf.DUMMYFUNCTION("IFERROR(TRANSPOSE(SORT(TRANSPOSE(FILTER(AE685:AI685, AE685:AI685&lt;&gt;0)),1, FALSE)))"),2.0)</f>
        <v>2</v>
      </c>
      <c r="AM685" s="1">
        <f>IFERROR(__xludf.DUMMYFUNCTION("""COMPUTED_VALUE"""),1.0)</f>
        <v>1</v>
      </c>
      <c r="AN685" s="1">
        <f>IFERROR(__xludf.DUMMYFUNCTION("""COMPUTED_VALUE"""),1.0)</f>
        <v>1</v>
      </c>
      <c r="AR685" s="1">
        <v>3.0</v>
      </c>
      <c r="AS685" s="1">
        <v>1.0</v>
      </c>
      <c r="AT685" s="1">
        <v>1.0</v>
      </c>
      <c r="AU685" s="1"/>
      <c r="AV685" s="1"/>
      <c r="AX685" s="1">
        <v>684.0</v>
      </c>
      <c r="AY685" s="1">
        <v>3.0</v>
      </c>
      <c r="AZ685" s="1">
        <v>1.0</v>
      </c>
      <c r="BA685" s="1">
        <v>1.0</v>
      </c>
      <c r="BB685" s="1"/>
      <c r="BC685" s="1"/>
      <c r="BD685" s="1">
        <v>14.0</v>
      </c>
      <c r="BE685" s="1">
        <v>3.0</v>
      </c>
      <c r="BF685" s="1">
        <v>3.0</v>
      </c>
      <c r="BG685" s="1">
        <v>1.0</v>
      </c>
      <c r="BH685" s="1">
        <v>7.0</v>
      </c>
      <c r="BI685" s="1" t="s">
        <v>1315</v>
      </c>
      <c r="BJ685" s="1">
        <v>505.0</v>
      </c>
      <c r="BL685" s="1">
        <v>345420.0</v>
      </c>
    </row>
    <row r="686" ht="15.75" customHeight="1">
      <c r="A686" s="2" t="s">
        <v>1316</v>
      </c>
      <c r="B686" s="1" t="str">
        <f>IFERROR(__xludf.DUMMYFUNCTION("""COMPUTED_VALUE"""),"44J44")</f>
        <v>44J44</v>
      </c>
      <c r="C686" s="1">
        <f>IFERROR(__xludf.DUMMYFUNCTION("""COMPUTED_VALUE"""),716.0)</f>
        <v>716</v>
      </c>
      <c r="D686" s="1" t="s">
        <v>21</v>
      </c>
      <c r="E686" s="1" t="s">
        <v>21</v>
      </c>
      <c r="F686" s="1" t="s">
        <v>22</v>
      </c>
      <c r="G686" s="1" t="s">
        <v>21</v>
      </c>
      <c r="H686" s="1" t="s">
        <v>21</v>
      </c>
      <c r="M686" s="1">
        <v>4.0</v>
      </c>
      <c r="N686" s="1">
        <v>4.0</v>
      </c>
      <c r="O686" s="1">
        <v>1.0</v>
      </c>
      <c r="P686" s="1">
        <v>4.0</v>
      </c>
      <c r="Q686" s="1">
        <v>4.0</v>
      </c>
      <c r="S686" s="1" t="s">
        <v>21</v>
      </c>
      <c r="T686" s="1" t="s">
        <v>21</v>
      </c>
      <c r="U686" s="1" t="s">
        <v>25</v>
      </c>
      <c r="V686" s="1" t="s">
        <v>21</v>
      </c>
      <c r="W686" s="1" t="s">
        <v>21</v>
      </c>
      <c r="Y686" s="1" t="str">
        <f>IFERROR(__xludf.DUMMYFUNCTION("UNIQUE(S686:W686, TRUE)"),"4")</f>
        <v>4</v>
      </c>
      <c r="Z686" s="1" t="str">
        <f>IFERROR(__xludf.DUMMYFUNCTION("""COMPUTED_VALUE"""),"")</f>
        <v/>
      </c>
      <c r="AE686" s="1">
        <f t="shared" ref="AE686:AI686" si="686">IF($A686&lt;&gt;"", COUNTIF($D686:$H686, "=" &amp; Y686),"")</f>
        <v>4</v>
      </c>
      <c r="AF686" s="1">
        <f t="shared" si="686"/>
        <v>0</v>
      </c>
      <c r="AG686" s="1">
        <f t="shared" si="686"/>
        <v>0</v>
      </c>
      <c r="AH686" s="1">
        <f t="shared" si="686"/>
        <v>0</v>
      </c>
      <c r="AI686" s="1">
        <f t="shared" si="686"/>
        <v>0</v>
      </c>
      <c r="AJ686" s="1">
        <f t="shared" si="3"/>
        <v>1</v>
      </c>
      <c r="AL686" s="1">
        <f>IFERROR(__xludf.DUMMYFUNCTION("IFERROR(TRANSPOSE(SORT(TRANSPOSE(FILTER(AE686:AI686, AE686:AI686&lt;&gt;0)),1, FALSE)))"),4.0)</f>
        <v>4</v>
      </c>
      <c r="AR686" s="1">
        <v>5.0</v>
      </c>
      <c r="AS686" s="1"/>
      <c r="AT686" s="1"/>
      <c r="AU686" s="1"/>
      <c r="AV686" s="1"/>
      <c r="AX686" s="1">
        <v>685.0</v>
      </c>
      <c r="AY686" s="1">
        <v>3.0</v>
      </c>
      <c r="AZ686" s="1">
        <v>1.0</v>
      </c>
      <c r="BA686" s="1">
        <v>1.0</v>
      </c>
      <c r="BB686" s="1"/>
      <c r="BC686" s="1"/>
      <c r="BD686" s="1">
        <v>14.0</v>
      </c>
      <c r="BE686" s="1">
        <v>7.0</v>
      </c>
      <c r="BF686" s="1">
        <v>7.0</v>
      </c>
      <c r="BG686" s="1">
        <v>5.0</v>
      </c>
      <c r="BH686" s="1">
        <v>1.0</v>
      </c>
      <c r="BI686" s="1" t="s">
        <v>1317</v>
      </c>
      <c r="BJ686" s="1">
        <v>912.0</v>
      </c>
      <c r="BL686" s="1">
        <v>624720.0</v>
      </c>
    </row>
    <row r="687" ht="15.75" customHeight="1">
      <c r="A687" s="2" t="s">
        <v>1318</v>
      </c>
      <c r="B687" s="1" t="str">
        <f>IFERROR(__xludf.DUMMYFUNCTION("""COMPUTED_VALUE"""),"7K7K7")</f>
        <v>7K7K7</v>
      </c>
      <c r="C687" s="1">
        <f>IFERROR(__xludf.DUMMYFUNCTION("""COMPUTED_VALUE"""),90.0)</f>
        <v>90</v>
      </c>
      <c r="D687" s="1" t="s">
        <v>28</v>
      </c>
      <c r="E687" s="1" t="s">
        <v>38</v>
      </c>
      <c r="F687" s="1" t="s">
        <v>28</v>
      </c>
      <c r="G687" s="1" t="s">
        <v>38</v>
      </c>
      <c r="H687" s="1" t="s">
        <v>28</v>
      </c>
      <c r="M687" s="1">
        <v>7.0</v>
      </c>
      <c r="N687" s="1">
        <v>13.0</v>
      </c>
      <c r="O687" s="1">
        <v>7.0</v>
      </c>
      <c r="P687" s="1">
        <v>13.0</v>
      </c>
      <c r="Q687" s="1">
        <v>7.0</v>
      </c>
      <c r="S687" s="1" t="s">
        <v>28</v>
      </c>
      <c r="T687" s="1" t="s">
        <v>38</v>
      </c>
      <c r="U687" s="1" t="s">
        <v>28</v>
      </c>
      <c r="V687" s="1" t="s">
        <v>38</v>
      </c>
      <c r="W687" s="1" t="s">
        <v>28</v>
      </c>
      <c r="Y687" s="1" t="str">
        <f>IFERROR(__xludf.DUMMYFUNCTION("UNIQUE(S687:W687, TRUE)"),"7")</f>
        <v>7</v>
      </c>
      <c r="Z687" s="1" t="str">
        <f>IFERROR(__xludf.DUMMYFUNCTION("""COMPUTED_VALUE"""),"K")</f>
        <v>K</v>
      </c>
      <c r="AE687" s="1">
        <f t="shared" ref="AE687:AI687" si="687">IF($A687&lt;&gt;"", COUNTIF($D687:$H687, "=" &amp; Y687),"")</f>
        <v>3</v>
      </c>
      <c r="AF687" s="1">
        <f t="shared" si="687"/>
        <v>2</v>
      </c>
      <c r="AG687" s="1">
        <f t="shared" si="687"/>
        <v>0</v>
      </c>
      <c r="AH687" s="1">
        <f t="shared" si="687"/>
        <v>0</v>
      </c>
      <c r="AI687" s="1">
        <f t="shared" si="687"/>
        <v>0</v>
      </c>
      <c r="AJ687" s="1">
        <f t="shared" si="3"/>
        <v>0</v>
      </c>
      <c r="AL687" s="1">
        <f>IFERROR(__xludf.DUMMYFUNCTION("IFERROR(TRANSPOSE(SORT(TRANSPOSE(FILTER(AE687:AI687, AE687:AI687&lt;&gt;0)),1, FALSE)))"),3.0)</f>
        <v>3</v>
      </c>
      <c r="AM687" s="1">
        <f>IFERROR(__xludf.DUMMYFUNCTION("""COMPUTED_VALUE"""),2.0)</f>
        <v>2</v>
      </c>
      <c r="AR687" s="1">
        <v>3.0</v>
      </c>
      <c r="AS687" s="1">
        <v>2.0</v>
      </c>
      <c r="AT687" s="1"/>
      <c r="AU687" s="1"/>
      <c r="AV687" s="1"/>
      <c r="AX687" s="1">
        <v>686.0</v>
      </c>
      <c r="AY687" s="1">
        <v>3.0</v>
      </c>
      <c r="AZ687" s="1">
        <v>1.0</v>
      </c>
      <c r="BA687" s="1">
        <v>1.0</v>
      </c>
      <c r="BB687" s="1"/>
      <c r="BC687" s="1"/>
      <c r="BD687" s="1">
        <v>14.0</v>
      </c>
      <c r="BE687" s="1">
        <v>8.0</v>
      </c>
      <c r="BF687" s="1">
        <v>7.0</v>
      </c>
      <c r="BG687" s="1">
        <v>8.0</v>
      </c>
      <c r="BH687" s="1">
        <v>8.0</v>
      </c>
      <c r="BI687" s="1" t="s">
        <v>1319</v>
      </c>
      <c r="BJ687" s="1">
        <v>816.0</v>
      </c>
      <c r="BL687" s="1">
        <v>559776.0</v>
      </c>
    </row>
    <row r="688" ht="15.75" customHeight="1">
      <c r="A688" s="2" t="s">
        <v>1320</v>
      </c>
      <c r="B688" s="1" t="str">
        <f>IFERROR(__xludf.DUMMYFUNCTION("""COMPUTED_VALUE"""),"9KJ49")</f>
        <v>9KJ49</v>
      </c>
      <c r="C688" s="1">
        <f>IFERROR(__xludf.DUMMYFUNCTION("""COMPUTED_VALUE"""),723.0)</f>
        <v>723</v>
      </c>
      <c r="D688" s="1" t="s">
        <v>23</v>
      </c>
      <c r="E688" s="1" t="s">
        <v>38</v>
      </c>
      <c r="F688" s="1" t="s">
        <v>22</v>
      </c>
      <c r="G688" s="1" t="s">
        <v>21</v>
      </c>
      <c r="H688" s="1" t="s">
        <v>23</v>
      </c>
      <c r="M688" s="1">
        <v>9.0</v>
      </c>
      <c r="N688" s="1">
        <v>13.0</v>
      </c>
      <c r="O688" s="1">
        <v>1.0</v>
      </c>
      <c r="P688" s="1">
        <v>4.0</v>
      </c>
      <c r="Q688" s="1">
        <v>9.0</v>
      </c>
      <c r="S688" s="1" t="s">
        <v>23</v>
      </c>
      <c r="T688" s="1" t="s">
        <v>38</v>
      </c>
      <c r="U688" s="1" t="s">
        <v>25</v>
      </c>
      <c r="V688" s="1" t="s">
        <v>21</v>
      </c>
      <c r="W688" s="1" t="s">
        <v>23</v>
      </c>
      <c r="Y688" s="1" t="str">
        <f>IFERROR(__xludf.DUMMYFUNCTION("UNIQUE(S688:W688, TRUE)"),"9")</f>
        <v>9</v>
      </c>
      <c r="Z688" s="1" t="str">
        <f>IFERROR(__xludf.DUMMYFUNCTION("""COMPUTED_VALUE"""),"K")</f>
        <v>K</v>
      </c>
      <c r="AA688" s="1" t="str">
        <f>IFERROR(__xludf.DUMMYFUNCTION("""COMPUTED_VALUE"""),"")</f>
        <v/>
      </c>
      <c r="AB688" s="1" t="str">
        <f>IFERROR(__xludf.DUMMYFUNCTION("""COMPUTED_VALUE"""),"4")</f>
        <v>4</v>
      </c>
      <c r="AE688" s="1">
        <f t="shared" ref="AE688:AI688" si="688">IF($A688&lt;&gt;"", COUNTIF($D688:$H688, "=" &amp; Y688),"")</f>
        <v>2</v>
      </c>
      <c r="AF688" s="1">
        <f t="shared" si="688"/>
        <v>1</v>
      </c>
      <c r="AG688" s="1">
        <f t="shared" si="688"/>
        <v>0</v>
      </c>
      <c r="AH688" s="1">
        <f t="shared" si="688"/>
        <v>1</v>
      </c>
      <c r="AI688" s="1">
        <f t="shared" si="688"/>
        <v>0</v>
      </c>
      <c r="AJ688" s="1">
        <f t="shared" si="3"/>
        <v>1</v>
      </c>
      <c r="AL688" s="1">
        <f>IFERROR(__xludf.DUMMYFUNCTION("IFERROR(TRANSPOSE(SORT(TRANSPOSE(FILTER(AE688:AI688, AE688:AI688&lt;&gt;0)),1, FALSE)))"),2.0)</f>
        <v>2</v>
      </c>
      <c r="AM688" s="1">
        <f>IFERROR(__xludf.DUMMYFUNCTION("""COMPUTED_VALUE"""),1.0)</f>
        <v>1</v>
      </c>
      <c r="AN688" s="1">
        <f>IFERROR(__xludf.DUMMYFUNCTION("""COMPUTED_VALUE"""),1.0)</f>
        <v>1</v>
      </c>
      <c r="AR688" s="1">
        <v>3.0</v>
      </c>
      <c r="AS688" s="1">
        <v>1.0</v>
      </c>
      <c r="AT688" s="1">
        <v>1.0</v>
      </c>
      <c r="AU688" s="1"/>
      <c r="AV688" s="1"/>
      <c r="AX688" s="1">
        <v>687.0</v>
      </c>
      <c r="AY688" s="1">
        <v>3.0</v>
      </c>
      <c r="AZ688" s="1">
        <v>1.0</v>
      </c>
      <c r="BA688" s="1">
        <v>1.0</v>
      </c>
      <c r="BB688" s="1"/>
      <c r="BC688" s="1"/>
      <c r="BD688" s="1">
        <v>14.0</v>
      </c>
      <c r="BE688" s="1">
        <v>8.0</v>
      </c>
      <c r="BF688" s="1">
        <v>8.0</v>
      </c>
      <c r="BG688" s="1">
        <v>8.0</v>
      </c>
      <c r="BH688" s="1">
        <v>12.0</v>
      </c>
      <c r="BI688" s="1" t="s">
        <v>1321</v>
      </c>
      <c r="BJ688" s="1">
        <v>272.0</v>
      </c>
      <c r="BL688" s="1">
        <v>186864.0</v>
      </c>
    </row>
    <row r="689" ht="15.75" customHeight="1">
      <c r="A689" s="2" t="s">
        <v>1322</v>
      </c>
      <c r="B689" s="1">
        <f>IFERROR(__xludf.DUMMYFUNCTION("""COMPUTED_VALUE"""),72724.0)</f>
        <v>72724</v>
      </c>
      <c r="C689" s="1">
        <f>IFERROR(__xludf.DUMMYFUNCTION("""COMPUTED_VALUE"""),475.0)</f>
        <v>475</v>
      </c>
      <c r="D689" s="1" t="s">
        <v>28</v>
      </c>
      <c r="E689" s="1" t="s">
        <v>24</v>
      </c>
      <c r="F689" s="1" t="s">
        <v>28</v>
      </c>
      <c r="G689" s="1" t="s">
        <v>24</v>
      </c>
      <c r="H689" s="1" t="s">
        <v>21</v>
      </c>
      <c r="M689" s="1">
        <v>7.0</v>
      </c>
      <c r="N689" s="1">
        <v>2.0</v>
      </c>
      <c r="O689" s="1">
        <v>7.0</v>
      </c>
      <c r="P689" s="1">
        <v>2.0</v>
      </c>
      <c r="Q689" s="1">
        <v>4.0</v>
      </c>
      <c r="S689" s="1" t="s">
        <v>28</v>
      </c>
      <c r="T689" s="1" t="s">
        <v>24</v>
      </c>
      <c r="U689" s="1" t="s">
        <v>28</v>
      </c>
      <c r="V689" s="1" t="s">
        <v>24</v>
      </c>
      <c r="W689" s="1" t="s">
        <v>21</v>
      </c>
      <c r="Y689" s="1" t="str">
        <f>IFERROR(__xludf.DUMMYFUNCTION("UNIQUE(S689:W689, TRUE)"),"7")</f>
        <v>7</v>
      </c>
      <c r="Z689" s="1" t="str">
        <f>IFERROR(__xludf.DUMMYFUNCTION("""COMPUTED_VALUE"""),"2")</f>
        <v>2</v>
      </c>
      <c r="AA689" s="1" t="str">
        <f>IFERROR(__xludf.DUMMYFUNCTION("""COMPUTED_VALUE"""),"4")</f>
        <v>4</v>
      </c>
      <c r="AE689" s="1">
        <f t="shared" ref="AE689:AI689" si="689">IF($A689&lt;&gt;"", COUNTIF($D689:$H689, "=" &amp; Y689),"")</f>
        <v>2</v>
      </c>
      <c r="AF689" s="1">
        <f t="shared" si="689"/>
        <v>2</v>
      </c>
      <c r="AG689" s="1">
        <f t="shared" si="689"/>
        <v>1</v>
      </c>
      <c r="AH689" s="1">
        <f t="shared" si="689"/>
        <v>0</v>
      </c>
      <c r="AI689" s="1">
        <f t="shared" si="689"/>
        <v>0</v>
      </c>
      <c r="AJ689" s="1">
        <f t="shared" si="3"/>
        <v>0</v>
      </c>
      <c r="AL689" s="1">
        <f>IFERROR(__xludf.DUMMYFUNCTION("IFERROR(TRANSPOSE(SORT(TRANSPOSE(FILTER(AE689:AI689, AE689:AI689&lt;&gt;0)),1, FALSE)))"),2.0)</f>
        <v>2</v>
      </c>
      <c r="AM689" s="1">
        <f>IFERROR(__xludf.DUMMYFUNCTION("""COMPUTED_VALUE"""),2.0)</f>
        <v>2</v>
      </c>
      <c r="AN689" s="1">
        <f>IFERROR(__xludf.DUMMYFUNCTION("""COMPUTED_VALUE"""),1.0)</f>
        <v>1</v>
      </c>
      <c r="AR689" s="1">
        <v>2.0</v>
      </c>
      <c r="AS689" s="1">
        <v>2.0</v>
      </c>
      <c r="AT689" s="1">
        <v>1.0</v>
      </c>
      <c r="AU689" s="1"/>
      <c r="AV689" s="1"/>
      <c r="AX689" s="1">
        <v>688.0</v>
      </c>
      <c r="AY689" s="1">
        <v>3.0</v>
      </c>
      <c r="AZ689" s="1">
        <v>1.0</v>
      </c>
      <c r="BA689" s="1">
        <v>1.0</v>
      </c>
      <c r="BB689" s="1"/>
      <c r="BC689" s="1"/>
      <c r="BD689" s="1">
        <v>14.0</v>
      </c>
      <c r="BE689" s="1">
        <v>8.0</v>
      </c>
      <c r="BF689" s="1">
        <v>13.0</v>
      </c>
      <c r="BG689" s="1">
        <v>1.0</v>
      </c>
      <c r="BH689" s="1">
        <v>13.0</v>
      </c>
      <c r="BI689" s="1" t="s">
        <v>1323</v>
      </c>
      <c r="BJ689" s="1">
        <v>486.0</v>
      </c>
      <c r="BL689" s="1">
        <v>334368.0</v>
      </c>
    </row>
    <row r="690" ht="15.75" customHeight="1">
      <c r="A690" s="2" t="s">
        <v>1324</v>
      </c>
      <c r="B690" s="1" t="str">
        <f>IFERROR(__xludf.DUMMYFUNCTION("""COMPUTED_VALUE"""),"AA77J")</f>
        <v>AA77J</v>
      </c>
      <c r="C690" s="1">
        <f>IFERROR(__xludf.DUMMYFUNCTION("""COMPUTED_VALUE"""),831.0)</f>
        <v>831</v>
      </c>
      <c r="D690" s="1" t="s">
        <v>39</v>
      </c>
      <c r="E690" s="1" t="s">
        <v>39</v>
      </c>
      <c r="F690" s="1" t="s">
        <v>28</v>
      </c>
      <c r="G690" s="1" t="s">
        <v>28</v>
      </c>
      <c r="H690" s="1" t="s">
        <v>22</v>
      </c>
      <c r="M690" s="1">
        <v>14.0</v>
      </c>
      <c r="N690" s="1">
        <v>14.0</v>
      </c>
      <c r="O690" s="1">
        <v>7.0</v>
      </c>
      <c r="P690" s="1">
        <v>7.0</v>
      </c>
      <c r="Q690" s="1">
        <v>1.0</v>
      </c>
      <c r="S690" s="1" t="s">
        <v>39</v>
      </c>
      <c r="T690" s="1" t="s">
        <v>39</v>
      </c>
      <c r="U690" s="1" t="s">
        <v>28</v>
      </c>
      <c r="V690" s="1" t="s">
        <v>28</v>
      </c>
      <c r="W690" s="1" t="s">
        <v>25</v>
      </c>
      <c r="Y690" s="1" t="str">
        <f>IFERROR(__xludf.DUMMYFUNCTION("UNIQUE(S690:W690, TRUE)"),"A")</f>
        <v>A</v>
      </c>
      <c r="Z690" s="1" t="str">
        <f>IFERROR(__xludf.DUMMYFUNCTION("""COMPUTED_VALUE"""),"7")</f>
        <v>7</v>
      </c>
      <c r="AA690" s="1" t="str">
        <f>IFERROR(__xludf.DUMMYFUNCTION("""COMPUTED_VALUE"""),"")</f>
        <v/>
      </c>
      <c r="AE690" s="1">
        <f t="shared" ref="AE690:AI690" si="690">IF($A690&lt;&gt;"", COUNTIF($D690:$H690, "=" &amp; Y690),"")</f>
        <v>2</v>
      </c>
      <c r="AF690" s="1">
        <f t="shared" si="690"/>
        <v>2</v>
      </c>
      <c r="AG690" s="1">
        <f t="shared" si="690"/>
        <v>0</v>
      </c>
      <c r="AH690" s="1">
        <f t="shared" si="690"/>
        <v>0</v>
      </c>
      <c r="AI690" s="1">
        <f t="shared" si="690"/>
        <v>0</v>
      </c>
      <c r="AJ690" s="1">
        <f t="shared" si="3"/>
        <v>1</v>
      </c>
      <c r="AL690" s="1">
        <f>IFERROR(__xludf.DUMMYFUNCTION("IFERROR(TRANSPOSE(SORT(TRANSPOSE(FILTER(AE690:AI690, AE690:AI690&lt;&gt;0)),1, FALSE)))"),2.0)</f>
        <v>2</v>
      </c>
      <c r="AM690" s="1">
        <f>IFERROR(__xludf.DUMMYFUNCTION("""COMPUTED_VALUE"""),2.0)</f>
        <v>2</v>
      </c>
      <c r="AR690" s="1">
        <v>3.0</v>
      </c>
      <c r="AS690" s="1">
        <v>2.0</v>
      </c>
      <c r="AT690" s="1"/>
      <c r="AU690" s="1"/>
      <c r="AV690" s="1"/>
      <c r="AX690" s="1">
        <v>689.0</v>
      </c>
      <c r="AY690" s="1">
        <v>3.0</v>
      </c>
      <c r="AZ690" s="1">
        <v>1.0</v>
      </c>
      <c r="BA690" s="1">
        <v>1.0</v>
      </c>
      <c r="BB690" s="1"/>
      <c r="BC690" s="1"/>
      <c r="BD690" s="1">
        <v>14.0</v>
      </c>
      <c r="BE690" s="1">
        <v>10.0</v>
      </c>
      <c r="BF690" s="1">
        <v>12.0</v>
      </c>
      <c r="BG690" s="1">
        <v>10.0</v>
      </c>
      <c r="BH690" s="1">
        <v>1.0</v>
      </c>
      <c r="BI690" s="1" t="s">
        <v>1325</v>
      </c>
      <c r="BJ690" s="1">
        <v>473.0</v>
      </c>
      <c r="BL690" s="1">
        <v>325897.0</v>
      </c>
    </row>
    <row r="691" ht="15.75" customHeight="1">
      <c r="A691" s="2" t="s">
        <v>1326</v>
      </c>
      <c r="B691" s="1">
        <f>IFERROR(__xludf.DUMMYFUNCTION("""COMPUTED_VALUE"""),33363.0)</f>
        <v>33363</v>
      </c>
      <c r="C691" s="1">
        <f>IFERROR(__xludf.DUMMYFUNCTION("""COMPUTED_VALUE"""),621.0)</f>
        <v>621</v>
      </c>
      <c r="D691" s="1" t="s">
        <v>31</v>
      </c>
      <c r="E691" s="1" t="s">
        <v>31</v>
      </c>
      <c r="F691" s="1" t="s">
        <v>31</v>
      </c>
      <c r="G691" s="1" t="s">
        <v>40</v>
      </c>
      <c r="H691" s="1" t="s">
        <v>31</v>
      </c>
      <c r="M691" s="1">
        <v>3.0</v>
      </c>
      <c r="N691" s="1">
        <v>3.0</v>
      </c>
      <c r="O691" s="1">
        <v>3.0</v>
      </c>
      <c r="P691" s="1">
        <v>6.0</v>
      </c>
      <c r="Q691" s="1">
        <v>3.0</v>
      </c>
      <c r="S691" s="1" t="s">
        <v>31</v>
      </c>
      <c r="T691" s="1" t="s">
        <v>31</v>
      </c>
      <c r="U691" s="1" t="s">
        <v>31</v>
      </c>
      <c r="V691" s="1" t="s">
        <v>40</v>
      </c>
      <c r="W691" s="1" t="s">
        <v>31</v>
      </c>
      <c r="Y691" s="1" t="str">
        <f>IFERROR(__xludf.DUMMYFUNCTION("UNIQUE(S691:W691, TRUE)"),"3")</f>
        <v>3</v>
      </c>
      <c r="Z691" s="1" t="str">
        <f>IFERROR(__xludf.DUMMYFUNCTION("""COMPUTED_VALUE"""),"6")</f>
        <v>6</v>
      </c>
      <c r="AE691" s="1">
        <f t="shared" ref="AE691:AI691" si="691">IF($A691&lt;&gt;"", COUNTIF($D691:$H691, "=" &amp; Y691),"")</f>
        <v>4</v>
      </c>
      <c r="AF691" s="1">
        <f t="shared" si="691"/>
        <v>1</v>
      </c>
      <c r="AG691" s="1">
        <f t="shared" si="691"/>
        <v>0</v>
      </c>
      <c r="AH691" s="1">
        <f t="shared" si="691"/>
        <v>0</v>
      </c>
      <c r="AI691" s="1">
        <f t="shared" si="691"/>
        <v>0</v>
      </c>
      <c r="AJ691" s="1">
        <f t="shared" si="3"/>
        <v>0</v>
      </c>
      <c r="AL691" s="1">
        <f>IFERROR(__xludf.DUMMYFUNCTION("IFERROR(TRANSPOSE(SORT(TRANSPOSE(FILTER(AE691:AI691, AE691:AI691&lt;&gt;0)),1, FALSE)))"),4.0)</f>
        <v>4</v>
      </c>
      <c r="AM691" s="1">
        <f>IFERROR(__xludf.DUMMYFUNCTION("""COMPUTED_VALUE"""),1.0)</f>
        <v>1</v>
      </c>
      <c r="AR691" s="1">
        <v>4.0</v>
      </c>
      <c r="AS691" s="1">
        <v>1.0</v>
      </c>
      <c r="AT691" s="1"/>
      <c r="AU691" s="1"/>
      <c r="AV691" s="1"/>
      <c r="AX691" s="1">
        <v>690.0</v>
      </c>
      <c r="AY691" s="1">
        <v>3.0</v>
      </c>
      <c r="AZ691" s="1">
        <v>1.0</v>
      </c>
      <c r="BA691" s="1">
        <v>1.0</v>
      </c>
      <c r="BB691" s="1"/>
      <c r="BC691" s="1"/>
      <c r="BD691" s="1">
        <v>14.0</v>
      </c>
      <c r="BE691" s="1">
        <v>13.0</v>
      </c>
      <c r="BF691" s="1">
        <v>1.0</v>
      </c>
      <c r="BG691" s="1">
        <v>9.0</v>
      </c>
      <c r="BH691" s="1">
        <v>13.0</v>
      </c>
      <c r="BI691" s="1" t="s">
        <v>1327</v>
      </c>
      <c r="BJ691" s="1">
        <v>264.0</v>
      </c>
      <c r="BL691" s="1">
        <v>182160.0</v>
      </c>
    </row>
    <row r="692" ht="15.75" customHeight="1">
      <c r="A692" s="2" t="s">
        <v>1328</v>
      </c>
      <c r="B692" s="1" t="str">
        <f>IFERROR(__xludf.DUMMYFUNCTION("""COMPUTED_VALUE"""),"Q3QJQ")</f>
        <v>Q3QJQ</v>
      </c>
      <c r="C692" s="1">
        <f>IFERROR(__xludf.DUMMYFUNCTION("""COMPUTED_VALUE"""),306.0)</f>
        <v>306</v>
      </c>
      <c r="D692" s="1" t="s">
        <v>20</v>
      </c>
      <c r="E692" s="1" t="s">
        <v>31</v>
      </c>
      <c r="F692" s="1" t="s">
        <v>20</v>
      </c>
      <c r="G692" s="1" t="s">
        <v>22</v>
      </c>
      <c r="H692" s="1" t="s">
        <v>20</v>
      </c>
      <c r="M692" s="1">
        <v>12.0</v>
      </c>
      <c r="N692" s="1">
        <v>3.0</v>
      </c>
      <c r="O692" s="1">
        <v>12.0</v>
      </c>
      <c r="P692" s="1">
        <v>1.0</v>
      </c>
      <c r="Q692" s="1">
        <v>12.0</v>
      </c>
      <c r="S692" s="1" t="s">
        <v>20</v>
      </c>
      <c r="T692" s="1" t="s">
        <v>31</v>
      </c>
      <c r="U692" s="1" t="s">
        <v>20</v>
      </c>
      <c r="V692" s="1" t="s">
        <v>25</v>
      </c>
      <c r="W692" s="1" t="s">
        <v>20</v>
      </c>
      <c r="Y692" s="1" t="str">
        <f>IFERROR(__xludf.DUMMYFUNCTION("UNIQUE(S692:W692, TRUE)"),"Q")</f>
        <v>Q</v>
      </c>
      <c r="Z692" s="1" t="str">
        <f>IFERROR(__xludf.DUMMYFUNCTION("""COMPUTED_VALUE"""),"3")</f>
        <v>3</v>
      </c>
      <c r="AA692" s="1" t="str">
        <f>IFERROR(__xludf.DUMMYFUNCTION("""COMPUTED_VALUE"""),"")</f>
        <v/>
      </c>
      <c r="AE692" s="1">
        <f t="shared" ref="AE692:AI692" si="692">IF($A692&lt;&gt;"", COUNTIF($D692:$H692, "=" &amp; Y692),"")</f>
        <v>3</v>
      </c>
      <c r="AF692" s="1">
        <f t="shared" si="692"/>
        <v>1</v>
      </c>
      <c r="AG692" s="1">
        <f t="shared" si="692"/>
        <v>0</v>
      </c>
      <c r="AH692" s="1">
        <f t="shared" si="692"/>
        <v>0</v>
      </c>
      <c r="AI692" s="1">
        <f t="shared" si="692"/>
        <v>0</v>
      </c>
      <c r="AJ692" s="1">
        <f t="shared" si="3"/>
        <v>1</v>
      </c>
      <c r="AL692" s="1">
        <f>IFERROR(__xludf.DUMMYFUNCTION("IFERROR(TRANSPOSE(SORT(TRANSPOSE(FILTER(AE692:AI692, AE692:AI692&lt;&gt;0)),1, FALSE)))"),3.0)</f>
        <v>3</v>
      </c>
      <c r="AM692" s="1">
        <f>IFERROR(__xludf.DUMMYFUNCTION("""COMPUTED_VALUE"""),1.0)</f>
        <v>1</v>
      </c>
      <c r="AR692" s="1">
        <v>4.0</v>
      </c>
      <c r="AS692" s="1">
        <v>1.0</v>
      </c>
      <c r="AT692" s="1"/>
      <c r="AU692" s="1"/>
      <c r="AV692" s="1"/>
      <c r="AX692" s="1">
        <v>691.0</v>
      </c>
      <c r="AY692" s="1">
        <v>3.0</v>
      </c>
      <c r="AZ692" s="1">
        <v>1.0</v>
      </c>
      <c r="BA692" s="1">
        <v>1.0</v>
      </c>
      <c r="BB692" s="1"/>
      <c r="BC692" s="1"/>
      <c r="BD692" s="1">
        <v>14.0</v>
      </c>
      <c r="BE692" s="1">
        <v>13.0</v>
      </c>
      <c r="BF692" s="1">
        <v>14.0</v>
      </c>
      <c r="BG692" s="1">
        <v>14.0</v>
      </c>
      <c r="BH692" s="1">
        <v>5.0</v>
      </c>
      <c r="BI692" s="1" t="s">
        <v>1329</v>
      </c>
      <c r="BJ692" s="1">
        <v>381.0</v>
      </c>
      <c r="BL692" s="1">
        <v>263271.0</v>
      </c>
    </row>
    <row r="693" ht="15.75" customHeight="1">
      <c r="A693" s="2" t="s">
        <v>1330</v>
      </c>
      <c r="B693" s="1" t="str">
        <f>IFERROR(__xludf.DUMMYFUNCTION("""COMPUTED_VALUE"""),"66QQQ")</f>
        <v>66QQQ</v>
      </c>
      <c r="C693" s="1">
        <f>IFERROR(__xludf.DUMMYFUNCTION("""COMPUTED_VALUE"""),744.0)</f>
        <v>744</v>
      </c>
      <c r="D693" s="1" t="s">
        <v>40</v>
      </c>
      <c r="E693" s="1" t="s">
        <v>40</v>
      </c>
      <c r="F693" s="1" t="s">
        <v>20</v>
      </c>
      <c r="G693" s="1" t="s">
        <v>20</v>
      </c>
      <c r="H693" s="1" t="s">
        <v>20</v>
      </c>
      <c r="M693" s="1">
        <v>6.0</v>
      </c>
      <c r="N693" s="1">
        <v>6.0</v>
      </c>
      <c r="O693" s="1">
        <v>12.0</v>
      </c>
      <c r="P693" s="1">
        <v>12.0</v>
      </c>
      <c r="Q693" s="1">
        <v>12.0</v>
      </c>
      <c r="S693" s="1" t="s">
        <v>40</v>
      </c>
      <c r="T693" s="1" t="s">
        <v>40</v>
      </c>
      <c r="U693" s="1" t="s">
        <v>20</v>
      </c>
      <c r="V693" s="1" t="s">
        <v>20</v>
      </c>
      <c r="W693" s="1" t="s">
        <v>20</v>
      </c>
      <c r="Y693" s="1" t="str">
        <f>IFERROR(__xludf.DUMMYFUNCTION("UNIQUE(S693:W693, TRUE)"),"6")</f>
        <v>6</v>
      </c>
      <c r="Z693" s="1" t="str">
        <f>IFERROR(__xludf.DUMMYFUNCTION("""COMPUTED_VALUE"""),"Q")</f>
        <v>Q</v>
      </c>
      <c r="AE693" s="1">
        <f t="shared" ref="AE693:AI693" si="693">IF($A693&lt;&gt;"", COUNTIF($D693:$H693, "=" &amp; Y693),"")</f>
        <v>2</v>
      </c>
      <c r="AF693" s="1">
        <f t="shared" si="693"/>
        <v>3</v>
      </c>
      <c r="AG693" s="1">
        <f t="shared" si="693"/>
        <v>0</v>
      </c>
      <c r="AH693" s="1">
        <f t="shared" si="693"/>
        <v>0</v>
      </c>
      <c r="AI693" s="1">
        <f t="shared" si="693"/>
        <v>0</v>
      </c>
      <c r="AJ693" s="1">
        <f t="shared" si="3"/>
        <v>0</v>
      </c>
      <c r="AL693" s="1">
        <f>IFERROR(__xludf.DUMMYFUNCTION("IFERROR(TRANSPOSE(SORT(TRANSPOSE(FILTER(AE693:AI693, AE693:AI693&lt;&gt;0)),1, FALSE)))"),3.0)</f>
        <v>3</v>
      </c>
      <c r="AM693" s="1">
        <f>IFERROR(__xludf.DUMMYFUNCTION("""COMPUTED_VALUE"""),2.0)</f>
        <v>2</v>
      </c>
      <c r="AR693" s="1">
        <v>3.0</v>
      </c>
      <c r="AS693" s="1">
        <v>2.0</v>
      </c>
      <c r="AT693" s="1"/>
      <c r="AU693" s="1"/>
      <c r="AV693" s="1"/>
      <c r="AX693" s="1">
        <v>692.0</v>
      </c>
      <c r="AY693" s="1">
        <v>3.0</v>
      </c>
      <c r="AZ693" s="1">
        <v>1.0</v>
      </c>
      <c r="BA693" s="1">
        <v>1.0</v>
      </c>
      <c r="BB693" s="1"/>
      <c r="BC693" s="1"/>
      <c r="BD693" s="1">
        <v>14.0</v>
      </c>
      <c r="BE693" s="1">
        <v>14.0</v>
      </c>
      <c r="BF693" s="1">
        <v>6.0</v>
      </c>
      <c r="BG693" s="1">
        <v>7.0</v>
      </c>
      <c r="BH693" s="1">
        <v>14.0</v>
      </c>
      <c r="BI693" s="1" t="s">
        <v>1331</v>
      </c>
      <c r="BJ693" s="1">
        <v>286.0</v>
      </c>
      <c r="BL693" s="1">
        <v>197912.0</v>
      </c>
    </row>
    <row r="694" ht="15.75" customHeight="1">
      <c r="A694" s="2" t="s">
        <v>1332</v>
      </c>
      <c r="B694" s="1" t="str">
        <f>IFERROR(__xludf.DUMMYFUNCTION("""COMPUTED_VALUE"""),"9AT23")</f>
        <v>9AT23</v>
      </c>
      <c r="C694" s="1">
        <f>IFERROR(__xludf.DUMMYFUNCTION("""COMPUTED_VALUE"""),207.0)</f>
        <v>207</v>
      </c>
      <c r="D694" s="1" t="s">
        <v>23</v>
      </c>
      <c r="E694" s="1" t="s">
        <v>39</v>
      </c>
      <c r="F694" s="1" t="s">
        <v>45</v>
      </c>
      <c r="G694" s="1" t="s">
        <v>24</v>
      </c>
      <c r="H694" s="1" t="s">
        <v>31</v>
      </c>
      <c r="M694" s="1">
        <v>9.0</v>
      </c>
      <c r="N694" s="1">
        <v>14.0</v>
      </c>
      <c r="O694" s="1">
        <v>10.0</v>
      </c>
      <c r="P694" s="1">
        <v>2.0</v>
      </c>
      <c r="Q694" s="1">
        <v>3.0</v>
      </c>
      <c r="S694" s="1" t="s">
        <v>23</v>
      </c>
      <c r="T694" s="1" t="s">
        <v>39</v>
      </c>
      <c r="U694" s="1" t="s">
        <v>45</v>
      </c>
      <c r="V694" s="1" t="s">
        <v>24</v>
      </c>
      <c r="W694" s="1" t="s">
        <v>31</v>
      </c>
      <c r="Y694" s="1" t="str">
        <f>IFERROR(__xludf.DUMMYFUNCTION("UNIQUE(S694:W694, TRUE)"),"9")</f>
        <v>9</v>
      </c>
      <c r="Z694" s="1" t="str">
        <f>IFERROR(__xludf.DUMMYFUNCTION("""COMPUTED_VALUE"""),"A")</f>
        <v>A</v>
      </c>
      <c r="AA694" s="1" t="str">
        <f>IFERROR(__xludf.DUMMYFUNCTION("""COMPUTED_VALUE"""),"T")</f>
        <v>T</v>
      </c>
      <c r="AB694" s="1" t="str">
        <f>IFERROR(__xludf.DUMMYFUNCTION("""COMPUTED_VALUE"""),"2")</f>
        <v>2</v>
      </c>
      <c r="AC694" s="1" t="str">
        <f>IFERROR(__xludf.DUMMYFUNCTION("""COMPUTED_VALUE"""),"3")</f>
        <v>3</v>
      </c>
      <c r="AE694" s="1">
        <f t="shared" ref="AE694:AI694" si="694">IF($A694&lt;&gt;"", COUNTIF($D694:$H694, "=" &amp; Y694),"")</f>
        <v>1</v>
      </c>
      <c r="AF694" s="1">
        <f t="shared" si="694"/>
        <v>1</v>
      </c>
      <c r="AG694" s="1">
        <f t="shared" si="694"/>
        <v>1</v>
      </c>
      <c r="AH694" s="1">
        <f t="shared" si="694"/>
        <v>1</v>
      </c>
      <c r="AI694" s="1">
        <f t="shared" si="694"/>
        <v>1</v>
      </c>
      <c r="AJ694" s="1">
        <f t="shared" si="3"/>
        <v>0</v>
      </c>
      <c r="AL694" s="1">
        <f>IFERROR(__xludf.DUMMYFUNCTION("IFERROR(TRANSPOSE(SORT(TRANSPOSE(FILTER(AE694:AI694, AE694:AI694&lt;&gt;0)),1, FALSE)))"),1.0)</f>
        <v>1</v>
      </c>
      <c r="AM694" s="1">
        <f>IFERROR(__xludf.DUMMYFUNCTION("""COMPUTED_VALUE"""),1.0)</f>
        <v>1</v>
      </c>
      <c r="AN694" s="1">
        <f>IFERROR(__xludf.DUMMYFUNCTION("""COMPUTED_VALUE"""),1.0)</f>
        <v>1</v>
      </c>
      <c r="AO694" s="1">
        <f>IFERROR(__xludf.DUMMYFUNCTION("""COMPUTED_VALUE"""),1.0)</f>
        <v>1</v>
      </c>
      <c r="AP694" s="1">
        <f>IFERROR(__xludf.DUMMYFUNCTION("""COMPUTED_VALUE"""),1.0)</f>
        <v>1</v>
      </c>
      <c r="AR694" s="1">
        <v>1.0</v>
      </c>
      <c r="AS694" s="1">
        <v>1.0</v>
      </c>
      <c r="AT694" s="1">
        <v>1.0</v>
      </c>
      <c r="AU694" s="1">
        <v>1.0</v>
      </c>
      <c r="AV694" s="1">
        <v>1.0</v>
      </c>
      <c r="AX694" s="1">
        <v>693.0</v>
      </c>
      <c r="AY694" s="1">
        <v>3.0</v>
      </c>
      <c r="AZ694" s="1">
        <v>2.0</v>
      </c>
      <c r="BA694" s="1"/>
      <c r="BB694" s="1"/>
      <c r="BC694" s="1"/>
      <c r="BD694" s="1">
        <v>1.0</v>
      </c>
      <c r="BE694" s="1">
        <v>2.0</v>
      </c>
      <c r="BF694" s="1">
        <v>2.0</v>
      </c>
      <c r="BG694" s="1">
        <v>5.0</v>
      </c>
      <c r="BH694" s="1">
        <v>5.0</v>
      </c>
      <c r="BI694" s="1" t="s">
        <v>1333</v>
      </c>
      <c r="BJ694" s="1">
        <v>242.0</v>
      </c>
      <c r="BL694" s="1">
        <v>167706.0</v>
      </c>
    </row>
    <row r="695" ht="15.75" customHeight="1">
      <c r="A695" s="2" t="s">
        <v>1334</v>
      </c>
      <c r="B695" s="1">
        <f>IFERROR(__xludf.DUMMYFUNCTION("""COMPUTED_VALUE"""),22733.0)</f>
        <v>22733</v>
      </c>
      <c r="C695" s="1">
        <f>IFERROR(__xludf.DUMMYFUNCTION("""COMPUTED_VALUE"""),713.0)</f>
        <v>713</v>
      </c>
      <c r="D695" s="1" t="s">
        <v>24</v>
      </c>
      <c r="E695" s="1" t="s">
        <v>24</v>
      </c>
      <c r="F695" s="1" t="s">
        <v>28</v>
      </c>
      <c r="G695" s="1" t="s">
        <v>31</v>
      </c>
      <c r="H695" s="1" t="s">
        <v>31</v>
      </c>
      <c r="M695" s="1">
        <v>2.0</v>
      </c>
      <c r="N695" s="1">
        <v>2.0</v>
      </c>
      <c r="O695" s="1">
        <v>7.0</v>
      </c>
      <c r="P695" s="1">
        <v>3.0</v>
      </c>
      <c r="Q695" s="1">
        <v>3.0</v>
      </c>
      <c r="S695" s="1" t="s">
        <v>24</v>
      </c>
      <c r="T695" s="1" t="s">
        <v>24</v>
      </c>
      <c r="U695" s="1" t="s">
        <v>28</v>
      </c>
      <c r="V695" s="1" t="s">
        <v>31</v>
      </c>
      <c r="W695" s="1" t="s">
        <v>31</v>
      </c>
      <c r="Y695" s="1" t="str">
        <f>IFERROR(__xludf.DUMMYFUNCTION("UNIQUE(S695:W695, TRUE)"),"2")</f>
        <v>2</v>
      </c>
      <c r="Z695" s="1" t="str">
        <f>IFERROR(__xludf.DUMMYFUNCTION("""COMPUTED_VALUE"""),"7")</f>
        <v>7</v>
      </c>
      <c r="AA695" s="1" t="str">
        <f>IFERROR(__xludf.DUMMYFUNCTION("""COMPUTED_VALUE"""),"3")</f>
        <v>3</v>
      </c>
      <c r="AE695" s="1">
        <f t="shared" ref="AE695:AI695" si="695">IF($A695&lt;&gt;"", COUNTIF($D695:$H695, "=" &amp; Y695),"")</f>
        <v>2</v>
      </c>
      <c r="AF695" s="1">
        <f t="shared" si="695"/>
        <v>1</v>
      </c>
      <c r="AG695" s="1">
        <f t="shared" si="695"/>
        <v>2</v>
      </c>
      <c r="AH695" s="1">
        <f t="shared" si="695"/>
        <v>0</v>
      </c>
      <c r="AI695" s="1">
        <f t="shared" si="695"/>
        <v>0</v>
      </c>
      <c r="AJ695" s="1">
        <f t="shared" si="3"/>
        <v>0</v>
      </c>
      <c r="AL695" s="1">
        <f>IFERROR(__xludf.DUMMYFUNCTION("IFERROR(TRANSPOSE(SORT(TRANSPOSE(FILTER(AE695:AI695, AE695:AI695&lt;&gt;0)),1, FALSE)))"),2.0)</f>
        <v>2</v>
      </c>
      <c r="AM695" s="1">
        <f>IFERROR(__xludf.DUMMYFUNCTION("""COMPUTED_VALUE"""),2.0)</f>
        <v>2</v>
      </c>
      <c r="AN695" s="1">
        <f>IFERROR(__xludf.DUMMYFUNCTION("""COMPUTED_VALUE"""),1.0)</f>
        <v>1</v>
      </c>
      <c r="AR695" s="1">
        <v>2.0</v>
      </c>
      <c r="AS695" s="1">
        <v>2.0</v>
      </c>
      <c r="AT695" s="1">
        <v>1.0</v>
      </c>
      <c r="AU695" s="1"/>
      <c r="AV695" s="1"/>
      <c r="AX695" s="1">
        <v>694.0</v>
      </c>
      <c r="AY695" s="1">
        <v>3.0</v>
      </c>
      <c r="AZ695" s="1">
        <v>2.0</v>
      </c>
      <c r="BA695" s="1"/>
      <c r="BB695" s="1"/>
      <c r="BC695" s="1"/>
      <c r="BD695" s="1">
        <v>1.0</v>
      </c>
      <c r="BE695" s="1">
        <v>2.0</v>
      </c>
      <c r="BF695" s="1">
        <v>12.0</v>
      </c>
      <c r="BG695" s="1">
        <v>12.0</v>
      </c>
      <c r="BH695" s="1">
        <v>2.0</v>
      </c>
      <c r="BI695" s="1" t="s">
        <v>1335</v>
      </c>
      <c r="BJ695" s="1">
        <v>444.0</v>
      </c>
      <c r="BL695" s="1">
        <v>308136.0</v>
      </c>
    </row>
    <row r="696" ht="15.75" customHeight="1">
      <c r="A696" s="2" t="s">
        <v>1336</v>
      </c>
      <c r="B696" s="1" t="str">
        <f>IFERROR(__xludf.DUMMYFUNCTION("""COMPUTED_VALUE"""),"TA67T")</f>
        <v>TA67T</v>
      </c>
      <c r="C696" s="1">
        <f>IFERROR(__xludf.DUMMYFUNCTION("""COMPUTED_VALUE"""),883.0)</f>
        <v>883</v>
      </c>
      <c r="D696" s="1" t="s">
        <v>45</v>
      </c>
      <c r="E696" s="1" t="s">
        <v>39</v>
      </c>
      <c r="F696" s="1" t="s">
        <v>40</v>
      </c>
      <c r="G696" s="1" t="s">
        <v>28</v>
      </c>
      <c r="H696" s="1" t="s">
        <v>45</v>
      </c>
      <c r="M696" s="1">
        <v>10.0</v>
      </c>
      <c r="N696" s="1">
        <v>14.0</v>
      </c>
      <c r="O696" s="1">
        <v>6.0</v>
      </c>
      <c r="P696" s="1">
        <v>7.0</v>
      </c>
      <c r="Q696" s="1">
        <v>10.0</v>
      </c>
      <c r="S696" s="1" t="s">
        <v>45</v>
      </c>
      <c r="T696" s="1" t="s">
        <v>39</v>
      </c>
      <c r="U696" s="1" t="s">
        <v>40</v>
      </c>
      <c r="V696" s="1" t="s">
        <v>28</v>
      </c>
      <c r="W696" s="1" t="s">
        <v>45</v>
      </c>
      <c r="Y696" s="1" t="str">
        <f>IFERROR(__xludf.DUMMYFUNCTION("UNIQUE(S696:W696, TRUE)"),"T")</f>
        <v>T</v>
      </c>
      <c r="Z696" s="1" t="str">
        <f>IFERROR(__xludf.DUMMYFUNCTION("""COMPUTED_VALUE"""),"A")</f>
        <v>A</v>
      </c>
      <c r="AA696" s="1" t="str">
        <f>IFERROR(__xludf.DUMMYFUNCTION("""COMPUTED_VALUE"""),"6")</f>
        <v>6</v>
      </c>
      <c r="AB696" s="1" t="str">
        <f>IFERROR(__xludf.DUMMYFUNCTION("""COMPUTED_VALUE"""),"7")</f>
        <v>7</v>
      </c>
      <c r="AE696" s="1">
        <f t="shared" ref="AE696:AI696" si="696">IF($A696&lt;&gt;"", COUNTIF($D696:$H696, "=" &amp; Y696),"")</f>
        <v>2</v>
      </c>
      <c r="AF696" s="1">
        <f t="shared" si="696"/>
        <v>1</v>
      </c>
      <c r="AG696" s="1">
        <f t="shared" si="696"/>
        <v>1</v>
      </c>
      <c r="AH696" s="1">
        <f t="shared" si="696"/>
        <v>1</v>
      </c>
      <c r="AI696" s="1">
        <f t="shared" si="696"/>
        <v>0</v>
      </c>
      <c r="AJ696" s="1">
        <f t="shared" si="3"/>
        <v>0</v>
      </c>
      <c r="AL696" s="1">
        <f>IFERROR(__xludf.DUMMYFUNCTION("IFERROR(TRANSPOSE(SORT(TRANSPOSE(FILTER(AE696:AI696, AE696:AI696&lt;&gt;0)),1, FALSE)))"),2.0)</f>
        <v>2</v>
      </c>
      <c r="AM696" s="1">
        <f>IFERROR(__xludf.DUMMYFUNCTION("""COMPUTED_VALUE"""),1.0)</f>
        <v>1</v>
      </c>
      <c r="AN696" s="1">
        <f>IFERROR(__xludf.DUMMYFUNCTION("""COMPUTED_VALUE"""),1.0)</f>
        <v>1</v>
      </c>
      <c r="AO696" s="1">
        <f>IFERROR(__xludf.DUMMYFUNCTION("""COMPUTED_VALUE"""),1.0)</f>
        <v>1</v>
      </c>
      <c r="AR696" s="1">
        <v>2.0</v>
      </c>
      <c r="AS696" s="1">
        <v>1.0</v>
      </c>
      <c r="AT696" s="1">
        <v>1.0</v>
      </c>
      <c r="AU696" s="1">
        <v>1.0</v>
      </c>
      <c r="AV696" s="1"/>
      <c r="AX696" s="1">
        <v>695.0</v>
      </c>
      <c r="AY696" s="1">
        <v>3.0</v>
      </c>
      <c r="AZ696" s="1">
        <v>2.0</v>
      </c>
      <c r="BA696" s="1"/>
      <c r="BB696" s="1"/>
      <c r="BC696" s="1"/>
      <c r="BD696" s="1">
        <v>1.0</v>
      </c>
      <c r="BE696" s="1">
        <v>3.0</v>
      </c>
      <c r="BF696" s="1">
        <v>8.0</v>
      </c>
      <c r="BG696" s="1">
        <v>3.0</v>
      </c>
      <c r="BH696" s="1">
        <v>8.0</v>
      </c>
      <c r="BI696" s="1" t="s">
        <v>1337</v>
      </c>
      <c r="BJ696" s="1">
        <v>567.0</v>
      </c>
      <c r="BL696" s="1">
        <v>394065.0</v>
      </c>
    </row>
    <row r="697" ht="15.75" customHeight="1">
      <c r="A697" s="2" t="s">
        <v>1338</v>
      </c>
      <c r="B697" s="1" t="str">
        <f>IFERROR(__xludf.DUMMYFUNCTION("""COMPUTED_VALUE"""),"4447K")</f>
        <v>4447K</v>
      </c>
      <c r="C697" s="1">
        <f>IFERROR(__xludf.DUMMYFUNCTION("""COMPUTED_VALUE"""),892.0)</f>
        <v>892</v>
      </c>
      <c r="D697" s="1" t="s">
        <v>21</v>
      </c>
      <c r="E697" s="1" t="s">
        <v>21</v>
      </c>
      <c r="F697" s="1" t="s">
        <v>21</v>
      </c>
      <c r="G697" s="1" t="s">
        <v>28</v>
      </c>
      <c r="H697" s="1" t="s">
        <v>38</v>
      </c>
      <c r="M697" s="1">
        <v>4.0</v>
      </c>
      <c r="N697" s="1">
        <v>4.0</v>
      </c>
      <c r="O697" s="1">
        <v>4.0</v>
      </c>
      <c r="P697" s="1">
        <v>7.0</v>
      </c>
      <c r="Q697" s="1">
        <v>13.0</v>
      </c>
      <c r="S697" s="1" t="s">
        <v>21</v>
      </c>
      <c r="T697" s="1" t="s">
        <v>21</v>
      </c>
      <c r="U697" s="1" t="s">
        <v>21</v>
      </c>
      <c r="V697" s="1" t="s">
        <v>28</v>
      </c>
      <c r="W697" s="1" t="s">
        <v>38</v>
      </c>
      <c r="Y697" s="1" t="str">
        <f>IFERROR(__xludf.DUMMYFUNCTION("UNIQUE(S697:W697, TRUE)"),"4")</f>
        <v>4</v>
      </c>
      <c r="Z697" s="1" t="str">
        <f>IFERROR(__xludf.DUMMYFUNCTION("""COMPUTED_VALUE"""),"7")</f>
        <v>7</v>
      </c>
      <c r="AA697" s="1" t="str">
        <f>IFERROR(__xludf.DUMMYFUNCTION("""COMPUTED_VALUE"""),"K")</f>
        <v>K</v>
      </c>
      <c r="AE697" s="1">
        <f t="shared" ref="AE697:AI697" si="697">IF($A697&lt;&gt;"", COUNTIF($D697:$H697, "=" &amp; Y697),"")</f>
        <v>3</v>
      </c>
      <c r="AF697" s="1">
        <f t="shared" si="697"/>
        <v>1</v>
      </c>
      <c r="AG697" s="1">
        <f t="shared" si="697"/>
        <v>1</v>
      </c>
      <c r="AH697" s="1">
        <f t="shared" si="697"/>
        <v>0</v>
      </c>
      <c r="AI697" s="1">
        <f t="shared" si="697"/>
        <v>0</v>
      </c>
      <c r="AJ697" s="1">
        <f t="shared" si="3"/>
        <v>0</v>
      </c>
      <c r="AL697" s="1">
        <f>IFERROR(__xludf.DUMMYFUNCTION("IFERROR(TRANSPOSE(SORT(TRANSPOSE(FILTER(AE697:AI697, AE697:AI697&lt;&gt;0)),1, FALSE)))"),3.0)</f>
        <v>3</v>
      </c>
      <c r="AM697" s="1">
        <f>IFERROR(__xludf.DUMMYFUNCTION("""COMPUTED_VALUE"""),1.0)</f>
        <v>1</v>
      </c>
      <c r="AN697" s="1">
        <f>IFERROR(__xludf.DUMMYFUNCTION("""COMPUTED_VALUE"""),1.0)</f>
        <v>1</v>
      </c>
      <c r="AR697" s="1">
        <v>3.0</v>
      </c>
      <c r="AS697" s="1">
        <v>1.0</v>
      </c>
      <c r="AT697" s="1">
        <v>1.0</v>
      </c>
      <c r="AU697" s="1"/>
      <c r="AV697" s="1"/>
      <c r="AX697" s="1">
        <v>696.0</v>
      </c>
      <c r="AY697" s="1">
        <v>3.0</v>
      </c>
      <c r="AZ697" s="1">
        <v>2.0</v>
      </c>
      <c r="BA697" s="1"/>
      <c r="BB697" s="1"/>
      <c r="BC697" s="1"/>
      <c r="BD697" s="1">
        <v>1.0</v>
      </c>
      <c r="BE697" s="1">
        <v>4.0</v>
      </c>
      <c r="BF697" s="1">
        <v>10.0</v>
      </c>
      <c r="BG697" s="1">
        <v>10.0</v>
      </c>
      <c r="BH697" s="1">
        <v>4.0</v>
      </c>
      <c r="BI697" s="1" t="s">
        <v>1339</v>
      </c>
      <c r="BJ697" s="1">
        <v>319.0</v>
      </c>
      <c r="BL697" s="1">
        <v>222024.0</v>
      </c>
    </row>
    <row r="698" ht="15.75" customHeight="1">
      <c r="A698" s="2" t="s">
        <v>1340</v>
      </c>
      <c r="B698" s="1" t="str">
        <f>IFERROR(__xludf.DUMMYFUNCTION("""COMPUTED_VALUE"""),"9JA99")</f>
        <v>9JA99</v>
      </c>
      <c r="C698" s="1">
        <f>IFERROR(__xludf.DUMMYFUNCTION("""COMPUTED_VALUE"""),598.0)</f>
        <v>598</v>
      </c>
      <c r="D698" s="1" t="s">
        <v>23</v>
      </c>
      <c r="E698" s="1" t="s">
        <v>22</v>
      </c>
      <c r="F698" s="1" t="s">
        <v>39</v>
      </c>
      <c r="G698" s="1" t="s">
        <v>23</v>
      </c>
      <c r="H698" s="1" t="s">
        <v>23</v>
      </c>
      <c r="M698" s="1">
        <v>9.0</v>
      </c>
      <c r="N698" s="1">
        <v>1.0</v>
      </c>
      <c r="O698" s="1">
        <v>14.0</v>
      </c>
      <c r="P698" s="1">
        <v>9.0</v>
      </c>
      <c r="Q698" s="1">
        <v>9.0</v>
      </c>
      <c r="S698" s="1" t="s">
        <v>23</v>
      </c>
      <c r="T698" s="1" t="s">
        <v>25</v>
      </c>
      <c r="U698" s="1" t="s">
        <v>39</v>
      </c>
      <c r="V698" s="1" t="s">
        <v>23</v>
      </c>
      <c r="W698" s="1" t="s">
        <v>23</v>
      </c>
      <c r="Y698" s="1" t="str">
        <f>IFERROR(__xludf.DUMMYFUNCTION("UNIQUE(S698:W698, TRUE)"),"9")</f>
        <v>9</v>
      </c>
      <c r="Z698" s="1" t="str">
        <f>IFERROR(__xludf.DUMMYFUNCTION("""COMPUTED_VALUE"""),"")</f>
        <v/>
      </c>
      <c r="AA698" s="1" t="str">
        <f>IFERROR(__xludf.DUMMYFUNCTION("""COMPUTED_VALUE"""),"A")</f>
        <v>A</v>
      </c>
      <c r="AE698" s="1">
        <f t="shared" ref="AE698:AI698" si="698">IF($A698&lt;&gt;"", COUNTIF($D698:$H698, "=" &amp; Y698),"")</f>
        <v>3</v>
      </c>
      <c r="AF698" s="1">
        <f t="shared" si="698"/>
        <v>0</v>
      </c>
      <c r="AG698" s="1">
        <f t="shared" si="698"/>
        <v>1</v>
      </c>
      <c r="AH698" s="1">
        <f t="shared" si="698"/>
        <v>0</v>
      </c>
      <c r="AI698" s="1">
        <f t="shared" si="698"/>
        <v>0</v>
      </c>
      <c r="AJ698" s="1">
        <f t="shared" si="3"/>
        <v>1</v>
      </c>
      <c r="AL698" s="1">
        <f>IFERROR(__xludf.DUMMYFUNCTION("IFERROR(TRANSPOSE(SORT(TRANSPOSE(FILTER(AE698:AI698, AE698:AI698&lt;&gt;0)),1, FALSE)))"),3.0)</f>
        <v>3</v>
      </c>
      <c r="AM698" s="1">
        <f>IFERROR(__xludf.DUMMYFUNCTION("""COMPUTED_VALUE"""),1.0)</f>
        <v>1</v>
      </c>
      <c r="AR698" s="1">
        <v>4.0</v>
      </c>
      <c r="AS698" s="1">
        <v>1.0</v>
      </c>
      <c r="AT698" s="1"/>
      <c r="AU698" s="1"/>
      <c r="AV698" s="1"/>
      <c r="AX698" s="1">
        <v>697.0</v>
      </c>
      <c r="AY698" s="1">
        <v>3.0</v>
      </c>
      <c r="AZ698" s="1">
        <v>2.0</v>
      </c>
      <c r="BA698" s="1"/>
      <c r="BB698" s="1"/>
      <c r="BC698" s="1"/>
      <c r="BD698" s="1">
        <v>1.0</v>
      </c>
      <c r="BE698" s="1">
        <v>13.0</v>
      </c>
      <c r="BF698" s="1">
        <v>8.0</v>
      </c>
      <c r="BG698" s="1">
        <v>13.0</v>
      </c>
      <c r="BH698" s="1">
        <v>8.0</v>
      </c>
      <c r="BI698" s="1" t="s">
        <v>1341</v>
      </c>
      <c r="BJ698" s="1">
        <v>585.0</v>
      </c>
      <c r="BL698" s="1">
        <v>407745.0</v>
      </c>
    </row>
    <row r="699" ht="15.75" customHeight="1">
      <c r="A699" s="2" t="s">
        <v>1342</v>
      </c>
      <c r="B699" s="1">
        <f>IFERROR(__xludf.DUMMYFUNCTION("""COMPUTED_VALUE"""),45646.0)</f>
        <v>45646</v>
      </c>
      <c r="C699" s="1">
        <f>IFERROR(__xludf.DUMMYFUNCTION("""COMPUTED_VALUE"""),69.0)</f>
        <v>69</v>
      </c>
      <c r="D699" s="1" t="s">
        <v>21</v>
      </c>
      <c r="E699" s="1" t="s">
        <v>29</v>
      </c>
      <c r="F699" s="1" t="s">
        <v>40</v>
      </c>
      <c r="G699" s="1" t="s">
        <v>21</v>
      </c>
      <c r="H699" s="1" t="s">
        <v>40</v>
      </c>
      <c r="M699" s="1">
        <v>4.0</v>
      </c>
      <c r="N699" s="1">
        <v>5.0</v>
      </c>
      <c r="O699" s="1">
        <v>6.0</v>
      </c>
      <c r="P699" s="1">
        <v>4.0</v>
      </c>
      <c r="Q699" s="1">
        <v>6.0</v>
      </c>
      <c r="S699" s="1" t="s">
        <v>21</v>
      </c>
      <c r="T699" s="1" t="s">
        <v>29</v>
      </c>
      <c r="U699" s="1" t="s">
        <v>40</v>
      </c>
      <c r="V699" s="1" t="s">
        <v>21</v>
      </c>
      <c r="W699" s="1" t="s">
        <v>40</v>
      </c>
      <c r="Y699" s="1" t="str">
        <f>IFERROR(__xludf.DUMMYFUNCTION("UNIQUE(S699:W699, TRUE)"),"4")</f>
        <v>4</v>
      </c>
      <c r="Z699" s="1" t="str">
        <f>IFERROR(__xludf.DUMMYFUNCTION("""COMPUTED_VALUE"""),"5")</f>
        <v>5</v>
      </c>
      <c r="AA699" s="1" t="str">
        <f>IFERROR(__xludf.DUMMYFUNCTION("""COMPUTED_VALUE"""),"6")</f>
        <v>6</v>
      </c>
      <c r="AE699" s="1">
        <f t="shared" ref="AE699:AI699" si="699">IF($A699&lt;&gt;"", COUNTIF($D699:$H699, "=" &amp; Y699),"")</f>
        <v>2</v>
      </c>
      <c r="AF699" s="1">
        <f t="shared" si="699"/>
        <v>1</v>
      </c>
      <c r="AG699" s="1">
        <f t="shared" si="699"/>
        <v>2</v>
      </c>
      <c r="AH699" s="1">
        <f t="shared" si="699"/>
        <v>0</v>
      </c>
      <c r="AI699" s="1">
        <f t="shared" si="699"/>
        <v>0</v>
      </c>
      <c r="AJ699" s="1">
        <f t="shared" si="3"/>
        <v>0</v>
      </c>
      <c r="AL699" s="1">
        <f>IFERROR(__xludf.DUMMYFUNCTION("IFERROR(TRANSPOSE(SORT(TRANSPOSE(FILTER(AE699:AI699, AE699:AI699&lt;&gt;0)),1, FALSE)))"),2.0)</f>
        <v>2</v>
      </c>
      <c r="AM699" s="1">
        <f>IFERROR(__xludf.DUMMYFUNCTION("""COMPUTED_VALUE"""),2.0)</f>
        <v>2</v>
      </c>
      <c r="AN699" s="1">
        <f>IFERROR(__xludf.DUMMYFUNCTION("""COMPUTED_VALUE"""),1.0)</f>
        <v>1</v>
      </c>
      <c r="AR699" s="1">
        <v>2.0</v>
      </c>
      <c r="AS699" s="1">
        <v>2.0</v>
      </c>
      <c r="AT699" s="1">
        <v>1.0</v>
      </c>
      <c r="AU699" s="1"/>
      <c r="AV699" s="1"/>
      <c r="AX699" s="1">
        <v>698.0</v>
      </c>
      <c r="AY699" s="1">
        <v>3.0</v>
      </c>
      <c r="AZ699" s="1">
        <v>2.0</v>
      </c>
      <c r="BA699" s="1"/>
      <c r="BB699" s="1"/>
      <c r="BC699" s="1"/>
      <c r="BD699" s="1">
        <v>1.0</v>
      </c>
      <c r="BE699" s="1">
        <v>13.0</v>
      </c>
      <c r="BF699" s="1">
        <v>14.0</v>
      </c>
      <c r="BG699" s="1">
        <v>14.0</v>
      </c>
      <c r="BH699" s="1">
        <v>13.0</v>
      </c>
      <c r="BI699" s="1" t="s">
        <v>1343</v>
      </c>
      <c r="BJ699" s="1">
        <v>482.0</v>
      </c>
      <c r="BL699" s="1">
        <v>336436.0</v>
      </c>
    </row>
    <row r="700" ht="15.75" customHeight="1">
      <c r="A700" s="2" t="s">
        <v>1344</v>
      </c>
      <c r="B700" s="1">
        <f>IFERROR(__xludf.DUMMYFUNCTION("""COMPUTED_VALUE"""),58225.0)</f>
        <v>58225</v>
      </c>
      <c r="C700" s="1">
        <f>IFERROR(__xludf.DUMMYFUNCTION("""COMPUTED_VALUE"""),537.0)</f>
        <v>537</v>
      </c>
      <c r="D700" s="1" t="s">
        <v>29</v>
      </c>
      <c r="E700" s="1" t="s">
        <v>30</v>
      </c>
      <c r="F700" s="1" t="s">
        <v>24</v>
      </c>
      <c r="G700" s="1" t="s">
        <v>24</v>
      </c>
      <c r="H700" s="1" t="s">
        <v>29</v>
      </c>
      <c r="M700" s="1">
        <v>5.0</v>
      </c>
      <c r="N700" s="1">
        <v>8.0</v>
      </c>
      <c r="O700" s="1">
        <v>2.0</v>
      </c>
      <c r="P700" s="1">
        <v>2.0</v>
      </c>
      <c r="Q700" s="1">
        <v>5.0</v>
      </c>
      <c r="S700" s="1" t="s">
        <v>29</v>
      </c>
      <c r="T700" s="1" t="s">
        <v>30</v>
      </c>
      <c r="U700" s="1" t="s">
        <v>24</v>
      </c>
      <c r="V700" s="1" t="s">
        <v>24</v>
      </c>
      <c r="W700" s="1" t="s">
        <v>29</v>
      </c>
      <c r="Y700" s="1" t="str">
        <f>IFERROR(__xludf.DUMMYFUNCTION("UNIQUE(S700:W700, TRUE)"),"5")</f>
        <v>5</v>
      </c>
      <c r="Z700" s="1" t="str">
        <f>IFERROR(__xludf.DUMMYFUNCTION("""COMPUTED_VALUE"""),"8")</f>
        <v>8</v>
      </c>
      <c r="AA700" s="1" t="str">
        <f>IFERROR(__xludf.DUMMYFUNCTION("""COMPUTED_VALUE"""),"2")</f>
        <v>2</v>
      </c>
      <c r="AE700" s="1">
        <f t="shared" ref="AE700:AI700" si="700">IF($A700&lt;&gt;"", COUNTIF($D700:$H700, "=" &amp; Y700),"")</f>
        <v>2</v>
      </c>
      <c r="AF700" s="1">
        <f t="shared" si="700"/>
        <v>1</v>
      </c>
      <c r="AG700" s="1">
        <f t="shared" si="700"/>
        <v>2</v>
      </c>
      <c r="AH700" s="1">
        <f t="shared" si="700"/>
        <v>0</v>
      </c>
      <c r="AI700" s="1">
        <f t="shared" si="700"/>
        <v>0</v>
      </c>
      <c r="AJ700" s="1">
        <f t="shared" si="3"/>
        <v>0</v>
      </c>
      <c r="AL700" s="1">
        <f>IFERROR(__xludf.DUMMYFUNCTION("IFERROR(TRANSPOSE(SORT(TRANSPOSE(FILTER(AE700:AI700, AE700:AI700&lt;&gt;0)),1, FALSE)))"),2.0)</f>
        <v>2</v>
      </c>
      <c r="AM700" s="1">
        <f>IFERROR(__xludf.DUMMYFUNCTION("""COMPUTED_VALUE"""),2.0)</f>
        <v>2</v>
      </c>
      <c r="AN700" s="1">
        <f>IFERROR(__xludf.DUMMYFUNCTION("""COMPUTED_VALUE"""),1.0)</f>
        <v>1</v>
      </c>
      <c r="AR700" s="1">
        <v>2.0</v>
      </c>
      <c r="AS700" s="1">
        <v>2.0</v>
      </c>
      <c r="AT700" s="1">
        <v>1.0</v>
      </c>
      <c r="AU700" s="1"/>
      <c r="AV700" s="1"/>
      <c r="AX700" s="1">
        <v>699.0</v>
      </c>
      <c r="AY700" s="1">
        <v>3.0</v>
      </c>
      <c r="AZ700" s="1">
        <v>2.0</v>
      </c>
      <c r="BA700" s="1"/>
      <c r="BB700" s="1"/>
      <c r="BC700" s="1"/>
      <c r="BD700" s="1">
        <v>2.0</v>
      </c>
      <c r="BE700" s="1">
        <v>5.0</v>
      </c>
      <c r="BF700" s="1">
        <v>2.0</v>
      </c>
      <c r="BG700" s="1">
        <v>5.0</v>
      </c>
      <c r="BH700" s="1">
        <v>2.0</v>
      </c>
      <c r="BI700" s="1">
        <v>25252.0</v>
      </c>
      <c r="BJ700" s="1">
        <v>255.0</v>
      </c>
      <c r="BL700" s="1">
        <v>178245.0</v>
      </c>
    </row>
    <row r="701" ht="15.75" customHeight="1">
      <c r="A701" s="2" t="s">
        <v>1345</v>
      </c>
      <c r="B701" s="1" t="str">
        <f>IFERROR(__xludf.DUMMYFUNCTION("""COMPUTED_VALUE"""),"TJTT9")</f>
        <v>TJTT9</v>
      </c>
      <c r="C701" s="1">
        <f>IFERROR(__xludf.DUMMYFUNCTION("""COMPUTED_VALUE"""),797.0)</f>
        <v>797</v>
      </c>
      <c r="D701" s="1" t="s">
        <v>45</v>
      </c>
      <c r="E701" s="1" t="s">
        <v>22</v>
      </c>
      <c r="F701" s="1" t="s">
        <v>45</v>
      </c>
      <c r="G701" s="1" t="s">
        <v>45</v>
      </c>
      <c r="H701" s="1" t="s">
        <v>23</v>
      </c>
      <c r="M701" s="1">
        <v>10.0</v>
      </c>
      <c r="N701" s="1">
        <v>1.0</v>
      </c>
      <c r="O701" s="1">
        <v>10.0</v>
      </c>
      <c r="P701" s="1">
        <v>10.0</v>
      </c>
      <c r="Q701" s="1">
        <v>9.0</v>
      </c>
      <c r="S701" s="1" t="s">
        <v>45</v>
      </c>
      <c r="T701" s="1" t="s">
        <v>25</v>
      </c>
      <c r="U701" s="1" t="s">
        <v>45</v>
      </c>
      <c r="V701" s="1" t="s">
        <v>45</v>
      </c>
      <c r="W701" s="1" t="s">
        <v>23</v>
      </c>
      <c r="Y701" s="1" t="str">
        <f>IFERROR(__xludf.DUMMYFUNCTION("UNIQUE(S701:W701, TRUE)"),"T")</f>
        <v>T</v>
      </c>
      <c r="Z701" s="1" t="str">
        <f>IFERROR(__xludf.DUMMYFUNCTION("""COMPUTED_VALUE"""),"")</f>
        <v/>
      </c>
      <c r="AA701" s="1" t="str">
        <f>IFERROR(__xludf.DUMMYFUNCTION("""COMPUTED_VALUE"""),"9")</f>
        <v>9</v>
      </c>
      <c r="AE701" s="1">
        <f t="shared" ref="AE701:AI701" si="701">IF($A701&lt;&gt;"", COUNTIF($D701:$H701, "=" &amp; Y701),"")</f>
        <v>3</v>
      </c>
      <c r="AF701" s="1">
        <f t="shared" si="701"/>
        <v>0</v>
      </c>
      <c r="AG701" s="1">
        <f t="shared" si="701"/>
        <v>1</v>
      </c>
      <c r="AH701" s="1">
        <f t="shared" si="701"/>
        <v>0</v>
      </c>
      <c r="AI701" s="1">
        <f t="shared" si="701"/>
        <v>0</v>
      </c>
      <c r="AJ701" s="1">
        <f t="shared" si="3"/>
        <v>1</v>
      </c>
      <c r="AL701" s="1">
        <f>IFERROR(__xludf.DUMMYFUNCTION("IFERROR(TRANSPOSE(SORT(TRANSPOSE(FILTER(AE701:AI701, AE701:AI701&lt;&gt;0)),1, FALSE)))"),3.0)</f>
        <v>3</v>
      </c>
      <c r="AM701" s="1">
        <f>IFERROR(__xludf.DUMMYFUNCTION("""COMPUTED_VALUE"""),1.0)</f>
        <v>1</v>
      </c>
      <c r="AR701" s="1">
        <v>4.0</v>
      </c>
      <c r="AS701" s="1">
        <v>1.0</v>
      </c>
      <c r="AT701" s="1"/>
      <c r="AU701" s="1"/>
      <c r="AV701" s="1"/>
      <c r="AX701" s="1">
        <v>700.0</v>
      </c>
      <c r="AY701" s="1">
        <v>3.0</v>
      </c>
      <c r="AZ701" s="1">
        <v>2.0</v>
      </c>
      <c r="BA701" s="1"/>
      <c r="BB701" s="1"/>
      <c r="BC701" s="1"/>
      <c r="BD701" s="1">
        <v>2.0</v>
      </c>
      <c r="BE701" s="1">
        <v>6.0</v>
      </c>
      <c r="BF701" s="1">
        <v>2.0</v>
      </c>
      <c r="BG701" s="1">
        <v>6.0</v>
      </c>
      <c r="BH701" s="1">
        <v>1.0</v>
      </c>
      <c r="BI701" s="1" t="s">
        <v>1346</v>
      </c>
      <c r="BJ701" s="1">
        <v>346.0</v>
      </c>
      <c r="BL701" s="1">
        <v>242200.0</v>
      </c>
    </row>
    <row r="702" ht="15.75" customHeight="1">
      <c r="A702" s="2" t="s">
        <v>1347</v>
      </c>
      <c r="B702" s="1" t="str">
        <f>IFERROR(__xludf.DUMMYFUNCTION("""COMPUTED_VALUE"""),"JQJQQ")</f>
        <v>JQJQQ</v>
      </c>
      <c r="C702" s="1">
        <f>IFERROR(__xludf.DUMMYFUNCTION("""COMPUTED_VALUE"""),978.0)</f>
        <v>978</v>
      </c>
      <c r="D702" s="1" t="s">
        <v>22</v>
      </c>
      <c r="E702" s="1" t="s">
        <v>20</v>
      </c>
      <c r="F702" s="1" t="s">
        <v>22</v>
      </c>
      <c r="G702" s="1" t="s">
        <v>20</v>
      </c>
      <c r="H702" s="1" t="s">
        <v>20</v>
      </c>
      <c r="M702" s="1">
        <v>1.0</v>
      </c>
      <c r="N702" s="1">
        <v>12.0</v>
      </c>
      <c r="O702" s="1">
        <v>1.0</v>
      </c>
      <c r="P702" s="1">
        <v>12.0</v>
      </c>
      <c r="Q702" s="1">
        <v>12.0</v>
      </c>
      <c r="S702" s="1" t="s">
        <v>25</v>
      </c>
      <c r="T702" s="1" t="s">
        <v>20</v>
      </c>
      <c r="U702" s="1" t="s">
        <v>25</v>
      </c>
      <c r="V702" s="1" t="s">
        <v>20</v>
      </c>
      <c r="W702" s="1" t="s">
        <v>20</v>
      </c>
      <c r="Y702" s="1" t="str">
        <f>IFERROR(__xludf.DUMMYFUNCTION("UNIQUE(S702:W702, TRUE)"),"")</f>
        <v/>
      </c>
      <c r="Z702" s="1" t="str">
        <f>IFERROR(__xludf.DUMMYFUNCTION("""COMPUTED_VALUE"""),"Q")</f>
        <v>Q</v>
      </c>
      <c r="AE702" s="1">
        <f t="shared" ref="AE702:AI702" si="702">IF($A702&lt;&gt;"", COUNTIF($D702:$H702, "=" &amp; Y702),"")</f>
        <v>0</v>
      </c>
      <c r="AF702" s="1">
        <f t="shared" si="702"/>
        <v>3</v>
      </c>
      <c r="AG702" s="1">
        <f t="shared" si="702"/>
        <v>0</v>
      </c>
      <c r="AH702" s="1">
        <f t="shared" si="702"/>
        <v>0</v>
      </c>
      <c r="AI702" s="1">
        <f t="shared" si="702"/>
        <v>0</v>
      </c>
      <c r="AJ702" s="1">
        <f t="shared" si="3"/>
        <v>2</v>
      </c>
      <c r="AL702" s="1">
        <f>IFERROR(__xludf.DUMMYFUNCTION("IFERROR(TRANSPOSE(SORT(TRANSPOSE(FILTER(AE702:AI702, AE702:AI702&lt;&gt;0)),1, FALSE)))"),3.0)</f>
        <v>3</v>
      </c>
      <c r="AR702" s="1">
        <v>5.0</v>
      </c>
      <c r="AS702" s="1"/>
      <c r="AT702" s="1"/>
      <c r="AU702" s="1"/>
      <c r="AV702" s="1"/>
      <c r="AX702" s="1">
        <v>701.0</v>
      </c>
      <c r="AY702" s="1">
        <v>3.0</v>
      </c>
      <c r="AZ702" s="1">
        <v>2.0</v>
      </c>
      <c r="BA702" s="1"/>
      <c r="BB702" s="1"/>
      <c r="BC702" s="1"/>
      <c r="BD702" s="1">
        <v>2.0</v>
      </c>
      <c r="BE702" s="1">
        <v>7.0</v>
      </c>
      <c r="BF702" s="1">
        <v>2.0</v>
      </c>
      <c r="BG702" s="1">
        <v>7.0</v>
      </c>
      <c r="BH702" s="1">
        <v>2.0</v>
      </c>
      <c r="BI702" s="1">
        <v>27272.0</v>
      </c>
      <c r="BJ702" s="1">
        <v>460.0</v>
      </c>
      <c r="BL702" s="1">
        <v>322460.0</v>
      </c>
    </row>
    <row r="703" ht="15.75" customHeight="1">
      <c r="A703" s="2" t="s">
        <v>1348</v>
      </c>
      <c r="B703" s="1" t="str">
        <f>IFERROR(__xludf.DUMMYFUNCTION("""COMPUTED_VALUE"""),"66T6A")</f>
        <v>66T6A</v>
      </c>
      <c r="C703" s="1">
        <f>IFERROR(__xludf.DUMMYFUNCTION("""COMPUTED_VALUE"""),219.0)</f>
        <v>219</v>
      </c>
      <c r="D703" s="1" t="s">
        <v>40</v>
      </c>
      <c r="E703" s="1" t="s">
        <v>40</v>
      </c>
      <c r="F703" s="1" t="s">
        <v>45</v>
      </c>
      <c r="G703" s="1" t="s">
        <v>40</v>
      </c>
      <c r="H703" s="1" t="s">
        <v>39</v>
      </c>
      <c r="M703" s="1">
        <v>6.0</v>
      </c>
      <c r="N703" s="1">
        <v>6.0</v>
      </c>
      <c r="O703" s="1">
        <v>10.0</v>
      </c>
      <c r="P703" s="1">
        <v>6.0</v>
      </c>
      <c r="Q703" s="1">
        <v>14.0</v>
      </c>
      <c r="S703" s="1" t="s">
        <v>40</v>
      </c>
      <c r="T703" s="1" t="s">
        <v>40</v>
      </c>
      <c r="U703" s="1" t="s">
        <v>45</v>
      </c>
      <c r="V703" s="1" t="s">
        <v>40</v>
      </c>
      <c r="W703" s="1" t="s">
        <v>39</v>
      </c>
      <c r="Y703" s="1" t="str">
        <f>IFERROR(__xludf.DUMMYFUNCTION("UNIQUE(S703:W703, TRUE)"),"6")</f>
        <v>6</v>
      </c>
      <c r="Z703" s="1" t="str">
        <f>IFERROR(__xludf.DUMMYFUNCTION("""COMPUTED_VALUE"""),"T")</f>
        <v>T</v>
      </c>
      <c r="AA703" s="1" t="str">
        <f>IFERROR(__xludf.DUMMYFUNCTION("""COMPUTED_VALUE"""),"A")</f>
        <v>A</v>
      </c>
      <c r="AE703" s="1">
        <f t="shared" ref="AE703:AI703" si="703">IF($A703&lt;&gt;"", COUNTIF($D703:$H703, "=" &amp; Y703),"")</f>
        <v>3</v>
      </c>
      <c r="AF703" s="1">
        <f t="shared" si="703"/>
        <v>1</v>
      </c>
      <c r="AG703" s="1">
        <f t="shared" si="703"/>
        <v>1</v>
      </c>
      <c r="AH703" s="1">
        <f t="shared" si="703"/>
        <v>0</v>
      </c>
      <c r="AI703" s="1">
        <f t="shared" si="703"/>
        <v>0</v>
      </c>
      <c r="AJ703" s="1">
        <f t="shared" si="3"/>
        <v>0</v>
      </c>
      <c r="AL703" s="1">
        <f>IFERROR(__xludf.DUMMYFUNCTION("IFERROR(TRANSPOSE(SORT(TRANSPOSE(FILTER(AE703:AI703, AE703:AI703&lt;&gt;0)),1, FALSE)))"),3.0)</f>
        <v>3</v>
      </c>
      <c r="AM703" s="1">
        <f>IFERROR(__xludf.DUMMYFUNCTION("""COMPUTED_VALUE"""),1.0)</f>
        <v>1</v>
      </c>
      <c r="AN703" s="1">
        <f>IFERROR(__xludf.DUMMYFUNCTION("""COMPUTED_VALUE"""),1.0)</f>
        <v>1</v>
      </c>
      <c r="AR703" s="1">
        <v>3.0</v>
      </c>
      <c r="AS703" s="1">
        <v>1.0</v>
      </c>
      <c r="AT703" s="1">
        <v>1.0</v>
      </c>
      <c r="AU703" s="1"/>
      <c r="AV703" s="1"/>
      <c r="AX703" s="1">
        <v>702.0</v>
      </c>
      <c r="AY703" s="1">
        <v>3.0</v>
      </c>
      <c r="AZ703" s="1">
        <v>2.0</v>
      </c>
      <c r="BA703" s="1"/>
      <c r="BB703" s="1"/>
      <c r="BC703" s="1"/>
      <c r="BD703" s="1">
        <v>2.0</v>
      </c>
      <c r="BE703" s="1">
        <v>9.0</v>
      </c>
      <c r="BF703" s="1">
        <v>2.0</v>
      </c>
      <c r="BG703" s="1">
        <v>9.0</v>
      </c>
      <c r="BH703" s="1">
        <v>2.0</v>
      </c>
      <c r="BI703" s="1">
        <v>29292.0</v>
      </c>
      <c r="BJ703" s="1">
        <v>679.0</v>
      </c>
      <c r="BL703" s="1">
        <v>476658.0</v>
      </c>
    </row>
    <row r="704" ht="15.75" customHeight="1">
      <c r="A704" s="2" t="s">
        <v>1349</v>
      </c>
      <c r="B704" s="1" t="str">
        <f>IFERROR(__xludf.DUMMYFUNCTION("""COMPUTED_VALUE"""),"TT6TT")</f>
        <v>TT6TT</v>
      </c>
      <c r="C704" s="1">
        <f>IFERROR(__xludf.DUMMYFUNCTION("""COMPUTED_VALUE"""),124.0)</f>
        <v>124</v>
      </c>
      <c r="D704" s="1" t="s">
        <v>45</v>
      </c>
      <c r="E704" s="1" t="s">
        <v>45</v>
      </c>
      <c r="F704" s="1" t="s">
        <v>40</v>
      </c>
      <c r="G704" s="1" t="s">
        <v>45</v>
      </c>
      <c r="H704" s="1" t="s">
        <v>45</v>
      </c>
      <c r="M704" s="1">
        <v>10.0</v>
      </c>
      <c r="N704" s="1">
        <v>10.0</v>
      </c>
      <c r="O704" s="1">
        <v>6.0</v>
      </c>
      <c r="P704" s="1">
        <v>10.0</v>
      </c>
      <c r="Q704" s="1">
        <v>10.0</v>
      </c>
      <c r="S704" s="1" t="s">
        <v>45</v>
      </c>
      <c r="T704" s="1" t="s">
        <v>45</v>
      </c>
      <c r="U704" s="1" t="s">
        <v>40</v>
      </c>
      <c r="V704" s="1" t="s">
        <v>45</v>
      </c>
      <c r="W704" s="1" t="s">
        <v>45</v>
      </c>
      <c r="Y704" s="1" t="str">
        <f>IFERROR(__xludf.DUMMYFUNCTION("UNIQUE(S704:W704, TRUE)"),"T")</f>
        <v>T</v>
      </c>
      <c r="Z704" s="1" t="str">
        <f>IFERROR(__xludf.DUMMYFUNCTION("""COMPUTED_VALUE"""),"6")</f>
        <v>6</v>
      </c>
      <c r="AE704" s="1">
        <f t="shared" ref="AE704:AI704" si="704">IF($A704&lt;&gt;"", COUNTIF($D704:$H704, "=" &amp; Y704),"")</f>
        <v>4</v>
      </c>
      <c r="AF704" s="1">
        <f t="shared" si="704"/>
        <v>1</v>
      </c>
      <c r="AG704" s="1">
        <f t="shared" si="704"/>
        <v>0</v>
      </c>
      <c r="AH704" s="1">
        <f t="shared" si="704"/>
        <v>0</v>
      </c>
      <c r="AI704" s="1">
        <f t="shared" si="704"/>
        <v>0</v>
      </c>
      <c r="AJ704" s="1">
        <f t="shared" si="3"/>
        <v>0</v>
      </c>
      <c r="AL704" s="1">
        <f>IFERROR(__xludf.DUMMYFUNCTION("IFERROR(TRANSPOSE(SORT(TRANSPOSE(FILTER(AE704:AI704, AE704:AI704&lt;&gt;0)),1, FALSE)))"),4.0)</f>
        <v>4</v>
      </c>
      <c r="AM704" s="1">
        <f>IFERROR(__xludf.DUMMYFUNCTION("""COMPUTED_VALUE"""),1.0)</f>
        <v>1</v>
      </c>
      <c r="AR704" s="1">
        <v>4.0</v>
      </c>
      <c r="AS704" s="1">
        <v>1.0</v>
      </c>
      <c r="AT704" s="1"/>
      <c r="AU704" s="1"/>
      <c r="AV704" s="1"/>
      <c r="AX704" s="1">
        <v>703.0</v>
      </c>
      <c r="AY704" s="1">
        <v>3.0</v>
      </c>
      <c r="AZ704" s="1">
        <v>2.0</v>
      </c>
      <c r="BA704" s="1"/>
      <c r="BB704" s="1"/>
      <c r="BC704" s="1"/>
      <c r="BD704" s="1">
        <v>2.0</v>
      </c>
      <c r="BE704" s="1">
        <v>13.0</v>
      </c>
      <c r="BF704" s="1">
        <v>13.0</v>
      </c>
      <c r="BG704" s="1">
        <v>2.0</v>
      </c>
      <c r="BH704" s="1">
        <v>13.0</v>
      </c>
      <c r="BI704" s="1" t="s">
        <v>1350</v>
      </c>
      <c r="BJ704" s="1">
        <v>147.0</v>
      </c>
      <c r="BL704" s="1">
        <v>103341.0</v>
      </c>
    </row>
    <row r="705" ht="15.75" customHeight="1">
      <c r="A705" s="2" t="s">
        <v>1351</v>
      </c>
      <c r="B705" s="1" t="str">
        <f>IFERROR(__xludf.DUMMYFUNCTION("""COMPUTED_VALUE"""),"J484Q")</f>
        <v>J484Q</v>
      </c>
      <c r="C705" s="1">
        <f>IFERROR(__xludf.DUMMYFUNCTION("""COMPUTED_VALUE"""),344.0)</f>
        <v>344</v>
      </c>
      <c r="D705" s="1" t="s">
        <v>22</v>
      </c>
      <c r="E705" s="1" t="s">
        <v>21</v>
      </c>
      <c r="F705" s="1" t="s">
        <v>30</v>
      </c>
      <c r="G705" s="1" t="s">
        <v>21</v>
      </c>
      <c r="H705" s="1" t="s">
        <v>20</v>
      </c>
      <c r="M705" s="1">
        <v>1.0</v>
      </c>
      <c r="N705" s="1">
        <v>4.0</v>
      </c>
      <c r="O705" s="1">
        <v>8.0</v>
      </c>
      <c r="P705" s="1">
        <v>4.0</v>
      </c>
      <c r="Q705" s="1">
        <v>12.0</v>
      </c>
      <c r="S705" s="1" t="s">
        <v>25</v>
      </c>
      <c r="T705" s="1" t="s">
        <v>21</v>
      </c>
      <c r="U705" s="1" t="s">
        <v>30</v>
      </c>
      <c r="V705" s="1" t="s">
        <v>21</v>
      </c>
      <c r="W705" s="1" t="s">
        <v>20</v>
      </c>
      <c r="Y705" s="1" t="str">
        <f>IFERROR(__xludf.DUMMYFUNCTION("UNIQUE(S705:W705, TRUE)"),"")</f>
        <v/>
      </c>
      <c r="Z705" s="1" t="str">
        <f>IFERROR(__xludf.DUMMYFUNCTION("""COMPUTED_VALUE"""),"4")</f>
        <v>4</v>
      </c>
      <c r="AA705" s="1" t="str">
        <f>IFERROR(__xludf.DUMMYFUNCTION("""COMPUTED_VALUE"""),"8")</f>
        <v>8</v>
      </c>
      <c r="AB705" s="1" t="str">
        <f>IFERROR(__xludf.DUMMYFUNCTION("""COMPUTED_VALUE"""),"Q")</f>
        <v>Q</v>
      </c>
      <c r="AE705" s="1">
        <f t="shared" ref="AE705:AI705" si="705">IF($A705&lt;&gt;"", COUNTIF($D705:$H705, "=" &amp; Y705),"")</f>
        <v>0</v>
      </c>
      <c r="AF705" s="1">
        <f t="shared" si="705"/>
        <v>2</v>
      </c>
      <c r="AG705" s="1">
        <f t="shared" si="705"/>
        <v>1</v>
      </c>
      <c r="AH705" s="1">
        <f t="shared" si="705"/>
        <v>1</v>
      </c>
      <c r="AI705" s="1">
        <f t="shared" si="705"/>
        <v>0</v>
      </c>
      <c r="AJ705" s="1">
        <f t="shared" si="3"/>
        <v>1</v>
      </c>
      <c r="AL705" s="1">
        <f>IFERROR(__xludf.DUMMYFUNCTION("IFERROR(TRANSPOSE(SORT(TRANSPOSE(FILTER(AE705:AI705, AE705:AI705&lt;&gt;0)),1, FALSE)))"),2.0)</f>
        <v>2</v>
      </c>
      <c r="AM705" s="1">
        <f>IFERROR(__xludf.DUMMYFUNCTION("""COMPUTED_VALUE"""),1.0)</f>
        <v>1</v>
      </c>
      <c r="AN705" s="1">
        <f>IFERROR(__xludf.DUMMYFUNCTION("""COMPUTED_VALUE"""),1.0)</f>
        <v>1</v>
      </c>
      <c r="AR705" s="1">
        <v>3.0</v>
      </c>
      <c r="AS705" s="1">
        <v>1.0</v>
      </c>
      <c r="AT705" s="1">
        <v>1.0</v>
      </c>
      <c r="AU705" s="1"/>
      <c r="AV705" s="1"/>
      <c r="AX705" s="1">
        <v>704.0</v>
      </c>
      <c r="AY705" s="1">
        <v>3.0</v>
      </c>
      <c r="AZ705" s="1">
        <v>2.0</v>
      </c>
      <c r="BA705" s="1"/>
      <c r="BB705" s="1"/>
      <c r="BC705" s="1"/>
      <c r="BD705" s="1">
        <v>2.0</v>
      </c>
      <c r="BE705" s="1">
        <v>14.0</v>
      </c>
      <c r="BF705" s="1">
        <v>2.0</v>
      </c>
      <c r="BG705" s="1">
        <v>14.0</v>
      </c>
      <c r="BH705" s="1">
        <v>14.0</v>
      </c>
      <c r="BI705" s="1" t="s">
        <v>1352</v>
      </c>
      <c r="BJ705" s="1">
        <v>847.0</v>
      </c>
      <c r="BL705" s="1">
        <v>596288.0</v>
      </c>
    </row>
    <row r="706" ht="15.75" customHeight="1">
      <c r="A706" s="2" t="s">
        <v>1353</v>
      </c>
      <c r="B706" s="1" t="str">
        <f>IFERROR(__xludf.DUMMYFUNCTION("""COMPUTED_VALUE"""),"TQ32A")</f>
        <v>TQ32A</v>
      </c>
      <c r="C706" s="1">
        <f>IFERROR(__xludf.DUMMYFUNCTION("""COMPUTED_VALUE"""),836.0)</f>
        <v>836</v>
      </c>
      <c r="D706" s="1" t="s">
        <v>45</v>
      </c>
      <c r="E706" s="1" t="s">
        <v>20</v>
      </c>
      <c r="F706" s="1" t="s">
        <v>31</v>
      </c>
      <c r="G706" s="1" t="s">
        <v>24</v>
      </c>
      <c r="H706" s="1" t="s">
        <v>39</v>
      </c>
      <c r="M706" s="1">
        <v>10.0</v>
      </c>
      <c r="N706" s="1">
        <v>12.0</v>
      </c>
      <c r="O706" s="1">
        <v>3.0</v>
      </c>
      <c r="P706" s="1">
        <v>2.0</v>
      </c>
      <c r="Q706" s="1">
        <v>14.0</v>
      </c>
      <c r="S706" s="1" t="s">
        <v>45</v>
      </c>
      <c r="T706" s="1" t="s">
        <v>20</v>
      </c>
      <c r="U706" s="1" t="s">
        <v>31</v>
      </c>
      <c r="V706" s="1" t="s">
        <v>24</v>
      </c>
      <c r="W706" s="1" t="s">
        <v>39</v>
      </c>
      <c r="Y706" s="1" t="str">
        <f>IFERROR(__xludf.DUMMYFUNCTION("UNIQUE(S706:W706, TRUE)"),"T")</f>
        <v>T</v>
      </c>
      <c r="Z706" s="1" t="str">
        <f>IFERROR(__xludf.DUMMYFUNCTION("""COMPUTED_VALUE"""),"Q")</f>
        <v>Q</v>
      </c>
      <c r="AA706" s="1" t="str">
        <f>IFERROR(__xludf.DUMMYFUNCTION("""COMPUTED_VALUE"""),"3")</f>
        <v>3</v>
      </c>
      <c r="AB706" s="1" t="str">
        <f>IFERROR(__xludf.DUMMYFUNCTION("""COMPUTED_VALUE"""),"2")</f>
        <v>2</v>
      </c>
      <c r="AC706" s="1" t="str">
        <f>IFERROR(__xludf.DUMMYFUNCTION("""COMPUTED_VALUE"""),"A")</f>
        <v>A</v>
      </c>
      <c r="AE706" s="1">
        <f t="shared" ref="AE706:AI706" si="706">IF($A706&lt;&gt;"", COUNTIF($D706:$H706, "=" &amp; Y706),"")</f>
        <v>1</v>
      </c>
      <c r="AF706" s="1">
        <f t="shared" si="706"/>
        <v>1</v>
      </c>
      <c r="AG706" s="1">
        <f t="shared" si="706"/>
        <v>1</v>
      </c>
      <c r="AH706" s="1">
        <f t="shared" si="706"/>
        <v>1</v>
      </c>
      <c r="AI706" s="1">
        <f t="shared" si="706"/>
        <v>1</v>
      </c>
      <c r="AJ706" s="1">
        <f t="shared" si="3"/>
        <v>0</v>
      </c>
      <c r="AL706" s="1">
        <f>IFERROR(__xludf.DUMMYFUNCTION("IFERROR(TRANSPOSE(SORT(TRANSPOSE(FILTER(AE706:AI706, AE706:AI706&lt;&gt;0)),1, FALSE)))"),1.0)</f>
        <v>1</v>
      </c>
      <c r="AM706" s="1">
        <f>IFERROR(__xludf.DUMMYFUNCTION("""COMPUTED_VALUE"""),1.0)</f>
        <v>1</v>
      </c>
      <c r="AN706" s="1">
        <f>IFERROR(__xludf.DUMMYFUNCTION("""COMPUTED_VALUE"""),1.0)</f>
        <v>1</v>
      </c>
      <c r="AO706" s="1">
        <f>IFERROR(__xludf.DUMMYFUNCTION("""COMPUTED_VALUE"""),1.0)</f>
        <v>1</v>
      </c>
      <c r="AP706" s="1">
        <f>IFERROR(__xludf.DUMMYFUNCTION("""COMPUTED_VALUE"""),1.0)</f>
        <v>1</v>
      </c>
      <c r="AR706" s="1">
        <v>1.0</v>
      </c>
      <c r="AS706" s="1">
        <v>1.0</v>
      </c>
      <c r="AT706" s="1">
        <v>1.0</v>
      </c>
      <c r="AU706" s="1">
        <v>1.0</v>
      </c>
      <c r="AV706" s="1">
        <v>1.0</v>
      </c>
      <c r="AX706" s="1">
        <v>705.0</v>
      </c>
      <c r="AY706" s="1">
        <v>3.0</v>
      </c>
      <c r="AZ706" s="1">
        <v>2.0</v>
      </c>
      <c r="BA706" s="1"/>
      <c r="BB706" s="1"/>
      <c r="BC706" s="1"/>
      <c r="BD706" s="1">
        <v>3.0</v>
      </c>
      <c r="BE706" s="1">
        <v>3.0</v>
      </c>
      <c r="BF706" s="1">
        <v>3.0</v>
      </c>
      <c r="BG706" s="1">
        <v>8.0</v>
      </c>
      <c r="BH706" s="1">
        <v>8.0</v>
      </c>
      <c r="BI706" s="1">
        <v>33388.0</v>
      </c>
      <c r="BJ706" s="1">
        <v>615.0</v>
      </c>
      <c r="BL706" s="1">
        <v>433575.0</v>
      </c>
    </row>
    <row r="707" ht="15.75" customHeight="1">
      <c r="A707" s="2" t="s">
        <v>1354</v>
      </c>
      <c r="B707" s="1" t="str">
        <f>IFERROR(__xludf.DUMMYFUNCTION("""COMPUTED_VALUE"""),"6J6J6")</f>
        <v>6J6J6</v>
      </c>
      <c r="C707" s="1">
        <f>IFERROR(__xludf.DUMMYFUNCTION("""COMPUTED_VALUE"""),29.0)</f>
        <v>29</v>
      </c>
      <c r="D707" s="1" t="s">
        <v>40</v>
      </c>
      <c r="E707" s="1" t="s">
        <v>22</v>
      </c>
      <c r="F707" s="1" t="s">
        <v>40</v>
      </c>
      <c r="G707" s="1" t="s">
        <v>22</v>
      </c>
      <c r="H707" s="1" t="s">
        <v>40</v>
      </c>
      <c r="M707" s="1">
        <v>6.0</v>
      </c>
      <c r="N707" s="1">
        <v>1.0</v>
      </c>
      <c r="O707" s="1">
        <v>6.0</v>
      </c>
      <c r="P707" s="1">
        <v>1.0</v>
      </c>
      <c r="Q707" s="1">
        <v>6.0</v>
      </c>
      <c r="S707" s="1" t="s">
        <v>40</v>
      </c>
      <c r="T707" s="1" t="s">
        <v>25</v>
      </c>
      <c r="U707" s="1" t="s">
        <v>40</v>
      </c>
      <c r="V707" s="1" t="s">
        <v>25</v>
      </c>
      <c r="W707" s="1" t="s">
        <v>40</v>
      </c>
      <c r="Y707" s="1" t="str">
        <f>IFERROR(__xludf.DUMMYFUNCTION("UNIQUE(S707:W707, TRUE)"),"6")</f>
        <v>6</v>
      </c>
      <c r="Z707" s="1" t="str">
        <f>IFERROR(__xludf.DUMMYFUNCTION("""COMPUTED_VALUE"""),"")</f>
        <v/>
      </c>
      <c r="AE707" s="1">
        <f t="shared" ref="AE707:AI707" si="707">IF($A707&lt;&gt;"", COUNTIF($D707:$H707, "=" &amp; Y707),"")</f>
        <v>3</v>
      </c>
      <c r="AF707" s="1">
        <f t="shared" si="707"/>
        <v>0</v>
      </c>
      <c r="AG707" s="1">
        <f t="shared" si="707"/>
        <v>0</v>
      </c>
      <c r="AH707" s="1">
        <f t="shared" si="707"/>
        <v>0</v>
      </c>
      <c r="AI707" s="1">
        <f t="shared" si="707"/>
        <v>0</v>
      </c>
      <c r="AJ707" s="1">
        <f t="shared" si="3"/>
        <v>2</v>
      </c>
      <c r="AL707" s="1">
        <f>IFERROR(__xludf.DUMMYFUNCTION("IFERROR(TRANSPOSE(SORT(TRANSPOSE(FILTER(AE707:AI707, AE707:AI707&lt;&gt;0)),1, FALSE)))"),3.0)</f>
        <v>3</v>
      </c>
      <c r="AR707" s="1">
        <v>5.0</v>
      </c>
      <c r="AS707" s="1"/>
      <c r="AT707" s="1"/>
      <c r="AU707" s="1"/>
      <c r="AV707" s="1"/>
      <c r="AX707" s="1">
        <v>706.0</v>
      </c>
      <c r="AY707" s="1">
        <v>3.0</v>
      </c>
      <c r="AZ707" s="1">
        <v>2.0</v>
      </c>
      <c r="BA707" s="1"/>
      <c r="BB707" s="1"/>
      <c r="BC707" s="1"/>
      <c r="BD707" s="1">
        <v>3.0</v>
      </c>
      <c r="BE707" s="1">
        <v>3.0</v>
      </c>
      <c r="BF707" s="1">
        <v>7.0</v>
      </c>
      <c r="BG707" s="1">
        <v>7.0</v>
      </c>
      <c r="BH707" s="1">
        <v>3.0</v>
      </c>
      <c r="BI707" s="1">
        <v>33773.0</v>
      </c>
      <c r="BJ707" s="1">
        <v>916.0</v>
      </c>
      <c r="BL707" s="1">
        <v>646696.0</v>
      </c>
    </row>
    <row r="708" ht="15.75" customHeight="1">
      <c r="A708" s="2" t="s">
        <v>1355</v>
      </c>
      <c r="B708" s="1" t="str">
        <f>IFERROR(__xludf.DUMMYFUNCTION("""COMPUTED_VALUE"""),"97J9J")</f>
        <v>97J9J</v>
      </c>
      <c r="C708" s="1">
        <f>IFERROR(__xludf.DUMMYFUNCTION("""COMPUTED_VALUE"""),979.0)</f>
        <v>979</v>
      </c>
      <c r="D708" s="1" t="s">
        <v>23</v>
      </c>
      <c r="E708" s="1" t="s">
        <v>28</v>
      </c>
      <c r="F708" s="1" t="s">
        <v>22</v>
      </c>
      <c r="G708" s="1" t="s">
        <v>23</v>
      </c>
      <c r="H708" s="1" t="s">
        <v>22</v>
      </c>
      <c r="M708" s="1">
        <v>9.0</v>
      </c>
      <c r="N708" s="1">
        <v>7.0</v>
      </c>
      <c r="O708" s="1">
        <v>1.0</v>
      </c>
      <c r="P708" s="1">
        <v>9.0</v>
      </c>
      <c r="Q708" s="1">
        <v>1.0</v>
      </c>
      <c r="S708" s="1" t="s">
        <v>23</v>
      </c>
      <c r="T708" s="1" t="s">
        <v>28</v>
      </c>
      <c r="U708" s="1" t="s">
        <v>25</v>
      </c>
      <c r="V708" s="1" t="s">
        <v>23</v>
      </c>
      <c r="W708" s="1" t="s">
        <v>25</v>
      </c>
      <c r="Y708" s="1" t="str">
        <f>IFERROR(__xludf.DUMMYFUNCTION("UNIQUE(S708:W708, TRUE)"),"9")</f>
        <v>9</v>
      </c>
      <c r="Z708" s="1" t="str">
        <f>IFERROR(__xludf.DUMMYFUNCTION("""COMPUTED_VALUE"""),"7")</f>
        <v>7</v>
      </c>
      <c r="AA708" s="1" t="str">
        <f>IFERROR(__xludf.DUMMYFUNCTION("""COMPUTED_VALUE"""),"")</f>
        <v/>
      </c>
      <c r="AE708" s="1">
        <f t="shared" ref="AE708:AI708" si="708">IF($A708&lt;&gt;"", COUNTIF($D708:$H708, "=" &amp; Y708),"")</f>
        <v>2</v>
      </c>
      <c r="AF708" s="1">
        <f t="shared" si="708"/>
        <v>1</v>
      </c>
      <c r="AG708" s="1">
        <f t="shared" si="708"/>
        <v>0</v>
      </c>
      <c r="AH708" s="1">
        <f t="shared" si="708"/>
        <v>0</v>
      </c>
      <c r="AI708" s="1">
        <f t="shared" si="708"/>
        <v>0</v>
      </c>
      <c r="AJ708" s="1">
        <f t="shared" si="3"/>
        <v>2</v>
      </c>
      <c r="AL708" s="1">
        <f>IFERROR(__xludf.DUMMYFUNCTION("IFERROR(TRANSPOSE(SORT(TRANSPOSE(FILTER(AE708:AI708, AE708:AI708&lt;&gt;0)),1, FALSE)))"),2.0)</f>
        <v>2</v>
      </c>
      <c r="AM708" s="1">
        <f>IFERROR(__xludf.DUMMYFUNCTION("""COMPUTED_VALUE"""),1.0)</f>
        <v>1</v>
      </c>
      <c r="AR708" s="1">
        <v>4.0</v>
      </c>
      <c r="AS708" s="1">
        <v>1.0</v>
      </c>
      <c r="AT708" s="1"/>
      <c r="AU708" s="1"/>
      <c r="AV708" s="1"/>
      <c r="AX708" s="1">
        <v>707.0</v>
      </c>
      <c r="AY708" s="1">
        <v>3.0</v>
      </c>
      <c r="AZ708" s="1">
        <v>2.0</v>
      </c>
      <c r="BA708" s="1"/>
      <c r="BB708" s="1"/>
      <c r="BC708" s="1"/>
      <c r="BD708" s="1">
        <v>3.0</v>
      </c>
      <c r="BE708" s="1">
        <v>3.0</v>
      </c>
      <c r="BF708" s="1">
        <v>10.0</v>
      </c>
      <c r="BG708" s="1">
        <v>10.0</v>
      </c>
      <c r="BH708" s="1">
        <v>10.0</v>
      </c>
      <c r="BI708" s="1" t="s">
        <v>1356</v>
      </c>
      <c r="BJ708" s="1">
        <v>557.0</v>
      </c>
      <c r="BL708" s="1">
        <v>393799.0</v>
      </c>
    </row>
    <row r="709" ht="15.75" customHeight="1">
      <c r="A709" s="2" t="s">
        <v>1357</v>
      </c>
      <c r="B709" s="1" t="str">
        <f>IFERROR(__xludf.DUMMYFUNCTION("""COMPUTED_VALUE"""),"6J266")</f>
        <v>6J266</v>
      </c>
      <c r="C709" s="1">
        <f>IFERROR(__xludf.DUMMYFUNCTION("""COMPUTED_VALUE"""),622.0)</f>
        <v>622</v>
      </c>
      <c r="D709" s="1" t="s">
        <v>40</v>
      </c>
      <c r="E709" s="1" t="s">
        <v>22</v>
      </c>
      <c r="F709" s="1" t="s">
        <v>24</v>
      </c>
      <c r="G709" s="1" t="s">
        <v>40</v>
      </c>
      <c r="H709" s="1" t="s">
        <v>40</v>
      </c>
      <c r="M709" s="1">
        <v>6.0</v>
      </c>
      <c r="N709" s="1">
        <v>1.0</v>
      </c>
      <c r="O709" s="1">
        <v>2.0</v>
      </c>
      <c r="P709" s="1">
        <v>6.0</v>
      </c>
      <c r="Q709" s="1">
        <v>6.0</v>
      </c>
      <c r="S709" s="1" t="s">
        <v>40</v>
      </c>
      <c r="T709" s="1" t="s">
        <v>25</v>
      </c>
      <c r="U709" s="1" t="s">
        <v>24</v>
      </c>
      <c r="V709" s="1" t="s">
        <v>40</v>
      </c>
      <c r="W709" s="1" t="s">
        <v>40</v>
      </c>
      <c r="Y709" s="1" t="str">
        <f>IFERROR(__xludf.DUMMYFUNCTION("UNIQUE(S709:W709, TRUE)"),"6")</f>
        <v>6</v>
      </c>
      <c r="Z709" s="1" t="str">
        <f>IFERROR(__xludf.DUMMYFUNCTION("""COMPUTED_VALUE"""),"")</f>
        <v/>
      </c>
      <c r="AA709" s="1" t="str">
        <f>IFERROR(__xludf.DUMMYFUNCTION("""COMPUTED_VALUE"""),"2")</f>
        <v>2</v>
      </c>
      <c r="AE709" s="1">
        <f t="shared" ref="AE709:AI709" si="709">IF($A709&lt;&gt;"", COUNTIF($D709:$H709, "=" &amp; Y709),"")</f>
        <v>3</v>
      </c>
      <c r="AF709" s="1">
        <f t="shared" si="709"/>
        <v>0</v>
      </c>
      <c r="AG709" s="1">
        <f t="shared" si="709"/>
        <v>1</v>
      </c>
      <c r="AH709" s="1">
        <f t="shared" si="709"/>
        <v>0</v>
      </c>
      <c r="AI709" s="1">
        <f t="shared" si="709"/>
        <v>0</v>
      </c>
      <c r="AJ709" s="1">
        <f t="shared" si="3"/>
        <v>1</v>
      </c>
      <c r="AL709" s="1">
        <f>IFERROR(__xludf.DUMMYFUNCTION("IFERROR(TRANSPOSE(SORT(TRANSPOSE(FILTER(AE709:AI709, AE709:AI709&lt;&gt;0)),1, FALSE)))"),3.0)</f>
        <v>3</v>
      </c>
      <c r="AM709" s="1">
        <f>IFERROR(__xludf.DUMMYFUNCTION("""COMPUTED_VALUE"""),1.0)</f>
        <v>1</v>
      </c>
      <c r="AR709" s="1">
        <v>4.0</v>
      </c>
      <c r="AS709" s="1">
        <v>1.0</v>
      </c>
      <c r="AT709" s="1"/>
      <c r="AU709" s="1"/>
      <c r="AV709" s="1"/>
      <c r="AX709" s="1">
        <v>708.0</v>
      </c>
      <c r="AY709" s="1">
        <v>3.0</v>
      </c>
      <c r="AZ709" s="1">
        <v>2.0</v>
      </c>
      <c r="BA709" s="1"/>
      <c r="BB709" s="1"/>
      <c r="BC709" s="1"/>
      <c r="BD709" s="1">
        <v>3.0</v>
      </c>
      <c r="BE709" s="1">
        <v>3.0</v>
      </c>
      <c r="BF709" s="1">
        <v>13.0</v>
      </c>
      <c r="BG709" s="1">
        <v>13.0</v>
      </c>
      <c r="BH709" s="1">
        <v>13.0</v>
      </c>
      <c r="BI709" s="1" t="s">
        <v>1358</v>
      </c>
      <c r="BJ709" s="1">
        <v>832.0</v>
      </c>
      <c r="BL709" s="1">
        <v>589056.0</v>
      </c>
    </row>
    <row r="710" ht="15.75" customHeight="1">
      <c r="A710" s="2" t="s">
        <v>1359</v>
      </c>
      <c r="B710" s="1" t="str">
        <f>IFERROR(__xludf.DUMMYFUNCTION("""COMPUTED_VALUE"""),"AJ96T")</f>
        <v>AJ96T</v>
      </c>
      <c r="C710" s="1">
        <f>IFERROR(__xludf.DUMMYFUNCTION("""COMPUTED_VALUE"""),218.0)</f>
        <v>218</v>
      </c>
      <c r="D710" s="1" t="s">
        <v>39</v>
      </c>
      <c r="E710" s="1" t="s">
        <v>22</v>
      </c>
      <c r="F710" s="1" t="s">
        <v>23</v>
      </c>
      <c r="G710" s="1" t="s">
        <v>40</v>
      </c>
      <c r="H710" s="1" t="s">
        <v>45</v>
      </c>
      <c r="M710" s="1">
        <v>14.0</v>
      </c>
      <c r="N710" s="1">
        <v>1.0</v>
      </c>
      <c r="O710" s="1">
        <v>9.0</v>
      </c>
      <c r="P710" s="1">
        <v>6.0</v>
      </c>
      <c r="Q710" s="1">
        <v>10.0</v>
      </c>
      <c r="S710" s="1" t="s">
        <v>39</v>
      </c>
      <c r="T710" s="1" t="s">
        <v>25</v>
      </c>
      <c r="U710" s="1" t="s">
        <v>23</v>
      </c>
      <c r="V710" s="1" t="s">
        <v>40</v>
      </c>
      <c r="W710" s="1" t="s">
        <v>45</v>
      </c>
      <c r="Y710" s="1" t="str">
        <f>IFERROR(__xludf.DUMMYFUNCTION("UNIQUE(S710:W710, TRUE)"),"A")</f>
        <v>A</v>
      </c>
      <c r="Z710" s="1" t="str">
        <f>IFERROR(__xludf.DUMMYFUNCTION("""COMPUTED_VALUE"""),"")</f>
        <v/>
      </c>
      <c r="AA710" s="1" t="str">
        <f>IFERROR(__xludf.DUMMYFUNCTION("""COMPUTED_VALUE"""),"9")</f>
        <v>9</v>
      </c>
      <c r="AB710" s="1" t="str">
        <f>IFERROR(__xludf.DUMMYFUNCTION("""COMPUTED_VALUE"""),"6")</f>
        <v>6</v>
      </c>
      <c r="AC710" s="1" t="str">
        <f>IFERROR(__xludf.DUMMYFUNCTION("""COMPUTED_VALUE"""),"T")</f>
        <v>T</v>
      </c>
      <c r="AE710" s="1">
        <f t="shared" ref="AE710:AI710" si="710">IF($A710&lt;&gt;"", COUNTIF($D710:$H710, "=" &amp; Y710),"")</f>
        <v>1</v>
      </c>
      <c r="AF710" s="1">
        <f t="shared" si="710"/>
        <v>0</v>
      </c>
      <c r="AG710" s="1">
        <f t="shared" si="710"/>
        <v>1</v>
      </c>
      <c r="AH710" s="1">
        <f t="shared" si="710"/>
        <v>1</v>
      </c>
      <c r="AI710" s="1">
        <f t="shared" si="710"/>
        <v>1</v>
      </c>
      <c r="AJ710" s="1">
        <f t="shared" si="3"/>
        <v>1</v>
      </c>
      <c r="AL710" s="1">
        <f>IFERROR(__xludf.DUMMYFUNCTION("IFERROR(TRANSPOSE(SORT(TRANSPOSE(FILTER(AE710:AI710, AE710:AI710&lt;&gt;0)),1, FALSE)))"),1.0)</f>
        <v>1</v>
      </c>
      <c r="AM710" s="1">
        <f>IFERROR(__xludf.DUMMYFUNCTION("""COMPUTED_VALUE"""),1.0)</f>
        <v>1</v>
      </c>
      <c r="AN710" s="1">
        <f>IFERROR(__xludf.DUMMYFUNCTION("""COMPUTED_VALUE"""),1.0)</f>
        <v>1</v>
      </c>
      <c r="AO710" s="1">
        <f>IFERROR(__xludf.DUMMYFUNCTION("""COMPUTED_VALUE"""),1.0)</f>
        <v>1</v>
      </c>
      <c r="AR710" s="1">
        <v>2.0</v>
      </c>
      <c r="AS710" s="1">
        <v>1.0</v>
      </c>
      <c r="AT710" s="1">
        <v>1.0</v>
      </c>
      <c r="AU710" s="1">
        <v>1.0</v>
      </c>
      <c r="AV710" s="1"/>
      <c r="AX710" s="1">
        <v>709.0</v>
      </c>
      <c r="AY710" s="1">
        <v>3.0</v>
      </c>
      <c r="AZ710" s="1">
        <v>2.0</v>
      </c>
      <c r="BA710" s="1"/>
      <c r="BB710" s="1"/>
      <c r="BC710" s="1"/>
      <c r="BD710" s="1">
        <v>3.0</v>
      </c>
      <c r="BE710" s="1">
        <v>7.0</v>
      </c>
      <c r="BF710" s="1">
        <v>7.0</v>
      </c>
      <c r="BG710" s="1">
        <v>7.0</v>
      </c>
      <c r="BH710" s="1">
        <v>3.0</v>
      </c>
      <c r="BI710" s="1">
        <v>37773.0</v>
      </c>
      <c r="BJ710" s="1">
        <v>558.0</v>
      </c>
      <c r="BL710" s="1">
        <v>395622.0</v>
      </c>
    </row>
    <row r="711" ht="15.75" customHeight="1">
      <c r="A711" s="2" t="s">
        <v>1360</v>
      </c>
      <c r="B711" s="1" t="str">
        <f>IFERROR(__xludf.DUMMYFUNCTION("""COMPUTED_VALUE"""),"72KKK")</f>
        <v>72KKK</v>
      </c>
      <c r="C711" s="1">
        <f>IFERROR(__xludf.DUMMYFUNCTION("""COMPUTED_VALUE"""),298.0)</f>
        <v>298</v>
      </c>
      <c r="D711" s="1" t="s">
        <v>28</v>
      </c>
      <c r="E711" s="1" t="s">
        <v>24</v>
      </c>
      <c r="F711" s="1" t="s">
        <v>38</v>
      </c>
      <c r="G711" s="1" t="s">
        <v>38</v>
      </c>
      <c r="H711" s="1" t="s">
        <v>38</v>
      </c>
      <c r="M711" s="1">
        <v>7.0</v>
      </c>
      <c r="N711" s="1">
        <v>2.0</v>
      </c>
      <c r="O711" s="1">
        <v>13.0</v>
      </c>
      <c r="P711" s="1">
        <v>13.0</v>
      </c>
      <c r="Q711" s="1">
        <v>13.0</v>
      </c>
      <c r="S711" s="1" t="s">
        <v>28</v>
      </c>
      <c r="T711" s="1" t="s">
        <v>24</v>
      </c>
      <c r="U711" s="1" t="s">
        <v>38</v>
      </c>
      <c r="V711" s="1" t="s">
        <v>38</v>
      </c>
      <c r="W711" s="1" t="s">
        <v>38</v>
      </c>
      <c r="Y711" s="1" t="str">
        <f>IFERROR(__xludf.DUMMYFUNCTION("UNIQUE(S711:W711, TRUE)"),"7")</f>
        <v>7</v>
      </c>
      <c r="Z711" s="1" t="str">
        <f>IFERROR(__xludf.DUMMYFUNCTION("""COMPUTED_VALUE"""),"2")</f>
        <v>2</v>
      </c>
      <c r="AA711" s="1" t="str">
        <f>IFERROR(__xludf.DUMMYFUNCTION("""COMPUTED_VALUE"""),"K")</f>
        <v>K</v>
      </c>
      <c r="AE711" s="1">
        <f t="shared" ref="AE711:AI711" si="711">IF($A711&lt;&gt;"", COUNTIF($D711:$H711, "=" &amp; Y711),"")</f>
        <v>1</v>
      </c>
      <c r="AF711" s="1">
        <f t="shared" si="711"/>
        <v>1</v>
      </c>
      <c r="AG711" s="1">
        <f t="shared" si="711"/>
        <v>3</v>
      </c>
      <c r="AH711" s="1">
        <f t="shared" si="711"/>
        <v>0</v>
      </c>
      <c r="AI711" s="1">
        <f t="shared" si="711"/>
        <v>0</v>
      </c>
      <c r="AJ711" s="1">
        <f t="shared" si="3"/>
        <v>0</v>
      </c>
      <c r="AL711" s="1">
        <f>IFERROR(__xludf.DUMMYFUNCTION("IFERROR(TRANSPOSE(SORT(TRANSPOSE(FILTER(AE711:AI711, AE711:AI711&lt;&gt;0)),1, FALSE)))"),3.0)</f>
        <v>3</v>
      </c>
      <c r="AM711" s="1">
        <f>IFERROR(__xludf.DUMMYFUNCTION("""COMPUTED_VALUE"""),1.0)</f>
        <v>1</v>
      </c>
      <c r="AN711" s="1">
        <f>IFERROR(__xludf.DUMMYFUNCTION("""COMPUTED_VALUE"""),1.0)</f>
        <v>1</v>
      </c>
      <c r="AR711" s="1">
        <v>3.0</v>
      </c>
      <c r="AS711" s="1">
        <v>1.0</v>
      </c>
      <c r="AT711" s="1">
        <v>1.0</v>
      </c>
      <c r="AU711" s="1"/>
      <c r="AV711" s="1"/>
      <c r="AX711" s="1">
        <v>710.0</v>
      </c>
      <c r="AY711" s="1">
        <v>3.0</v>
      </c>
      <c r="AZ711" s="1">
        <v>2.0</v>
      </c>
      <c r="BA711" s="1"/>
      <c r="BB711" s="1"/>
      <c r="BC711" s="1"/>
      <c r="BD711" s="1">
        <v>3.0</v>
      </c>
      <c r="BE711" s="1">
        <v>14.0</v>
      </c>
      <c r="BF711" s="1">
        <v>3.0</v>
      </c>
      <c r="BG711" s="1">
        <v>14.0</v>
      </c>
      <c r="BH711" s="1">
        <v>14.0</v>
      </c>
      <c r="BI711" s="1" t="s">
        <v>1361</v>
      </c>
      <c r="BJ711" s="1">
        <v>988.0</v>
      </c>
      <c r="BL711" s="1">
        <v>701480.0</v>
      </c>
    </row>
    <row r="712" ht="15.75" customHeight="1">
      <c r="A712" s="2" t="s">
        <v>1362</v>
      </c>
      <c r="B712" s="1" t="str">
        <f>IFERROR(__xludf.DUMMYFUNCTION("""COMPUTED_VALUE"""),"2A7A2")</f>
        <v>2A7A2</v>
      </c>
      <c r="C712" s="1">
        <f>IFERROR(__xludf.DUMMYFUNCTION("""COMPUTED_VALUE"""),243.0)</f>
        <v>243</v>
      </c>
      <c r="D712" s="1" t="s">
        <v>24</v>
      </c>
      <c r="E712" s="1" t="s">
        <v>39</v>
      </c>
      <c r="F712" s="1" t="s">
        <v>28</v>
      </c>
      <c r="G712" s="1" t="s">
        <v>39</v>
      </c>
      <c r="H712" s="1" t="s">
        <v>24</v>
      </c>
      <c r="M712" s="1">
        <v>2.0</v>
      </c>
      <c r="N712" s="1">
        <v>14.0</v>
      </c>
      <c r="O712" s="1">
        <v>7.0</v>
      </c>
      <c r="P712" s="1">
        <v>14.0</v>
      </c>
      <c r="Q712" s="1">
        <v>2.0</v>
      </c>
      <c r="S712" s="1" t="s">
        <v>24</v>
      </c>
      <c r="T712" s="1" t="s">
        <v>39</v>
      </c>
      <c r="U712" s="1" t="s">
        <v>28</v>
      </c>
      <c r="V712" s="1" t="s">
        <v>39</v>
      </c>
      <c r="W712" s="1" t="s">
        <v>24</v>
      </c>
      <c r="Y712" s="1" t="str">
        <f>IFERROR(__xludf.DUMMYFUNCTION("UNIQUE(S712:W712, TRUE)"),"2")</f>
        <v>2</v>
      </c>
      <c r="Z712" s="1" t="str">
        <f>IFERROR(__xludf.DUMMYFUNCTION("""COMPUTED_VALUE"""),"A")</f>
        <v>A</v>
      </c>
      <c r="AA712" s="1" t="str">
        <f>IFERROR(__xludf.DUMMYFUNCTION("""COMPUTED_VALUE"""),"7")</f>
        <v>7</v>
      </c>
      <c r="AE712" s="1">
        <f t="shared" ref="AE712:AI712" si="712">IF($A712&lt;&gt;"", COUNTIF($D712:$H712, "=" &amp; Y712),"")</f>
        <v>2</v>
      </c>
      <c r="AF712" s="1">
        <f t="shared" si="712"/>
        <v>2</v>
      </c>
      <c r="AG712" s="1">
        <f t="shared" si="712"/>
        <v>1</v>
      </c>
      <c r="AH712" s="1">
        <f t="shared" si="712"/>
        <v>0</v>
      </c>
      <c r="AI712" s="1">
        <f t="shared" si="712"/>
        <v>0</v>
      </c>
      <c r="AJ712" s="1">
        <f t="shared" si="3"/>
        <v>0</v>
      </c>
      <c r="AL712" s="1">
        <f>IFERROR(__xludf.DUMMYFUNCTION("IFERROR(TRANSPOSE(SORT(TRANSPOSE(FILTER(AE712:AI712, AE712:AI712&lt;&gt;0)),1, FALSE)))"),2.0)</f>
        <v>2</v>
      </c>
      <c r="AM712" s="1">
        <f>IFERROR(__xludf.DUMMYFUNCTION("""COMPUTED_VALUE"""),2.0)</f>
        <v>2</v>
      </c>
      <c r="AN712" s="1">
        <f>IFERROR(__xludf.DUMMYFUNCTION("""COMPUTED_VALUE"""),1.0)</f>
        <v>1</v>
      </c>
      <c r="AR712" s="1">
        <v>2.0</v>
      </c>
      <c r="AS712" s="1">
        <v>2.0</v>
      </c>
      <c r="AT712" s="1">
        <v>1.0</v>
      </c>
      <c r="AU712" s="1"/>
      <c r="AV712" s="1"/>
      <c r="AX712" s="1">
        <v>711.0</v>
      </c>
      <c r="AY712" s="1">
        <v>3.0</v>
      </c>
      <c r="AZ712" s="1">
        <v>2.0</v>
      </c>
      <c r="BA712" s="1"/>
      <c r="BB712" s="1"/>
      <c r="BC712" s="1"/>
      <c r="BD712" s="1">
        <v>3.0</v>
      </c>
      <c r="BE712" s="1">
        <v>14.0</v>
      </c>
      <c r="BF712" s="1">
        <v>14.0</v>
      </c>
      <c r="BG712" s="1">
        <v>3.0</v>
      </c>
      <c r="BH712" s="1">
        <v>3.0</v>
      </c>
      <c r="BI712" s="1" t="s">
        <v>1363</v>
      </c>
      <c r="BJ712" s="1">
        <v>560.0</v>
      </c>
      <c r="BL712" s="1">
        <v>398160.0</v>
      </c>
    </row>
    <row r="713" ht="15.75" customHeight="1">
      <c r="A713" s="2" t="s">
        <v>1364</v>
      </c>
      <c r="B713" s="1" t="str">
        <f>IFERROR(__xludf.DUMMYFUNCTION("""COMPUTED_VALUE"""),"TJJ7T")</f>
        <v>TJJ7T</v>
      </c>
      <c r="C713" s="1">
        <f>IFERROR(__xludf.DUMMYFUNCTION("""COMPUTED_VALUE"""),758.0)</f>
        <v>758</v>
      </c>
      <c r="D713" s="1" t="s">
        <v>45</v>
      </c>
      <c r="E713" s="1" t="s">
        <v>22</v>
      </c>
      <c r="F713" s="1" t="s">
        <v>22</v>
      </c>
      <c r="G713" s="1" t="s">
        <v>28</v>
      </c>
      <c r="H713" s="1" t="s">
        <v>45</v>
      </c>
      <c r="M713" s="1">
        <v>10.0</v>
      </c>
      <c r="N713" s="1">
        <v>1.0</v>
      </c>
      <c r="O713" s="1">
        <v>1.0</v>
      </c>
      <c r="P713" s="1">
        <v>7.0</v>
      </c>
      <c r="Q713" s="1">
        <v>10.0</v>
      </c>
      <c r="S713" s="1" t="s">
        <v>45</v>
      </c>
      <c r="T713" s="1" t="s">
        <v>25</v>
      </c>
      <c r="U713" s="1" t="s">
        <v>25</v>
      </c>
      <c r="V713" s="1" t="s">
        <v>28</v>
      </c>
      <c r="W713" s="1" t="s">
        <v>45</v>
      </c>
      <c r="Y713" s="1" t="str">
        <f>IFERROR(__xludf.DUMMYFUNCTION("UNIQUE(S713:W713, TRUE)"),"T")</f>
        <v>T</v>
      </c>
      <c r="Z713" s="1" t="str">
        <f>IFERROR(__xludf.DUMMYFUNCTION("""COMPUTED_VALUE"""),"")</f>
        <v/>
      </c>
      <c r="AA713" s="1" t="str">
        <f>IFERROR(__xludf.DUMMYFUNCTION("""COMPUTED_VALUE"""),"7")</f>
        <v>7</v>
      </c>
      <c r="AE713" s="1">
        <f t="shared" ref="AE713:AI713" si="713">IF($A713&lt;&gt;"", COUNTIF($D713:$H713, "=" &amp; Y713),"")</f>
        <v>2</v>
      </c>
      <c r="AF713" s="1">
        <f t="shared" si="713"/>
        <v>0</v>
      </c>
      <c r="AG713" s="1">
        <f t="shared" si="713"/>
        <v>1</v>
      </c>
      <c r="AH713" s="1">
        <f t="shared" si="713"/>
        <v>0</v>
      </c>
      <c r="AI713" s="1">
        <f t="shared" si="713"/>
        <v>0</v>
      </c>
      <c r="AJ713" s="1">
        <f t="shared" si="3"/>
        <v>2</v>
      </c>
      <c r="AL713" s="1">
        <f>IFERROR(__xludf.DUMMYFUNCTION("IFERROR(TRANSPOSE(SORT(TRANSPOSE(FILTER(AE713:AI713, AE713:AI713&lt;&gt;0)),1, FALSE)))"),2.0)</f>
        <v>2</v>
      </c>
      <c r="AM713" s="1">
        <f>IFERROR(__xludf.DUMMYFUNCTION("""COMPUTED_VALUE"""),1.0)</f>
        <v>1</v>
      </c>
      <c r="AR713" s="1">
        <v>4.0</v>
      </c>
      <c r="AS713" s="1">
        <v>1.0</v>
      </c>
      <c r="AT713" s="1"/>
      <c r="AU713" s="1"/>
      <c r="AV713" s="1"/>
      <c r="AX713" s="1">
        <v>712.0</v>
      </c>
      <c r="AY713" s="1">
        <v>3.0</v>
      </c>
      <c r="AZ713" s="1">
        <v>2.0</v>
      </c>
      <c r="BA713" s="1"/>
      <c r="BB713" s="1"/>
      <c r="BC713" s="1"/>
      <c r="BD713" s="1">
        <v>4.0</v>
      </c>
      <c r="BE713" s="1">
        <v>2.0</v>
      </c>
      <c r="BF713" s="1">
        <v>2.0</v>
      </c>
      <c r="BG713" s="1">
        <v>4.0</v>
      </c>
      <c r="BH713" s="1">
        <v>2.0</v>
      </c>
      <c r="BI713" s="1">
        <v>42242.0</v>
      </c>
      <c r="BJ713" s="1">
        <v>677.0</v>
      </c>
      <c r="BL713" s="1">
        <v>482024.0</v>
      </c>
    </row>
    <row r="714" ht="15.75" customHeight="1">
      <c r="A714" s="2" t="s">
        <v>1365</v>
      </c>
      <c r="B714" s="1" t="str">
        <f>IFERROR(__xludf.DUMMYFUNCTION("""COMPUTED_VALUE"""),"8K682")</f>
        <v>8K682</v>
      </c>
      <c r="C714" s="1">
        <f>IFERROR(__xludf.DUMMYFUNCTION("""COMPUTED_VALUE"""),974.0)</f>
        <v>974</v>
      </c>
      <c r="D714" s="1" t="s">
        <v>30</v>
      </c>
      <c r="E714" s="1" t="s">
        <v>38</v>
      </c>
      <c r="F714" s="1" t="s">
        <v>40</v>
      </c>
      <c r="G714" s="1" t="s">
        <v>30</v>
      </c>
      <c r="H714" s="1" t="s">
        <v>24</v>
      </c>
      <c r="M714" s="1">
        <v>8.0</v>
      </c>
      <c r="N714" s="1">
        <v>13.0</v>
      </c>
      <c r="O714" s="1">
        <v>6.0</v>
      </c>
      <c r="P714" s="1">
        <v>8.0</v>
      </c>
      <c r="Q714" s="1">
        <v>2.0</v>
      </c>
      <c r="S714" s="1" t="s">
        <v>30</v>
      </c>
      <c r="T714" s="1" t="s">
        <v>38</v>
      </c>
      <c r="U714" s="1" t="s">
        <v>40</v>
      </c>
      <c r="V714" s="1" t="s">
        <v>30</v>
      </c>
      <c r="W714" s="1" t="s">
        <v>24</v>
      </c>
      <c r="Y714" s="1" t="str">
        <f>IFERROR(__xludf.DUMMYFUNCTION("UNIQUE(S714:W714, TRUE)"),"8")</f>
        <v>8</v>
      </c>
      <c r="Z714" s="1" t="str">
        <f>IFERROR(__xludf.DUMMYFUNCTION("""COMPUTED_VALUE"""),"K")</f>
        <v>K</v>
      </c>
      <c r="AA714" s="1" t="str">
        <f>IFERROR(__xludf.DUMMYFUNCTION("""COMPUTED_VALUE"""),"6")</f>
        <v>6</v>
      </c>
      <c r="AB714" s="1" t="str">
        <f>IFERROR(__xludf.DUMMYFUNCTION("""COMPUTED_VALUE"""),"2")</f>
        <v>2</v>
      </c>
      <c r="AE714" s="1">
        <f t="shared" ref="AE714:AI714" si="714">IF($A714&lt;&gt;"", COUNTIF($D714:$H714, "=" &amp; Y714),"")</f>
        <v>2</v>
      </c>
      <c r="AF714" s="1">
        <f t="shared" si="714"/>
        <v>1</v>
      </c>
      <c r="AG714" s="1">
        <f t="shared" si="714"/>
        <v>1</v>
      </c>
      <c r="AH714" s="1">
        <f t="shared" si="714"/>
        <v>1</v>
      </c>
      <c r="AI714" s="1">
        <f t="shared" si="714"/>
        <v>0</v>
      </c>
      <c r="AJ714" s="1">
        <f t="shared" si="3"/>
        <v>0</v>
      </c>
      <c r="AL714" s="1">
        <f>IFERROR(__xludf.DUMMYFUNCTION("IFERROR(TRANSPOSE(SORT(TRANSPOSE(FILTER(AE714:AI714, AE714:AI714&lt;&gt;0)),1, FALSE)))"),2.0)</f>
        <v>2</v>
      </c>
      <c r="AM714" s="1">
        <f>IFERROR(__xludf.DUMMYFUNCTION("""COMPUTED_VALUE"""),1.0)</f>
        <v>1</v>
      </c>
      <c r="AN714" s="1">
        <f>IFERROR(__xludf.DUMMYFUNCTION("""COMPUTED_VALUE"""),1.0)</f>
        <v>1</v>
      </c>
      <c r="AO714" s="1">
        <f>IFERROR(__xludf.DUMMYFUNCTION("""COMPUTED_VALUE"""),1.0)</f>
        <v>1</v>
      </c>
      <c r="AR714" s="1">
        <v>2.0</v>
      </c>
      <c r="AS714" s="1">
        <v>1.0</v>
      </c>
      <c r="AT714" s="1">
        <v>1.0</v>
      </c>
      <c r="AU714" s="1">
        <v>1.0</v>
      </c>
      <c r="AV714" s="1"/>
      <c r="AX714" s="1">
        <v>713.0</v>
      </c>
      <c r="AY714" s="1">
        <v>3.0</v>
      </c>
      <c r="AZ714" s="1">
        <v>2.0</v>
      </c>
      <c r="BA714" s="1"/>
      <c r="BB714" s="1"/>
      <c r="BC714" s="1"/>
      <c r="BD714" s="1">
        <v>4.0</v>
      </c>
      <c r="BE714" s="1">
        <v>3.0</v>
      </c>
      <c r="BF714" s="1">
        <v>3.0</v>
      </c>
      <c r="BG714" s="1">
        <v>4.0</v>
      </c>
      <c r="BH714" s="1">
        <v>3.0</v>
      </c>
      <c r="BI714" s="1">
        <v>43343.0</v>
      </c>
      <c r="BJ714" s="1">
        <v>708.0</v>
      </c>
      <c r="BL714" s="1">
        <v>504804.0</v>
      </c>
    </row>
    <row r="715" ht="15.75" customHeight="1">
      <c r="A715" s="2" t="s">
        <v>1366</v>
      </c>
      <c r="B715" s="1" t="str">
        <f>IFERROR(__xludf.DUMMYFUNCTION("""COMPUTED_VALUE"""),"25QKA")</f>
        <v>25QKA</v>
      </c>
      <c r="C715" s="1">
        <f>IFERROR(__xludf.DUMMYFUNCTION("""COMPUTED_VALUE"""),411.0)</f>
        <v>411</v>
      </c>
      <c r="D715" s="1" t="s">
        <v>24</v>
      </c>
      <c r="E715" s="1" t="s">
        <v>29</v>
      </c>
      <c r="F715" s="1" t="s">
        <v>20</v>
      </c>
      <c r="G715" s="1" t="s">
        <v>38</v>
      </c>
      <c r="H715" s="1" t="s">
        <v>39</v>
      </c>
      <c r="M715" s="1">
        <v>2.0</v>
      </c>
      <c r="N715" s="1">
        <v>5.0</v>
      </c>
      <c r="O715" s="1">
        <v>12.0</v>
      </c>
      <c r="P715" s="1">
        <v>13.0</v>
      </c>
      <c r="Q715" s="1">
        <v>14.0</v>
      </c>
      <c r="S715" s="1" t="s">
        <v>24</v>
      </c>
      <c r="T715" s="1" t="s">
        <v>29</v>
      </c>
      <c r="U715" s="1" t="s">
        <v>20</v>
      </c>
      <c r="V715" s="1" t="s">
        <v>38</v>
      </c>
      <c r="W715" s="1" t="s">
        <v>39</v>
      </c>
      <c r="Y715" s="1" t="str">
        <f>IFERROR(__xludf.DUMMYFUNCTION("UNIQUE(S715:W715, TRUE)"),"2")</f>
        <v>2</v>
      </c>
      <c r="Z715" s="1" t="str">
        <f>IFERROR(__xludf.DUMMYFUNCTION("""COMPUTED_VALUE"""),"5")</f>
        <v>5</v>
      </c>
      <c r="AA715" s="1" t="str">
        <f>IFERROR(__xludf.DUMMYFUNCTION("""COMPUTED_VALUE"""),"Q")</f>
        <v>Q</v>
      </c>
      <c r="AB715" s="1" t="str">
        <f>IFERROR(__xludf.DUMMYFUNCTION("""COMPUTED_VALUE"""),"K")</f>
        <v>K</v>
      </c>
      <c r="AC715" s="1" t="str">
        <f>IFERROR(__xludf.DUMMYFUNCTION("""COMPUTED_VALUE"""),"A")</f>
        <v>A</v>
      </c>
      <c r="AE715" s="1">
        <f t="shared" ref="AE715:AI715" si="715">IF($A715&lt;&gt;"", COUNTIF($D715:$H715, "=" &amp; Y715),"")</f>
        <v>1</v>
      </c>
      <c r="AF715" s="1">
        <f t="shared" si="715"/>
        <v>1</v>
      </c>
      <c r="AG715" s="1">
        <f t="shared" si="715"/>
        <v>1</v>
      </c>
      <c r="AH715" s="1">
        <f t="shared" si="715"/>
        <v>1</v>
      </c>
      <c r="AI715" s="1">
        <f t="shared" si="715"/>
        <v>1</v>
      </c>
      <c r="AJ715" s="1">
        <f t="shared" si="3"/>
        <v>0</v>
      </c>
      <c r="AL715" s="1">
        <f>IFERROR(__xludf.DUMMYFUNCTION("IFERROR(TRANSPOSE(SORT(TRANSPOSE(FILTER(AE715:AI715, AE715:AI715&lt;&gt;0)),1, FALSE)))"),1.0)</f>
        <v>1</v>
      </c>
      <c r="AM715" s="1">
        <f>IFERROR(__xludf.DUMMYFUNCTION("""COMPUTED_VALUE"""),1.0)</f>
        <v>1</v>
      </c>
      <c r="AN715" s="1">
        <f>IFERROR(__xludf.DUMMYFUNCTION("""COMPUTED_VALUE"""),1.0)</f>
        <v>1</v>
      </c>
      <c r="AO715" s="1">
        <f>IFERROR(__xludf.DUMMYFUNCTION("""COMPUTED_VALUE"""),1.0)</f>
        <v>1</v>
      </c>
      <c r="AP715" s="1">
        <f>IFERROR(__xludf.DUMMYFUNCTION("""COMPUTED_VALUE"""),1.0)</f>
        <v>1</v>
      </c>
      <c r="AR715" s="1">
        <v>1.0</v>
      </c>
      <c r="AS715" s="1">
        <v>1.0</v>
      </c>
      <c r="AT715" s="1">
        <v>1.0</v>
      </c>
      <c r="AU715" s="1">
        <v>1.0</v>
      </c>
      <c r="AV715" s="1">
        <v>1.0</v>
      </c>
      <c r="AX715" s="1">
        <v>714.0</v>
      </c>
      <c r="AY715" s="1">
        <v>3.0</v>
      </c>
      <c r="AZ715" s="1">
        <v>2.0</v>
      </c>
      <c r="BA715" s="1"/>
      <c r="BB715" s="1"/>
      <c r="BC715" s="1"/>
      <c r="BD715" s="1">
        <v>4.0</v>
      </c>
      <c r="BE715" s="1">
        <v>4.0</v>
      </c>
      <c r="BF715" s="1">
        <v>1.0</v>
      </c>
      <c r="BG715" s="1">
        <v>12.0</v>
      </c>
      <c r="BH715" s="1">
        <v>12.0</v>
      </c>
      <c r="BI715" s="1" t="s">
        <v>1367</v>
      </c>
      <c r="BJ715" s="1">
        <v>437.0</v>
      </c>
      <c r="BL715" s="1">
        <v>312018.0</v>
      </c>
    </row>
    <row r="716" ht="15.75" customHeight="1">
      <c r="A716" s="2" t="s">
        <v>1368</v>
      </c>
      <c r="B716" s="1" t="str">
        <f>IFERROR(__xludf.DUMMYFUNCTION("""COMPUTED_VALUE"""),"QQQ24")</f>
        <v>QQQ24</v>
      </c>
      <c r="C716" s="1">
        <f>IFERROR(__xludf.DUMMYFUNCTION("""COMPUTED_VALUE"""),862.0)</f>
        <v>862</v>
      </c>
      <c r="D716" s="1" t="s">
        <v>20</v>
      </c>
      <c r="E716" s="1" t="s">
        <v>20</v>
      </c>
      <c r="F716" s="1" t="s">
        <v>20</v>
      </c>
      <c r="G716" s="1" t="s">
        <v>24</v>
      </c>
      <c r="H716" s="1" t="s">
        <v>21</v>
      </c>
      <c r="M716" s="1">
        <v>12.0</v>
      </c>
      <c r="N716" s="1">
        <v>12.0</v>
      </c>
      <c r="O716" s="1">
        <v>12.0</v>
      </c>
      <c r="P716" s="1">
        <v>2.0</v>
      </c>
      <c r="Q716" s="1">
        <v>4.0</v>
      </c>
      <c r="S716" s="1" t="s">
        <v>20</v>
      </c>
      <c r="T716" s="1" t="s">
        <v>20</v>
      </c>
      <c r="U716" s="1" t="s">
        <v>20</v>
      </c>
      <c r="V716" s="1" t="s">
        <v>24</v>
      </c>
      <c r="W716" s="1" t="s">
        <v>21</v>
      </c>
      <c r="Y716" s="1" t="str">
        <f>IFERROR(__xludf.DUMMYFUNCTION("UNIQUE(S716:W716, TRUE)"),"Q")</f>
        <v>Q</v>
      </c>
      <c r="Z716" s="1" t="str">
        <f>IFERROR(__xludf.DUMMYFUNCTION("""COMPUTED_VALUE"""),"2")</f>
        <v>2</v>
      </c>
      <c r="AA716" s="1" t="str">
        <f>IFERROR(__xludf.DUMMYFUNCTION("""COMPUTED_VALUE"""),"4")</f>
        <v>4</v>
      </c>
      <c r="AE716" s="1">
        <f t="shared" ref="AE716:AI716" si="716">IF($A716&lt;&gt;"", COUNTIF($D716:$H716, "=" &amp; Y716),"")</f>
        <v>3</v>
      </c>
      <c r="AF716" s="1">
        <f t="shared" si="716"/>
        <v>1</v>
      </c>
      <c r="AG716" s="1">
        <f t="shared" si="716"/>
        <v>1</v>
      </c>
      <c r="AH716" s="1">
        <f t="shared" si="716"/>
        <v>0</v>
      </c>
      <c r="AI716" s="1">
        <f t="shared" si="716"/>
        <v>0</v>
      </c>
      <c r="AJ716" s="1">
        <f t="shared" si="3"/>
        <v>0</v>
      </c>
      <c r="AL716" s="1">
        <f>IFERROR(__xludf.DUMMYFUNCTION("IFERROR(TRANSPOSE(SORT(TRANSPOSE(FILTER(AE716:AI716, AE716:AI716&lt;&gt;0)),1, FALSE)))"),3.0)</f>
        <v>3</v>
      </c>
      <c r="AM716" s="1">
        <f>IFERROR(__xludf.DUMMYFUNCTION("""COMPUTED_VALUE"""),1.0)</f>
        <v>1</v>
      </c>
      <c r="AN716" s="1">
        <f>IFERROR(__xludf.DUMMYFUNCTION("""COMPUTED_VALUE"""),1.0)</f>
        <v>1</v>
      </c>
      <c r="AR716" s="1">
        <v>3.0</v>
      </c>
      <c r="AS716" s="1">
        <v>1.0</v>
      </c>
      <c r="AT716" s="1">
        <v>1.0</v>
      </c>
      <c r="AU716" s="1"/>
      <c r="AV716" s="1"/>
      <c r="AX716" s="1">
        <v>715.0</v>
      </c>
      <c r="AY716" s="1">
        <v>3.0</v>
      </c>
      <c r="AZ716" s="1">
        <v>2.0</v>
      </c>
      <c r="BA716" s="1"/>
      <c r="BB716" s="1"/>
      <c r="BC716" s="1"/>
      <c r="BD716" s="1">
        <v>4.0</v>
      </c>
      <c r="BE716" s="1">
        <v>4.0</v>
      </c>
      <c r="BF716" s="1">
        <v>2.0</v>
      </c>
      <c r="BG716" s="1">
        <v>2.0</v>
      </c>
      <c r="BH716" s="1">
        <v>4.0</v>
      </c>
      <c r="BI716" s="1">
        <v>44224.0</v>
      </c>
      <c r="BJ716" s="1">
        <v>796.0</v>
      </c>
      <c r="BL716" s="1">
        <v>569140.0</v>
      </c>
    </row>
    <row r="717" ht="15.75" customHeight="1">
      <c r="A717" s="2" t="s">
        <v>1369</v>
      </c>
      <c r="B717" s="1">
        <f>IFERROR(__xludf.DUMMYFUNCTION("""COMPUTED_VALUE"""),56667.0)</f>
        <v>56667</v>
      </c>
      <c r="C717" s="1">
        <f>IFERROR(__xludf.DUMMYFUNCTION("""COMPUTED_VALUE"""),245.0)</f>
        <v>245</v>
      </c>
      <c r="D717" s="1" t="s">
        <v>29</v>
      </c>
      <c r="E717" s="1" t="s">
        <v>40</v>
      </c>
      <c r="F717" s="1" t="s">
        <v>40</v>
      </c>
      <c r="G717" s="1" t="s">
        <v>40</v>
      </c>
      <c r="H717" s="1" t="s">
        <v>28</v>
      </c>
      <c r="M717" s="1">
        <v>5.0</v>
      </c>
      <c r="N717" s="1">
        <v>6.0</v>
      </c>
      <c r="O717" s="1">
        <v>6.0</v>
      </c>
      <c r="P717" s="1">
        <v>6.0</v>
      </c>
      <c r="Q717" s="1">
        <v>7.0</v>
      </c>
      <c r="S717" s="1" t="s">
        <v>29</v>
      </c>
      <c r="T717" s="1" t="s">
        <v>40</v>
      </c>
      <c r="U717" s="1" t="s">
        <v>40</v>
      </c>
      <c r="V717" s="1" t="s">
        <v>40</v>
      </c>
      <c r="W717" s="1" t="s">
        <v>28</v>
      </c>
      <c r="Y717" s="1" t="str">
        <f>IFERROR(__xludf.DUMMYFUNCTION("UNIQUE(S717:W717, TRUE)"),"5")</f>
        <v>5</v>
      </c>
      <c r="Z717" s="1" t="str">
        <f>IFERROR(__xludf.DUMMYFUNCTION("""COMPUTED_VALUE"""),"6")</f>
        <v>6</v>
      </c>
      <c r="AA717" s="1" t="str">
        <f>IFERROR(__xludf.DUMMYFUNCTION("""COMPUTED_VALUE"""),"7")</f>
        <v>7</v>
      </c>
      <c r="AE717" s="1">
        <f t="shared" ref="AE717:AI717" si="717">IF($A717&lt;&gt;"", COUNTIF($D717:$H717, "=" &amp; Y717),"")</f>
        <v>1</v>
      </c>
      <c r="AF717" s="1">
        <f t="shared" si="717"/>
        <v>3</v>
      </c>
      <c r="AG717" s="1">
        <f t="shared" si="717"/>
        <v>1</v>
      </c>
      <c r="AH717" s="1">
        <f t="shared" si="717"/>
        <v>0</v>
      </c>
      <c r="AI717" s="1">
        <f t="shared" si="717"/>
        <v>0</v>
      </c>
      <c r="AJ717" s="1">
        <f t="shared" si="3"/>
        <v>0</v>
      </c>
      <c r="AL717" s="1">
        <f>IFERROR(__xludf.DUMMYFUNCTION("IFERROR(TRANSPOSE(SORT(TRANSPOSE(FILTER(AE717:AI717, AE717:AI717&lt;&gt;0)),1, FALSE)))"),3.0)</f>
        <v>3</v>
      </c>
      <c r="AM717" s="1">
        <f>IFERROR(__xludf.DUMMYFUNCTION("""COMPUTED_VALUE"""),1.0)</f>
        <v>1</v>
      </c>
      <c r="AN717" s="1">
        <f>IFERROR(__xludf.DUMMYFUNCTION("""COMPUTED_VALUE"""),1.0)</f>
        <v>1</v>
      </c>
      <c r="AR717" s="1">
        <v>3.0</v>
      </c>
      <c r="AS717" s="1">
        <v>1.0</v>
      </c>
      <c r="AT717" s="1">
        <v>1.0</v>
      </c>
      <c r="AU717" s="1"/>
      <c r="AV717" s="1"/>
      <c r="AX717" s="1">
        <v>716.0</v>
      </c>
      <c r="AY717" s="1">
        <v>3.0</v>
      </c>
      <c r="AZ717" s="1">
        <v>2.0</v>
      </c>
      <c r="BA717" s="1"/>
      <c r="BB717" s="1"/>
      <c r="BC717" s="1"/>
      <c r="BD717" s="1">
        <v>4.0</v>
      </c>
      <c r="BE717" s="1">
        <v>4.0</v>
      </c>
      <c r="BF717" s="1">
        <v>4.0</v>
      </c>
      <c r="BG717" s="1">
        <v>13.0</v>
      </c>
      <c r="BH717" s="1">
        <v>13.0</v>
      </c>
      <c r="BI717" s="1" t="s">
        <v>1370</v>
      </c>
      <c r="BJ717" s="1">
        <v>142.0</v>
      </c>
      <c r="BL717" s="1">
        <v>101672.0</v>
      </c>
    </row>
    <row r="718" ht="15.75" customHeight="1">
      <c r="A718" s="2" t="s">
        <v>1371</v>
      </c>
      <c r="B718" s="1" t="str">
        <f>IFERROR(__xludf.DUMMYFUNCTION("""COMPUTED_VALUE"""),"56QQQ")</f>
        <v>56QQQ</v>
      </c>
      <c r="C718" s="1">
        <f>IFERROR(__xludf.DUMMYFUNCTION("""COMPUTED_VALUE"""),43.0)</f>
        <v>43</v>
      </c>
      <c r="D718" s="1" t="s">
        <v>29</v>
      </c>
      <c r="E718" s="1" t="s">
        <v>40</v>
      </c>
      <c r="F718" s="1" t="s">
        <v>20</v>
      </c>
      <c r="G718" s="1" t="s">
        <v>20</v>
      </c>
      <c r="H718" s="1" t="s">
        <v>20</v>
      </c>
      <c r="M718" s="1">
        <v>5.0</v>
      </c>
      <c r="N718" s="1">
        <v>6.0</v>
      </c>
      <c r="O718" s="1">
        <v>12.0</v>
      </c>
      <c r="P718" s="1">
        <v>12.0</v>
      </c>
      <c r="Q718" s="1">
        <v>12.0</v>
      </c>
      <c r="S718" s="1" t="s">
        <v>29</v>
      </c>
      <c r="T718" s="1" t="s">
        <v>40</v>
      </c>
      <c r="U718" s="1" t="s">
        <v>20</v>
      </c>
      <c r="V718" s="1" t="s">
        <v>20</v>
      </c>
      <c r="W718" s="1" t="s">
        <v>20</v>
      </c>
      <c r="Y718" s="1" t="str">
        <f>IFERROR(__xludf.DUMMYFUNCTION("UNIQUE(S718:W718, TRUE)"),"5")</f>
        <v>5</v>
      </c>
      <c r="Z718" s="1" t="str">
        <f>IFERROR(__xludf.DUMMYFUNCTION("""COMPUTED_VALUE"""),"6")</f>
        <v>6</v>
      </c>
      <c r="AA718" s="1" t="str">
        <f>IFERROR(__xludf.DUMMYFUNCTION("""COMPUTED_VALUE"""),"Q")</f>
        <v>Q</v>
      </c>
      <c r="AE718" s="1">
        <f t="shared" ref="AE718:AI718" si="718">IF($A718&lt;&gt;"", COUNTIF($D718:$H718, "=" &amp; Y718),"")</f>
        <v>1</v>
      </c>
      <c r="AF718" s="1">
        <f t="shared" si="718"/>
        <v>1</v>
      </c>
      <c r="AG718" s="1">
        <f t="shared" si="718"/>
        <v>3</v>
      </c>
      <c r="AH718" s="1">
        <f t="shared" si="718"/>
        <v>0</v>
      </c>
      <c r="AI718" s="1">
        <f t="shared" si="718"/>
        <v>0</v>
      </c>
      <c r="AJ718" s="1">
        <f t="shared" si="3"/>
        <v>0</v>
      </c>
      <c r="AL718" s="1">
        <f>IFERROR(__xludf.DUMMYFUNCTION("IFERROR(TRANSPOSE(SORT(TRANSPOSE(FILTER(AE718:AI718, AE718:AI718&lt;&gt;0)),1, FALSE)))"),3.0)</f>
        <v>3</v>
      </c>
      <c r="AM718" s="1">
        <f>IFERROR(__xludf.DUMMYFUNCTION("""COMPUTED_VALUE"""),1.0)</f>
        <v>1</v>
      </c>
      <c r="AN718" s="1">
        <f>IFERROR(__xludf.DUMMYFUNCTION("""COMPUTED_VALUE"""),1.0)</f>
        <v>1</v>
      </c>
      <c r="AR718" s="1">
        <v>3.0</v>
      </c>
      <c r="AS718" s="1">
        <v>1.0</v>
      </c>
      <c r="AT718" s="1">
        <v>1.0</v>
      </c>
      <c r="AU718" s="1"/>
      <c r="AV718" s="1"/>
      <c r="AX718" s="1">
        <v>717.0</v>
      </c>
      <c r="AY718" s="1">
        <v>3.0</v>
      </c>
      <c r="AZ718" s="1">
        <v>2.0</v>
      </c>
      <c r="BA718" s="1"/>
      <c r="BB718" s="1"/>
      <c r="BC718" s="1"/>
      <c r="BD718" s="1">
        <v>4.0</v>
      </c>
      <c r="BE718" s="1">
        <v>4.0</v>
      </c>
      <c r="BF718" s="1">
        <v>7.0</v>
      </c>
      <c r="BG718" s="1">
        <v>7.0</v>
      </c>
      <c r="BH718" s="1">
        <v>4.0</v>
      </c>
      <c r="BI718" s="1">
        <v>44774.0</v>
      </c>
      <c r="BJ718" s="1">
        <v>206.0</v>
      </c>
      <c r="BL718" s="1">
        <v>147702.0</v>
      </c>
    </row>
    <row r="719" ht="15.75" customHeight="1">
      <c r="A719" s="2" t="s">
        <v>1372</v>
      </c>
      <c r="B719" s="1" t="str">
        <f>IFERROR(__xludf.DUMMYFUNCTION("""COMPUTED_VALUE"""),"477J4")</f>
        <v>477J4</v>
      </c>
      <c r="C719" s="1">
        <f>IFERROR(__xludf.DUMMYFUNCTION("""COMPUTED_VALUE"""),481.0)</f>
        <v>481</v>
      </c>
      <c r="D719" s="1" t="s">
        <v>21</v>
      </c>
      <c r="E719" s="1" t="s">
        <v>28</v>
      </c>
      <c r="F719" s="1" t="s">
        <v>28</v>
      </c>
      <c r="G719" s="1" t="s">
        <v>22</v>
      </c>
      <c r="H719" s="1" t="s">
        <v>21</v>
      </c>
      <c r="M719" s="1">
        <v>4.0</v>
      </c>
      <c r="N719" s="1">
        <v>7.0</v>
      </c>
      <c r="O719" s="1">
        <v>7.0</v>
      </c>
      <c r="P719" s="1">
        <v>1.0</v>
      </c>
      <c r="Q719" s="1">
        <v>4.0</v>
      </c>
      <c r="S719" s="1" t="s">
        <v>21</v>
      </c>
      <c r="T719" s="1" t="s">
        <v>28</v>
      </c>
      <c r="U719" s="1" t="s">
        <v>28</v>
      </c>
      <c r="V719" s="1" t="s">
        <v>25</v>
      </c>
      <c r="W719" s="1" t="s">
        <v>21</v>
      </c>
      <c r="Y719" s="1" t="str">
        <f>IFERROR(__xludf.DUMMYFUNCTION("UNIQUE(S719:W719, TRUE)"),"4")</f>
        <v>4</v>
      </c>
      <c r="Z719" s="1" t="str">
        <f>IFERROR(__xludf.DUMMYFUNCTION("""COMPUTED_VALUE"""),"7")</f>
        <v>7</v>
      </c>
      <c r="AA719" s="1" t="str">
        <f>IFERROR(__xludf.DUMMYFUNCTION("""COMPUTED_VALUE"""),"")</f>
        <v/>
      </c>
      <c r="AE719" s="1">
        <f t="shared" ref="AE719:AI719" si="719">IF($A719&lt;&gt;"", COUNTIF($D719:$H719, "=" &amp; Y719),"")</f>
        <v>2</v>
      </c>
      <c r="AF719" s="1">
        <f t="shared" si="719"/>
        <v>2</v>
      </c>
      <c r="AG719" s="1">
        <f t="shared" si="719"/>
        <v>0</v>
      </c>
      <c r="AH719" s="1">
        <f t="shared" si="719"/>
        <v>0</v>
      </c>
      <c r="AI719" s="1">
        <f t="shared" si="719"/>
        <v>0</v>
      </c>
      <c r="AJ719" s="1">
        <f t="shared" si="3"/>
        <v>1</v>
      </c>
      <c r="AL719" s="1">
        <f>IFERROR(__xludf.DUMMYFUNCTION("IFERROR(TRANSPOSE(SORT(TRANSPOSE(FILTER(AE719:AI719, AE719:AI719&lt;&gt;0)),1, FALSE)))"),2.0)</f>
        <v>2</v>
      </c>
      <c r="AM719" s="1">
        <f>IFERROR(__xludf.DUMMYFUNCTION("""COMPUTED_VALUE"""),2.0)</f>
        <v>2</v>
      </c>
      <c r="AR719" s="1">
        <v>3.0</v>
      </c>
      <c r="AS719" s="1">
        <v>2.0</v>
      </c>
      <c r="AT719" s="1"/>
      <c r="AU719" s="1"/>
      <c r="AV719" s="1"/>
      <c r="AX719" s="1">
        <v>718.0</v>
      </c>
      <c r="AY719" s="1">
        <v>3.0</v>
      </c>
      <c r="AZ719" s="1">
        <v>2.0</v>
      </c>
      <c r="BA719" s="1"/>
      <c r="BB719" s="1"/>
      <c r="BC719" s="1"/>
      <c r="BD719" s="1">
        <v>4.0</v>
      </c>
      <c r="BE719" s="1">
        <v>4.0</v>
      </c>
      <c r="BF719" s="1">
        <v>8.0</v>
      </c>
      <c r="BG719" s="1">
        <v>8.0</v>
      </c>
      <c r="BH719" s="1">
        <v>4.0</v>
      </c>
      <c r="BI719" s="1">
        <v>44884.0</v>
      </c>
      <c r="BJ719" s="1">
        <v>128.0</v>
      </c>
      <c r="BL719" s="1">
        <v>91904.0</v>
      </c>
    </row>
    <row r="720" ht="15.75" customHeight="1">
      <c r="A720" s="2" t="s">
        <v>1373</v>
      </c>
      <c r="B720" s="1" t="str">
        <f>IFERROR(__xludf.DUMMYFUNCTION("""COMPUTED_VALUE"""),"Q7A5J")</f>
        <v>Q7A5J</v>
      </c>
      <c r="C720" s="1">
        <f>IFERROR(__xludf.DUMMYFUNCTION("""COMPUTED_VALUE"""),555.0)</f>
        <v>555</v>
      </c>
      <c r="D720" s="1" t="s">
        <v>20</v>
      </c>
      <c r="E720" s="1" t="s">
        <v>28</v>
      </c>
      <c r="F720" s="1" t="s">
        <v>39</v>
      </c>
      <c r="G720" s="1" t="s">
        <v>29</v>
      </c>
      <c r="H720" s="1" t="s">
        <v>22</v>
      </c>
      <c r="M720" s="1">
        <v>12.0</v>
      </c>
      <c r="N720" s="1">
        <v>7.0</v>
      </c>
      <c r="O720" s="1">
        <v>14.0</v>
      </c>
      <c r="P720" s="1">
        <v>5.0</v>
      </c>
      <c r="Q720" s="1">
        <v>1.0</v>
      </c>
      <c r="S720" s="1" t="s">
        <v>20</v>
      </c>
      <c r="T720" s="1" t="s">
        <v>28</v>
      </c>
      <c r="U720" s="1" t="s">
        <v>39</v>
      </c>
      <c r="V720" s="1" t="s">
        <v>29</v>
      </c>
      <c r="W720" s="1" t="s">
        <v>25</v>
      </c>
      <c r="Y720" s="1" t="str">
        <f>IFERROR(__xludf.DUMMYFUNCTION("UNIQUE(S720:W720, TRUE)"),"Q")</f>
        <v>Q</v>
      </c>
      <c r="Z720" s="1" t="str">
        <f>IFERROR(__xludf.DUMMYFUNCTION("""COMPUTED_VALUE"""),"7")</f>
        <v>7</v>
      </c>
      <c r="AA720" s="1" t="str">
        <f>IFERROR(__xludf.DUMMYFUNCTION("""COMPUTED_VALUE"""),"A")</f>
        <v>A</v>
      </c>
      <c r="AB720" s="1" t="str">
        <f>IFERROR(__xludf.DUMMYFUNCTION("""COMPUTED_VALUE"""),"5")</f>
        <v>5</v>
      </c>
      <c r="AC720" s="1" t="str">
        <f>IFERROR(__xludf.DUMMYFUNCTION("""COMPUTED_VALUE"""),"")</f>
        <v/>
      </c>
      <c r="AE720" s="1">
        <f t="shared" ref="AE720:AI720" si="720">IF($A720&lt;&gt;"", COUNTIF($D720:$H720, "=" &amp; Y720),"")</f>
        <v>1</v>
      </c>
      <c r="AF720" s="1">
        <f t="shared" si="720"/>
        <v>1</v>
      </c>
      <c r="AG720" s="1">
        <f t="shared" si="720"/>
        <v>1</v>
      </c>
      <c r="AH720" s="1">
        <f t="shared" si="720"/>
        <v>1</v>
      </c>
      <c r="AI720" s="1">
        <f t="shared" si="720"/>
        <v>0</v>
      </c>
      <c r="AJ720" s="1">
        <f t="shared" si="3"/>
        <v>1</v>
      </c>
      <c r="AL720" s="1">
        <f>IFERROR(__xludf.DUMMYFUNCTION("IFERROR(TRANSPOSE(SORT(TRANSPOSE(FILTER(AE720:AI720, AE720:AI720&lt;&gt;0)),1, FALSE)))"),1.0)</f>
        <v>1</v>
      </c>
      <c r="AM720" s="1">
        <f>IFERROR(__xludf.DUMMYFUNCTION("""COMPUTED_VALUE"""),1.0)</f>
        <v>1</v>
      </c>
      <c r="AN720" s="1">
        <f>IFERROR(__xludf.DUMMYFUNCTION("""COMPUTED_VALUE"""),1.0)</f>
        <v>1</v>
      </c>
      <c r="AO720" s="1">
        <f>IFERROR(__xludf.DUMMYFUNCTION("""COMPUTED_VALUE"""),1.0)</f>
        <v>1</v>
      </c>
      <c r="AR720" s="1">
        <v>2.0</v>
      </c>
      <c r="AS720" s="1">
        <v>1.0</v>
      </c>
      <c r="AT720" s="1">
        <v>1.0</v>
      </c>
      <c r="AU720" s="1">
        <v>1.0</v>
      </c>
      <c r="AV720" s="1"/>
      <c r="AX720" s="1">
        <v>719.0</v>
      </c>
      <c r="AY720" s="1">
        <v>3.0</v>
      </c>
      <c r="AZ720" s="1">
        <v>2.0</v>
      </c>
      <c r="BA720" s="1"/>
      <c r="BB720" s="1"/>
      <c r="BC720" s="1"/>
      <c r="BD720" s="1">
        <v>4.0</v>
      </c>
      <c r="BE720" s="1">
        <v>4.0</v>
      </c>
      <c r="BF720" s="1">
        <v>9.0</v>
      </c>
      <c r="BG720" s="1">
        <v>9.0</v>
      </c>
      <c r="BH720" s="1">
        <v>1.0</v>
      </c>
      <c r="BI720" s="1" t="s">
        <v>1374</v>
      </c>
      <c r="BJ720" s="1">
        <v>714.0</v>
      </c>
      <c r="BL720" s="1">
        <v>513366.0</v>
      </c>
    </row>
    <row r="721" ht="15.75" customHeight="1">
      <c r="A721" s="2" t="s">
        <v>1375</v>
      </c>
      <c r="B721" s="1" t="str">
        <f>IFERROR(__xludf.DUMMYFUNCTION("""COMPUTED_VALUE"""),"45T54")</f>
        <v>45T54</v>
      </c>
      <c r="C721" s="1">
        <f>IFERROR(__xludf.DUMMYFUNCTION("""COMPUTED_VALUE"""),545.0)</f>
        <v>545</v>
      </c>
      <c r="D721" s="1" t="s">
        <v>21</v>
      </c>
      <c r="E721" s="1" t="s">
        <v>29</v>
      </c>
      <c r="F721" s="1" t="s">
        <v>45</v>
      </c>
      <c r="G721" s="1" t="s">
        <v>29</v>
      </c>
      <c r="H721" s="1" t="s">
        <v>21</v>
      </c>
      <c r="M721" s="1">
        <v>4.0</v>
      </c>
      <c r="N721" s="1">
        <v>5.0</v>
      </c>
      <c r="O721" s="1">
        <v>10.0</v>
      </c>
      <c r="P721" s="1">
        <v>5.0</v>
      </c>
      <c r="Q721" s="1">
        <v>4.0</v>
      </c>
      <c r="S721" s="1" t="s">
        <v>21</v>
      </c>
      <c r="T721" s="1" t="s">
        <v>29</v>
      </c>
      <c r="U721" s="1" t="s">
        <v>45</v>
      </c>
      <c r="V721" s="1" t="s">
        <v>29</v>
      </c>
      <c r="W721" s="1" t="s">
        <v>21</v>
      </c>
      <c r="Y721" s="1" t="str">
        <f>IFERROR(__xludf.DUMMYFUNCTION("UNIQUE(S721:W721, TRUE)"),"4")</f>
        <v>4</v>
      </c>
      <c r="Z721" s="1" t="str">
        <f>IFERROR(__xludf.DUMMYFUNCTION("""COMPUTED_VALUE"""),"5")</f>
        <v>5</v>
      </c>
      <c r="AA721" s="1" t="str">
        <f>IFERROR(__xludf.DUMMYFUNCTION("""COMPUTED_VALUE"""),"T")</f>
        <v>T</v>
      </c>
      <c r="AE721" s="1">
        <f t="shared" ref="AE721:AI721" si="721">IF($A721&lt;&gt;"", COUNTIF($D721:$H721, "=" &amp; Y721),"")</f>
        <v>2</v>
      </c>
      <c r="AF721" s="1">
        <f t="shared" si="721"/>
        <v>2</v>
      </c>
      <c r="AG721" s="1">
        <f t="shared" si="721"/>
        <v>1</v>
      </c>
      <c r="AH721" s="1">
        <f t="shared" si="721"/>
        <v>0</v>
      </c>
      <c r="AI721" s="1">
        <f t="shared" si="721"/>
        <v>0</v>
      </c>
      <c r="AJ721" s="1">
        <f t="shared" si="3"/>
        <v>0</v>
      </c>
      <c r="AL721" s="1">
        <f>IFERROR(__xludf.DUMMYFUNCTION("IFERROR(TRANSPOSE(SORT(TRANSPOSE(FILTER(AE721:AI721, AE721:AI721&lt;&gt;0)),1, FALSE)))"),2.0)</f>
        <v>2</v>
      </c>
      <c r="AM721" s="1">
        <f>IFERROR(__xludf.DUMMYFUNCTION("""COMPUTED_VALUE"""),2.0)</f>
        <v>2</v>
      </c>
      <c r="AN721" s="1">
        <f>IFERROR(__xludf.DUMMYFUNCTION("""COMPUTED_VALUE"""),1.0)</f>
        <v>1</v>
      </c>
      <c r="AR721" s="1">
        <v>2.0</v>
      </c>
      <c r="AS721" s="1">
        <v>2.0</v>
      </c>
      <c r="AT721" s="1">
        <v>1.0</v>
      </c>
      <c r="AU721" s="1"/>
      <c r="AV721" s="1"/>
      <c r="AX721" s="1">
        <v>720.0</v>
      </c>
      <c r="AY721" s="1">
        <v>3.0</v>
      </c>
      <c r="AZ721" s="1">
        <v>2.0</v>
      </c>
      <c r="BA721" s="1"/>
      <c r="BB721" s="1"/>
      <c r="BC721" s="1"/>
      <c r="BD721" s="1">
        <v>4.0</v>
      </c>
      <c r="BE721" s="1">
        <v>4.0</v>
      </c>
      <c r="BF721" s="1">
        <v>10.0</v>
      </c>
      <c r="BG721" s="1">
        <v>4.0</v>
      </c>
      <c r="BH721" s="1">
        <v>10.0</v>
      </c>
      <c r="BI721" s="1" t="s">
        <v>1376</v>
      </c>
      <c r="BJ721" s="1">
        <v>688.0</v>
      </c>
      <c r="BL721" s="1">
        <v>495360.0</v>
      </c>
    </row>
    <row r="722" ht="15.75" customHeight="1">
      <c r="A722" s="2" t="s">
        <v>1377</v>
      </c>
      <c r="B722" s="1" t="str">
        <f>IFERROR(__xludf.DUMMYFUNCTION("""COMPUTED_VALUE"""),"TAQQQ")</f>
        <v>TAQQQ</v>
      </c>
      <c r="C722" s="1">
        <f>IFERROR(__xludf.DUMMYFUNCTION("""COMPUTED_VALUE"""),989.0)</f>
        <v>989</v>
      </c>
      <c r="D722" s="1" t="s">
        <v>45</v>
      </c>
      <c r="E722" s="1" t="s">
        <v>39</v>
      </c>
      <c r="F722" s="1" t="s">
        <v>20</v>
      </c>
      <c r="G722" s="1" t="s">
        <v>20</v>
      </c>
      <c r="H722" s="1" t="s">
        <v>20</v>
      </c>
      <c r="M722" s="1">
        <v>10.0</v>
      </c>
      <c r="N722" s="1">
        <v>14.0</v>
      </c>
      <c r="O722" s="1">
        <v>12.0</v>
      </c>
      <c r="P722" s="1">
        <v>12.0</v>
      </c>
      <c r="Q722" s="1">
        <v>12.0</v>
      </c>
      <c r="S722" s="1" t="s">
        <v>45</v>
      </c>
      <c r="T722" s="1" t="s">
        <v>39</v>
      </c>
      <c r="U722" s="1" t="s">
        <v>20</v>
      </c>
      <c r="V722" s="1" t="s">
        <v>20</v>
      </c>
      <c r="W722" s="1" t="s">
        <v>20</v>
      </c>
      <c r="Y722" s="1" t="str">
        <f>IFERROR(__xludf.DUMMYFUNCTION("UNIQUE(S722:W722, TRUE)"),"T")</f>
        <v>T</v>
      </c>
      <c r="Z722" s="1" t="str">
        <f>IFERROR(__xludf.DUMMYFUNCTION("""COMPUTED_VALUE"""),"A")</f>
        <v>A</v>
      </c>
      <c r="AA722" s="1" t="str">
        <f>IFERROR(__xludf.DUMMYFUNCTION("""COMPUTED_VALUE"""),"Q")</f>
        <v>Q</v>
      </c>
      <c r="AE722" s="1">
        <f t="shared" ref="AE722:AI722" si="722">IF($A722&lt;&gt;"", COUNTIF($D722:$H722, "=" &amp; Y722),"")</f>
        <v>1</v>
      </c>
      <c r="AF722" s="1">
        <f t="shared" si="722"/>
        <v>1</v>
      </c>
      <c r="AG722" s="1">
        <f t="shared" si="722"/>
        <v>3</v>
      </c>
      <c r="AH722" s="1">
        <f t="shared" si="722"/>
        <v>0</v>
      </c>
      <c r="AI722" s="1">
        <f t="shared" si="722"/>
        <v>0</v>
      </c>
      <c r="AJ722" s="1">
        <f t="shared" si="3"/>
        <v>0</v>
      </c>
      <c r="AL722" s="1">
        <f>IFERROR(__xludf.DUMMYFUNCTION("IFERROR(TRANSPOSE(SORT(TRANSPOSE(FILTER(AE722:AI722, AE722:AI722&lt;&gt;0)),1, FALSE)))"),3.0)</f>
        <v>3</v>
      </c>
      <c r="AM722" s="1">
        <f>IFERROR(__xludf.DUMMYFUNCTION("""COMPUTED_VALUE"""),1.0)</f>
        <v>1</v>
      </c>
      <c r="AN722" s="1">
        <f>IFERROR(__xludf.DUMMYFUNCTION("""COMPUTED_VALUE"""),1.0)</f>
        <v>1</v>
      </c>
      <c r="AR722" s="1">
        <v>3.0</v>
      </c>
      <c r="AS722" s="1">
        <v>1.0</v>
      </c>
      <c r="AT722" s="1">
        <v>1.0</v>
      </c>
      <c r="AU722" s="1"/>
      <c r="AV722" s="1"/>
      <c r="AX722" s="1">
        <v>721.0</v>
      </c>
      <c r="AY722" s="1">
        <v>3.0</v>
      </c>
      <c r="AZ722" s="1">
        <v>2.0</v>
      </c>
      <c r="BA722" s="1"/>
      <c r="BB722" s="1"/>
      <c r="BC722" s="1"/>
      <c r="BD722" s="1">
        <v>4.0</v>
      </c>
      <c r="BE722" s="1">
        <v>4.0</v>
      </c>
      <c r="BF722" s="1">
        <v>12.0</v>
      </c>
      <c r="BG722" s="1">
        <v>4.0</v>
      </c>
      <c r="BH722" s="1">
        <v>12.0</v>
      </c>
      <c r="BI722" s="1" t="s">
        <v>1378</v>
      </c>
      <c r="BJ722" s="1">
        <v>117.0</v>
      </c>
      <c r="BL722" s="1">
        <v>84357.0</v>
      </c>
    </row>
    <row r="723" ht="15.75" customHeight="1">
      <c r="A723" s="2" t="s">
        <v>1379</v>
      </c>
      <c r="B723" s="1" t="str">
        <f>IFERROR(__xludf.DUMMYFUNCTION("""COMPUTED_VALUE"""),"7AAAA")</f>
        <v>7AAAA</v>
      </c>
      <c r="C723" s="1">
        <f>IFERROR(__xludf.DUMMYFUNCTION("""COMPUTED_VALUE"""),766.0)</f>
        <v>766</v>
      </c>
      <c r="D723" s="1" t="s">
        <v>28</v>
      </c>
      <c r="E723" s="1" t="s">
        <v>39</v>
      </c>
      <c r="F723" s="1" t="s">
        <v>39</v>
      </c>
      <c r="G723" s="1" t="s">
        <v>39</v>
      </c>
      <c r="H723" s="1" t="s">
        <v>39</v>
      </c>
      <c r="M723" s="1">
        <v>7.0</v>
      </c>
      <c r="N723" s="1">
        <v>14.0</v>
      </c>
      <c r="O723" s="1">
        <v>14.0</v>
      </c>
      <c r="P723" s="1">
        <v>14.0</v>
      </c>
      <c r="Q723" s="1">
        <v>14.0</v>
      </c>
      <c r="S723" s="1" t="s">
        <v>28</v>
      </c>
      <c r="T723" s="1" t="s">
        <v>39</v>
      </c>
      <c r="U723" s="1" t="s">
        <v>39</v>
      </c>
      <c r="V723" s="1" t="s">
        <v>39</v>
      </c>
      <c r="W723" s="1" t="s">
        <v>39</v>
      </c>
      <c r="Y723" s="1" t="str">
        <f>IFERROR(__xludf.DUMMYFUNCTION("UNIQUE(S723:W723, TRUE)"),"7")</f>
        <v>7</v>
      </c>
      <c r="Z723" s="1" t="str">
        <f>IFERROR(__xludf.DUMMYFUNCTION("""COMPUTED_VALUE"""),"A")</f>
        <v>A</v>
      </c>
      <c r="AE723" s="1">
        <f t="shared" ref="AE723:AI723" si="723">IF($A723&lt;&gt;"", COUNTIF($D723:$H723, "=" &amp; Y723),"")</f>
        <v>1</v>
      </c>
      <c r="AF723" s="1">
        <f t="shared" si="723"/>
        <v>4</v>
      </c>
      <c r="AG723" s="1">
        <f t="shared" si="723"/>
        <v>0</v>
      </c>
      <c r="AH723" s="1">
        <f t="shared" si="723"/>
        <v>0</v>
      </c>
      <c r="AI723" s="1">
        <f t="shared" si="723"/>
        <v>0</v>
      </c>
      <c r="AJ723" s="1">
        <f t="shared" si="3"/>
        <v>0</v>
      </c>
      <c r="AL723" s="1">
        <f>IFERROR(__xludf.DUMMYFUNCTION("IFERROR(TRANSPOSE(SORT(TRANSPOSE(FILTER(AE723:AI723, AE723:AI723&lt;&gt;0)),1, FALSE)))"),4.0)</f>
        <v>4</v>
      </c>
      <c r="AM723" s="1">
        <f>IFERROR(__xludf.DUMMYFUNCTION("""COMPUTED_VALUE"""),1.0)</f>
        <v>1</v>
      </c>
      <c r="AR723" s="1">
        <v>4.0</v>
      </c>
      <c r="AS723" s="1">
        <v>1.0</v>
      </c>
      <c r="AT723" s="1"/>
      <c r="AU723" s="1"/>
      <c r="AV723" s="1"/>
      <c r="AX723" s="1">
        <v>722.0</v>
      </c>
      <c r="AY723" s="1">
        <v>3.0</v>
      </c>
      <c r="AZ723" s="1">
        <v>2.0</v>
      </c>
      <c r="BA723" s="1"/>
      <c r="BB723" s="1"/>
      <c r="BC723" s="1"/>
      <c r="BD723" s="1">
        <v>4.0</v>
      </c>
      <c r="BE723" s="1">
        <v>5.0</v>
      </c>
      <c r="BF723" s="1">
        <v>4.0</v>
      </c>
      <c r="BG723" s="1">
        <v>4.0</v>
      </c>
      <c r="BH723" s="1">
        <v>5.0</v>
      </c>
      <c r="BI723" s="1">
        <v>45445.0</v>
      </c>
      <c r="BJ723" s="1">
        <v>301.0</v>
      </c>
      <c r="BL723" s="1">
        <v>217322.0</v>
      </c>
    </row>
    <row r="724" ht="15.75" customHeight="1">
      <c r="A724" s="2" t="s">
        <v>1380</v>
      </c>
      <c r="B724" s="1" t="str">
        <f>IFERROR(__xludf.DUMMYFUNCTION("""COMPUTED_VALUE"""),"6Q852")</f>
        <v>6Q852</v>
      </c>
      <c r="C724" s="1">
        <f>IFERROR(__xludf.DUMMYFUNCTION("""COMPUTED_VALUE"""),951.0)</f>
        <v>951</v>
      </c>
      <c r="D724" s="1" t="s">
        <v>40</v>
      </c>
      <c r="E724" s="1" t="s">
        <v>20</v>
      </c>
      <c r="F724" s="1" t="s">
        <v>30</v>
      </c>
      <c r="G724" s="1" t="s">
        <v>29</v>
      </c>
      <c r="H724" s="1" t="s">
        <v>24</v>
      </c>
      <c r="M724" s="1">
        <v>6.0</v>
      </c>
      <c r="N724" s="1">
        <v>12.0</v>
      </c>
      <c r="O724" s="1">
        <v>8.0</v>
      </c>
      <c r="P724" s="1">
        <v>5.0</v>
      </c>
      <c r="Q724" s="1">
        <v>2.0</v>
      </c>
      <c r="S724" s="1" t="s">
        <v>40</v>
      </c>
      <c r="T724" s="1" t="s">
        <v>20</v>
      </c>
      <c r="U724" s="1" t="s">
        <v>30</v>
      </c>
      <c r="V724" s="1" t="s">
        <v>29</v>
      </c>
      <c r="W724" s="1" t="s">
        <v>24</v>
      </c>
      <c r="Y724" s="1" t="str">
        <f>IFERROR(__xludf.DUMMYFUNCTION("UNIQUE(S724:W724, TRUE)"),"6")</f>
        <v>6</v>
      </c>
      <c r="Z724" s="1" t="str">
        <f>IFERROR(__xludf.DUMMYFUNCTION("""COMPUTED_VALUE"""),"Q")</f>
        <v>Q</v>
      </c>
      <c r="AA724" s="1" t="str">
        <f>IFERROR(__xludf.DUMMYFUNCTION("""COMPUTED_VALUE"""),"8")</f>
        <v>8</v>
      </c>
      <c r="AB724" s="1" t="str">
        <f>IFERROR(__xludf.DUMMYFUNCTION("""COMPUTED_VALUE"""),"5")</f>
        <v>5</v>
      </c>
      <c r="AC724" s="1" t="str">
        <f>IFERROR(__xludf.DUMMYFUNCTION("""COMPUTED_VALUE"""),"2")</f>
        <v>2</v>
      </c>
      <c r="AE724" s="1">
        <f t="shared" ref="AE724:AI724" si="724">IF($A724&lt;&gt;"", COUNTIF($D724:$H724, "=" &amp; Y724),"")</f>
        <v>1</v>
      </c>
      <c r="AF724" s="1">
        <f t="shared" si="724"/>
        <v>1</v>
      </c>
      <c r="AG724" s="1">
        <f t="shared" si="724"/>
        <v>1</v>
      </c>
      <c r="AH724" s="1">
        <f t="shared" si="724"/>
        <v>1</v>
      </c>
      <c r="AI724" s="1">
        <f t="shared" si="724"/>
        <v>1</v>
      </c>
      <c r="AJ724" s="1">
        <f t="shared" si="3"/>
        <v>0</v>
      </c>
      <c r="AL724" s="1">
        <f>IFERROR(__xludf.DUMMYFUNCTION("IFERROR(TRANSPOSE(SORT(TRANSPOSE(FILTER(AE724:AI724, AE724:AI724&lt;&gt;0)),1, FALSE)))"),1.0)</f>
        <v>1</v>
      </c>
      <c r="AM724" s="1">
        <f>IFERROR(__xludf.DUMMYFUNCTION("""COMPUTED_VALUE"""),1.0)</f>
        <v>1</v>
      </c>
      <c r="AN724" s="1">
        <f>IFERROR(__xludf.DUMMYFUNCTION("""COMPUTED_VALUE"""),1.0)</f>
        <v>1</v>
      </c>
      <c r="AO724" s="1">
        <f>IFERROR(__xludf.DUMMYFUNCTION("""COMPUTED_VALUE"""),1.0)</f>
        <v>1</v>
      </c>
      <c r="AP724" s="1">
        <f>IFERROR(__xludf.DUMMYFUNCTION("""COMPUTED_VALUE"""),1.0)</f>
        <v>1</v>
      </c>
      <c r="AR724" s="1">
        <v>1.0</v>
      </c>
      <c r="AS724" s="1">
        <v>1.0</v>
      </c>
      <c r="AT724" s="1">
        <v>1.0</v>
      </c>
      <c r="AU724" s="1">
        <v>1.0</v>
      </c>
      <c r="AV724" s="1">
        <v>1.0</v>
      </c>
      <c r="AX724" s="1">
        <v>723.0</v>
      </c>
      <c r="AY724" s="1">
        <v>3.0</v>
      </c>
      <c r="AZ724" s="1">
        <v>2.0</v>
      </c>
      <c r="BA724" s="1"/>
      <c r="BB724" s="1"/>
      <c r="BC724" s="1"/>
      <c r="BD724" s="1">
        <v>4.0</v>
      </c>
      <c r="BE724" s="1">
        <v>5.0</v>
      </c>
      <c r="BF724" s="1">
        <v>5.0</v>
      </c>
      <c r="BG724" s="1">
        <v>5.0</v>
      </c>
      <c r="BH724" s="1">
        <v>4.0</v>
      </c>
      <c r="BI724" s="1">
        <v>45554.0</v>
      </c>
      <c r="BJ724" s="1">
        <v>606.0</v>
      </c>
      <c r="BL724" s="1">
        <v>438138.0</v>
      </c>
    </row>
    <row r="725" ht="15.75" customHeight="1">
      <c r="A725" s="2" t="s">
        <v>1381</v>
      </c>
      <c r="B725" s="1" t="str">
        <f>IFERROR(__xludf.DUMMYFUNCTION("""COMPUTED_VALUE"""),"84Q39")</f>
        <v>84Q39</v>
      </c>
      <c r="C725" s="1">
        <f>IFERROR(__xludf.DUMMYFUNCTION("""COMPUTED_VALUE"""),458.0)</f>
        <v>458</v>
      </c>
      <c r="D725" s="1" t="s">
        <v>30</v>
      </c>
      <c r="E725" s="1" t="s">
        <v>21</v>
      </c>
      <c r="F725" s="1" t="s">
        <v>20</v>
      </c>
      <c r="G725" s="1" t="s">
        <v>31</v>
      </c>
      <c r="H725" s="1" t="s">
        <v>23</v>
      </c>
      <c r="M725" s="1">
        <v>8.0</v>
      </c>
      <c r="N725" s="1">
        <v>4.0</v>
      </c>
      <c r="O725" s="1">
        <v>12.0</v>
      </c>
      <c r="P725" s="1">
        <v>3.0</v>
      </c>
      <c r="Q725" s="1">
        <v>9.0</v>
      </c>
      <c r="S725" s="1" t="s">
        <v>30</v>
      </c>
      <c r="T725" s="1" t="s">
        <v>21</v>
      </c>
      <c r="U725" s="1" t="s">
        <v>20</v>
      </c>
      <c r="V725" s="1" t="s">
        <v>31</v>
      </c>
      <c r="W725" s="1" t="s">
        <v>23</v>
      </c>
      <c r="Y725" s="1" t="str">
        <f>IFERROR(__xludf.DUMMYFUNCTION("UNIQUE(S725:W725, TRUE)"),"8")</f>
        <v>8</v>
      </c>
      <c r="Z725" s="1" t="str">
        <f>IFERROR(__xludf.DUMMYFUNCTION("""COMPUTED_VALUE"""),"4")</f>
        <v>4</v>
      </c>
      <c r="AA725" s="1" t="str">
        <f>IFERROR(__xludf.DUMMYFUNCTION("""COMPUTED_VALUE"""),"Q")</f>
        <v>Q</v>
      </c>
      <c r="AB725" s="1" t="str">
        <f>IFERROR(__xludf.DUMMYFUNCTION("""COMPUTED_VALUE"""),"3")</f>
        <v>3</v>
      </c>
      <c r="AC725" s="1" t="str">
        <f>IFERROR(__xludf.DUMMYFUNCTION("""COMPUTED_VALUE"""),"9")</f>
        <v>9</v>
      </c>
      <c r="AE725" s="1">
        <f t="shared" ref="AE725:AI725" si="725">IF($A725&lt;&gt;"", COUNTIF($D725:$H725, "=" &amp; Y725),"")</f>
        <v>1</v>
      </c>
      <c r="AF725" s="1">
        <f t="shared" si="725"/>
        <v>1</v>
      </c>
      <c r="AG725" s="1">
        <f t="shared" si="725"/>
        <v>1</v>
      </c>
      <c r="AH725" s="1">
        <f t="shared" si="725"/>
        <v>1</v>
      </c>
      <c r="AI725" s="1">
        <f t="shared" si="725"/>
        <v>1</v>
      </c>
      <c r="AJ725" s="1">
        <f t="shared" si="3"/>
        <v>0</v>
      </c>
      <c r="AL725" s="1">
        <f>IFERROR(__xludf.DUMMYFUNCTION("IFERROR(TRANSPOSE(SORT(TRANSPOSE(FILTER(AE725:AI725, AE725:AI725&lt;&gt;0)),1, FALSE)))"),1.0)</f>
        <v>1</v>
      </c>
      <c r="AM725" s="1">
        <f>IFERROR(__xludf.DUMMYFUNCTION("""COMPUTED_VALUE"""),1.0)</f>
        <v>1</v>
      </c>
      <c r="AN725" s="1">
        <f>IFERROR(__xludf.DUMMYFUNCTION("""COMPUTED_VALUE"""),1.0)</f>
        <v>1</v>
      </c>
      <c r="AO725" s="1">
        <f>IFERROR(__xludf.DUMMYFUNCTION("""COMPUTED_VALUE"""),1.0)</f>
        <v>1</v>
      </c>
      <c r="AP725" s="1">
        <f>IFERROR(__xludf.DUMMYFUNCTION("""COMPUTED_VALUE"""),1.0)</f>
        <v>1</v>
      </c>
      <c r="AR725" s="1">
        <v>1.0</v>
      </c>
      <c r="AS725" s="1">
        <v>1.0</v>
      </c>
      <c r="AT725" s="1">
        <v>1.0</v>
      </c>
      <c r="AU725" s="1">
        <v>1.0</v>
      </c>
      <c r="AV725" s="1">
        <v>1.0</v>
      </c>
      <c r="AX725" s="1">
        <v>724.0</v>
      </c>
      <c r="AY725" s="1">
        <v>3.0</v>
      </c>
      <c r="AZ725" s="1">
        <v>2.0</v>
      </c>
      <c r="BA725" s="1"/>
      <c r="BB725" s="1"/>
      <c r="BC725" s="1"/>
      <c r="BD725" s="1">
        <v>4.0</v>
      </c>
      <c r="BE725" s="1">
        <v>6.0</v>
      </c>
      <c r="BF725" s="1">
        <v>4.0</v>
      </c>
      <c r="BG725" s="1">
        <v>6.0</v>
      </c>
      <c r="BH725" s="1">
        <v>4.0</v>
      </c>
      <c r="BI725" s="1">
        <v>46464.0</v>
      </c>
      <c r="BJ725" s="1">
        <v>701.0</v>
      </c>
      <c r="BL725" s="1">
        <v>507524.0</v>
      </c>
    </row>
    <row r="726" ht="15.75" customHeight="1">
      <c r="A726" s="2" t="s">
        <v>1382</v>
      </c>
      <c r="B726" s="1" t="str">
        <f>IFERROR(__xludf.DUMMYFUNCTION("""COMPUTED_VALUE"""),"JKJ42")</f>
        <v>JKJ42</v>
      </c>
      <c r="C726" s="1">
        <f>IFERROR(__xludf.DUMMYFUNCTION("""COMPUTED_VALUE"""),730.0)</f>
        <v>730</v>
      </c>
      <c r="D726" s="1" t="s">
        <v>22</v>
      </c>
      <c r="E726" s="1" t="s">
        <v>38</v>
      </c>
      <c r="F726" s="1" t="s">
        <v>22</v>
      </c>
      <c r="G726" s="1" t="s">
        <v>21</v>
      </c>
      <c r="H726" s="1" t="s">
        <v>24</v>
      </c>
      <c r="M726" s="1">
        <v>1.0</v>
      </c>
      <c r="N726" s="1">
        <v>13.0</v>
      </c>
      <c r="O726" s="1">
        <v>1.0</v>
      </c>
      <c r="P726" s="1">
        <v>4.0</v>
      </c>
      <c r="Q726" s="1">
        <v>2.0</v>
      </c>
      <c r="S726" s="1" t="s">
        <v>25</v>
      </c>
      <c r="T726" s="1" t="s">
        <v>38</v>
      </c>
      <c r="U726" s="1" t="s">
        <v>25</v>
      </c>
      <c r="V726" s="1" t="s">
        <v>21</v>
      </c>
      <c r="W726" s="1" t="s">
        <v>24</v>
      </c>
      <c r="Y726" s="1" t="str">
        <f>IFERROR(__xludf.DUMMYFUNCTION("UNIQUE(S726:W726, TRUE)"),"")</f>
        <v/>
      </c>
      <c r="Z726" s="1" t="str">
        <f>IFERROR(__xludf.DUMMYFUNCTION("""COMPUTED_VALUE"""),"K")</f>
        <v>K</v>
      </c>
      <c r="AA726" s="1" t="str">
        <f>IFERROR(__xludf.DUMMYFUNCTION("""COMPUTED_VALUE"""),"4")</f>
        <v>4</v>
      </c>
      <c r="AB726" s="1" t="str">
        <f>IFERROR(__xludf.DUMMYFUNCTION("""COMPUTED_VALUE"""),"2")</f>
        <v>2</v>
      </c>
      <c r="AE726" s="1">
        <f t="shared" ref="AE726:AI726" si="726">IF($A726&lt;&gt;"", COUNTIF($D726:$H726, "=" &amp; Y726),"")</f>
        <v>0</v>
      </c>
      <c r="AF726" s="1">
        <f t="shared" si="726"/>
        <v>1</v>
      </c>
      <c r="AG726" s="1">
        <f t="shared" si="726"/>
        <v>1</v>
      </c>
      <c r="AH726" s="1">
        <f t="shared" si="726"/>
        <v>1</v>
      </c>
      <c r="AI726" s="1">
        <f t="shared" si="726"/>
        <v>0</v>
      </c>
      <c r="AJ726" s="1">
        <f t="shared" si="3"/>
        <v>2</v>
      </c>
      <c r="AL726" s="1">
        <f>IFERROR(__xludf.DUMMYFUNCTION("IFERROR(TRANSPOSE(SORT(TRANSPOSE(FILTER(AE726:AI726, AE726:AI726&lt;&gt;0)),1, FALSE)))"),1.0)</f>
        <v>1</v>
      </c>
      <c r="AM726" s="1">
        <f>IFERROR(__xludf.DUMMYFUNCTION("""COMPUTED_VALUE"""),1.0)</f>
        <v>1</v>
      </c>
      <c r="AN726" s="1">
        <f>IFERROR(__xludf.DUMMYFUNCTION("""COMPUTED_VALUE"""),1.0)</f>
        <v>1</v>
      </c>
      <c r="AR726" s="1">
        <v>3.0</v>
      </c>
      <c r="AS726" s="1">
        <v>1.0</v>
      </c>
      <c r="AT726" s="1">
        <v>1.0</v>
      </c>
      <c r="AU726" s="1"/>
      <c r="AV726" s="1"/>
      <c r="AX726" s="1">
        <v>725.0</v>
      </c>
      <c r="AY726" s="1">
        <v>3.0</v>
      </c>
      <c r="AZ726" s="1">
        <v>2.0</v>
      </c>
      <c r="BA726" s="1"/>
      <c r="BB726" s="1"/>
      <c r="BC726" s="1"/>
      <c r="BD726" s="1">
        <v>4.0</v>
      </c>
      <c r="BE726" s="1">
        <v>7.0</v>
      </c>
      <c r="BF726" s="1">
        <v>7.0</v>
      </c>
      <c r="BG726" s="1">
        <v>1.0</v>
      </c>
      <c r="BH726" s="1">
        <v>4.0</v>
      </c>
      <c r="BI726" s="1" t="s">
        <v>1383</v>
      </c>
      <c r="BJ726" s="1">
        <v>481.0</v>
      </c>
      <c r="BL726" s="1">
        <v>348725.0</v>
      </c>
    </row>
    <row r="727" ht="15.75" customHeight="1">
      <c r="A727" s="2" t="s">
        <v>1384</v>
      </c>
      <c r="B727" s="1" t="str">
        <f>IFERROR(__xludf.DUMMYFUNCTION("""COMPUTED_VALUE"""),"AT376")</f>
        <v>AT376</v>
      </c>
      <c r="C727" s="1">
        <f>IFERROR(__xludf.DUMMYFUNCTION("""COMPUTED_VALUE"""),313.0)</f>
        <v>313</v>
      </c>
      <c r="D727" s="1" t="s">
        <v>39</v>
      </c>
      <c r="E727" s="1" t="s">
        <v>45</v>
      </c>
      <c r="F727" s="1" t="s">
        <v>31</v>
      </c>
      <c r="G727" s="1" t="s">
        <v>28</v>
      </c>
      <c r="H727" s="1" t="s">
        <v>40</v>
      </c>
      <c r="M727" s="1">
        <v>14.0</v>
      </c>
      <c r="N727" s="1">
        <v>10.0</v>
      </c>
      <c r="O727" s="1">
        <v>3.0</v>
      </c>
      <c r="P727" s="1">
        <v>7.0</v>
      </c>
      <c r="Q727" s="1">
        <v>6.0</v>
      </c>
      <c r="S727" s="1" t="s">
        <v>39</v>
      </c>
      <c r="T727" s="1" t="s">
        <v>45</v>
      </c>
      <c r="U727" s="1" t="s">
        <v>31</v>
      </c>
      <c r="V727" s="1" t="s">
        <v>28</v>
      </c>
      <c r="W727" s="1" t="s">
        <v>40</v>
      </c>
      <c r="Y727" s="1" t="str">
        <f>IFERROR(__xludf.DUMMYFUNCTION("UNIQUE(S727:W727, TRUE)"),"A")</f>
        <v>A</v>
      </c>
      <c r="Z727" s="1" t="str">
        <f>IFERROR(__xludf.DUMMYFUNCTION("""COMPUTED_VALUE"""),"T")</f>
        <v>T</v>
      </c>
      <c r="AA727" s="1" t="str">
        <f>IFERROR(__xludf.DUMMYFUNCTION("""COMPUTED_VALUE"""),"3")</f>
        <v>3</v>
      </c>
      <c r="AB727" s="1" t="str">
        <f>IFERROR(__xludf.DUMMYFUNCTION("""COMPUTED_VALUE"""),"7")</f>
        <v>7</v>
      </c>
      <c r="AC727" s="1" t="str">
        <f>IFERROR(__xludf.DUMMYFUNCTION("""COMPUTED_VALUE"""),"6")</f>
        <v>6</v>
      </c>
      <c r="AE727" s="1">
        <f t="shared" ref="AE727:AI727" si="727">IF($A727&lt;&gt;"", COUNTIF($D727:$H727, "=" &amp; Y727),"")</f>
        <v>1</v>
      </c>
      <c r="AF727" s="1">
        <f t="shared" si="727"/>
        <v>1</v>
      </c>
      <c r="AG727" s="1">
        <f t="shared" si="727"/>
        <v>1</v>
      </c>
      <c r="AH727" s="1">
        <f t="shared" si="727"/>
        <v>1</v>
      </c>
      <c r="AI727" s="1">
        <f t="shared" si="727"/>
        <v>1</v>
      </c>
      <c r="AJ727" s="1">
        <f t="shared" si="3"/>
        <v>0</v>
      </c>
      <c r="AL727" s="1">
        <f>IFERROR(__xludf.DUMMYFUNCTION("IFERROR(TRANSPOSE(SORT(TRANSPOSE(FILTER(AE727:AI727, AE727:AI727&lt;&gt;0)),1, FALSE)))"),1.0)</f>
        <v>1</v>
      </c>
      <c r="AM727" s="1">
        <f>IFERROR(__xludf.DUMMYFUNCTION("""COMPUTED_VALUE"""),1.0)</f>
        <v>1</v>
      </c>
      <c r="AN727" s="1">
        <f>IFERROR(__xludf.DUMMYFUNCTION("""COMPUTED_VALUE"""),1.0)</f>
        <v>1</v>
      </c>
      <c r="AO727" s="1">
        <f>IFERROR(__xludf.DUMMYFUNCTION("""COMPUTED_VALUE"""),1.0)</f>
        <v>1</v>
      </c>
      <c r="AP727" s="1">
        <f>IFERROR(__xludf.DUMMYFUNCTION("""COMPUTED_VALUE"""),1.0)</f>
        <v>1</v>
      </c>
      <c r="AR727" s="1">
        <v>1.0</v>
      </c>
      <c r="AS727" s="1">
        <v>1.0</v>
      </c>
      <c r="AT727" s="1">
        <v>1.0</v>
      </c>
      <c r="AU727" s="1">
        <v>1.0</v>
      </c>
      <c r="AV727" s="1">
        <v>1.0</v>
      </c>
      <c r="AX727" s="1">
        <v>726.0</v>
      </c>
      <c r="AY727" s="1">
        <v>3.0</v>
      </c>
      <c r="AZ727" s="1">
        <v>2.0</v>
      </c>
      <c r="BA727" s="1"/>
      <c r="BB727" s="1"/>
      <c r="BC727" s="1"/>
      <c r="BD727" s="1">
        <v>4.0</v>
      </c>
      <c r="BE727" s="1">
        <v>8.0</v>
      </c>
      <c r="BF727" s="1">
        <v>8.0</v>
      </c>
      <c r="BG727" s="1">
        <v>4.0</v>
      </c>
      <c r="BH727" s="1">
        <v>8.0</v>
      </c>
      <c r="BI727" s="1">
        <v>48848.0</v>
      </c>
      <c r="BJ727" s="1">
        <v>702.0</v>
      </c>
      <c r="BL727" s="1">
        <v>509652.0</v>
      </c>
    </row>
    <row r="728" ht="15.75" customHeight="1">
      <c r="A728" s="2" t="s">
        <v>1385</v>
      </c>
      <c r="B728" s="1" t="str">
        <f>IFERROR(__xludf.DUMMYFUNCTION("""COMPUTED_VALUE"""),"2J427")</f>
        <v>2J427</v>
      </c>
      <c r="C728" s="1">
        <f>IFERROR(__xludf.DUMMYFUNCTION("""COMPUTED_VALUE"""),108.0)</f>
        <v>108</v>
      </c>
      <c r="D728" s="1" t="s">
        <v>24</v>
      </c>
      <c r="E728" s="1" t="s">
        <v>22</v>
      </c>
      <c r="F728" s="1" t="s">
        <v>21</v>
      </c>
      <c r="G728" s="1" t="s">
        <v>24</v>
      </c>
      <c r="H728" s="1" t="s">
        <v>28</v>
      </c>
      <c r="M728" s="1">
        <v>2.0</v>
      </c>
      <c r="N728" s="1">
        <v>1.0</v>
      </c>
      <c r="O728" s="1">
        <v>4.0</v>
      </c>
      <c r="P728" s="1">
        <v>2.0</v>
      </c>
      <c r="Q728" s="1">
        <v>7.0</v>
      </c>
      <c r="S728" s="1" t="s">
        <v>24</v>
      </c>
      <c r="T728" s="1" t="s">
        <v>25</v>
      </c>
      <c r="U728" s="1" t="s">
        <v>21</v>
      </c>
      <c r="V728" s="1" t="s">
        <v>24</v>
      </c>
      <c r="W728" s="1" t="s">
        <v>28</v>
      </c>
      <c r="Y728" s="1" t="str">
        <f>IFERROR(__xludf.DUMMYFUNCTION("UNIQUE(S728:W728, TRUE)"),"2")</f>
        <v>2</v>
      </c>
      <c r="Z728" s="1" t="str">
        <f>IFERROR(__xludf.DUMMYFUNCTION("""COMPUTED_VALUE"""),"")</f>
        <v/>
      </c>
      <c r="AA728" s="1" t="str">
        <f>IFERROR(__xludf.DUMMYFUNCTION("""COMPUTED_VALUE"""),"4")</f>
        <v>4</v>
      </c>
      <c r="AB728" s="1" t="str">
        <f>IFERROR(__xludf.DUMMYFUNCTION("""COMPUTED_VALUE"""),"7")</f>
        <v>7</v>
      </c>
      <c r="AE728" s="1">
        <f t="shared" ref="AE728:AI728" si="728">IF($A728&lt;&gt;"", COUNTIF($D728:$H728, "=" &amp; Y728),"")</f>
        <v>2</v>
      </c>
      <c r="AF728" s="1">
        <f t="shared" si="728"/>
        <v>0</v>
      </c>
      <c r="AG728" s="1">
        <f t="shared" si="728"/>
        <v>1</v>
      </c>
      <c r="AH728" s="1">
        <f t="shared" si="728"/>
        <v>1</v>
      </c>
      <c r="AI728" s="1">
        <f t="shared" si="728"/>
        <v>0</v>
      </c>
      <c r="AJ728" s="1">
        <f t="shared" si="3"/>
        <v>1</v>
      </c>
      <c r="AL728" s="1">
        <f>IFERROR(__xludf.DUMMYFUNCTION("IFERROR(TRANSPOSE(SORT(TRANSPOSE(FILTER(AE728:AI728, AE728:AI728&lt;&gt;0)),1, FALSE)))"),2.0)</f>
        <v>2</v>
      </c>
      <c r="AM728" s="1">
        <f>IFERROR(__xludf.DUMMYFUNCTION("""COMPUTED_VALUE"""),1.0)</f>
        <v>1</v>
      </c>
      <c r="AN728" s="1">
        <f>IFERROR(__xludf.DUMMYFUNCTION("""COMPUTED_VALUE"""),1.0)</f>
        <v>1</v>
      </c>
      <c r="AR728" s="1">
        <v>3.0</v>
      </c>
      <c r="AS728" s="1">
        <v>1.0</v>
      </c>
      <c r="AT728" s="1">
        <v>1.0</v>
      </c>
      <c r="AU728" s="1"/>
      <c r="AV728" s="1"/>
      <c r="AX728" s="1">
        <v>727.0</v>
      </c>
      <c r="AY728" s="1">
        <v>3.0</v>
      </c>
      <c r="AZ728" s="1">
        <v>2.0</v>
      </c>
      <c r="BA728" s="1"/>
      <c r="BB728" s="1"/>
      <c r="BC728" s="1"/>
      <c r="BD728" s="1">
        <v>4.0</v>
      </c>
      <c r="BE728" s="1">
        <v>9.0</v>
      </c>
      <c r="BF728" s="1">
        <v>4.0</v>
      </c>
      <c r="BG728" s="1">
        <v>9.0</v>
      </c>
      <c r="BH728" s="1">
        <v>4.0</v>
      </c>
      <c r="BI728" s="1">
        <v>49494.0</v>
      </c>
      <c r="BJ728" s="1">
        <v>59.0</v>
      </c>
      <c r="BL728" s="1">
        <v>42893.0</v>
      </c>
    </row>
    <row r="729" ht="15.75" customHeight="1">
      <c r="A729" s="2" t="s">
        <v>1386</v>
      </c>
      <c r="B729" s="1" t="str">
        <f>IFERROR(__xludf.DUMMYFUNCTION("""COMPUTED_VALUE"""),"9TQJ6")</f>
        <v>9TQJ6</v>
      </c>
      <c r="C729" s="1">
        <f>IFERROR(__xludf.DUMMYFUNCTION("""COMPUTED_VALUE"""),429.0)</f>
        <v>429</v>
      </c>
      <c r="D729" s="1" t="s">
        <v>23</v>
      </c>
      <c r="E729" s="1" t="s">
        <v>45</v>
      </c>
      <c r="F729" s="1" t="s">
        <v>20</v>
      </c>
      <c r="G729" s="1" t="s">
        <v>22</v>
      </c>
      <c r="H729" s="1" t="s">
        <v>40</v>
      </c>
      <c r="M729" s="1">
        <v>9.0</v>
      </c>
      <c r="N729" s="1">
        <v>10.0</v>
      </c>
      <c r="O729" s="1">
        <v>12.0</v>
      </c>
      <c r="P729" s="1">
        <v>1.0</v>
      </c>
      <c r="Q729" s="1">
        <v>6.0</v>
      </c>
      <c r="S729" s="1" t="s">
        <v>23</v>
      </c>
      <c r="T729" s="1" t="s">
        <v>45</v>
      </c>
      <c r="U729" s="1" t="s">
        <v>20</v>
      </c>
      <c r="V729" s="1" t="s">
        <v>25</v>
      </c>
      <c r="W729" s="1" t="s">
        <v>40</v>
      </c>
      <c r="Y729" s="1" t="str">
        <f>IFERROR(__xludf.DUMMYFUNCTION("UNIQUE(S729:W729, TRUE)"),"9")</f>
        <v>9</v>
      </c>
      <c r="Z729" s="1" t="str">
        <f>IFERROR(__xludf.DUMMYFUNCTION("""COMPUTED_VALUE"""),"T")</f>
        <v>T</v>
      </c>
      <c r="AA729" s="1" t="str">
        <f>IFERROR(__xludf.DUMMYFUNCTION("""COMPUTED_VALUE"""),"Q")</f>
        <v>Q</v>
      </c>
      <c r="AB729" s="1" t="str">
        <f>IFERROR(__xludf.DUMMYFUNCTION("""COMPUTED_VALUE"""),"")</f>
        <v/>
      </c>
      <c r="AC729" s="1" t="str">
        <f>IFERROR(__xludf.DUMMYFUNCTION("""COMPUTED_VALUE"""),"6")</f>
        <v>6</v>
      </c>
      <c r="AE729" s="1">
        <f t="shared" ref="AE729:AI729" si="729">IF($A729&lt;&gt;"", COUNTIF($D729:$H729, "=" &amp; Y729),"")</f>
        <v>1</v>
      </c>
      <c r="AF729" s="1">
        <f t="shared" si="729"/>
        <v>1</v>
      </c>
      <c r="AG729" s="1">
        <f t="shared" si="729"/>
        <v>1</v>
      </c>
      <c r="AH729" s="1">
        <f t="shared" si="729"/>
        <v>0</v>
      </c>
      <c r="AI729" s="1">
        <f t="shared" si="729"/>
        <v>1</v>
      </c>
      <c r="AJ729" s="1">
        <f t="shared" si="3"/>
        <v>1</v>
      </c>
      <c r="AL729" s="1">
        <f>IFERROR(__xludf.DUMMYFUNCTION("IFERROR(TRANSPOSE(SORT(TRANSPOSE(FILTER(AE729:AI729, AE729:AI729&lt;&gt;0)),1, FALSE)))"),1.0)</f>
        <v>1</v>
      </c>
      <c r="AM729" s="1">
        <f>IFERROR(__xludf.DUMMYFUNCTION("""COMPUTED_VALUE"""),1.0)</f>
        <v>1</v>
      </c>
      <c r="AN729" s="1">
        <f>IFERROR(__xludf.DUMMYFUNCTION("""COMPUTED_VALUE"""),1.0)</f>
        <v>1</v>
      </c>
      <c r="AO729" s="1">
        <f>IFERROR(__xludf.DUMMYFUNCTION("""COMPUTED_VALUE"""),1.0)</f>
        <v>1</v>
      </c>
      <c r="AR729" s="1">
        <v>2.0</v>
      </c>
      <c r="AS729" s="1">
        <v>1.0</v>
      </c>
      <c r="AT729" s="1">
        <v>1.0</v>
      </c>
      <c r="AU729" s="1">
        <v>1.0</v>
      </c>
      <c r="AV729" s="1"/>
      <c r="AX729" s="1">
        <v>728.0</v>
      </c>
      <c r="AY729" s="1">
        <v>3.0</v>
      </c>
      <c r="AZ729" s="1">
        <v>2.0</v>
      </c>
      <c r="BA729" s="1"/>
      <c r="BB729" s="1"/>
      <c r="BC729" s="1"/>
      <c r="BD729" s="1">
        <v>4.0</v>
      </c>
      <c r="BE729" s="1">
        <v>9.0</v>
      </c>
      <c r="BF729" s="1">
        <v>9.0</v>
      </c>
      <c r="BG729" s="1">
        <v>4.0</v>
      </c>
      <c r="BH729" s="1">
        <v>9.0</v>
      </c>
      <c r="BI729" s="1">
        <v>49949.0</v>
      </c>
      <c r="BJ729" s="1">
        <v>187.0</v>
      </c>
      <c r="BL729" s="1">
        <v>136136.0</v>
      </c>
    </row>
    <row r="730" ht="15.75" customHeight="1">
      <c r="A730" s="2" t="s">
        <v>1387</v>
      </c>
      <c r="B730" s="1" t="str">
        <f>IFERROR(__xludf.DUMMYFUNCTION("""COMPUTED_VALUE"""),"444AJ")</f>
        <v>444AJ</v>
      </c>
      <c r="C730" s="1">
        <f>IFERROR(__xludf.DUMMYFUNCTION("""COMPUTED_VALUE"""),150.0)</f>
        <v>150</v>
      </c>
      <c r="D730" s="1" t="s">
        <v>21</v>
      </c>
      <c r="E730" s="1" t="s">
        <v>21</v>
      </c>
      <c r="F730" s="1" t="s">
        <v>21</v>
      </c>
      <c r="G730" s="1" t="s">
        <v>39</v>
      </c>
      <c r="H730" s="1" t="s">
        <v>22</v>
      </c>
      <c r="M730" s="1">
        <v>4.0</v>
      </c>
      <c r="N730" s="1">
        <v>4.0</v>
      </c>
      <c r="O730" s="1">
        <v>4.0</v>
      </c>
      <c r="P730" s="1">
        <v>14.0</v>
      </c>
      <c r="Q730" s="1">
        <v>1.0</v>
      </c>
      <c r="S730" s="1" t="s">
        <v>21</v>
      </c>
      <c r="T730" s="1" t="s">
        <v>21</v>
      </c>
      <c r="U730" s="1" t="s">
        <v>21</v>
      </c>
      <c r="V730" s="1" t="s">
        <v>39</v>
      </c>
      <c r="W730" s="1" t="s">
        <v>25</v>
      </c>
      <c r="Y730" s="1" t="str">
        <f>IFERROR(__xludf.DUMMYFUNCTION("UNIQUE(S730:W730, TRUE)"),"4")</f>
        <v>4</v>
      </c>
      <c r="Z730" s="1" t="str">
        <f>IFERROR(__xludf.DUMMYFUNCTION("""COMPUTED_VALUE"""),"A")</f>
        <v>A</v>
      </c>
      <c r="AA730" s="1" t="str">
        <f>IFERROR(__xludf.DUMMYFUNCTION("""COMPUTED_VALUE"""),"")</f>
        <v/>
      </c>
      <c r="AE730" s="1">
        <f t="shared" ref="AE730:AI730" si="730">IF($A730&lt;&gt;"", COUNTIF($D730:$H730, "=" &amp; Y730),"")</f>
        <v>3</v>
      </c>
      <c r="AF730" s="1">
        <f t="shared" si="730"/>
        <v>1</v>
      </c>
      <c r="AG730" s="1">
        <f t="shared" si="730"/>
        <v>0</v>
      </c>
      <c r="AH730" s="1">
        <f t="shared" si="730"/>
        <v>0</v>
      </c>
      <c r="AI730" s="1">
        <f t="shared" si="730"/>
        <v>0</v>
      </c>
      <c r="AJ730" s="1">
        <f t="shared" si="3"/>
        <v>1</v>
      </c>
      <c r="AL730" s="1">
        <f>IFERROR(__xludf.DUMMYFUNCTION("IFERROR(TRANSPOSE(SORT(TRANSPOSE(FILTER(AE730:AI730, AE730:AI730&lt;&gt;0)),1, FALSE)))"),3.0)</f>
        <v>3</v>
      </c>
      <c r="AM730" s="1">
        <f>IFERROR(__xludf.DUMMYFUNCTION("""COMPUTED_VALUE"""),1.0)</f>
        <v>1</v>
      </c>
      <c r="AR730" s="1">
        <v>4.0</v>
      </c>
      <c r="AS730" s="1">
        <v>1.0</v>
      </c>
      <c r="AT730" s="1"/>
      <c r="AU730" s="1"/>
      <c r="AV730" s="1"/>
      <c r="AX730" s="1">
        <v>729.0</v>
      </c>
      <c r="AY730" s="1">
        <v>3.0</v>
      </c>
      <c r="AZ730" s="1">
        <v>2.0</v>
      </c>
      <c r="BA730" s="1"/>
      <c r="BB730" s="1"/>
      <c r="BC730" s="1"/>
      <c r="BD730" s="1">
        <v>4.0</v>
      </c>
      <c r="BE730" s="1">
        <v>12.0</v>
      </c>
      <c r="BF730" s="1">
        <v>12.0</v>
      </c>
      <c r="BG730" s="1">
        <v>12.0</v>
      </c>
      <c r="BH730" s="1">
        <v>4.0</v>
      </c>
      <c r="BI730" s="1" t="s">
        <v>1388</v>
      </c>
      <c r="BJ730" s="1">
        <v>990.0</v>
      </c>
      <c r="BL730" s="1">
        <v>721710.0</v>
      </c>
    </row>
    <row r="731" ht="15.75" customHeight="1">
      <c r="A731" s="2" t="s">
        <v>1389</v>
      </c>
      <c r="B731" s="1" t="str">
        <f>IFERROR(__xludf.DUMMYFUNCTION("""COMPUTED_VALUE"""),"7TQJT")</f>
        <v>7TQJT</v>
      </c>
      <c r="C731" s="1">
        <f>IFERROR(__xludf.DUMMYFUNCTION("""COMPUTED_VALUE"""),479.0)</f>
        <v>479</v>
      </c>
      <c r="D731" s="1" t="s">
        <v>28</v>
      </c>
      <c r="E731" s="1" t="s">
        <v>45</v>
      </c>
      <c r="F731" s="1" t="s">
        <v>20</v>
      </c>
      <c r="G731" s="1" t="s">
        <v>22</v>
      </c>
      <c r="H731" s="1" t="s">
        <v>45</v>
      </c>
      <c r="M731" s="1">
        <v>7.0</v>
      </c>
      <c r="N731" s="1">
        <v>10.0</v>
      </c>
      <c r="O731" s="1">
        <v>12.0</v>
      </c>
      <c r="P731" s="1">
        <v>1.0</v>
      </c>
      <c r="Q731" s="1">
        <v>10.0</v>
      </c>
      <c r="S731" s="1" t="s">
        <v>28</v>
      </c>
      <c r="T731" s="1" t="s">
        <v>45</v>
      </c>
      <c r="U731" s="1" t="s">
        <v>20</v>
      </c>
      <c r="V731" s="1" t="s">
        <v>25</v>
      </c>
      <c r="W731" s="1" t="s">
        <v>45</v>
      </c>
      <c r="Y731" s="1" t="str">
        <f>IFERROR(__xludf.DUMMYFUNCTION("UNIQUE(S731:W731, TRUE)"),"7")</f>
        <v>7</v>
      </c>
      <c r="Z731" s="1" t="str">
        <f>IFERROR(__xludf.DUMMYFUNCTION("""COMPUTED_VALUE"""),"T")</f>
        <v>T</v>
      </c>
      <c r="AA731" s="1" t="str">
        <f>IFERROR(__xludf.DUMMYFUNCTION("""COMPUTED_VALUE"""),"Q")</f>
        <v>Q</v>
      </c>
      <c r="AB731" s="1" t="str">
        <f>IFERROR(__xludf.DUMMYFUNCTION("""COMPUTED_VALUE"""),"")</f>
        <v/>
      </c>
      <c r="AE731" s="1">
        <f t="shared" ref="AE731:AI731" si="731">IF($A731&lt;&gt;"", COUNTIF($D731:$H731, "=" &amp; Y731),"")</f>
        <v>1</v>
      </c>
      <c r="AF731" s="1">
        <f t="shared" si="731"/>
        <v>2</v>
      </c>
      <c r="AG731" s="1">
        <f t="shared" si="731"/>
        <v>1</v>
      </c>
      <c r="AH731" s="1">
        <f t="shared" si="731"/>
        <v>0</v>
      </c>
      <c r="AI731" s="1">
        <f t="shared" si="731"/>
        <v>0</v>
      </c>
      <c r="AJ731" s="1">
        <f t="shared" si="3"/>
        <v>1</v>
      </c>
      <c r="AL731" s="1">
        <f>IFERROR(__xludf.DUMMYFUNCTION("IFERROR(TRANSPOSE(SORT(TRANSPOSE(FILTER(AE731:AI731, AE731:AI731&lt;&gt;0)),1, FALSE)))"),2.0)</f>
        <v>2</v>
      </c>
      <c r="AM731" s="1">
        <f>IFERROR(__xludf.DUMMYFUNCTION("""COMPUTED_VALUE"""),1.0)</f>
        <v>1</v>
      </c>
      <c r="AN731" s="1">
        <f>IFERROR(__xludf.DUMMYFUNCTION("""COMPUTED_VALUE"""),1.0)</f>
        <v>1</v>
      </c>
      <c r="AR731" s="1">
        <v>3.0</v>
      </c>
      <c r="AS731" s="1">
        <v>1.0</v>
      </c>
      <c r="AT731" s="1">
        <v>1.0</v>
      </c>
      <c r="AU731" s="1"/>
      <c r="AV731" s="1"/>
      <c r="AX731" s="1">
        <v>730.0</v>
      </c>
      <c r="AY731" s="1">
        <v>3.0</v>
      </c>
      <c r="AZ731" s="1">
        <v>2.0</v>
      </c>
      <c r="BA731" s="1"/>
      <c r="BB731" s="1"/>
      <c r="BC731" s="1"/>
      <c r="BD731" s="1">
        <v>4.0</v>
      </c>
      <c r="BE731" s="1">
        <v>13.0</v>
      </c>
      <c r="BF731" s="1">
        <v>13.0</v>
      </c>
      <c r="BG731" s="1">
        <v>13.0</v>
      </c>
      <c r="BH731" s="1">
        <v>4.0</v>
      </c>
      <c r="BI731" s="1" t="s">
        <v>1390</v>
      </c>
      <c r="BJ731" s="1">
        <v>80.0</v>
      </c>
      <c r="BL731" s="1">
        <v>58400.0</v>
      </c>
    </row>
    <row r="732" ht="15.75" customHeight="1">
      <c r="A732" s="2" t="s">
        <v>1391</v>
      </c>
      <c r="B732" s="1" t="str">
        <f>IFERROR(__xludf.DUMMYFUNCTION("""COMPUTED_VALUE"""),"QQJQQ")</f>
        <v>QQJQQ</v>
      </c>
      <c r="C732" s="1">
        <f>IFERROR(__xludf.DUMMYFUNCTION("""COMPUTED_VALUE"""),127.0)</f>
        <v>127</v>
      </c>
      <c r="D732" s="1" t="s">
        <v>20</v>
      </c>
      <c r="E732" s="1" t="s">
        <v>20</v>
      </c>
      <c r="F732" s="1" t="s">
        <v>22</v>
      </c>
      <c r="G732" s="1" t="s">
        <v>20</v>
      </c>
      <c r="H732" s="1" t="s">
        <v>20</v>
      </c>
      <c r="M732" s="1">
        <v>12.0</v>
      </c>
      <c r="N732" s="1">
        <v>12.0</v>
      </c>
      <c r="O732" s="1">
        <v>1.0</v>
      </c>
      <c r="P732" s="1">
        <v>12.0</v>
      </c>
      <c r="Q732" s="1">
        <v>12.0</v>
      </c>
      <c r="S732" s="1" t="s">
        <v>20</v>
      </c>
      <c r="T732" s="1" t="s">
        <v>20</v>
      </c>
      <c r="U732" s="1" t="s">
        <v>25</v>
      </c>
      <c r="V732" s="1" t="s">
        <v>20</v>
      </c>
      <c r="W732" s="1" t="s">
        <v>20</v>
      </c>
      <c r="Y732" s="1" t="str">
        <f>IFERROR(__xludf.DUMMYFUNCTION("UNIQUE(S732:W732, TRUE)"),"Q")</f>
        <v>Q</v>
      </c>
      <c r="Z732" s="1" t="str">
        <f>IFERROR(__xludf.DUMMYFUNCTION("""COMPUTED_VALUE"""),"")</f>
        <v/>
      </c>
      <c r="AE732" s="1">
        <f t="shared" ref="AE732:AI732" si="732">IF($A732&lt;&gt;"", COUNTIF($D732:$H732, "=" &amp; Y732),"")</f>
        <v>4</v>
      </c>
      <c r="AF732" s="1">
        <f t="shared" si="732"/>
        <v>0</v>
      </c>
      <c r="AG732" s="1">
        <f t="shared" si="732"/>
        <v>0</v>
      </c>
      <c r="AH732" s="1">
        <f t="shared" si="732"/>
        <v>0</v>
      </c>
      <c r="AI732" s="1">
        <f t="shared" si="732"/>
        <v>0</v>
      </c>
      <c r="AJ732" s="1">
        <f t="shared" si="3"/>
        <v>1</v>
      </c>
      <c r="AL732" s="1">
        <f>IFERROR(__xludf.DUMMYFUNCTION("IFERROR(TRANSPOSE(SORT(TRANSPOSE(FILTER(AE732:AI732, AE732:AI732&lt;&gt;0)),1, FALSE)))"),4.0)</f>
        <v>4</v>
      </c>
      <c r="AR732" s="1">
        <v>5.0</v>
      </c>
      <c r="AS732" s="1"/>
      <c r="AT732" s="1"/>
      <c r="AU732" s="1"/>
      <c r="AV732" s="1"/>
      <c r="AX732" s="1">
        <v>731.0</v>
      </c>
      <c r="AY732" s="1">
        <v>3.0</v>
      </c>
      <c r="AZ732" s="1">
        <v>2.0</v>
      </c>
      <c r="BA732" s="1"/>
      <c r="BB732" s="1"/>
      <c r="BC732" s="1"/>
      <c r="BD732" s="1">
        <v>5.0</v>
      </c>
      <c r="BE732" s="1">
        <v>3.0</v>
      </c>
      <c r="BF732" s="1">
        <v>3.0</v>
      </c>
      <c r="BG732" s="1">
        <v>5.0</v>
      </c>
      <c r="BH732" s="1">
        <v>3.0</v>
      </c>
      <c r="BI732" s="1">
        <v>53353.0</v>
      </c>
      <c r="BJ732" s="1">
        <v>804.0</v>
      </c>
      <c r="BL732" s="1">
        <v>587724.0</v>
      </c>
    </row>
    <row r="733" ht="15.75" customHeight="1">
      <c r="A733" s="2" t="s">
        <v>1392</v>
      </c>
      <c r="B733" s="1" t="str">
        <f>IFERROR(__xludf.DUMMYFUNCTION("""COMPUTED_VALUE"""),"2K534")</f>
        <v>2K534</v>
      </c>
      <c r="C733" s="1">
        <f>IFERROR(__xludf.DUMMYFUNCTION("""COMPUTED_VALUE"""),547.0)</f>
        <v>547</v>
      </c>
      <c r="D733" s="1" t="s">
        <v>24</v>
      </c>
      <c r="E733" s="1" t="s">
        <v>38</v>
      </c>
      <c r="F733" s="1" t="s">
        <v>29</v>
      </c>
      <c r="G733" s="1" t="s">
        <v>31</v>
      </c>
      <c r="H733" s="1" t="s">
        <v>21</v>
      </c>
      <c r="M733" s="1">
        <v>2.0</v>
      </c>
      <c r="N733" s="1">
        <v>13.0</v>
      </c>
      <c r="O733" s="1">
        <v>5.0</v>
      </c>
      <c r="P733" s="1">
        <v>3.0</v>
      </c>
      <c r="Q733" s="1">
        <v>4.0</v>
      </c>
      <c r="S733" s="1" t="s">
        <v>24</v>
      </c>
      <c r="T733" s="1" t="s">
        <v>38</v>
      </c>
      <c r="U733" s="1" t="s">
        <v>29</v>
      </c>
      <c r="V733" s="1" t="s">
        <v>31</v>
      </c>
      <c r="W733" s="1" t="s">
        <v>21</v>
      </c>
      <c r="Y733" s="1" t="str">
        <f>IFERROR(__xludf.DUMMYFUNCTION("UNIQUE(S733:W733, TRUE)"),"2")</f>
        <v>2</v>
      </c>
      <c r="Z733" s="1" t="str">
        <f>IFERROR(__xludf.DUMMYFUNCTION("""COMPUTED_VALUE"""),"K")</f>
        <v>K</v>
      </c>
      <c r="AA733" s="1" t="str">
        <f>IFERROR(__xludf.DUMMYFUNCTION("""COMPUTED_VALUE"""),"5")</f>
        <v>5</v>
      </c>
      <c r="AB733" s="1" t="str">
        <f>IFERROR(__xludf.DUMMYFUNCTION("""COMPUTED_VALUE"""),"3")</f>
        <v>3</v>
      </c>
      <c r="AC733" s="1" t="str">
        <f>IFERROR(__xludf.DUMMYFUNCTION("""COMPUTED_VALUE"""),"4")</f>
        <v>4</v>
      </c>
      <c r="AE733" s="1">
        <f t="shared" ref="AE733:AI733" si="733">IF($A733&lt;&gt;"", COUNTIF($D733:$H733, "=" &amp; Y733),"")</f>
        <v>1</v>
      </c>
      <c r="AF733" s="1">
        <f t="shared" si="733"/>
        <v>1</v>
      </c>
      <c r="AG733" s="1">
        <f t="shared" si="733"/>
        <v>1</v>
      </c>
      <c r="AH733" s="1">
        <f t="shared" si="733"/>
        <v>1</v>
      </c>
      <c r="AI733" s="1">
        <f t="shared" si="733"/>
        <v>1</v>
      </c>
      <c r="AJ733" s="1">
        <f t="shared" si="3"/>
        <v>0</v>
      </c>
      <c r="AL733" s="1">
        <f>IFERROR(__xludf.DUMMYFUNCTION("IFERROR(TRANSPOSE(SORT(TRANSPOSE(FILTER(AE733:AI733, AE733:AI733&lt;&gt;0)),1, FALSE)))"),1.0)</f>
        <v>1</v>
      </c>
      <c r="AM733" s="1">
        <f>IFERROR(__xludf.DUMMYFUNCTION("""COMPUTED_VALUE"""),1.0)</f>
        <v>1</v>
      </c>
      <c r="AN733" s="1">
        <f>IFERROR(__xludf.DUMMYFUNCTION("""COMPUTED_VALUE"""),1.0)</f>
        <v>1</v>
      </c>
      <c r="AO733" s="1">
        <f>IFERROR(__xludf.DUMMYFUNCTION("""COMPUTED_VALUE"""),1.0)</f>
        <v>1</v>
      </c>
      <c r="AP733" s="1">
        <f>IFERROR(__xludf.DUMMYFUNCTION("""COMPUTED_VALUE"""),1.0)</f>
        <v>1</v>
      </c>
      <c r="AR733" s="1">
        <v>1.0</v>
      </c>
      <c r="AS733" s="1">
        <v>1.0</v>
      </c>
      <c r="AT733" s="1">
        <v>1.0</v>
      </c>
      <c r="AU733" s="1">
        <v>1.0</v>
      </c>
      <c r="AV733" s="1">
        <v>1.0</v>
      </c>
      <c r="AX733" s="1">
        <v>732.0</v>
      </c>
      <c r="AY733" s="1">
        <v>3.0</v>
      </c>
      <c r="AZ733" s="1">
        <v>2.0</v>
      </c>
      <c r="BA733" s="1"/>
      <c r="BB733" s="1"/>
      <c r="BC733" s="1"/>
      <c r="BD733" s="1">
        <v>5.0</v>
      </c>
      <c r="BE733" s="1">
        <v>5.0</v>
      </c>
      <c r="BF733" s="1">
        <v>2.0</v>
      </c>
      <c r="BG733" s="1">
        <v>5.0</v>
      </c>
      <c r="BH733" s="1">
        <v>2.0</v>
      </c>
      <c r="BI733" s="1">
        <v>55252.0</v>
      </c>
      <c r="BJ733" s="1">
        <v>385.0</v>
      </c>
      <c r="BL733" s="1">
        <v>281820.0</v>
      </c>
    </row>
    <row r="734" ht="15.75" customHeight="1">
      <c r="A734" s="2" t="s">
        <v>1393</v>
      </c>
      <c r="B734" s="1" t="str">
        <f>IFERROR(__xludf.DUMMYFUNCTION("""COMPUTED_VALUE"""),"A888Q")</f>
        <v>A888Q</v>
      </c>
      <c r="C734" s="1">
        <f>IFERROR(__xludf.DUMMYFUNCTION("""COMPUTED_VALUE"""),272.0)</f>
        <v>272</v>
      </c>
      <c r="D734" s="1" t="s">
        <v>39</v>
      </c>
      <c r="E734" s="1" t="s">
        <v>30</v>
      </c>
      <c r="F734" s="1" t="s">
        <v>30</v>
      </c>
      <c r="G734" s="1" t="s">
        <v>30</v>
      </c>
      <c r="H734" s="1" t="s">
        <v>20</v>
      </c>
      <c r="M734" s="1">
        <v>14.0</v>
      </c>
      <c r="N734" s="1">
        <v>8.0</v>
      </c>
      <c r="O734" s="1">
        <v>8.0</v>
      </c>
      <c r="P734" s="1">
        <v>8.0</v>
      </c>
      <c r="Q734" s="1">
        <v>12.0</v>
      </c>
      <c r="S734" s="1" t="s">
        <v>39</v>
      </c>
      <c r="T734" s="1" t="s">
        <v>30</v>
      </c>
      <c r="U734" s="1" t="s">
        <v>30</v>
      </c>
      <c r="V734" s="1" t="s">
        <v>30</v>
      </c>
      <c r="W734" s="1" t="s">
        <v>20</v>
      </c>
      <c r="Y734" s="1" t="str">
        <f>IFERROR(__xludf.DUMMYFUNCTION("UNIQUE(S734:W734, TRUE)"),"A")</f>
        <v>A</v>
      </c>
      <c r="Z734" s="1" t="str">
        <f>IFERROR(__xludf.DUMMYFUNCTION("""COMPUTED_VALUE"""),"8")</f>
        <v>8</v>
      </c>
      <c r="AA734" s="1" t="str">
        <f>IFERROR(__xludf.DUMMYFUNCTION("""COMPUTED_VALUE"""),"Q")</f>
        <v>Q</v>
      </c>
      <c r="AE734" s="1">
        <f t="shared" ref="AE734:AI734" si="734">IF($A734&lt;&gt;"", COUNTIF($D734:$H734, "=" &amp; Y734),"")</f>
        <v>1</v>
      </c>
      <c r="AF734" s="1">
        <f t="shared" si="734"/>
        <v>3</v>
      </c>
      <c r="AG734" s="1">
        <f t="shared" si="734"/>
        <v>1</v>
      </c>
      <c r="AH734" s="1">
        <f t="shared" si="734"/>
        <v>0</v>
      </c>
      <c r="AI734" s="1">
        <f t="shared" si="734"/>
        <v>0</v>
      </c>
      <c r="AJ734" s="1">
        <f t="shared" si="3"/>
        <v>0</v>
      </c>
      <c r="AL734" s="1">
        <f>IFERROR(__xludf.DUMMYFUNCTION("IFERROR(TRANSPOSE(SORT(TRANSPOSE(FILTER(AE734:AI734, AE734:AI734&lt;&gt;0)),1, FALSE)))"),3.0)</f>
        <v>3</v>
      </c>
      <c r="AM734" s="1">
        <f>IFERROR(__xludf.DUMMYFUNCTION("""COMPUTED_VALUE"""),1.0)</f>
        <v>1</v>
      </c>
      <c r="AN734" s="1">
        <f>IFERROR(__xludf.DUMMYFUNCTION("""COMPUTED_VALUE"""),1.0)</f>
        <v>1</v>
      </c>
      <c r="AR734" s="1">
        <v>3.0</v>
      </c>
      <c r="AS734" s="1">
        <v>1.0</v>
      </c>
      <c r="AT734" s="1">
        <v>1.0</v>
      </c>
      <c r="AU734" s="1"/>
      <c r="AV734" s="1"/>
      <c r="AX734" s="1">
        <v>733.0</v>
      </c>
      <c r="AY734" s="1">
        <v>3.0</v>
      </c>
      <c r="AZ734" s="1">
        <v>2.0</v>
      </c>
      <c r="BA734" s="1"/>
      <c r="BB734" s="1"/>
      <c r="BC734" s="1"/>
      <c r="BD734" s="1">
        <v>5.0</v>
      </c>
      <c r="BE734" s="1">
        <v>5.0</v>
      </c>
      <c r="BF734" s="1">
        <v>5.0</v>
      </c>
      <c r="BG734" s="1">
        <v>3.0</v>
      </c>
      <c r="BH734" s="1">
        <v>3.0</v>
      </c>
      <c r="BI734" s="1">
        <v>55533.0</v>
      </c>
      <c r="BJ734" s="1">
        <v>975.0</v>
      </c>
      <c r="BL734" s="1">
        <v>714675.0</v>
      </c>
    </row>
    <row r="735" ht="15.75" customHeight="1">
      <c r="A735" s="2" t="s">
        <v>1394</v>
      </c>
      <c r="B735" s="1" t="str">
        <f>IFERROR(__xludf.DUMMYFUNCTION("""COMPUTED_VALUE"""),"JAA65")</f>
        <v>JAA65</v>
      </c>
      <c r="C735" s="1">
        <f>IFERROR(__xludf.DUMMYFUNCTION("""COMPUTED_VALUE"""),66.0)</f>
        <v>66</v>
      </c>
      <c r="D735" s="1" t="s">
        <v>22</v>
      </c>
      <c r="E735" s="1" t="s">
        <v>39</v>
      </c>
      <c r="F735" s="1" t="s">
        <v>39</v>
      </c>
      <c r="G735" s="1" t="s">
        <v>40</v>
      </c>
      <c r="H735" s="1" t="s">
        <v>29</v>
      </c>
      <c r="M735" s="1">
        <v>1.0</v>
      </c>
      <c r="N735" s="1">
        <v>14.0</v>
      </c>
      <c r="O735" s="1">
        <v>14.0</v>
      </c>
      <c r="P735" s="1">
        <v>6.0</v>
      </c>
      <c r="Q735" s="1">
        <v>5.0</v>
      </c>
      <c r="S735" s="1" t="s">
        <v>25</v>
      </c>
      <c r="T735" s="1" t="s">
        <v>39</v>
      </c>
      <c r="U735" s="1" t="s">
        <v>39</v>
      </c>
      <c r="V735" s="1" t="s">
        <v>40</v>
      </c>
      <c r="W735" s="1" t="s">
        <v>29</v>
      </c>
      <c r="Y735" s="1" t="str">
        <f>IFERROR(__xludf.DUMMYFUNCTION("UNIQUE(S735:W735, TRUE)"),"")</f>
        <v/>
      </c>
      <c r="Z735" s="1" t="str">
        <f>IFERROR(__xludf.DUMMYFUNCTION("""COMPUTED_VALUE"""),"A")</f>
        <v>A</v>
      </c>
      <c r="AA735" s="1" t="str">
        <f>IFERROR(__xludf.DUMMYFUNCTION("""COMPUTED_VALUE"""),"6")</f>
        <v>6</v>
      </c>
      <c r="AB735" s="1" t="str">
        <f>IFERROR(__xludf.DUMMYFUNCTION("""COMPUTED_VALUE"""),"5")</f>
        <v>5</v>
      </c>
      <c r="AE735" s="1">
        <f t="shared" ref="AE735:AI735" si="735">IF($A735&lt;&gt;"", COUNTIF($D735:$H735, "=" &amp; Y735),"")</f>
        <v>0</v>
      </c>
      <c r="AF735" s="1">
        <f t="shared" si="735"/>
        <v>2</v>
      </c>
      <c r="AG735" s="1">
        <f t="shared" si="735"/>
        <v>1</v>
      </c>
      <c r="AH735" s="1">
        <f t="shared" si="735"/>
        <v>1</v>
      </c>
      <c r="AI735" s="1">
        <f t="shared" si="735"/>
        <v>0</v>
      </c>
      <c r="AJ735" s="1">
        <f t="shared" si="3"/>
        <v>1</v>
      </c>
      <c r="AL735" s="1">
        <f>IFERROR(__xludf.DUMMYFUNCTION("IFERROR(TRANSPOSE(SORT(TRANSPOSE(FILTER(AE735:AI735, AE735:AI735&lt;&gt;0)),1, FALSE)))"),2.0)</f>
        <v>2</v>
      </c>
      <c r="AM735" s="1">
        <f>IFERROR(__xludf.DUMMYFUNCTION("""COMPUTED_VALUE"""),1.0)</f>
        <v>1</v>
      </c>
      <c r="AN735" s="1">
        <f>IFERROR(__xludf.DUMMYFUNCTION("""COMPUTED_VALUE"""),1.0)</f>
        <v>1</v>
      </c>
      <c r="AR735" s="1">
        <v>3.0</v>
      </c>
      <c r="AS735" s="1">
        <v>1.0</v>
      </c>
      <c r="AT735" s="1">
        <v>1.0</v>
      </c>
      <c r="AU735" s="1"/>
      <c r="AV735" s="1"/>
      <c r="AX735" s="1">
        <v>734.0</v>
      </c>
      <c r="AY735" s="1">
        <v>3.0</v>
      </c>
      <c r="AZ735" s="1">
        <v>2.0</v>
      </c>
      <c r="BA735" s="1"/>
      <c r="BB735" s="1"/>
      <c r="BC735" s="1"/>
      <c r="BD735" s="1">
        <v>5.0</v>
      </c>
      <c r="BE735" s="1">
        <v>5.0</v>
      </c>
      <c r="BF735" s="1">
        <v>5.0</v>
      </c>
      <c r="BG735" s="1">
        <v>6.0</v>
      </c>
      <c r="BH735" s="1">
        <v>6.0</v>
      </c>
      <c r="BI735" s="1">
        <v>55566.0</v>
      </c>
      <c r="BJ735" s="1">
        <v>364.0</v>
      </c>
      <c r="BL735" s="1">
        <v>267176.0</v>
      </c>
    </row>
    <row r="736" ht="15.75" customHeight="1">
      <c r="A736" s="2" t="s">
        <v>1395</v>
      </c>
      <c r="B736" s="1">
        <f>IFERROR(__xludf.DUMMYFUNCTION("""COMPUTED_VALUE"""),88585.0)</f>
        <v>88585</v>
      </c>
      <c r="C736" s="1">
        <f>IFERROR(__xludf.DUMMYFUNCTION("""COMPUTED_VALUE"""),600.0)</f>
        <v>600</v>
      </c>
      <c r="D736" s="1" t="s">
        <v>30</v>
      </c>
      <c r="E736" s="1" t="s">
        <v>30</v>
      </c>
      <c r="F736" s="1" t="s">
        <v>29</v>
      </c>
      <c r="G736" s="1" t="s">
        <v>30</v>
      </c>
      <c r="H736" s="1" t="s">
        <v>29</v>
      </c>
      <c r="M736" s="1">
        <v>8.0</v>
      </c>
      <c r="N736" s="1">
        <v>8.0</v>
      </c>
      <c r="O736" s="1">
        <v>5.0</v>
      </c>
      <c r="P736" s="1">
        <v>8.0</v>
      </c>
      <c r="Q736" s="1">
        <v>5.0</v>
      </c>
      <c r="S736" s="1" t="s">
        <v>30</v>
      </c>
      <c r="T736" s="1" t="s">
        <v>30</v>
      </c>
      <c r="U736" s="1" t="s">
        <v>29</v>
      </c>
      <c r="V736" s="1" t="s">
        <v>30</v>
      </c>
      <c r="W736" s="1" t="s">
        <v>29</v>
      </c>
      <c r="Y736" s="1" t="str">
        <f>IFERROR(__xludf.DUMMYFUNCTION("UNIQUE(S736:W736, TRUE)"),"8")</f>
        <v>8</v>
      </c>
      <c r="Z736" s="1" t="str">
        <f>IFERROR(__xludf.DUMMYFUNCTION("""COMPUTED_VALUE"""),"5")</f>
        <v>5</v>
      </c>
      <c r="AE736" s="1">
        <f t="shared" ref="AE736:AI736" si="736">IF($A736&lt;&gt;"", COUNTIF($D736:$H736, "=" &amp; Y736),"")</f>
        <v>3</v>
      </c>
      <c r="AF736" s="1">
        <f t="shared" si="736"/>
        <v>2</v>
      </c>
      <c r="AG736" s="1">
        <f t="shared" si="736"/>
        <v>0</v>
      </c>
      <c r="AH736" s="1">
        <f t="shared" si="736"/>
        <v>0</v>
      </c>
      <c r="AI736" s="1">
        <f t="shared" si="736"/>
        <v>0</v>
      </c>
      <c r="AJ736" s="1">
        <f t="shared" si="3"/>
        <v>0</v>
      </c>
      <c r="AL736" s="1">
        <f>IFERROR(__xludf.DUMMYFUNCTION("IFERROR(TRANSPOSE(SORT(TRANSPOSE(FILTER(AE736:AI736, AE736:AI736&lt;&gt;0)),1, FALSE)))"),3.0)</f>
        <v>3</v>
      </c>
      <c r="AM736" s="1">
        <f>IFERROR(__xludf.DUMMYFUNCTION("""COMPUTED_VALUE"""),2.0)</f>
        <v>2</v>
      </c>
      <c r="AR736" s="1">
        <v>3.0</v>
      </c>
      <c r="AS736" s="1">
        <v>2.0</v>
      </c>
      <c r="AT736" s="1"/>
      <c r="AU736" s="1"/>
      <c r="AV736" s="1"/>
      <c r="AX736" s="1">
        <v>735.0</v>
      </c>
      <c r="AY736" s="1">
        <v>3.0</v>
      </c>
      <c r="AZ736" s="1">
        <v>2.0</v>
      </c>
      <c r="BA736" s="1"/>
      <c r="BB736" s="1"/>
      <c r="BC736" s="1"/>
      <c r="BD736" s="1">
        <v>5.0</v>
      </c>
      <c r="BE736" s="1">
        <v>5.0</v>
      </c>
      <c r="BF736" s="1">
        <v>6.0</v>
      </c>
      <c r="BG736" s="1">
        <v>6.0</v>
      </c>
      <c r="BH736" s="1">
        <v>6.0</v>
      </c>
      <c r="BI736" s="1">
        <v>55666.0</v>
      </c>
      <c r="BJ736" s="1">
        <v>673.0</v>
      </c>
      <c r="BL736" s="1">
        <v>494655.0</v>
      </c>
    </row>
    <row r="737" ht="15.75" customHeight="1">
      <c r="A737" s="2" t="s">
        <v>1396</v>
      </c>
      <c r="B737" s="1" t="str">
        <f>IFERROR(__xludf.DUMMYFUNCTION("""COMPUTED_VALUE"""),"Q92Q9")</f>
        <v>Q92Q9</v>
      </c>
      <c r="C737" s="1">
        <f>IFERROR(__xludf.DUMMYFUNCTION("""COMPUTED_VALUE"""),528.0)</f>
        <v>528</v>
      </c>
      <c r="D737" s="1" t="s">
        <v>20</v>
      </c>
      <c r="E737" s="1" t="s">
        <v>23</v>
      </c>
      <c r="F737" s="1" t="s">
        <v>24</v>
      </c>
      <c r="G737" s="1" t="s">
        <v>20</v>
      </c>
      <c r="H737" s="1" t="s">
        <v>23</v>
      </c>
      <c r="M737" s="1">
        <v>12.0</v>
      </c>
      <c r="N737" s="1">
        <v>9.0</v>
      </c>
      <c r="O737" s="1">
        <v>2.0</v>
      </c>
      <c r="P737" s="1">
        <v>12.0</v>
      </c>
      <c r="Q737" s="1">
        <v>9.0</v>
      </c>
      <c r="S737" s="1" t="s">
        <v>20</v>
      </c>
      <c r="T737" s="1" t="s">
        <v>23</v>
      </c>
      <c r="U737" s="1" t="s">
        <v>24</v>
      </c>
      <c r="V737" s="1" t="s">
        <v>20</v>
      </c>
      <c r="W737" s="1" t="s">
        <v>23</v>
      </c>
      <c r="Y737" s="1" t="str">
        <f>IFERROR(__xludf.DUMMYFUNCTION("UNIQUE(S737:W737, TRUE)"),"Q")</f>
        <v>Q</v>
      </c>
      <c r="Z737" s="1" t="str">
        <f>IFERROR(__xludf.DUMMYFUNCTION("""COMPUTED_VALUE"""),"9")</f>
        <v>9</v>
      </c>
      <c r="AA737" s="1" t="str">
        <f>IFERROR(__xludf.DUMMYFUNCTION("""COMPUTED_VALUE"""),"2")</f>
        <v>2</v>
      </c>
      <c r="AE737" s="1">
        <f t="shared" ref="AE737:AI737" si="737">IF($A737&lt;&gt;"", COUNTIF($D737:$H737, "=" &amp; Y737),"")</f>
        <v>2</v>
      </c>
      <c r="AF737" s="1">
        <f t="shared" si="737"/>
        <v>2</v>
      </c>
      <c r="AG737" s="1">
        <f t="shared" si="737"/>
        <v>1</v>
      </c>
      <c r="AH737" s="1">
        <f t="shared" si="737"/>
        <v>0</v>
      </c>
      <c r="AI737" s="1">
        <f t="shared" si="737"/>
        <v>0</v>
      </c>
      <c r="AJ737" s="1">
        <f t="shared" si="3"/>
        <v>0</v>
      </c>
      <c r="AL737" s="1">
        <f>IFERROR(__xludf.DUMMYFUNCTION("IFERROR(TRANSPOSE(SORT(TRANSPOSE(FILTER(AE737:AI737, AE737:AI737&lt;&gt;0)),1, FALSE)))"),2.0)</f>
        <v>2</v>
      </c>
      <c r="AM737" s="1">
        <f>IFERROR(__xludf.DUMMYFUNCTION("""COMPUTED_VALUE"""),2.0)</f>
        <v>2</v>
      </c>
      <c r="AN737" s="1">
        <f>IFERROR(__xludf.DUMMYFUNCTION("""COMPUTED_VALUE"""),1.0)</f>
        <v>1</v>
      </c>
      <c r="AR737" s="1">
        <v>2.0</v>
      </c>
      <c r="AS737" s="1">
        <v>2.0</v>
      </c>
      <c r="AT737" s="1">
        <v>1.0</v>
      </c>
      <c r="AU737" s="1"/>
      <c r="AV737" s="1"/>
      <c r="AX737" s="1">
        <v>736.0</v>
      </c>
      <c r="AY737" s="1">
        <v>3.0</v>
      </c>
      <c r="AZ737" s="1">
        <v>2.0</v>
      </c>
      <c r="BA737" s="1"/>
      <c r="BB737" s="1"/>
      <c r="BC737" s="1"/>
      <c r="BD737" s="1">
        <v>5.0</v>
      </c>
      <c r="BE737" s="1">
        <v>5.0</v>
      </c>
      <c r="BF737" s="1">
        <v>12.0</v>
      </c>
      <c r="BG737" s="1">
        <v>5.0</v>
      </c>
      <c r="BH737" s="1">
        <v>12.0</v>
      </c>
      <c r="BI737" s="1" t="s">
        <v>1397</v>
      </c>
      <c r="BJ737" s="1">
        <v>762.0</v>
      </c>
      <c r="BL737" s="1">
        <v>560832.0</v>
      </c>
    </row>
    <row r="738" ht="15.75" customHeight="1">
      <c r="A738" s="2" t="s">
        <v>1398</v>
      </c>
      <c r="B738" s="1" t="str">
        <f>IFERROR(__xludf.DUMMYFUNCTION("""COMPUTED_VALUE"""),"7TTA7")</f>
        <v>7TTA7</v>
      </c>
      <c r="C738" s="1">
        <f>IFERROR(__xludf.DUMMYFUNCTION("""COMPUTED_VALUE"""),725.0)</f>
        <v>725</v>
      </c>
      <c r="D738" s="1" t="s">
        <v>28</v>
      </c>
      <c r="E738" s="1" t="s">
        <v>45</v>
      </c>
      <c r="F738" s="1" t="s">
        <v>45</v>
      </c>
      <c r="G738" s="1" t="s">
        <v>39</v>
      </c>
      <c r="H738" s="1" t="s">
        <v>28</v>
      </c>
      <c r="M738" s="1">
        <v>7.0</v>
      </c>
      <c r="N738" s="1">
        <v>10.0</v>
      </c>
      <c r="O738" s="1">
        <v>10.0</v>
      </c>
      <c r="P738" s="1">
        <v>14.0</v>
      </c>
      <c r="Q738" s="1">
        <v>7.0</v>
      </c>
      <c r="S738" s="1" t="s">
        <v>28</v>
      </c>
      <c r="T738" s="1" t="s">
        <v>45</v>
      </c>
      <c r="U738" s="1" t="s">
        <v>45</v>
      </c>
      <c r="V738" s="1" t="s">
        <v>39</v>
      </c>
      <c r="W738" s="1" t="s">
        <v>28</v>
      </c>
      <c r="Y738" s="1" t="str">
        <f>IFERROR(__xludf.DUMMYFUNCTION("UNIQUE(S738:W738, TRUE)"),"7")</f>
        <v>7</v>
      </c>
      <c r="Z738" s="1" t="str">
        <f>IFERROR(__xludf.DUMMYFUNCTION("""COMPUTED_VALUE"""),"T")</f>
        <v>T</v>
      </c>
      <c r="AA738" s="1" t="str">
        <f>IFERROR(__xludf.DUMMYFUNCTION("""COMPUTED_VALUE"""),"A")</f>
        <v>A</v>
      </c>
      <c r="AE738" s="1">
        <f t="shared" ref="AE738:AI738" si="738">IF($A738&lt;&gt;"", COUNTIF($D738:$H738, "=" &amp; Y738),"")</f>
        <v>2</v>
      </c>
      <c r="AF738" s="1">
        <f t="shared" si="738"/>
        <v>2</v>
      </c>
      <c r="AG738" s="1">
        <f t="shared" si="738"/>
        <v>1</v>
      </c>
      <c r="AH738" s="1">
        <f t="shared" si="738"/>
        <v>0</v>
      </c>
      <c r="AI738" s="1">
        <f t="shared" si="738"/>
        <v>0</v>
      </c>
      <c r="AJ738" s="1">
        <f t="shared" si="3"/>
        <v>0</v>
      </c>
      <c r="AL738" s="1">
        <f>IFERROR(__xludf.DUMMYFUNCTION("IFERROR(TRANSPOSE(SORT(TRANSPOSE(FILTER(AE738:AI738, AE738:AI738&lt;&gt;0)),1, FALSE)))"),2.0)</f>
        <v>2</v>
      </c>
      <c r="AM738" s="1">
        <f>IFERROR(__xludf.DUMMYFUNCTION("""COMPUTED_VALUE"""),2.0)</f>
        <v>2</v>
      </c>
      <c r="AN738" s="1">
        <f>IFERROR(__xludf.DUMMYFUNCTION("""COMPUTED_VALUE"""),1.0)</f>
        <v>1</v>
      </c>
      <c r="AR738" s="1">
        <v>2.0</v>
      </c>
      <c r="AS738" s="1">
        <v>2.0</v>
      </c>
      <c r="AT738" s="1">
        <v>1.0</v>
      </c>
      <c r="AU738" s="1"/>
      <c r="AV738" s="1"/>
      <c r="AX738" s="1">
        <v>737.0</v>
      </c>
      <c r="AY738" s="1">
        <v>3.0</v>
      </c>
      <c r="AZ738" s="1">
        <v>2.0</v>
      </c>
      <c r="BA738" s="1"/>
      <c r="BB738" s="1"/>
      <c r="BC738" s="1"/>
      <c r="BD738" s="1">
        <v>5.0</v>
      </c>
      <c r="BE738" s="1">
        <v>7.0</v>
      </c>
      <c r="BF738" s="1">
        <v>7.0</v>
      </c>
      <c r="BG738" s="1">
        <v>7.0</v>
      </c>
      <c r="BH738" s="1">
        <v>5.0</v>
      </c>
      <c r="BI738" s="1">
        <v>57775.0</v>
      </c>
      <c r="BJ738" s="1">
        <v>232.0</v>
      </c>
      <c r="BL738" s="1">
        <v>170984.0</v>
      </c>
    </row>
    <row r="739" ht="15.75" customHeight="1">
      <c r="A739" s="2" t="s">
        <v>1399</v>
      </c>
      <c r="B739" s="1" t="str">
        <f>IFERROR(__xludf.DUMMYFUNCTION("""COMPUTED_VALUE"""),"3JQT8")</f>
        <v>3JQT8</v>
      </c>
      <c r="C739" s="1">
        <f>IFERROR(__xludf.DUMMYFUNCTION("""COMPUTED_VALUE"""),160.0)</f>
        <v>160</v>
      </c>
      <c r="D739" s="1" t="s">
        <v>31</v>
      </c>
      <c r="E739" s="1" t="s">
        <v>22</v>
      </c>
      <c r="F739" s="1" t="s">
        <v>20</v>
      </c>
      <c r="G739" s="1" t="s">
        <v>45</v>
      </c>
      <c r="H739" s="1" t="s">
        <v>30</v>
      </c>
      <c r="M739" s="1">
        <v>3.0</v>
      </c>
      <c r="N739" s="1">
        <v>1.0</v>
      </c>
      <c r="O739" s="1">
        <v>12.0</v>
      </c>
      <c r="P739" s="1">
        <v>10.0</v>
      </c>
      <c r="Q739" s="1">
        <v>8.0</v>
      </c>
      <c r="S739" s="1" t="s">
        <v>31</v>
      </c>
      <c r="T739" s="1" t="s">
        <v>25</v>
      </c>
      <c r="U739" s="1" t="s">
        <v>20</v>
      </c>
      <c r="V739" s="1" t="s">
        <v>45</v>
      </c>
      <c r="W739" s="1" t="s">
        <v>30</v>
      </c>
      <c r="Y739" s="1" t="str">
        <f>IFERROR(__xludf.DUMMYFUNCTION("UNIQUE(S739:W739, TRUE)"),"3")</f>
        <v>3</v>
      </c>
      <c r="Z739" s="1" t="str">
        <f>IFERROR(__xludf.DUMMYFUNCTION("""COMPUTED_VALUE"""),"")</f>
        <v/>
      </c>
      <c r="AA739" s="1" t="str">
        <f>IFERROR(__xludf.DUMMYFUNCTION("""COMPUTED_VALUE"""),"Q")</f>
        <v>Q</v>
      </c>
      <c r="AB739" s="1" t="str">
        <f>IFERROR(__xludf.DUMMYFUNCTION("""COMPUTED_VALUE"""),"T")</f>
        <v>T</v>
      </c>
      <c r="AC739" s="1" t="str">
        <f>IFERROR(__xludf.DUMMYFUNCTION("""COMPUTED_VALUE"""),"8")</f>
        <v>8</v>
      </c>
      <c r="AE739" s="1">
        <f t="shared" ref="AE739:AI739" si="739">IF($A739&lt;&gt;"", COUNTIF($D739:$H739, "=" &amp; Y739),"")</f>
        <v>1</v>
      </c>
      <c r="AF739" s="1">
        <f t="shared" si="739"/>
        <v>0</v>
      </c>
      <c r="AG739" s="1">
        <f t="shared" si="739"/>
        <v>1</v>
      </c>
      <c r="AH739" s="1">
        <f t="shared" si="739"/>
        <v>1</v>
      </c>
      <c r="AI739" s="1">
        <f t="shared" si="739"/>
        <v>1</v>
      </c>
      <c r="AJ739" s="1">
        <f t="shared" si="3"/>
        <v>1</v>
      </c>
      <c r="AL739" s="1">
        <f>IFERROR(__xludf.DUMMYFUNCTION("IFERROR(TRANSPOSE(SORT(TRANSPOSE(FILTER(AE739:AI739, AE739:AI739&lt;&gt;0)),1, FALSE)))"),1.0)</f>
        <v>1</v>
      </c>
      <c r="AM739" s="1">
        <f>IFERROR(__xludf.DUMMYFUNCTION("""COMPUTED_VALUE"""),1.0)</f>
        <v>1</v>
      </c>
      <c r="AN739" s="1">
        <f>IFERROR(__xludf.DUMMYFUNCTION("""COMPUTED_VALUE"""),1.0)</f>
        <v>1</v>
      </c>
      <c r="AO739" s="1">
        <f>IFERROR(__xludf.DUMMYFUNCTION("""COMPUTED_VALUE"""),1.0)</f>
        <v>1</v>
      </c>
      <c r="AR739" s="1">
        <v>2.0</v>
      </c>
      <c r="AS739" s="1">
        <v>1.0</v>
      </c>
      <c r="AT739" s="1">
        <v>1.0</v>
      </c>
      <c r="AU739" s="1">
        <v>1.0</v>
      </c>
      <c r="AV739" s="1"/>
      <c r="AX739" s="1">
        <v>738.0</v>
      </c>
      <c r="AY739" s="1">
        <v>3.0</v>
      </c>
      <c r="AZ739" s="1">
        <v>2.0</v>
      </c>
      <c r="BA739" s="1"/>
      <c r="BB739" s="1"/>
      <c r="BC739" s="1"/>
      <c r="BD739" s="1">
        <v>5.0</v>
      </c>
      <c r="BE739" s="1">
        <v>9.0</v>
      </c>
      <c r="BF739" s="1">
        <v>5.0</v>
      </c>
      <c r="BG739" s="1">
        <v>1.0</v>
      </c>
      <c r="BH739" s="1">
        <v>9.0</v>
      </c>
      <c r="BI739" s="1" t="s">
        <v>1400</v>
      </c>
      <c r="BJ739" s="1">
        <v>757.0</v>
      </c>
      <c r="BL739" s="1">
        <v>558666.0</v>
      </c>
    </row>
    <row r="740" ht="15.75" customHeight="1">
      <c r="A740" s="2" t="s">
        <v>1401</v>
      </c>
      <c r="B740" s="1" t="str">
        <f>IFERROR(__xludf.DUMMYFUNCTION("""COMPUTED_VALUE"""),"444A3")</f>
        <v>444A3</v>
      </c>
      <c r="C740" s="1">
        <f>IFERROR(__xludf.DUMMYFUNCTION("""COMPUTED_VALUE"""),800.0)</f>
        <v>800</v>
      </c>
      <c r="D740" s="1" t="s">
        <v>21</v>
      </c>
      <c r="E740" s="1" t="s">
        <v>21</v>
      </c>
      <c r="F740" s="1" t="s">
        <v>21</v>
      </c>
      <c r="G740" s="1" t="s">
        <v>39</v>
      </c>
      <c r="H740" s="1" t="s">
        <v>31</v>
      </c>
      <c r="M740" s="1">
        <v>4.0</v>
      </c>
      <c r="N740" s="1">
        <v>4.0</v>
      </c>
      <c r="O740" s="1">
        <v>4.0</v>
      </c>
      <c r="P740" s="1">
        <v>14.0</v>
      </c>
      <c r="Q740" s="1">
        <v>3.0</v>
      </c>
      <c r="S740" s="1" t="s">
        <v>21</v>
      </c>
      <c r="T740" s="1" t="s">
        <v>21</v>
      </c>
      <c r="U740" s="1" t="s">
        <v>21</v>
      </c>
      <c r="V740" s="1" t="s">
        <v>39</v>
      </c>
      <c r="W740" s="1" t="s">
        <v>31</v>
      </c>
      <c r="Y740" s="1" t="str">
        <f>IFERROR(__xludf.DUMMYFUNCTION("UNIQUE(S740:W740, TRUE)"),"4")</f>
        <v>4</v>
      </c>
      <c r="Z740" s="1" t="str">
        <f>IFERROR(__xludf.DUMMYFUNCTION("""COMPUTED_VALUE"""),"A")</f>
        <v>A</v>
      </c>
      <c r="AA740" s="1" t="str">
        <f>IFERROR(__xludf.DUMMYFUNCTION("""COMPUTED_VALUE"""),"3")</f>
        <v>3</v>
      </c>
      <c r="AE740" s="1">
        <f t="shared" ref="AE740:AI740" si="740">IF($A740&lt;&gt;"", COUNTIF($D740:$H740, "=" &amp; Y740),"")</f>
        <v>3</v>
      </c>
      <c r="AF740" s="1">
        <f t="shared" si="740"/>
        <v>1</v>
      </c>
      <c r="AG740" s="1">
        <f t="shared" si="740"/>
        <v>1</v>
      </c>
      <c r="AH740" s="1">
        <f t="shared" si="740"/>
        <v>0</v>
      </c>
      <c r="AI740" s="1">
        <f t="shared" si="740"/>
        <v>0</v>
      </c>
      <c r="AJ740" s="1">
        <f t="shared" si="3"/>
        <v>0</v>
      </c>
      <c r="AL740" s="1">
        <f>IFERROR(__xludf.DUMMYFUNCTION("IFERROR(TRANSPOSE(SORT(TRANSPOSE(FILTER(AE740:AI740, AE740:AI740&lt;&gt;0)),1, FALSE)))"),3.0)</f>
        <v>3</v>
      </c>
      <c r="AM740" s="1">
        <f>IFERROR(__xludf.DUMMYFUNCTION("""COMPUTED_VALUE"""),1.0)</f>
        <v>1</v>
      </c>
      <c r="AN740" s="1">
        <f>IFERROR(__xludf.DUMMYFUNCTION("""COMPUTED_VALUE"""),1.0)</f>
        <v>1</v>
      </c>
      <c r="AR740" s="1">
        <v>3.0</v>
      </c>
      <c r="AS740" s="1">
        <v>1.0</v>
      </c>
      <c r="AT740" s="1">
        <v>1.0</v>
      </c>
      <c r="AU740" s="1"/>
      <c r="AV740" s="1"/>
      <c r="AX740" s="1">
        <v>739.0</v>
      </c>
      <c r="AY740" s="1">
        <v>3.0</v>
      </c>
      <c r="AZ740" s="1">
        <v>2.0</v>
      </c>
      <c r="BA740" s="1"/>
      <c r="BB740" s="1"/>
      <c r="BC740" s="1"/>
      <c r="BD740" s="1">
        <v>5.0</v>
      </c>
      <c r="BE740" s="1">
        <v>12.0</v>
      </c>
      <c r="BF740" s="1">
        <v>1.0</v>
      </c>
      <c r="BG740" s="1">
        <v>12.0</v>
      </c>
      <c r="BH740" s="1">
        <v>5.0</v>
      </c>
      <c r="BI740" s="1" t="s">
        <v>1402</v>
      </c>
      <c r="BJ740" s="1">
        <v>345.0</v>
      </c>
      <c r="BL740" s="1">
        <v>254955.0</v>
      </c>
    </row>
    <row r="741" ht="15.75" customHeight="1">
      <c r="A741" s="2" t="s">
        <v>1403</v>
      </c>
      <c r="B741" s="1" t="str">
        <f>IFERROR(__xludf.DUMMYFUNCTION("""COMPUTED_VALUE"""),"J5558")</f>
        <v>J5558</v>
      </c>
      <c r="C741" s="1">
        <f>IFERROR(__xludf.DUMMYFUNCTION("""COMPUTED_VALUE"""),878.0)</f>
        <v>878</v>
      </c>
      <c r="D741" s="1" t="s">
        <v>22</v>
      </c>
      <c r="E741" s="1" t="s">
        <v>29</v>
      </c>
      <c r="F741" s="1" t="s">
        <v>29</v>
      </c>
      <c r="G741" s="1" t="s">
        <v>29</v>
      </c>
      <c r="H741" s="1" t="s">
        <v>30</v>
      </c>
      <c r="M741" s="1">
        <v>1.0</v>
      </c>
      <c r="N741" s="1">
        <v>5.0</v>
      </c>
      <c r="O741" s="1">
        <v>5.0</v>
      </c>
      <c r="P741" s="1">
        <v>5.0</v>
      </c>
      <c r="Q741" s="1">
        <v>8.0</v>
      </c>
      <c r="S741" s="1" t="s">
        <v>25</v>
      </c>
      <c r="T741" s="1" t="s">
        <v>29</v>
      </c>
      <c r="U741" s="1" t="s">
        <v>29</v>
      </c>
      <c r="V741" s="1" t="s">
        <v>29</v>
      </c>
      <c r="W741" s="1" t="s">
        <v>30</v>
      </c>
      <c r="Y741" s="1" t="str">
        <f>IFERROR(__xludf.DUMMYFUNCTION("UNIQUE(S741:W741, TRUE)"),"")</f>
        <v/>
      </c>
      <c r="Z741" s="1" t="str">
        <f>IFERROR(__xludf.DUMMYFUNCTION("""COMPUTED_VALUE"""),"5")</f>
        <v>5</v>
      </c>
      <c r="AA741" s="1" t="str">
        <f>IFERROR(__xludf.DUMMYFUNCTION("""COMPUTED_VALUE"""),"8")</f>
        <v>8</v>
      </c>
      <c r="AE741" s="1">
        <f t="shared" ref="AE741:AI741" si="741">IF($A741&lt;&gt;"", COUNTIF($D741:$H741, "=" &amp; Y741),"")</f>
        <v>0</v>
      </c>
      <c r="AF741" s="1">
        <f t="shared" si="741"/>
        <v>3</v>
      </c>
      <c r="AG741" s="1">
        <f t="shared" si="741"/>
        <v>1</v>
      </c>
      <c r="AH741" s="1">
        <f t="shared" si="741"/>
        <v>0</v>
      </c>
      <c r="AI741" s="1">
        <f t="shared" si="741"/>
        <v>0</v>
      </c>
      <c r="AJ741" s="1">
        <f t="shared" si="3"/>
        <v>1</v>
      </c>
      <c r="AL741" s="1">
        <f>IFERROR(__xludf.DUMMYFUNCTION("IFERROR(TRANSPOSE(SORT(TRANSPOSE(FILTER(AE741:AI741, AE741:AI741&lt;&gt;0)),1, FALSE)))"),3.0)</f>
        <v>3</v>
      </c>
      <c r="AM741" s="1">
        <f>IFERROR(__xludf.DUMMYFUNCTION("""COMPUTED_VALUE"""),1.0)</f>
        <v>1</v>
      </c>
      <c r="AR741" s="1">
        <v>4.0</v>
      </c>
      <c r="AS741" s="1">
        <v>1.0</v>
      </c>
      <c r="AT741" s="1"/>
      <c r="AU741" s="1"/>
      <c r="AV741" s="1"/>
      <c r="AX741" s="1">
        <v>740.0</v>
      </c>
      <c r="AY741" s="1">
        <v>3.0</v>
      </c>
      <c r="AZ741" s="1">
        <v>2.0</v>
      </c>
      <c r="BA741" s="1"/>
      <c r="BB741" s="1"/>
      <c r="BC741" s="1"/>
      <c r="BD741" s="1">
        <v>5.0</v>
      </c>
      <c r="BE741" s="1">
        <v>12.0</v>
      </c>
      <c r="BF741" s="1">
        <v>12.0</v>
      </c>
      <c r="BG741" s="1">
        <v>12.0</v>
      </c>
      <c r="BH741" s="1">
        <v>5.0</v>
      </c>
      <c r="BI741" s="1" t="s">
        <v>1404</v>
      </c>
      <c r="BJ741" s="1">
        <v>935.0</v>
      </c>
      <c r="BL741" s="1">
        <v>691900.0</v>
      </c>
    </row>
    <row r="742" ht="15.75" customHeight="1">
      <c r="A742" s="2" t="s">
        <v>1405</v>
      </c>
      <c r="B742" s="1" t="str">
        <f>IFERROR(__xludf.DUMMYFUNCTION("""COMPUTED_VALUE"""),"JQ5K6")</f>
        <v>JQ5K6</v>
      </c>
      <c r="C742" s="1">
        <f>IFERROR(__xludf.DUMMYFUNCTION("""COMPUTED_VALUE"""),608.0)</f>
        <v>608</v>
      </c>
      <c r="D742" s="1" t="s">
        <v>22</v>
      </c>
      <c r="E742" s="1" t="s">
        <v>20</v>
      </c>
      <c r="F742" s="1" t="s">
        <v>29</v>
      </c>
      <c r="G742" s="1" t="s">
        <v>38</v>
      </c>
      <c r="H742" s="1" t="s">
        <v>40</v>
      </c>
      <c r="M742" s="1">
        <v>1.0</v>
      </c>
      <c r="N742" s="1">
        <v>12.0</v>
      </c>
      <c r="O742" s="1">
        <v>5.0</v>
      </c>
      <c r="P742" s="1">
        <v>13.0</v>
      </c>
      <c r="Q742" s="1">
        <v>6.0</v>
      </c>
      <c r="S742" s="1" t="s">
        <v>25</v>
      </c>
      <c r="T742" s="1" t="s">
        <v>20</v>
      </c>
      <c r="U742" s="1" t="s">
        <v>29</v>
      </c>
      <c r="V742" s="1" t="s">
        <v>38</v>
      </c>
      <c r="W742" s="1" t="s">
        <v>40</v>
      </c>
      <c r="Y742" s="1" t="str">
        <f>IFERROR(__xludf.DUMMYFUNCTION("UNIQUE(S742:W742, TRUE)"),"")</f>
        <v/>
      </c>
      <c r="Z742" s="1" t="str">
        <f>IFERROR(__xludf.DUMMYFUNCTION("""COMPUTED_VALUE"""),"Q")</f>
        <v>Q</v>
      </c>
      <c r="AA742" s="1" t="str">
        <f>IFERROR(__xludf.DUMMYFUNCTION("""COMPUTED_VALUE"""),"5")</f>
        <v>5</v>
      </c>
      <c r="AB742" s="1" t="str">
        <f>IFERROR(__xludf.DUMMYFUNCTION("""COMPUTED_VALUE"""),"K")</f>
        <v>K</v>
      </c>
      <c r="AC742" s="1" t="str">
        <f>IFERROR(__xludf.DUMMYFUNCTION("""COMPUTED_VALUE"""),"6")</f>
        <v>6</v>
      </c>
      <c r="AE742" s="1">
        <f t="shared" ref="AE742:AI742" si="742">IF($A742&lt;&gt;"", COUNTIF($D742:$H742, "=" &amp; Y742),"")</f>
        <v>0</v>
      </c>
      <c r="AF742" s="1">
        <f t="shared" si="742"/>
        <v>1</v>
      </c>
      <c r="AG742" s="1">
        <f t="shared" si="742"/>
        <v>1</v>
      </c>
      <c r="AH742" s="1">
        <f t="shared" si="742"/>
        <v>1</v>
      </c>
      <c r="AI742" s="1">
        <f t="shared" si="742"/>
        <v>1</v>
      </c>
      <c r="AJ742" s="1">
        <f t="shared" si="3"/>
        <v>1</v>
      </c>
      <c r="AL742" s="1">
        <f>IFERROR(__xludf.DUMMYFUNCTION("IFERROR(TRANSPOSE(SORT(TRANSPOSE(FILTER(AE742:AI742, AE742:AI742&lt;&gt;0)),1, FALSE)))"),1.0)</f>
        <v>1</v>
      </c>
      <c r="AM742" s="1">
        <f>IFERROR(__xludf.DUMMYFUNCTION("""COMPUTED_VALUE"""),1.0)</f>
        <v>1</v>
      </c>
      <c r="AN742" s="1">
        <f>IFERROR(__xludf.DUMMYFUNCTION("""COMPUTED_VALUE"""),1.0)</f>
        <v>1</v>
      </c>
      <c r="AO742" s="1">
        <f>IFERROR(__xludf.DUMMYFUNCTION("""COMPUTED_VALUE"""),1.0)</f>
        <v>1</v>
      </c>
      <c r="AR742" s="1">
        <v>2.0</v>
      </c>
      <c r="AS742" s="1">
        <v>1.0</v>
      </c>
      <c r="AT742" s="1">
        <v>1.0</v>
      </c>
      <c r="AU742" s="1">
        <v>1.0</v>
      </c>
      <c r="AV742" s="1"/>
      <c r="AX742" s="1">
        <v>741.0</v>
      </c>
      <c r="AY742" s="1">
        <v>3.0</v>
      </c>
      <c r="AZ742" s="1">
        <v>2.0</v>
      </c>
      <c r="BA742" s="1"/>
      <c r="BB742" s="1"/>
      <c r="BC742" s="1"/>
      <c r="BD742" s="1">
        <v>5.0</v>
      </c>
      <c r="BE742" s="1">
        <v>13.0</v>
      </c>
      <c r="BF742" s="1">
        <v>5.0</v>
      </c>
      <c r="BG742" s="1">
        <v>5.0</v>
      </c>
      <c r="BH742" s="1">
        <v>13.0</v>
      </c>
      <c r="BI742" s="1" t="s">
        <v>1406</v>
      </c>
      <c r="BJ742" s="1">
        <v>819.0</v>
      </c>
      <c r="BL742" s="1">
        <v>606879.0</v>
      </c>
    </row>
    <row r="743" ht="15.75" customHeight="1">
      <c r="A743" s="2" t="s">
        <v>1407</v>
      </c>
      <c r="B743" s="1" t="str">
        <f>IFERROR(__xludf.DUMMYFUNCTION("""COMPUTED_VALUE"""),"827Q3")</f>
        <v>827Q3</v>
      </c>
      <c r="C743" s="1">
        <f>IFERROR(__xludf.DUMMYFUNCTION("""COMPUTED_VALUE"""),122.0)</f>
        <v>122</v>
      </c>
      <c r="D743" s="1" t="s">
        <v>30</v>
      </c>
      <c r="E743" s="1" t="s">
        <v>24</v>
      </c>
      <c r="F743" s="1" t="s">
        <v>28</v>
      </c>
      <c r="G743" s="1" t="s">
        <v>20</v>
      </c>
      <c r="H743" s="1" t="s">
        <v>31</v>
      </c>
      <c r="M743" s="1">
        <v>8.0</v>
      </c>
      <c r="N743" s="1">
        <v>2.0</v>
      </c>
      <c r="O743" s="1">
        <v>7.0</v>
      </c>
      <c r="P743" s="1">
        <v>12.0</v>
      </c>
      <c r="Q743" s="1">
        <v>3.0</v>
      </c>
      <c r="S743" s="1" t="s">
        <v>30</v>
      </c>
      <c r="T743" s="1" t="s">
        <v>24</v>
      </c>
      <c r="U743" s="1" t="s">
        <v>28</v>
      </c>
      <c r="V743" s="1" t="s">
        <v>20</v>
      </c>
      <c r="W743" s="1" t="s">
        <v>31</v>
      </c>
      <c r="Y743" s="1" t="str">
        <f>IFERROR(__xludf.DUMMYFUNCTION("UNIQUE(S743:W743, TRUE)"),"8")</f>
        <v>8</v>
      </c>
      <c r="Z743" s="1" t="str">
        <f>IFERROR(__xludf.DUMMYFUNCTION("""COMPUTED_VALUE"""),"2")</f>
        <v>2</v>
      </c>
      <c r="AA743" s="1" t="str">
        <f>IFERROR(__xludf.DUMMYFUNCTION("""COMPUTED_VALUE"""),"7")</f>
        <v>7</v>
      </c>
      <c r="AB743" s="1" t="str">
        <f>IFERROR(__xludf.DUMMYFUNCTION("""COMPUTED_VALUE"""),"Q")</f>
        <v>Q</v>
      </c>
      <c r="AC743" s="1" t="str">
        <f>IFERROR(__xludf.DUMMYFUNCTION("""COMPUTED_VALUE"""),"3")</f>
        <v>3</v>
      </c>
      <c r="AE743" s="1">
        <f t="shared" ref="AE743:AI743" si="743">IF($A743&lt;&gt;"", COUNTIF($D743:$H743, "=" &amp; Y743),"")</f>
        <v>1</v>
      </c>
      <c r="AF743" s="1">
        <f t="shared" si="743"/>
        <v>1</v>
      </c>
      <c r="AG743" s="1">
        <f t="shared" si="743"/>
        <v>1</v>
      </c>
      <c r="AH743" s="1">
        <f t="shared" si="743"/>
        <v>1</v>
      </c>
      <c r="AI743" s="1">
        <f t="shared" si="743"/>
        <v>1</v>
      </c>
      <c r="AJ743" s="1">
        <f t="shared" si="3"/>
        <v>0</v>
      </c>
      <c r="AL743" s="1">
        <f>IFERROR(__xludf.DUMMYFUNCTION("IFERROR(TRANSPOSE(SORT(TRANSPOSE(FILTER(AE743:AI743, AE743:AI743&lt;&gt;0)),1, FALSE)))"),1.0)</f>
        <v>1</v>
      </c>
      <c r="AM743" s="1">
        <f>IFERROR(__xludf.DUMMYFUNCTION("""COMPUTED_VALUE"""),1.0)</f>
        <v>1</v>
      </c>
      <c r="AN743" s="1">
        <f>IFERROR(__xludf.DUMMYFUNCTION("""COMPUTED_VALUE"""),1.0)</f>
        <v>1</v>
      </c>
      <c r="AO743" s="1">
        <f>IFERROR(__xludf.DUMMYFUNCTION("""COMPUTED_VALUE"""),1.0)</f>
        <v>1</v>
      </c>
      <c r="AP743" s="1">
        <f>IFERROR(__xludf.DUMMYFUNCTION("""COMPUTED_VALUE"""),1.0)</f>
        <v>1</v>
      </c>
      <c r="AR743" s="1">
        <v>1.0</v>
      </c>
      <c r="AS743" s="1">
        <v>1.0</v>
      </c>
      <c r="AT743" s="1">
        <v>1.0</v>
      </c>
      <c r="AU743" s="1">
        <v>1.0</v>
      </c>
      <c r="AV743" s="1">
        <v>1.0</v>
      </c>
      <c r="AX743" s="1">
        <v>742.0</v>
      </c>
      <c r="AY743" s="1">
        <v>3.0</v>
      </c>
      <c r="AZ743" s="1">
        <v>2.0</v>
      </c>
      <c r="BA743" s="1"/>
      <c r="BB743" s="1"/>
      <c r="BC743" s="1"/>
      <c r="BD743" s="1">
        <v>5.0</v>
      </c>
      <c r="BE743" s="1">
        <v>14.0</v>
      </c>
      <c r="BF743" s="1">
        <v>1.0</v>
      </c>
      <c r="BG743" s="1">
        <v>5.0</v>
      </c>
      <c r="BH743" s="1">
        <v>14.0</v>
      </c>
      <c r="BI743" s="1" t="s">
        <v>1408</v>
      </c>
      <c r="BJ743" s="1">
        <v>149.0</v>
      </c>
      <c r="BL743" s="1">
        <v>110558.0</v>
      </c>
    </row>
    <row r="744" ht="15.75" customHeight="1">
      <c r="A744" s="2" t="s">
        <v>1409</v>
      </c>
      <c r="B744" s="1" t="str">
        <f>IFERROR(__xludf.DUMMYFUNCTION("""COMPUTED_VALUE"""),"J9999")</f>
        <v>J9999</v>
      </c>
      <c r="C744" s="1">
        <f>IFERROR(__xludf.DUMMYFUNCTION("""COMPUTED_VALUE"""),607.0)</f>
        <v>607</v>
      </c>
      <c r="D744" s="1" t="s">
        <v>22</v>
      </c>
      <c r="E744" s="1" t="s">
        <v>23</v>
      </c>
      <c r="F744" s="1" t="s">
        <v>23</v>
      </c>
      <c r="G744" s="1" t="s">
        <v>23</v>
      </c>
      <c r="H744" s="1" t="s">
        <v>23</v>
      </c>
      <c r="M744" s="1">
        <v>1.0</v>
      </c>
      <c r="N744" s="1">
        <v>9.0</v>
      </c>
      <c r="O744" s="1">
        <v>9.0</v>
      </c>
      <c r="P744" s="1">
        <v>9.0</v>
      </c>
      <c r="Q744" s="1">
        <v>9.0</v>
      </c>
      <c r="S744" s="1" t="s">
        <v>25</v>
      </c>
      <c r="T744" s="1" t="s">
        <v>23</v>
      </c>
      <c r="U744" s="1" t="s">
        <v>23</v>
      </c>
      <c r="V744" s="1" t="s">
        <v>23</v>
      </c>
      <c r="W744" s="1" t="s">
        <v>23</v>
      </c>
      <c r="Y744" s="1" t="str">
        <f>IFERROR(__xludf.DUMMYFUNCTION("UNIQUE(S744:W744, TRUE)"),"")</f>
        <v/>
      </c>
      <c r="Z744" s="1" t="str">
        <f>IFERROR(__xludf.DUMMYFUNCTION("""COMPUTED_VALUE"""),"9")</f>
        <v>9</v>
      </c>
      <c r="AE744" s="1">
        <f t="shared" ref="AE744:AI744" si="744">IF($A744&lt;&gt;"", COUNTIF($D744:$H744, "=" &amp; Y744),"")</f>
        <v>0</v>
      </c>
      <c r="AF744" s="1">
        <f t="shared" si="744"/>
        <v>4</v>
      </c>
      <c r="AG744" s="1">
        <f t="shared" si="744"/>
        <v>0</v>
      </c>
      <c r="AH744" s="1">
        <f t="shared" si="744"/>
        <v>0</v>
      </c>
      <c r="AI744" s="1">
        <f t="shared" si="744"/>
        <v>0</v>
      </c>
      <c r="AJ744" s="1">
        <f t="shared" si="3"/>
        <v>1</v>
      </c>
      <c r="AL744" s="1">
        <f>IFERROR(__xludf.DUMMYFUNCTION("IFERROR(TRANSPOSE(SORT(TRANSPOSE(FILTER(AE744:AI744, AE744:AI744&lt;&gt;0)),1, FALSE)))"),4.0)</f>
        <v>4</v>
      </c>
      <c r="AR744" s="1">
        <v>5.0</v>
      </c>
      <c r="AS744" s="1"/>
      <c r="AT744" s="1"/>
      <c r="AU744" s="1"/>
      <c r="AV744" s="1"/>
      <c r="AX744" s="1">
        <v>743.0</v>
      </c>
      <c r="AY744" s="1">
        <v>3.0</v>
      </c>
      <c r="AZ744" s="1">
        <v>2.0</v>
      </c>
      <c r="BA744" s="1"/>
      <c r="BB744" s="1"/>
      <c r="BC744" s="1"/>
      <c r="BD744" s="1">
        <v>6.0</v>
      </c>
      <c r="BE744" s="1">
        <v>2.0</v>
      </c>
      <c r="BF744" s="1">
        <v>2.0</v>
      </c>
      <c r="BG744" s="1">
        <v>2.0</v>
      </c>
      <c r="BH744" s="1">
        <v>6.0</v>
      </c>
      <c r="BI744" s="1">
        <v>62226.0</v>
      </c>
      <c r="BJ744" s="1">
        <v>578.0</v>
      </c>
      <c r="BL744" s="1">
        <v>429454.0</v>
      </c>
    </row>
    <row r="745" ht="15.75" customHeight="1">
      <c r="A745" s="2" t="s">
        <v>1410</v>
      </c>
      <c r="B745" s="1" t="str">
        <f>IFERROR(__xludf.DUMMYFUNCTION("""COMPUTED_VALUE"""),"KJQ69")</f>
        <v>KJQ69</v>
      </c>
      <c r="C745" s="1">
        <f>IFERROR(__xludf.DUMMYFUNCTION("""COMPUTED_VALUE"""),140.0)</f>
        <v>140</v>
      </c>
      <c r="D745" s="1" t="s">
        <v>38</v>
      </c>
      <c r="E745" s="1" t="s">
        <v>22</v>
      </c>
      <c r="F745" s="1" t="s">
        <v>20</v>
      </c>
      <c r="G745" s="1" t="s">
        <v>40</v>
      </c>
      <c r="H745" s="1" t="s">
        <v>23</v>
      </c>
      <c r="M745" s="1">
        <v>13.0</v>
      </c>
      <c r="N745" s="1">
        <v>1.0</v>
      </c>
      <c r="O745" s="1">
        <v>12.0</v>
      </c>
      <c r="P745" s="1">
        <v>6.0</v>
      </c>
      <c r="Q745" s="1">
        <v>9.0</v>
      </c>
      <c r="S745" s="1" t="s">
        <v>38</v>
      </c>
      <c r="T745" s="1" t="s">
        <v>25</v>
      </c>
      <c r="U745" s="1" t="s">
        <v>20</v>
      </c>
      <c r="V745" s="1" t="s">
        <v>40</v>
      </c>
      <c r="W745" s="1" t="s">
        <v>23</v>
      </c>
      <c r="Y745" s="1" t="str">
        <f>IFERROR(__xludf.DUMMYFUNCTION("UNIQUE(S745:W745, TRUE)"),"K")</f>
        <v>K</v>
      </c>
      <c r="Z745" s="1" t="str">
        <f>IFERROR(__xludf.DUMMYFUNCTION("""COMPUTED_VALUE"""),"")</f>
        <v/>
      </c>
      <c r="AA745" s="1" t="str">
        <f>IFERROR(__xludf.DUMMYFUNCTION("""COMPUTED_VALUE"""),"Q")</f>
        <v>Q</v>
      </c>
      <c r="AB745" s="1" t="str">
        <f>IFERROR(__xludf.DUMMYFUNCTION("""COMPUTED_VALUE"""),"6")</f>
        <v>6</v>
      </c>
      <c r="AC745" s="1" t="str">
        <f>IFERROR(__xludf.DUMMYFUNCTION("""COMPUTED_VALUE"""),"9")</f>
        <v>9</v>
      </c>
      <c r="AE745" s="1">
        <f t="shared" ref="AE745:AI745" si="745">IF($A745&lt;&gt;"", COUNTIF($D745:$H745, "=" &amp; Y745),"")</f>
        <v>1</v>
      </c>
      <c r="AF745" s="1">
        <f t="shared" si="745"/>
        <v>0</v>
      </c>
      <c r="AG745" s="1">
        <f t="shared" si="745"/>
        <v>1</v>
      </c>
      <c r="AH745" s="1">
        <f t="shared" si="745"/>
        <v>1</v>
      </c>
      <c r="AI745" s="1">
        <f t="shared" si="745"/>
        <v>1</v>
      </c>
      <c r="AJ745" s="1">
        <f t="shared" si="3"/>
        <v>1</v>
      </c>
      <c r="AL745" s="1">
        <f>IFERROR(__xludf.DUMMYFUNCTION("IFERROR(TRANSPOSE(SORT(TRANSPOSE(FILTER(AE745:AI745, AE745:AI745&lt;&gt;0)),1, FALSE)))"),1.0)</f>
        <v>1</v>
      </c>
      <c r="AM745" s="1">
        <f>IFERROR(__xludf.DUMMYFUNCTION("""COMPUTED_VALUE"""),1.0)</f>
        <v>1</v>
      </c>
      <c r="AN745" s="1">
        <f>IFERROR(__xludf.DUMMYFUNCTION("""COMPUTED_VALUE"""),1.0)</f>
        <v>1</v>
      </c>
      <c r="AO745" s="1">
        <f>IFERROR(__xludf.DUMMYFUNCTION("""COMPUTED_VALUE"""),1.0)</f>
        <v>1</v>
      </c>
      <c r="AR745" s="1">
        <v>2.0</v>
      </c>
      <c r="AS745" s="1">
        <v>1.0</v>
      </c>
      <c r="AT745" s="1">
        <v>1.0</v>
      </c>
      <c r="AU745" s="1">
        <v>1.0</v>
      </c>
      <c r="AV745" s="1"/>
      <c r="AX745" s="1">
        <v>744.0</v>
      </c>
      <c r="AY745" s="1">
        <v>3.0</v>
      </c>
      <c r="AZ745" s="1">
        <v>2.0</v>
      </c>
      <c r="BA745" s="1"/>
      <c r="BB745" s="1"/>
      <c r="BC745" s="1"/>
      <c r="BD745" s="1">
        <v>6.0</v>
      </c>
      <c r="BE745" s="1">
        <v>6.0</v>
      </c>
      <c r="BF745" s="1">
        <v>6.0</v>
      </c>
      <c r="BG745" s="1">
        <v>2.0</v>
      </c>
      <c r="BH745" s="1">
        <v>2.0</v>
      </c>
      <c r="BI745" s="1">
        <v>66622.0</v>
      </c>
      <c r="BJ745" s="1">
        <v>4.0</v>
      </c>
      <c r="BL745" s="1">
        <v>2976.0</v>
      </c>
    </row>
    <row r="746" ht="15.75" customHeight="1">
      <c r="A746" s="2" t="s">
        <v>1411</v>
      </c>
      <c r="B746" s="1" t="str">
        <f>IFERROR(__xludf.DUMMYFUNCTION("""COMPUTED_VALUE"""),"K368J")</f>
        <v>K368J</v>
      </c>
      <c r="C746" s="1">
        <f>IFERROR(__xludf.DUMMYFUNCTION("""COMPUTED_VALUE"""),99.0)</f>
        <v>99</v>
      </c>
      <c r="D746" s="1" t="s">
        <v>38</v>
      </c>
      <c r="E746" s="1" t="s">
        <v>31</v>
      </c>
      <c r="F746" s="1" t="s">
        <v>40</v>
      </c>
      <c r="G746" s="1" t="s">
        <v>30</v>
      </c>
      <c r="H746" s="1" t="s">
        <v>22</v>
      </c>
      <c r="M746" s="1">
        <v>13.0</v>
      </c>
      <c r="N746" s="1">
        <v>3.0</v>
      </c>
      <c r="O746" s="1">
        <v>6.0</v>
      </c>
      <c r="P746" s="1">
        <v>8.0</v>
      </c>
      <c r="Q746" s="1">
        <v>1.0</v>
      </c>
      <c r="S746" s="1" t="s">
        <v>38</v>
      </c>
      <c r="T746" s="1" t="s">
        <v>31</v>
      </c>
      <c r="U746" s="1" t="s">
        <v>40</v>
      </c>
      <c r="V746" s="1" t="s">
        <v>30</v>
      </c>
      <c r="W746" s="1" t="s">
        <v>25</v>
      </c>
      <c r="Y746" s="1" t="str">
        <f>IFERROR(__xludf.DUMMYFUNCTION("UNIQUE(S746:W746, TRUE)"),"K")</f>
        <v>K</v>
      </c>
      <c r="Z746" s="1" t="str">
        <f>IFERROR(__xludf.DUMMYFUNCTION("""COMPUTED_VALUE"""),"3")</f>
        <v>3</v>
      </c>
      <c r="AA746" s="1" t="str">
        <f>IFERROR(__xludf.DUMMYFUNCTION("""COMPUTED_VALUE"""),"6")</f>
        <v>6</v>
      </c>
      <c r="AB746" s="1" t="str">
        <f>IFERROR(__xludf.DUMMYFUNCTION("""COMPUTED_VALUE"""),"8")</f>
        <v>8</v>
      </c>
      <c r="AC746" s="1" t="str">
        <f>IFERROR(__xludf.DUMMYFUNCTION("""COMPUTED_VALUE"""),"")</f>
        <v/>
      </c>
      <c r="AE746" s="1">
        <f t="shared" ref="AE746:AI746" si="746">IF($A746&lt;&gt;"", COUNTIF($D746:$H746, "=" &amp; Y746),"")</f>
        <v>1</v>
      </c>
      <c r="AF746" s="1">
        <f t="shared" si="746"/>
        <v>1</v>
      </c>
      <c r="AG746" s="1">
        <f t="shared" si="746"/>
        <v>1</v>
      </c>
      <c r="AH746" s="1">
        <f t="shared" si="746"/>
        <v>1</v>
      </c>
      <c r="AI746" s="1">
        <f t="shared" si="746"/>
        <v>0</v>
      </c>
      <c r="AJ746" s="1">
        <f t="shared" si="3"/>
        <v>1</v>
      </c>
      <c r="AL746" s="1">
        <f>IFERROR(__xludf.DUMMYFUNCTION("IFERROR(TRANSPOSE(SORT(TRANSPOSE(FILTER(AE746:AI746, AE746:AI746&lt;&gt;0)),1, FALSE)))"),1.0)</f>
        <v>1</v>
      </c>
      <c r="AM746" s="1">
        <f>IFERROR(__xludf.DUMMYFUNCTION("""COMPUTED_VALUE"""),1.0)</f>
        <v>1</v>
      </c>
      <c r="AN746" s="1">
        <f>IFERROR(__xludf.DUMMYFUNCTION("""COMPUTED_VALUE"""),1.0)</f>
        <v>1</v>
      </c>
      <c r="AO746" s="1">
        <f>IFERROR(__xludf.DUMMYFUNCTION("""COMPUTED_VALUE"""),1.0)</f>
        <v>1</v>
      </c>
      <c r="AR746" s="1">
        <v>2.0</v>
      </c>
      <c r="AS746" s="1">
        <v>1.0</v>
      </c>
      <c r="AT746" s="1">
        <v>1.0</v>
      </c>
      <c r="AU746" s="1">
        <v>1.0</v>
      </c>
      <c r="AV746" s="1"/>
      <c r="AX746" s="1">
        <v>745.0</v>
      </c>
      <c r="AY746" s="1">
        <v>3.0</v>
      </c>
      <c r="AZ746" s="1">
        <v>2.0</v>
      </c>
      <c r="BA746" s="1"/>
      <c r="BB746" s="1"/>
      <c r="BC746" s="1"/>
      <c r="BD746" s="1">
        <v>6.0</v>
      </c>
      <c r="BE746" s="1">
        <v>6.0</v>
      </c>
      <c r="BF746" s="1">
        <v>6.0</v>
      </c>
      <c r="BG746" s="1">
        <v>9.0</v>
      </c>
      <c r="BH746" s="1">
        <v>9.0</v>
      </c>
      <c r="BI746" s="1">
        <v>66699.0</v>
      </c>
      <c r="BJ746" s="1">
        <v>876.0</v>
      </c>
      <c r="BL746" s="1">
        <v>652620.0</v>
      </c>
    </row>
    <row r="747" ht="15.75" customHeight="1">
      <c r="A747" s="2" t="s">
        <v>1412</v>
      </c>
      <c r="B747" s="1" t="str">
        <f>IFERROR(__xludf.DUMMYFUNCTION("""COMPUTED_VALUE"""),"5T777")</f>
        <v>5T777</v>
      </c>
      <c r="C747" s="1">
        <f>IFERROR(__xludf.DUMMYFUNCTION("""COMPUTED_VALUE"""),721.0)</f>
        <v>721</v>
      </c>
      <c r="D747" s="1" t="s">
        <v>29</v>
      </c>
      <c r="E747" s="1" t="s">
        <v>45</v>
      </c>
      <c r="F747" s="1" t="s">
        <v>28</v>
      </c>
      <c r="G747" s="1" t="s">
        <v>28</v>
      </c>
      <c r="H747" s="1" t="s">
        <v>28</v>
      </c>
      <c r="M747" s="1">
        <v>5.0</v>
      </c>
      <c r="N747" s="1">
        <v>10.0</v>
      </c>
      <c r="O747" s="1">
        <v>7.0</v>
      </c>
      <c r="P747" s="1">
        <v>7.0</v>
      </c>
      <c r="Q747" s="1">
        <v>7.0</v>
      </c>
      <c r="S747" s="1" t="s">
        <v>29</v>
      </c>
      <c r="T747" s="1" t="s">
        <v>45</v>
      </c>
      <c r="U747" s="1" t="s">
        <v>28</v>
      </c>
      <c r="V747" s="1" t="s">
        <v>28</v>
      </c>
      <c r="W747" s="1" t="s">
        <v>28</v>
      </c>
      <c r="Y747" s="1" t="str">
        <f>IFERROR(__xludf.DUMMYFUNCTION("UNIQUE(S747:W747, TRUE)"),"5")</f>
        <v>5</v>
      </c>
      <c r="Z747" s="1" t="str">
        <f>IFERROR(__xludf.DUMMYFUNCTION("""COMPUTED_VALUE"""),"T")</f>
        <v>T</v>
      </c>
      <c r="AA747" s="1" t="str">
        <f>IFERROR(__xludf.DUMMYFUNCTION("""COMPUTED_VALUE"""),"7")</f>
        <v>7</v>
      </c>
      <c r="AE747" s="1">
        <f t="shared" ref="AE747:AI747" si="747">IF($A747&lt;&gt;"", COUNTIF($D747:$H747, "=" &amp; Y747),"")</f>
        <v>1</v>
      </c>
      <c r="AF747" s="1">
        <f t="shared" si="747"/>
        <v>1</v>
      </c>
      <c r="AG747" s="1">
        <f t="shared" si="747"/>
        <v>3</v>
      </c>
      <c r="AH747" s="1">
        <f t="shared" si="747"/>
        <v>0</v>
      </c>
      <c r="AI747" s="1">
        <f t="shared" si="747"/>
        <v>0</v>
      </c>
      <c r="AJ747" s="1">
        <f t="shared" si="3"/>
        <v>0</v>
      </c>
      <c r="AL747" s="1">
        <f>IFERROR(__xludf.DUMMYFUNCTION("IFERROR(TRANSPOSE(SORT(TRANSPOSE(FILTER(AE747:AI747, AE747:AI747&lt;&gt;0)),1, FALSE)))"),3.0)</f>
        <v>3</v>
      </c>
      <c r="AM747" s="1">
        <f>IFERROR(__xludf.DUMMYFUNCTION("""COMPUTED_VALUE"""),1.0)</f>
        <v>1</v>
      </c>
      <c r="AN747" s="1">
        <f>IFERROR(__xludf.DUMMYFUNCTION("""COMPUTED_VALUE"""),1.0)</f>
        <v>1</v>
      </c>
      <c r="AR747" s="1">
        <v>3.0</v>
      </c>
      <c r="AS747" s="1">
        <v>1.0</v>
      </c>
      <c r="AT747" s="1">
        <v>1.0</v>
      </c>
      <c r="AU747" s="1"/>
      <c r="AV747" s="1"/>
      <c r="AX747" s="1">
        <v>746.0</v>
      </c>
      <c r="AY747" s="1">
        <v>3.0</v>
      </c>
      <c r="AZ747" s="1">
        <v>2.0</v>
      </c>
      <c r="BA747" s="1"/>
      <c r="BB747" s="1"/>
      <c r="BC747" s="1"/>
      <c r="BD747" s="1">
        <v>6.0</v>
      </c>
      <c r="BE747" s="1">
        <v>6.0</v>
      </c>
      <c r="BF747" s="1">
        <v>6.0</v>
      </c>
      <c r="BG747" s="1">
        <v>14.0</v>
      </c>
      <c r="BH747" s="1">
        <v>14.0</v>
      </c>
      <c r="BI747" s="1" t="s">
        <v>1413</v>
      </c>
      <c r="BJ747" s="1">
        <v>377.0</v>
      </c>
      <c r="BL747" s="1">
        <v>281242.0</v>
      </c>
    </row>
    <row r="748" ht="15.75" customHeight="1">
      <c r="A748" s="2" t="s">
        <v>1414</v>
      </c>
      <c r="B748" s="1" t="str">
        <f>IFERROR(__xludf.DUMMYFUNCTION("""COMPUTED_VALUE"""),"K6665")</f>
        <v>K6665</v>
      </c>
      <c r="C748" s="1">
        <f>IFERROR(__xludf.DUMMYFUNCTION("""COMPUTED_VALUE"""),582.0)</f>
        <v>582</v>
      </c>
      <c r="D748" s="1" t="s">
        <v>38</v>
      </c>
      <c r="E748" s="1" t="s">
        <v>40</v>
      </c>
      <c r="F748" s="1" t="s">
        <v>40</v>
      </c>
      <c r="G748" s="1" t="s">
        <v>40</v>
      </c>
      <c r="H748" s="1" t="s">
        <v>29</v>
      </c>
      <c r="M748" s="1">
        <v>13.0</v>
      </c>
      <c r="N748" s="1">
        <v>6.0</v>
      </c>
      <c r="O748" s="1">
        <v>6.0</v>
      </c>
      <c r="P748" s="1">
        <v>6.0</v>
      </c>
      <c r="Q748" s="1">
        <v>5.0</v>
      </c>
      <c r="S748" s="1" t="s">
        <v>38</v>
      </c>
      <c r="T748" s="1" t="s">
        <v>40</v>
      </c>
      <c r="U748" s="1" t="s">
        <v>40</v>
      </c>
      <c r="V748" s="1" t="s">
        <v>40</v>
      </c>
      <c r="W748" s="1" t="s">
        <v>29</v>
      </c>
      <c r="Y748" s="1" t="str">
        <f>IFERROR(__xludf.DUMMYFUNCTION("UNIQUE(S748:W748, TRUE)"),"K")</f>
        <v>K</v>
      </c>
      <c r="Z748" s="1" t="str">
        <f>IFERROR(__xludf.DUMMYFUNCTION("""COMPUTED_VALUE"""),"6")</f>
        <v>6</v>
      </c>
      <c r="AA748" s="1" t="str">
        <f>IFERROR(__xludf.DUMMYFUNCTION("""COMPUTED_VALUE"""),"5")</f>
        <v>5</v>
      </c>
      <c r="AE748" s="1">
        <f t="shared" ref="AE748:AI748" si="748">IF($A748&lt;&gt;"", COUNTIF($D748:$H748, "=" &amp; Y748),"")</f>
        <v>1</v>
      </c>
      <c r="AF748" s="1">
        <f t="shared" si="748"/>
        <v>3</v>
      </c>
      <c r="AG748" s="1">
        <f t="shared" si="748"/>
        <v>1</v>
      </c>
      <c r="AH748" s="1">
        <f t="shared" si="748"/>
        <v>0</v>
      </c>
      <c r="AI748" s="1">
        <f t="shared" si="748"/>
        <v>0</v>
      </c>
      <c r="AJ748" s="1">
        <f t="shared" si="3"/>
        <v>0</v>
      </c>
      <c r="AL748" s="1">
        <f>IFERROR(__xludf.DUMMYFUNCTION("IFERROR(TRANSPOSE(SORT(TRANSPOSE(FILTER(AE748:AI748, AE748:AI748&lt;&gt;0)),1, FALSE)))"),3.0)</f>
        <v>3</v>
      </c>
      <c r="AM748" s="1">
        <f>IFERROR(__xludf.DUMMYFUNCTION("""COMPUTED_VALUE"""),1.0)</f>
        <v>1</v>
      </c>
      <c r="AN748" s="1">
        <f>IFERROR(__xludf.DUMMYFUNCTION("""COMPUTED_VALUE"""),1.0)</f>
        <v>1</v>
      </c>
      <c r="AR748" s="1">
        <v>3.0</v>
      </c>
      <c r="AS748" s="1">
        <v>1.0</v>
      </c>
      <c r="AT748" s="1">
        <v>1.0</v>
      </c>
      <c r="AU748" s="1"/>
      <c r="AV748" s="1"/>
      <c r="AX748" s="1">
        <v>747.0</v>
      </c>
      <c r="AY748" s="1">
        <v>3.0</v>
      </c>
      <c r="AZ748" s="1">
        <v>2.0</v>
      </c>
      <c r="BA748" s="1"/>
      <c r="BB748" s="1"/>
      <c r="BC748" s="1"/>
      <c r="BD748" s="1">
        <v>6.0</v>
      </c>
      <c r="BE748" s="1">
        <v>6.0</v>
      </c>
      <c r="BF748" s="1">
        <v>12.0</v>
      </c>
      <c r="BG748" s="1">
        <v>12.0</v>
      </c>
      <c r="BH748" s="1">
        <v>12.0</v>
      </c>
      <c r="BI748" s="1" t="s">
        <v>1415</v>
      </c>
      <c r="BJ748" s="1">
        <v>744.0</v>
      </c>
      <c r="BL748" s="1">
        <v>555768.0</v>
      </c>
    </row>
    <row r="749" ht="15.75" customHeight="1">
      <c r="A749" s="2" t="s">
        <v>1416</v>
      </c>
      <c r="B749" s="1" t="str">
        <f>IFERROR(__xludf.DUMMYFUNCTION("""COMPUTED_VALUE"""),"2666A")</f>
        <v>2666A</v>
      </c>
      <c r="C749" s="1">
        <f>IFERROR(__xludf.DUMMYFUNCTION("""COMPUTED_VALUE"""),683.0)</f>
        <v>683</v>
      </c>
      <c r="D749" s="1" t="s">
        <v>24</v>
      </c>
      <c r="E749" s="1" t="s">
        <v>40</v>
      </c>
      <c r="F749" s="1" t="s">
        <v>40</v>
      </c>
      <c r="G749" s="1" t="s">
        <v>40</v>
      </c>
      <c r="H749" s="1" t="s">
        <v>39</v>
      </c>
      <c r="M749" s="1">
        <v>2.0</v>
      </c>
      <c r="N749" s="1">
        <v>6.0</v>
      </c>
      <c r="O749" s="1">
        <v>6.0</v>
      </c>
      <c r="P749" s="1">
        <v>6.0</v>
      </c>
      <c r="Q749" s="1">
        <v>14.0</v>
      </c>
      <c r="S749" s="1" t="s">
        <v>24</v>
      </c>
      <c r="T749" s="1" t="s">
        <v>40</v>
      </c>
      <c r="U749" s="1" t="s">
        <v>40</v>
      </c>
      <c r="V749" s="1" t="s">
        <v>40</v>
      </c>
      <c r="W749" s="1" t="s">
        <v>39</v>
      </c>
      <c r="Y749" s="1" t="str">
        <f>IFERROR(__xludf.DUMMYFUNCTION("UNIQUE(S749:W749, TRUE)"),"2")</f>
        <v>2</v>
      </c>
      <c r="Z749" s="1" t="str">
        <f>IFERROR(__xludf.DUMMYFUNCTION("""COMPUTED_VALUE"""),"6")</f>
        <v>6</v>
      </c>
      <c r="AA749" s="1" t="str">
        <f>IFERROR(__xludf.DUMMYFUNCTION("""COMPUTED_VALUE"""),"A")</f>
        <v>A</v>
      </c>
      <c r="AE749" s="1">
        <f t="shared" ref="AE749:AI749" si="749">IF($A749&lt;&gt;"", COUNTIF($D749:$H749, "=" &amp; Y749),"")</f>
        <v>1</v>
      </c>
      <c r="AF749" s="1">
        <f t="shared" si="749"/>
        <v>3</v>
      </c>
      <c r="AG749" s="1">
        <f t="shared" si="749"/>
        <v>1</v>
      </c>
      <c r="AH749" s="1">
        <f t="shared" si="749"/>
        <v>0</v>
      </c>
      <c r="AI749" s="1">
        <f t="shared" si="749"/>
        <v>0</v>
      </c>
      <c r="AJ749" s="1">
        <f t="shared" si="3"/>
        <v>0</v>
      </c>
      <c r="AL749" s="1">
        <f>IFERROR(__xludf.DUMMYFUNCTION("IFERROR(TRANSPOSE(SORT(TRANSPOSE(FILTER(AE749:AI749, AE749:AI749&lt;&gt;0)),1, FALSE)))"),3.0)</f>
        <v>3</v>
      </c>
      <c r="AM749" s="1">
        <f>IFERROR(__xludf.DUMMYFUNCTION("""COMPUTED_VALUE"""),1.0)</f>
        <v>1</v>
      </c>
      <c r="AN749" s="1">
        <f>IFERROR(__xludf.DUMMYFUNCTION("""COMPUTED_VALUE"""),1.0)</f>
        <v>1</v>
      </c>
      <c r="AR749" s="1">
        <v>3.0</v>
      </c>
      <c r="AS749" s="1">
        <v>1.0</v>
      </c>
      <c r="AT749" s="1">
        <v>1.0</v>
      </c>
      <c r="AU749" s="1"/>
      <c r="AV749" s="1"/>
      <c r="AX749" s="1">
        <v>748.0</v>
      </c>
      <c r="AY749" s="1">
        <v>3.0</v>
      </c>
      <c r="AZ749" s="1">
        <v>2.0</v>
      </c>
      <c r="BA749" s="1"/>
      <c r="BB749" s="1"/>
      <c r="BC749" s="1"/>
      <c r="BD749" s="1">
        <v>6.0</v>
      </c>
      <c r="BE749" s="1">
        <v>7.0</v>
      </c>
      <c r="BF749" s="1">
        <v>6.0</v>
      </c>
      <c r="BG749" s="1">
        <v>7.0</v>
      </c>
      <c r="BH749" s="1">
        <v>7.0</v>
      </c>
      <c r="BI749" s="1">
        <v>67677.0</v>
      </c>
      <c r="BJ749" s="1">
        <v>963.0</v>
      </c>
      <c r="BL749" s="1">
        <v>720324.0</v>
      </c>
    </row>
    <row r="750" ht="15.75" customHeight="1">
      <c r="A750" s="2" t="s">
        <v>1417</v>
      </c>
      <c r="B750" s="1" t="str">
        <f>IFERROR(__xludf.DUMMYFUNCTION("""COMPUTED_VALUE"""),"6668J")</f>
        <v>6668J</v>
      </c>
      <c r="C750" s="1">
        <f>IFERROR(__xludf.DUMMYFUNCTION("""COMPUTED_VALUE"""),817.0)</f>
        <v>817</v>
      </c>
      <c r="D750" s="1" t="s">
        <v>40</v>
      </c>
      <c r="E750" s="1" t="s">
        <v>40</v>
      </c>
      <c r="F750" s="1" t="s">
        <v>40</v>
      </c>
      <c r="G750" s="1" t="s">
        <v>30</v>
      </c>
      <c r="H750" s="1" t="s">
        <v>22</v>
      </c>
      <c r="M750" s="1">
        <v>6.0</v>
      </c>
      <c r="N750" s="1">
        <v>6.0</v>
      </c>
      <c r="O750" s="1">
        <v>6.0</v>
      </c>
      <c r="P750" s="1">
        <v>8.0</v>
      </c>
      <c r="Q750" s="1">
        <v>1.0</v>
      </c>
      <c r="S750" s="1" t="s">
        <v>40</v>
      </c>
      <c r="T750" s="1" t="s">
        <v>40</v>
      </c>
      <c r="U750" s="1" t="s">
        <v>40</v>
      </c>
      <c r="V750" s="1" t="s">
        <v>30</v>
      </c>
      <c r="W750" s="1" t="s">
        <v>25</v>
      </c>
      <c r="Y750" s="1" t="str">
        <f>IFERROR(__xludf.DUMMYFUNCTION("UNIQUE(S750:W750, TRUE)"),"6")</f>
        <v>6</v>
      </c>
      <c r="Z750" s="1" t="str">
        <f>IFERROR(__xludf.DUMMYFUNCTION("""COMPUTED_VALUE"""),"8")</f>
        <v>8</v>
      </c>
      <c r="AA750" s="1" t="str">
        <f>IFERROR(__xludf.DUMMYFUNCTION("""COMPUTED_VALUE"""),"")</f>
        <v/>
      </c>
      <c r="AE750" s="1">
        <f t="shared" ref="AE750:AI750" si="750">IF($A750&lt;&gt;"", COUNTIF($D750:$H750, "=" &amp; Y750),"")</f>
        <v>3</v>
      </c>
      <c r="AF750" s="1">
        <f t="shared" si="750"/>
        <v>1</v>
      </c>
      <c r="AG750" s="1">
        <f t="shared" si="750"/>
        <v>0</v>
      </c>
      <c r="AH750" s="1">
        <f t="shared" si="750"/>
        <v>0</v>
      </c>
      <c r="AI750" s="1">
        <f t="shared" si="750"/>
        <v>0</v>
      </c>
      <c r="AJ750" s="1">
        <f t="shared" si="3"/>
        <v>1</v>
      </c>
      <c r="AL750" s="1">
        <f>IFERROR(__xludf.DUMMYFUNCTION("IFERROR(TRANSPOSE(SORT(TRANSPOSE(FILTER(AE750:AI750, AE750:AI750&lt;&gt;0)),1, FALSE)))"),3.0)</f>
        <v>3</v>
      </c>
      <c r="AM750" s="1">
        <f>IFERROR(__xludf.DUMMYFUNCTION("""COMPUTED_VALUE"""),1.0)</f>
        <v>1</v>
      </c>
      <c r="AR750" s="1">
        <v>4.0</v>
      </c>
      <c r="AS750" s="1">
        <v>1.0</v>
      </c>
      <c r="AT750" s="1"/>
      <c r="AU750" s="1"/>
      <c r="AV750" s="1"/>
      <c r="AX750" s="1">
        <v>749.0</v>
      </c>
      <c r="AY750" s="1">
        <v>3.0</v>
      </c>
      <c r="AZ750" s="1">
        <v>2.0</v>
      </c>
      <c r="BA750" s="1"/>
      <c r="BB750" s="1"/>
      <c r="BC750" s="1"/>
      <c r="BD750" s="1">
        <v>6.0</v>
      </c>
      <c r="BE750" s="1">
        <v>8.0</v>
      </c>
      <c r="BF750" s="1">
        <v>6.0</v>
      </c>
      <c r="BG750" s="1">
        <v>1.0</v>
      </c>
      <c r="BH750" s="1">
        <v>8.0</v>
      </c>
      <c r="BI750" s="1" t="s">
        <v>1418</v>
      </c>
      <c r="BJ750" s="1">
        <v>376.0</v>
      </c>
      <c r="BL750" s="1">
        <v>281624.0</v>
      </c>
    </row>
    <row r="751" ht="15.75" customHeight="1">
      <c r="A751" s="2" t="s">
        <v>1419</v>
      </c>
      <c r="B751" s="1">
        <f>IFERROR(__xludf.DUMMYFUNCTION("""COMPUTED_VALUE"""),79779.0)</f>
        <v>79779</v>
      </c>
      <c r="C751" s="1">
        <f>IFERROR(__xludf.DUMMYFUNCTION("""COMPUTED_VALUE"""),221.0)</f>
        <v>221</v>
      </c>
      <c r="D751" s="1" t="s">
        <v>28</v>
      </c>
      <c r="E751" s="1" t="s">
        <v>23</v>
      </c>
      <c r="F751" s="1" t="s">
        <v>28</v>
      </c>
      <c r="G751" s="1" t="s">
        <v>28</v>
      </c>
      <c r="H751" s="1" t="s">
        <v>23</v>
      </c>
      <c r="M751" s="1">
        <v>7.0</v>
      </c>
      <c r="N751" s="1">
        <v>9.0</v>
      </c>
      <c r="O751" s="1">
        <v>7.0</v>
      </c>
      <c r="P751" s="1">
        <v>7.0</v>
      </c>
      <c r="Q751" s="1">
        <v>9.0</v>
      </c>
      <c r="S751" s="1" t="s">
        <v>28</v>
      </c>
      <c r="T751" s="1" t="s">
        <v>23</v>
      </c>
      <c r="U751" s="1" t="s">
        <v>28</v>
      </c>
      <c r="V751" s="1" t="s">
        <v>28</v>
      </c>
      <c r="W751" s="1" t="s">
        <v>23</v>
      </c>
      <c r="Y751" s="1" t="str">
        <f>IFERROR(__xludf.DUMMYFUNCTION("UNIQUE(S751:W751, TRUE)"),"7")</f>
        <v>7</v>
      </c>
      <c r="Z751" s="1" t="str">
        <f>IFERROR(__xludf.DUMMYFUNCTION("""COMPUTED_VALUE"""),"9")</f>
        <v>9</v>
      </c>
      <c r="AE751" s="1">
        <f t="shared" ref="AE751:AI751" si="751">IF($A751&lt;&gt;"", COUNTIF($D751:$H751, "=" &amp; Y751),"")</f>
        <v>3</v>
      </c>
      <c r="AF751" s="1">
        <f t="shared" si="751"/>
        <v>2</v>
      </c>
      <c r="AG751" s="1">
        <f t="shared" si="751"/>
        <v>0</v>
      </c>
      <c r="AH751" s="1">
        <f t="shared" si="751"/>
        <v>0</v>
      </c>
      <c r="AI751" s="1">
        <f t="shared" si="751"/>
        <v>0</v>
      </c>
      <c r="AJ751" s="1">
        <f t="shared" si="3"/>
        <v>0</v>
      </c>
      <c r="AL751" s="1">
        <f>IFERROR(__xludf.DUMMYFUNCTION("IFERROR(TRANSPOSE(SORT(TRANSPOSE(FILTER(AE751:AI751, AE751:AI751&lt;&gt;0)),1, FALSE)))"),3.0)</f>
        <v>3</v>
      </c>
      <c r="AM751" s="1">
        <f>IFERROR(__xludf.DUMMYFUNCTION("""COMPUTED_VALUE"""),2.0)</f>
        <v>2</v>
      </c>
      <c r="AR751" s="1">
        <v>3.0</v>
      </c>
      <c r="AS751" s="1">
        <v>2.0</v>
      </c>
      <c r="AT751" s="1"/>
      <c r="AU751" s="1"/>
      <c r="AV751" s="1"/>
      <c r="AX751" s="1">
        <v>750.0</v>
      </c>
      <c r="AY751" s="1">
        <v>3.0</v>
      </c>
      <c r="AZ751" s="1">
        <v>2.0</v>
      </c>
      <c r="BA751" s="1"/>
      <c r="BB751" s="1"/>
      <c r="BC751" s="1"/>
      <c r="BD751" s="1">
        <v>6.0</v>
      </c>
      <c r="BE751" s="1">
        <v>9.0</v>
      </c>
      <c r="BF751" s="1">
        <v>9.0</v>
      </c>
      <c r="BG751" s="1">
        <v>1.0</v>
      </c>
      <c r="BH751" s="1">
        <v>6.0</v>
      </c>
      <c r="BI751" s="1" t="s">
        <v>1420</v>
      </c>
      <c r="BJ751" s="1">
        <v>445.0</v>
      </c>
      <c r="BL751" s="1">
        <v>333750.0</v>
      </c>
    </row>
    <row r="752" ht="15.75" customHeight="1">
      <c r="A752" s="2" t="s">
        <v>1421</v>
      </c>
      <c r="B752" s="1" t="str">
        <f>IFERROR(__xludf.DUMMYFUNCTION("""COMPUTED_VALUE"""),"JQ9Q5")</f>
        <v>JQ9Q5</v>
      </c>
      <c r="C752" s="1">
        <f>IFERROR(__xludf.DUMMYFUNCTION("""COMPUTED_VALUE"""),474.0)</f>
        <v>474</v>
      </c>
      <c r="D752" s="1" t="s">
        <v>22</v>
      </c>
      <c r="E752" s="1" t="s">
        <v>20</v>
      </c>
      <c r="F752" s="1" t="s">
        <v>23</v>
      </c>
      <c r="G752" s="1" t="s">
        <v>20</v>
      </c>
      <c r="H752" s="1" t="s">
        <v>29</v>
      </c>
      <c r="M752" s="1">
        <v>1.0</v>
      </c>
      <c r="N752" s="1">
        <v>12.0</v>
      </c>
      <c r="O752" s="1">
        <v>9.0</v>
      </c>
      <c r="P752" s="1">
        <v>12.0</v>
      </c>
      <c r="Q752" s="1">
        <v>5.0</v>
      </c>
      <c r="S752" s="1" t="s">
        <v>25</v>
      </c>
      <c r="T752" s="1" t="s">
        <v>20</v>
      </c>
      <c r="U752" s="1" t="s">
        <v>23</v>
      </c>
      <c r="V752" s="1" t="s">
        <v>20</v>
      </c>
      <c r="W752" s="1" t="s">
        <v>29</v>
      </c>
      <c r="Y752" s="1" t="str">
        <f>IFERROR(__xludf.DUMMYFUNCTION("UNIQUE(S752:W752, TRUE)"),"")</f>
        <v/>
      </c>
      <c r="Z752" s="1" t="str">
        <f>IFERROR(__xludf.DUMMYFUNCTION("""COMPUTED_VALUE"""),"Q")</f>
        <v>Q</v>
      </c>
      <c r="AA752" s="1" t="str">
        <f>IFERROR(__xludf.DUMMYFUNCTION("""COMPUTED_VALUE"""),"9")</f>
        <v>9</v>
      </c>
      <c r="AB752" s="1" t="str">
        <f>IFERROR(__xludf.DUMMYFUNCTION("""COMPUTED_VALUE"""),"5")</f>
        <v>5</v>
      </c>
      <c r="AE752" s="1">
        <f t="shared" ref="AE752:AI752" si="752">IF($A752&lt;&gt;"", COUNTIF($D752:$H752, "=" &amp; Y752),"")</f>
        <v>0</v>
      </c>
      <c r="AF752" s="1">
        <f t="shared" si="752"/>
        <v>2</v>
      </c>
      <c r="AG752" s="1">
        <f t="shared" si="752"/>
        <v>1</v>
      </c>
      <c r="AH752" s="1">
        <f t="shared" si="752"/>
        <v>1</v>
      </c>
      <c r="AI752" s="1">
        <f t="shared" si="752"/>
        <v>0</v>
      </c>
      <c r="AJ752" s="1">
        <f t="shared" si="3"/>
        <v>1</v>
      </c>
      <c r="AL752" s="1">
        <f>IFERROR(__xludf.DUMMYFUNCTION("IFERROR(TRANSPOSE(SORT(TRANSPOSE(FILTER(AE752:AI752, AE752:AI752&lt;&gt;0)),1, FALSE)))"),2.0)</f>
        <v>2</v>
      </c>
      <c r="AM752" s="1">
        <f>IFERROR(__xludf.DUMMYFUNCTION("""COMPUTED_VALUE"""),1.0)</f>
        <v>1</v>
      </c>
      <c r="AN752" s="1">
        <f>IFERROR(__xludf.DUMMYFUNCTION("""COMPUTED_VALUE"""),1.0)</f>
        <v>1</v>
      </c>
      <c r="AR752" s="1">
        <v>3.0</v>
      </c>
      <c r="AS752" s="1">
        <v>1.0</v>
      </c>
      <c r="AT752" s="1">
        <v>1.0</v>
      </c>
      <c r="AU752" s="1"/>
      <c r="AV752" s="1"/>
      <c r="AX752" s="1">
        <v>751.0</v>
      </c>
      <c r="AY752" s="1">
        <v>3.0</v>
      </c>
      <c r="AZ752" s="1">
        <v>2.0</v>
      </c>
      <c r="BA752" s="1"/>
      <c r="BB752" s="1"/>
      <c r="BC752" s="1"/>
      <c r="BD752" s="1">
        <v>6.0</v>
      </c>
      <c r="BE752" s="1">
        <v>12.0</v>
      </c>
      <c r="BF752" s="1">
        <v>6.0</v>
      </c>
      <c r="BG752" s="1">
        <v>12.0</v>
      </c>
      <c r="BH752" s="1">
        <v>6.0</v>
      </c>
      <c r="BI752" s="1" t="s">
        <v>1422</v>
      </c>
      <c r="BJ752" s="1">
        <v>311.0</v>
      </c>
      <c r="BL752" s="1">
        <v>233561.0</v>
      </c>
    </row>
    <row r="753" ht="15.75" customHeight="1">
      <c r="A753" s="2" t="s">
        <v>1423</v>
      </c>
      <c r="B753" s="1" t="str">
        <f>IFERROR(__xludf.DUMMYFUNCTION("""COMPUTED_VALUE"""),"J9996")</f>
        <v>J9996</v>
      </c>
      <c r="C753" s="1">
        <f>IFERROR(__xludf.DUMMYFUNCTION("""COMPUTED_VALUE"""),692.0)</f>
        <v>692</v>
      </c>
      <c r="D753" s="1" t="s">
        <v>22</v>
      </c>
      <c r="E753" s="1" t="s">
        <v>23</v>
      </c>
      <c r="F753" s="1" t="s">
        <v>23</v>
      </c>
      <c r="G753" s="1" t="s">
        <v>23</v>
      </c>
      <c r="H753" s="1" t="s">
        <v>40</v>
      </c>
      <c r="M753" s="1">
        <v>1.0</v>
      </c>
      <c r="N753" s="1">
        <v>9.0</v>
      </c>
      <c r="O753" s="1">
        <v>9.0</v>
      </c>
      <c r="P753" s="1">
        <v>9.0</v>
      </c>
      <c r="Q753" s="1">
        <v>6.0</v>
      </c>
      <c r="S753" s="1" t="s">
        <v>25</v>
      </c>
      <c r="T753" s="1" t="s">
        <v>23</v>
      </c>
      <c r="U753" s="1" t="s">
        <v>23</v>
      </c>
      <c r="V753" s="1" t="s">
        <v>23</v>
      </c>
      <c r="W753" s="1" t="s">
        <v>40</v>
      </c>
      <c r="Y753" s="1" t="str">
        <f>IFERROR(__xludf.DUMMYFUNCTION("UNIQUE(S753:W753, TRUE)"),"")</f>
        <v/>
      </c>
      <c r="Z753" s="1" t="str">
        <f>IFERROR(__xludf.DUMMYFUNCTION("""COMPUTED_VALUE"""),"9")</f>
        <v>9</v>
      </c>
      <c r="AA753" s="1" t="str">
        <f>IFERROR(__xludf.DUMMYFUNCTION("""COMPUTED_VALUE"""),"6")</f>
        <v>6</v>
      </c>
      <c r="AE753" s="1">
        <f t="shared" ref="AE753:AI753" si="753">IF($A753&lt;&gt;"", COUNTIF($D753:$H753, "=" &amp; Y753),"")</f>
        <v>0</v>
      </c>
      <c r="AF753" s="1">
        <f t="shared" si="753"/>
        <v>3</v>
      </c>
      <c r="AG753" s="1">
        <f t="shared" si="753"/>
        <v>1</v>
      </c>
      <c r="AH753" s="1">
        <f t="shared" si="753"/>
        <v>0</v>
      </c>
      <c r="AI753" s="1">
        <f t="shared" si="753"/>
        <v>0</v>
      </c>
      <c r="AJ753" s="1">
        <f t="shared" si="3"/>
        <v>1</v>
      </c>
      <c r="AL753" s="1">
        <f>IFERROR(__xludf.DUMMYFUNCTION("IFERROR(TRANSPOSE(SORT(TRANSPOSE(FILTER(AE753:AI753, AE753:AI753&lt;&gt;0)),1, FALSE)))"),3.0)</f>
        <v>3</v>
      </c>
      <c r="AM753" s="1">
        <f>IFERROR(__xludf.DUMMYFUNCTION("""COMPUTED_VALUE"""),1.0)</f>
        <v>1</v>
      </c>
      <c r="AR753" s="1">
        <v>4.0</v>
      </c>
      <c r="AS753" s="1">
        <v>1.0</v>
      </c>
      <c r="AT753" s="1"/>
      <c r="AU753" s="1"/>
      <c r="AV753" s="1"/>
      <c r="AX753" s="1">
        <v>752.0</v>
      </c>
      <c r="AY753" s="1">
        <v>3.0</v>
      </c>
      <c r="AZ753" s="1">
        <v>2.0</v>
      </c>
      <c r="BA753" s="1"/>
      <c r="BB753" s="1"/>
      <c r="BC753" s="1"/>
      <c r="BD753" s="1">
        <v>6.0</v>
      </c>
      <c r="BE753" s="1">
        <v>13.0</v>
      </c>
      <c r="BF753" s="1">
        <v>6.0</v>
      </c>
      <c r="BG753" s="1">
        <v>13.0</v>
      </c>
      <c r="BH753" s="1">
        <v>1.0</v>
      </c>
      <c r="BI753" s="1" t="s">
        <v>1424</v>
      </c>
      <c r="BJ753" s="1">
        <v>367.0</v>
      </c>
      <c r="BL753" s="1">
        <v>275984.0</v>
      </c>
    </row>
    <row r="754" ht="15.75" customHeight="1">
      <c r="A754" s="2" t="s">
        <v>1425</v>
      </c>
      <c r="B754" s="1" t="str">
        <f>IFERROR(__xludf.DUMMYFUNCTION("""COMPUTED_VALUE"""),"66J76")</f>
        <v>66J76</v>
      </c>
      <c r="C754" s="1">
        <f>IFERROR(__xludf.DUMMYFUNCTION("""COMPUTED_VALUE"""),396.0)</f>
        <v>396</v>
      </c>
      <c r="D754" s="1" t="s">
        <v>40</v>
      </c>
      <c r="E754" s="1" t="s">
        <v>40</v>
      </c>
      <c r="F754" s="1" t="s">
        <v>22</v>
      </c>
      <c r="G754" s="1" t="s">
        <v>28</v>
      </c>
      <c r="H754" s="1" t="s">
        <v>40</v>
      </c>
      <c r="M754" s="1">
        <v>6.0</v>
      </c>
      <c r="N754" s="1">
        <v>6.0</v>
      </c>
      <c r="O754" s="1">
        <v>1.0</v>
      </c>
      <c r="P754" s="1">
        <v>7.0</v>
      </c>
      <c r="Q754" s="1">
        <v>6.0</v>
      </c>
      <c r="S754" s="1" t="s">
        <v>40</v>
      </c>
      <c r="T754" s="1" t="s">
        <v>40</v>
      </c>
      <c r="U754" s="1" t="s">
        <v>25</v>
      </c>
      <c r="V754" s="1" t="s">
        <v>28</v>
      </c>
      <c r="W754" s="1" t="s">
        <v>40</v>
      </c>
      <c r="Y754" s="1" t="str">
        <f>IFERROR(__xludf.DUMMYFUNCTION("UNIQUE(S754:W754, TRUE)"),"6")</f>
        <v>6</v>
      </c>
      <c r="Z754" s="1" t="str">
        <f>IFERROR(__xludf.DUMMYFUNCTION("""COMPUTED_VALUE"""),"")</f>
        <v/>
      </c>
      <c r="AA754" s="1" t="str">
        <f>IFERROR(__xludf.DUMMYFUNCTION("""COMPUTED_VALUE"""),"7")</f>
        <v>7</v>
      </c>
      <c r="AE754" s="1">
        <f t="shared" ref="AE754:AI754" si="754">IF($A754&lt;&gt;"", COUNTIF($D754:$H754, "=" &amp; Y754),"")</f>
        <v>3</v>
      </c>
      <c r="AF754" s="1">
        <f t="shared" si="754"/>
        <v>0</v>
      </c>
      <c r="AG754" s="1">
        <f t="shared" si="754"/>
        <v>1</v>
      </c>
      <c r="AH754" s="1">
        <f t="shared" si="754"/>
        <v>0</v>
      </c>
      <c r="AI754" s="1">
        <f t="shared" si="754"/>
        <v>0</v>
      </c>
      <c r="AJ754" s="1">
        <f t="shared" si="3"/>
        <v>1</v>
      </c>
      <c r="AL754" s="1">
        <f>IFERROR(__xludf.DUMMYFUNCTION("IFERROR(TRANSPOSE(SORT(TRANSPOSE(FILTER(AE754:AI754, AE754:AI754&lt;&gt;0)),1, FALSE)))"),3.0)</f>
        <v>3</v>
      </c>
      <c r="AM754" s="1">
        <f>IFERROR(__xludf.DUMMYFUNCTION("""COMPUTED_VALUE"""),1.0)</f>
        <v>1</v>
      </c>
      <c r="AR754" s="1">
        <v>4.0</v>
      </c>
      <c r="AS754" s="1">
        <v>1.0</v>
      </c>
      <c r="AT754" s="1"/>
      <c r="AU754" s="1"/>
      <c r="AV754" s="1"/>
      <c r="AX754" s="1">
        <v>753.0</v>
      </c>
      <c r="AY754" s="1">
        <v>3.0</v>
      </c>
      <c r="AZ754" s="1">
        <v>2.0</v>
      </c>
      <c r="BA754" s="1"/>
      <c r="BB754" s="1"/>
      <c r="BC754" s="1"/>
      <c r="BD754" s="1">
        <v>7.0</v>
      </c>
      <c r="BE754" s="1">
        <v>1.0</v>
      </c>
      <c r="BF754" s="1">
        <v>6.0</v>
      </c>
      <c r="BG754" s="1">
        <v>7.0</v>
      </c>
      <c r="BH754" s="1">
        <v>6.0</v>
      </c>
      <c r="BI754" s="1" t="s">
        <v>1426</v>
      </c>
      <c r="BJ754" s="1">
        <v>304.0</v>
      </c>
      <c r="BL754" s="1">
        <v>228912.0</v>
      </c>
    </row>
    <row r="755" ht="15.75" customHeight="1">
      <c r="A755" s="2" t="s">
        <v>1427</v>
      </c>
      <c r="B755" s="1">
        <f>IFERROR(__xludf.DUMMYFUNCTION("""COMPUTED_VALUE"""),53577.0)</f>
        <v>53577</v>
      </c>
      <c r="C755" s="1">
        <f>IFERROR(__xludf.DUMMYFUNCTION("""COMPUTED_VALUE"""),732.0)</f>
        <v>732</v>
      </c>
      <c r="D755" s="1" t="s">
        <v>29</v>
      </c>
      <c r="E755" s="1" t="s">
        <v>31</v>
      </c>
      <c r="F755" s="1" t="s">
        <v>29</v>
      </c>
      <c r="G755" s="1" t="s">
        <v>28</v>
      </c>
      <c r="H755" s="1" t="s">
        <v>28</v>
      </c>
      <c r="M755" s="1">
        <v>5.0</v>
      </c>
      <c r="N755" s="1">
        <v>3.0</v>
      </c>
      <c r="O755" s="1">
        <v>5.0</v>
      </c>
      <c r="P755" s="1">
        <v>7.0</v>
      </c>
      <c r="Q755" s="1">
        <v>7.0</v>
      </c>
      <c r="S755" s="1" t="s">
        <v>29</v>
      </c>
      <c r="T755" s="1" t="s">
        <v>31</v>
      </c>
      <c r="U755" s="1" t="s">
        <v>29</v>
      </c>
      <c r="V755" s="1" t="s">
        <v>28</v>
      </c>
      <c r="W755" s="1" t="s">
        <v>28</v>
      </c>
      <c r="Y755" s="1" t="str">
        <f>IFERROR(__xludf.DUMMYFUNCTION("UNIQUE(S755:W755, TRUE)"),"5")</f>
        <v>5</v>
      </c>
      <c r="Z755" s="1" t="str">
        <f>IFERROR(__xludf.DUMMYFUNCTION("""COMPUTED_VALUE"""),"3")</f>
        <v>3</v>
      </c>
      <c r="AA755" s="1" t="str">
        <f>IFERROR(__xludf.DUMMYFUNCTION("""COMPUTED_VALUE"""),"7")</f>
        <v>7</v>
      </c>
      <c r="AE755" s="1">
        <f t="shared" ref="AE755:AI755" si="755">IF($A755&lt;&gt;"", COUNTIF($D755:$H755, "=" &amp; Y755),"")</f>
        <v>2</v>
      </c>
      <c r="AF755" s="1">
        <f t="shared" si="755"/>
        <v>1</v>
      </c>
      <c r="AG755" s="1">
        <f t="shared" si="755"/>
        <v>2</v>
      </c>
      <c r="AH755" s="1">
        <f t="shared" si="755"/>
        <v>0</v>
      </c>
      <c r="AI755" s="1">
        <f t="shared" si="755"/>
        <v>0</v>
      </c>
      <c r="AJ755" s="1">
        <f t="shared" si="3"/>
        <v>0</v>
      </c>
      <c r="AL755" s="1">
        <f>IFERROR(__xludf.DUMMYFUNCTION("IFERROR(TRANSPOSE(SORT(TRANSPOSE(FILTER(AE755:AI755, AE755:AI755&lt;&gt;0)),1, FALSE)))"),2.0)</f>
        <v>2</v>
      </c>
      <c r="AM755" s="1">
        <f>IFERROR(__xludf.DUMMYFUNCTION("""COMPUTED_VALUE"""),2.0)</f>
        <v>2</v>
      </c>
      <c r="AN755" s="1">
        <f>IFERROR(__xludf.DUMMYFUNCTION("""COMPUTED_VALUE"""),1.0)</f>
        <v>1</v>
      </c>
      <c r="AR755" s="1">
        <v>2.0</v>
      </c>
      <c r="AS755" s="1">
        <v>2.0</v>
      </c>
      <c r="AT755" s="1">
        <v>1.0</v>
      </c>
      <c r="AU755" s="1"/>
      <c r="AV755" s="1"/>
      <c r="AX755" s="1">
        <v>754.0</v>
      </c>
      <c r="AY755" s="1">
        <v>3.0</v>
      </c>
      <c r="AZ755" s="1">
        <v>2.0</v>
      </c>
      <c r="BA755" s="1"/>
      <c r="BB755" s="1"/>
      <c r="BC755" s="1"/>
      <c r="BD755" s="1">
        <v>7.0</v>
      </c>
      <c r="BE755" s="1">
        <v>6.0</v>
      </c>
      <c r="BF755" s="1">
        <v>6.0</v>
      </c>
      <c r="BG755" s="1">
        <v>7.0</v>
      </c>
      <c r="BH755" s="1">
        <v>6.0</v>
      </c>
      <c r="BI755" s="1">
        <v>76676.0</v>
      </c>
      <c r="BJ755" s="1">
        <v>553.0</v>
      </c>
      <c r="BL755" s="1">
        <v>416962.0</v>
      </c>
    </row>
    <row r="756" ht="15.75" customHeight="1">
      <c r="A756" s="2" t="s">
        <v>1428</v>
      </c>
      <c r="B756" s="1" t="str">
        <f>IFERROR(__xludf.DUMMYFUNCTION("""COMPUTED_VALUE"""),"JATAA")</f>
        <v>JATAA</v>
      </c>
      <c r="C756" s="1">
        <f>IFERROR(__xludf.DUMMYFUNCTION("""COMPUTED_VALUE"""),803.0)</f>
        <v>803</v>
      </c>
      <c r="D756" s="1" t="s">
        <v>22</v>
      </c>
      <c r="E756" s="1" t="s">
        <v>39</v>
      </c>
      <c r="F756" s="1" t="s">
        <v>45</v>
      </c>
      <c r="G756" s="1" t="s">
        <v>39</v>
      </c>
      <c r="H756" s="1" t="s">
        <v>39</v>
      </c>
      <c r="M756" s="1">
        <v>1.0</v>
      </c>
      <c r="N756" s="1">
        <v>14.0</v>
      </c>
      <c r="O756" s="1">
        <v>10.0</v>
      </c>
      <c r="P756" s="1">
        <v>14.0</v>
      </c>
      <c r="Q756" s="1">
        <v>14.0</v>
      </c>
      <c r="S756" s="1" t="s">
        <v>25</v>
      </c>
      <c r="T756" s="1" t="s">
        <v>39</v>
      </c>
      <c r="U756" s="1" t="s">
        <v>45</v>
      </c>
      <c r="V756" s="1" t="s">
        <v>39</v>
      </c>
      <c r="W756" s="1" t="s">
        <v>39</v>
      </c>
      <c r="Y756" s="1" t="str">
        <f>IFERROR(__xludf.DUMMYFUNCTION("UNIQUE(S756:W756, TRUE)"),"")</f>
        <v/>
      </c>
      <c r="Z756" s="1" t="str">
        <f>IFERROR(__xludf.DUMMYFUNCTION("""COMPUTED_VALUE"""),"A")</f>
        <v>A</v>
      </c>
      <c r="AA756" s="1" t="str">
        <f>IFERROR(__xludf.DUMMYFUNCTION("""COMPUTED_VALUE"""),"T")</f>
        <v>T</v>
      </c>
      <c r="AE756" s="1">
        <f t="shared" ref="AE756:AI756" si="756">IF($A756&lt;&gt;"", COUNTIF($D756:$H756, "=" &amp; Y756),"")</f>
        <v>0</v>
      </c>
      <c r="AF756" s="1">
        <f t="shared" si="756"/>
        <v>3</v>
      </c>
      <c r="AG756" s="1">
        <f t="shared" si="756"/>
        <v>1</v>
      </c>
      <c r="AH756" s="1">
        <f t="shared" si="756"/>
        <v>0</v>
      </c>
      <c r="AI756" s="1">
        <f t="shared" si="756"/>
        <v>0</v>
      </c>
      <c r="AJ756" s="1">
        <f t="shared" si="3"/>
        <v>1</v>
      </c>
      <c r="AL756" s="1">
        <f>IFERROR(__xludf.DUMMYFUNCTION("IFERROR(TRANSPOSE(SORT(TRANSPOSE(FILTER(AE756:AI756, AE756:AI756&lt;&gt;0)),1, FALSE)))"),3.0)</f>
        <v>3</v>
      </c>
      <c r="AM756" s="1">
        <f>IFERROR(__xludf.DUMMYFUNCTION("""COMPUTED_VALUE"""),1.0)</f>
        <v>1</v>
      </c>
      <c r="AR756" s="1">
        <v>4.0</v>
      </c>
      <c r="AS756" s="1">
        <v>1.0</v>
      </c>
      <c r="AT756" s="1"/>
      <c r="AU756" s="1"/>
      <c r="AV756" s="1"/>
      <c r="AX756" s="1">
        <v>755.0</v>
      </c>
      <c r="AY756" s="1">
        <v>3.0</v>
      </c>
      <c r="AZ756" s="1">
        <v>2.0</v>
      </c>
      <c r="BA756" s="1"/>
      <c r="BB756" s="1"/>
      <c r="BC756" s="1"/>
      <c r="BD756" s="1">
        <v>7.0</v>
      </c>
      <c r="BE756" s="1">
        <v>7.0</v>
      </c>
      <c r="BF756" s="1">
        <v>4.0</v>
      </c>
      <c r="BG756" s="1">
        <v>4.0</v>
      </c>
      <c r="BH756" s="1">
        <v>7.0</v>
      </c>
      <c r="BI756" s="1">
        <v>77447.0</v>
      </c>
      <c r="BJ756" s="1">
        <v>331.0</v>
      </c>
      <c r="BL756" s="1">
        <v>249905.0</v>
      </c>
    </row>
    <row r="757" ht="15.75" customHeight="1">
      <c r="A757" s="2" t="s">
        <v>1429</v>
      </c>
      <c r="B757" s="1" t="str">
        <f>IFERROR(__xludf.DUMMYFUNCTION("""COMPUTED_VALUE"""),"3KJK6")</f>
        <v>3KJK6</v>
      </c>
      <c r="C757" s="1">
        <f>IFERROR(__xludf.DUMMYFUNCTION("""COMPUTED_VALUE"""),447.0)</f>
        <v>447</v>
      </c>
      <c r="D757" s="1" t="s">
        <v>31</v>
      </c>
      <c r="E757" s="1" t="s">
        <v>38</v>
      </c>
      <c r="F757" s="1" t="s">
        <v>22</v>
      </c>
      <c r="G757" s="1" t="s">
        <v>38</v>
      </c>
      <c r="H757" s="1" t="s">
        <v>40</v>
      </c>
      <c r="M757" s="1">
        <v>3.0</v>
      </c>
      <c r="N757" s="1">
        <v>13.0</v>
      </c>
      <c r="O757" s="1">
        <v>1.0</v>
      </c>
      <c r="P757" s="1">
        <v>13.0</v>
      </c>
      <c r="Q757" s="1">
        <v>6.0</v>
      </c>
      <c r="S757" s="1" t="s">
        <v>31</v>
      </c>
      <c r="T757" s="1" t="s">
        <v>38</v>
      </c>
      <c r="U757" s="1" t="s">
        <v>25</v>
      </c>
      <c r="V757" s="1" t="s">
        <v>38</v>
      </c>
      <c r="W757" s="1" t="s">
        <v>40</v>
      </c>
      <c r="Y757" s="1" t="str">
        <f>IFERROR(__xludf.DUMMYFUNCTION("UNIQUE(S757:W757, TRUE)"),"3")</f>
        <v>3</v>
      </c>
      <c r="Z757" s="1" t="str">
        <f>IFERROR(__xludf.DUMMYFUNCTION("""COMPUTED_VALUE"""),"K")</f>
        <v>K</v>
      </c>
      <c r="AA757" s="1" t="str">
        <f>IFERROR(__xludf.DUMMYFUNCTION("""COMPUTED_VALUE"""),"")</f>
        <v/>
      </c>
      <c r="AB757" s="1" t="str">
        <f>IFERROR(__xludf.DUMMYFUNCTION("""COMPUTED_VALUE"""),"6")</f>
        <v>6</v>
      </c>
      <c r="AE757" s="1">
        <f t="shared" ref="AE757:AI757" si="757">IF($A757&lt;&gt;"", COUNTIF($D757:$H757, "=" &amp; Y757),"")</f>
        <v>1</v>
      </c>
      <c r="AF757" s="1">
        <f t="shared" si="757"/>
        <v>2</v>
      </c>
      <c r="AG757" s="1">
        <f t="shared" si="757"/>
        <v>0</v>
      </c>
      <c r="AH757" s="1">
        <f t="shared" si="757"/>
        <v>1</v>
      </c>
      <c r="AI757" s="1">
        <f t="shared" si="757"/>
        <v>0</v>
      </c>
      <c r="AJ757" s="1">
        <f t="shared" si="3"/>
        <v>1</v>
      </c>
      <c r="AL757" s="1">
        <f>IFERROR(__xludf.DUMMYFUNCTION("IFERROR(TRANSPOSE(SORT(TRANSPOSE(FILTER(AE757:AI757, AE757:AI757&lt;&gt;0)),1, FALSE)))"),2.0)</f>
        <v>2</v>
      </c>
      <c r="AM757" s="1">
        <f>IFERROR(__xludf.DUMMYFUNCTION("""COMPUTED_VALUE"""),1.0)</f>
        <v>1</v>
      </c>
      <c r="AN757" s="1">
        <f>IFERROR(__xludf.DUMMYFUNCTION("""COMPUTED_VALUE"""),1.0)</f>
        <v>1</v>
      </c>
      <c r="AR757" s="1">
        <v>3.0</v>
      </c>
      <c r="AS757" s="1">
        <v>1.0</v>
      </c>
      <c r="AT757" s="1">
        <v>1.0</v>
      </c>
      <c r="AU757" s="1"/>
      <c r="AV757" s="1"/>
      <c r="AX757" s="1">
        <v>756.0</v>
      </c>
      <c r="AY757" s="1">
        <v>3.0</v>
      </c>
      <c r="AZ757" s="1">
        <v>2.0</v>
      </c>
      <c r="BA757" s="1"/>
      <c r="BB757" s="1"/>
      <c r="BC757" s="1"/>
      <c r="BD757" s="1">
        <v>7.0</v>
      </c>
      <c r="BE757" s="1">
        <v>7.0</v>
      </c>
      <c r="BF757" s="1">
        <v>7.0</v>
      </c>
      <c r="BG757" s="1">
        <v>2.0</v>
      </c>
      <c r="BH757" s="1">
        <v>2.0</v>
      </c>
      <c r="BI757" s="1">
        <v>77722.0</v>
      </c>
      <c r="BJ757" s="1">
        <v>777.0</v>
      </c>
      <c r="BL757" s="1">
        <v>587412.0</v>
      </c>
    </row>
    <row r="758" ht="15.75" customHeight="1">
      <c r="A758" s="2" t="s">
        <v>1430</v>
      </c>
      <c r="B758" s="1" t="str">
        <f>IFERROR(__xludf.DUMMYFUNCTION("""COMPUTED_VALUE"""),"3K37K")</f>
        <v>3K37K</v>
      </c>
      <c r="C758" s="1">
        <f>IFERROR(__xludf.DUMMYFUNCTION("""COMPUTED_VALUE"""),439.0)</f>
        <v>439</v>
      </c>
      <c r="D758" s="1" t="s">
        <v>31</v>
      </c>
      <c r="E758" s="1" t="s">
        <v>38</v>
      </c>
      <c r="F758" s="1" t="s">
        <v>31</v>
      </c>
      <c r="G758" s="1" t="s">
        <v>28</v>
      </c>
      <c r="H758" s="1" t="s">
        <v>38</v>
      </c>
      <c r="M758" s="1">
        <v>3.0</v>
      </c>
      <c r="N758" s="1">
        <v>13.0</v>
      </c>
      <c r="O758" s="1">
        <v>3.0</v>
      </c>
      <c r="P758" s="1">
        <v>7.0</v>
      </c>
      <c r="Q758" s="1">
        <v>13.0</v>
      </c>
      <c r="S758" s="1" t="s">
        <v>31</v>
      </c>
      <c r="T758" s="1" t="s">
        <v>38</v>
      </c>
      <c r="U758" s="1" t="s">
        <v>31</v>
      </c>
      <c r="V758" s="1" t="s">
        <v>28</v>
      </c>
      <c r="W758" s="1" t="s">
        <v>38</v>
      </c>
      <c r="Y758" s="1" t="str">
        <f>IFERROR(__xludf.DUMMYFUNCTION("UNIQUE(S758:W758, TRUE)"),"3")</f>
        <v>3</v>
      </c>
      <c r="Z758" s="1" t="str">
        <f>IFERROR(__xludf.DUMMYFUNCTION("""COMPUTED_VALUE"""),"K")</f>
        <v>K</v>
      </c>
      <c r="AA758" s="1" t="str">
        <f>IFERROR(__xludf.DUMMYFUNCTION("""COMPUTED_VALUE"""),"7")</f>
        <v>7</v>
      </c>
      <c r="AE758" s="1">
        <f t="shared" ref="AE758:AI758" si="758">IF($A758&lt;&gt;"", COUNTIF($D758:$H758, "=" &amp; Y758),"")</f>
        <v>2</v>
      </c>
      <c r="AF758" s="1">
        <f t="shared" si="758"/>
        <v>2</v>
      </c>
      <c r="AG758" s="1">
        <f t="shared" si="758"/>
        <v>1</v>
      </c>
      <c r="AH758" s="1">
        <f t="shared" si="758"/>
        <v>0</v>
      </c>
      <c r="AI758" s="1">
        <f t="shared" si="758"/>
        <v>0</v>
      </c>
      <c r="AJ758" s="1">
        <f t="shared" si="3"/>
        <v>0</v>
      </c>
      <c r="AL758" s="1">
        <f>IFERROR(__xludf.DUMMYFUNCTION("IFERROR(TRANSPOSE(SORT(TRANSPOSE(FILTER(AE758:AI758, AE758:AI758&lt;&gt;0)),1, FALSE)))"),2.0)</f>
        <v>2</v>
      </c>
      <c r="AM758" s="1">
        <f>IFERROR(__xludf.DUMMYFUNCTION("""COMPUTED_VALUE"""),2.0)</f>
        <v>2</v>
      </c>
      <c r="AN758" s="1">
        <f>IFERROR(__xludf.DUMMYFUNCTION("""COMPUTED_VALUE"""),1.0)</f>
        <v>1</v>
      </c>
      <c r="AR758" s="1">
        <v>2.0</v>
      </c>
      <c r="AS758" s="1">
        <v>2.0</v>
      </c>
      <c r="AT758" s="1">
        <v>1.0</v>
      </c>
      <c r="AU758" s="1"/>
      <c r="AV758" s="1"/>
      <c r="AX758" s="1">
        <v>757.0</v>
      </c>
      <c r="AY758" s="1">
        <v>3.0</v>
      </c>
      <c r="AZ758" s="1">
        <v>2.0</v>
      </c>
      <c r="BA758" s="1"/>
      <c r="BB758" s="1"/>
      <c r="BC758" s="1"/>
      <c r="BD758" s="1">
        <v>7.0</v>
      </c>
      <c r="BE758" s="1">
        <v>7.0</v>
      </c>
      <c r="BF758" s="1">
        <v>8.0</v>
      </c>
      <c r="BG758" s="1">
        <v>8.0</v>
      </c>
      <c r="BH758" s="1">
        <v>7.0</v>
      </c>
      <c r="BI758" s="1">
        <v>77887.0</v>
      </c>
      <c r="BJ758" s="1">
        <v>909.0</v>
      </c>
      <c r="BL758" s="1">
        <v>688113.0</v>
      </c>
    </row>
    <row r="759" ht="15.75" customHeight="1">
      <c r="A759" s="2" t="s">
        <v>1431</v>
      </c>
      <c r="B759" s="1" t="str">
        <f>IFERROR(__xludf.DUMMYFUNCTION("""COMPUTED_VALUE"""),"TQQT3")</f>
        <v>TQQT3</v>
      </c>
      <c r="C759" s="1">
        <f>IFERROR(__xludf.DUMMYFUNCTION("""COMPUTED_VALUE"""),1000.0)</f>
        <v>1000</v>
      </c>
      <c r="D759" s="1" t="s">
        <v>45</v>
      </c>
      <c r="E759" s="1" t="s">
        <v>20</v>
      </c>
      <c r="F759" s="1" t="s">
        <v>20</v>
      </c>
      <c r="G759" s="1" t="s">
        <v>45</v>
      </c>
      <c r="H759" s="1" t="s">
        <v>31</v>
      </c>
      <c r="M759" s="1">
        <v>10.0</v>
      </c>
      <c r="N759" s="1">
        <v>12.0</v>
      </c>
      <c r="O759" s="1">
        <v>12.0</v>
      </c>
      <c r="P759" s="1">
        <v>10.0</v>
      </c>
      <c r="Q759" s="1">
        <v>3.0</v>
      </c>
      <c r="S759" s="1" t="s">
        <v>45</v>
      </c>
      <c r="T759" s="1" t="s">
        <v>20</v>
      </c>
      <c r="U759" s="1" t="s">
        <v>20</v>
      </c>
      <c r="V759" s="1" t="s">
        <v>45</v>
      </c>
      <c r="W759" s="1" t="s">
        <v>31</v>
      </c>
      <c r="Y759" s="1" t="str">
        <f>IFERROR(__xludf.DUMMYFUNCTION("UNIQUE(S759:W759, TRUE)"),"T")</f>
        <v>T</v>
      </c>
      <c r="Z759" s="1" t="str">
        <f>IFERROR(__xludf.DUMMYFUNCTION("""COMPUTED_VALUE"""),"Q")</f>
        <v>Q</v>
      </c>
      <c r="AA759" s="1" t="str">
        <f>IFERROR(__xludf.DUMMYFUNCTION("""COMPUTED_VALUE"""),"3")</f>
        <v>3</v>
      </c>
      <c r="AE759" s="1">
        <f t="shared" ref="AE759:AI759" si="759">IF($A759&lt;&gt;"", COUNTIF($D759:$H759, "=" &amp; Y759),"")</f>
        <v>2</v>
      </c>
      <c r="AF759" s="1">
        <f t="shared" si="759"/>
        <v>2</v>
      </c>
      <c r="AG759" s="1">
        <f t="shared" si="759"/>
        <v>1</v>
      </c>
      <c r="AH759" s="1">
        <f t="shared" si="759"/>
        <v>0</v>
      </c>
      <c r="AI759" s="1">
        <f t="shared" si="759"/>
        <v>0</v>
      </c>
      <c r="AJ759" s="1">
        <f t="shared" si="3"/>
        <v>0</v>
      </c>
      <c r="AL759" s="1">
        <f>IFERROR(__xludf.DUMMYFUNCTION("IFERROR(TRANSPOSE(SORT(TRANSPOSE(FILTER(AE759:AI759, AE759:AI759&lt;&gt;0)),1, FALSE)))"),2.0)</f>
        <v>2</v>
      </c>
      <c r="AM759" s="1">
        <f>IFERROR(__xludf.DUMMYFUNCTION("""COMPUTED_VALUE"""),2.0)</f>
        <v>2</v>
      </c>
      <c r="AN759" s="1">
        <f>IFERROR(__xludf.DUMMYFUNCTION("""COMPUTED_VALUE"""),1.0)</f>
        <v>1</v>
      </c>
      <c r="AR759" s="1">
        <v>2.0</v>
      </c>
      <c r="AS759" s="1">
        <v>2.0</v>
      </c>
      <c r="AT759" s="1">
        <v>1.0</v>
      </c>
      <c r="AU759" s="1"/>
      <c r="AV759" s="1"/>
      <c r="AX759" s="1">
        <v>758.0</v>
      </c>
      <c r="AY759" s="1">
        <v>3.0</v>
      </c>
      <c r="AZ759" s="1">
        <v>2.0</v>
      </c>
      <c r="BA759" s="1"/>
      <c r="BB759" s="1"/>
      <c r="BC759" s="1"/>
      <c r="BD759" s="1">
        <v>7.0</v>
      </c>
      <c r="BE759" s="1">
        <v>8.0</v>
      </c>
      <c r="BF759" s="1">
        <v>8.0</v>
      </c>
      <c r="BG759" s="1">
        <v>7.0</v>
      </c>
      <c r="BH759" s="1">
        <v>8.0</v>
      </c>
      <c r="BI759" s="1">
        <v>78878.0</v>
      </c>
      <c r="BJ759" s="1">
        <v>334.0</v>
      </c>
      <c r="BL759" s="1">
        <v>253172.0</v>
      </c>
    </row>
    <row r="760" ht="15.75" customHeight="1">
      <c r="A760" s="2" t="s">
        <v>1432</v>
      </c>
      <c r="B760" s="1" t="str">
        <f>IFERROR(__xludf.DUMMYFUNCTION("""COMPUTED_VALUE"""),"62A64")</f>
        <v>62A64</v>
      </c>
      <c r="C760" s="1">
        <f>IFERROR(__xludf.DUMMYFUNCTION("""COMPUTED_VALUE"""),416.0)</f>
        <v>416</v>
      </c>
      <c r="D760" s="1" t="s">
        <v>40</v>
      </c>
      <c r="E760" s="1" t="s">
        <v>24</v>
      </c>
      <c r="F760" s="1" t="s">
        <v>39</v>
      </c>
      <c r="G760" s="1" t="s">
        <v>40</v>
      </c>
      <c r="H760" s="1" t="s">
        <v>21</v>
      </c>
      <c r="M760" s="1">
        <v>6.0</v>
      </c>
      <c r="N760" s="1">
        <v>2.0</v>
      </c>
      <c r="O760" s="1">
        <v>14.0</v>
      </c>
      <c r="P760" s="1">
        <v>6.0</v>
      </c>
      <c r="Q760" s="1">
        <v>4.0</v>
      </c>
      <c r="S760" s="1" t="s">
        <v>40</v>
      </c>
      <c r="T760" s="1" t="s">
        <v>24</v>
      </c>
      <c r="U760" s="1" t="s">
        <v>39</v>
      </c>
      <c r="V760" s="1" t="s">
        <v>40</v>
      </c>
      <c r="W760" s="1" t="s">
        <v>21</v>
      </c>
      <c r="Y760" s="1" t="str">
        <f>IFERROR(__xludf.DUMMYFUNCTION("UNIQUE(S760:W760, TRUE)"),"6")</f>
        <v>6</v>
      </c>
      <c r="Z760" s="1" t="str">
        <f>IFERROR(__xludf.DUMMYFUNCTION("""COMPUTED_VALUE"""),"2")</f>
        <v>2</v>
      </c>
      <c r="AA760" s="1" t="str">
        <f>IFERROR(__xludf.DUMMYFUNCTION("""COMPUTED_VALUE"""),"A")</f>
        <v>A</v>
      </c>
      <c r="AB760" s="1" t="str">
        <f>IFERROR(__xludf.DUMMYFUNCTION("""COMPUTED_VALUE"""),"4")</f>
        <v>4</v>
      </c>
      <c r="AE760" s="1">
        <f t="shared" ref="AE760:AI760" si="760">IF($A760&lt;&gt;"", COUNTIF($D760:$H760, "=" &amp; Y760),"")</f>
        <v>2</v>
      </c>
      <c r="AF760" s="1">
        <f t="shared" si="760"/>
        <v>1</v>
      </c>
      <c r="AG760" s="1">
        <f t="shared" si="760"/>
        <v>1</v>
      </c>
      <c r="AH760" s="1">
        <f t="shared" si="760"/>
        <v>1</v>
      </c>
      <c r="AI760" s="1">
        <f t="shared" si="760"/>
        <v>0</v>
      </c>
      <c r="AJ760" s="1">
        <f t="shared" si="3"/>
        <v>0</v>
      </c>
      <c r="AL760" s="1">
        <f>IFERROR(__xludf.DUMMYFUNCTION("IFERROR(TRANSPOSE(SORT(TRANSPOSE(FILTER(AE760:AI760, AE760:AI760&lt;&gt;0)),1, FALSE)))"),2.0)</f>
        <v>2</v>
      </c>
      <c r="AM760" s="1">
        <f>IFERROR(__xludf.DUMMYFUNCTION("""COMPUTED_VALUE"""),1.0)</f>
        <v>1</v>
      </c>
      <c r="AN760" s="1">
        <f>IFERROR(__xludf.DUMMYFUNCTION("""COMPUTED_VALUE"""),1.0)</f>
        <v>1</v>
      </c>
      <c r="AO760" s="1">
        <f>IFERROR(__xludf.DUMMYFUNCTION("""COMPUTED_VALUE"""),1.0)</f>
        <v>1</v>
      </c>
      <c r="AR760" s="1">
        <v>2.0</v>
      </c>
      <c r="AS760" s="1">
        <v>1.0</v>
      </c>
      <c r="AT760" s="1">
        <v>1.0</v>
      </c>
      <c r="AU760" s="1">
        <v>1.0</v>
      </c>
      <c r="AV760" s="1"/>
      <c r="AX760" s="1">
        <v>759.0</v>
      </c>
      <c r="AY760" s="1">
        <v>3.0</v>
      </c>
      <c r="AZ760" s="1">
        <v>2.0</v>
      </c>
      <c r="BA760" s="1"/>
      <c r="BB760" s="1"/>
      <c r="BC760" s="1"/>
      <c r="BD760" s="1">
        <v>7.0</v>
      </c>
      <c r="BE760" s="1">
        <v>9.0</v>
      </c>
      <c r="BF760" s="1">
        <v>7.0</v>
      </c>
      <c r="BG760" s="1">
        <v>7.0</v>
      </c>
      <c r="BH760" s="1">
        <v>9.0</v>
      </c>
      <c r="BI760" s="1">
        <v>79779.0</v>
      </c>
      <c r="BJ760" s="1">
        <v>221.0</v>
      </c>
      <c r="BL760" s="1">
        <v>167739.0</v>
      </c>
    </row>
    <row r="761" ht="15.75" customHeight="1">
      <c r="A761" s="2" t="s">
        <v>1433</v>
      </c>
      <c r="B761" s="1">
        <f>IFERROR(__xludf.DUMMYFUNCTION("""COMPUTED_VALUE"""),78295.0)</f>
        <v>78295</v>
      </c>
      <c r="C761" s="1">
        <f>IFERROR(__xludf.DUMMYFUNCTION("""COMPUTED_VALUE"""),571.0)</f>
        <v>571</v>
      </c>
      <c r="D761" s="1" t="s">
        <v>28</v>
      </c>
      <c r="E761" s="1" t="s">
        <v>30</v>
      </c>
      <c r="F761" s="1" t="s">
        <v>24</v>
      </c>
      <c r="G761" s="1" t="s">
        <v>23</v>
      </c>
      <c r="H761" s="1" t="s">
        <v>29</v>
      </c>
      <c r="M761" s="1">
        <v>7.0</v>
      </c>
      <c r="N761" s="1">
        <v>8.0</v>
      </c>
      <c r="O761" s="1">
        <v>2.0</v>
      </c>
      <c r="P761" s="1">
        <v>9.0</v>
      </c>
      <c r="Q761" s="1">
        <v>5.0</v>
      </c>
      <c r="S761" s="1" t="s">
        <v>28</v>
      </c>
      <c r="T761" s="1" t="s">
        <v>30</v>
      </c>
      <c r="U761" s="1" t="s">
        <v>24</v>
      </c>
      <c r="V761" s="1" t="s">
        <v>23</v>
      </c>
      <c r="W761" s="1" t="s">
        <v>29</v>
      </c>
      <c r="Y761" s="1" t="str">
        <f>IFERROR(__xludf.DUMMYFUNCTION("UNIQUE(S761:W761, TRUE)"),"7")</f>
        <v>7</v>
      </c>
      <c r="Z761" s="1" t="str">
        <f>IFERROR(__xludf.DUMMYFUNCTION("""COMPUTED_VALUE"""),"8")</f>
        <v>8</v>
      </c>
      <c r="AA761" s="1" t="str">
        <f>IFERROR(__xludf.DUMMYFUNCTION("""COMPUTED_VALUE"""),"2")</f>
        <v>2</v>
      </c>
      <c r="AB761" s="1" t="str">
        <f>IFERROR(__xludf.DUMMYFUNCTION("""COMPUTED_VALUE"""),"9")</f>
        <v>9</v>
      </c>
      <c r="AC761" s="1" t="str">
        <f>IFERROR(__xludf.DUMMYFUNCTION("""COMPUTED_VALUE"""),"5")</f>
        <v>5</v>
      </c>
      <c r="AE761" s="1">
        <f t="shared" ref="AE761:AI761" si="761">IF($A761&lt;&gt;"", COUNTIF($D761:$H761, "=" &amp; Y761),"")</f>
        <v>1</v>
      </c>
      <c r="AF761" s="1">
        <f t="shared" si="761"/>
        <v>1</v>
      </c>
      <c r="AG761" s="1">
        <f t="shared" si="761"/>
        <v>1</v>
      </c>
      <c r="AH761" s="1">
        <f t="shared" si="761"/>
        <v>1</v>
      </c>
      <c r="AI761" s="1">
        <f t="shared" si="761"/>
        <v>1</v>
      </c>
      <c r="AJ761" s="1">
        <f t="shared" si="3"/>
        <v>0</v>
      </c>
      <c r="AL761" s="1">
        <f>IFERROR(__xludf.DUMMYFUNCTION("IFERROR(TRANSPOSE(SORT(TRANSPOSE(FILTER(AE761:AI761, AE761:AI761&lt;&gt;0)),1, FALSE)))"),1.0)</f>
        <v>1</v>
      </c>
      <c r="AM761" s="1">
        <f>IFERROR(__xludf.DUMMYFUNCTION("""COMPUTED_VALUE"""),1.0)</f>
        <v>1</v>
      </c>
      <c r="AN761" s="1">
        <f>IFERROR(__xludf.DUMMYFUNCTION("""COMPUTED_VALUE"""),1.0)</f>
        <v>1</v>
      </c>
      <c r="AO761" s="1">
        <f>IFERROR(__xludf.DUMMYFUNCTION("""COMPUTED_VALUE"""),1.0)</f>
        <v>1</v>
      </c>
      <c r="AP761" s="1">
        <f>IFERROR(__xludf.DUMMYFUNCTION("""COMPUTED_VALUE"""),1.0)</f>
        <v>1</v>
      </c>
      <c r="AR761" s="1">
        <v>1.0</v>
      </c>
      <c r="AS761" s="1">
        <v>1.0</v>
      </c>
      <c r="AT761" s="1">
        <v>1.0</v>
      </c>
      <c r="AU761" s="1">
        <v>1.0</v>
      </c>
      <c r="AV761" s="1">
        <v>1.0</v>
      </c>
      <c r="AX761" s="1">
        <v>760.0</v>
      </c>
      <c r="AY761" s="1">
        <v>3.0</v>
      </c>
      <c r="AZ761" s="1">
        <v>2.0</v>
      </c>
      <c r="BA761" s="1"/>
      <c r="BB761" s="1"/>
      <c r="BC761" s="1"/>
      <c r="BD761" s="1">
        <v>7.0</v>
      </c>
      <c r="BE761" s="1">
        <v>13.0</v>
      </c>
      <c r="BF761" s="1">
        <v>7.0</v>
      </c>
      <c r="BG761" s="1">
        <v>13.0</v>
      </c>
      <c r="BH761" s="1">
        <v>7.0</v>
      </c>
      <c r="BI761" s="1" t="s">
        <v>1434</v>
      </c>
      <c r="BJ761" s="1">
        <v>90.0</v>
      </c>
      <c r="BL761" s="1">
        <v>68400.0</v>
      </c>
    </row>
    <row r="762" ht="15.75" customHeight="1">
      <c r="A762" s="2" t="s">
        <v>1435</v>
      </c>
      <c r="B762" s="1">
        <f>IFERROR(__xludf.DUMMYFUNCTION("""COMPUTED_VALUE"""),33334.0)</f>
        <v>33334</v>
      </c>
      <c r="C762" s="1">
        <f>IFERROR(__xludf.DUMMYFUNCTION("""COMPUTED_VALUE"""),726.0)</f>
        <v>726</v>
      </c>
      <c r="D762" s="1" t="s">
        <v>31</v>
      </c>
      <c r="E762" s="1" t="s">
        <v>31</v>
      </c>
      <c r="F762" s="1" t="s">
        <v>31</v>
      </c>
      <c r="G762" s="1" t="s">
        <v>31</v>
      </c>
      <c r="H762" s="1" t="s">
        <v>21</v>
      </c>
      <c r="M762" s="1">
        <v>3.0</v>
      </c>
      <c r="N762" s="1">
        <v>3.0</v>
      </c>
      <c r="O762" s="1">
        <v>3.0</v>
      </c>
      <c r="P762" s="1">
        <v>3.0</v>
      </c>
      <c r="Q762" s="1">
        <v>4.0</v>
      </c>
      <c r="S762" s="1" t="s">
        <v>31</v>
      </c>
      <c r="T762" s="1" t="s">
        <v>31</v>
      </c>
      <c r="U762" s="1" t="s">
        <v>31</v>
      </c>
      <c r="V762" s="1" t="s">
        <v>31</v>
      </c>
      <c r="W762" s="1" t="s">
        <v>21</v>
      </c>
      <c r="Y762" s="1" t="str">
        <f>IFERROR(__xludf.DUMMYFUNCTION("UNIQUE(S762:W762, TRUE)"),"3")</f>
        <v>3</v>
      </c>
      <c r="Z762" s="1" t="str">
        <f>IFERROR(__xludf.DUMMYFUNCTION("""COMPUTED_VALUE"""),"4")</f>
        <v>4</v>
      </c>
      <c r="AE762" s="1">
        <f t="shared" ref="AE762:AI762" si="762">IF($A762&lt;&gt;"", COUNTIF($D762:$H762, "=" &amp; Y762),"")</f>
        <v>4</v>
      </c>
      <c r="AF762" s="1">
        <f t="shared" si="762"/>
        <v>1</v>
      </c>
      <c r="AG762" s="1">
        <f t="shared" si="762"/>
        <v>0</v>
      </c>
      <c r="AH762" s="1">
        <f t="shared" si="762"/>
        <v>0</v>
      </c>
      <c r="AI762" s="1">
        <f t="shared" si="762"/>
        <v>0</v>
      </c>
      <c r="AJ762" s="1">
        <f t="shared" si="3"/>
        <v>0</v>
      </c>
      <c r="AL762" s="1">
        <f>IFERROR(__xludf.DUMMYFUNCTION("IFERROR(TRANSPOSE(SORT(TRANSPOSE(FILTER(AE762:AI762, AE762:AI762&lt;&gt;0)),1, FALSE)))"),4.0)</f>
        <v>4</v>
      </c>
      <c r="AM762" s="1">
        <f>IFERROR(__xludf.DUMMYFUNCTION("""COMPUTED_VALUE"""),1.0)</f>
        <v>1</v>
      </c>
      <c r="AR762" s="1">
        <v>4.0</v>
      </c>
      <c r="AS762" s="1">
        <v>1.0</v>
      </c>
      <c r="AT762" s="1"/>
      <c r="AU762" s="1"/>
      <c r="AV762" s="1"/>
      <c r="AX762" s="1">
        <v>761.0</v>
      </c>
      <c r="AY762" s="1">
        <v>3.0</v>
      </c>
      <c r="AZ762" s="1">
        <v>2.0</v>
      </c>
      <c r="BA762" s="1"/>
      <c r="BB762" s="1"/>
      <c r="BC762" s="1"/>
      <c r="BD762" s="1">
        <v>8.0</v>
      </c>
      <c r="BE762" s="1">
        <v>8.0</v>
      </c>
      <c r="BF762" s="1">
        <v>2.0</v>
      </c>
      <c r="BG762" s="1">
        <v>2.0</v>
      </c>
      <c r="BH762" s="1">
        <v>8.0</v>
      </c>
      <c r="BI762" s="1">
        <v>88228.0</v>
      </c>
      <c r="BJ762" s="1">
        <v>719.0</v>
      </c>
      <c r="BL762" s="1">
        <v>547159.0</v>
      </c>
    </row>
    <row r="763" ht="15.75" customHeight="1">
      <c r="A763" s="2" t="s">
        <v>1436</v>
      </c>
      <c r="B763" s="1" t="str">
        <f>IFERROR(__xludf.DUMMYFUNCTION("""COMPUTED_VALUE"""),"J7999")</f>
        <v>J7999</v>
      </c>
      <c r="C763" s="1">
        <f>IFERROR(__xludf.DUMMYFUNCTION("""COMPUTED_VALUE"""),896.0)</f>
        <v>896</v>
      </c>
      <c r="D763" s="1" t="s">
        <v>22</v>
      </c>
      <c r="E763" s="1" t="s">
        <v>28</v>
      </c>
      <c r="F763" s="1" t="s">
        <v>23</v>
      </c>
      <c r="G763" s="1" t="s">
        <v>23</v>
      </c>
      <c r="H763" s="1" t="s">
        <v>23</v>
      </c>
      <c r="M763" s="1">
        <v>1.0</v>
      </c>
      <c r="N763" s="1">
        <v>7.0</v>
      </c>
      <c r="O763" s="1">
        <v>9.0</v>
      </c>
      <c r="P763" s="1">
        <v>9.0</v>
      </c>
      <c r="Q763" s="1">
        <v>9.0</v>
      </c>
      <c r="S763" s="1" t="s">
        <v>25</v>
      </c>
      <c r="T763" s="1" t="s">
        <v>28</v>
      </c>
      <c r="U763" s="1" t="s">
        <v>23</v>
      </c>
      <c r="V763" s="1" t="s">
        <v>23</v>
      </c>
      <c r="W763" s="1" t="s">
        <v>23</v>
      </c>
      <c r="Y763" s="1" t="str">
        <f>IFERROR(__xludf.DUMMYFUNCTION("UNIQUE(S763:W763, TRUE)"),"")</f>
        <v/>
      </c>
      <c r="Z763" s="1" t="str">
        <f>IFERROR(__xludf.DUMMYFUNCTION("""COMPUTED_VALUE"""),"7")</f>
        <v>7</v>
      </c>
      <c r="AA763" s="1" t="str">
        <f>IFERROR(__xludf.DUMMYFUNCTION("""COMPUTED_VALUE"""),"9")</f>
        <v>9</v>
      </c>
      <c r="AE763" s="1">
        <f t="shared" ref="AE763:AI763" si="763">IF($A763&lt;&gt;"", COUNTIF($D763:$H763, "=" &amp; Y763),"")</f>
        <v>0</v>
      </c>
      <c r="AF763" s="1">
        <f t="shared" si="763"/>
        <v>1</v>
      </c>
      <c r="AG763" s="1">
        <f t="shared" si="763"/>
        <v>3</v>
      </c>
      <c r="AH763" s="1">
        <f t="shared" si="763"/>
        <v>0</v>
      </c>
      <c r="AI763" s="1">
        <f t="shared" si="763"/>
        <v>0</v>
      </c>
      <c r="AJ763" s="1">
        <f t="shared" si="3"/>
        <v>1</v>
      </c>
      <c r="AL763" s="1">
        <f>IFERROR(__xludf.DUMMYFUNCTION("IFERROR(TRANSPOSE(SORT(TRANSPOSE(FILTER(AE763:AI763, AE763:AI763&lt;&gt;0)),1, FALSE)))"),3.0)</f>
        <v>3</v>
      </c>
      <c r="AM763" s="1">
        <f>IFERROR(__xludf.DUMMYFUNCTION("""COMPUTED_VALUE"""),1.0)</f>
        <v>1</v>
      </c>
      <c r="AR763" s="1">
        <v>4.0</v>
      </c>
      <c r="AS763" s="1">
        <v>1.0</v>
      </c>
      <c r="AT763" s="1"/>
      <c r="AU763" s="1"/>
      <c r="AV763" s="1"/>
      <c r="AX763" s="1">
        <v>762.0</v>
      </c>
      <c r="AY763" s="1">
        <v>3.0</v>
      </c>
      <c r="AZ763" s="1">
        <v>2.0</v>
      </c>
      <c r="BA763" s="1"/>
      <c r="BB763" s="1"/>
      <c r="BC763" s="1"/>
      <c r="BD763" s="1">
        <v>8.0</v>
      </c>
      <c r="BE763" s="1">
        <v>8.0</v>
      </c>
      <c r="BF763" s="1">
        <v>4.0</v>
      </c>
      <c r="BG763" s="1">
        <v>1.0</v>
      </c>
      <c r="BH763" s="1">
        <v>4.0</v>
      </c>
      <c r="BI763" s="1" t="s">
        <v>1437</v>
      </c>
      <c r="BJ763" s="1">
        <v>225.0</v>
      </c>
      <c r="BL763" s="1">
        <v>171450.0</v>
      </c>
    </row>
    <row r="764" ht="15.75" customHeight="1">
      <c r="A764" s="2" t="s">
        <v>1438</v>
      </c>
      <c r="B764" s="1">
        <f>IFERROR(__xludf.DUMMYFUNCTION("""COMPUTED_VALUE"""),98988.0)</f>
        <v>98988</v>
      </c>
      <c r="C764" s="1">
        <f>IFERROR(__xludf.DUMMYFUNCTION("""COMPUTED_VALUE"""),493.0)</f>
        <v>493</v>
      </c>
      <c r="D764" s="1" t="s">
        <v>23</v>
      </c>
      <c r="E764" s="1" t="s">
        <v>30</v>
      </c>
      <c r="F764" s="1" t="s">
        <v>23</v>
      </c>
      <c r="G764" s="1" t="s">
        <v>30</v>
      </c>
      <c r="H764" s="1" t="s">
        <v>30</v>
      </c>
      <c r="M764" s="1">
        <v>9.0</v>
      </c>
      <c r="N764" s="1">
        <v>8.0</v>
      </c>
      <c r="O764" s="1">
        <v>9.0</v>
      </c>
      <c r="P764" s="1">
        <v>8.0</v>
      </c>
      <c r="Q764" s="1">
        <v>8.0</v>
      </c>
      <c r="S764" s="1" t="s">
        <v>23</v>
      </c>
      <c r="T764" s="1" t="s">
        <v>30</v>
      </c>
      <c r="U764" s="1" t="s">
        <v>23</v>
      </c>
      <c r="V764" s="1" t="s">
        <v>30</v>
      </c>
      <c r="W764" s="1" t="s">
        <v>30</v>
      </c>
      <c r="Y764" s="1" t="str">
        <f>IFERROR(__xludf.DUMMYFUNCTION("UNIQUE(S764:W764, TRUE)"),"9")</f>
        <v>9</v>
      </c>
      <c r="Z764" s="1" t="str">
        <f>IFERROR(__xludf.DUMMYFUNCTION("""COMPUTED_VALUE"""),"8")</f>
        <v>8</v>
      </c>
      <c r="AE764" s="1">
        <f t="shared" ref="AE764:AI764" si="764">IF($A764&lt;&gt;"", COUNTIF($D764:$H764, "=" &amp; Y764),"")</f>
        <v>2</v>
      </c>
      <c r="AF764" s="1">
        <f t="shared" si="764"/>
        <v>3</v>
      </c>
      <c r="AG764" s="1">
        <f t="shared" si="764"/>
        <v>0</v>
      </c>
      <c r="AH764" s="1">
        <f t="shared" si="764"/>
        <v>0</v>
      </c>
      <c r="AI764" s="1">
        <f t="shared" si="764"/>
        <v>0</v>
      </c>
      <c r="AJ764" s="1">
        <f t="shared" si="3"/>
        <v>0</v>
      </c>
      <c r="AL764" s="1">
        <f>IFERROR(__xludf.DUMMYFUNCTION("IFERROR(TRANSPOSE(SORT(TRANSPOSE(FILTER(AE764:AI764, AE764:AI764&lt;&gt;0)),1, FALSE)))"),3.0)</f>
        <v>3</v>
      </c>
      <c r="AM764" s="1">
        <f>IFERROR(__xludf.DUMMYFUNCTION("""COMPUTED_VALUE"""),2.0)</f>
        <v>2</v>
      </c>
      <c r="AR764" s="1">
        <v>3.0</v>
      </c>
      <c r="AS764" s="1">
        <v>2.0</v>
      </c>
      <c r="AT764" s="1"/>
      <c r="AU764" s="1"/>
      <c r="AV764" s="1"/>
      <c r="AX764" s="1">
        <v>763.0</v>
      </c>
      <c r="AY764" s="1">
        <v>3.0</v>
      </c>
      <c r="AZ764" s="1">
        <v>2.0</v>
      </c>
      <c r="BA764" s="1"/>
      <c r="BB764" s="1"/>
      <c r="BC764" s="1"/>
      <c r="BD764" s="1">
        <v>8.0</v>
      </c>
      <c r="BE764" s="1">
        <v>8.0</v>
      </c>
      <c r="BF764" s="1">
        <v>5.0</v>
      </c>
      <c r="BG764" s="1">
        <v>8.0</v>
      </c>
      <c r="BH764" s="1">
        <v>5.0</v>
      </c>
      <c r="BI764" s="1">
        <v>88585.0</v>
      </c>
      <c r="BJ764" s="1">
        <v>600.0</v>
      </c>
      <c r="BL764" s="1">
        <v>457800.0</v>
      </c>
    </row>
    <row r="765" ht="15.75" customHeight="1">
      <c r="A765" s="2" t="s">
        <v>1439</v>
      </c>
      <c r="B765" s="1" t="str">
        <f>IFERROR(__xludf.DUMMYFUNCTION("""COMPUTED_VALUE"""),"5AQ5J")</f>
        <v>5AQ5J</v>
      </c>
      <c r="C765" s="1">
        <f>IFERROR(__xludf.DUMMYFUNCTION("""COMPUTED_VALUE"""),153.0)</f>
        <v>153</v>
      </c>
      <c r="D765" s="1" t="s">
        <v>29</v>
      </c>
      <c r="E765" s="1" t="s">
        <v>39</v>
      </c>
      <c r="F765" s="1" t="s">
        <v>20</v>
      </c>
      <c r="G765" s="1" t="s">
        <v>29</v>
      </c>
      <c r="H765" s="1" t="s">
        <v>22</v>
      </c>
      <c r="M765" s="1">
        <v>5.0</v>
      </c>
      <c r="N765" s="1">
        <v>14.0</v>
      </c>
      <c r="O765" s="1">
        <v>12.0</v>
      </c>
      <c r="P765" s="1">
        <v>5.0</v>
      </c>
      <c r="Q765" s="1">
        <v>1.0</v>
      </c>
      <c r="S765" s="1" t="s">
        <v>29</v>
      </c>
      <c r="T765" s="1" t="s">
        <v>39</v>
      </c>
      <c r="U765" s="1" t="s">
        <v>20</v>
      </c>
      <c r="V765" s="1" t="s">
        <v>29</v>
      </c>
      <c r="W765" s="1" t="s">
        <v>25</v>
      </c>
      <c r="Y765" s="1" t="str">
        <f>IFERROR(__xludf.DUMMYFUNCTION("UNIQUE(S765:W765, TRUE)"),"5")</f>
        <v>5</v>
      </c>
      <c r="Z765" s="1" t="str">
        <f>IFERROR(__xludf.DUMMYFUNCTION("""COMPUTED_VALUE"""),"A")</f>
        <v>A</v>
      </c>
      <c r="AA765" s="1" t="str">
        <f>IFERROR(__xludf.DUMMYFUNCTION("""COMPUTED_VALUE"""),"Q")</f>
        <v>Q</v>
      </c>
      <c r="AB765" s="1" t="str">
        <f>IFERROR(__xludf.DUMMYFUNCTION("""COMPUTED_VALUE"""),"")</f>
        <v/>
      </c>
      <c r="AE765" s="1">
        <f t="shared" ref="AE765:AI765" si="765">IF($A765&lt;&gt;"", COUNTIF($D765:$H765, "=" &amp; Y765),"")</f>
        <v>2</v>
      </c>
      <c r="AF765" s="1">
        <f t="shared" si="765"/>
        <v>1</v>
      </c>
      <c r="AG765" s="1">
        <f t="shared" si="765"/>
        <v>1</v>
      </c>
      <c r="AH765" s="1">
        <f t="shared" si="765"/>
        <v>0</v>
      </c>
      <c r="AI765" s="1">
        <f t="shared" si="765"/>
        <v>0</v>
      </c>
      <c r="AJ765" s="1">
        <f t="shared" si="3"/>
        <v>1</v>
      </c>
      <c r="AL765" s="1">
        <f>IFERROR(__xludf.DUMMYFUNCTION("IFERROR(TRANSPOSE(SORT(TRANSPOSE(FILTER(AE765:AI765, AE765:AI765&lt;&gt;0)),1, FALSE)))"),2.0)</f>
        <v>2</v>
      </c>
      <c r="AM765" s="1">
        <f>IFERROR(__xludf.DUMMYFUNCTION("""COMPUTED_VALUE"""),1.0)</f>
        <v>1</v>
      </c>
      <c r="AN765" s="1">
        <f>IFERROR(__xludf.DUMMYFUNCTION("""COMPUTED_VALUE"""),1.0)</f>
        <v>1</v>
      </c>
      <c r="AR765" s="1">
        <v>3.0</v>
      </c>
      <c r="AS765" s="1">
        <v>1.0</v>
      </c>
      <c r="AT765" s="1">
        <v>1.0</v>
      </c>
      <c r="AU765" s="1"/>
      <c r="AV765" s="1"/>
      <c r="AX765" s="1">
        <v>764.0</v>
      </c>
      <c r="AY765" s="1">
        <v>3.0</v>
      </c>
      <c r="AZ765" s="1">
        <v>2.0</v>
      </c>
      <c r="BA765" s="1"/>
      <c r="BB765" s="1"/>
      <c r="BC765" s="1"/>
      <c r="BD765" s="1">
        <v>8.0</v>
      </c>
      <c r="BE765" s="1">
        <v>8.0</v>
      </c>
      <c r="BF765" s="1">
        <v>6.0</v>
      </c>
      <c r="BG765" s="1">
        <v>8.0</v>
      </c>
      <c r="BH765" s="1">
        <v>6.0</v>
      </c>
      <c r="BI765" s="1">
        <v>88686.0</v>
      </c>
      <c r="BJ765" s="1">
        <v>885.0</v>
      </c>
      <c r="BL765" s="1">
        <v>676140.0</v>
      </c>
    </row>
    <row r="766" ht="15.75" customHeight="1">
      <c r="A766" s="2" t="s">
        <v>1440</v>
      </c>
      <c r="B766" s="1" t="str">
        <f>IFERROR(__xludf.DUMMYFUNCTION("""COMPUTED_VALUE"""),"4QJ44")</f>
        <v>4QJ44</v>
      </c>
      <c r="C766" s="1">
        <f>IFERROR(__xludf.DUMMYFUNCTION("""COMPUTED_VALUE"""),320.0)</f>
        <v>320</v>
      </c>
      <c r="D766" s="1" t="s">
        <v>21</v>
      </c>
      <c r="E766" s="1" t="s">
        <v>20</v>
      </c>
      <c r="F766" s="1" t="s">
        <v>22</v>
      </c>
      <c r="G766" s="1" t="s">
        <v>21</v>
      </c>
      <c r="H766" s="1" t="s">
        <v>21</v>
      </c>
      <c r="M766" s="1">
        <v>4.0</v>
      </c>
      <c r="N766" s="1">
        <v>12.0</v>
      </c>
      <c r="O766" s="1">
        <v>1.0</v>
      </c>
      <c r="P766" s="1">
        <v>4.0</v>
      </c>
      <c r="Q766" s="1">
        <v>4.0</v>
      </c>
      <c r="S766" s="1" t="s">
        <v>21</v>
      </c>
      <c r="T766" s="1" t="s">
        <v>20</v>
      </c>
      <c r="U766" s="1" t="s">
        <v>25</v>
      </c>
      <c r="V766" s="1" t="s">
        <v>21</v>
      </c>
      <c r="W766" s="1" t="s">
        <v>21</v>
      </c>
      <c r="Y766" s="1" t="str">
        <f>IFERROR(__xludf.DUMMYFUNCTION("UNIQUE(S766:W766, TRUE)"),"4")</f>
        <v>4</v>
      </c>
      <c r="Z766" s="1" t="str">
        <f>IFERROR(__xludf.DUMMYFUNCTION("""COMPUTED_VALUE"""),"Q")</f>
        <v>Q</v>
      </c>
      <c r="AA766" s="1" t="str">
        <f>IFERROR(__xludf.DUMMYFUNCTION("""COMPUTED_VALUE"""),"")</f>
        <v/>
      </c>
      <c r="AE766" s="1">
        <f t="shared" ref="AE766:AI766" si="766">IF($A766&lt;&gt;"", COUNTIF($D766:$H766, "=" &amp; Y766),"")</f>
        <v>3</v>
      </c>
      <c r="AF766" s="1">
        <f t="shared" si="766"/>
        <v>1</v>
      </c>
      <c r="AG766" s="1">
        <f t="shared" si="766"/>
        <v>0</v>
      </c>
      <c r="AH766" s="1">
        <f t="shared" si="766"/>
        <v>0</v>
      </c>
      <c r="AI766" s="1">
        <f t="shared" si="766"/>
        <v>0</v>
      </c>
      <c r="AJ766" s="1">
        <f t="shared" si="3"/>
        <v>1</v>
      </c>
      <c r="AL766" s="1">
        <f>IFERROR(__xludf.DUMMYFUNCTION("IFERROR(TRANSPOSE(SORT(TRANSPOSE(FILTER(AE766:AI766, AE766:AI766&lt;&gt;0)),1, FALSE)))"),3.0)</f>
        <v>3</v>
      </c>
      <c r="AM766" s="1">
        <f>IFERROR(__xludf.DUMMYFUNCTION("""COMPUTED_VALUE"""),1.0)</f>
        <v>1</v>
      </c>
      <c r="AR766" s="1">
        <v>4.0</v>
      </c>
      <c r="AS766" s="1">
        <v>1.0</v>
      </c>
      <c r="AT766" s="1"/>
      <c r="AU766" s="1"/>
      <c r="AV766" s="1"/>
      <c r="AX766" s="1">
        <v>765.0</v>
      </c>
      <c r="AY766" s="1">
        <v>3.0</v>
      </c>
      <c r="AZ766" s="1">
        <v>2.0</v>
      </c>
      <c r="BA766" s="1"/>
      <c r="BB766" s="1"/>
      <c r="BC766" s="1"/>
      <c r="BD766" s="1">
        <v>8.0</v>
      </c>
      <c r="BE766" s="1">
        <v>9.0</v>
      </c>
      <c r="BF766" s="1">
        <v>8.0</v>
      </c>
      <c r="BG766" s="1">
        <v>9.0</v>
      </c>
      <c r="BH766" s="1">
        <v>9.0</v>
      </c>
      <c r="BI766" s="1">
        <v>89899.0</v>
      </c>
      <c r="BJ766" s="1">
        <v>292.0</v>
      </c>
      <c r="BL766" s="1">
        <v>223380.0</v>
      </c>
    </row>
    <row r="767" ht="15.75" customHeight="1">
      <c r="A767" s="2" t="s">
        <v>1441</v>
      </c>
      <c r="B767" s="1" t="str">
        <f>IFERROR(__xludf.DUMMYFUNCTION("""COMPUTED_VALUE"""),"4JQQQ")</f>
        <v>4JQQQ</v>
      </c>
      <c r="C767" s="1">
        <f>IFERROR(__xludf.DUMMYFUNCTION("""COMPUTED_VALUE"""),168.0)</f>
        <v>168</v>
      </c>
      <c r="D767" s="1" t="s">
        <v>21</v>
      </c>
      <c r="E767" s="1" t="s">
        <v>22</v>
      </c>
      <c r="F767" s="1" t="s">
        <v>20</v>
      </c>
      <c r="G767" s="1" t="s">
        <v>20</v>
      </c>
      <c r="H767" s="1" t="s">
        <v>20</v>
      </c>
      <c r="M767" s="1">
        <v>4.0</v>
      </c>
      <c r="N767" s="1">
        <v>1.0</v>
      </c>
      <c r="O767" s="1">
        <v>12.0</v>
      </c>
      <c r="P767" s="1">
        <v>12.0</v>
      </c>
      <c r="Q767" s="1">
        <v>12.0</v>
      </c>
      <c r="S767" s="1" t="s">
        <v>21</v>
      </c>
      <c r="T767" s="1" t="s">
        <v>25</v>
      </c>
      <c r="U767" s="1" t="s">
        <v>20</v>
      </c>
      <c r="V767" s="1" t="s">
        <v>20</v>
      </c>
      <c r="W767" s="1" t="s">
        <v>20</v>
      </c>
      <c r="Y767" s="1" t="str">
        <f>IFERROR(__xludf.DUMMYFUNCTION("UNIQUE(S767:W767, TRUE)"),"4")</f>
        <v>4</v>
      </c>
      <c r="Z767" s="1" t="str">
        <f>IFERROR(__xludf.DUMMYFUNCTION("""COMPUTED_VALUE"""),"")</f>
        <v/>
      </c>
      <c r="AA767" s="1" t="str">
        <f>IFERROR(__xludf.DUMMYFUNCTION("""COMPUTED_VALUE"""),"Q")</f>
        <v>Q</v>
      </c>
      <c r="AE767" s="1">
        <f t="shared" ref="AE767:AI767" si="767">IF($A767&lt;&gt;"", COUNTIF($D767:$H767, "=" &amp; Y767),"")</f>
        <v>1</v>
      </c>
      <c r="AF767" s="1">
        <f t="shared" si="767"/>
        <v>0</v>
      </c>
      <c r="AG767" s="1">
        <f t="shared" si="767"/>
        <v>3</v>
      </c>
      <c r="AH767" s="1">
        <f t="shared" si="767"/>
        <v>0</v>
      </c>
      <c r="AI767" s="1">
        <f t="shared" si="767"/>
        <v>0</v>
      </c>
      <c r="AJ767" s="1">
        <f t="shared" si="3"/>
        <v>1</v>
      </c>
      <c r="AL767" s="1">
        <f>IFERROR(__xludf.DUMMYFUNCTION("IFERROR(TRANSPOSE(SORT(TRANSPOSE(FILTER(AE767:AI767, AE767:AI767&lt;&gt;0)),1, FALSE)))"),3.0)</f>
        <v>3</v>
      </c>
      <c r="AM767" s="1">
        <f>IFERROR(__xludf.DUMMYFUNCTION("""COMPUTED_VALUE"""),1.0)</f>
        <v>1</v>
      </c>
      <c r="AR767" s="1">
        <v>4.0</v>
      </c>
      <c r="AS767" s="1">
        <v>1.0</v>
      </c>
      <c r="AT767" s="1"/>
      <c r="AU767" s="1"/>
      <c r="AV767" s="1"/>
      <c r="AX767" s="1">
        <v>766.0</v>
      </c>
      <c r="AY767" s="1">
        <v>3.0</v>
      </c>
      <c r="AZ767" s="1">
        <v>2.0</v>
      </c>
      <c r="BA767" s="1"/>
      <c r="BB767" s="1"/>
      <c r="BC767" s="1"/>
      <c r="BD767" s="1">
        <v>9.0</v>
      </c>
      <c r="BE767" s="1">
        <v>1.0</v>
      </c>
      <c r="BF767" s="1">
        <v>2.0</v>
      </c>
      <c r="BG767" s="1">
        <v>9.0</v>
      </c>
      <c r="BH767" s="1">
        <v>2.0</v>
      </c>
      <c r="BI767" s="1" t="s">
        <v>1442</v>
      </c>
      <c r="BJ767" s="1">
        <v>508.0</v>
      </c>
      <c r="BL767" s="1">
        <v>389128.0</v>
      </c>
    </row>
    <row r="768" ht="15.75" customHeight="1">
      <c r="A768" s="2" t="s">
        <v>1443</v>
      </c>
      <c r="B768" s="1">
        <f>IFERROR(__xludf.DUMMYFUNCTION("""COMPUTED_VALUE"""),55252.0)</f>
        <v>55252</v>
      </c>
      <c r="C768" s="1">
        <f>IFERROR(__xludf.DUMMYFUNCTION("""COMPUTED_VALUE"""),385.0)</f>
        <v>385</v>
      </c>
      <c r="D768" s="1" t="s">
        <v>29</v>
      </c>
      <c r="E768" s="1" t="s">
        <v>29</v>
      </c>
      <c r="F768" s="1" t="s">
        <v>24</v>
      </c>
      <c r="G768" s="1" t="s">
        <v>29</v>
      </c>
      <c r="H768" s="1" t="s">
        <v>24</v>
      </c>
      <c r="M768" s="1">
        <v>5.0</v>
      </c>
      <c r="N768" s="1">
        <v>5.0</v>
      </c>
      <c r="O768" s="1">
        <v>2.0</v>
      </c>
      <c r="P768" s="1">
        <v>5.0</v>
      </c>
      <c r="Q768" s="1">
        <v>2.0</v>
      </c>
      <c r="S768" s="1" t="s">
        <v>29</v>
      </c>
      <c r="T768" s="1" t="s">
        <v>29</v>
      </c>
      <c r="U768" s="1" t="s">
        <v>24</v>
      </c>
      <c r="V768" s="1" t="s">
        <v>29</v>
      </c>
      <c r="W768" s="1" t="s">
        <v>24</v>
      </c>
      <c r="Y768" s="1" t="str">
        <f>IFERROR(__xludf.DUMMYFUNCTION("UNIQUE(S768:W768, TRUE)"),"5")</f>
        <v>5</v>
      </c>
      <c r="Z768" s="1" t="str">
        <f>IFERROR(__xludf.DUMMYFUNCTION("""COMPUTED_VALUE"""),"2")</f>
        <v>2</v>
      </c>
      <c r="AE768" s="1">
        <f t="shared" ref="AE768:AI768" si="768">IF($A768&lt;&gt;"", COUNTIF($D768:$H768, "=" &amp; Y768),"")</f>
        <v>3</v>
      </c>
      <c r="AF768" s="1">
        <f t="shared" si="768"/>
        <v>2</v>
      </c>
      <c r="AG768" s="1">
        <f t="shared" si="768"/>
        <v>0</v>
      </c>
      <c r="AH768" s="1">
        <f t="shared" si="768"/>
        <v>0</v>
      </c>
      <c r="AI768" s="1">
        <f t="shared" si="768"/>
        <v>0</v>
      </c>
      <c r="AJ768" s="1">
        <f t="shared" si="3"/>
        <v>0</v>
      </c>
      <c r="AL768" s="1">
        <f>IFERROR(__xludf.DUMMYFUNCTION("IFERROR(TRANSPOSE(SORT(TRANSPOSE(FILTER(AE768:AI768, AE768:AI768&lt;&gt;0)),1, FALSE)))"),3.0)</f>
        <v>3</v>
      </c>
      <c r="AM768" s="1">
        <f>IFERROR(__xludf.DUMMYFUNCTION("""COMPUTED_VALUE"""),2.0)</f>
        <v>2</v>
      </c>
      <c r="AR768" s="1">
        <v>3.0</v>
      </c>
      <c r="AS768" s="1">
        <v>2.0</v>
      </c>
      <c r="AT768" s="1"/>
      <c r="AU768" s="1"/>
      <c r="AV768" s="1"/>
      <c r="AX768" s="1">
        <v>767.0</v>
      </c>
      <c r="AY768" s="1">
        <v>3.0</v>
      </c>
      <c r="AZ768" s="1">
        <v>2.0</v>
      </c>
      <c r="BA768" s="1"/>
      <c r="BB768" s="1"/>
      <c r="BC768" s="1"/>
      <c r="BD768" s="1">
        <v>9.0</v>
      </c>
      <c r="BE768" s="1">
        <v>1.0</v>
      </c>
      <c r="BF768" s="1">
        <v>9.0</v>
      </c>
      <c r="BG768" s="1">
        <v>7.0</v>
      </c>
      <c r="BH768" s="1">
        <v>7.0</v>
      </c>
      <c r="BI768" s="1" t="s">
        <v>1444</v>
      </c>
      <c r="BJ768" s="1">
        <v>575.0</v>
      </c>
      <c r="BL768" s="1">
        <v>441025.0</v>
      </c>
    </row>
    <row r="769" ht="15.75" customHeight="1">
      <c r="A769" s="2" t="s">
        <v>1445</v>
      </c>
      <c r="B769" s="1">
        <f>IFERROR(__xludf.DUMMYFUNCTION("""COMPUTED_VALUE"""),33388.0)</f>
        <v>33388</v>
      </c>
      <c r="C769" s="1">
        <f>IFERROR(__xludf.DUMMYFUNCTION("""COMPUTED_VALUE"""),615.0)</f>
        <v>615</v>
      </c>
      <c r="D769" s="1" t="s">
        <v>31</v>
      </c>
      <c r="E769" s="1" t="s">
        <v>31</v>
      </c>
      <c r="F769" s="1" t="s">
        <v>31</v>
      </c>
      <c r="G769" s="1" t="s">
        <v>30</v>
      </c>
      <c r="H769" s="1" t="s">
        <v>30</v>
      </c>
      <c r="M769" s="1">
        <v>3.0</v>
      </c>
      <c r="N769" s="1">
        <v>3.0</v>
      </c>
      <c r="O769" s="1">
        <v>3.0</v>
      </c>
      <c r="P769" s="1">
        <v>8.0</v>
      </c>
      <c r="Q769" s="1">
        <v>8.0</v>
      </c>
      <c r="S769" s="1" t="s">
        <v>31</v>
      </c>
      <c r="T769" s="1" t="s">
        <v>31</v>
      </c>
      <c r="U769" s="1" t="s">
        <v>31</v>
      </c>
      <c r="V769" s="1" t="s">
        <v>30</v>
      </c>
      <c r="W769" s="1" t="s">
        <v>30</v>
      </c>
      <c r="Y769" s="1" t="str">
        <f>IFERROR(__xludf.DUMMYFUNCTION("UNIQUE(S769:W769, TRUE)"),"3")</f>
        <v>3</v>
      </c>
      <c r="Z769" s="1" t="str">
        <f>IFERROR(__xludf.DUMMYFUNCTION("""COMPUTED_VALUE"""),"8")</f>
        <v>8</v>
      </c>
      <c r="AE769" s="1">
        <f t="shared" ref="AE769:AI769" si="769">IF($A769&lt;&gt;"", COUNTIF($D769:$H769, "=" &amp; Y769),"")</f>
        <v>3</v>
      </c>
      <c r="AF769" s="1">
        <f t="shared" si="769"/>
        <v>2</v>
      </c>
      <c r="AG769" s="1">
        <f t="shared" si="769"/>
        <v>0</v>
      </c>
      <c r="AH769" s="1">
        <f t="shared" si="769"/>
        <v>0</v>
      </c>
      <c r="AI769" s="1">
        <f t="shared" si="769"/>
        <v>0</v>
      </c>
      <c r="AJ769" s="1">
        <f t="shared" si="3"/>
        <v>0</v>
      </c>
      <c r="AL769" s="1">
        <f>IFERROR(__xludf.DUMMYFUNCTION("IFERROR(TRANSPOSE(SORT(TRANSPOSE(FILTER(AE769:AI769, AE769:AI769&lt;&gt;0)),1, FALSE)))"),3.0)</f>
        <v>3</v>
      </c>
      <c r="AM769" s="1">
        <f>IFERROR(__xludf.DUMMYFUNCTION("""COMPUTED_VALUE"""),2.0)</f>
        <v>2</v>
      </c>
      <c r="AR769" s="1">
        <v>3.0</v>
      </c>
      <c r="AS769" s="1">
        <v>2.0</v>
      </c>
      <c r="AT769" s="1"/>
      <c r="AU769" s="1"/>
      <c r="AV769" s="1"/>
      <c r="AX769" s="1">
        <v>768.0</v>
      </c>
      <c r="AY769" s="1">
        <v>3.0</v>
      </c>
      <c r="AZ769" s="1">
        <v>2.0</v>
      </c>
      <c r="BA769" s="1"/>
      <c r="BB769" s="1"/>
      <c r="BC769" s="1"/>
      <c r="BD769" s="1">
        <v>9.0</v>
      </c>
      <c r="BE769" s="1">
        <v>5.0</v>
      </c>
      <c r="BF769" s="1">
        <v>5.0</v>
      </c>
      <c r="BG769" s="1">
        <v>9.0</v>
      </c>
      <c r="BH769" s="1">
        <v>9.0</v>
      </c>
      <c r="BI769" s="1">
        <v>95599.0</v>
      </c>
      <c r="BJ769" s="1">
        <v>890.0</v>
      </c>
      <c r="BL769" s="1">
        <v>683520.0</v>
      </c>
    </row>
    <row r="770" ht="15.75" customHeight="1">
      <c r="A770" s="2" t="s">
        <v>1446</v>
      </c>
      <c r="B770" s="1">
        <f>IFERROR(__xludf.DUMMYFUNCTION("""COMPUTED_VALUE"""),29292.0)</f>
        <v>29292</v>
      </c>
      <c r="C770" s="1">
        <f>IFERROR(__xludf.DUMMYFUNCTION("""COMPUTED_VALUE"""),679.0)</f>
        <v>679</v>
      </c>
      <c r="D770" s="1" t="s">
        <v>24</v>
      </c>
      <c r="E770" s="1" t="s">
        <v>23</v>
      </c>
      <c r="F770" s="1" t="s">
        <v>24</v>
      </c>
      <c r="G770" s="1" t="s">
        <v>23</v>
      </c>
      <c r="H770" s="1" t="s">
        <v>24</v>
      </c>
      <c r="M770" s="1">
        <v>2.0</v>
      </c>
      <c r="N770" s="1">
        <v>9.0</v>
      </c>
      <c r="O770" s="1">
        <v>2.0</v>
      </c>
      <c r="P770" s="1">
        <v>9.0</v>
      </c>
      <c r="Q770" s="1">
        <v>2.0</v>
      </c>
      <c r="S770" s="1" t="s">
        <v>24</v>
      </c>
      <c r="T770" s="1" t="s">
        <v>23</v>
      </c>
      <c r="U770" s="1" t="s">
        <v>24</v>
      </c>
      <c r="V770" s="1" t="s">
        <v>23</v>
      </c>
      <c r="W770" s="1" t="s">
        <v>24</v>
      </c>
      <c r="Y770" s="1" t="str">
        <f>IFERROR(__xludf.DUMMYFUNCTION("UNIQUE(S770:W770, TRUE)"),"2")</f>
        <v>2</v>
      </c>
      <c r="Z770" s="1" t="str">
        <f>IFERROR(__xludf.DUMMYFUNCTION("""COMPUTED_VALUE"""),"9")</f>
        <v>9</v>
      </c>
      <c r="AE770" s="1">
        <f t="shared" ref="AE770:AI770" si="770">IF($A770&lt;&gt;"", COUNTIF($D770:$H770, "=" &amp; Y770),"")</f>
        <v>3</v>
      </c>
      <c r="AF770" s="1">
        <f t="shared" si="770"/>
        <v>2</v>
      </c>
      <c r="AG770" s="1">
        <f t="shared" si="770"/>
        <v>0</v>
      </c>
      <c r="AH770" s="1">
        <f t="shared" si="770"/>
        <v>0</v>
      </c>
      <c r="AI770" s="1">
        <f t="shared" si="770"/>
        <v>0</v>
      </c>
      <c r="AJ770" s="1">
        <f t="shared" si="3"/>
        <v>0</v>
      </c>
      <c r="AL770" s="1">
        <f>IFERROR(__xludf.DUMMYFUNCTION("IFERROR(TRANSPOSE(SORT(TRANSPOSE(FILTER(AE770:AI770, AE770:AI770&lt;&gt;0)),1, FALSE)))"),3.0)</f>
        <v>3</v>
      </c>
      <c r="AM770" s="1">
        <f>IFERROR(__xludf.DUMMYFUNCTION("""COMPUTED_VALUE"""),2.0)</f>
        <v>2</v>
      </c>
      <c r="AR770" s="1">
        <v>3.0</v>
      </c>
      <c r="AS770" s="1">
        <v>2.0</v>
      </c>
      <c r="AT770" s="1"/>
      <c r="AU770" s="1"/>
      <c r="AV770" s="1"/>
      <c r="AX770" s="1">
        <v>769.0</v>
      </c>
      <c r="AY770" s="1">
        <v>3.0</v>
      </c>
      <c r="AZ770" s="1">
        <v>2.0</v>
      </c>
      <c r="BA770" s="1"/>
      <c r="BB770" s="1"/>
      <c r="BC770" s="1"/>
      <c r="BD770" s="1">
        <v>9.0</v>
      </c>
      <c r="BE770" s="1">
        <v>8.0</v>
      </c>
      <c r="BF770" s="1">
        <v>9.0</v>
      </c>
      <c r="BG770" s="1">
        <v>8.0</v>
      </c>
      <c r="BH770" s="1">
        <v>8.0</v>
      </c>
      <c r="BI770" s="1">
        <v>98988.0</v>
      </c>
      <c r="BJ770" s="1">
        <v>493.0</v>
      </c>
      <c r="BL770" s="1">
        <v>379117.0</v>
      </c>
    </row>
    <row r="771" ht="15.75" customHeight="1">
      <c r="A771" s="2" t="s">
        <v>1447</v>
      </c>
      <c r="B771" s="1" t="str">
        <f>IFERROR(__xludf.DUMMYFUNCTION("""COMPUTED_VALUE"""),"2QAKK")</f>
        <v>2QAKK</v>
      </c>
      <c r="C771" s="1">
        <f>IFERROR(__xludf.DUMMYFUNCTION("""COMPUTED_VALUE"""),327.0)</f>
        <v>327</v>
      </c>
      <c r="D771" s="1" t="s">
        <v>24</v>
      </c>
      <c r="E771" s="1" t="s">
        <v>20</v>
      </c>
      <c r="F771" s="1" t="s">
        <v>39</v>
      </c>
      <c r="G771" s="1" t="s">
        <v>38</v>
      </c>
      <c r="H771" s="1" t="s">
        <v>38</v>
      </c>
      <c r="M771" s="1">
        <v>2.0</v>
      </c>
      <c r="N771" s="1">
        <v>12.0</v>
      </c>
      <c r="O771" s="1">
        <v>14.0</v>
      </c>
      <c r="P771" s="1">
        <v>13.0</v>
      </c>
      <c r="Q771" s="1">
        <v>13.0</v>
      </c>
      <c r="S771" s="1" t="s">
        <v>24</v>
      </c>
      <c r="T771" s="1" t="s">
        <v>20</v>
      </c>
      <c r="U771" s="1" t="s">
        <v>39</v>
      </c>
      <c r="V771" s="1" t="s">
        <v>38</v>
      </c>
      <c r="W771" s="1" t="s">
        <v>38</v>
      </c>
      <c r="Y771" s="1" t="str">
        <f>IFERROR(__xludf.DUMMYFUNCTION("UNIQUE(S771:W771, TRUE)"),"2")</f>
        <v>2</v>
      </c>
      <c r="Z771" s="1" t="str">
        <f>IFERROR(__xludf.DUMMYFUNCTION("""COMPUTED_VALUE"""),"Q")</f>
        <v>Q</v>
      </c>
      <c r="AA771" s="1" t="str">
        <f>IFERROR(__xludf.DUMMYFUNCTION("""COMPUTED_VALUE"""),"A")</f>
        <v>A</v>
      </c>
      <c r="AB771" s="1" t="str">
        <f>IFERROR(__xludf.DUMMYFUNCTION("""COMPUTED_VALUE"""),"K")</f>
        <v>K</v>
      </c>
      <c r="AE771" s="1">
        <f t="shared" ref="AE771:AI771" si="771">IF($A771&lt;&gt;"", COUNTIF($D771:$H771, "=" &amp; Y771),"")</f>
        <v>1</v>
      </c>
      <c r="AF771" s="1">
        <f t="shared" si="771"/>
        <v>1</v>
      </c>
      <c r="AG771" s="1">
        <f t="shared" si="771"/>
        <v>1</v>
      </c>
      <c r="AH771" s="1">
        <f t="shared" si="771"/>
        <v>2</v>
      </c>
      <c r="AI771" s="1">
        <f t="shared" si="771"/>
        <v>0</v>
      </c>
      <c r="AJ771" s="1">
        <f t="shared" si="3"/>
        <v>0</v>
      </c>
      <c r="AL771" s="1">
        <f>IFERROR(__xludf.DUMMYFUNCTION("IFERROR(TRANSPOSE(SORT(TRANSPOSE(FILTER(AE771:AI771, AE771:AI771&lt;&gt;0)),1, FALSE)))"),2.0)</f>
        <v>2</v>
      </c>
      <c r="AM771" s="1">
        <f>IFERROR(__xludf.DUMMYFUNCTION("""COMPUTED_VALUE"""),1.0)</f>
        <v>1</v>
      </c>
      <c r="AN771" s="1">
        <f>IFERROR(__xludf.DUMMYFUNCTION("""COMPUTED_VALUE"""),1.0)</f>
        <v>1</v>
      </c>
      <c r="AO771" s="1">
        <f>IFERROR(__xludf.DUMMYFUNCTION("""COMPUTED_VALUE"""),1.0)</f>
        <v>1</v>
      </c>
      <c r="AR771" s="1">
        <v>2.0</v>
      </c>
      <c r="AS771" s="1">
        <v>1.0</v>
      </c>
      <c r="AT771" s="1">
        <v>1.0</v>
      </c>
      <c r="AU771" s="1">
        <v>1.0</v>
      </c>
      <c r="AV771" s="1"/>
      <c r="AX771" s="1">
        <v>770.0</v>
      </c>
      <c r="AY771" s="1">
        <v>3.0</v>
      </c>
      <c r="AZ771" s="1">
        <v>2.0</v>
      </c>
      <c r="BA771" s="1"/>
      <c r="BB771" s="1"/>
      <c r="BC771" s="1"/>
      <c r="BD771" s="1">
        <v>9.0</v>
      </c>
      <c r="BE771" s="1">
        <v>9.0</v>
      </c>
      <c r="BF771" s="1">
        <v>3.0</v>
      </c>
      <c r="BG771" s="1">
        <v>9.0</v>
      </c>
      <c r="BH771" s="1">
        <v>3.0</v>
      </c>
      <c r="BI771" s="1">
        <v>99393.0</v>
      </c>
      <c r="BJ771" s="1">
        <v>906.0</v>
      </c>
      <c r="BL771" s="1">
        <v>697620.0</v>
      </c>
    </row>
    <row r="772" ht="15.75" customHeight="1">
      <c r="A772" s="2" t="s">
        <v>1448</v>
      </c>
      <c r="B772" s="1">
        <f>IFERROR(__xludf.DUMMYFUNCTION("""COMPUTED_VALUE"""),48848.0)</f>
        <v>48848</v>
      </c>
      <c r="C772" s="1">
        <f>IFERROR(__xludf.DUMMYFUNCTION("""COMPUTED_VALUE"""),702.0)</f>
        <v>702</v>
      </c>
      <c r="D772" s="1" t="s">
        <v>21</v>
      </c>
      <c r="E772" s="1" t="s">
        <v>30</v>
      </c>
      <c r="F772" s="1" t="s">
        <v>30</v>
      </c>
      <c r="G772" s="1" t="s">
        <v>21</v>
      </c>
      <c r="H772" s="1" t="s">
        <v>30</v>
      </c>
      <c r="M772" s="1">
        <v>4.0</v>
      </c>
      <c r="N772" s="1">
        <v>8.0</v>
      </c>
      <c r="O772" s="1">
        <v>8.0</v>
      </c>
      <c r="P772" s="1">
        <v>4.0</v>
      </c>
      <c r="Q772" s="1">
        <v>8.0</v>
      </c>
      <c r="S772" s="1" t="s">
        <v>21</v>
      </c>
      <c r="T772" s="1" t="s">
        <v>30</v>
      </c>
      <c r="U772" s="1" t="s">
        <v>30</v>
      </c>
      <c r="V772" s="1" t="s">
        <v>21</v>
      </c>
      <c r="W772" s="1" t="s">
        <v>30</v>
      </c>
      <c r="Y772" s="1" t="str">
        <f>IFERROR(__xludf.DUMMYFUNCTION("UNIQUE(S772:W772, TRUE)"),"4")</f>
        <v>4</v>
      </c>
      <c r="Z772" s="1" t="str">
        <f>IFERROR(__xludf.DUMMYFUNCTION("""COMPUTED_VALUE"""),"8")</f>
        <v>8</v>
      </c>
      <c r="AE772" s="1">
        <f t="shared" ref="AE772:AI772" si="772">IF($A772&lt;&gt;"", COUNTIF($D772:$H772, "=" &amp; Y772),"")</f>
        <v>2</v>
      </c>
      <c r="AF772" s="1">
        <f t="shared" si="772"/>
        <v>3</v>
      </c>
      <c r="AG772" s="1">
        <f t="shared" si="772"/>
        <v>0</v>
      </c>
      <c r="AH772" s="1">
        <f t="shared" si="772"/>
        <v>0</v>
      </c>
      <c r="AI772" s="1">
        <f t="shared" si="772"/>
        <v>0</v>
      </c>
      <c r="AJ772" s="1">
        <f t="shared" si="3"/>
        <v>0</v>
      </c>
      <c r="AL772" s="1">
        <f>IFERROR(__xludf.DUMMYFUNCTION("IFERROR(TRANSPOSE(SORT(TRANSPOSE(FILTER(AE772:AI772, AE772:AI772&lt;&gt;0)),1, FALSE)))"),3.0)</f>
        <v>3</v>
      </c>
      <c r="AM772" s="1">
        <f>IFERROR(__xludf.DUMMYFUNCTION("""COMPUTED_VALUE"""),2.0)</f>
        <v>2</v>
      </c>
      <c r="AR772" s="1">
        <v>3.0</v>
      </c>
      <c r="AS772" s="1">
        <v>2.0</v>
      </c>
      <c r="AT772" s="1"/>
      <c r="AU772" s="1"/>
      <c r="AV772" s="1"/>
      <c r="AX772" s="1">
        <v>771.0</v>
      </c>
      <c r="AY772" s="1">
        <v>3.0</v>
      </c>
      <c r="AZ772" s="1">
        <v>2.0</v>
      </c>
      <c r="BA772" s="1"/>
      <c r="BB772" s="1"/>
      <c r="BC772" s="1"/>
      <c r="BD772" s="1">
        <v>9.0</v>
      </c>
      <c r="BE772" s="1">
        <v>9.0</v>
      </c>
      <c r="BF772" s="1">
        <v>14.0</v>
      </c>
      <c r="BG772" s="1">
        <v>14.0</v>
      </c>
      <c r="BH772" s="1">
        <v>9.0</v>
      </c>
      <c r="BI772" s="1" t="s">
        <v>1449</v>
      </c>
      <c r="BJ772" s="1">
        <v>687.0</v>
      </c>
      <c r="BL772" s="1">
        <v>529677.0</v>
      </c>
    </row>
    <row r="773" ht="15.75" customHeight="1">
      <c r="A773" s="2" t="s">
        <v>1450</v>
      </c>
      <c r="B773" s="1" t="str">
        <f>IFERROR(__xludf.DUMMYFUNCTION("""COMPUTED_VALUE"""),"4J3T8")</f>
        <v>4J3T8</v>
      </c>
      <c r="C773" s="1">
        <f>IFERROR(__xludf.DUMMYFUNCTION("""COMPUTED_VALUE"""),476.0)</f>
        <v>476</v>
      </c>
      <c r="D773" s="1" t="s">
        <v>21</v>
      </c>
      <c r="E773" s="1" t="s">
        <v>22</v>
      </c>
      <c r="F773" s="1" t="s">
        <v>31</v>
      </c>
      <c r="G773" s="1" t="s">
        <v>45</v>
      </c>
      <c r="H773" s="1" t="s">
        <v>30</v>
      </c>
      <c r="M773" s="1">
        <v>4.0</v>
      </c>
      <c r="N773" s="1">
        <v>1.0</v>
      </c>
      <c r="O773" s="1">
        <v>3.0</v>
      </c>
      <c r="P773" s="1">
        <v>10.0</v>
      </c>
      <c r="Q773" s="1">
        <v>8.0</v>
      </c>
      <c r="S773" s="1" t="s">
        <v>21</v>
      </c>
      <c r="T773" s="1" t="s">
        <v>25</v>
      </c>
      <c r="U773" s="1" t="s">
        <v>31</v>
      </c>
      <c r="V773" s="1" t="s">
        <v>45</v>
      </c>
      <c r="W773" s="1" t="s">
        <v>30</v>
      </c>
      <c r="Y773" s="1" t="str">
        <f>IFERROR(__xludf.DUMMYFUNCTION("UNIQUE(S773:W773, TRUE)"),"4")</f>
        <v>4</v>
      </c>
      <c r="Z773" s="1" t="str">
        <f>IFERROR(__xludf.DUMMYFUNCTION("""COMPUTED_VALUE"""),"")</f>
        <v/>
      </c>
      <c r="AA773" s="1" t="str">
        <f>IFERROR(__xludf.DUMMYFUNCTION("""COMPUTED_VALUE"""),"3")</f>
        <v>3</v>
      </c>
      <c r="AB773" s="1" t="str">
        <f>IFERROR(__xludf.DUMMYFUNCTION("""COMPUTED_VALUE"""),"T")</f>
        <v>T</v>
      </c>
      <c r="AC773" s="1" t="str">
        <f>IFERROR(__xludf.DUMMYFUNCTION("""COMPUTED_VALUE"""),"8")</f>
        <v>8</v>
      </c>
      <c r="AE773" s="1">
        <f t="shared" ref="AE773:AI773" si="773">IF($A773&lt;&gt;"", COUNTIF($D773:$H773, "=" &amp; Y773),"")</f>
        <v>1</v>
      </c>
      <c r="AF773" s="1">
        <f t="shared" si="773"/>
        <v>0</v>
      </c>
      <c r="AG773" s="1">
        <f t="shared" si="773"/>
        <v>1</v>
      </c>
      <c r="AH773" s="1">
        <f t="shared" si="773"/>
        <v>1</v>
      </c>
      <c r="AI773" s="1">
        <f t="shared" si="773"/>
        <v>1</v>
      </c>
      <c r="AJ773" s="1">
        <f t="shared" si="3"/>
        <v>1</v>
      </c>
      <c r="AL773" s="1">
        <f>IFERROR(__xludf.DUMMYFUNCTION("IFERROR(TRANSPOSE(SORT(TRANSPOSE(FILTER(AE773:AI773, AE773:AI773&lt;&gt;0)),1, FALSE)))"),1.0)</f>
        <v>1</v>
      </c>
      <c r="AM773" s="1">
        <f>IFERROR(__xludf.DUMMYFUNCTION("""COMPUTED_VALUE"""),1.0)</f>
        <v>1</v>
      </c>
      <c r="AN773" s="1">
        <f>IFERROR(__xludf.DUMMYFUNCTION("""COMPUTED_VALUE"""),1.0)</f>
        <v>1</v>
      </c>
      <c r="AO773" s="1">
        <f>IFERROR(__xludf.DUMMYFUNCTION("""COMPUTED_VALUE"""),1.0)</f>
        <v>1</v>
      </c>
      <c r="AR773" s="1">
        <v>2.0</v>
      </c>
      <c r="AS773" s="1">
        <v>1.0</v>
      </c>
      <c r="AT773" s="1">
        <v>1.0</v>
      </c>
      <c r="AU773" s="1">
        <v>1.0</v>
      </c>
      <c r="AV773" s="1"/>
      <c r="AX773" s="1">
        <v>772.0</v>
      </c>
      <c r="AY773" s="1">
        <v>3.0</v>
      </c>
      <c r="AZ773" s="1">
        <v>2.0</v>
      </c>
      <c r="BA773" s="1"/>
      <c r="BB773" s="1"/>
      <c r="BC773" s="1"/>
      <c r="BD773" s="1">
        <v>9.0</v>
      </c>
      <c r="BE773" s="1">
        <v>12.0</v>
      </c>
      <c r="BF773" s="1">
        <v>9.0</v>
      </c>
      <c r="BG773" s="1">
        <v>9.0</v>
      </c>
      <c r="BH773" s="1">
        <v>12.0</v>
      </c>
      <c r="BI773" s="1" t="s">
        <v>1451</v>
      </c>
      <c r="BJ773" s="1">
        <v>22.0</v>
      </c>
      <c r="BL773" s="1">
        <v>16984.0</v>
      </c>
    </row>
    <row r="774" ht="15.75" customHeight="1">
      <c r="A774" s="2" t="s">
        <v>1452</v>
      </c>
      <c r="B774" s="1" t="str">
        <f>IFERROR(__xludf.DUMMYFUNCTION("""COMPUTED_VALUE"""),"QT332")</f>
        <v>QT332</v>
      </c>
      <c r="C774" s="1">
        <f>IFERROR(__xludf.DUMMYFUNCTION("""COMPUTED_VALUE"""),869.0)</f>
        <v>869</v>
      </c>
      <c r="D774" s="1" t="s">
        <v>20</v>
      </c>
      <c r="E774" s="1" t="s">
        <v>45</v>
      </c>
      <c r="F774" s="1" t="s">
        <v>31</v>
      </c>
      <c r="G774" s="1" t="s">
        <v>31</v>
      </c>
      <c r="H774" s="1" t="s">
        <v>24</v>
      </c>
      <c r="M774" s="1">
        <v>12.0</v>
      </c>
      <c r="N774" s="1">
        <v>10.0</v>
      </c>
      <c r="O774" s="1">
        <v>3.0</v>
      </c>
      <c r="P774" s="1">
        <v>3.0</v>
      </c>
      <c r="Q774" s="1">
        <v>2.0</v>
      </c>
      <c r="S774" s="1" t="s">
        <v>20</v>
      </c>
      <c r="T774" s="1" t="s">
        <v>45</v>
      </c>
      <c r="U774" s="1" t="s">
        <v>31</v>
      </c>
      <c r="V774" s="1" t="s">
        <v>31</v>
      </c>
      <c r="W774" s="1" t="s">
        <v>24</v>
      </c>
      <c r="Y774" s="1" t="str">
        <f>IFERROR(__xludf.DUMMYFUNCTION("UNIQUE(S774:W774, TRUE)"),"Q")</f>
        <v>Q</v>
      </c>
      <c r="Z774" s="1" t="str">
        <f>IFERROR(__xludf.DUMMYFUNCTION("""COMPUTED_VALUE"""),"T")</f>
        <v>T</v>
      </c>
      <c r="AA774" s="1" t="str">
        <f>IFERROR(__xludf.DUMMYFUNCTION("""COMPUTED_VALUE"""),"3")</f>
        <v>3</v>
      </c>
      <c r="AB774" s="1" t="str">
        <f>IFERROR(__xludf.DUMMYFUNCTION("""COMPUTED_VALUE"""),"2")</f>
        <v>2</v>
      </c>
      <c r="AE774" s="1">
        <f t="shared" ref="AE774:AI774" si="774">IF($A774&lt;&gt;"", COUNTIF($D774:$H774, "=" &amp; Y774),"")</f>
        <v>1</v>
      </c>
      <c r="AF774" s="1">
        <f t="shared" si="774"/>
        <v>1</v>
      </c>
      <c r="AG774" s="1">
        <f t="shared" si="774"/>
        <v>2</v>
      </c>
      <c r="AH774" s="1">
        <f t="shared" si="774"/>
        <v>1</v>
      </c>
      <c r="AI774" s="1">
        <f t="shared" si="774"/>
        <v>0</v>
      </c>
      <c r="AJ774" s="1">
        <f t="shared" si="3"/>
        <v>0</v>
      </c>
      <c r="AL774" s="1">
        <f>IFERROR(__xludf.DUMMYFUNCTION("IFERROR(TRANSPOSE(SORT(TRANSPOSE(FILTER(AE774:AI774, AE774:AI774&lt;&gt;0)),1, FALSE)))"),2.0)</f>
        <v>2</v>
      </c>
      <c r="AM774" s="1">
        <f>IFERROR(__xludf.DUMMYFUNCTION("""COMPUTED_VALUE"""),1.0)</f>
        <v>1</v>
      </c>
      <c r="AN774" s="1">
        <f>IFERROR(__xludf.DUMMYFUNCTION("""COMPUTED_VALUE"""),1.0)</f>
        <v>1</v>
      </c>
      <c r="AO774" s="1">
        <f>IFERROR(__xludf.DUMMYFUNCTION("""COMPUTED_VALUE"""),1.0)</f>
        <v>1</v>
      </c>
      <c r="AR774" s="1">
        <v>2.0</v>
      </c>
      <c r="AS774" s="1">
        <v>1.0</v>
      </c>
      <c r="AT774" s="1">
        <v>1.0</v>
      </c>
      <c r="AU774" s="1">
        <v>1.0</v>
      </c>
      <c r="AV774" s="1"/>
      <c r="AX774" s="1">
        <v>773.0</v>
      </c>
      <c r="AY774" s="1">
        <v>3.0</v>
      </c>
      <c r="AZ774" s="1">
        <v>2.0</v>
      </c>
      <c r="BA774" s="1"/>
      <c r="BB774" s="1"/>
      <c r="BC774" s="1"/>
      <c r="BD774" s="1">
        <v>9.0</v>
      </c>
      <c r="BE774" s="1">
        <v>13.0</v>
      </c>
      <c r="BF774" s="1">
        <v>9.0</v>
      </c>
      <c r="BG774" s="1">
        <v>13.0</v>
      </c>
      <c r="BH774" s="1">
        <v>9.0</v>
      </c>
      <c r="BI774" s="1" t="s">
        <v>1453</v>
      </c>
      <c r="BJ774" s="1">
        <v>756.0</v>
      </c>
      <c r="BL774" s="1">
        <v>584388.0</v>
      </c>
    </row>
    <row r="775" ht="15.75" customHeight="1">
      <c r="A775" s="2" t="s">
        <v>1454</v>
      </c>
      <c r="B775" s="1">
        <f>IFERROR(__xludf.DUMMYFUNCTION("""COMPUTED_VALUE"""),35899.0)</f>
        <v>35899</v>
      </c>
      <c r="C775" s="1">
        <f>IFERROR(__xludf.DUMMYFUNCTION("""COMPUTED_VALUE"""),53.0)</f>
        <v>53</v>
      </c>
      <c r="D775" s="1" t="s">
        <v>31</v>
      </c>
      <c r="E775" s="1" t="s">
        <v>29</v>
      </c>
      <c r="F775" s="1" t="s">
        <v>30</v>
      </c>
      <c r="G775" s="1" t="s">
        <v>23</v>
      </c>
      <c r="H775" s="1" t="s">
        <v>23</v>
      </c>
      <c r="M775" s="1">
        <v>3.0</v>
      </c>
      <c r="N775" s="1">
        <v>5.0</v>
      </c>
      <c r="O775" s="1">
        <v>8.0</v>
      </c>
      <c r="P775" s="1">
        <v>9.0</v>
      </c>
      <c r="Q775" s="1">
        <v>9.0</v>
      </c>
      <c r="S775" s="1" t="s">
        <v>31</v>
      </c>
      <c r="T775" s="1" t="s">
        <v>29</v>
      </c>
      <c r="U775" s="1" t="s">
        <v>30</v>
      </c>
      <c r="V775" s="1" t="s">
        <v>23</v>
      </c>
      <c r="W775" s="1" t="s">
        <v>23</v>
      </c>
      <c r="Y775" s="1" t="str">
        <f>IFERROR(__xludf.DUMMYFUNCTION("UNIQUE(S775:W775, TRUE)"),"3")</f>
        <v>3</v>
      </c>
      <c r="Z775" s="1" t="str">
        <f>IFERROR(__xludf.DUMMYFUNCTION("""COMPUTED_VALUE"""),"5")</f>
        <v>5</v>
      </c>
      <c r="AA775" s="1" t="str">
        <f>IFERROR(__xludf.DUMMYFUNCTION("""COMPUTED_VALUE"""),"8")</f>
        <v>8</v>
      </c>
      <c r="AB775" s="1" t="str">
        <f>IFERROR(__xludf.DUMMYFUNCTION("""COMPUTED_VALUE"""),"9")</f>
        <v>9</v>
      </c>
      <c r="AE775" s="1">
        <f t="shared" ref="AE775:AI775" si="775">IF($A775&lt;&gt;"", COUNTIF($D775:$H775, "=" &amp; Y775),"")</f>
        <v>1</v>
      </c>
      <c r="AF775" s="1">
        <f t="shared" si="775"/>
        <v>1</v>
      </c>
      <c r="AG775" s="1">
        <f t="shared" si="775"/>
        <v>1</v>
      </c>
      <c r="AH775" s="1">
        <f t="shared" si="775"/>
        <v>2</v>
      </c>
      <c r="AI775" s="1">
        <f t="shared" si="775"/>
        <v>0</v>
      </c>
      <c r="AJ775" s="1">
        <f t="shared" si="3"/>
        <v>0</v>
      </c>
      <c r="AL775" s="1">
        <f>IFERROR(__xludf.DUMMYFUNCTION("IFERROR(TRANSPOSE(SORT(TRANSPOSE(FILTER(AE775:AI775, AE775:AI775&lt;&gt;0)),1, FALSE)))"),2.0)</f>
        <v>2</v>
      </c>
      <c r="AM775" s="1">
        <f>IFERROR(__xludf.DUMMYFUNCTION("""COMPUTED_VALUE"""),1.0)</f>
        <v>1</v>
      </c>
      <c r="AN775" s="1">
        <f>IFERROR(__xludf.DUMMYFUNCTION("""COMPUTED_VALUE"""),1.0)</f>
        <v>1</v>
      </c>
      <c r="AO775" s="1">
        <f>IFERROR(__xludf.DUMMYFUNCTION("""COMPUTED_VALUE"""),1.0)</f>
        <v>1</v>
      </c>
      <c r="AR775" s="1">
        <v>2.0</v>
      </c>
      <c r="AS775" s="1">
        <v>1.0</v>
      </c>
      <c r="AT775" s="1">
        <v>1.0</v>
      </c>
      <c r="AU775" s="1">
        <v>1.0</v>
      </c>
      <c r="AV775" s="1"/>
      <c r="AX775" s="1">
        <v>774.0</v>
      </c>
      <c r="AY775" s="1">
        <v>3.0</v>
      </c>
      <c r="AZ775" s="1">
        <v>2.0</v>
      </c>
      <c r="BA775" s="1"/>
      <c r="BB775" s="1"/>
      <c r="BC775" s="1"/>
      <c r="BD775" s="1">
        <v>9.0</v>
      </c>
      <c r="BE775" s="1">
        <v>13.0</v>
      </c>
      <c r="BF775" s="1">
        <v>13.0</v>
      </c>
      <c r="BG775" s="1">
        <v>9.0</v>
      </c>
      <c r="BH775" s="1">
        <v>13.0</v>
      </c>
      <c r="BI775" s="1" t="s">
        <v>1455</v>
      </c>
      <c r="BJ775" s="1">
        <v>900.0</v>
      </c>
      <c r="BL775" s="1">
        <v>696600.0</v>
      </c>
    </row>
    <row r="776" ht="15.75" customHeight="1">
      <c r="A776" s="2" t="s">
        <v>1456</v>
      </c>
      <c r="B776" s="1" t="str">
        <f>IFERROR(__xludf.DUMMYFUNCTION("""COMPUTED_VALUE"""),"29A9A")</f>
        <v>29A9A</v>
      </c>
      <c r="C776" s="1">
        <f>IFERROR(__xludf.DUMMYFUNCTION("""COMPUTED_VALUE"""),308.0)</f>
        <v>308</v>
      </c>
      <c r="D776" s="1" t="s">
        <v>24</v>
      </c>
      <c r="E776" s="1" t="s">
        <v>23</v>
      </c>
      <c r="F776" s="1" t="s">
        <v>39</v>
      </c>
      <c r="G776" s="1" t="s">
        <v>23</v>
      </c>
      <c r="H776" s="1" t="s">
        <v>39</v>
      </c>
      <c r="M776" s="1">
        <v>2.0</v>
      </c>
      <c r="N776" s="1">
        <v>9.0</v>
      </c>
      <c r="O776" s="1">
        <v>14.0</v>
      </c>
      <c r="P776" s="1">
        <v>9.0</v>
      </c>
      <c r="Q776" s="1">
        <v>14.0</v>
      </c>
      <c r="S776" s="1" t="s">
        <v>24</v>
      </c>
      <c r="T776" s="1" t="s">
        <v>23</v>
      </c>
      <c r="U776" s="1" t="s">
        <v>39</v>
      </c>
      <c r="V776" s="1" t="s">
        <v>23</v>
      </c>
      <c r="W776" s="1" t="s">
        <v>39</v>
      </c>
      <c r="Y776" s="1" t="str">
        <f>IFERROR(__xludf.DUMMYFUNCTION("UNIQUE(S776:W776, TRUE)"),"2")</f>
        <v>2</v>
      </c>
      <c r="Z776" s="1" t="str">
        <f>IFERROR(__xludf.DUMMYFUNCTION("""COMPUTED_VALUE"""),"9")</f>
        <v>9</v>
      </c>
      <c r="AA776" s="1" t="str">
        <f>IFERROR(__xludf.DUMMYFUNCTION("""COMPUTED_VALUE"""),"A")</f>
        <v>A</v>
      </c>
      <c r="AE776" s="1">
        <f t="shared" ref="AE776:AI776" si="776">IF($A776&lt;&gt;"", COUNTIF($D776:$H776, "=" &amp; Y776),"")</f>
        <v>1</v>
      </c>
      <c r="AF776" s="1">
        <f t="shared" si="776"/>
        <v>2</v>
      </c>
      <c r="AG776" s="1">
        <f t="shared" si="776"/>
        <v>2</v>
      </c>
      <c r="AH776" s="1">
        <f t="shared" si="776"/>
        <v>0</v>
      </c>
      <c r="AI776" s="1">
        <f t="shared" si="776"/>
        <v>0</v>
      </c>
      <c r="AJ776" s="1">
        <f t="shared" si="3"/>
        <v>0</v>
      </c>
      <c r="AL776" s="1">
        <f>IFERROR(__xludf.DUMMYFUNCTION("IFERROR(TRANSPOSE(SORT(TRANSPOSE(FILTER(AE776:AI776, AE776:AI776&lt;&gt;0)),1, FALSE)))"),2.0)</f>
        <v>2</v>
      </c>
      <c r="AM776" s="1">
        <f>IFERROR(__xludf.DUMMYFUNCTION("""COMPUTED_VALUE"""),2.0)</f>
        <v>2</v>
      </c>
      <c r="AN776" s="1">
        <f>IFERROR(__xludf.DUMMYFUNCTION("""COMPUTED_VALUE"""),1.0)</f>
        <v>1</v>
      </c>
      <c r="AR776" s="1">
        <v>2.0</v>
      </c>
      <c r="AS776" s="1">
        <v>2.0</v>
      </c>
      <c r="AT776" s="1">
        <v>1.0</v>
      </c>
      <c r="AU776" s="1"/>
      <c r="AV776" s="1"/>
      <c r="AX776" s="1">
        <v>775.0</v>
      </c>
      <c r="AY776" s="1">
        <v>3.0</v>
      </c>
      <c r="AZ776" s="1">
        <v>2.0</v>
      </c>
      <c r="BA776" s="1"/>
      <c r="BB776" s="1"/>
      <c r="BC776" s="1"/>
      <c r="BD776" s="1">
        <v>10.0</v>
      </c>
      <c r="BE776" s="1">
        <v>1.0</v>
      </c>
      <c r="BF776" s="1">
        <v>7.0</v>
      </c>
      <c r="BG776" s="1">
        <v>10.0</v>
      </c>
      <c r="BH776" s="1">
        <v>7.0</v>
      </c>
      <c r="BI776" s="1" t="s">
        <v>1457</v>
      </c>
      <c r="BJ776" s="1">
        <v>715.0</v>
      </c>
      <c r="BL776" s="1">
        <v>554125.0</v>
      </c>
    </row>
    <row r="777" ht="15.75" customHeight="1">
      <c r="A777" s="2" t="s">
        <v>1458</v>
      </c>
      <c r="B777" s="1">
        <f>IFERROR(__xludf.DUMMYFUNCTION("""COMPUTED_VALUE"""),77722.0)</f>
        <v>77722</v>
      </c>
      <c r="C777" s="1">
        <f>IFERROR(__xludf.DUMMYFUNCTION("""COMPUTED_VALUE"""),777.0)</f>
        <v>777</v>
      </c>
      <c r="D777" s="1" t="s">
        <v>28</v>
      </c>
      <c r="E777" s="1" t="s">
        <v>28</v>
      </c>
      <c r="F777" s="1" t="s">
        <v>28</v>
      </c>
      <c r="G777" s="1" t="s">
        <v>24</v>
      </c>
      <c r="H777" s="1" t="s">
        <v>24</v>
      </c>
      <c r="M777" s="1">
        <v>7.0</v>
      </c>
      <c r="N777" s="1">
        <v>7.0</v>
      </c>
      <c r="O777" s="1">
        <v>7.0</v>
      </c>
      <c r="P777" s="1">
        <v>2.0</v>
      </c>
      <c r="Q777" s="1">
        <v>2.0</v>
      </c>
      <c r="S777" s="1" t="s">
        <v>28</v>
      </c>
      <c r="T777" s="1" t="s">
        <v>28</v>
      </c>
      <c r="U777" s="1" t="s">
        <v>28</v>
      </c>
      <c r="V777" s="1" t="s">
        <v>24</v>
      </c>
      <c r="W777" s="1" t="s">
        <v>24</v>
      </c>
      <c r="Y777" s="1" t="str">
        <f>IFERROR(__xludf.DUMMYFUNCTION("UNIQUE(S777:W777, TRUE)"),"7")</f>
        <v>7</v>
      </c>
      <c r="Z777" s="1" t="str">
        <f>IFERROR(__xludf.DUMMYFUNCTION("""COMPUTED_VALUE"""),"2")</f>
        <v>2</v>
      </c>
      <c r="AE777" s="1">
        <f t="shared" ref="AE777:AI777" si="777">IF($A777&lt;&gt;"", COUNTIF($D777:$H777, "=" &amp; Y777),"")</f>
        <v>3</v>
      </c>
      <c r="AF777" s="1">
        <f t="shared" si="777"/>
        <v>2</v>
      </c>
      <c r="AG777" s="1">
        <f t="shared" si="777"/>
        <v>0</v>
      </c>
      <c r="AH777" s="1">
        <f t="shared" si="777"/>
        <v>0</v>
      </c>
      <c r="AI777" s="1">
        <f t="shared" si="777"/>
        <v>0</v>
      </c>
      <c r="AJ777" s="1">
        <f t="shared" si="3"/>
        <v>0</v>
      </c>
      <c r="AL777" s="1">
        <f>IFERROR(__xludf.DUMMYFUNCTION("IFERROR(TRANSPOSE(SORT(TRANSPOSE(FILTER(AE777:AI777, AE777:AI777&lt;&gt;0)),1, FALSE)))"),3.0)</f>
        <v>3</v>
      </c>
      <c r="AM777" s="1">
        <f>IFERROR(__xludf.DUMMYFUNCTION("""COMPUTED_VALUE"""),2.0)</f>
        <v>2</v>
      </c>
      <c r="AR777" s="1">
        <v>3.0</v>
      </c>
      <c r="AS777" s="1">
        <v>2.0</v>
      </c>
      <c r="AT777" s="1"/>
      <c r="AU777" s="1"/>
      <c r="AV777" s="1"/>
      <c r="AX777" s="1">
        <v>776.0</v>
      </c>
      <c r="AY777" s="1">
        <v>3.0</v>
      </c>
      <c r="AZ777" s="1">
        <v>2.0</v>
      </c>
      <c r="BA777" s="1"/>
      <c r="BB777" s="1"/>
      <c r="BC777" s="1"/>
      <c r="BD777" s="1">
        <v>10.0</v>
      </c>
      <c r="BE777" s="1">
        <v>3.0</v>
      </c>
      <c r="BF777" s="1">
        <v>3.0</v>
      </c>
      <c r="BG777" s="1">
        <v>1.0</v>
      </c>
      <c r="BH777" s="1">
        <v>10.0</v>
      </c>
      <c r="BI777" s="1" t="s">
        <v>1459</v>
      </c>
      <c r="BJ777" s="1">
        <v>52.0</v>
      </c>
      <c r="BL777" s="1">
        <v>40352.0</v>
      </c>
    </row>
    <row r="778" ht="15.75" customHeight="1">
      <c r="A778" s="2" t="s">
        <v>1460</v>
      </c>
      <c r="B778" s="1" t="str">
        <f>IFERROR(__xludf.DUMMYFUNCTION("""COMPUTED_VALUE"""),"685T5")</f>
        <v>685T5</v>
      </c>
      <c r="C778" s="1">
        <f>IFERROR(__xludf.DUMMYFUNCTION("""COMPUTED_VALUE"""),824.0)</f>
        <v>824</v>
      </c>
      <c r="D778" s="1" t="s">
        <v>40</v>
      </c>
      <c r="E778" s="1" t="s">
        <v>30</v>
      </c>
      <c r="F778" s="1" t="s">
        <v>29</v>
      </c>
      <c r="G778" s="1" t="s">
        <v>45</v>
      </c>
      <c r="H778" s="1" t="s">
        <v>29</v>
      </c>
      <c r="M778" s="1">
        <v>6.0</v>
      </c>
      <c r="N778" s="1">
        <v>8.0</v>
      </c>
      <c r="O778" s="1">
        <v>5.0</v>
      </c>
      <c r="P778" s="1">
        <v>10.0</v>
      </c>
      <c r="Q778" s="1">
        <v>5.0</v>
      </c>
      <c r="S778" s="1" t="s">
        <v>40</v>
      </c>
      <c r="T778" s="1" t="s">
        <v>30</v>
      </c>
      <c r="U778" s="1" t="s">
        <v>29</v>
      </c>
      <c r="V778" s="1" t="s">
        <v>45</v>
      </c>
      <c r="W778" s="1" t="s">
        <v>29</v>
      </c>
      <c r="Y778" s="1" t="str">
        <f>IFERROR(__xludf.DUMMYFUNCTION("UNIQUE(S778:W778, TRUE)"),"6")</f>
        <v>6</v>
      </c>
      <c r="Z778" s="1" t="str">
        <f>IFERROR(__xludf.DUMMYFUNCTION("""COMPUTED_VALUE"""),"8")</f>
        <v>8</v>
      </c>
      <c r="AA778" s="1" t="str">
        <f>IFERROR(__xludf.DUMMYFUNCTION("""COMPUTED_VALUE"""),"5")</f>
        <v>5</v>
      </c>
      <c r="AB778" s="1" t="str">
        <f>IFERROR(__xludf.DUMMYFUNCTION("""COMPUTED_VALUE"""),"T")</f>
        <v>T</v>
      </c>
      <c r="AE778" s="1">
        <f t="shared" ref="AE778:AI778" si="778">IF($A778&lt;&gt;"", COUNTIF($D778:$H778, "=" &amp; Y778),"")</f>
        <v>1</v>
      </c>
      <c r="AF778" s="1">
        <f t="shared" si="778"/>
        <v>1</v>
      </c>
      <c r="AG778" s="1">
        <f t="shared" si="778"/>
        <v>2</v>
      </c>
      <c r="AH778" s="1">
        <f t="shared" si="778"/>
        <v>1</v>
      </c>
      <c r="AI778" s="1">
        <f t="shared" si="778"/>
        <v>0</v>
      </c>
      <c r="AJ778" s="1">
        <f t="shared" si="3"/>
        <v>0</v>
      </c>
      <c r="AL778" s="1">
        <f>IFERROR(__xludf.DUMMYFUNCTION("IFERROR(TRANSPOSE(SORT(TRANSPOSE(FILTER(AE778:AI778, AE778:AI778&lt;&gt;0)),1, FALSE)))"),2.0)</f>
        <v>2</v>
      </c>
      <c r="AM778" s="1">
        <f>IFERROR(__xludf.DUMMYFUNCTION("""COMPUTED_VALUE"""),1.0)</f>
        <v>1</v>
      </c>
      <c r="AN778" s="1">
        <f>IFERROR(__xludf.DUMMYFUNCTION("""COMPUTED_VALUE"""),1.0)</f>
        <v>1</v>
      </c>
      <c r="AO778" s="1">
        <f>IFERROR(__xludf.DUMMYFUNCTION("""COMPUTED_VALUE"""),1.0)</f>
        <v>1</v>
      </c>
      <c r="AR778" s="1">
        <v>2.0</v>
      </c>
      <c r="AS778" s="1">
        <v>1.0</v>
      </c>
      <c r="AT778" s="1">
        <v>1.0</v>
      </c>
      <c r="AU778" s="1">
        <v>1.0</v>
      </c>
      <c r="AV778" s="1"/>
      <c r="AX778" s="1">
        <v>777.0</v>
      </c>
      <c r="AY778" s="1">
        <v>3.0</v>
      </c>
      <c r="AZ778" s="1">
        <v>2.0</v>
      </c>
      <c r="BA778" s="1"/>
      <c r="BB778" s="1"/>
      <c r="BC778" s="1"/>
      <c r="BD778" s="1">
        <v>10.0</v>
      </c>
      <c r="BE778" s="1">
        <v>5.0</v>
      </c>
      <c r="BF778" s="1">
        <v>1.0</v>
      </c>
      <c r="BG778" s="1">
        <v>5.0</v>
      </c>
      <c r="BH778" s="1">
        <v>10.0</v>
      </c>
      <c r="BI778" s="1" t="s">
        <v>1461</v>
      </c>
      <c r="BJ778" s="1">
        <v>161.0</v>
      </c>
      <c r="BL778" s="1">
        <v>125097.0</v>
      </c>
    </row>
    <row r="779" ht="15.75" customHeight="1">
      <c r="A779" s="2" t="s">
        <v>1462</v>
      </c>
      <c r="B779" s="1" t="str">
        <f>IFERROR(__xludf.DUMMYFUNCTION("""COMPUTED_VALUE"""),"2242J")</f>
        <v>2242J</v>
      </c>
      <c r="C779" s="1">
        <f>IFERROR(__xludf.DUMMYFUNCTION("""COMPUTED_VALUE"""),238.0)</f>
        <v>238</v>
      </c>
      <c r="D779" s="1" t="s">
        <v>24</v>
      </c>
      <c r="E779" s="1" t="s">
        <v>24</v>
      </c>
      <c r="F779" s="1" t="s">
        <v>21</v>
      </c>
      <c r="G779" s="1" t="s">
        <v>24</v>
      </c>
      <c r="H779" s="1" t="s">
        <v>22</v>
      </c>
      <c r="M779" s="1">
        <v>2.0</v>
      </c>
      <c r="N779" s="1">
        <v>2.0</v>
      </c>
      <c r="O779" s="1">
        <v>4.0</v>
      </c>
      <c r="P779" s="1">
        <v>2.0</v>
      </c>
      <c r="Q779" s="1">
        <v>1.0</v>
      </c>
      <c r="S779" s="1" t="s">
        <v>24</v>
      </c>
      <c r="T779" s="1" t="s">
        <v>24</v>
      </c>
      <c r="U779" s="1" t="s">
        <v>21</v>
      </c>
      <c r="V779" s="1" t="s">
        <v>24</v>
      </c>
      <c r="W779" s="1" t="s">
        <v>25</v>
      </c>
      <c r="Y779" s="1" t="str">
        <f>IFERROR(__xludf.DUMMYFUNCTION("UNIQUE(S779:W779, TRUE)"),"2")</f>
        <v>2</v>
      </c>
      <c r="Z779" s="1" t="str">
        <f>IFERROR(__xludf.DUMMYFUNCTION("""COMPUTED_VALUE"""),"4")</f>
        <v>4</v>
      </c>
      <c r="AA779" s="1" t="str">
        <f>IFERROR(__xludf.DUMMYFUNCTION("""COMPUTED_VALUE"""),"")</f>
        <v/>
      </c>
      <c r="AE779" s="1">
        <f t="shared" ref="AE779:AI779" si="779">IF($A779&lt;&gt;"", COUNTIF($D779:$H779, "=" &amp; Y779),"")</f>
        <v>3</v>
      </c>
      <c r="AF779" s="1">
        <f t="shared" si="779"/>
        <v>1</v>
      </c>
      <c r="AG779" s="1">
        <f t="shared" si="779"/>
        <v>0</v>
      </c>
      <c r="AH779" s="1">
        <f t="shared" si="779"/>
        <v>0</v>
      </c>
      <c r="AI779" s="1">
        <f t="shared" si="779"/>
        <v>0</v>
      </c>
      <c r="AJ779" s="1">
        <f t="shared" si="3"/>
        <v>1</v>
      </c>
      <c r="AL779" s="1">
        <f>IFERROR(__xludf.DUMMYFUNCTION("IFERROR(TRANSPOSE(SORT(TRANSPOSE(FILTER(AE779:AI779, AE779:AI779&lt;&gt;0)),1, FALSE)))"),3.0)</f>
        <v>3</v>
      </c>
      <c r="AM779" s="1">
        <f>IFERROR(__xludf.DUMMYFUNCTION("""COMPUTED_VALUE"""),1.0)</f>
        <v>1</v>
      </c>
      <c r="AR779" s="1">
        <v>4.0</v>
      </c>
      <c r="AS779" s="1">
        <v>1.0</v>
      </c>
      <c r="AT779" s="1"/>
      <c r="AU779" s="1"/>
      <c r="AV779" s="1"/>
      <c r="AX779" s="1">
        <v>778.0</v>
      </c>
      <c r="AY779" s="1">
        <v>3.0</v>
      </c>
      <c r="AZ779" s="1">
        <v>2.0</v>
      </c>
      <c r="BA779" s="1"/>
      <c r="BB779" s="1"/>
      <c r="BC779" s="1"/>
      <c r="BD779" s="1">
        <v>10.0</v>
      </c>
      <c r="BE779" s="1">
        <v>5.0</v>
      </c>
      <c r="BF779" s="1">
        <v>10.0</v>
      </c>
      <c r="BG779" s="1">
        <v>5.0</v>
      </c>
      <c r="BH779" s="1">
        <v>5.0</v>
      </c>
      <c r="BI779" s="1" t="s">
        <v>1463</v>
      </c>
      <c r="BJ779" s="1">
        <v>58.0</v>
      </c>
      <c r="BL779" s="1">
        <v>45124.0</v>
      </c>
    </row>
    <row r="780" ht="15.75" customHeight="1">
      <c r="A780" s="2" t="s">
        <v>1464</v>
      </c>
      <c r="B780" s="1" t="str">
        <f>IFERROR(__xludf.DUMMYFUNCTION("""COMPUTED_VALUE"""),"66QKJ")</f>
        <v>66QKJ</v>
      </c>
      <c r="C780" s="1">
        <f>IFERROR(__xludf.DUMMYFUNCTION("""COMPUTED_VALUE"""),131.0)</f>
        <v>131</v>
      </c>
      <c r="D780" s="1" t="s">
        <v>40</v>
      </c>
      <c r="E780" s="1" t="s">
        <v>40</v>
      </c>
      <c r="F780" s="1" t="s">
        <v>20</v>
      </c>
      <c r="G780" s="1" t="s">
        <v>38</v>
      </c>
      <c r="H780" s="1" t="s">
        <v>22</v>
      </c>
      <c r="M780" s="1">
        <v>6.0</v>
      </c>
      <c r="N780" s="1">
        <v>6.0</v>
      </c>
      <c r="O780" s="1">
        <v>12.0</v>
      </c>
      <c r="P780" s="1">
        <v>13.0</v>
      </c>
      <c r="Q780" s="1">
        <v>1.0</v>
      </c>
      <c r="S780" s="1" t="s">
        <v>40</v>
      </c>
      <c r="T780" s="1" t="s">
        <v>40</v>
      </c>
      <c r="U780" s="1" t="s">
        <v>20</v>
      </c>
      <c r="V780" s="1" t="s">
        <v>38</v>
      </c>
      <c r="W780" s="1" t="s">
        <v>25</v>
      </c>
      <c r="Y780" s="1" t="str">
        <f>IFERROR(__xludf.DUMMYFUNCTION("UNIQUE(S780:W780, TRUE)"),"6")</f>
        <v>6</v>
      </c>
      <c r="Z780" s="1" t="str">
        <f>IFERROR(__xludf.DUMMYFUNCTION("""COMPUTED_VALUE"""),"Q")</f>
        <v>Q</v>
      </c>
      <c r="AA780" s="1" t="str">
        <f>IFERROR(__xludf.DUMMYFUNCTION("""COMPUTED_VALUE"""),"K")</f>
        <v>K</v>
      </c>
      <c r="AB780" s="1" t="str">
        <f>IFERROR(__xludf.DUMMYFUNCTION("""COMPUTED_VALUE"""),"")</f>
        <v/>
      </c>
      <c r="AE780" s="1">
        <f t="shared" ref="AE780:AI780" si="780">IF($A780&lt;&gt;"", COUNTIF($D780:$H780, "=" &amp; Y780),"")</f>
        <v>2</v>
      </c>
      <c r="AF780" s="1">
        <f t="shared" si="780"/>
        <v>1</v>
      </c>
      <c r="AG780" s="1">
        <f t="shared" si="780"/>
        <v>1</v>
      </c>
      <c r="AH780" s="1">
        <f t="shared" si="780"/>
        <v>0</v>
      </c>
      <c r="AI780" s="1">
        <f t="shared" si="780"/>
        <v>0</v>
      </c>
      <c r="AJ780" s="1">
        <f t="shared" si="3"/>
        <v>1</v>
      </c>
      <c r="AL780" s="1">
        <f>IFERROR(__xludf.DUMMYFUNCTION("IFERROR(TRANSPOSE(SORT(TRANSPOSE(FILTER(AE780:AI780, AE780:AI780&lt;&gt;0)),1, FALSE)))"),2.0)</f>
        <v>2</v>
      </c>
      <c r="AM780" s="1">
        <f>IFERROR(__xludf.DUMMYFUNCTION("""COMPUTED_VALUE"""),1.0)</f>
        <v>1</v>
      </c>
      <c r="AN780" s="1">
        <f>IFERROR(__xludf.DUMMYFUNCTION("""COMPUTED_VALUE"""),1.0)</f>
        <v>1</v>
      </c>
      <c r="AR780" s="1">
        <v>3.0</v>
      </c>
      <c r="AS780" s="1">
        <v>1.0</v>
      </c>
      <c r="AT780" s="1">
        <v>1.0</v>
      </c>
      <c r="AU780" s="1"/>
      <c r="AV780" s="1"/>
      <c r="AX780" s="1">
        <v>779.0</v>
      </c>
      <c r="AY780" s="1">
        <v>3.0</v>
      </c>
      <c r="AZ780" s="1">
        <v>2.0</v>
      </c>
      <c r="BA780" s="1"/>
      <c r="BB780" s="1"/>
      <c r="BC780" s="1"/>
      <c r="BD780" s="1">
        <v>10.0</v>
      </c>
      <c r="BE780" s="1">
        <v>5.0</v>
      </c>
      <c r="BF780" s="1">
        <v>10.0</v>
      </c>
      <c r="BG780" s="1">
        <v>10.0</v>
      </c>
      <c r="BH780" s="1">
        <v>5.0</v>
      </c>
      <c r="BI780" s="1" t="s">
        <v>1465</v>
      </c>
      <c r="BJ780" s="1">
        <v>250.0</v>
      </c>
      <c r="BL780" s="1">
        <v>194750.0</v>
      </c>
    </row>
    <row r="781" ht="15.75" customHeight="1">
      <c r="A781" s="2" t="s">
        <v>1466</v>
      </c>
      <c r="B781" s="1" t="str">
        <f>IFERROR(__xludf.DUMMYFUNCTION("""COMPUTED_VALUE"""),"6K38Q")</f>
        <v>6K38Q</v>
      </c>
      <c r="C781" s="1">
        <f>IFERROR(__xludf.DUMMYFUNCTION("""COMPUTED_VALUE"""),397.0)</f>
        <v>397</v>
      </c>
      <c r="D781" s="1" t="s">
        <v>40</v>
      </c>
      <c r="E781" s="1" t="s">
        <v>38</v>
      </c>
      <c r="F781" s="1" t="s">
        <v>31</v>
      </c>
      <c r="G781" s="1" t="s">
        <v>30</v>
      </c>
      <c r="H781" s="1" t="s">
        <v>20</v>
      </c>
      <c r="M781" s="1">
        <v>6.0</v>
      </c>
      <c r="N781" s="1">
        <v>13.0</v>
      </c>
      <c r="O781" s="1">
        <v>3.0</v>
      </c>
      <c r="P781" s="1">
        <v>8.0</v>
      </c>
      <c r="Q781" s="1">
        <v>12.0</v>
      </c>
      <c r="S781" s="1" t="s">
        <v>40</v>
      </c>
      <c r="T781" s="1" t="s">
        <v>38</v>
      </c>
      <c r="U781" s="1" t="s">
        <v>31</v>
      </c>
      <c r="V781" s="1" t="s">
        <v>30</v>
      </c>
      <c r="W781" s="1" t="s">
        <v>20</v>
      </c>
      <c r="Y781" s="1" t="str">
        <f>IFERROR(__xludf.DUMMYFUNCTION("UNIQUE(S781:W781, TRUE)"),"6")</f>
        <v>6</v>
      </c>
      <c r="Z781" s="1" t="str">
        <f>IFERROR(__xludf.DUMMYFUNCTION("""COMPUTED_VALUE"""),"K")</f>
        <v>K</v>
      </c>
      <c r="AA781" s="1" t="str">
        <f>IFERROR(__xludf.DUMMYFUNCTION("""COMPUTED_VALUE"""),"3")</f>
        <v>3</v>
      </c>
      <c r="AB781" s="1" t="str">
        <f>IFERROR(__xludf.DUMMYFUNCTION("""COMPUTED_VALUE"""),"8")</f>
        <v>8</v>
      </c>
      <c r="AC781" s="1" t="str">
        <f>IFERROR(__xludf.DUMMYFUNCTION("""COMPUTED_VALUE"""),"Q")</f>
        <v>Q</v>
      </c>
      <c r="AE781" s="1">
        <f t="shared" ref="AE781:AI781" si="781">IF($A781&lt;&gt;"", COUNTIF($D781:$H781, "=" &amp; Y781),"")</f>
        <v>1</v>
      </c>
      <c r="AF781" s="1">
        <f t="shared" si="781"/>
        <v>1</v>
      </c>
      <c r="AG781" s="1">
        <f t="shared" si="781"/>
        <v>1</v>
      </c>
      <c r="AH781" s="1">
        <f t="shared" si="781"/>
        <v>1</v>
      </c>
      <c r="AI781" s="1">
        <f t="shared" si="781"/>
        <v>1</v>
      </c>
      <c r="AJ781" s="1">
        <f t="shared" si="3"/>
        <v>0</v>
      </c>
      <c r="AL781" s="1">
        <f>IFERROR(__xludf.DUMMYFUNCTION("IFERROR(TRANSPOSE(SORT(TRANSPOSE(FILTER(AE781:AI781, AE781:AI781&lt;&gt;0)),1, FALSE)))"),1.0)</f>
        <v>1</v>
      </c>
      <c r="AM781" s="1">
        <f>IFERROR(__xludf.DUMMYFUNCTION("""COMPUTED_VALUE"""),1.0)</f>
        <v>1</v>
      </c>
      <c r="AN781" s="1">
        <f>IFERROR(__xludf.DUMMYFUNCTION("""COMPUTED_VALUE"""),1.0)</f>
        <v>1</v>
      </c>
      <c r="AO781" s="1">
        <f>IFERROR(__xludf.DUMMYFUNCTION("""COMPUTED_VALUE"""),1.0)</f>
        <v>1</v>
      </c>
      <c r="AP781" s="1">
        <f>IFERROR(__xludf.DUMMYFUNCTION("""COMPUTED_VALUE"""),1.0)</f>
        <v>1</v>
      </c>
      <c r="AR781" s="1">
        <v>1.0</v>
      </c>
      <c r="AS781" s="1">
        <v>1.0</v>
      </c>
      <c r="AT781" s="1">
        <v>1.0</v>
      </c>
      <c r="AU781" s="1">
        <v>1.0</v>
      </c>
      <c r="AV781" s="1">
        <v>1.0</v>
      </c>
      <c r="AX781" s="1">
        <v>780.0</v>
      </c>
      <c r="AY781" s="1">
        <v>3.0</v>
      </c>
      <c r="AZ781" s="1">
        <v>2.0</v>
      </c>
      <c r="BA781" s="1"/>
      <c r="BB781" s="1"/>
      <c r="BC781" s="1"/>
      <c r="BD781" s="1">
        <v>10.0</v>
      </c>
      <c r="BE781" s="1">
        <v>8.0</v>
      </c>
      <c r="BF781" s="1">
        <v>8.0</v>
      </c>
      <c r="BG781" s="1">
        <v>8.0</v>
      </c>
      <c r="BH781" s="1">
        <v>10.0</v>
      </c>
      <c r="BI781" s="1" t="s">
        <v>1467</v>
      </c>
      <c r="BJ781" s="1">
        <v>13.0</v>
      </c>
      <c r="BL781" s="1">
        <v>10140.0</v>
      </c>
    </row>
    <row r="782" ht="15.75" customHeight="1">
      <c r="A782" s="2" t="s">
        <v>1468</v>
      </c>
      <c r="B782" s="1" t="str">
        <f>IFERROR(__xludf.DUMMYFUNCTION("""COMPUTED_VALUE"""),"5K798")</f>
        <v>5K798</v>
      </c>
      <c r="C782" s="1">
        <f>IFERROR(__xludf.DUMMYFUNCTION("""COMPUTED_VALUE"""),400.0)</f>
        <v>400</v>
      </c>
      <c r="D782" s="1" t="s">
        <v>29</v>
      </c>
      <c r="E782" s="1" t="s">
        <v>38</v>
      </c>
      <c r="F782" s="1" t="s">
        <v>28</v>
      </c>
      <c r="G782" s="1" t="s">
        <v>23</v>
      </c>
      <c r="H782" s="1" t="s">
        <v>30</v>
      </c>
      <c r="M782" s="1">
        <v>5.0</v>
      </c>
      <c r="N782" s="1">
        <v>13.0</v>
      </c>
      <c r="O782" s="1">
        <v>7.0</v>
      </c>
      <c r="P782" s="1">
        <v>9.0</v>
      </c>
      <c r="Q782" s="1">
        <v>8.0</v>
      </c>
      <c r="S782" s="1" t="s">
        <v>29</v>
      </c>
      <c r="T782" s="1" t="s">
        <v>38</v>
      </c>
      <c r="U782" s="1" t="s">
        <v>28</v>
      </c>
      <c r="V782" s="1" t="s">
        <v>23</v>
      </c>
      <c r="W782" s="1" t="s">
        <v>30</v>
      </c>
      <c r="Y782" s="1" t="str">
        <f>IFERROR(__xludf.DUMMYFUNCTION("UNIQUE(S782:W782, TRUE)"),"5")</f>
        <v>5</v>
      </c>
      <c r="Z782" s="1" t="str">
        <f>IFERROR(__xludf.DUMMYFUNCTION("""COMPUTED_VALUE"""),"K")</f>
        <v>K</v>
      </c>
      <c r="AA782" s="1" t="str">
        <f>IFERROR(__xludf.DUMMYFUNCTION("""COMPUTED_VALUE"""),"7")</f>
        <v>7</v>
      </c>
      <c r="AB782" s="1" t="str">
        <f>IFERROR(__xludf.DUMMYFUNCTION("""COMPUTED_VALUE"""),"9")</f>
        <v>9</v>
      </c>
      <c r="AC782" s="1" t="str">
        <f>IFERROR(__xludf.DUMMYFUNCTION("""COMPUTED_VALUE"""),"8")</f>
        <v>8</v>
      </c>
      <c r="AE782" s="1">
        <f t="shared" ref="AE782:AI782" si="782">IF($A782&lt;&gt;"", COUNTIF($D782:$H782, "=" &amp; Y782),"")</f>
        <v>1</v>
      </c>
      <c r="AF782" s="1">
        <f t="shared" si="782"/>
        <v>1</v>
      </c>
      <c r="AG782" s="1">
        <f t="shared" si="782"/>
        <v>1</v>
      </c>
      <c r="AH782" s="1">
        <f t="shared" si="782"/>
        <v>1</v>
      </c>
      <c r="AI782" s="1">
        <f t="shared" si="782"/>
        <v>1</v>
      </c>
      <c r="AJ782" s="1">
        <f t="shared" si="3"/>
        <v>0</v>
      </c>
      <c r="AL782" s="1">
        <f>IFERROR(__xludf.DUMMYFUNCTION("IFERROR(TRANSPOSE(SORT(TRANSPOSE(FILTER(AE782:AI782, AE782:AI782&lt;&gt;0)),1, FALSE)))"),1.0)</f>
        <v>1</v>
      </c>
      <c r="AM782" s="1">
        <f>IFERROR(__xludf.DUMMYFUNCTION("""COMPUTED_VALUE"""),1.0)</f>
        <v>1</v>
      </c>
      <c r="AN782" s="1">
        <f>IFERROR(__xludf.DUMMYFUNCTION("""COMPUTED_VALUE"""),1.0)</f>
        <v>1</v>
      </c>
      <c r="AO782" s="1">
        <f>IFERROR(__xludf.DUMMYFUNCTION("""COMPUTED_VALUE"""),1.0)</f>
        <v>1</v>
      </c>
      <c r="AP782" s="1">
        <f>IFERROR(__xludf.DUMMYFUNCTION("""COMPUTED_VALUE"""),1.0)</f>
        <v>1</v>
      </c>
      <c r="AR782" s="1">
        <v>1.0</v>
      </c>
      <c r="AS782" s="1">
        <v>1.0</v>
      </c>
      <c r="AT782" s="1">
        <v>1.0</v>
      </c>
      <c r="AU782" s="1">
        <v>1.0</v>
      </c>
      <c r="AV782" s="1">
        <v>1.0</v>
      </c>
      <c r="AX782" s="1">
        <v>781.0</v>
      </c>
      <c r="AY782" s="1">
        <v>3.0</v>
      </c>
      <c r="AZ782" s="1">
        <v>2.0</v>
      </c>
      <c r="BA782" s="1"/>
      <c r="BB782" s="1"/>
      <c r="BC782" s="1"/>
      <c r="BD782" s="1">
        <v>10.0</v>
      </c>
      <c r="BE782" s="1">
        <v>8.0</v>
      </c>
      <c r="BF782" s="1">
        <v>8.0</v>
      </c>
      <c r="BG782" s="1">
        <v>10.0</v>
      </c>
      <c r="BH782" s="1">
        <v>10.0</v>
      </c>
      <c r="BI782" s="1" t="s">
        <v>1469</v>
      </c>
      <c r="BJ782" s="1">
        <v>244.0</v>
      </c>
      <c r="BL782" s="1">
        <v>190564.0</v>
      </c>
    </row>
    <row r="783" ht="15.75" customHeight="1">
      <c r="A783" s="2" t="s">
        <v>1470</v>
      </c>
      <c r="B783" s="1" t="str">
        <f>IFERROR(__xludf.DUMMYFUNCTION("""COMPUTED_VALUE"""),"A9JK6")</f>
        <v>A9JK6</v>
      </c>
      <c r="C783" s="1">
        <f>IFERROR(__xludf.DUMMYFUNCTION("""COMPUTED_VALUE"""),793.0)</f>
        <v>793</v>
      </c>
      <c r="D783" s="1" t="s">
        <v>39</v>
      </c>
      <c r="E783" s="1" t="s">
        <v>23</v>
      </c>
      <c r="F783" s="1" t="s">
        <v>22</v>
      </c>
      <c r="G783" s="1" t="s">
        <v>38</v>
      </c>
      <c r="H783" s="1" t="s">
        <v>40</v>
      </c>
      <c r="M783" s="1">
        <v>14.0</v>
      </c>
      <c r="N783" s="1">
        <v>9.0</v>
      </c>
      <c r="O783" s="1">
        <v>1.0</v>
      </c>
      <c r="P783" s="1">
        <v>13.0</v>
      </c>
      <c r="Q783" s="1">
        <v>6.0</v>
      </c>
      <c r="S783" s="1" t="s">
        <v>39</v>
      </c>
      <c r="T783" s="1" t="s">
        <v>23</v>
      </c>
      <c r="U783" s="1" t="s">
        <v>25</v>
      </c>
      <c r="V783" s="1" t="s">
        <v>38</v>
      </c>
      <c r="W783" s="1" t="s">
        <v>40</v>
      </c>
      <c r="Y783" s="1" t="str">
        <f>IFERROR(__xludf.DUMMYFUNCTION("UNIQUE(S783:W783, TRUE)"),"A")</f>
        <v>A</v>
      </c>
      <c r="Z783" s="1" t="str">
        <f>IFERROR(__xludf.DUMMYFUNCTION("""COMPUTED_VALUE"""),"9")</f>
        <v>9</v>
      </c>
      <c r="AA783" s="1" t="str">
        <f>IFERROR(__xludf.DUMMYFUNCTION("""COMPUTED_VALUE"""),"")</f>
        <v/>
      </c>
      <c r="AB783" s="1" t="str">
        <f>IFERROR(__xludf.DUMMYFUNCTION("""COMPUTED_VALUE"""),"K")</f>
        <v>K</v>
      </c>
      <c r="AC783" s="1" t="str">
        <f>IFERROR(__xludf.DUMMYFUNCTION("""COMPUTED_VALUE"""),"6")</f>
        <v>6</v>
      </c>
      <c r="AE783" s="1">
        <f t="shared" ref="AE783:AI783" si="783">IF($A783&lt;&gt;"", COUNTIF($D783:$H783, "=" &amp; Y783),"")</f>
        <v>1</v>
      </c>
      <c r="AF783" s="1">
        <f t="shared" si="783"/>
        <v>1</v>
      </c>
      <c r="AG783" s="1">
        <f t="shared" si="783"/>
        <v>0</v>
      </c>
      <c r="AH783" s="1">
        <f t="shared" si="783"/>
        <v>1</v>
      </c>
      <c r="AI783" s="1">
        <f t="shared" si="783"/>
        <v>1</v>
      </c>
      <c r="AJ783" s="1">
        <f t="shared" si="3"/>
        <v>1</v>
      </c>
      <c r="AL783" s="1">
        <f>IFERROR(__xludf.DUMMYFUNCTION("IFERROR(TRANSPOSE(SORT(TRANSPOSE(FILTER(AE783:AI783, AE783:AI783&lt;&gt;0)),1, FALSE)))"),1.0)</f>
        <v>1</v>
      </c>
      <c r="AM783" s="1">
        <f>IFERROR(__xludf.DUMMYFUNCTION("""COMPUTED_VALUE"""),1.0)</f>
        <v>1</v>
      </c>
      <c r="AN783" s="1">
        <f>IFERROR(__xludf.DUMMYFUNCTION("""COMPUTED_VALUE"""),1.0)</f>
        <v>1</v>
      </c>
      <c r="AO783" s="1">
        <f>IFERROR(__xludf.DUMMYFUNCTION("""COMPUTED_VALUE"""),1.0)</f>
        <v>1</v>
      </c>
      <c r="AR783" s="1">
        <v>2.0</v>
      </c>
      <c r="AS783" s="1">
        <v>1.0</v>
      </c>
      <c r="AT783" s="1">
        <v>1.0</v>
      </c>
      <c r="AU783" s="1">
        <v>1.0</v>
      </c>
      <c r="AV783" s="1"/>
      <c r="AX783" s="1">
        <v>782.0</v>
      </c>
      <c r="AY783" s="1">
        <v>3.0</v>
      </c>
      <c r="AZ783" s="1">
        <v>2.0</v>
      </c>
      <c r="BA783" s="1"/>
      <c r="BB783" s="1"/>
      <c r="BC783" s="1"/>
      <c r="BD783" s="1">
        <v>10.0</v>
      </c>
      <c r="BE783" s="1">
        <v>10.0</v>
      </c>
      <c r="BF783" s="1">
        <v>4.0</v>
      </c>
      <c r="BG783" s="1">
        <v>4.0</v>
      </c>
      <c r="BH783" s="1">
        <v>10.0</v>
      </c>
      <c r="BI783" s="1" t="s">
        <v>1471</v>
      </c>
      <c r="BJ783" s="1">
        <v>61.0</v>
      </c>
      <c r="BL783" s="1">
        <v>47702.0</v>
      </c>
    </row>
    <row r="784" ht="15.75" customHeight="1">
      <c r="A784" s="2" t="s">
        <v>1472</v>
      </c>
      <c r="B784" s="1" t="str">
        <f>IFERROR(__xludf.DUMMYFUNCTION("""COMPUTED_VALUE"""),"255A2")</f>
        <v>255A2</v>
      </c>
      <c r="C784" s="1">
        <f>IFERROR(__xludf.DUMMYFUNCTION("""COMPUTED_VALUE"""),51.0)</f>
        <v>51</v>
      </c>
      <c r="D784" s="1" t="s">
        <v>24</v>
      </c>
      <c r="E784" s="1" t="s">
        <v>29</v>
      </c>
      <c r="F784" s="1" t="s">
        <v>29</v>
      </c>
      <c r="G784" s="1" t="s">
        <v>39</v>
      </c>
      <c r="H784" s="1" t="s">
        <v>24</v>
      </c>
      <c r="M784" s="1">
        <v>2.0</v>
      </c>
      <c r="N784" s="1">
        <v>5.0</v>
      </c>
      <c r="O784" s="1">
        <v>5.0</v>
      </c>
      <c r="P784" s="1">
        <v>14.0</v>
      </c>
      <c r="Q784" s="1">
        <v>2.0</v>
      </c>
      <c r="S784" s="1" t="s">
        <v>24</v>
      </c>
      <c r="T784" s="1" t="s">
        <v>29</v>
      </c>
      <c r="U784" s="1" t="s">
        <v>29</v>
      </c>
      <c r="V784" s="1" t="s">
        <v>39</v>
      </c>
      <c r="W784" s="1" t="s">
        <v>24</v>
      </c>
      <c r="Y784" s="1" t="str">
        <f>IFERROR(__xludf.DUMMYFUNCTION("UNIQUE(S784:W784, TRUE)"),"2")</f>
        <v>2</v>
      </c>
      <c r="Z784" s="1" t="str">
        <f>IFERROR(__xludf.DUMMYFUNCTION("""COMPUTED_VALUE"""),"5")</f>
        <v>5</v>
      </c>
      <c r="AA784" s="1" t="str">
        <f>IFERROR(__xludf.DUMMYFUNCTION("""COMPUTED_VALUE"""),"A")</f>
        <v>A</v>
      </c>
      <c r="AE784" s="1">
        <f t="shared" ref="AE784:AI784" si="784">IF($A784&lt;&gt;"", COUNTIF($D784:$H784, "=" &amp; Y784),"")</f>
        <v>2</v>
      </c>
      <c r="AF784" s="1">
        <f t="shared" si="784"/>
        <v>2</v>
      </c>
      <c r="AG784" s="1">
        <f t="shared" si="784"/>
        <v>1</v>
      </c>
      <c r="AH784" s="1">
        <f t="shared" si="784"/>
        <v>0</v>
      </c>
      <c r="AI784" s="1">
        <f t="shared" si="784"/>
        <v>0</v>
      </c>
      <c r="AJ784" s="1">
        <f t="shared" si="3"/>
        <v>0</v>
      </c>
      <c r="AL784" s="1">
        <f>IFERROR(__xludf.DUMMYFUNCTION("IFERROR(TRANSPOSE(SORT(TRANSPOSE(FILTER(AE784:AI784, AE784:AI784&lt;&gt;0)),1, FALSE)))"),2.0)</f>
        <v>2</v>
      </c>
      <c r="AM784" s="1">
        <f>IFERROR(__xludf.DUMMYFUNCTION("""COMPUTED_VALUE"""),2.0)</f>
        <v>2</v>
      </c>
      <c r="AN784" s="1">
        <f>IFERROR(__xludf.DUMMYFUNCTION("""COMPUTED_VALUE"""),1.0)</f>
        <v>1</v>
      </c>
      <c r="AR784" s="1">
        <v>2.0</v>
      </c>
      <c r="AS784" s="1">
        <v>2.0</v>
      </c>
      <c r="AT784" s="1">
        <v>1.0</v>
      </c>
      <c r="AU784" s="1"/>
      <c r="AV784" s="1"/>
      <c r="AX784" s="1">
        <v>783.0</v>
      </c>
      <c r="AY784" s="1">
        <v>3.0</v>
      </c>
      <c r="AZ784" s="1">
        <v>2.0</v>
      </c>
      <c r="BA784" s="1"/>
      <c r="BB784" s="1"/>
      <c r="BC784" s="1"/>
      <c r="BD784" s="1">
        <v>10.0</v>
      </c>
      <c r="BE784" s="1">
        <v>13.0</v>
      </c>
      <c r="BF784" s="1">
        <v>10.0</v>
      </c>
      <c r="BG784" s="1">
        <v>10.0</v>
      </c>
      <c r="BH784" s="1">
        <v>13.0</v>
      </c>
      <c r="BI784" s="1" t="s">
        <v>1473</v>
      </c>
      <c r="BJ784" s="1">
        <v>77.0</v>
      </c>
      <c r="BL784" s="1">
        <v>60291.0</v>
      </c>
    </row>
    <row r="785" ht="15.75" customHeight="1">
      <c r="A785" s="2" t="s">
        <v>1474</v>
      </c>
      <c r="B785" s="1" t="str">
        <f>IFERROR(__xludf.DUMMYFUNCTION("""COMPUTED_VALUE"""),"33TTT")</f>
        <v>33TTT</v>
      </c>
      <c r="C785" s="1">
        <f>IFERROR(__xludf.DUMMYFUNCTION("""COMPUTED_VALUE"""),557.0)</f>
        <v>557</v>
      </c>
      <c r="D785" s="1" t="s">
        <v>31</v>
      </c>
      <c r="E785" s="1" t="s">
        <v>31</v>
      </c>
      <c r="F785" s="1" t="s">
        <v>45</v>
      </c>
      <c r="G785" s="1" t="s">
        <v>45</v>
      </c>
      <c r="H785" s="1" t="s">
        <v>45</v>
      </c>
      <c r="M785" s="1">
        <v>3.0</v>
      </c>
      <c r="N785" s="1">
        <v>3.0</v>
      </c>
      <c r="O785" s="1">
        <v>10.0</v>
      </c>
      <c r="P785" s="1">
        <v>10.0</v>
      </c>
      <c r="Q785" s="1">
        <v>10.0</v>
      </c>
      <c r="S785" s="1" t="s">
        <v>31</v>
      </c>
      <c r="T785" s="1" t="s">
        <v>31</v>
      </c>
      <c r="U785" s="1" t="s">
        <v>45</v>
      </c>
      <c r="V785" s="1" t="s">
        <v>45</v>
      </c>
      <c r="W785" s="1" t="s">
        <v>45</v>
      </c>
      <c r="Y785" s="1" t="str">
        <f>IFERROR(__xludf.DUMMYFUNCTION("UNIQUE(S785:W785, TRUE)"),"3")</f>
        <v>3</v>
      </c>
      <c r="Z785" s="1" t="str">
        <f>IFERROR(__xludf.DUMMYFUNCTION("""COMPUTED_VALUE"""),"T")</f>
        <v>T</v>
      </c>
      <c r="AE785" s="1">
        <f t="shared" ref="AE785:AI785" si="785">IF($A785&lt;&gt;"", COUNTIF($D785:$H785, "=" &amp; Y785),"")</f>
        <v>2</v>
      </c>
      <c r="AF785" s="1">
        <f t="shared" si="785"/>
        <v>3</v>
      </c>
      <c r="AG785" s="1">
        <f t="shared" si="785"/>
        <v>0</v>
      </c>
      <c r="AH785" s="1">
        <f t="shared" si="785"/>
        <v>0</v>
      </c>
      <c r="AI785" s="1">
        <f t="shared" si="785"/>
        <v>0</v>
      </c>
      <c r="AJ785" s="1">
        <f t="shared" si="3"/>
        <v>0</v>
      </c>
      <c r="AL785" s="1">
        <f>IFERROR(__xludf.DUMMYFUNCTION("IFERROR(TRANSPOSE(SORT(TRANSPOSE(FILTER(AE785:AI785, AE785:AI785&lt;&gt;0)),1, FALSE)))"),3.0)</f>
        <v>3</v>
      </c>
      <c r="AM785" s="1">
        <f>IFERROR(__xludf.DUMMYFUNCTION("""COMPUTED_VALUE"""),2.0)</f>
        <v>2</v>
      </c>
      <c r="AR785" s="1">
        <v>3.0</v>
      </c>
      <c r="AS785" s="1">
        <v>2.0</v>
      </c>
      <c r="AT785" s="1"/>
      <c r="AU785" s="1"/>
      <c r="AV785" s="1"/>
      <c r="AX785" s="1">
        <v>784.0</v>
      </c>
      <c r="AY785" s="1">
        <v>3.0</v>
      </c>
      <c r="AZ785" s="1">
        <v>2.0</v>
      </c>
      <c r="BA785" s="1"/>
      <c r="BB785" s="1"/>
      <c r="BC785" s="1"/>
      <c r="BD785" s="1">
        <v>12.0</v>
      </c>
      <c r="BE785" s="1">
        <v>3.0</v>
      </c>
      <c r="BF785" s="1">
        <v>3.0</v>
      </c>
      <c r="BG785" s="1">
        <v>3.0</v>
      </c>
      <c r="BH785" s="1">
        <v>12.0</v>
      </c>
      <c r="BI785" s="1" t="s">
        <v>1475</v>
      </c>
      <c r="BJ785" s="1">
        <v>48.0</v>
      </c>
      <c r="BL785" s="1">
        <v>37632.0</v>
      </c>
    </row>
    <row r="786" ht="15.75" customHeight="1">
      <c r="A786" s="2" t="s">
        <v>1476</v>
      </c>
      <c r="B786" s="1" t="str">
        <f>IFERROR(__xludf.DUMMYFUNCTION("""COMPUTED_VALUE"""),"6Q6Q6")</f>
        <v>6Q6Q6</v>
      </c>
      <c r="C786" s="1">
        <f>IFERROR(__xludf.DUMMYFUNCTION("""COMPUTED_VALUE"""),311.0)</f>
        <v>311</v>
      </c>
      <c r="D786" s="1" t="s">
        <v>40</v>
      </c>
      <c r="E786" s="1" t="s">
        <v>20</v>
      </c>
      <c r="F786" s="1" t="s">
        <v>40</v>
      </c>
      <c r="G786" s="1" t="s">
        <v>20</v>
      </c>
      <c r="H786" s="1" t="s">
        <v>40</v>
      </c>
      <c r="M786" s="1">
        <v>6.0</v>
      </c>
      <c r="N786" s="1">
        <v>12.0</v>
      </c>
      <c r="O786" s="1">
        <v>6.0</v>
      </c>
      <c r="P786" s="1">
        <v>12.0</v>
      </c>
      <c r="Q786" s="1">
        <v>6.0</v>
      </c>
      <c r="S786" s="1" t="s">
        <v>40</v>
      </c>
      <c r="T786" s="1" t="s">
        <v>20</v>
      </c>
      <c r="U786" s="1" t="s">
        <v>40</v>
      </c>
      <c r="V786" s="1" t="s">
        <v>20</v>
      </c>
      <c r="W786" s="1" t="s">
        <v>40</v>
      </c>
      <c r="Y786" s="1" t="str">
        <f>IFERROR(__xludf.DUMMYFUNCTION("UNIQUE(S786:W786, TRUE)"),"6")</f>
        <v>6</v>
      </c>
      <c r="Z786" s="1" t="str">
        <f>IFERROR(__xludf.DUMMYFUNCTION("""COMPUTED_VALUE"""),"Q")</f>
        <v>Q</v>
      </c>
      <c r="AE786" s="1">
        <f t="shared" ref="AE786:AI786" si="786">IF($A786&lt;&gt;"", COUNTIF($D786:$H786, "=" &amp; Y786),"")</f>
        <v>3</v>
      </c>
      <c r="AF786" s="1">
        <f t="shared" si="786"/>
        <v>2</v>
      </c>
      <c r="AG786" s="1">
        <f t="shared" si="786"/>
        <v>0</v>
      </c>
      <c r="AH786" s="1">
        <f t="shared" si="786"/>
        <v>0</v>
      </c>
      <c r="AI786" s="1">
        <f t="shared" si="786"/>
        <v>0</v>
      </c>
      <c r="AJ786" s="1">
        <f t="shared" si="3"/>
        <v>0</v>
      </c>
      <c r="AL786" s="1">
        <f>IFERROR(__xludf.DUMMYFUNCTION("IFERROR(TRANSPOSE(SORT(TRANSPOSE(FILTER(AE786:AI786, AE786:AI786&lt;&gt;0)),1, FALSE)))"),3.0)</f>
        <v>3</v>
      </c>
      <c r="AM786" s="1">
        <f>IFERROR(__xludf.DUMMYFUNCTION("""COMPUTED_VALUE"""),2.0)</f>
        <v>2</v>
      </c>
      <c r="AR786" s="1">
        <v>3.0</v>
      </c>
      <c r="AS786" s="1">
        <v>2.0</v>
      </c>
      <c r="AT786" s="1"/>
      <c r="AU786" s="1"/>
      <c r="AV786" s="1"/>
      <c r="AX786" s="1">
        <v>785.0</v>
      </c>
      <c r="AY786" s="1">
        <v>3.0</v>
      </c>
      <c r="AZ786" s="1">
        <v>2.0</v>
      </c>
      <c r="BA786" s="1"/>
      <c r="BB786" s="1"/>
      <c r="BC786" s="1"/>
      <c r="BD786" s="1">
        <v>12.0</v>
      </c>
      <c r="BE786" s="1">
        <v>8.0</v>
      </c>
      <c r="BF786" s="1">
        <v>12.0</v>
      </c>
      <c r="BG786" s="1">
        <v>8.0</v>
      </c>
      <c r="BH786" s="1">
        <v>12.0</v>
      </c>
      <c r="BI786" s="1" t="s">
        <v>1477</v>
      </c>
      <c r="BJ786" s="1">
        <v>6.0</v>
      </c>
      <c r="BL786" s="1">
        <v>4710.0</v>
      </c>
    </row>
    <row r="787" ht="15.75" customHeight="1">
      <c r="A787" s="2" t="s">
        <v>1478</v>
      </c>
      <c r="B787" s="1" t="str">
        <f>IFERROR(__xludf.DUMMYFUNCTION("""COMPUTED_VALUE"""),"Q4687")</f>
        <v>Q4687</v>
      </c>
      <c r="C787" s="1">
        <f>IFERROR(__xludf.DUMMYFUNCTION("""COMPUTED_VALUE"""),957.0)</f>
        <v>957</v>
      </c>
      <c r="D787" s="1" t="s">
        <v>20</v>
      </c>
      <c r="E787" s="1" t="s">
        <v>21</v>
      </c>
      <c r="F787" s="1" t="s">
        <v>40</v>
      </c>
      <c r="G787" s="1" t="s">
        <v>30</v>
      </c>
      <c r="H787" s="1" t="s">
        <v>28</v>
      </c>
      <c r="M787" s="1">
        <v>12.0</v>
      </c>
      <c r="N787" s="1">
        <v>4.0</v>
      </c>
      <c r="O787" s="1">
        <v>6.0</v>
      </c>
      <c r="P787" s="1">
        <v>8.0</v>
      </c>
      <c r="Q787" s="1">
        <v>7.0</v>
      </c>
      <c r="S787" s="1" t="s">
        <v>20</v>
      </c>
      <c r="T787" s="1" t="s">
        <v>21</v>
      </c>
      <c r="U787" s="1" t="s">
        <v>40</v>
      </c>
      <c r="V787" s="1" t="s">
        <v>30</v>
      </c>
      <c r="W787" s="1" t="s">
        <v>28</v>
      </c>
      <c r="Y787" s="1" t="str">
        <f>IFERROR(__xludf.DUMMYFUNCTION("UNIQUE(S787:W787, TRUE)"),"Q")</f>
        <v>Q</v>
      </c>
      <c r="Z787" s="1" t="str">
        <f>IFERROR(__xludf.DUMMYFUNCTION("""COMPUTED_VALUE"""),"4")</f>
        <v>4</v>
      </c>
      <c r="AA787" s="1" t="str">
        <f>IFERROR(__xludf.DUMMYFUNCTION("""COMPUTED_VALUE"""),"6")</f>
        <v>6</v>
      </c>
      <c r="AB787" s="1" t="str">
        <f>IFERROR(__xludf.DUMMYFUNCTION("""COMPUTED_VALUE"""),"8")</f>
        <v>8</v>
      </c>
      <c r="AC787" s="1" t="str">
        <f>IFERROR(__xludf.DUMMYFUNCTION("""COMPUTED_VALUE"""),"7")</f>
        <v>7</v>
      </c>
      <c r="AE787" s="1">
        <f t="shared" ref="AE787:AI787" si="787">IF($A787&lt;&gt;"", COUNTIF($D787:$H787, "=" &amp; Y787),"")</f>
        <v>1</v>
      </c>
      <c r="AF787" s="1">
        <f t="shared" si="787"/>
        <v>1</v>
      </c>
      <c r="AG787" s="1">
        <f t="shared" si="787"/>
        <v>1</v>
      </c>
      <c r="AH787" s="1">
        <f t="shared" si="787"/>
        <v>1</v>
      </c>
      <c r="AI787" s="1">
        <f t="shared" si="787"/>
        <v>1</v>
      </c>
      <c r="AJ787" s="1">
        <f t="shared" si="3"/>
        <v>0</v>
      </c>
      <c r="AL787" s="1">
        <f>IFERROR(__xludf.DUMMYFUNCTION("IFERROR(TRANSPOSE(SORT(TRANSPOSE(FILTER(AE787:AI787, AE787:AI787&lt;&gt;0)),1, FALSE)))"),1.0)</f>
        <v>1</v>
      </c>
      <c r="AM787" s="1">
        <f>IFERROR(__xludf.DUMMYFUNCTION("""COMPUTED_VALUE"""),1.0)</f>
        <v>1</v>
      </c>
      <c r="AN787" s="1">
        <f>IFERROR(__xludf.DUMMYFUNCTION("""COMPUTED_VALUE"""),1.0)</f>
        <v>1</v>
      </c>
      <c r="AO787" s="1">
        <f>IFERROR(__xludf.DUMMYFUNCTION("""COMPUTED_VALUE"""),1.0)</f>
        <v>1</v>
      </c>
      <c r="AP787" s="1">
        <f>IFERROR(__xludf.DUMMYFUNCTION("""COMPUTED_VALUE"""),1.0)</f>
        <v>1</v>
      </c>
      <c r="AR787" s="1">
        <v>1.0</v>
      </c>
      <c r="AS787" s="1">
        <v>1.0</v>
      </c>
      <c r="AT787" s="1">
        <v>1.0</v>
      </c>
      <c r="AU787" s="1">
        <v>1.0</v>
      </c>
      <c r="AV787" s="1">
        <v>1.0</v>
      </c>
      <c r="AX787" s="1">
        <v>786.0</v>
      </c>
      <c r="AY787" s="1">
        <v>3.0</v>
      </c>
      <c r="AZ787" s="1">
        <v>2.0</v>
      </c>
      <c r="BA787" s="1"/>
      <c r="BB787" s="1"/>
      <c r="BC787" s="1"/>
      <c r="BD787" s="1">
        <v>12.0</v>
      </c>
      <c r="BE787" s="1">
        <v>10.0</v>
      </c>
      <c r="BF787" s="1">
        <v>10.0</v>
      </c>
      <c r="BG787" s="1">
        <v>10.0</v>
      </c>
      <c r="BH787" s="1">
        <v>12.0</v>
      </c>
      <c r="BI787" s="1" t="s">
        <v>1479</v>
      </c>
      <c r="BJ787" s="1">
        <v>807.0</v>
      </c>
      <c r="BL787" s="1">
        <v>634302.0</v>
      </c>
    </row>
    <row r="788" ht="15.75" customHeight="1">
      <c r="A788" s="2" t="s">
        <v>1480</v>
      </c>
      <c r="B788" s="1" t="str">
        <f>IFERROR(__xludf.DUMMYFUNCTION("""COMPUTED_VALUE"""),"KK67K")</f>
        <v>KK67K</v>
      </c>
      <c r="C788" s="1">
        <f>IFERROR(__xludf.DUMMYFUNCTION("""COMPUTED_VALUE"""),820.0)</f>
        <v>820</v>
      </c>
      <c r="D788" s="1" t="s">
        <v>38</v>
      </c>
      <c r="E788" s="1" t="s">
        <v>38</v>
      </c>
      <c r="F788" s="1" t="s">
        <v>40</v>
      </c>
      <c r="G788" s="1" t="s">
        <v>28</v>
      </c>
      <c r="H788" s="1" t="s">
        <v>38</v>
      </c>
      <c r="M788" s="1">
        <v>13.0</v>
      </c>
      <c r="N788" s="1">
        <v>13.0</v>
      </c>
      <c r="O788" s="1">
        <v>6.0</v>
      </c>
      <c r="P788" s="1">
        <v>7.0</v>
      </c>
      <c r="Q788" s="1">
        <v>13.0</v>
      </c>
      <c r="S788" s="1" t="s">
        <v>38</v>
      </c>
      <c r="T788" s="1" t="s">
        <v>38</v>
      </c>
      <c r="U788" s="1" t="s">
        <v>40</v>
      </c>
      <c r="V788" s="1" t="s">
        <v>28</v>
      </c>
      <c r="W788" s="1" t="s">
        <v>38</v>
      </c>
      <c r="Y788" s="1" t="str">
        <f>IFERROR(__xludf.DUMMYFUNCTION("UNIQUE(S788:W788, TRUE)"),"K")</f>
        <v>K</v>
      </c>
      <c r="Z788" s="1" t="str">
        <f>IFERROR(__xludf.DUMMYFUNCTION("""COMPUTED_VALUE"""),"6")</f>
        <v>6</v>
      </c>
      <c r="AA788" s="1" t="str">
        <f>IFERROR(__xludf.DUMMYFUNCTION("""COMPUTED_VALUE"""),"7")</f>
        <v>7</v>
      </c>
      <c r="AE788" s="1">
        <f t="shared" ref="AE788:AI788" si="788">IF($A788&lt;&gt;"", COUNTIF($D788:$H788, "=" &amp; Y788),"")</f>
        <v>3</v>
      </c>
      <c r="AF788" s="1">
        <f t="shared" si="788"/>
        <v>1</v>
      </c>
      <c r="AG788" s="1">
        <f t="shared" si="788"/>
        <v>1</v>
      </c>
      <c r="AH788" s="1">
        <f t="shared" si="788"/>
        <v>0</v>
      </c>
      <c r="AI788" s="1">
        <f t="shared" si="788"/>
        <v>0</v>
      </c>
      <c r="AJ788" s="1">
        <f t="shared" si="3"/>
        <v>0</v>
      </c>
      <c r="AL788" s="1">
        <f>IFERROR(__xludf.DUMMYFUNCTION("IFERROR(TRANSPOSE(SORT(TRANSPOSE(FILTER(AE788:AI788, AE788:AI788&lt;&gt;0)),1, FALSE)))"),3.0)</f>
        <v>3</v>
      </c>
      <c r="AM788" s="1">
        <f>IFERROR(__xludf.DUMMYFUNCTION("""COMPUTED_VALUE"""),1.0)</f>
        <v>1</v>
      </c>
      <c r="AN788" s="1">
        <f>IFERROR(__xludf.DUMMYFUNCTION("""COMPUTED_VALUE"""),1.0)</f>
        <v>1</v>
      </c>
      <c r="AR788" s="1">
        <v>3.0</v>
      </c>
      <c r="AS788" s="1">
        <v>1.0</v>
      </c>
      <c r="AT788" s="1">
        <v>1.0</v>
      </c>
      <c r="AU788" s="1"/>
      <c r="AV788" s="1"/>
      <c r="AX788" s="1">
        <v>787.0</v>
      </c>
      <c r="AY788" s="1">
        <v>3.0</v>
      </c>
      <c r="AZ788" s="1">
        <v>2.0</v>
      </c>
      <c r="BA788" s="1"/>
      <c r="BB788" s="1"/>
      <c r="BC788" s="1"/>
      <c r="BD788" s="1">
        <v>12.0</v>
      </c>
      <c r="BE788" s="1">
        <v>12.0</v>
      </c>
      <c r="BF788" s="1">
        <v>2.0</v>
      </c>
      <c r="BG788" s="1">
        <v>12.0</v>
      </c>
      <c r="BH788" s="1">
        <v>2.0</v>
      </c>
      <c r="BI788" s="1" t="s">
        <v>1481</v>
      </c>
      <c r="BJ788" s="1">
        <v>229.0</v>
      </c>
      <c r="BL788" s="1">
        <v>180223.0</v>
      </c>
    </row>
    <row r="789" ht="15.75" customHeight="1">
      <c r="A789" s="2" t="s">
        <v>1482</v>
      </c>
      <c r="B789" s="1" t="str">
        <f>IFERROR(__xludf.DUMMYFUNCTION("""COMPUTED_VALUE"""),"T56A3")</f>
        <v>T56A3</v>
      </c>
      <c r="C789" s="1">
        <f>IFERROR(__xludf.DUMMYFUNCTION("""COMPUTED_VALUE"""),432.0)</f>
        <v>432</v>
      </c>
      <c r="D789" s="1" t="s">
        <v>45</v>
      </c>
      <c r="E789" s="1" t="s">
        <v>29</v>
      </c>
      <c r="F789" s="1" t="s">
        <v>40</v>
      </c>
      <c r="G789" s="1" t="s">
        <v>39</v>
      </c>
      <c r="H789" s="1" t="s">
        <v>31</v>
      </c>
      <c r="M789" s="1">
        <v>10.0</v>
      </c>
      <c r="N789" s="1">
        <v>5.0</v>
      </c>
      <c r="O789" s="1">
        <v>6.0</v>
      </c>
      <c r="P789" s="1">
        <v>14.0</v>
      </c>
      <c r="Q789" s="1">
        <v>3.0</v>
      </c>
      <c r="S789" s="1" t="s">
        <v>45</v>
      </c>
      <c r="T789" s="1" t="s">
        <v>29</v>
      </c>
      <c r="U789" s="1" t="s">
        <v>40</v>
      </c>
      <c r="V789" s="1" t="s">
        <v>39</v>
      </c>
      <c r="W789" s="1" t="s">
        <v>31</v>
      </c>
      <c r="Y789" s="1" t="str">
        <f>IFERROR(__xludf.DUMMYFUNCTION("UNIQUE(S789:W789, TRUE)"),"T")</f>
        <v>T</v>
      </c>
      <c r="Z789" s="1" t="str">
        <f>IFERROR(__xludf.DUMMYFUNCTION("""COMPUTED_VALUE"""),"5")</f>
        <v>5</v>
      </c>
      <c r="AA789" s="1" t="str">
        <f>IFERROR(__xludf.DUMMYFUNCTION("""COMPUTED_VALUE"""),"6")</f>
        <v>6</v>
      </c>
      <c r="AB789" s="1" t="str">
        <f>IFERROR(__xludf.DUMMYFUNCTION("""COMPUTED_VALUE"""),"A")</f>
        <v>A</v>
      </c>
      <c r="AC789" s="1" t="str">
        <f>IFERROR(__xludf.DUMMYFUNCTION("""COMPUTED_VALUE"""),"3")</f>
        <v>3</v>
      </c>
      <c r="AE789" s="1">
        <f t="shared" ref="AE789:AI789" si="789">IF($A789&lt;&gt;"", COUNTIF($D789:$H789, "=" &amp; Y789),"")</f>
        <v>1</v>
      </c>
      <c r="AF789" s="1">
        <f t="shared" si="789"/>
        <v>1</v>
      </c>
      <c r="AG789" s="1">
        <f t="shared" si="789"/>
        <v>1</v>
      </c>
      <c r="AH789" s="1">
        <f t="shared" si="789"/>
        <v>1</v>
      </c>
      <c r="AI789" s="1">
        <f t="shared" si="789"/>
        <v>1</v>
      </c>
      <c r="AJ789" s="1">
        <f t="shared" si="3"/>
        <v>0</v>
      </c>
      <c r="AL789" s="1">
        <f>IFERROR(__xludf.DUMMYFUNCTION("IFERROR(TRANSPOSE(SORT(TRANSPOSE(FILTER(AE789:AI789, AE789:AI789&lt;&gt;0)),1, FALSE)))"),1.0)</f>
        <v>1</v>
      </c>
      <c r="AM789" s="1">
        <f>IFERROR(__xludf.DUMMYFUNCTION("""COMPUTED_VALUE"""),1.0)</f>
        <v>1</v>
      </c>
      <c r="AN789" s="1">
        <f>IFERROR(__xludf.DUMMYFUNCTION("""COMPUTED_VALUE"""),1.0)</f>
        <v>1</v>
      </c>
      <c r="AO789" s="1">
        <f>IFERROR(__xludf.DUMMYFUNCTION("""COMPUTED_VALUE"""),1.0)</f>
        <v>1</v>
      </c>
      <c r="AP789" s="1">
        <f>IFERROR(__xludf.DUMMYFUNCTION("""COMPUTED_VALUE"""),1.0)</f>
        <v>1</v>
      </c>
      <c r="AR789" s="1">
        <v>1.0</v>
      </c>
      <c r="AS789" s="1">
        <v>1.0</v>
      </c>
      <c r="AT789" s="1">
        <v>1.0</v>
      </c>
      <c r="AU789" s="1">
        <v>1.0</v>
      </c>
      <c r="AV789" s="1">
        <v>1.0</v>
      </c>
      <c r="AX789" s="1">
        <v>788.0</v>
      </c>
      <c r="AY789" s="1">
        <v>3.0</v>
      </c>
      <c r="AZ789" s="1">
        <v>2.0</v>
      </c>
      <c r="BA789" s="1"/>
      <c r="BB789" s="1"/>
      <c r="BC789" s="1"/>
      <c r="BD789" s="1">
        <v>12.0</v>
      </c>
      <c r="BE789" s="1">
        <v>12.0</v>
      </c>
      <c r="BF789" s="1">
        <v>13.0</v>
      </c>
      <c r="BG789" s="1">
        <v>13.0</v>
      </c>
      <c r="BH789" s="1">
        <v>13.0</v>
      </c>
      <c r="BI789" s="1" t="s">
        <v>1483</v>
      </c>
      <c r="BJ789" s="1">
        <v>231.0</v>
      </c>
      <c r="BL789" s="1">
        <v>182028.0</v>
      </c>
    </row>
    <row r="790" ht="15.75" customHeight="1">
      <c r="A790" s="2" t="s">
        <v>1484</v>
      </c>
      <c r="B790" s="1" t="str">
        <f>IFERROR(__xludf.DUMMYFUNCTION("""COMPUTED_VALUE"""),"75A8J")</f>
        <v>75A8J</v>
      </c>
      <c r="C790" s="1">
        <f>IFERROR(__xludf.DUMMYFUNCTION("""COMPUTED_VALUE"""),200.0)</f>
        <v>200</v>
      </c>
      <c r="D790" s="1" t="s">
        <v>28</v>
      </c>
      <c r="E790" s="1" t="s">
        <v>29</v>
      </c>
      <c r="F790" s="1" t="s">
        <v>39</v>
      </c>
      <c r="G790" s="1" t="s">
        <v>30</v>
      </c>
      <c r="H790" s="1" t="s">
        <v>22</v>
      </c>
      <c r="M790" s="1">
        <v>7.0</v>
      </c>
      <c r="N790" s="1">
        <v>5.0</v>
      </c>
      <c r="O790" s="1">
        <v>14.0</v>
      </c>
      <c r="P790" s="1">
        <v>8.0</v>
      </c>
      <c r="Q790" s="1">
        <v>1.0</v>
      </c>
      <c r="S790" s="1" t="s">
        <v>28</v>
      </c>
      <c r="T790" s="1" t="s">
        <v>29</v>
      </c>
      <c r="U790" s="1" t="s">
        <v>39</v>
      </c>
      <c r="V790" s="1" t="s">
        <v>30</v>
      </c>
      <c r="W790" s="1" t="s">
        <v>25</v>
      </c>
      <c r="Y790" s="1" t="str">
        <f>IFERROR(__xludf.DUMMYFUNCTION("UNIQUE(S790:W790, TRUE)"),"7")</f>
        <v>7</v>
      </c>
      <c r="Z790" s="1" t="str">
        <f>IFERROR(__xludf.DUMMYFUNCTION("""COMPUTED_VALUE"""),"5")</f>
        <v>5</v>
      </c>
      <c r="AA790" s="1" t="str">
        <f>IFERROR(__xludf.DUMMYFUNCTION("""COMPUTED_VALUE"""),"A")</f>
        <v>A</v>
      </c>
      <c r="AB790" s="1" t="str">
        <f>IFERROR(__xludf.DUMMYFUNCTION("""COMPUTED_VALUE"""),"8")</f>
        <v>8</v>
      </c>
      <c r="AC790" s="1" t="str">
        <f>IFERROR(__xludf.DUMMYFUNCTION("""COMPUTED_VALUE"""),"")</f>
        <v/>
      </c>
      <c r="AE790" s="1">
        <f t="shared" ref="AE790:AI790" si="790">IF($A790&lt;&gt;"", COUNTIF($D790:$H790, "=" &amp; Y790),"")</f>
        <v>1</v>
      </c>
      <c r="AF790" s="1">
        <f t="shared" si="790"/>
        <v>1</v>
      </c>
      <c r="AG790" s="1">
        <f t="shared" si="790"/>
        <v>1</v>
      </c>
      <c r="AH790" s="1">
        <f t="shared" si="790"/>
        <v>1</v>
      </c>
      <c r="AI790" s="1">
        <f t="shared" si="790"/>
        <v>0</v>
      </c>
      <c r="AJ790" s="1">
        <f t="shared" si="3"/>
        <v>1</v>
      </c>
      <c r="AL790" s="1">
        <f>IFERROR(__xludf.DUMMYFUNCTION("IFERROR(TRANSPOSE(SORT(TRANSPOSE(FILTER(AE790:AI790, AE790:AI790&lt;&gt;0)),1, FALSE)))"),1.0)</f>
        <v>1</v>
      </c>
      <c r="AM790" s="1">
        <f>IFERROR(__xludf.DUMMYFUNCTION("""COMPUTED_VALUE"""),1.0)</f>
        <v>1</v>
      </c>
      <c r="AN790" s="1">
        <f>IFERROR(__xludf.DUMMYFUNCTION("""COMPUTED_VALUE"""),1.0)</f>
        <v>1</v>
      </c>
      <c r="AO790" s="1">
        <f>IFERROR(__xludf.DUMMYFUNCTION("""COMPUTED_VALUE"""),1.0)</f>
        <v>1</v>
      </c>
      <c r="AR790" s="1">
        <v>2.0</v>
      </c>
      <c r="AS790" s="1">
        <v>1.0</v>
      </c>
      <c r="AT790" s="1">
        <v>1.0</v>
      </c>
      <c r="AU790" s="1">
        <v>1.0</v>
      </c>
      <c r="AV790" s="1"/>
      <c r="AX790" s="1">
        <v>789.0</v>
      </c>
      <c r="AY790" s="1">
        <v>3.0</v>
      </c>
      <c r="AZ790" s="1">
        <v>2.0</v>
      </c>
      <c r="BA790" s="1"/>
      <c r="BB790" s="1"/>
      <c r="BC790" s="1"/>
      <c r="BD790" s="1">
        <v>12.0</v>
      </c>
      <c r="BE790" s="1">
        <v>14.0</v>
      </c>
      <c r="BF790" s="1">
        <v>14.0</v>
      </c>
      <c r="BG790" s="1">
        <v>14.0</v>
      </c>
      <c r="BH790" s="1">
        <v>12.0</v>
      </c>
      <c r="BI790" s="1" t="s">
        <v>1485</v>
      </c>
      <c r="BJ790" s="1">
        <v>496.0</v>
      </c>
      <c r="BL790" s="1">
        <v>391344.0</v>
      </c>
    </row>
    <row r="791" ht="15.75" customHeight="1">
      <c r="A791" s="2" t="s">
        <v>1486</v>
      </c>
      <c r="B791" s="1" t="str">
        <f>IFERROR(__xludf.DUMMYFUNCTION("""COMPUTED_VALUE"""),"696J6")</f>
        <v>696J6</v>
      </c>
      <c r="C791" s="1">
        <f>IFERROR(__xludf.DUMMYFUNCTION("""COMPUTED_VALUE"""),78.0)</f>
        <v>78</v>
      </c>
      <c r="D791" s="1" t="s">
        <v>40</v>
      </c>
      <c r="E791" s="1" t="s">
        <v>23</v>
      </c>
      <c r="F791" s="1" t="s">
        <v>40</v>
      </c>
      <c r="G791" s="1" t="s">
        <v>22</v>
      </c>
      <c r="H791" s="1" t="s">
        <v>40</v>
      </c>
      <c r="M791" s="1">
        <v>6.0</v>
      </c>
      <c r="N791" s="1">
        <v>9.0</v>
      </c>
      <c r="O791" s="1">
        <v>6.0</v>
      </c>
      <c r="P791" s="1">
        <v>1.0</v>
      </c>
      <c r="Q791" s="1">
        <v>6.0</v>
      </c>
      <c r="S791" s="1" t="s">
        <v>40</v>
      </c>
      <c r="T791" s="1" t="s">
        <v>23</v>
      </c>
      <c r="U791" s="1" t="s">
        <v>40</v>
      </c>
      <c r="V791" s="1" t="s">
        <v>25</v>
      </c>
      <c r="W791" s="1" t="s">
        <v>40</v>
      </c>
      <c r="Y791" s="1" t="str">
        <f>IFERROR(__xludf.DUMMYFUNCTION("UNIQUE(S791:W791, TRUE)"),"6")</f>
        <v>6</v>
      </c>
      <c r="Z791" s="1" t="str">
        <f>IFERROR(__xludf.DUMMYFUNCTION("""COMPUTED_VALUE"""),"9")</f>
        <v>9</v>
      </c>
      <c r="AA791" s="1" t="str">
        <f>IFERROR(__xludf.DUMMYFUNCTION("""COMPUTED_VALUE"""),"")</f>
        <v/>
      </c>
      <c r="AE791" s="1">
        <f t="shared" ref="AE791:AI791" si="791">IF($A791&lt;&gt;"", COUNTIF($D791:$H791, "=" &amp; Y791),"")</f>
        <v>3</v>
      </c>
      <c r="AF791" s="1">
        <f t="shared" si="791"/>
        <v>1</v>
      </c>
      <c r="AG791" s="1">
        <f t="shared" si="791"/>
        <v>0</v>
      </c>
      <c r="AH791" s="1">
        <f t="shared" si="791"/>
        <v>0</v>
      </c>
      <c r="AI791" s="1">
        <f t="shared" si="791"/>
        <v>0</v>
      </c>
      <c r="AJ791" s="1">
        <f t="shared" si="3"/>
        <v>1</v>
      </c>
      <c r="AL791" s="1">
        <f>IFERROR(__xludf.DUMMYFUNCTION("IFERROR(TRANSPOSE(SORT(TRANSPOSE(FILTER(AE791:AI791, AE791:AI791&lt;&gt;0)),1, FALSE)))"),3.0)</f>
        <v>3</v>
      </c>
      <c r="AM791" s="1">
        <f>IFERROR(__xludf.DUMMYFUNCTION("""COMPUTED_VALUE"""),1.0)</f>
        <v>1</v>
      </c>
      <c r="AR791" s="1">
        <v>4.0</v>
      </c>
      <c r="AS791" s="1">
        <v>1.0</v>
      </c>
      <c r="AT791" s="1"/>
      <c r="AU791" s="1"/>
      <c r="AV791" s="1"/>
      <c r="AX791" s="1">
        <v>790.0</v>
      </c>
      <c r="AY791" s="1">
        <v>3.0</v>
      </c>
      <c r="AZ791" s="1">
        <v>2.0</v>
      </c>
      <c r="BA791" s="1"/>
      <c r="BB791" s="1"/>
      <c r="BC791" s="1"/>
      <c r="BD791" s="1">
        <v>13.0</v>
      </c>
      <c r="BE791" s="1">
        <v>1.0</v>
      </c>
      <c r="BF791" s="1">
        <v>12.0</v>
      </c>
      <c r="BG791" s="1">
        <v>12.0</v>
      </c>
      <c r="BH791" s="1">
        <v>13.0</v>
      </c>
      <c r="BI791" s="1" t="s">
        <v>1487</v>
      </c>
      <c r="BJ791" s="1">
        <v>583.0</v>
      </c>
      <c r="BL791" s="1">
        <v>460570.0</v>
      </c>
    </row>
    <row r="792" ht="15.75" customHeight="1">
      <c r="A792" s="2" t="s">
        <v>1488</v>
      </c>
      <c r="B792" s="1">
        <f>IFERROR(__xludf.DUMMYFUNCTION("""COMPUTED_VALUE"""),94954.0)</f>
        <v>94954</v>
      </c>
      <c r="C792" s="1">
        <f>IFERROR(__xludf.DUMMYFUNCTION("""COMPUTED_VALUE"""),382.0)</f>
        <v>382</v>
      </c>
      <c r="D792" s="1" t="s">
        <v>23</v>
      </c>
      <c r="E792" s="1" t="s">
        <v>21</v>
      </c>
      <c r="F792" s="1" t="s">
        <v>23</v>
      </c>
      <c r="G792" s="1" t="s">
        <v>29</v>
      </c>
      <c r="H792" s="1" t="s">
        <v>21</v>
      </c>
      <c r="M792" s="1">
        <v>9.0</v>
      </c>
      <c r="N792" s="1">
        <v>4.0</v>
      </c>
      <c r="O792" s="1">
        <v>9.0</v>
      </c>
      <c r="P792" s="1">
        <v>5.0</v>
      </c>
      <c r="Q792" s="1">
        <v>4.0</v>
      </c>
      <c r="S792" s="1" t="s">
        <v>23</v>
      </c>
      <c r="T792" s="1" t="s">
        <v>21</v>
      </c>
      <c r="U792" s="1" t="s">
        <v>23</v>
      </c>
      <c r="V792" s="1" t="s">
        <v>29</v>
      </c>
      <c r="W792" s="1" t="s">
        <v>21</v>
      </c>
      <c r="Y792" s="1" t="str">
        <f>IFERROR(__xludf.DUMMYFUNCTION("UNIQUE(S792:W792, TRUE)"),"9")</f>
        <v>9</v>
      </c>
      <c r="Z792" s="1" t="str">
        <f>IFERROR(__xludf.DUMMYFUNCTION("""COMPUTED_VALUE"""),"4")</f>
        <v>4</v>
      </c>
      <c r="AA792" s="1" t="str">
        <f>IFERROR(__xludf.DUMMYFUNCTION("""COMPUTED_VALUE"""),"5")</f>
        <v>5</v>
      </c>
      <c r="AE792" s="1">
        <f t="shared" ref="AE792:AI792" si="792">IF($A792&lt;&gt;"", COUNTIF($D792:$H792, "=" &amp; Y792),"")</f>
        <v>2</v>
      </c>
      <c r="AF792" s="1">
        <f t="shared" si="792"/>
        <v>2</v>
      </c>
      <c r="AG792" s="1">
        <f t="shared" si="792"/>
        <v>1</v>
      </c>
      <c r="AH792" s="1">
        <f t="shared" si="792"/>
        <v>0</v>
      </c>
      <c r="AI792" s="1">
        <f t="shared" si="792"/>
        <v>0</v>
      </c>
      <c r="AJ792" s="1">
        <f t="shared" si="3"/>
        <v>0</v>
      </c>
      <c r="AL792" s="1">
        <f>IFERROR(__xludf.DUMMYFUNCTION("IFERROR(TRANSPOSE(SORT(TRANSPOSE(FILTER(AE792:AI792, AE792:AI792&lt;&gt;0)),1, FALSE)))"),2.0)</f>
        <v>2</v>
      </c>
      <c r="AM792" s="1">
        <f>IFERROR(__xludf.DUMMYFUNCTION("""COMPUTED_VALUE"""),2.0)</f>
        <v>2</v>
      </c>
      <c r="AN792" s="1">
        <f>IFERROR(__xludf.DUMMYFUNCTION("""COMPUTED_VALUE"""),1.0)</f>
        <v>1</v>
      </c>
      <c r="AR792" s="1">
        <v>2.0</v>
      </c>
      <c r="AS792" s="1">
        <v>2.0</v>
      </c>
      <c r="AT792" s="1">
        <v>1.0</v>
      </c>
      <c r="AU792" s="1"/>
      <c r="AV792" s="1"/>
      <c r="AX792" s="1">
        <v>791.0</v>
      </c>
      <c r="AY792" s="1">
        <v>3.0</v>
      </c>
      <c r="AZ792" s="1">
        <v>2.0</v>
      </c>
      <c r="BA792" s="1"/>
      <c r="BB792" s="1"/>
      <c r="BC792" s="1"/>
      <c r="BD792" s="1">
        <v>13.0</v>
      </c>
      <c r="BE792" s="1">
        <v>8.0</v>
      </c>
      <c r="BF792" s="1">
        <v>13.0</v>
      </c>
      <c r="BG792" s="1">
        <v>8.0</v>
      </c>
      <c r="BH792" s="1">
        <v>8.0</v>
      </c>
      <c r="BI792" s="1" t="s">
        <v>1489</v>
      </c>
      <c r="BJ792" s="1">
        <v>654.0</v>
      </c>
      <c r="BL792" s="1">
        <v>517314.0</v>
      </c>
    </row>
    <row r="793" ht="15.75" customHeight="1">
      <c r="A793" s="2" t="s">
        <v>1490</v>
      </c>
      <c r="B793" s="1" t="str">
        <f>IFERROR(__xludf.DUMMYFUNCTION("""COMPUTED_VALUE"""),"2Q89J")</f>
        <v>2Q89J</v>
      </c>
      <c r="C793" s="1">
        <f>IFERROR(__xludf.DUMMYFUNCTION("""COMPUTED_VALUE"""),356.0)</f>
        <v>356</v>
      </c>
      <c r="D793" s="1" t="s">
        <v>24</v>
      </c>
      <c r="E793" s="1" t="s">
        <v>20</v>
      </c>
      <c r="F793" s="1" t="s">
        <v>30</v>
      </c>
      <c r="G793" s="1" t="s">
        <v>23</v>
      </c>
      <c r="H793" s="1" t="s">
        <v>22</v>
      </c>
      <c r="M793" s="1">
        <v>2.0</v>
      </c>
      <c r="N793" s="1">
        <v>12.0</v>
      </c>
      <c r="O793" s="1">
        <v>8.0</v>
      </c>
      <c r="P793" s="1">
        <v>9.0</v>
      </c>
      <c r="Q793" s="1">
        <v>1.0</v>
      </c>
      <c r="S793" s="1" t="s">
        <v>24</v>
      </c>
      <c r="T793" s="1" t="s">
        <v>20</v>
      </c>
      <c r="U793" s="1" t="s">
        <v>30</v>
      </c>
      <c r="V793" s="1" t="s">
        <v>23</v>
      </c>
      <c r="W793" s="1" t="s">
        <v>25</v>
      </c>
      <c r="Y793" s="1" t="str">
        <f>IFERROR(__xludf.DUMMYFUNCTION("UNIQUE(S793:W793, TRUE)"),"2")</f>
        <v>2</v>
      </c>
      <c r="Z793" s="1" t="str">
        <f>IFERROR(__xludf.DUMMYFUNCTION("""COMPUTED_VALUE"""),"Q")</f>
        <v>Q</v>
      </c>
      <c r="AA793" s="1" t="str">
        <f>IFERROR(__xludf.DUMMYFUNCTION("""COMPUTED_VALUE"""),"8")</f>
        <v>8</v>
      </c>
      <c r="AB793" s="1" t="str">
        <f>IFERROR(__xludf.DUMMYFUNCTION("""COMPUTED_VALUE"""),"9")</f>
        <v>9</v>
      </c>
      <c r="AC793" s="1" t="str">
        <f>IFERROR(__xludf.DUMMYFUNCTION("""COMPUTED_VALUE"""),"")</f>
        <v/>
      </c>
      <c r="AE793" s="1">
        <f t="shared" ref="AE793:AI793" si="793">IF($A793&lt;&gt;"", COUNTIF($D793:$H793, "=" &amp; Y793),"")</f>
        <v>1</v>
      </c>
      <c r="AF793" s="1">
        <f t="shared" si="793"/>
        <v>1</v>
      </c>
      <c r="AG793" s="1">
        <f t="shared" si="793"/>
        <v>1</v>
      </c>
      <c r="AH793" s="1">
        <f t="shared" si="793"/>
        <v>1</v>
      </c>
      <c r="AI793" s="1">
        <f t="shared" si="793"/>
        <v>0</v>
      </c>
      <c r="AJ793" s="1">
        <f t="shared" si="3"/>
        <v>1</v>
      </c>
      <c r="AL793" s="1">
        <f>IFERROR(__xludf.DUMMYFUNCTION("IFERROR(TRANSPOSE(SORT(TRANSPOSE(FILTER(AE793:AI793, AE793:AI793&lt;&gt;0)),1, FALSE)))"),1.0)</f>
        <v>1</v>
      </c>
      <c r="AM793" s="1">
        <f>IFERROR(__xludf.DUMMYFUNCTION("""COMPUTED_VALUE"""),1.0)</f>
        <v>1</v>
      </c>
      <c r="AN793" s="1">
        <f>IFERROR(__xludf.DUMMYFUNCTION("""COMPUTED_VALUE"""),1.0)</f>
        <v>1</v>
      </c>
      <c r="AO793" s="1">
        <f>IFERROR(__xludf.DUMMYFUNCTION("""COMPUTED_VALUE"""),1.0)</f>
        <v>1</v>
      </c>
      <c r="AR793" s="1">
        <v>2.0</v>
      </c>
      <c r="AS793" s="1">
        <v>1.0</v>
      </c>
      <c r="AT793" s="1">
        <v>1.0</v>
      </c>
      <c r="AU793" s="1">
        <v>1.0</v>
      </c>
      <c r="AV793" s="1"/>
      <c r="AX793" s="1">
        <v>792.0</v>
      </c>
      <c r="AY793" s="1">
        <v>3.0</v>
      </c>
      <c r="AZ793" s="1">
        <v>2.0</v>
      </c>
      <c r="BA793" s="1"/>
      <c r="BB793" s="1"/>
      <c r="BC793" s="1"/>
      <c r="BD793" s="1">
        <v>13.0</v>
      </c>
      <c r="BE793" s="1">
        <v>10.0</v>
      </c>
      <c r="BF793" s="1">
        <v>10.0</v>
      </c>
      <c r="BG793" s="1">
        <v>13.0</v>
      </c>
      <c r="BH793" s="1">
        <v>1.0</v>
      </c>
      <c r="BI793" s="1" t="s">
        <v>1491</v>
      </c>
      <c r="BJ793" s="1">
        <v>678.0</v>
      </c>
      <c r="BL793" s="1">
        <v>536976.0</v>
      </c>
    </row>
    <row r="794" ht="15.75" customHeight="1">
      <c r="A794" s="2" t="s">
        <v>1492</v>
      </c>
      <c r="B794" s="1" t="str">
        <f>IFERROR(__xludf.DUMMYFUNCTION("""COMPUTED_VALUE"""),"35A3A")</f>
        <v>35A3A</v>
      </c>
      <c r="C794" s="1">
        <f>IFERROR(__xludf.DUMMYFUNCTION("""COMPUTED_VALUE"""),56.0)</f>
        <v>56</v>
      </c>
      <c r="D794" s="1" t="s">
        <v>31</v>
      </c>
      <c r="E794" s="1" t="s">
        <v>29</v>
      </c>
      <c r="F794" s="1" t="s">
        <v>39</v>
      </c>
      <c r="G794" s="1" t="s">
        <v>31</v>
      </c>
      <c r="H794" s="1" t="s">
        <v>39</v>
      </c>
      <c r="M794" s="1">
        <v>3.0</v>
      </c>
      <c r="N794" s="1">
        <v>5.0</v>
      </c>
      <c r="O794" s="1">
        <v>14.0</v>
      </c>
      <c r="P794" s="1">
        <v>3.0</v>
      </c>
      <c r="Q794" s="1">
        <v>14.0</v>
      </c>
      <c r="S794" s="1" t="s">
        <v>31</v>
      </c>
      <c r="T794" s="1" t="s">
        <v>29</v>
      </c>
      <c r="U794" s="1" t="s">
        <v>39</v>
      </c>
      <c r="V794" s="1" t="s">
        <v>31</v>
      </c>
      <c r="W794" s="1" t="s">
        <v>39</v>
      </c>
      <c r="Y794" s="1" t="str">
        <f>IFERROR(__xludf.DUMMYFUNCTION("UNIQUE(S794:W794, TRUE)"),"3")</f>
        <v>3</v>
      </c>
      <c r="Z794" s="1" t="str">
        <f>IFERROR(__xludf.DUMMYFUNCTION("""COMPUTED_VALUE"""),"5")</f>
        <v>5</v>
      </c>
      <c r="AA794" s="1" t="str">
        <f>IFERROR(__xludf.DUMMYFUNCTION("""COMPUTED_VALUE"""),"A")</f>
        <v>A</v>
      </c>
      <c r="AE794" s="1">
        <f t="shared" ref="AE794:AI794" si="794">IF($A794&lt;&gt;"", COUNTIF($D794:$H794, "=" &amp; Y794),"")</f>
        <v>2</v>
      </c>
      <c r="AF794" s="1">
        <f t="shared" si="794"/>
        <v>1</v>
      </c>
      <c r="AG794" s="1">
        <f t="shared" si="794"/>
        <v>2</v>
      </c>
      <c r="AH794" s="1">
        <f t="shared" si="794"/>
        <v>0</v>
      </c>
      <c r="AI794" s="1">
        <f t="shared" si="794"/>
        <v>0</v>
      </c>
      <c r="AJ794" s="1">
        <f t="shared" si="3"/>
        <v>0</v>
      </c>
      <c r="AL794" s="1">
        <f>IFERROR(__xludf.DUMMYFUNCTION("IFERROR(TRANSPOSE(SORT(TRANSPOSE(FILTER(AE794:AI794, AE794:AI794&lt;&gt;0)),1, FALSE)))"),2.0)</f>
        <v>2</v>
      </c>
      <c r="AM794" s="1">
        <f>IFERROR(__xludf.DUMMYFUNCTION("""COMPUTED_VALUE"""),2.0)</f>
        <v>2</v>
      </c>
      <c r="AN794" s="1">
        <f>IFERROR(__xludf.DUMMYFUNCTION("""COMPUTED_VALUE"""),1.0)</f>
        <v>1</v>
      </c>
      <c r="AR794" s="1">
        <v>2.0</v>
      </c>
      <c r="AS794" s="1">
        <v>2.0</v>
      </c>
      <c r="AT794" s="1">
        <v>1.0</v>
      </c>
      <c r="AU794" s="1"/>
      <c r="AV794" s="1"/>
      <c r="AX794" s="1">
        <v>793.0</v>
      </c>
      <c r="AY794" s="1">
        <v>3.0</v>
      </c>
      <c r="AZ794" s="1">
        <v>2.0</v>
      </c>
      <c r="BA794" s="1"/>
      <c r="BB794" s="1"/>
      <c r="BC794" s="1"/>
      <c r="BD794" s="1">
        <v>13.0</v>
      </c>
      <c r="BE794" s="1">
        <v>13.0</v>
      </c>
      <c r="BF794" s="1">
        <v>2.0</v>
      </c>
      <c r="BG794" s="1">
        <v>2.0</v>
      </c>
      <c r="BH794" s="1">
        <v>2.0</v>
      </c>
      <c r="BI794" s="1" t="s">
        <v>1493</v>
      </c>
      <c r="BJ794" s="1">
        <v>763.0</v>
      </c>
      <c r="BL794" s="1">
        <v>605059.0</v>
      </c>
    </row>
    <row r="795" ht="15.75" customHeight="1">
      <c r="A795" s="2" t="s">
        <v>1494</v>
      </c>
      <c r="B795" s="1" t="str">
        <f>IFERROR(__xludf.DUMMYFUNCTION("""COMPUTED_VALUE"""),"9J977")</f>
        <v>9J977</v>
      </c>
      <c r="C795" s="1">
        <f>IFERROR(__xludf.DUMMYFUNCTION("""COMPUTED_VALUE"""),575.0)</f>
        <v>575</v>
      </c>
      <c r="D795" s="1" t="s">
        <v>23</v>
      </c>
      <c r="E795" s="1" t="s">
        <v>22</v>
      </c>
      <c r="F795" s="1" t="s">
        <v>23</v>
      </c>
      <c r="G795" s="1" t="s">
        <v>28</v>
      </c>
      <c r="H795" s="1" t="s">
        <v>28</v>
      </c>
      <c r="M795" s="1">
        <v>9.0</v>
      </c>
      <c r="N795" s="1">
        <v>1.0</v>
      </c>
      <c r="O795" s="1">
        <v>9.0</v>
      </c>
      <c r="P795" s="1">
        <v>7.0</v>
      </c>
      <c r="Q795" s="1">
        <v>7.0</v>
      </c>
      <c r="S795" s="1" t="s">
        <v>23</v>
      </c>
      <c r="T795" s="1" t="s">
        <v>25</v>
      </c>
      <c r="U795" s="1" t="s">
        <v>23</v>
      </c>
      <c r="V795" s="1" t="s">
        <v>28</v>
      </c>
      <c r="W795" s="1" t="s">
        <v>28</v>
      </c>
      <c r="Y795" s="1" t="str">
        <f>IFERROR(__xludf.DUMMYFUNCTION("UNIQUE(S795:W795, TRUE)"),"9")</f>
        <v>9</v>
      </c>
      <c r="Z795" s="1" t="str">
        <f>IFERROR(__xludf.DUMMYFUNCTION("""COMPUTED_VALUE"""),"")</f>
        <v/>
      </c>
      <c r="AA795" s="1" t="str">
        <f>IFERROR(__xludf.DUMMYFUNCTION("""COMPUTED_VALUE"""),"7")</f>
        <v>7</v>
      </c>
      <c r="AE795" s="1">
        <f t="shared" ref="AE795:AI795" si="795">IF($A795&lt;&gt;"", COUNTIF($D795:$H795, "=" &amp; Y795),"")</f>
        <v>2</v>
      </c>
      <c r="AF795" s="1">
        <f t="shared" si="795"/>
        <v>0</v>
      </c>
      <c r="AG795" s="1">
        <f t="shared" si="795"/>
        <v>2</v>
      </c>
      <c r="AH795" s="1">
        <f t="shared" si="795"/>
        <v>0</v>
      </c>
      <c r="AI795" s="1">
        <f t="shared" si="795"/>
        <v>0</v>
      </c>
      <c r="AJ795" s="1">
        <f t="shared" si="3"/>
        <v>1</v>
      </c>
      <c r="AL795" s="1">
        <f>IFERROR(__xludf.DUMMYFUNCTION("IFERROR(TRANSPOSE(SORT(TRANSPOSE(FILTER(AE795:AI795, AE795:AI795&lt;&gt;0)),1, FALSE)))"),2.0)</f>
        <v>2</v>
      </c>
      <c r="AM795" s="1">
        <f>IFERROR(__xludf.DUMMYFUNCTION("""COMPUTED_VALUE"""),2.0)</f>
        <v>2</v>
      </c>
      <c r="AR795" s="1">
        <v>3.0</v>
      </c>
      <c r="AS795" s="1">
        <v>2.0</v>
      </c>
      <c r="AT795" s="1"/>
      <c r="AU795" s="1"/>
      <c r="AV795" s="1"/>
      <c r="AX795" s="1">
        <v>794.0</v>
      </c>
      <c r="AY795" s="1">
        <v>3.0</v>
      </c>
      <c r="AZ795" s="1">
        <v>2.0</v>
      </c>
      <c r="BA795" s="1"/>
      <c r="BB795" s="1"/>
      <c r="BC795" s="1"/>
      <c r="BD795" s="1">
        <v>13.0</v>
      </c>
      <c r="BE795" s="1">
        <v>13.0</v>
      </c>
      <c r="BF795" s="1">
        <v>5.0</v>
      </c>
      <c r="BG795" s="1">
        <v>5.0</v>
      </c>
      <c r="BH795" s="1">
        <v>1.0</v>
      </c>
      <c r="BI795" s="1" t="s">
        <v>1495</v>
      </c>
      <c r="BJ795" s="1">
        <v>769.0</v>
      </c>
      <c r="BL795" s="1">
        <v>610586.0</v>
      </c>
    </row>
    <row r="796" ht="15.75" customHeight="1">
      <c r="A796" s="2" t="s">
        <v>1496</v>
      </c>
      <c r="B796" s="1" t="str">
        <f>IFERROR(__xludf.DUMMYFUNCTION("""COMPUTED_VALUE"""),"A65K2")</f>
        <v>A65K2</v>
      </c>
      <c r="C796" s="1">
        <f>IFERROR(__xludf.DUMMYFUNCTION("""COMPUTED_VALUE"""),550.0)</f>
        <v>550</v>
      </c>
      <c r="D796" s="1" t="s">
        <v>39</v>
      </c>
      <c r="E796" s="1" t="s">
        <v>40</v>
      </c>
      <c r="F796" s="1" t="s">
        <v>29</v>
      </c>
      <c r="G796" s="1" t="s">
        <v>38</v>
      </c>
      <c r="H796" s="1" t="s">
        <v>24</v>
      </c>
      <c r="M796" s="1">
        <v>14.0</v>
      </c>
      <c r="N796" s="1">
        <v>6.0</v>
      </c>
      <c r="O796" s="1">
        <v>5.0</v>
      </c>
      <c r="P796" s="1">
        <v>13.0</v>
      </c>
      <c r="Q796" s="1">
        <v>2.0</v>
      </c>
      <c r="S796" s="1" t="s">
        <v>39</v>
      </c>
      <c r="T796" s="1" t="s">
        <v>40</v>
      </c>
      <c r="U796" s="1" t="s">
        <v>29</v>
      </c>
      <c r="V796" s="1" t="s">
        <v>38</v>
      </c>
      <c r="W796" s="1" t="s">
        <v>24</v>
      </c>
      <c r="Y796" s="1" t="str">
        <f>IFERROR(__xludf.DUMMYFUNCTION("UNIQUE(S796:W796, TRUE)"),"A")</f>
        <v>A</v>
      </c>
      <c r="Z796" s="1" t="str">
        <f>IFERROR(__xludf.DUMMYFUNCTION("""COMPUTED_VALUE"""),"6")</f>
        <v>6</v>
      </c>
      <c r="AA796" s="1" t="str">
        <f>IFERROR(__xludf.DUMMYFUNCTION("""COMPUTED_VALUE"""),"5")</f>
        <v>5</v>
      </c>
      <c r="AB796" s="1" t="str">
        <f>IFERROR(__xludf.DUMMYFUNCTION("""COMPUTED_VALUE"""),"K")</f>
        <v>K</v>
      </c>
      <c r="AC796" s="1" t="str">
        <f>IFERROR(__xludf.DUMMYFUNCTION("""COMPUTED_VALUE"""),"2")</f>
        <v>2</v>
      </c>
      <c r="AE796" s="1">
        <f t="shared" ref="AE796:AI796" si="796">IF($A796&lt;&gt;"", COUNTIF($D796:$H796, "=" &amp; Y796),"")</f>
        <v>1</v>
      </c>
      <c r="AF796" s="1">
        <f t="shared" si="796"/>
        <v>1</v>
      </c>
      <c r="AG796" s="1">
        <f t="shared" si="796"/>
        <v>1</v>
      </c>
      <c r="AH796" s="1">
        <f t="shared" si="796"/>
        <v>1</v>
      </c>
      <c r="AI796" s="1">
        <f t="shared" si="796"/>
        <v>1</v>
      </c>
      <c r="AJ796" s="1">
        <f t="shared" si="3"/>
        <v>0</v>
      </c>
      <c r="AL796" s="1">
        <f>IFERROR(__xludf.DUMMYFUNCTION("IFERROR(TRANSPOSE(SORT(TRANSPOSE(FILTER(AE796:AI796, AE796:AI796&lt;&gt;0)),1, FALSE)))"),1.0)</f>
        <v>1</v>
      </c>
      <c r="AM796" s="1">
        <f>IFERROR(__xludf.DUMMYFUNCTION("""COMPUTED_VALUE"""),1.0)</f>
        <v>1</v>
      </c>
      <c r="AN796" s="1">
        <f>IFERROR(__xludf.DUMMYFUNCTION("""COMPUTED_VALUE"""),1.0)</f>
        <v>1</v>
      </c>
      <c r="AO796" s="1">
        <f>IFERROR(__xludf.DUMMYFUNCTION("""COMPUTED_VALUE"""),1.0)</f>
        <v>1</v>
      </c>
      <c r="AP796" s="1">
        <f>IFERROR(__xludf.DUMMYFUNCTION("""COMPUTED_VALUE"""),1.0)</f>
        <v>1</v>
      </c>
      <c r="AR796" s="1">
        <v>1.0</v>
      </c>
      <c r="AS796" s="1">
        <v>1.0</v>
      </c>
      <c r="AT796" s="1">
        <v>1.0</v>
      </c>
      <c r="AU796" s="1">
        <v>1.0</v>
      </c>
      <c r="AV796" s="1">
        <v>1.0</v>
      </c>
      <c r="AX796" s="1">
        <v>795.0</v>
      </c>
      <c r="AY796" s="1">
        <v>3.0</v>
      </c>
      <c r="AZ796" s="1">
        <v>2.0</v>
      </c>
      <c r="BA796" s="1"/>
      <c r="BB796" s="1"/>
      <c r="BC796" s="1"/>
      <c r="BD796" s="1">
        <v>13.0</v>
      </c>
      <c r="BE796" s="1">
        <v>13.0</v>
      </c>
      <c r="BF796" s="1">
        <v>8.0</v>
      </c>
      <c r="BG796" s="1">
        <v>8.0</v>
      </c>
      <c r="BH796" s="1">
        <v>13.0</v>
      </c>
      <c r="BI796" s="1" t="s">
        <v>1497</v>
      </c>
      <c r="BJ796" s="1">
        <v>602.0</v>
      </c>
      <c r="BL796" s="1">
        <v>478590.0</v>
      </c>
    </row>
    <row r="797" ht="15.75" customHeight="1">
      <c r="A797" s="2" t="s">
        <v>1498</v>
      </c>
      <c r="B797" s="1" t="str">
        <f>IFERROR(__xludf.DUMMYFUNCTION("""COMPUTED_VALUE"""),"J6367")</f>
        <v>J6367</v>
      </c>
      <c r="C797" s="1">
        <f>IFERROR(__xludf.DUMMYFUNCTION("""COMPUTED_VALUE"""),32.0)</f>
        <v>32</v>
      </c>
      <c r="D797" s="1" t="s">
        <v>22</v>
      </c>
      <c r="E797" s="1" t="s">
        <v>40</v>
      </c>
      <c r="F797" s="1" t="s">
        <v>31</v>
      </c>
      <c r="G797" s="1" t="s">
        <v>40</v>
      </c>
      <c r="H797" s="1" t="s">
        <v>28</v>
      </c>
      <c r="M797" s="1">
        <v>1.0</v>
      </c>
      <c r="N797" s="1">
        <v>6.0</v>
      </c>
      <c r="O797" s="1">
        <v>3.0</v>
      </c>
      <c r="P797" s="1">
        <v>6.0</v>
      </c>
      <c r="Q797" s="1">
        <v>7.0</v>
      </c>
      <c r="S797" s="1" t="s">
        <v>25</v>
      </c>
      <c r="T797" s="1" t="s">
        <v>40</v>
      </c>
      <c r="U797" s="1" t="s">
        <v>31</v>
      </c>
      <c r="V797" s="1" t="s">
        <v>40</v>
      </c>
      <c r="W797" s="1" t="s">
        <v>28</v>
      </c>
      <c r="Y797" s="1" t="str">
        <f>IFERROR(__xludf.DUMMYFUNCTION("UNIQUE(S797:W797, TRUE)"),"")</f>
        <v/>
      </c>
      <c r="Z797" s="1" t="str">
        <f>IFERROR(__xludf.DUMMYFUNCTION("""COMPUTED_VALUE"""),"6")</f>
        <v>6</v>
      </c>
      <c r="AA797" s="1" t="str">
        <f>IFERROR(__xludf.DUMMYFUNCTION("""COMPUTED_VALUE"""),"3")</f>
        <v>3</v>
      </c>
      <c r="AB797" s="1" t="str">
        <f>IFERROR(__xludf.DUMMYFUNCTION("""COMPUTED_VALUE"""),"7")</f>
        <v>7</v>
      </c>
      <c r="AE797" s="1">
        <f t="shared" ref="AE797:AI797" si="797">IF($A797&lt;&gt;"", COUNTIF($D797:$H797, "=" &amp; Y797),"")</f>
        <v>0</v>
      </c>
      <c r="AF797" s="1">
        <f t="shared" si="797"/>
        <v>2</v>
      </c>
      <c r="AG797" s="1">
        <f t="shared" si="797"/>
        <v>1</v>
      </c>
      <c r="AH797" s="1">
        <f t="shared" si="797"/>
        <v>1</v>
      </c>
      <c r="AI797" s="1">
        <f t="shared" si="797"/>
        <v>0</v>
      </c>
      <c r="AJ797" s="1">
        <f t="shared" si="3"/>
        <v>1</v>
      </c>
      <c r="AL797" s="1">
        <f>IFERROR(__xludf.DUMMYFUNCTION("IFERROR(TRANSPOSE(SORT(TRANSPOSE(FILTER(AE797:AI797, AE797:AI797&lt;&gt;0)),1, FALSE)))"),2.0)</f>
        <v>2</v>
      </c>
      <c r="AM797" s="1">
        <f>IFERROR(__xludf.DUMMYFUNCTION("""COMPUTED_VALUE"""),1.0)</f>
        <v>1</v>
      </c>
      <c r="AN797" s="1">
        <f>IFERROR(__xludf.DUMMYFUNCTION("""COMPUTED_VALUE"""),1.0)</f>
        <v>1</v>
      </c>
      <c r="AR797" s="1">
        <v>3.0</v>
      </c>
      <c r="AS797" s="1">
        <v>1.0</v>
      </c>
      <c r="AT797" s="1">
        <v>1.0</v>
      </c>
      <c r="AU797" s="1"/>
      <c r="AV797" s="1"/>
      <c r="AX797" s="1">
        <v>796.0</v>
      </c>
      <c r="AY797" s="1">
        <v>3.0</v>
      </c>
      <c r="AZ797" s="1">
        <v>2.0</v>
      </c>
      <c r="BA797" s="1"/>
      <c r="BB797" s="1"/>
      <c r="BC797" s="1"/>
      <c r="BD797" s="1">
        <v>13.0</v>
      </c>
      <c r="BE797" s="1">
        <v>13.0</v>
      </c>
      <c r="BF797" s="1">
        <v>13.0</v>
      </c>
      <c r="BG797" s="1">
        <v>7.0</v>
      </c>
      <c r="BH797" s="1">
        <v>7.0</v>
      </c>
      <c r="BI797" s="1" t="s">
        <v>1499</v>
      </c>
      <c r="BJ797" s="1">
        <v>773.0</v>
      </c>
      <c r="BL797" s="1">
        <v>615308.0</v>
      </c>
    </row>
    <row r="798" ht="15.75" customHeight="1">
      <c r="A798" s="2" t="s">
        <v>1500</v>
      </c>
      <c r="B798" s="1">
        <f>IFERROR(__xludf.DUMMYFUNCTION("""COMPUTED_VALUE"""),27222.0)</f>
        <v>27222</v>
      </c>
      <c r="C798" s="1">
        <f>IFERROR(__xludf.DUMMYFUNCTION("""COMPUTED_VALUE"""),194.0)</f>
        <v>194</v>
      </c>
      <c r="D798" s="1" t="s">
        <v>24</v>
      </c>
      <c r="E798" s="1" t="s">
        <v>28</v>
      </c>
      <c r="F798" s="1" t="s">
        <v>24</v>
      </c>
      <c r="G798" s="1" t="s">
        <v>24</v>
      </c>
      <c r="H798" s="1" t="s">
        <v>24</v>
      </c>
      <c r="M798" s="1">
        <v>2.0</v>
      </c>
      <c r="N798" s="1">
        <v>7.0</v>
      </c>
      <c r="O798" s="1">
        <v>2.0</v>
      </c>
      <c r="P798" s="1">
        <v>2.0</v>
      </c>
      <c r="Q798" s="1">
        <v>2.0</v>
      </c>
      <c r="S798" s="1" t="s">
        <v>24</v>
      </c>
      <c r="T798" s="1" t="s">
        <v>28</v>
      </c>
      <c r="U798" s="1" t="s">
        <v>24</v>
      </c>
      <c r="V798" s="1" t="s">
        <v>24</v>
      </c>
      <c r="W798" s="1" t="s">
        <v>24</v>
      </c>
      <c r="Y798" s="1" t="str">
        <f>IFERROR(__xludf.DUMMYFUNCTION("UNIQUE(S798:W798, TRUE)"),"2")</f>
        <v>2</v>
      </c>
      <c r="Z798" s="1" t="str">
        <f>IFERROR(__xludf.DUMMYFUNCTION("""COMPUTED_VALUE"""),"7")</f>
        <v>7</v>
      </c>
      <c r="AE798" s="1">
        <f t="shared" ref="AE798:AI798" si="798">IF($A798&lt;&gt;"", COUNTIF($D798:$H798, "=" &amp; Y798),"")</f>
        <v>4</v>
      </c>
      <c r="AF798" s="1">
        <f t="shared" si="798"/>
        <v>1</v>
      </c>
      <c r="AG798" s="1">
        <f t="shared" si="798"/>
        <v>0</v>
      </c>
      <c r="AH798" s="1">
        <f t="shared" si="798"/>
        <v>0</v>
      </c>
      <c r="AI798" s="1">
        <f t="shared" si="798"/>
        <v>0</v>
      </c>
      <c r="AJ798" s="1">
        <f t="shared" si="3"/>
        <v>0</v>
      </c>
      <c r="AL798" s="1">
        <f>IFERROR(__xludf.DUMMYFUNCTION("IFERROR(TRANSPOSE(SORT(TRANSPOSE(FILTER(AE798:AI798, AE798:AI798&lt;&gt;0)),1, FALSE)))"),4.0)</f>
        <v>4</v>
      </c>
      <c r="AM798" s="1">
        <f>IFERROR(__xludf.DUMMYFUNCTION("""COMPUTED_VALUE"""),1.0)</f>
        <v>1</v>
      </c>
      <c r="AR798" s="1">
        <v>4.0</v>
      </c>
      <c r="AS798" s="1">
        <v>1.0</v>
      </c>
      <c r="AT798" s="1"/>
      <c r="AU798" s="1"/>
      <c r="AV798" s="1"/>
      <c r="AX798" s="1">
        <v>797.0</v>
      </c>
      <c r="AY798" s="1">
        <v>3.0</v>
      </c>
      <c r="AZ798" s="1">
        <v>2.0</v>
      </c>
      <c r="BA798" s="1"/>
      <c r="BB798" s="1"/>
      <c r="BC798" s="1"/>
      <c r="BD798" s="1">
        <v>13.0</v>
      </c>
      <c r="BE798" s="1">
        <v>14.0</v>
      </c>
      <c r="BF798" s="1">
        <v>13.0</v>
      </c>
      <c r="BG798" s="1">
        <v>13.0</v>
      </c>
      <c r="BH798" s="1">
        <v>14.0</v>
      </c>
      <c r="BI798" s="1" t="s">
        <v>1501</v>
      </c>
      <c r="BJ798" s="1">
        <v>170.0</v>
      </c>
      <c r="BL798" s="1">
        <v>135490.0</v>
      </c>
    </row>
    <row r="799" ht="15.75" customHeight="1">
      <c r="A799" s="2" t="s">
        <v>1502</v>
      </c>
      <c r="B799" s="1" t="str">
        <f>IFERROR(__xludf.DUMMYFUNCTION("""COMPUTED_VALUE"""),"KAAKA")</f>
        <v>KAAKA</v>
      </c>
      <c r="C799" s="1">
        <f>IFERROR(__xludf.DUMMYFUNCTION("""COMPUTED_VALUE"""),348.0)</f>
        <v>348</v>
      </c>
      <c r="D799" s="1" t="s">
        <v>38</v>
      </c>
      <c r="E799" s="1" t="s">
        <v>39</v>
      </c>
      <c r="F799" s="1" t="s">
        <v>39</v>
      </c>
      <c r="G799" s="1" t="s">
        <v>38</v>
      </c>
      <c r="H799" s="1" t="s">
        <v>39</v>
      </c>
      <c r="M799" s="1">
        <v>13.0</v>
      </c>
      <c r="N799" s="1">
        <v>14.0</v>
      </c>
      <c r="O799" s="1">
        <v>14.0</v>
      </c>
      <c r="P799" s="1">
        <v>13.0</v>
      </c>
      <c r="Q799" s="1">
        <v>14.0</v>
      </c>
      <c r="S799" s="1" t="s">
        <v>38</v>
      </c>
      <c r="T799" s="1" t="s">
        <v>39</v>
      </c>
      <c r="U799" s="1" t="s">
        <v>39</v>
      </c>
      <c r="V799" s="1" t="s">
        <v>38</v>
      </c>
      <c r="W799" s="1" t="s">
        <v>39</v>
      </c>
      <c r="Y799" s="1" t="str">
        <f>IFERROR(__xludf.DUMMYFUNCTION("UNIQUE(S799:W799, TRUE)"),"K")</f>
        <v>K</v>
      </c>
      <c r="Z799" s="1" t="str">
        <f>IFERROR(__xludf.DUMMYFUNCTION("""COMPUTED_VALUE"""),"A")</f>
        <v>A</v>
      </c>
      <c r="AE799" s="1">
        <f t="shared" ref="AE799:AI799" si="799">IF($A799&lt;&gt;"", COUNTIF($D799:$H799, "=" &amp; Y799),"")</f>
        <v>2</v>
      </c>
      <c r="AF799" s="1">
        <f t="shared" si="799"/>
        <v>3</v>
      </c>
      <c r="AG799" s="1">
        <f t="shared" si="799"/>
        <v>0</v>
      </c>
      <c r="AH799" s="1">
        <f t="shared" si="799"/>
        <v>0</v>
      </c>
      <c r="AI799" s="1">
        <f t="shared" si="799"/>
        <v>0</v>
      </c>
      <c r="AJ799" s="1">
        <f t="shared" si="3"/>
        <v>0</v>
      </c>
      <c r="AL799" s="1">
        <f>IFERROR(__xludf.DUMMYFUNCTION("IFERROR(TRANSPOSE(SORT(TRANSPOSE(FILTER(AE799:AI799, AE799:AI799&lt;&gt;0)),1, FALSE)))"),3.0)</f>
        <v>3</v>
      </c>
      <c r="AM799" s="1">
        <f>IFERROR(__xludf.DUMMYFUNCTION("""COMPUTED_VALUE"""),2.0)</f>
        <v>2</v>
      </c>
      <c r="AR799" s="1">
        <v>3.0</v>
      </c>
      <c r="AS799" s="1">
        <v>2.0</v>
      </c>
      <c r="AT799" s="1"/>
      <c r="AU799" s="1"/>
      <c r="AV799" s="1"/>
      <c r="AX799" s="1">
        <v>798.0</v>
      </c>
      <c r="AY799" s="1">
        <v>3.0</v>
      </c>
      <c r="AZ799" s="1">
        <v>2.0</v>
      </c>
      <c r="BA799" s="1"/>
      <c r="BB799" s="1"/>
      <c r="BC799" s="1"/>
      <c r="BD799" s="1">
        <v>13.0</v>
      </c>
      <c r="BE799" s="1">
        <v>14.0</v>
      </c>
      <c r="BF799" s="1">
        <v>14.0</v>
      </c>
      <c r="BG799" s="1">
        <v>13.0</v>
      </c>
      <c r="BH799" s="1">
        <v>14.0</v>
      </c>
      <c r="BI799" s="1" t="s">
        <v>1503</v>
      </c>
      <c r="BJ799" s="1">
        <v>348.0</v>
      </c>
      <c r="BL799" s="1">
        <v>277704.0</v>
      </c>
    </row>
    <row r="800" ht="15.75" customHeight="1">
      <c r="A800" s="2" t="s">
        <v>1504</v>
      </c>
      <c r="B800" s="1" t="str">
        <f>IFERROR(__xludf.DUMMYFUNCTION("""COMPUTED_VALUE"""),"AAAA3")</f>
        <v>AAAA3</v>
      </c>
      <c r="C800" s="1">
        <f>IFERROR(__xludf.DUMMYFUNCTION("""COMPUTED_VALUE"""),395.0)</f>
        <v>395</v>
      </c>
      <c r="D800" s="1" t="s">
        <v>39</v>
      </c>
      <c r="E800" s="1" t="s">
        <v>39</v>
      </c>
      <c r="F800" s="1" t="s">
        <v>39</v>
      </c>
      <c r="G800" s="1" t="s">
        <v>39</v>
      </c>
      <c r="H800" s="1" t="s">
        <v>31</v>
      </c>
      <c r="M800" s="1">
        <v>14.0</v>
      </c>
      <c r="N800" s="1">
        <v>14.0</v>
      </c>
      <c r="O800" s="1">
        <v>14.0</v>
      </c>
      <c r="P800" s="1">
        <v>14.0</v>
      </c>
      <c r="Q800" s="1">
        <v>3.0</v>
      </c>
      <c r="S800" s="1" t="s">
        <v>39</v>
      </c>
      <c r="T800" s="1" t="s">
        <v>39</v>
      </c>
      <c r="U800" s="1" t="s">
        <v>39</v>
      </c>
      <c r="V800" s="1" t="s">
        <v>39</v>
      </c>
      <c r="W800" s="1" t="s">
        <v>31</v>
      </c>
      <c r="Y800" s="1" t="str">
        <f>IFERROR(__xludf.DUMMYFUNCTION("UNIQUE(S800:W800, TRUE)"),"A")</f>
        <v>A</v>
      </c>
      <c r="Z800" s="1" t="str">
        <f>IFERROR(__xludf.DUMMYFUNCTION("""COMPUTED_VALUE"""),"3")</f>
        <v>3</v>
      </c>
      <c r="AE800" s="1">
        <f t="shared" ref="AE800:AI800" si="800">IF($A800&lt;&gt;"", COUNTIF($D800:$H800, "=" &amp; Y800),"")</f>
        <v>4</v>
      </c>
      <c r="AF800" s="1">
        <f t="shared" si="800"/>
        <v>1</v>
      </c>
      <c r="AG800" s="1">
        <f t="shared" si="800"/>
        <v>0</v>
      </c>
      <c r="AH800" s="1">
        <f t="shared" si="800"/>
        <v>0</v>
      </c>
      <c r="AI800" s="1">
        <f t="shared" si="800"/>
        <v>0</v>
      </c>
      <c r="AJ800" s="1">
        <f t="shared" si="3"/>
        <v>0</v>
      </c>
      <c r="AL800" s="1">
        <f>IFERROR(__xludf.DUMMYFUNCTION("IFERROR(TRANSPOSE(SORT(TRANSPOSE(FILTER(AE800:AI800, AE800:AI800&lt;&gt;0)),1, FALSE)))"),4.0)</f>
        <v>4</v>
      </c>
      <c r="AM800" s="1">
        <f>IFERROR(__xludf.DUMMYFUNCTION("""COMPUTED_VALUE"""),1.0)</f>
        <v>1</v>
      </c>
      <c r="AR800" s="1">
        <v>4.0</v>
      </c>
      <c r="AS800" s="1">
        <v>1.0</v>
      </c>
      <c r="AT800" s="1"/>
      <c r="AU800" s="1"/>
      <c r="AV800" s="1"/>
      <c r="AX800" s="1">
        <v>799.0</v>
      </c>
      <c r="AY800" s="1">
        <v>3.0</v>
      </c>
      <c r="AZ800" s="1">
        <v>2.0</v>
      </c>
      <c r="BA800" s="1"/>
      <c r="BB800" s="1"/>
      <c r="BC800" s="1"/>
      <c r="BD800" s="1">
        <v>14.0</v>
      </c>
      <c r="BE800" s="1">
        <v>5.0</v>
      </c>
      <c r="BF800" s="1">
        <v>5.0</v>
      </c>
      <c r="BG800" s="1">
        <v>14.0</v>
      </c>
      <c r="BH800" s="1">
        <v>14.0</v>
      </c>
      <c r="BI800" s="1" t="s">
        <v>1505</v>
      </c>
      <c r="BJ800" s="1">
        <v>741.0</v>
      </c>
      <c r="BL800" s="1">
        <v>592059.0</v>
      </c>
    </row>
    <row r="801" ht="15.75" customHeight="1">
      <c r="A801" s="2" t="s">
        <v>1506</v>
      </c>
      <c r="B801" s="1" t="str">
        <f>IFERROR(__xludf.DUMMYFUNCTION("""COMPUTED_VALUE"""),"TJ7T7")</f>
        <v>TJ7T7</v>
      </c>
      <c r="C801" s="1">
        <f>IFERROR(__xludf.DUMMYFUNCTION("""COMPUTED_VALUE"""),715.0)</f>
        <v>715</v>
      </c>
      <c r="D801" s="1" t="s">
        <v>45</v>
      </c>
      <c r="E801" s="1" t="s">
        <v>22</v>
      </c>
      <c r="F801" s="1" t="s">
        <v>28</v>
      </c>
      <c r="G801" s="1" t="s">
        <v>45</v>
      </c>
      <c r="H801" s="1" t="s">
        <v>28</v>
      </c>
      <c r="M801" s="1">
        <v>10.0</v>
      </c>
      <c r="N801" s="1">
        <v>1.0</v>
      </c>
      <c r="O801" s="1">
        <v>7.0</v>
      </c>
      <c r="P801" s="1">
        <v>10.0</v>
      </c>
      <c r="Q801" s="1">
        <v>7.0</v>
      </c>
      <c r="S801" s="1" t="s">
        <v>45</v>
      </c>
      <c r="T801" s="1" t="s">
        <v>25</v>
      </c>
      <c r="U801" s="1" t="s">
        <v>28</v>
      </c>
      <c r="V801" s="1" t="s">
        <v>45</v>
      </c>
      <c r="W801" s="1" t="s">
        <v>28</v>
      </c>
      <c r="Y801" s="1" t="str">
        <f>IFERROR(__xludf.DUMMYFUNCTION("UNIQUE(S801:W801, TRUE)"),"T")</f>
        <v>T</v>
      </c>
      <c r="Z801" s="1" t="str">
        <f>IFERROR(__xludf.DUMMYFUNCTION("""COMPUTED_VALUE"""),"")</f>
        <v/>
      </c>
      <c r="AA801" s="1" t="str">
        <f>IFERROR(__xludf.DUMMYFUNCTION("""COMPUTED_VALUE"""),"7")</f>
        <v>7</v>
      </c>
      <c r="AE801" s="1">
        <f t="shared" ref="AE801:AI801" si="801">IF($A801&lt;&gt;"", COUNTIF($D801:$H801, "=" &amp; Y801),"")</f>
        <v>2</v>
      </c>
      <c r="AF801" s="1">
        <f t="shared" si="801"/>
        <v>0</v>
      </c>
      <c r="AG801" s="1">
        <f t="shared" si="801"/>
        <v>2</v>
      </c>
      <c r="AH801" s="1">
        <f t="shared" si="801"/>
        <v>0</v>
      </c>
      <c r="AI801" s="1">
        <f t="shared" si="801"/>
        <v>0</v>
      </c>
      <c r="AJ801" s="1">
        <f t="shared" si="3"/>
        <v>1</v>
      </c>
      <c r="AL801" s="1">
        <f>IFERROR(__xludf.DUMMYFUNCTION("IFERROR(TRANSPOSE(SORT(TRANSPOSE(FILTER(AE801:AI801, AE801:AI801&lt;&gt;0)),1, FALSE)))"),2.0)</f>
        <v>2</v>
      </c>
      <c r="AM801" s="1">
        <f>IFERROR(__xludf.DUMMYFUNCTION("""COMPUTED_VALUE"""),2.0)</f>
        <v>2</v>
      </c>
      <c r="AR801" s="1">
        <v>3.0</v>
      </c>
      <c r="AS801" s="1">
        <v>2.0</v>
      </c>
      <c r="AT801" s="1"/>
      <c r="AU801" s="1"/>
      <c r="AV801" s="1"/>
      <c r="AX801" s="1">
        <v>800.0</v>
      </c>
      <c r="AY801" s="1">
        <v>3.0</v>
      </c>
      <c r="AZ801" s="1">
        <v>2.0</v>
      </c>
      <c r="BA801" s="1"/>
      <c r="BB801" s="1"/>
      <c r="BC801" s="1"/>
      <c r="BD801" s="1">
        <v>14.0</v>
      </c>
      <c r="BE801" s="1">
        <v>5.0</v>
      </c>
      <c r="BF801" s="1">
        <v>14.0</v>
      </c>
      <c r="BG801" s="1">
        <v>5.0</v>
      </c>
      <c r="BH801" s="1">
        <v>5.0</v>
      </c>
      <c r="BI801" s="1" t="s">
        <v>1507</v>
      </c>
      <c r="BJ801" s="1">
        <v>771.0</v>
      </c>
      <c r="BL801" s="1">
        <v>616800.0</v>
      </c>
    </row>
    <row r="802" ht="15.75" customHeight="1">
      <c r="A802" s="2" t="s">
        <v>1508</v>
      </c>
      <c r="B802" s="1" t="str">
        <f>IFERROR(__xludf.DUMMYFUNCTION("""COMPUTED_VALUE"""),"T3Q92")</f>
        <v>T3Q92</v>
      </c>
      <c r="C802" s="1">
        <f>IFERROR(__xludf.DUMMYFUNCTION("""COMPUTED_VALUE"""),433.0)</f>
        <v>433</v>
      </c>
      <c r="D802" s="1" t="s">
        <v>45</v>
      </c>
      <c r="E802" s="1" t="s">
        <v>31</v>
      </c>
      <c r="F802" s="1" t="s">
        <v>20</v>
      </c>
      <c r="G802" s="1" t="s">
        <v>23</v>
      </c>
      <c r="H802" s="1" t="s">
        <v>24</v>
      </c>
      <c r="M802" s="1">
        <v>10.0</v>
      </c>
      <c r="N802" s="1">
        <v>3.0</v>
      </c>
      <c r="O802" s="1">
        <v>12.0</v>
      </c>
      <c r="P802" s="1">
        <v>9.0</v>
      </c>
      <c r="Q802" s="1">
        <v>2.0</v>
      </c>
      <c r="S802" s="1" t="s">
        <v>45</v>
      </c>
      <c r="T802" s="1" t="s">
        <v>31</v>
      </c>
      <c r="U802" s="1" t="s">
        <v>20</v>
      </c>
      <c r="V802" s="1" t="s">
        <v>23</v>
      </c>
      <c r="W802" s="1" t="s">
        <v>24</v>
      </c>
      <c r="Y802" s="1" t="str">
        <f>IFERROR(__xludf.DUMMYFUNCTION("UNIQUE(S802:W802, TRUE)"),"T")</f>
        <v>T</v>
      </c>
      <c r="Z802" s="1" t="str">
        <f>IFERROR(__xludf.DUMMYFUNCTION("""COMPUTED_VALUE"""),"3")</f>
        <v>3</v>
      </c>
      <c r="AA802" s="1" t="str">
        <f>IFERROR(__xludf.DUMMYFUNCTION("""COMPUTED_VALUE"""),"Q")</f>
        <v>Q</v>
      </c>
      <c r="AB802" s="1" t="str">
        <f>IFERROR(__xludf.DUMMYFUNCTION("""COMPUTED_VALUE"""),"9")</f>
        <v>9</v>
      </c>
      <c r="AC802" s="1" t="str">
        <f>IFERROR(__xludf.DUMMYFUNCTION("""COMPUTED_VALUE"""),"2")</f>
        <v>2</v>
      </c>
      <c r="AE802" s="1">
        <f t="shared" ref="AE802:AI802" si="802">IF($A802&lt;&gt;"", COUNTIF($D802:$H802, "=" &amp; Y802),"")</f>
        <v>1</v>
      </c>
      <c r="AF802" s="1">
        <f t="shared" si="802"/>
        <v>1</v>
      </c>
      <c r="AG802" s="1">
        <f t="shared" si="802"/>
        <v>1</v>
      </c>
      <c r="AH802" s="1">
        <f t="shared" si="802"/>
        <v>1</v>
      </c>
      <c r="AI802" s="1">
        <f t="shared" si="802"/>
        <v>1</v>
      </c>
      <c r="AJ802" s="1">
        <f t="shared" si="3"/>
        <v>0</v>
      </c>
      <c r="AL802" s="1">
        <f>IFERROR(__xludf.DUMMYFUNCTION("IFERROR(TRANSPOSE(SORT(TRANSPOSE(FILTER(AE802:AI802, AE802:AI802&lt;&gt;0)),1, FALSE)))"),1.0)</f>
        <v>1</v>
      </c>
      <c r="AM802" s="1">
        <f>IFERROR(__xludf.DUMMYFUNCTION("""COMPUTED_VALUE"""),1.0)</f>
        <v>1</v>
      </c>
      <c r="AN802" s="1">
        <f>IFERROR(__xludf.DUMMYFUNCTION("""COMPUTED_VALUE"""),1.0)</f>
        <v>1</v>
      </c>
      <c r="AO802" s="1">
        <f>IFERROR(__xludf.DUMMYFUNCTION("""COMPUTED_VALUE"""),1.0)</f>
        <v>1</v>
      </c>
      <c r="AP802" s="1">
        <f>IFERROR(__xludf.DUMMYFUNCTION("""COMPUTED_VALUE"""),1.0)</f>
        <v>1</v>
      </c>
      <c r="AR802" s="1">
        <v>1.0</v>
      </c>
      <c r="AS802" s="1">
        <v>1.0</v>
      </c>
      <c r="AT802" s="1">
        <v>1.0</v>
      </c>
      <c r="AU802" s="1">
        <v>1.0</v>
      </c>
      <c r="AV802" s="1">
        <v>1.0</v>
      </c>
      <c r="AX802" s="1">
        <v>801.0</v>
      </c>
      <c r="AY802" s="1">
        <v>3.0</v>
      </c>
      <c r="AZ802" s="1">
        <v>2.0</v>
      </c>
      <c r="BA802" s="1"/>
      <c r="BB802" s="1"/>
      <c r="BC802" s="1"/>
      <c r="BD802" s="1">
        <v>14.0</v>
      </c>
      <c r="BE802" s="1">
        <v>7.0</v>
      </c>
      <c r="BF802" s="1">
        <v>14.0</v>
      </c>
      <c r="BG802" s="1">
        <v>7.0</v>
      </c>
      <c r="BH802" s="1">
        <v>14.0</v>
      </c>
      <c r="BI802" s="1" t="s">
        <v>1509</v>
      </c>
      <c r="BJ802" s="1">
        <v>471.0</v>
      </c>
      <c r="BL802" s="1">
        <v>377271.0</v>
      </c>
    </row>
    <row r="803" ht="15.75" customHeight="1">
      <c r="A803" s="2" t="s">
        <v>1510</v>
      </c>
      <c r="B803" s="1" t="str">
        <f>IFERROR(__xludf.DUMMYFUNCTION("""COMPUTED_VALUE"""),"AQ99Q")</f>
        <v>AQ99Q</v>
      </c>
      <c r="C803" s="1">
        <f>IFERROR(__xludf.DUMMYFUNCTION("""COMPUTED_VALUE"""),843.0)</f>
        <v>843</v>
      </c>
      <c r="D803" s="1" t="s">
        <v>39</v>
      </c>
      <c r="E803" s="1" t="s">
        <v>20</v>
      </c>
      <c r="F803" s="1" t="s">
        <v>23</v>
      </c>
      <c r="G803" s="1" t="s">
        <v>23</v>
      </c>
      <c r="H803" s="1" t="s">
        <v>20</v>
      </c>
      <c r="M803" s="1">
        <v>14.0</v>
      </c>
      <c r="N803" s="1">
        <v>12.0</v>
      </c>
      <c r="O803" s="1">
        <v>9.0</v>
      </c>
      <c r="P803" s="1">
        <v>9.0</v>
      </c>
      <c r="Q803" s="1">
        <v>12.0</v>
      </c>
      <c r="S803" s="1" t="s">
        <v>39</v>
      </c>
      <c r="T803" s="1" t="s">
        <v>20</v>
      </c>
      <c r="U803" s="1" t="s">
        <v>23</v>
      </c>
      <c r="V803" s="1" t="s">
        <v>23</v>
      </c>
      <c r="W803" s="1" t="s">
        <v>20</v>
      </c>
      <c r="Y803" s="1" t="str">
        <f>IFERROR(__xludf.DUMMYFUNCTION("UNIQUE(S803:W803, TRUE)"),"A")</f>
        <v>A</v>
      </c>
      <c r="Z803" s="1" t="str">
        <f>IFERROR(__xludf.DUMMYFUNCTION("""COMPUTED_VALUE"""),"Q")</f>
        <v>Q</v>
      </c>
      <c r="AA803" s="1" t="str">
        <f>IFERROR(__xludf.DUMMYFUNCTION("""COMPUTED_VALUE"""),"9")</f>
        <v>9</v>
      </c>
      <c r="AE803" s="1">
        <f t="shared" ref="AE803:AI803" si="803">IF($A803&lt;&gt;"", COUNTIF($D803:$H803, "=" &amp; Y803),"")</f>
        <v>1</v>
      </c>
      <c r="AF803" s="1">
        <f t="shared" si="803"/>
        <v>2</v>
      </c>
      <c r="AG803" s="1">
        <f t="shared" si="803"/>
        <v>2</v>
      </c>
      <c r="AH803" s="1">
        <f t="shared" si="803"/>
        <v>0</v>
      </c>
      <c r="AI803" s="1">
        <f t="shared" si="803"/>
        <v>0</v>
      </c>
      <c r="AJ803" s="1">
        <f t="shared" si="3"/>
        <v>0</v>
      </c>
      <c r="AL803" s="1">
        <f>IFERROR(__xludf.DUMMYFUNCTION("IFERROR(TRANSPOSE(SORT(TRANSPOSE(FILTER(AE803:AI803, AE803:AI803&lt;&gt;0)),1, FALSE)))"),2.0)</f>
        <v>2</v>
      </c>
      <c r="AM803" s="1">
        <f>IFERROR(__xludf.DUMMYFUNCTION("""COMPUTED_VALUE"""),2.0)</f>
        <v>2</v>
      </c>
      <c r="AN803" s="1">
        <f>IFERROR(__xludf.DUMMYFUNCTION("""COMPUTED_VALUE"""),1.0)</f>
        <v>1</v>
      </c>
      <c r="AR803" s="1">
        <v>2.0</v>
      </c>
      <c r="AS803" s="1">
        <v>2.0</v>
      </c>
      <c r="AT803" s="1">
        <v>1.0</v>
      </c>
      <c r="AU803" s="1"/>
      <c r="AV803" s="1"/>
      <c r="AX803" s="1">
        <v>802.0</v>
      </c>
      <c r="AY803" s="1">
        <v>3.0</v>
      </c>
      <c r="AZ803" s="1">
        <v>2.0</v>
      </c>
      <c r="BA803" s="1"/>
      <c r="BB803" s="1"/>
      <c r="BC803" s="1"/>
      <c r="BD803" s="1">
        <v>14.0</v>
      </c>
      <c r="BE803" s="1">
        <v>8.0</v>
      </c>
      <c r="BF803" s="1">
        <v>8.0</v>
      </c>
      <c r="BG803" s="1">
        <v>14.0</v>
      </c>
      <c r="BH803" s="1">
        <v>8.0</v>
      </c>
      <c r="BI803" s="1" t="s">
        <v>1511</v>
      </c>
      <c r="BJ803" s="1">
        <v>62.0</v>
      </c>
      <c r="BL803" s="1">
        <v>49724.0</v>
      </c>
    </row>
    <row r="804" ht="15.75" customHeight="1">
      <c r="A804" s="2" t="s">
        <v>1512</v>
      </c>
      <c r="B804" s="1">
        <f>IFERROR(__xludf.DUMMYFUNCTION("""COMPUTED_VALUE"""),79957.0)</f>
        <v>79957</v>
      </c>
      <c r="C804" s="1">
        <f>IFERROR(__xludf.DUMMYFUNCTION("""COMPUTED_VALUE"""),263.0)</f>
        <v>263</v>
      </c>
      <c r="D804" s="1" t="s">
        <v>28</v>
      </c>
      <c r="E804" s="1" t="s">
        <v>23</v>
      </c>
      <c r="F804" s="1" t="s">
        <v>23</v>
      </c>
      <c r="G804" s="1" t="s">
        <v>29</v>
      </c>
      <c r="H804" s="1" t="s">
        <v>28</v>
      </c>
      <c r="M804" s="1">
        <v>7.0</v>
      </c>
      <c r="N804" s="1">
        <v>9.0</v>
      </c>
      <c r="O804" s="1">
        <v>9.0</v>
      </c>
      <c r="P804" s="1">
        <v>5.0</v>
      </c>
      <c r="Q804" s="1">
        <v>7.0</v>
      </c>
      <c r="S804" s="1" t="s">
        <v>28</v>
      </c>
      <c r="T804" s="1" t="s">
        <v>23</v>
      </c>
      <c r="U804" s="1" t="s">
        <v>23</v>
      </c>
      <c r="V804" s="1" t="s">
        <v>29</v>
      </c>
      <c r="W804" s="1" t="s">
        <v>28</v>
      </c>
      <c r="Y804" s="1" t="str">
        <f>IFERROR(__xludf.DUMMYFUNCTION("UNIQUE(S804:W804, TRUE)"),"7")</f>
        <v>7</v>
      </c>
      <c r="Z804" s="1" t="str">
        <f>IFERROR(__xludf.DUMMYFUNCTION("""COMPUTED_VALUE"""),"9")</f>
        <v>9</v>
      </c>
      <c r="AA804" s="1" t="str">
        <f>IFERROR(__xludf.DUMMYFUNCTION("""COMPUTED_VALUE"""),"5")</f>
        <v>5</v>
      </c>
      <c r="AE804" s="1">
        <f t="shared" ref="AE804:AI804" si="804">IF($A804&lt;&gt;"", COUNTIF($D804:$H804, "=" &amp; Y804),"")</f>
        <v>2</v>
      </c>
      <c r="AF804" s="1">
        <f t="shared" si="804"/>
        <v>2</v>
      </c>
      <c r="AG804" s="1">
        <f t="shared" si="804"/>
        <v>1</v>
      </c>
      <c r="AH804" s="1">
        <f t="shared" si="804"/>
        <v>0</v>
      </c>
      <c r="AI804" s="1">
        <f t="shared" si="804"/>
        <v>0</v>
      </c>
      <c r="AJ804" s="1">
        <f t="shared" si="3"/>
        <v>0</v>
      </c>
      <c r="AL804" s="1">
        <f>IFERROR(__xludf.DUMMYFUNCTION("IFERROR(TRANSPOSE(SORT(TRANSPOSE(FILTER(AE804:AI804, AE804:AI804&lt;&gt;0)),1, FALSE)))"),2.0)</f>
        <v>2</v>
      </c>
      <c r="AM804" s="1">
        <f>IFERROR(__xludf.DUMMYFUNCTION("""COMPUTED_VALUE"""),2.0)</f>
        <v>2</v>
      </c>
      <c r="AN804" s="1">
        <f>IFERROR(__xludf.DUMMYFUNCTION("""COMPUTED_VALUE"""),1.0)</f>
        <v>1</v>
      </c>
      <c r="AR804" s="1">
        <v>2.0</v>
      </c>
      <c r="AS804" s="1">
        <v>2.0</v>
      </c>
      <c r="AT804" s="1">
        <v>1.0</v>
      </c>
      <c r="AU804" s="1"/>
      <c r="AV804" s="1"/>
      <c r="AX804" s="1">
        <v>803.0</v>
      </c>
      <c r="AY804" s="1">
        <v>3.0</v>
      </c>
      <c r="AZ804" s="1">
        <v>2.0</v>
      </c>
      <c r="BA804" s="1"/>
      <c r="BB804" s="1"/>
      <c r="BC804" s="1"/>
      <c r="BD804" s="1">
        <v>14.0</v>
      </c>
      <c r="BE804" s="1">
        <v>10.0</v>
      </c>
      <c r="BF804" s="1">
        <v>1.0</v>
      </c>
      <c r="BG804" s="1">
        <v>10.0</v>
      </c>
      <c r="BH804" s="1">
        <v>14.0</v>
      </c>
      <c r="BI804" s="1" t="s">
        <v>1513</v>
      </c>
      <c r="BJ804" s="1">
        <v>518.0</v>
      </c>
      <c r="BL804" s="1">
        <v>415954.0</v>
      </c>
    </row>
    <row r="805" ht="15.75" customHeight="1">
      <c r="A805" s="2" t="s">
        <v>1514</v>
      </c>
      <c r="B805" s="1" t="str">
        <f>IFERROR(__xludf.DUMMYFUNCTION("""COMPUTED_VALUE"""),"9899K")</f>
        <v>9899K</v>
      </c>
      <c r="C805" s="1">
        <f>IFERROR(__xludf.DUMMYFUNCTION("""COMPUTED_VALUE"""),986.0)</f>
        <v>986</v>
      </c>
      <c r="D805" s="1" t="s">
        <v>23</v>
      </c>
      <c r="E805" s="1" t="s">
        <v>30</v>
      </c>
      <c r="F805" s="1" t="s">
        <v>23</v>
      </c>
      <c r="G805" s="1" t="s">
        <v>23</v>
      </c>
      <c r="H805" s="1" t="s">
        <v>38</v>
      </c>
      <c r="M805" s="1">
        <v>9.0</v>
      </c>
      <c r="N805" s="1">
        <v>8.0</v>
      </c>
      <c r="O805" s="1">
        <v>9.0</v>
      </c>
      <c r="P805" s="1">
        <v>9.0</v>
      </c>
      <c r="Q805" s="1">
        <v>13.0</v>
      </c>
      <c r="S805" s="1" t="s">
        <v>23</v>
      </c>
      <c r="T805" s="1" t="s">
        <v>30</v>
      </c>
      <c r="U805" s="1" t="s">
        <v>23</v>
      </c>
      <c r="V805" s="1" t="s">
        <v>23</v>
      </c>
      <c r="W805" s="1" t="s">
        <v>38</v>
      </c>
      <c r="Y805" s="1" t="str">
        <f>IFERROR(__xludf.DUMMYFUNCTION("UNIQUE(S805:W805, TRUE)"),"9")</f>
        <v>9</v>
      </c>
      <c r="Z805" s="1" t="str">
        <f>IFERROR(__xludf.DUMMYFUNCTION("""COMPUTED_VALUE"""),"8")</f>
        <v>8</v>
      </c>
      <c r="AA805" s="1" t="str">
        <f>IFERROR(__xludf.DUMMYFUNCTION("""COMPUTED_VALUE"""),"K")</f>
        <v>K</v>
      </c>
      <c r="AE805" s="1">
        <f t="shared" ref="AE805:AI805" si="805">IF($A805&lt;&gt;"", COUNTIF($D805:$H805, "=" &amp; Y805),"")</f>
        <v>3</v>
      </c>
      <c r="AF805" s="1">
        <f t="shared" si="805"/>
        <v>1</v>
      </c>
      <c r="AG805" s="1">
        <f t="shared" si="805"/>
        <v>1</v>
      </c>
      <c r="AH805" s="1">
        <f t="shared" si="805"/>
        <v>0</v>
      </c>
      <c r="AI805" s="1">
        <f t="shared" si="805"/>
        <v>0</v>
      </c>
      <c r="AJ805" s="1">
        <f t="shared" si="3"/>
        <v>0</v>
      </c>
      <c r="AL805" s="1">
        <f>IFERROR(__xludf.DUMMYFUNCTION("IFERROR(TRANSPOSE(SORT(TRANSPOSE(FILTER(AE805:AI805, AE805:AI805&lt;&gt;0)),1, FALSE)))"),3.0)</f>
        <v>3</v>
      </c>
      <c r="AM805" s="1">
        <f>IFERROR(__xludf.DUMMYFUNCTION("""COMPUTED_VALUE"""),1.0)</f>
        <v>1</v>
      </c>
      <c r="AN805" s="1">
        <f>IFERROR(__xludf.DUMMYFUNCTION("""COMPUTED_VALUE"""),1.0)</f>
        <v>1</v>
      </c>
      <c r="AR805" s="1">
        <v>3.0</v>
      </c>
      <c r="AS805" s="1">
        <v>1.0</v>
      </c>
      <c r="AT805" s="1">
        <v>1.0</v>
      </c>
      <c r="AU805" s="1"/>
      <c r="AV805" s="1"/>
      <c r="AX805" s="1">
        <v>804.0</v>
      </c>
      <c r="AY805" s="1">
        <v>3.0</v>
      </c>
      <c r="AZ805" s="1">
        <v>2.0</v>
      </c>
      <c r="BA805" s="1"/>
      <c r="BB805" s="1"/>
      <c r="BC805" s="1"/>
      <c r="BD805" s="1">
        <v>14.0</v>
      </c>
      <c r="BE805" s="1">
        <v>10.0</v>
      </c>
      <c r="BF805" s="1">
        <v>14.0</v>
      </c>
      <c r="BG805" s="1">
        <v>10.0</v>
      </c>
      <c r="BH805" s="1">
        <v>10.0</v>
      </c>
      <c r="BI805" s="1" t="s">
        <v>1515</v>
      </c>
      <c r="BJ805" s="1">
        <v>778.0</v>
      </c>
      <c r="BL805" s="1">
        <v>625512.0</v>
      </c>
    </row>
    <row r="806" ht="15.75" customHeight="1">
      <c r="A806" s="2" t="s">
        <v>1516</v>
      </c>
      <c r="B806" s="1" t="str">
        <f>IFERROR(__xludf.DUMMYFUNCTION("""COMPUTED_VALUE"""),"64Q26")</f>
        <v>64Q26</v>
      </c>
      <c r="C806" s="1">
        <f>IFERROR(__xludf.DUMMYFUNCTION("""COMPUTED_VALUE"""),801.0)</f>
        <v>801</v>
      </c>
      <c r="D806" s="1" t="s">
        <v>40</v>
      </c>
      <c r="E806" s="1" t="s">
        <v>21</v>
      </c>
      <c r="F806" s="1" t="s">
        <v>20</v>
      </c>
      <c r="G806" s="1" t="s">
        <v>24</v>
      </c>
      <c r="H806" s="1" t="s">
        <v>40</v>
      </c>
      <c r="M806" s="1">
        <v>6.0</v>
      </c>
      <c r="N806" s="1">
        <v>4.0</v>
      </c>
      <c r="O806" s="1">
        <v>12.0</v>
      </c>
      <c r="P806" s="1">
        <v>2.0</v>
      </c>
      <c r="Q806" s="1">
        <v>6.0</v>
      </c>
      <c r="S806" s="1" t="s">
        <v>40</v>
      </c>
      <c r="T806" s="1" t="s">
        <v>21</v>
      </c>
      <c r="U806" s="1" t="s">
        <v>20</v>
      </c>
      <c r="V806" s="1" t="s">
        <v>24</v>
      </c>
      <c r="W806" s="1" t="s">
        <v>40</v>
      </c>
      <c r="Y806" s="1" t="str">
        <f>IFERROR(__xludf.DUMMYFUNCTION("UNIQUE(S806:W806, TRUE)"),"6")</f>
        <v>6</v>
      </c>
      <c r="Z806" s="1" t="str">
        <f>IFERROR(__xludf.DUMMYFUNCTION("""COMPUTED_VALUE"""),"4")</f>
        <v>4</v>
      </c>
      <c r="AA806" s="1" t="str">
        <f>IFERROR(__xludf.DUMMYFUNCTION("""COMPUTED_VALUE"""),"Q")</f>
        <v>Q</v>
      </c>
      <c r="AB806" s="1" t="str">
        <f>IFERROR(__xludf.DUMMYFUNCTION("""COMPUTED_VALUE"""),"2")</f>
        <v>2</v>
      </c>
      <c r="AE806" s="1">
        <f t="shared" ref="AE806:AI806" si="806">IF($A806&lt;&gt;"", COUNTIF($D806:$H806, "=" &amp; Y806),"")</f>
        <v>2</v>
      </c>
      <c r="AF806" s="1">
        <f t="shared" si="806"/>
        <v>1</v>
      </c>
      <c r="AG806" s="1">
        <f t="shared" si="806"/>
        <v>1</v>
      </c>
      <c r="AH806" s="1">
        <f t="shared" si="806"/>
        <v>1</v>
      </c>
      <c r="AI806" s="1">
        <f t="shared" si="806"/>
        <v>0</v>
      </c>
      <c r="AJ806" s="1">
        <f t="shared" si="3"/>
        <v>0</v>
      </c>
      <c r="AL806" s="1">
        <f>IFERROR(__xludf.DUMMYFUNCTION("IFERROR(TRANSPOSE(SORT(TRANSPOSE(FILTER(AE806:AI806, AE806:AI806&lt;&gt;0)),1, FALSE)))"),2.0)</f>
        <v>2</v>
      </c>
      <c r="AM806" s="1">
        <f>IFERROR(__xludf.DUMMYFUNCTION("""COMPUTED_VALUE"""),1.0)</f>
        <v>1</v>
      </c>
      <c r="AN806" s="1">
        <f>IFERROR(__xludf.DUMMYFUNCTION("""COMPUTED_VALUE"""),1.0)</f>
        <v>1</v>
      </c>
      <c r="AO806" s="1">
        <f>IFERROR(__xludf.DUMMYFUNCTION("""COMPUTED_VALUE"""),1.0)</f>
        <v>1</v>
      </c>
      <c r="AR806" s="1">
        <v>2.0</v>
      </c>
      <c r="AS806" s="1">
        <v>1.0</v>
      </c>
      <c r="AT806" s="1">
        <v>1.0</v>
      </c>
      <c r="AU806" s="1">
        <v>1.0</v>
      </c>
      <c r="AV806" s="1"/>
      <c r="AX806" s="1">
        <v>805.0</v>
      </c>
      <c r="AY806" s="1">
        <v>3.0</v>
      </c>
      <c r="AZ806" s="1">
        <v>2.0</v>
      </c>
      <c r="BA806" s="1"/>
      <c r="BB806" s="1"/>
      <c r="BC806" s="1"/>
      <c r="BD806" s="1">
        <v>14.0</v>
      </c>
      <c r="BE806" s="1">
        <v>12.0</v>
      </c>
      <c r="BF806" s="1">
        <v>14.0</v>
      </c>
      <c r="BG806" s="1">
        <v>1.0</v>
      </c>
      <c r="BH806" s="1">
        <v>12.0</v>
      </c>
      <c r="BI806" s="1" t="s">
        <v>1517</v>
      </c>
      <c r="BJ806" s="1">
        <v>177.0</v>
      </c>
      <c r="BL806" s="1">
        <v>142485.0</v>
      </c>
    </row>
    <row r="807" ht="15.75" customHeight="1">
      <c r="A807" s="2" t="s">
        <v>1518</v>
      </c>
      <c r="B807" s="1" t="str">
        <f>IFERROR(__xludf.DUMMYFUNCTION("""COMPUTED_VALUE"""),"34A4Q")</f>
        <v>34A4Q</v>
      </c>
      <c r="C807" s="1">
        <f>IFERROR(__xludf.DUMMYFUNCTION("""COMPUTED_VALUE"""),922.0)</f>
        <v>922</v>
      </c>
      <c r="D807" s="1" t="s">
        <v>31</v>
      </c>
      <c r="E807" s="1" t="s">
        <v>21</v>
      </c>
      <c r="F807" s="1" t="s">
        <v>39</v>
      </c>
      <c r="G807" s="1" t="s">
        <v>21</v>
      </c>
      <c r="H807" s="1" t="s">
        <v>20</v>
      </c>
      <c r="M807" s="1">
        <v>3.0</v>
      </c>
      <c r="N807" s="1">
        <v>4.0</v>
      </c>
      <c r="O807" s="1">
        <v>14.0</v>
      </c>
      <c r="P807" s="1">
        <v>4.0</v>
      </c>
      <c r="Q807" s="1">
        <v>12.0</v>
      </c>
      <c r="S807" s="1" t="s">
        <v>31</v>
      </c>
      <c r="T807" s="1" t="s">
        <v>21</v>
      </c>
      <c r="U807" s="1" t="s">
        <v>39</v>
      </c>
      <c r="V807" s="1" t="s">
        <v>21</v>
      </c>
      <c r="W807" s="1" t="s">
        <v>20</v>
      </c>
      <c r="Y807" s="1" t="str">
        <f>IFERROR(__xludf.DUMMYFUNCTION("UNIQUE(S807:W807, TRUE)"),"3")</f>
        <v>3</v>
      </c>
      <c r="Z807" s="1" t="str">
        <f>IFERROR(__xludf.DUMMYFUNCTION("""COMPUTED_VALUE"""),"4")</f>
        <v>4</v>
      </c>
      <c r="AA807" s="1" t="str">
        <f>IFERROR(__xludf.DUMMYFUNCTION("""COMPUTED_VALUE"""),"A")</f>
        <v>A</v>
      </c>
      <c r="AB807" s="1" t="str">
        <f>IFERROR(__xludf.DUMMYFUNCTION("""COMPUTED_VALUE"""),"Q")</f>
        <v>Q</v>
      </c>
      <c r="AE807" s="1">
        <f t="shared" ref="AE807:AI807" si="807">IF($A807&lt;&gt;"", COUNTIF($D807:$H807, "=" &amp; Y807),"")</f>
        <v>1</v>
      </c>
      <c r="AF807" s="1">
        <f t="shared" si="807"/>
        <v>2</v>
      </c>
      <c r="AG807" s="1">
        <f t="shared" si="807"/>
        <v>1</v>
      </c>
      <c r="AH807" s="1">
        <f t="shared" si="807"/>
        <v>1</v>
      </c>
      <c r="AI807" s="1">
        <f t="shared" si="807"/>
        <v>0</v>
      </c>
      <c r="AJ807" s="1">
        <f t="shared" si="3"/>
        <v>0</v>
      </c>
      <c r="AL807" s="1">
        <f>IFERROR(__xludf.DUMMYFUNCTION("IFERROR(TRANSPOSE(SORT(TRANSPOSE(FILTER(AE807:AI807, AE807:AI807&lt;&gt;0)),1, FALSE)))"),2.0)</f>
        <v>2</v>
      </c>
      <c r="AM807" s="1">
        <f>IFERROR(__xludf.DUMMYFUNCTION("""COMPUTED_VALUE"""),1.0)</f>
        <v>1</v>
      </c>
      <c r="AN807" s="1">
        <f>IFERROR(__xludf.DUMMYFUNCTION("""COMPUTED_VALUE"""),1.0)</f>
        <v>1</v>
      </c>
      <c r="AO807" s="1">
        <f>IFERROR(__xludf.DUMMYFUNCTION("""COMPUTED_VALUE"""),1.0)</f>
        <v>1</v>
      </c>
      <c r="AR807" s="1">
        <v>2.0</v>
      </c>
      <c r="AS807" s="1">
        <v>1.0</v>
      </c>
      <c r="AT807" s="1">
        <v>1.0</v>
      </c>
      <c r="AU807" s="1">
        <v>1.0</v>
      </c>
      <c r="AV807" s="1"/>
      <c r="AX807" s="1">
        <v>806.0</v>
      </c>
      <c r="AY807" s="1">
        <v>3.0</v>
      </c>
      <c r="AZ807" s="1">
        <v>2.0</v>
      </c>
      <c r="BA807" s="1"/>
      <c r="BB807" s="1"/>
      <c r="BC807" s="1"/>
      <c r="BD807" s="1">
        <v>14.0</v>
      </c>
      <c r="BE807" s="1">
        <v>14.0</v>
      </c>
      <c r="BF807" s="1">
        <v>4.0</v>
      </c>
      <c r="BG807" s="1">
        <v>4.0</v>
      </c>
      <c r="BH807" s="1">
        <v>4.0</v>
      </c>
      <c r="BI807" s="1" t="s">
        <v>1519</v>
      </c>
      <c r="BJ807" s="1">
        <v>188.0</v>
      </c>
      <c r="BL807" s="1">
        <v>151528.0</v>
      </c>
    </row>
    <row r="808" ht="15.75" customHeight="1">
      <c r="A808" s="2" t="s">
        <v>1520</v>
      </c>
      <c r="B808" s="1" t="str">
        <f>IFERROR(__xludf.DUMMYFUNCTION("""COMPUTED_VALUE"""),"J3838")</f>
        <v>J3838</v>
      </c>
      <c r="C808" s="1">
        <f>IFERROR(__xludf.DUMMYFUNCTION("""COMPUTED_VALUE"""),567.0)</f>
        <v>567</v>
      </c>
      <c r="D808" s="1" t="s">
        <v>22</v>
      </c>
      <c r="E808" s="1" t="s">
        <v>31</v>
      </c>
      <c r="F808" s="1" t="s">
        <v>30</v>
      </c>
      <c r="G808" s="1" t="s">
        <v>31</v>
      </c>
      <c r="H808" s="1" t="s">
        <v>30</v>
      </c>
      <c r="M808" s="1">
        <v>1.0</v>
      </c>
      <c r="N808" s="1">
        <v>3.0</v>
      </c>
      <c r="O808" s="1">
        <v>8.0</v>
      </c>
      <c r="P808" s="1">
        <v>3.0</v>
      </c>
      <c r="Q808" s="1">
        <v>8.0</v>
      </c>
      <c r="S808" s="1" t="s">
        <v>25</v>
      </c>
      <c r="T808" s="1" t="s">
        <v>31</v>
      </c>
      <c r="U808" s="1" t="s">
        <v>30</v>
      </c>
      <c r="V808" s="1" t="s">
        <v>31</v>
      </c>
      <c r="W808" s="1" t="s">
        <v>30</v>
      </c>
      <c r="Y808" s="1" t="str">
        <f>IFERROR(__xludf.DUMMYFUNCTION("UNIQUE(S808:W808, TRUE)"),"")</f>
        <v/>
      </c>
      <c r="Z808" s="1" t="str">
        <f>IFERROR(__xludf.DUMMYFUNCTION("""COMPUTED_VALUE"""),"3")</f>
        <v>3</v>
      </c>
      <c r="AA808" s="1" t="str">
        <f>IFERROR(__xludf.DUMMYFUNCTION("""COMPUTED_VALUE"""),"8")</f>
        <v>8</v>
      </c>
      <c r="AE808" s="1">
        <f t="shared" ref="AE808:AI808" si="808">IF($A808&lt;&gt;"", COUNTIF($D808:$H808, "=" &amp; Y808),"")</f>
        <v>0</v>
      </c>
      <c r="AF808" s="1">
        <f t="shared" si="808"/>
        <v>2</v>
      </c>
      <c r="AG808" s="1">
        <f t="shared" si="808"/>
        <v>2</v>
      </c>
      <c r="AH808" s="1">
        <f t="shared" si="808"/>
        <v>0</v>
      </c>
      <c r="AI808" s="1">
        <f t="shared" si="808"/>
        <v>0</v>
      </c>
      <c r="AJ808" s="1">
        <f t="shared" si="3"/>
        <v>1</v>
      </c>
      <c r="AL808" s="1">
        <f>IFERROR(__xludf.DUMMYFUNCTION("IFERROR(TRANSPOSE(SORT(TRANSPOSE(FILTER(AE808:AI808, AE808:AI808&lt;&gt;0)),1, FALSE)))"),2.0)</f>
        <v>2</v>
      </c>
      <c r="AM808" s="1">
        <f>IFERROR(__xludf.DUMMYFUNCTION("""COMPUTED_VALUE"""),2.0)</f>
        <v>2</v>
      </c>
      <c r="AR808" s="1">
        <v>3.0</v>
      </c>
      <c r="AS808" s="1">
        <v>2.0</v>
      </c>
      <c r="AT808" s="1"/>
      <c r="AU808" s="1"/>
      <c r="AV808" s="1"/>
      <c r="AX808" s="1">
        <v>807.0</v>
      </c>
      <c r="AY808" s="1">
        <v>3.0</v>
      </c>
      <c r="AZ808" s="1">
        <v>2.0</v>
      </c>
      <c r="BA808" s="1"/>
      <c r="BB808" s="1"/>
      <c r="BC808" s="1"/>
      <c r="BD808" s="1">
        <v>14.0</v>
      </c>
      <c r="BE808" s="1">
        <v>14.0</v>
      </c>
      <c r="BF808" s="1">
        <v>7.0</v>
      </c>
      <c r="BG808" s="1">
        <v>7.0</v>
      </c>
      <c r="BH808" s="1">
        <v>1.0</v>
      </c>
      <c r="BI808" s="1" t="s">
        <v>1521</v>
      </c>
      <c r="BJ808" s="1">
        <v>831.0</v>
      </c>
      <c r="BL808" s="1">
        <v>670617.0</v>
      </c>
    </row>
    <row r="809" ht="15.75" customHeight="1">
      <c r="A809" s="2" t="s">
        <v>1522</v>
      </c>
      <c r="B809" s="1" t="str">
        <f>IFERROR(__xludf.DUMMYFUNCTION("""COMPUTED_VALUE"""),"QQQ5Q")</f>
        <v>QQQ5Q</v>
      </c>
      <c r="C809" s="1">
        <f>IFERROR(__xludf.DUMMYFUNCTION("""COMPUTED_VALUE"""),667.0)</f>
        <v>667</v>
      </c>
      <c r="D809" s="1" t="s">
        <v>20</v>
      </c>
      <c r="E809" s="1" t="s">
        <v>20</v>
      </c>
      <c r="F809" s="1" t="s">
        <v>20</v>
      </c>
      <c r="G809" s="1" t="s">
        <v>29</v>
      </c>
      <c r="H809" s="1" t="s">
        <v>20</v>
      </c>
      <c r="M809" s="1">
        <v>12.0</v>
      </c>
      <c r="N809" s="1">
        <v>12.0</v>
      </c>
      <c r="O809" s="1">
        <v>12.0</v>
      </c>
      <c r="P809" s="1">
        <v>5.0</v>
      </c>
      <c r="Q809" s="1">
        <v>12.0</v>
      </c>
      <c r="S809" s="1" t="s">
        <v>20</v>
      </c>
      <c r="T809" s="1" t="s">
        <v>20</v>
      </c>
      <c r="U809" s="1" t="s">
        <v>20</v>
      </c>
      <c r="V809" s="1" t="s">
        <v>29</v>
      </c>
      <c r="W809" s="1" t="s">
        <v>20</v>
      </c>
      <c r="Y809" s="1" t="str">
        <f>IFERROR(__xludf.DUMMYFUNCTION("UNIQUE(S809:W809, TRUE)"),"Q")</f>
        <v>Q</v>
      </c>
      <c r="Z809" s="1" t="str">
        <f>IFERROR(__xludf.DUMMYFUNCTION("""COMPUTED_VALUE"""),"5")</f>
        <v>5</v>
      </c>
      <c r="AE809" s="1">
        <f t="shared" ref="AE809:AI809" si="809">IF($A809&lt;&gt;"", COUNTIF($D809:$H809, "=" &amp; Y809),"")</f>
        <v>4</v>
      </c>
      <c r="AF809" s="1">
        <f t="shared" si="809"/>
        <v>1</v>
      </c>
      <c r="AG809" s="1">
        <f t="shared" si="809"/>
        <v>0</v>
      </c>
      <c r="AH809" s="1">
        <f t="shared" si="809"/>
        <v>0</v>
      </c>
      <c r="AI809" s="1">
        <f t="shared" si="809"/>
        <v>0</v>
      </c>
      <c r="AJ809" s="1">
        <f t="shared" si="3"/>
        <v>0</v>
      </c>
      <c r="AL809" s="1">
        <f>IFERROR(__xludf.DUMMYFUNCTION("IFERROR(TRANSPOSE(SORT(TRANSPOSE(FILTER(AE809:AI809, AE809:AI809&lt;&gt;0)),1, FALSE)))"),4.0)</f>
        <v>4</v>
      </c>
      <c r="AM809" s="1">
        <f>IFERROR(__xludf.DUMMYFUNCTION("""COMPUTED_VALUE"""),1.0)</f>
        <v>1</v>
      </c>
      <c r="AR809" s="1">
        <v>4.0</v>
      </c>
      <c r="AS809" s="1">
        <v>1.0</v>
      </c>
      <c r="AT809" s="1"/>
      <c r="AU809" s="1"/>
      <c r="AV809" s="1"/>
      <c r="AX809" s="1">
        <v>808.0</v>
      </c>
      <c r="AY809" s="1">
        <v>3.0</v>
      </c>
      <c r="AZ809" s="1">
        <v>2.0</v>
      </c>
      <c r="BA809" s="1"/>
      <c r="BB809" s="1"/>
      <c r="BC809" s="1"/>
      <c r="BD809" s="1">
        <v>14.0</v>
      </c>
      <c r="BE809" s="1">
        <v>14.0</v>
      </c>
      <c r="BF809" s="1">
        <v>7.0</v>
      </c>
      <c r="BG809" s="1">
        <v>7.0</v>
      </c>
      <c r="BH809" s="1">
        <v>7.0</v>
      </c>
      <c r="BI809" s="1" t="s">
        <v>1523</v>
      </c>
      <c r="BJ809" s="1">
        <v>694.0</v>
      </c>
      <c r="BL809" s="1">
        <v>560752.0</v>
      </c>
    </row>
    <row r="810" ht="15.75" customHeight="1">
      <c r="A810" s="2" t="s">
        <v>1524</v>
      </c>
      <c r="B810" s="1" t="str">
        <f>IFERROR(__xludf.DUMMYFUNCTION("""COMPUTED_VALUE"""),"JT732")</f>
        <v>JT732</v>
      </c>
      <c r="C810" s="1">
        <f>IFERROR(__xludf.DUMMYFUNCTION("""COMPUTED_VALUE"""),347.0)</f>
        <v>347</v>
      </c>
      <c r="D810" s="1" t="s">
        <v>22</v>
      </c>
      <c r="E810" s="1" t="s">
        <v>45</v>
      </c>
      <c r="F810" s="1" t="s">
        <v>28</v>
      </c>
      <c r="G810" s="1" t="s">
        <v>31</v>
      </c>
      <c r="H810" s="1" t="s">
        <v>24</v>
      </c>
      <c r="M810" s="1">
        <v>1.0</v>
      </c>
      <c r="N810" s="1">
        <v>10.0</v>
      </c>
      <c r="O810" s="1">
        <v>7.0</v>
      </c>
      <c r="P810" s="1">
        <v>3.0</v>
      </c>
      <c r="Q810" s="1">
        <v>2.0</v>
      </c>
      <c r="S810" s="1" t="s">
        <v>25</v>
      </c>
      <c r="T810" s="1" t="s">
        <v>45</v>
      </c>
      <c r="U810" s="1" t="s">
        <v>28</v>
      </c>
      <c r="V810" s="1" t="s">
        <v>31</v>
      </c>
      <c r="W810" s="1" t="s">
        <v>24</v>
      </c>
      <c r="Y810" s="1" t="str">
        <f>IFERROR(__xludf.DUMMYFUNCTION("UNIQUE(S810:W810, TRUE)"),"")</f>
        <v/>
      </c>
      <c r="Z810" s="1" t="str">
        <f>IFERROR(__xludf.DUMMYFUNCTION("""COMPUTED_VALUE"""),"T")</f>
        <v>T</v>
      </c>
      <c r="AA810" s="1" t="str">
        <f>IFERROR(__xludf.DUMMYFUNCTION("""COMPUTED_VALUE"""),"7")</f>
        <v>7</v>
      </c>
      <c r="AB810" s="1" t="str">
        <f>IFERROR(__xludf.DUMMYFUNCTION("""COMPUTED_VALUE"""),"3")</f>
        <v>3</v>
      </c>
      <c r="AC810" s="1" t="str">
        <f>IFERROR(__xludf.DUMMYFUNCTION("""COMPUTED_VALUE"""),"2")</f>
        <v>2</v>
      </c>
      <c r="AE810" s="1">
        <f t="shared" ref="AE810:AI810" si="810">IF($A810&lt;&gt;"", COUNTIF($D810:$H810, "=" &amp; Y810),"")</f>
        <v>0</v>
      </c>
      <c r="AF810" s="1">
        <f t="shared" si="810"/>
        <v>1</v>
      </c>
      <c r="AG810" s="1">
        <f t="shared" si="810"/>
        <v>1</v>
      </c>
      <c r="AH810" s="1">
        <f t="shared" si="810"/>
        <v>1</v>
      </c>
      <c r="AI810" s="1">
        <f t="shared" si="810"/>
        <v>1</v>
      </c>
      <c r="AJ810" s="1">
        <f t="shared" si="3"/>
        <v>1</v>
      </c>
      <c r="AL810" s="1">
        <f>IFERROR(__xludf.DUMMYFUNCTION("IFERROR(TRANSPOSE(SORT(TRANSPOSE(FILTER(AE810:AI810, AE810:AI810&lt;&gt;0)),1, FALSE)))"),1.0)</f>
        <v>1</v>
      </c>
      <c r="AM810" s="1">
        <f>IFERROR(__xludf.DUMMYFUNCTION("""COMPUTED_VALUE"""),1.0)</f>
        <v>1</v>
      </c>
      <c r="AN810" s="1">
        <f>IFERROR(__xludf.DUMMYFUNCTION("""COMPUTED_VALUE"""),1.0)</f>
        <v>1</v>
      </c>
      <c r="AO810" s="1">
        <f>IFERROR(__xludf.DUMMYFUNCTION("""COMPUTED_VALUE"""),1.0)</f>
        <v>1</v>
      </c>
      <c r="AR810" s="1">
        <v>2.0</v>
      </c>
      <c r="AS810" s="1">
        <v>1.0</v>
      </c>
      <c r="AT810" s="1">
        <v>1.0</v>
      </c>
      <c r="AU810" s="1">
        <v>1.0</v>
      </c>
      <c r="AV810" s="1"/>
      <c r="AX810" s="1">
        <v>809.0</v>
      </c>
      <c r="AY810" s="1">
        <v>3.0</v>
      </c>
      <c r="AZ810" s="1">
        <v>2.0</v>
      </c>
      <c r="BA810" s="1"/>
      <c r="BB810" s="1"/>
      <c r="BC810" s="1"/>
      <c r="BD810" s="1">
        <v>14.0</v>
      </c>
      <c r="BE810" s="1">
        <v>14.0</v>
      </c>
      <c r="BF810" s="1">
        <v>9.0</v>
      </c>
      <c r="BG810" s="1">
        <v>1.0</v>
      </c>
      <c r="BH810" s="1">
        <v>9.0</v>
      </c>
      <c r="BI810" s="1" t="s">
        <v>1525</v>
      </c>
      <c r="BJ810" s="1">
        <v>256.0</v>
      </c>
      <c r="BL810" s="1">
        <v>207104.0</v>
      </c>
    </row>
    <row r="811" ht="15.75" customHeight="1">
      <c r="A811" s="2" t="s">
        <v>1526</v>
      </c>
      <c r="B811" s="1" t="str">
        <f>IFERROR(__xludf.DUMMYFUNCTION("""COMPUTED_VALUE"""),"A8QAT")</f>
        <v>A8QAT</v>
      </c>
      <c r="C811" s="1">
        <f>IFERROR(__xludf.DUMMYFUNCTION("""COMPUTED_VALUE"""),872.0)</f>
        <v>872</v>
      </c>
      <c r="D811" s="1" t="s">
        <v>39</v>
      </c>
      <c r="E811" s="1" t="s">
        <v>30</v>
      </c>
      <c r="F811" s="1" t="s">
        <v>20</v>
      </c>
      <c r="G811" s="1" t="s">
        <v>39</v>
      </c>
      <c r="H811" s="1" t="s">
        <v>45</v>
      </c>
      <c r="M811" s="1">
        <v>14.0</v>
      </c>
      <c r="N811" s="1">
        <v>8.0</v>
      </c>
      <c r="O811" s="1">
        <v>12.0</v>
      </c>
      <c r="P811" s="1">
        <v>14.0</v>
      </c>
      <c r="Q811" s="1">
        <v>10.0</v>
      </c>
      <c r="S811" s="1" t="s">
        <v>39</v>
      </c>
      <c r="T811" s="1" t="s">
        <v>30</v>
      </c>
      <c r="U811" s="1" t="s">
        <v>20</v>
      </c>
      <c r="V811" s="1" t="s">
        <v>39</v>
      </c>
      <c r="W811" s="1" t="s">
        <v>45</v>
      </c>
      <c r="Y811" s="1" t="str">
        <f>IFERROR(__xludf.DUMMYFUNCTION("UNIQUE(S811:W811, TRUE)"),"A")</f>
        <v>A</v>
      </c>
      <c r="Z811" s="1" t="str">
        <f>IFERROR(__xludf.DUMMYFUNCTION("""COMPUTED_VALUE"""),"8")</f>
        <v>8</v>
      </c>
      <c r="AA811" s="1" t="str">
        <f>IFERROR(__xludf.DUMMYFUNCTION("""COMPUTED_VALUE"""),"Q")</f>
        <v>Q</v>
      </c>
      <c r="AB811" s="1" t="str">
        <f>IFERROR(__xludf.DUMMYFUNCTION("""COMPUTED_VALUE"""),"T")</f>
        <v>T</v>
      </c>
      <c r="AE811" s="1">
        <f t="shared" ref="AE811:AI811" si="811">IF($A811&lt;&gt;"", COUNTIF($D811:$H811, "=" &amp; Y811),"")</f>
        <v>2</v>
      </c>
      <c r="AF811" s="1">
        <f t="shared" si="811"/>
        <v>1</v>
      </c>
      <c r="AG811" s="1">
        <f t="shared" si="811"/>
        <v>1</v>
      </c>
      <c r="AH811" s="1">
        <f t="shared" si="811"/>
        <v>1</v>
      </c>
      <c r="AI811" s="1">
        <f t="shared" si="811"/>
        <v>0</v>
      </c>
      <c r="AJ811" s="1">
        <f t="shared" si="3"/>
        <v>0</v>
      </c>
      <c r="AL811" s="1">
        <f>IFERROR(__xludf.DUMMYFUNCTION("IFERROR(TRANSPOSE(SORT(TRANSPOSE(FILTER(AE811:AI811, AE811:AI811&lt;&gt;0)),1, FALSE)))"),2.0)</f>
        <v>2</v>
      </c>
      <c r="AM811" s="1">
        <f>IFERROR(__xludf.DUMMYFUNCTION("""COMPUTED_VALUE"""),1.0)</f>
        <v>1</v>
      </c>
      <c r="AN811" s="1">
        <f>IFERROR(__xludf.DUMMYFUNCTION("""COMPUTED_VALUE"""),1.0)</f>
        <v>1</v>
      </c>
      <c r="AO811" s="1">
        <f>IFERROR(__xludf.DUMMYFUNCTION("""COMPUTED_VALUE"""),1.0)</f>
        <v>1</v>
      </c>
      <c r="AR811" s="1">
        <v>2.0</v>
      </c>
      <c r="AS811" s="1">
        <v>1.0</v>
      </c>
      <c r="AT811" s="1">
        <v>1.0</v>
      </c>
      <c r="AU811" s="1">
        <v>1.0</v>
      </c>
      <c r="AV811" s="1"/>
      <c r="AX811" s="1">
        <v>810.0</v>
      </c>
      <c r="AY811" s="1">
        <v>4.0</v>
      </c>
      <c r="AZ811" s="1">
        <v>1.0</v>
      </c>
      <c r="BA811" s="1"/>
      <c r="BB811" s="1"/>
      <c r="BC811" s="1"/>
      <c r="BD811" s="1">
        <v>1.0</v>
      </c>
      <c r="BE811" s="1">
        <v>1.0</v>
      </c>
      <c r="BF811" s="1">
        <v>4.0</v>
      </c>
      <c r="BG811" s="1">
        <v>8.0</v>
      </c>
      <c r="BH811" s="1">
        <v>8.0</v>
      </c>
      <c r="BI811" s="1" t="s">
        <v>1527</v>
      </c>
      <c r="BJ811" s="1">
        <v>704.0</v>
      </c>
      <c r="BL811" s="1">
        <v>570240.0</v>
      </c>
    </row>
    <row r="812" ht="15.75" customHeight="1">
      <c r="A812" s="2" t="s">
        <v>1528</v>
      </c>
      <c r="B812" s="1" t="str">
        <f>IFERROR(__xludf.DUMMYFUNCTION("""COMPUTED_VALUE"""),"43T7K")</f>
        <v>43T7K</v>
      </c>
      <c r="C812" s="1">
        <f>IFERROR(__xludf.DUMMYFUNCTION("""COMPUTED_VALUE"""),413.0)</f>
        <v>413</v>
      </c>
      <c r="D812" s="1" t="s">
        <v>21</v>
      </c>
      <c r="E812" s="1" t="s">
        <v>31</v>
      </c>
      <c r="F812" s="1" t="s">
        <v>45</v>
      </c>
      <c r="G812" s="1" t="s">
        <v>28</v>
      </c>
      <c r="H812" s="1" t="s">
        <v>38</v>
      </c>
      <c r="M812" s="1">
        <v>4.0</v>
      </c>
      <c r="N812" s="1">
        <v>3.0</v>
      </c>
      <c r="O812" s="1">
        <v>10.0</v>
      </c>
      <c r="P812" s="1">
        <v>7.0</v>
      </c>
      <c r="Q812" s="1">
        <v>13.0</v>
      </c>
      <c r="S812" s="1" t="s">
        <v>21</v>
      </c>
      <c r="T812" s="1" t="s">
        <v>31</v>
      </c>
      <c r="U812" s="1" t="s">
        <v>45</v>
      </c>
      <c r="V812" s="1" t="s">
        <v>28</v>
      </c>
      <c r="W812" s="1" t="s">
        <v>38</v>
      </c>
      <c r="Y812" s="1" t="str">
        <f>IFERROR(__xludf.DUMMYFUNCTION("UNIQUE(S812:W812, TRUE)"),"4")</f>
        <v>4</v>
      </c>
      <c r="Z812" s="1" t="str">
        <f>IFERROR(__xludf.DUMMYFUNCTION("""COMPUTED_VALUE"""),"3")</f>
        <v>3</v>
      </c>
      <c r="AA812" s="1" t="str">
        <f>IFERROR(__xludf.DUMMYFUNCTION("""COMPUTED_VALUE"""),"T")</f>
        <v>T</v>
      </c>
      <c r="AB812" s="1" t="str">
        <f>IFERROR(__xludf.DUMMYFUNCTION("""COMPUTED_VALUE"""),"7")</f>
        <v>7</v>
      </c>
      <c r="AC812" s="1" t="str">
        <f>IFERROR(__xludf.DUMMYFUNCTION("""COMPUTED_VALUE"""),"K")</f>
        <v>K</v>
      </c>
      <c r="AE812" s="1">
        <f t="shared" ref="AE812:AI812" si="812">IF($A812&lt;&gt;"", COUNTIF($D812:$H812, "=" &amp; Y812),"")</f>
        <v>1</v>
      </c>
      <c r="AF812" s="1">
        <f t="shared" si="812"/>
        <v>1</v>
      </c>
      <c r="AG812" s="1">
        <f t="shared" si="812"/>
        <v>1</v>
      </c>
      <c r="AH812" s="1">
        <f t="shared" si="812"/>
        <v>1</v>
      </c>
      <c r="AI812" s="1">
        <f t="shared" si="812"/>
        <v>1</v>
      </c>
      <c r="AJ812" s="1">
        <f t="shared" si="3"/>
        <v>0</v>
      </c>
      <c r="AL812" s="1">
        <f>IFERROR(__xludf.DUMMYFUNCTION("IFERROR(TRANSPOSE(SORT(TRANSPOSE(FILTER(AE812:AI812, AE812:AI812&lt;&gt;0)),1, FALSE)))"),1.0)</f>
        <v>1</v>
      </c>
      <c r="AM812" s="1">
        <f>IFERROR(__xludf.DUMMYFUNCTION("""COMPUTED_VALUE"""),1.0)</f>
        <v>1</v>
      </c>
      <c r="AN812" s="1">
        <f>IFERROR(__xludf.DUMMYFUNCTION("""COMPUTED_VALUE"""),1.0)</f>
        <v>1</v>
      </c>
      <c r="AO812" s="1">
        <f>IFERROR(__xludf.DUMMYFUNCTION("""COMPUTED_VALUE"""),1.0)</f>
        <v>1</v>
      </c>
      <c r="AP812" s="1">
        <f>IFERROR(__xludf.DUMMYFUNCTION("""COMPUTED_VALUE"""),1.0)</f>
        <v>1</v>
      </c>
      <c r="AR812" s="1">
        <v>1.0</v>
      </c>
      <c r="AS812" s="1">
        <v>1.0</v>
      </c>
      <c r="AT812" s="1">
        <v>1.0</v>
      </c>
      <c r="AU812" s="1">
        <v>1.0</v>
      </c>
      <c r="AV812" s="1">
        <v>1.0</v>
      </c>
      <c r="AX812" s="1">
        <v>811.0</v>
      </c>
      <c r="AY812" s="1">
        <v>4.0</v>
      </c>
      <c r="AZ812" s="1">
        <v>1.0</v>
      </c>
      <c r="BA812" s="1"/>
      <c r="BB812" s="1"/>
      <c r="BC812" s="1"/>
      <c r="BD812" s="1">
        <v>1.0</v>
      </c>
      <c r="BE812" s="1">
        <v>1.0</v>
      </c>
      <c r="BF812" s="1">
        <v>12.0</v>
      </c>
      <c r="BG812" s="1">
        <v>1.0</v>
      </c>
      <c r="BH812" s="1">
        <v>14.0</v>
      </c>
      <c r="BI812" s="1" t="s">
        <v>1529</v>
      </c>
      <c r="BJ812" s="1">
        <v>446.0</v>
      </c>
      <c r="BL812" s="1">
        <v>361706.0</v>
      </c>
    </row>
    <row r="813" ht="15.75" customHeight="1">
      <c r="A813" s="2" t="s">
        <v>1530</v>
      </c>
      <c r="B813" s="1" t="str">
        <f>IFERROR(__xludf.DUMMYFUNCTION("""COMPUTED_VALUE"""),"4Q445")</f>
        <v>4Q445</v>
      </c>
      <c r="C813" s="1">
        <f>IFERROR(__xludf.DUMMYFUNCTION("""COMPUTED_VALUE"""),362.0)</f>
        <v>362</v>
      </c>
      <c r="D813" s="1" t="s">
        <v>21</v>
      </c>
      <c r="E813" s="1" t="s">
        <v>20</v>
      </c>
      <c r="F813" s="1" t="s">
        <v>21</v>
      </c>
      <c r="G813" s="1" t="s">
        <v>21</v>
      </c>
      <c r="H813" s="1" t="s">
        <v>29</v>
      </c>
      <c r="M813" s="1">
        <v>4.0</v>
      </c>
      <c r="N813" s="1">
        <v>12.0</v>
      </c>
      <c r="O813" s="1">
        <v>4.0</v>
      </c>
      <c r="P813" s="1">
        <v>4.0</v>
      </c>
      <c r="Q813" s="1">
        <v>5.0</v>
      </c>
      <c r="S813" s="1" t="s">
        <v>21</v>
      </c>
      <c r="T813" s="1" t="s">
        <v>20</v>
      </c>
      <c r="U813" s="1" t="s">
        <v>21</v>
      </c>
      <c r="V813" s="1" t="s">
        <v>21</v>
      </c>
      <c r="W813" s="1" t="s">
        <v>29</v>
      </c>
      <c r="Y813" s="1" t="str">
        <f>IFERROR(__xludf.DUMMYFUNCTION("UNIQUE(S813:W813, TRUE)"),"4")</f>
        <v>4</v>
      </c>
      <c r="Z813" s="1" t="str">
        <f>IFERROR(__xludf.DUMMYFUNCTION("""COMPUTED_VALUE"""),"Q")</f>
        <v>Q</v>
      </c>
      <c r="AA813" s="1" t="str">
        <f>IFERROR(__xludf.DUMMYFUNCTION("""COMPUTED_VALUE"""),"5")</f>
        <v>5</v>
      </c>
      <c r="AE813" s="1">
        <f t="shared" ref="AE813:AI813" si="813">IF($A813&lt;&gt;"", COUNTIF($D813:$H813, "=" &amp; Y813),"")</f>
        <v>3</v>
      </c>
      <c r="AF813" s="1">
        <f t="shared" si="813"/>
        <v>1</v>
      </c>
      <c r="AG813" s="1">
        <f t="shared" si="813"/>
        <v>1</v>
      </c>
      <c r="AH813" s="1">
        <f t="shared" si="813"/>
        <v>0</v>
      </c>
      <c r="AI813" s="1">
        <f t="shared" si="813"/>
        <v>0</v>
      </c>
      <c r="AJ813" s="1">
        <f t="shared" si="3"/>
        <v>0</v>
      </c>
      <c r="AL813" s="1">
        <f>IFERROR(__xludf.DUMMYFUNCTION("IFERROR(TRANSPOSE(SORT(TRANSPOSE(FILTER(AE813:AI813, AE813:AI813&lt;&gt;0)),1, FALSE)))"),3.0)</f>
        <v>3</v>
      </c>
      <c r="AM813" s="1">
        <f>IFERROR(__xludf.DUMMYFUNCTION("""COMPUTED_VALUE"""),1.0)</f>
        <v>1</v>
      </c>
      <c r="AN813" s="1">
        <f>IFERROR(__xludf.DUMMYFUNCTION("""COMPUTED_VALUE"""),1.0)</f>
        <v>1</v>
      </c>
      <c r="AR813" s="1">
        <v>3.0</v>
      </c>
      <c r="AS813" s="1">
        <v>1.0</v>
      </c>
      <c r="AT813" s="1">
        <v>1.0</v>
      </c>
      <c r="AU813" s="1"/>
      <c r="AV813" s="1"/>
      <c r="AX813" s="1">
        <v>812.0</v>
      </c>
      <c r="AY813" s="1">
        <v>4.0</v>
      </c>
      <c r="AZ813" s="1">
        <v>1.0</v>
      </c>
      <c r="BA813" s="1"/>
      <c r="BB813" s="1"/>
      <c r="BC813" s="1"/>
      <c r="BD813" s="1">
        <v>1.0</v>
      </c>
      <c r="BE813" s="1">
        <v>1.0</v>
      </c>
      <c r="BF813" s="1">
        <v>14.0</v>
      </c>
      <c r="BG813" s="1">
        <v>2.0</v>
      </c>
      <c r="BH813" s="1">
        <v>2.0</v>
      </c>
      <c r="BI813" s="1" t="s">
        <v>1531</v>
      </c>
      <c r="BJ813" s="1">
        <v>728.0</v>
      </c>
      <c r="BL813" s="1">
        <v>591136.0</v>
      </c>
    </row>
    <row r="814" ht="15.75" customHeight="1">
      <c r="A814" s="2" t="s">
        <v>1532</v>
      </c>
      <c r="B814" s="1" t="str">
        <f>IFERROR(__xludf.DUMMYFUNCTION("""COMPUTED_VALUE"""),"34T44")</f>
        <v>34T44</v>
      </c>
      <c r="C814" s="1">
        <f>IFERROR(__xludf.DUMMYFUNCTION("""COMPUTED_VALUE"""),491.0)</f>
        <v>491</v>
      </c>
      <c r="D814" s="1" t="s">
        <v>31</v>
      </c>
      <c r="E814" s="1" t="s">
        <v>21</v>
      </c>
      <c r="F814" s="1" t="s">
        <v>45</v>
      </c>
      <c r="G814" s="1" t="s">
        <v>21</v>
      </c>
      <c r="H814" s="1" t="s">
        <v>21</v>
      </c>
      <c r="M814" s="1">
        <v>3.0</v>
      </c>
      <c r="N814" s="1">
        <v>4.0</v>
      </c>
      <c r="O814" s="1">
        <v>10.0</v>
      </c>
      <c r="P814" s="1">
        <v>4.0</v>
      </c>
      <c r="Q814" s="1">
        <v>4.0</v>
      </c>
      <c r="S814" s="1" t="s">
        <v>31</v>
      </c>
      <c r="T814" s="1" t="s">
        <v>21</v>
      </c>
      <c r="U814" s="1" t="s">
        <v>45</v>
      </c>
      <c r="V814" s="1" t="s">
        <v>21</v>
      </c>
      <c r="W814" s="1" t="s">
        <v>21</v>
      </c>
      <c r="Y814" s="1" t="str">
        <f>IFERROR(__xludf.DUMMYFUNCTION("UNIQUE(S814:W814, TRUE)"),"3")</f>
        <v>3</v>
      </c>
      <c r="Z814" s="1" t="str">
        <f>IFERROR(__xludf.DUMMYFUNCTION("""COMPUTED_VALUE"""),"4")</f>
        <v>4</v>
      </c>
      <c r="AA814" s="1" t="str">
        <f>IFERROR(__xludf.DUMMYFUNCTION("""COMPUTED_VALUE"""),"T")</f>
        <v>T</v>
      </c>
      <c r="AE814" s="1">
        <f t="shared" ref="AE814:AI814" si="814">IF($A814&lt;&gt;"", COUNTIF($D814:$H814, "=" &amp; Y814),"")</f>
        <v>1</v>
      </c>
      <c r="AF814" s="1">
        <f t="shared" si="814"/>
        <v>3</v>
      </c>
      <c r="AG814" s="1">
        <f t="shared" si="814"/>
        <v>1</v>
      </c>
      <c r="AH814" s="1">
        <f t="shared" si="814"/>
        <v>0</v>
      </c>
      <c r="AI814" s="1">
        <f t="shared" si="814"/>
        <v>0</v>
      </c>
      <c r="AJ814" s="1">
        <f t="shared" si="3"/>
        <v>0</v>
      </c>
      <c r="AL814" s="1">
        <f>IFERROR(__xludf.DUMMYFUNCTION("IFERROR(TRANSPOSE(SORT(TRANSPOSE(FILTER(AE814:AI814, AE814:AI814&lt;&gt;0)),1, FALSE)))"),3.0)</f>
        <v>3</v>
      </c>
      <c r="AM814" s="1">
        <f>IFERROR(__xludf.DUMMYFUNCTION("""COMPUTED_VALUE"""),1.0)</f>
        <v>1</v>
      </c>
      <c r="AN814" s="1">
        <f>IFERROR(__xludf.DUMMYFUNCTION("""COMPUTED_VALUE"""),1.0)</f>
        <v>1</v>
      </c>
      <c r="AR814" s="1">
        <v>3.0</v>
      </c>
      <c r="AS814" s="1">
        <v>1.0</v>
      </c>
      <c r="AT814" s="1">
        <v>1.0</v>
      </c>
      <c r="AU814" s="1"/>
      <c r="AV814" s="1"/>
      <c r="AX814" s="1">
        <v>813.0</v>
      </c>
      <c r="AY814" s="1">
        <v>4.0</v>
      </c>
      <c r="AZ814" s="1">
        <v>1.0</v>
      </c>
      <c r="BA814" s="1"/>
      <c r="BB814" s="1"/>
      <c r="BC814" s="1"/>
      <c r="BD814" s="1">
        <v>1.0</v>
      </c>
      <c r="BE814" s="1">
        <v>2.0</v>
      </c>
      <c r="BF814" s="1">
        <v>1.0</v>
      </c>
      <c r="BG814" s="1">
        <v>5.0</v>
      </c>
      <c r="BH814" s="1">
        <v>5.0</v>
      </c>
      <c r="BI814" s="1" t="s">
        <v>1533</v>
      </c>
      <c r="BJ814" s="1">
        <v>886.0</v>
      </c>
      <c r="BL814" s="1">
        <v>720318.0</v>
      </c>
    </row>
    <row r="815" ht="15.75" customHeight="1">
      <c r="A815" s="2" t="s">
        <v>1534</v>
      </c>
      <c r="B815" s="1" t="str">
        <f>IFERROR(__xludf.DUMMYFUNCTION("""COMPUTED_VALUE"""),"A33A7")</f>
        <v>A33A7</v>
      </c>
      <c r="C815" s="1">
        <f>IFERROR(__xludf.DUMMYFUNCTION("""COMPUTED_VALUE"""),932.0)</f>
        <v>932</v>
      </c>
      <c r="D815" s="1" t="s">
        <v>39</v>
      </c>
      <c r="E815" s="1" t="s">
        <v>31</v>
      </c>
      <c r="F815" s="1" t="s">
        <v>31</v>
      </c>
      <c r="G815" s="1" t="s">
        <v>39</v>
      </c>
      <c r="H815" s="1" t="s">
        <v>28</v>
      </c>
      <c r="M815" s="1">
        <v>14.0</v>
      </c>
      <c r="N815" s="1">
        <v>3.0</v>
      </c>
      <c r="O815" s="1">
        <v>3.0</v>
      </c>
      <c r="P815" s="1">
        <v>14.0</v>
      </c>
      <c r="Q815" s="1">
        <v>7.0</v>
      </c>
      <c r="S815" s="1" t="s">
        <v>39</v>
      </c>
      <c r="T815" s="1" t="s">
        <v>31</v>
      </c>
      <c r="U815" s="1" t="s">
        <v>31</v>
      </c>
      <c r="V815" s="1" t="s">
        <v>39</v>
      </c>
      <c r="W815" s="1" t="s">
        <v>28</v>
      </c>
      <c r="Y815" s="1" t="str">
        <f>IFERROR(__xludf.DUMMYFUNCTION("UNIQUE(S815:W815, TRUE)"),"A")</f>
        <v>A</v>
      </c>
      <c r="Z815" s="1" t="str">
        <f>IFERROR(__xludf.DUMMYFUNCTION("""COMPUTED_VALUE"""),"3")</f>
        <v>3</v>
      </c>
      <c r="AA815" s="1" t="str">
        <f>IFERROR(__xludf.DUMMYFUNCTION("""COMPUTED_VALUE"""),"7")</f>
        <v>7</v>
      </c>
      <c r="AE815" s="1">
        <f t="shared" ref="AE815:AI815" si="815">IF($A815&lt;&gt;"", COUNTIF($D815:$H815, "=" &amp; Y815),"")</f>
        <v>2</v>
      </c>
      <c r="AF815" s="1">
        <f t="shared" si="815"/>
        <v>2</v>
      </c>
      <c r="AG815" s="1">
        <f t="shared" si="815"/>
        <v>1</v>
      </c>
      <c r="AH815" s="1">
        <f t="shared" si="815"/>
        <v>0</v>
      </c>
      <c r="AI815" s="1">
        <f t="shared" si="815"/>
        <v>0</v>
      </c>
      <c r="AJ815" s="1">
        <f t="shared" si="3"/>
        <v>0</v>
      </c>
      <c r="AL815" s="1">
        <f>IFERROR(__xludf.DUMMYFUNCTION("IFERROR(TRANSPOSE(SORT(TRANSPOSE(FILTER(AE815:AI815, AE815:AI815&lt;&gt;0)),1, FALSE)))"),2.0)</f>
        <v>2</v>
      </c>
      <c r="AM815" s="1">
        <f>IFERROR(__xludf.DUMMYFUNCTION("""COMPUTED_VALUE"""),2.0)</f>
        <v>2</v>
      </c>
      <c r="AN815" s="1">
        <f>IFERROR(__xludf.DUMMYFUNCTION("""COMPUTED_VALUE"""),1.0)</f>
        <v>1</v>
      </c>
      <c r="AR815" s="1">
        <v>2.0</v>
      </c>
      <c r="AS815" s="1">
        <v>2.0</v>
      </c>
      <c r="AT815" s="1">
        <v>1.0</v>
      </c>
      <c r="AU815" s="1"/>
      <c r="AV815" s="1"/>
      <c r="AX815" s="1">
        <v>814.0</v>
      </c>
      <c r="AY815" s="1">
        <v>4.0</v>
      </c>
      <c r="AZ815" s="1">
        <v>1.0</v>
      </c>
      <c r="BA815" s="1"/>
      <c r="BB815" s="1"/>
      <c r="BC815" s="1"/>
      <c r="BD815" s="1">
        <v>1.0</v>
      </c>
      <c r="BE815" s="1">
        <v>2.0</v>
      </c>
      <c r="BF815" s="1">
        <v>2.0</v>
      </c>
      <c r="BG815" s="1">
        <v>2.0</v>
      </c>
      <c r="BH815" s="1">
        <v>3.0</v>
      </c>
      <c r="BI815" s="1" t="s">
        <v>1535</v>
      </c>
      <c r="BJ815" s="1">
        <v>173.0</v>
      </c>
      <c r="BL815" s="1">
        <v>140822.0</v>
      </c>
    </row>
    <row r="816" ht="15.75" customHeight="1">
      <c r="A816" s="2" t="s">
        <v>1536</v>
      </c>
      <c r="B816" s="1" t="str">
        <f>IFERROR(__xludf.DUMMYFUNCTION("""COMPUTED_VALUE"""),"22T47")</f>
        <v>22T47</v>
      </c>
      <c r="C816" s="1">
        <f>IFERROR(__xludf.DUMMYFUNCTION("""COMPUTED_VALUE"""),340.0)</f>
        <v>340</v>
      </c>
      <c r="D816" s="1" t="s">
        <v>24</v>
      </c>
      <c r="E816" s="1" t="s">
        <v>24</v>
      </c>
      <c r="F816" s="1" t="s">
        <v>45</v>
      </c>
      <c r="G816" s="1" t="s">
        <v>21</v>
      </c>
      <c r="H816" s="1" t="s">
        <v>28</v>
      </c>
      <c r="M816" s="1">
        <v>2.0</v>
      </c>
      <c r="N816" s="1">
        <v>2.0</v>
      </c>
      <c r="O816" s="1">
        <v>10.0</v>
      </c>
      <c r="P816" s="1">
        <v>4.0</v>
      </c>
      <c r="Q816" s="1">
        <v>7.0</v>
      </c>
      <c r="S816" s="1" t="s">
        <v>24</v>
      </c>
      <c r="T816" s="1" t="s">
        <v>24</v>
      </c>
      <c r="U816" s="1" t="s">
        <v>45</v>
      </c>
      <c r="V816" s="1" t="s">
        <v>21</v>
      </c>
      <c r="W816" s="1" t="s">
        <v>28</v>
      </c>
      <c r="Y816" s="1" t="str">
        <f>IFERROR(__xludf.DUMMYFUNCTION("UNIQUE(S816:W816, TRUE)"),"2")</f>
        <v>2</v>
      </c>
      <c r="Z816" s="1" t="str">
        <f>IFERROR(__xludf.DUMMYFUNCTION("""COMPUTED_VALUE"""),"T")</f>
        <v>T</v>
      </c>
      <c r="AA816" s="1" t="str">
        <f>IFERROR(__xludf.DUMMYFUNCTION("""COMPUTED_VALUE"""),"4")</f>
        <v>4</v>
      </c>
      <c r="AB816" s="1" t="str">
        <f>IFERROR(__xludf.DUMMYFUNCTION("""COMPUTED_VALUE"""),"7")</f>
        <v>7</v>
      </c>
      <c r="AE816" s="1">
        <f t="shared" ref="AE816:AI816" si="816">IF($A816&lt;&gt;"", COUNTIF($D816:$H816, "=" &amp; Y816),"")</f>
        <v>2</v>
      </c>
      <c r="AF816" s="1">
        <f t="shared" si="816"/>
        <v>1</v>
      </c>
      <c r="AG816" s="1">
        <f t="shared" si="816"/>
        <v>1</v>
      </c>
      <c r="AH816" s="1">
        <f t="shared" si="816"/>
        <v>1</v>
      </c>
      <c r="AI816" s="1">
        <f t="shared" si="816"/>
        <v>0</v>
      </c>
      <c r="AJ816" s="1">
        <f t="shared" si="3"/>
        <v>0</v>
      </c>
      <c r="AL816" s="1">
        <f>IFERROR(__xludf.DUMMYFUNCTION("IFERROR(TRANSPOSE(SORT(TRANSPOSE(FILTER(AE816:AI816, AE816:AI816&lt;&gt;0)),1, FALSE)))"),2.0)</f>
        <v>2</v>
      </c>
      <c r="AM816" s="1">
        <f>IFERROR(__xludf.DUMMYFUNCTION("""COMPUTED_VALUE"""),1.0)</f>
        <v>1</v>
      </c>
      <c r="AN816" s="1">
        <f>IFERROR(__xludf.DUMMYFUNCTION("""COMPUTED_VALUE"""),1.0)</f>
        <v>1</v>
      </c>
      <c r="AO816" s="1">
        <f>IFERROR(__xludf.DUMMYFUNCTION("""COMPUTED_VALUE"""),1.0)</f>
        <v>1</v>
      </c>
      <c r="AR816" s="1">
        <v>2.0</v>
      </c>
      <c r="AS816" s="1">
        <v>1.0</v>
      </c>
      <c r="AT816" s="1">
        <v>1.0</v>
      </c>
      <c r="AU816" s="1">
        <v>1.0</v>
      </c>
      <c r="AV816" s="1"/>
      <c r="AX816" s="1">
        <v>815.0</v>
      </c>
      <c r="AY816" s="1">
        <v>4.0</v>
      </c>
      <c r="AZ816" s="1">
        <v>1.0</v>
      </c>
      <c r="BA816" s="1"/>
      <c r="BB816" s="1"/>
      <c r="BC816" s="1"/>
      <c r="BD816" s="1">
        <v>1.0</v>
      </c>
      <c r="BE816" s="1">
        <v>2.0</v>
      </c>
      <c r="BF816" s="1">
        <v>6.0</v>
      </c>
      <c r="BG816" s="1">
        <v>1.0</v>
      </c>
      <c r="BH816" s="1">
        <v>6.0</v>
      </c>
      <c r="BI816" s="1" t="s">
        <v>1537</v>
      </c>
      <c r="BJ816" s="1">
        <v>283.0</v>
      </c>
      <c r="BL816" s="1">
        <v>230645.0</v>
      </c>
    </row>
    <row r="817" ht="15.75" customHeight="1">
      <c r="A817" s="2" t="s">
        <v>1538</v>
      </c>
      <c r="B817" s="1">
        <f>IFERROR(__xludf.DUMMYFUNCTION("""COMPUTED_VALUE"""),25224.0)</f>
        <v>25224</v>
      </c>
      <c r="C817" s="1">
        <f>IFERROR(__xludf.DUMMYFUNCTION("""COMPUTED_VALUE"""),281.0)</f>
        <v>281</v>
      </c>
      <c r="D817" s="1" t="s">
        <v>24</v>
      </c>
      <c r="E817" s="1" t="s">
        <v>29</v>
      </c>
      <c r="F817" s="1" t="s">
        <v>24</v>
      </c>
      <c r="G817" s="1" t="s">
        <v>24</v>
      </c>
      <c r="H817" s="1" t="s">
        <v>21</v>
      </c>
      <c r="M817" s="1">
        <v>2.0</v>
      </c>
      <c r="N817" s="1">
        <v>5.0</v>
      </c>
      <c r="O817" s="1">
        <v>2.0</v>
      </c>
      <c r="P817" s="1">
        <v>2.0</v>
      </c>
      <c r="Q817" s="1">
        <v>4.0</v>
      </c>
      <c r="S817" s="1" t="s">
        <v>24</v>
      </c>
      <c r="T817" s="1" t="s">
        <v>29</v>
      </c>
      <c r="U817" s="1" t="s">
        <v>24</v>
      </c>
      <c r="V817" s="1" t="s">
        <v>24</v>
      </c>
      <c r="W817" s="1" t="s">
        <v>21</v>
      </c>
      <c r="Y817" s="1" t="str">
        <f>IFERROR(__xludf.DUMMYFUNCTION("UNIQUE(S817:W817, TRUE)"),"2")</f>
        <v>2</v>
      </c>
      <c r="Z817" s="1" t="str">
        <f>IFERROR(__xludf.DUMMYFUNCTION("""COMPUTED_VALUE"""),"5")</f>
        <v>5</v>
      </c>
      <c r="AA817" s="1" t="str">
        <f>IFERROR(__xludf.DUMMYFUNCTION("""COMPUTED_VALUE"""),"4")</f>
        <v>4</v>
      </c>
      <c r="AE817" s="1">
        <f t="shared" ref="AE817:AI817" si="817">IF($A817&lt;&gt;"", COUNTIF($D817:$H817, "=" &amp; Y817),"")</f>
        <v>3</v>
      </c>
      <c r="AF817" s="1">
        <f t="shared" si="817"/>
        <v>1</v>
      </c>
      <c r="AG817" s="1">
        <f t="shared" si="817"/>
        <v>1</v>
      </c>
      <c r="AH817" s="1">
        <f t="shared" si="817"/>
        <v>0</v>
      </c>
      <c r="AI817" s="1">
        <f t="shared" si="817"/>
        <v>0</v>
      </c>
      <c r="AJ817" s="1">
        <f t="shared" si="3"/>
        <v>0</v>
      </c>
      <c r="AL817" s="1">
        <f>IFERROR(__xludf.DUMMYFUNCTION("IFERROR(TRANSPOSE(SORT(TRANSPOSE(FILTER(AE817:AI817, AE817:AI817&lt;&gt;0)),1, FALSE)))"),3.0)</f>
        <v>3</v>
      </c>
      <c r="AM817" s="1">
        <f>IFERROR(__xludf.DUMMYFUNCTION("""COMPUTED_VALUE"""),1.0)</f>
        <v>1</v>
      </c>
      <c r="AN817" s="1">
        <f>IFERROR(__xludf.DUMMYFUNCTION("""COMPUTED_VALUE"""),1.0)</f>
        <v>1</v>
      </c>
      <c r="AR817" s="1">
        <v>3.0</v>
      </c>
      <c r="AS817" s="1">
        <v>1.0</v>
      </c>
      <c r="AT817" s="1">
        <v>1.0</v>
      </c>
      <c r="AU817" s="1"/>
      <c r="AV817" s="1"/>
      <c r="AX817" s="1">
        <v>816.0</v>
      </c>
      <c r="AY817" s="1">
        <v>4.0</v>
      </c>
      <c r="AZ817" s="1">
        <v>1.0</v>
      </c>
      <c r="BA817" s="1"/>
      <c r="BB817" s="1"/>
      <c r="BC817" s="1"/>
      <c r="BD817" s="1">
        <v>1.0</v>
      </c>
      <c r="BE817" s="1">
        <v>3.0</v>
      </c>
      <c r="BF817" s="1">
        <v>2.0</v>
      </c>
      <c r="BG817" s="1">
        <v>1.0</v>
      </c>
      <c r="BH817" s="1">
        <v>3.0</v>
      </c>
      <c r="BI817" s="1" t="s">
        <v>1539</v>
      </c>
      <c r="BJ817" s="1">
        <v>24.0</v>
      </c>
      <c r="BL817" s="1">
        <v>19584.0</v>
      </c>
    </row>
    <row r="818" ht="15.75" customHeight="1">
      <c r="A818" s="2" t="s">
        <v>1540</v>
      </c>
      <c r="B818" s="1" t="str">
        <f>IFERROR(__xludf.DUMMYFUNCTION("""COMPUTED_VALUE"""),"K97Q2")</f>
        <v>K97Q2</v>
      </c>
      <c r="C818" s="1">
        <f>IFERROR(__xludf.DUMMYFUNCTION("""COMPUTED_VALUE"""),485.0)</f>
        <v>485</v>
      </c>
      <c r="D818" s="1" t="s">
        <v>38</v>
      </c>
      <c r="E818" s="1" t="s">
        <v>23</v>
      </c>
      <c r="F818" s="1" t="s">
        <v>28</v>
      </c>
      <c r="G818" s="1" t="s">
        <v>20</v>
      </c>
      <c r="H818" s="1" t="s">
        <v>24</v>
      </c>
      <c r="M818" s="1">
        <v>13.0</v>
      </c>
      <c r="N818" s="1">
        <v>9.0</v>
      </c>
      <c r="O818" s="1">
        <v>7.0</v>
      </c>
      <c r="P818" s="1">
        <v>12.0</v>
      </c>
      <c r="Q818" s="1">
        <v>2.0</v>
      </c>
      <c r="S818" s="1" t="s">
        <v>38</v>
      </c>
      <c r="T818" s="1" t="s">
        <v>23</v>
      </c>
      <c r="U818" s="1" t="s">
        <v>28</v>
      </c>
      <c r="V818" s="1" t="s">
        <v>20</v>
      </c>
      <c r="W818" s="1" t="s">
        <v>24</v>
      </c>
      <c r="Y818" s="1" t="str">
        <f>IFERROR(__xludf.DUMMYFUNCTION("UNIQUE(S818:W818, TRUE)"),"K")</f>
        <v>K</v>
      </c>
      <c r="Z818" s="1" t="str">
        <f>IFERROR(__xludf.DUMMYFUNCTION("""COMPUTED_VALUE"""),"9")</f>
        <v>9</v>
      </c>
      <c r="AA818" s="1" t="str">
        <f>IFERROR(__xludf.DUMMYFUNCTION("""COMPUTED_VALUE"""),"7")</f>
        <v>7</v>
      </c>
      <c r="AB818" s="1" t="str">
        <f>IFERROR(__xludf.DUMMYFUNCTION("""COMPUTED_VALUE"""),"Q")</f>
        <v>Q</v>
      </c>
      <c r="AC818" s="1" t="str">
        <f>IFERROR(__xludf.DUMMYFUNCTION("""COMPUTED_VALUE"""),"2")</f>
        <v>2</v>
      </c>
      <c r="AE818" s="1">
        <f t="shared" ref="AE818:AI818" si="818">IF($A818&lt;&gt;"", COUNTIF($D818:$H818, "=" &amp; Y818),"")</f>
        <v>1</v>
      </c>
      <c r="AF818" s="1">
        <f t="shared" si="818"/>
        <v>1</v>
      </c>
      <c r="AG818" s="1">
        <f t="shared" si="818"/>
        <v>1</v>
      </c>
      <c r="AH818" s="1">
        <f t="shared" si="818"/>
        <v>1</v>
      </c>
      <c r="AI818" s="1">
        <f t="shared" si="818"/>
        <v>1</v>
      </c>
      <c r="AJ818" s="1">
        <f t="shared" si="3"/>
        <v>0</v>
      </c>
      <c r="AL818" s="1">
        <f>IFERROR(__xludf.DUMMYFUNCTION("IFERROR(TRANSPOSE(SORT(TRANSPOSE(FILTER(AE818:AI818, AE818:AI818&lt;&gt;0)),1, FALSE)))"),1.0)</f>
        <v>1</v>
      </c>
      <c r="AM818" s="1">
        <f>IFERROR(__xludf.DUMMYFUNCTION("""COMPUTED_VALUE"""),1.0)</f>
        <v>1</v>
      </c>
      <c r="AN818" s="1">
        <f>IFERROR(__xludf.DUMMYFUNCTION("""COMPUTED_VALUE"""),1.0)</f>
        <v>1</v>
      </c>
      <c r="AO818" s="1">
        <f>IFERROR(__xludf.DUMMYFUNCTION("""COMPUTED_VALUE"""),1.0)</f>
        <v>1</v>
      </c>
      <c r="AP818" s="1">
        <f>IFERROR(__xludf.DUMMYFUNCTION("""COMPUTED_VALUE"""),1.0)</f>
        <v>1</v>
      </c>
      <c r="AR818" s="1">
        <v>1.0</v>
      </c>
      <c r="AS818" s="1">
        <v>1.0</v>
      </c>
      <c r="AT818" s="1">
        <v>1.0</v>
      </c>
      <c r="AU818" s="1">
        <v>1.0</v>
      </c>
      <c r="AV818" s="1">
        <v>1.0</v>
      </c>
      <c r="AX818" s="1">
        <v>817.0</v>
      </c>
      <c r="AY818" s="1">
        <v>4.0</v>
      </c>
      <c r="AZ818" s="1">
        <v>1.0</v>
      </c>
      <c r="BA818" s="1"/>
      <c r="BB818" s="1"/>
      <c r="BC818" s="1"/>
      <c r="BD818" s="1">
        <v>1.0</v>
      </c>
      <c r="BE818" s="1">
        <v>4.0</v>
      </c>
      <c r="BF818" s="1">
        <v>4.0</v>
      </c>
      <c r="BG818" s="1">
        <v>1.0</v>
      </c>
      <c r="BH818" s="1">
        <v>14.0</v>
      </c>
      <c r="BI818" s="1" t="s">
        <v>1541</v>
      </c>
      <c r="BJ818" s="1">
        <v>427.0</v>
      </c>
      <c r="BL818" s="1">
        <v>348859.0</v>
      </c>
    </row>
    <row r="819" ht="15.75" customHeight="1">
      <c r="A819" s="2" t="s">
        <v>1542</v>
      </c>
      <c r="B819" s="1">
        <f>IFERROR(__xludf.DUMMYFUNCTION("""COMPUTED_VALUE"""),77577.0)</f>
        <v>77577</v>
      </c>
      <c r="C819" s="1">
        <f>IFERROR(__xludf.DUMMYFUNCTION("""COMPUTED_VALUE"""),949.0)</f>
        <v>949</v>
      </c>
      <c r="D819" s="1" t="s">
        <v>28</v>
      </c>
      <c r="E819" s="1" t="s">
        <v>28</v>
      </c>
      <c r="F819" s="1" t="s">
        <v>29</v>
      </c>
      <c r="G819" s="1" t="s">
        <v>28</v>
      </c>
      <c r="H819" s="1" t="s">
        <v>28</v>
      </c>
      <c r="M819" s="1">
        <v>7.0</v>
      </c>
      <c r="N819" s="1">
        <v>7.0</v>
      </c>
      <c r="O819" s="1">
        <v>5.0</v>
      </c>
      <c r="P819" s="1">
        <v>7.0</v>
      </c>
      <c r="Q819" s="1">
        <v>7.0</v>
      </c>
      <c r="S819" s="1" t="s">
        <v>28</v>
      </c>
      <c r="T819" s="1" t="s">
        <v>28</v>
      </c>
      <c r="U819" s="1" t="s">
        <v>29</v>
      </c>
      <c r="V819" s="1" t="s">
        <v>28</v>
      </c>
      <c r="W819" s="1" t="s">
        <v>28</v>
      </c>
      <c r="Y819" s="1" t="str">
        <f>IFERROR(__xludf.DUMMYFUNCTION("UNIQUE(S819:W819, TRUE)"),"7")</f>
        <v>7</v>
      </c>
      <c r="Z819" s="1" t="str">
        <f>IFERROR(__xludf.DUMMYFUNCTION("""COMPUTED_VALUE"""),"5")</f>
        <v>5</v>
      </c>
      <c r="AE819" s="1">
        <f t="shared" ref="AE819:AI819" si="819">IF($A819&lt;&gt;"", COUNTIF($D819:$H819, "=" &amp; Y819),"")</f>
        <v>4</v>
      </c>
      <c r="AF819" s="1">
        <f t="shared" si="819"/>
        <v>1</v>
      </c>
      <c r="AG819" s="1">
        <f t="shared" si="819"/>
        <v>0</v>
      </c>
      <c r="AH819" s="1">
        <f t="shared" si="819"/>
        <v>0</v>
      </c>
      <c r="AI819" s="1">
        <f t="shared" si="819"/>
        <v>0</v>
      </c>
      <c r="AJ819" s="1">
        <f t="shared" si="3"/>
        <v>0</v>
      </c>
      <c r="AL819" s="1">
        <f>IFERROR(__xludf.DUMMYFUNCTION("IFERROR(TRANSPOSE(SORT(TRANSPOSE(FILTER(AE819:AI819, AE819:AI819&lt;&gt;0)),1, FALSE)))"),4.0)</f>
        <v>4</v>
      </c>
      <c r="AM819" s="1">
        <f>IFERROR(__xludf.DUMMYFUNCTION("""COMPUTED_VALUE"""),1.0)</f>
        <v>1</v>
      </c>
      <c r="AR819" s="1">
        <v>4.0</v>
      </c>
      <c r="AS819" s="1">
        <v>1.0</v>
      </c>
      <c r="AT819" s="1"/>
      <c r="AU819" s="1"/>
      <c r="AV819" s="1"/>
      <c r="AX819" s="1">
        <v>818.0</v>
      </c>
      <c r="AY819" s="1">
        <v>4.0</v>
      </c>
      <c r="AZ819" s="1">
        <v>1.0</v>
      </c>
      <c r="BA819" s="1"/>
      <c r="BB819" s="1"/>
      <c r="BC819" s="1"/>
      <c r="BD819" s="1">
        <v>1.0</v>
      </c>
      <c r="BE819" s="1">
        <v>5.0</v>
      </c>
      <c r="BF819" s="1">
        <v>5.0</v>
      </c>
      <c r="BG819" s="1">
        <v>5.0</v>
      </c>
      <c r="BH819" s="1">
        <v>8.0</v>
      </c>
      <c r="BI819" s="1" t="s">
        <v>1543</v>
      </c>
      <c r="BJ819" s="1">
        <v>878.0</v>
      </c>
      <c r="BL819" s="1">
        <v>718204.0</v>
      </c>
    </row>
    <row r="820" ht="15.75" customHeight="1">
      <c r="A820" s="2" t="s">
        <v>1544</v>
      </c>
      <c r="B820" s="1" t="str">
        <f>IFERROR(__xludf.DUMMYFUNCTION("""COMPUTED_VALUE"""),"466J6")</f>
        <v>466J6</v>
      </c>
      <c r="C820" s="1">
        <f>IFERROR(__xludf.DUMMYFUNCTION("""COMPUTED_VALUE"""),637.0)</f>
        <v>637</v>
      </c>
      <c r="D820" s="1" t="s">
        <v>21</v>
      </c>
      <c r="E820" s="1" t="s">
        <v>40</v>
      </c>
      <c r="F820" s="1" t="s">
        <v>40</v>
      </c>
      <c r="G820" s="1" t="s">
        <v>22</v>
      </c>
      <c r="H820" s="1" t="s">
        <v>40</v>
      </c>
      <c r="M820" s="1">
        <v>4.0</v>
      </c>
      <c r="N820" s="1">
        <v>6.0</v>
      </c>
      <c r="O820" s="1">
        <v>6.0</v>
      </c>
      <c r="P820" s="1">
        <v>1.0</v>
      </c>
      <c r="Q820" s="1">
        <v>6.0</v>
      </c>
      <c r="S820" s="1" t="s">
        <v>21</v>
      </c>
      <c r="T820" s="1" t="s">
        <v>40</v>
      </c>
      <c r="U820" s="1" t="s">
        <v>40</v>
      </c>
      <c r="V820" s="1" t="s">
        <v>25</v>
      </c>
      <c r="W820" s="1" t="s">
        <v>40</v>
      </c>
      <c r="Y820" s="1" t="str">
        <f>IFERROR(__xludf.DUMMYFUNCTION("UNIQUE(S820:W820, TRUE)"),"4")</f>
        <v>4</v>
      </c>
      <c r="Z820" s="1" t="str">
        <f>IFERROR(__xludf.DUMMYFUNCTION("""COMPUTED_VALUE"""),"6")</f>
        <v>6</v>
      </c>
      <c r="AA820" s="1" t="str">
        <f>IFERROR(__xludf.DUMMYFUNCTION("""COMPUTED_VALUE"""),"")</f>
        <v/>
      </c>
      <c r="AE820" s="1">
        <f t="shared" ref="AE820:AI820" si="820">IF($A820&lt;&gt;"", COUNTIF($D820:$H820, "=" &amp; Y820),"")</f>
        <v>1</v>
      </c>
      <c r="AF820" s="1">
        <f t="shared" si="820"/>
        <v>3</v>
      </c>
      <c r="AG820" s="1">
        <f t="shared" si="820"/>
        <v>0</v>
      </c>
      <c r="AH820" s="1">
        <f t="shared" si="820"/>
        <v>0</v>
      </c>
      <c r="AI820" s="1">
        <f t="shared" si="820"/>
        <v>0</v>
      </c>
      <c r="AJ820" s="1">
        <f t="shared" si="3"/>
        <v>1</v>
      </c>
      <c r="AL820" s="1">
        <f>IFERROR(__xludf.DUMMYFUNCTION("IFERROR(TRANSPOSE(SORT(TRANSPOSE(FILTER(AE820:AI820, AE820:AI820&lt;&gt;0)),1, FALSE)))"),3.0)</f>
        <v>3</v>
      </c>
      <c r="AM820" s="1">
        <f>IFERROR(__xludf.DUMMYFUNCTION("""COMPUTED_VALUE"""),1.0)</f>
        <v>1</v>
      </c>
      <c r="AR820" s="1">
        <v>4.0</v>
      </c>
      <c r="AS820" s="1">
        <v>1.0</v>
      </c>
      <c r="AT820" s="1"/>
      <c r="AU820" s="1"/>
      <c r="AV820" s="1"/>
      <c r="AX820" s="1">
        <v>819.0</v>
      </c>
      <c r="AY820" s="1">
        <v>4.0</v>
      </c>
      <c r="AZ820" s="1">
        <v>1.0</v>
      </c>
      <c r="BA820" s="1"/>
      <c r="BB820" s="1"/>
      <c r="BC820" s="1"/>
      <c r="BD820" s="1">
        <v>1.0</v>
      </c>
      <c r="BE820" s="1">
        <v>7.0</v>
      </c>
      <c r="BF820" s="1">
        <v>4.0</v>
      </c>
      <c r="BG820" s="1">
        <v>7.0</v>
      </c>
      <c r="BH820" s="1">
        <v>7.0</v>
      </c>
      <c r="BI820" s="1" t="s">
        <v>1545</v>
      </c>
      <c r="BJ820" s="1">
        <v>294.0</v>
      </c>
      <c r="BL820" s="1">
        <v>240786.0</v>
      </c>
    </row>
    <row r="821" ht="15.75" customHeight="1">
      <c r="A821" s="2" t="s">
        <v>1546</v>
      </c>
      <c r="B821" s="1">
        <f>IFERROR(__xludf.DUMMYFUNCTION("""COMPUTED_VALUE"""),88868.0)</f>
        <v>88868</v>
      </c>
      <c r="C821" s="1">
        <f>IFERROR(__xludf.DUMMYFUNCTION("""COMPUTED_VALUE"""),868.0)</f>
        <v>868</v>
      </c>
      <c r="D821" s="1" t="s">
        <v>30</v>
      </c>
      <c r="E821" s="1" t="s">
        <v>30</v>
      </c>
      <c r="F821" s="1" t="s">
        <v>30</v>
      </c>
      <c r="G821" s="1" t="s">
        <v>40</v>
      </c>
      <c r="H821" s="1" t="s">
        <v>30</v>
      </c>
      <c r="M821" s="1">
        <v>8.0</v>
      </c>
      <c r="N821" s="1">
        <v>8.0</v>
      </c>
      <c r="O821" s="1">
        <v>8.0</v>
      </c>
      <c r="P821" s="1">
        <v>6.0</v>
      </c>
      <c r="Q821" s="1">
        <v>8.0</v>
      </c>
      <c r="S821" s="1" t="s">
        <v>30</v>
      </c>
      <c r="T821" s="1" t="s">
        <v>30</v>
      </c>
      <c r="U821" s="1" t="s">
        <v>30</v>
      </c>
      <c r="V821" s="1" t="s">
        <v>40</v>
      </c>
      <c r="W821" s="1" t="s">
        <v>30</v>
      </c>
      <c r="Y821" s="1" t="str">
        <f>IFERROR(__xludf.DUMMYFUNCTION("UNIQUE(S821:W821, TRUE)"),"8")</f>
        <v>8</v>
      </c>
      <c r="Z821" s="1" t="str">
        <f>IFERROR(__xludf.DUMMYFUNCTION("""COMPUTED_VALUE"""),"6")</f>
        <v>6</v>
      </c>
      <c r="AE821" s="1">
        <f t="shared" ref="AE821:AI821" si="821">IF($A821&lt;&gt;"", COUNTIF($D821:$H821, "=" &amp; Y821),"")</f>
        <v>4</v>
      </c>
      <c r="AF821" s="1">
        <f t="shared" si="821"/>
        <v>1</v>
      </c>
      <c r="AG821" s="1">
        <f t="shared" si="821"/>
        <v>0</v>
      </c>
      <c r="AH821" s="1">
        <f t="shared" si="821"/>
        <v>0</v>
      </c>
      <c r="AI821" s="1">
        <f t="shared" si="821"/>
        <v>0</v>
      </c>
      <c r="AJ821" s="1">
        <f t="shared" si="3"/>
        <v>0</v>
      </c>
      <c r="AL821" s="1">
        <f>IFERROR(__xludf.DUMMYFUNCTION("IFERROR(TRANSPOSE(SORT(TRANSPOSE(FILTER(AE821:AI821, AE821:AI821&lt;&gt;0)),1, FALSE)))"),4.0)</f>
        <v>4</v>
      </c>
      <c r="AM821" s="1">
        <f>IFERROR(__xludf.DUMMYFUNCTION("""COMPUTED_VALUE"""),1.0)</f>
        <v>1</v>
      </c>
      <c r="AR821" s="1">
        <v>4.0</v>
      </c>
      <c r="AS821" s="1">
        <v>1.0</v>
      </c>
      <c r="AT821" s="1"/>
      <c r="AU821" s="1"/>
      <c r="AV821" s="1"/>
      <c r="AX821" s="1">
        <v>820.0</v>
      </c>
      <c r="AY821" s="1">
        <v>4.0</v>
      </c>
      <c r="AZ821" s="1">
        <v>1.0</v>
      </c>
      <c r="BA821" s="1"/>
      <c r="BB821" s="1"/>
      <c r="BC821" s="1"/>
      <c r="BD821" s="1">
        <v>1.0</v>
      </c>
      <c r="BE821" s="1">
        <v>7.0</v>
      </c>
      <c r="BF821" s="1">
        <v>7.0</v>
      </c>
      <c r="BG821" s="1">
        <v>12.0</v>
      </c>
      <c r="BH821" s="1">
        <v>7.0</v>
      </c>
      <c r="BI821" s="1" t="s">
        <v>1547</v>
      </c>
      <c r="BJ821" s="1">
        <v>660.0</v>
      </c>
      <c r="BL821" s="1">
        <v>541200.0</v>
      </c>
    </row>
    <row r="822" ht="15.75" customHeight="1">
      <c r="A822" s="2" t="s">
        <v>1548</v>
      </c>
      <c r="B822" s="1">
        <f>IFERROR(__xludf.DUMMYFUNCTION("""COMPUTED_VALUE"""),22822.0)</f>
        <v>22822</v>
      </c>
      <c r="C822" s="1">
        <f>IFERROR(__xludf.DUMMYFUNCTION("""COMPUTED_VALUE"""),996.0)</f>
        <v>996</v>
      </c>
      <c r="D822" s="1" t="s">
        <v>24</v>
      </c>
      <c r="E822" s="1" t="s">
        <v>24</v>
      </c>
      <c r="F822" s="1" t="s">
        <v>30</v>
      </c>
      <c r="G822" s="1" t="s">
        <v>24</v>
      </c>
      <c r="H822" s="1" t="s">
        <v>24</v>
      </c>
      <c r="M822" s="1">
        <v>2.0</v>
      </c>
      <c r="N822" s="1">
        <v>2.0</v>
      </c>
      <c r="O822" s="1">
        <v>8.0</v>
      </c>
      <c r="P822" s="1">
        <v>2.0</v>
      </c>
      <c r="Q822" s="1">
        <v>2.0</v>
      </c>
      <c r="S822" s="1" t="s">
        <v>24</v>
      </c>
      <c r="T822" s="1" t="s">
        <v>24</v>
      </c>
      <c r="U822" s="1" t="s">
        <v>30</v>
      </c>
      <c r="V822" s="1" t="s">
        <v>24</v>
      </c>
      <c r="W822" s="1" t="s">
        <v>24</v>
      </c>
      <c r="Y822" s="1" t="str">
        <f>IFERROR(__xludf.DUMMYFUNCTION("UNIQUE(S822:W822, TRUE)"),"2")</f>
        <v>2</v>
      </c>
      <c r="Z822" s="1" t="str">
        <f>IFERROR(__xludf.DUMMYFUNCTION("""COMPUTED_VALUE"""),"8")</f>
        <v>8</v>
      </c>
      <c r="AE822" s="1">
        <f t="shared" ref="AE822:AI822" si="822">IF($A822&lt;&gt;"", COUNTIF($D822:$H822, "=" &amp; Y822),"")</f>
        <v>4</v>
      </c>
      <c r="AF822" s="1">
        <f t="shared" si="822"/>
        <v>1</v>
      </c>
      <c r="AG822" s="1">
        <f t="shared" si="822"/>
        <v>0</v>
      </c>
      <c r="AH822" s="1">
        <f t="shared" si="822"/>
        <v>0</v>
      </c>
      <c r="AI822" s="1">
        <f t="shared" si="822"/>
        <v>0</v>
      </c>
      <c r="AJ822" s="1">
        <f t="shared" si="3"/>
        <v>0</v>
      </c>
      <c r="AL822" s="1">
        <f>IFERROR(__xludf.DUMMYFUNCTION("IFERROR(TRANSPOSE(SORT(TRANSPOSE(FILTER(AE822:AI822, AE822:AI822&lt;&gt;0)),1, FALSE)))"),4.0)</f>
        <v>4</v>
      </c>
      <c r="AM822" s="1">
        <f>IFERROR(__xludf.DUMMYFUNCTION("""COMPUTED_VALUE"""),1.0)</f>
        <v>1</v>
      </c>
      <c r="AR822" s="1">
        <v>4.0</v>
      </c>
      <c r="AS822" s="1">
        <v>1.0</v>
      </c>
      <c r="AT822" s="1"/>
      <c r="AU822" s="1"/>
      <c r="AV822" s="1"/>
      <c r="AX822" s="1">
        <v>821.0</v>
      </c>
      <c r="AY822" s="1">
        <v>4.0</v>
      </c>
      <c r="AZ822" s="1">
        <v>1.0</v>
      </c>
      <c r="BA822" s="1"/>
      <c r="BB822" s="1"/>
      <c r="BC822" s="1"/>
      <c r="BD822" s="1">
        <v>1.0</v>
      </c>
      <c r="BE822" s="1">
        <v>7.0</v>
      </c>
      <c r="BF822" s="1">
        <v>9.0</v>
      </c>
      <c r="BG822" s="1">
        <v>9.0</v>
      </c>
      <c r="BH822" s="1">
        <v>9.0</v>
      </c>
      <c r="BI822" s="1" t="s">
        <v>1549</v>
      </c>
      <c r="BJ822" s="1">
        <v>896.0</v>
      </c>
      <c r="BL822" s="1">
        <v>735616.0</v>
      </c>
    </row>
    <row r="823" ht="15.75" customHeight="1">
      <c r="A823" s="2" t="s">
        <v>1550</v>
      </c>
      <c r="B823" s="1" t="str">
        <f>IFERROR(__xludf.DUMMYFUNCTION("""COMPUTED_VALUE"""),"3AAA4")</f>
        <v>3AAA4</v>
      </c>
      <c r="C823" s="1">
        <f>IFERROR(__xludf.DUMMYFUNCTION("""COMPUTED_VALUE"""),302.0)</f>
        <v>302</v>
      </c>
      <c r="D823" s="1" t="s">
        <v>31</v>
      </c>
      <c r="E823" s="1" t="s">
        <v>39</v>
      </c>
      <c r="F823" s="1" t="s">
        <v>39</v>
      </c>
      <c r="G823" s="1" t="s">
        <v>39</v>
      </c>
      <c r="H823" s="1" t="s">
        <v>21</v>
      </c>
      <c r="M823" s="1">
        <v>3.0</v>
      </c>
      <c r="N823" s="1">
        <v>14.0</v>
      </c>
      <c r="O823" s="1">
        <v>14.0</v>
      </c>
      <c r="P823" s="1">
        <v>14.0</v>
      </c>
      <c r="Q823" s="1">
        <v>4.0</v>
      </c>
      <c r="S823" s="1" t="s">
        <v>31</v>
      </c>
      <c r="T823" s="1" t="s">
        <v>39</v>
      </c>
      <c r="U823" s="1" t="s">
        <v>39</v>
      </c>
      <c r="V823" s="1" t="s">
        <v>39</v>
      </c>
      <c r="W823" s="1" t="s">
        <v>21</v>
      </c>
      <c r="Y823" s="1" t="str">
        <f>IFERROR(__xludf.DUMMYFUNCTION("UNIQUE(S823:W823, TRUE)"),"3")</f>
        <v>3</v>
      </c>
      <c r="Z823" s="1" t="str">
        <f>IFERROR(__xludf.DUMMYFUNCTION("""COMPUTED_VALUE"""),"A")</f>
        <v>A</v>
      </c>
      <c r="AA823" s="1" t="str">
        <f>IFERROR(__xludf.DUMMYFUNCTION("""COMPUTED_VALUE"""),"4")</f>
        <v>4</v>
      </c>
      <c r="AE823" s="1">
        <f t="shared" ref="AE823:AI823" si="823">IF($A823&lt;&gt;"", COUNTIF($D823:$H823, "=" &amp; Y823),"")</f>
        <v>1</v>
      </c>
      <c r="AF823" s="1">
        <f t="shared" si="823"/>
        <v>3</v>
      </c>
      <c r="AG823" s="1">
        <f t="shared" si="823"/>
        <v>1</v>
      </c>
      <c r="AH823" s="1">
        <f t="shared" si="823"/>
        <v>0</v>
      </c>
      <c r="AI823" s="1">
        <f t="shared" si="823"/>
        <v>0</v>
      </c>
      <c r="AJ823" s="1">
        <f t="shared" si="3"/>
        <v>0</v>
      </c>
      <c r="AL823" s="1">
        <f>IFERROR(__xludf.DUMMYFUNCTION("IFERROR(TRANSPOSE(SORT(TRANSPOSE(FILTER(AE823:AI823, AE823:AI823&lt;&gt;0)),1, FALSE)))"),3.0)</f>
        <v>3</v>
      </c>
      <c r="AM823" s="1">
        <f>IFERROR(__xludf.DUMMYFUNCTION("""COMPUTED_VALUE"""),1.0)</f>
        <v>1</v>
      </c>
      <c r="AN823" s="1">
        <f>IFERROR(__xludf.DUMMYFUNCTION("""COMPUTED_VALUE"""),1.0)</f>
        <v>1</v>
      </c>
      <c r="AR823" s="1">
        <v>3.0</v>
      </c>
      <c r="AS823" s="1">
        <v>1.0</v>
      </c>
      <c r="AT823" s="1">
        <v>1.0</v>
      </c>
      <c r="AU823" s="1"/>
      <c r="AV823" s="1"/>
      <c r="AX823" s="1">
        <v>822.0</v>
      </c>
      <c r="AY823" s="1">
        <v>4.0</v>
      </c>
      <c r="AZ823" s="1">
        <v>1.0</v>
      </c>
      <c r="BA823" s="1"/>
      <c r="BB823" s="1"/>
      <c r="BC823" s="1"/>
      <c r="BD823" s="1">
        <v>1.0</v>
      </c>
      <c r="BE823" s="1">
        <v>8.0</v>
      </c>
      <c r="BF823" s="1">
        <v>1.0</v>
      </c>
      <c r="BG823" s="1">
        <v>5.0</v>
      </c>
      <c r="BH823" s="1">
        <v>5.0</v>
      </c>
      <c r="BI823" s="1" t="s">
        <v>1551</v>
      </c>
      <c r="BJ823" s="1">
        <v>523.0</v>
      </c>
      <c r="BL823" s="1">
        <v>429906.0</v>
      </c>
    </row>
    <row r="824" ht="15.75" customHeight="1">
      <c r="A824" s="2" t="s">
        <v>1552</v>
      </c>
      <c r="B824" s="1" t="str">
        <f>IFERROR(__xludf.DUMMYFUNCTION("""COMPUTED_VALUE"""),"86J8J")</f>
        <v>86J8J</v>
      </c>
      <c r="C824" s="1">
        <f>IFERROR(__xludf.DUMMYFUNCTION("""COMPUTED_VALUE"""),997.0)</f>
        <v>997</v>
      </c>
      <c r="D824" s="1" t="s">
        <v>30</v>
      </c>
      <c r="E824" s="1" t="s">
        <v>40</v>
      </c>
      <c r="F824" s="1" t="s">
        <v>22</v>
      </c>
      <c r="G824" s="1" t="s">
        <v>30</v>
      </c>
      <c r="H824" s="1" t="s">
        <v>22</v>
      </c>
      <c r="M824" s="1">
        <v>8.0</v>
      </c>
      <c r="N824" s="1">
        <v>6.0</v>
      </c>
      <c r="O824" s="1">
        <v>1.0</v>
      </c>
      <c r="P824" s="1">
        <v>8.0</v>
      </c>
      <c r="Q824" s="1">
        <v>1.0</v>
      </c>
      <c r="S824" s="1" t="s">
        <v>30</v>
      </c>
      <c r="T824" s="1" t="s">
        <v>40</v>
      </c>
      <c r="U824" s="1" t="s">
        <v>25</v>
      </c>
      <c r="V824" s="1" t="s">
        <v>30</v>
      </c>
      <c r="W824" s="1" t="s">
        <v>25</v>
      </c>
      <c r="Y824" s="1" t="str">
        <f>IFERROR(__xludf.DUMMYFUNCTION("UNIQUE(S824:W824, TRUE)"),"8")</f>
        <v>8</v>
      </c>
      <c r="Z824" s="1" t="str">
        <f>IFERROR(__xludf.DUMMYFUNCTION("""COMPUTED_VALUE"""),"6")</f>
        <v>6</v>
      </c>
      <c r="AA824" s="1" t="str">
        <f>IFERROR(__xludf.DUMMYFUNCTION("""COMPUTED_VALUE"""),"")</f>
        <v/>
      </c>
      <c r="AE824" s="1">
        <f t="shared" ref="AE824:AI824" si="824">IF($A824&lt;&gt;"", COUNTIF($D824:$H824, "=" &amp; Y824),"")</f>
        <v>2</v>
      </c>
      <c r="AF824" s="1">
        <f t="shared" si="824"/>
        <v>1</v>
      </c>
      <c r="AG824" s="1">
        <f t="shared" si="824"/>
        <v>0</v>
      </c>
      <c r="AH824" s="1">
        <f t="shared" si="824"/>
        <v>0</v>
      </c>
      <c r="AI824" s="1">
        <f t="shared" si="824"/>
        <v>0</v>
      </c>
      <c r="AJ824" s="1">
        <f t="shared" si="3"/>
        <v>2</v>
      </c>
      <c r="AL824" s="1">
        <f>IFERROR(__xludf.DUMMYFUNCTION("IFERROR(TRANSPOSE(SORT(TRANSPOSE(FILTER(AE824:AI824, AE824:AI824&lt;&gt;0)),1, FALSE)))"),2.0)</f>
        <v>2</v>
      </c>
      <c r="AM824" s="1">
        <f>IFERROR(__xludf.DUMMYFUNCTION("""COMPUTED_VALUE"""),1.0)</f>
        <v>1</v>
      </c>
      <c r="AR824" s="1">
        <v>4.0</v>
      </c>
      <c r="AS824" s="1">
        <v>1.0</v>
      </c>
      <c r="AT824" s="1"/>
      <c r="AU824" s="1"/>
      <c r="AV824" s="1"/>
      <c r="AX824" s="1">
        <v>823.0</v>
      </c>
      <c r="AY824" s="1">
        <v>4.0</v>
      </c>
      <c r="AZ824" s="1">
        <v>1.0</v>
      </c>
      <c r="BA824" s="1"/>
      <c r="BB824" s="1"/>
      <c r="BC824" s="1"/>
      <c r="BD824" s="1">
        <v>1.0</v>
      </c>
      <c r="BE824" s="1">
        <v>8.0</v>
      </c>
      <c r="BF824" s="1">
        <v>4.0</v>
      </c>
      <c r="BG824" s="1">
        <v>8.0</v>
      </c>
      <c r="BH824" s="1">
        <v>8.0</v>
      </c>
      <c r="BI824" s="1" t="s">
        <v>1553</v>
      </c>
      <c r="BJ824" s="1">
        <v>252.0</v>
      </c>
      <c r="BL824" s="1">
        <v>207396.0</v>
      </c>
    </row>
    <row r="825" ht="15.75" customHeight="1">
      <c r="A825" s="2" t="s">
        <v>1554</v>
      </c>
      <c r="B825" s="1" t="str">
        <f>IFERROR(__xludf.DUMMYFUNCTION("""COMPUTED_VALUE"""),"Q24Q2")</f>
        <v>Q24Q2</v>
      </c>
      <c r="C825" s="1">
        <f>IFERROR(__xludf.DUMMYFUNCTION("""COMPUTED_VALUE"""),983.0)</f>
        <v>983</v>
      </c>
      <c r="D825" s="1" t="s">
        <v>20</v>
      </c>
      <c r="E825" s="1" t="s">
        <v>24</v>
      </c>
      <c r="F825" s="1" t="s">
        <v>21</v>
      </c>
      <c r="G825" s="1" t="s">
        <v>20</v>
      </c>
      <c r="H825" s="1" t="s">
        <v>24</v>
      </c>
      <c r="M825" s="1">
        <v>12.0</v>
      </c>
      <c r="N825" s="1">
        <v>2.0</v>
      </c>
      <c r="O825" s="1">
        <v>4.0</v>
      </c>
      <c r="P825" s="1">
        <v>12.0</v>
      </c>
      <c r="Q825" s="1">
        <v>2.0</v>
      </c>
      <c r="S825" s="1" t="s">
        <v>20</v>
      </c>
      <c r="T825" s="1" t="s">
        <v>24</v>
      </c>
      <c r="U825" s="1" t="s">
        <v>21</v>
      </c>
      <c r="V825" s="1" t="s">
        <v>20</v>
      </c>
      <c r="W825" s="1" t="s">
        <v>24</v>
      </c>
      <c r="Y825" s="1" t="str">
        <f>IFERROR(__xludf.DUMMYFUNCTION("UNIQUE(S825:W825, TRUE)"),"Q")</f>
        <v>Q</v>
      </c>
      <c r="Z825" s="1" t="str">
        <f>IFERROR(__xludf.DUMMYFUNCTION("""COMPUTED_VALUE"""),"2")</f>
        <v>2</v>
      </c>
      <c r="AA825" s="1" t="str">
        <f>IFERROR(__xludf.DUMMYFUNCTION("""COMPUTED_VALUE"""),"4")</f>
        <v>4</v>
      </c>
      <c r="AE825" s="1">
        <f t="shared" ref="AE825:AI825" si="825">IF($A825&lt;&gt;"", COUNTIF($D825:$H825, "=" &amp; Y825),"")</f>
        <v>2</v>
      </c>
      <c r="AF825" s="1">
        <f t="shared" si="825"/>
        <v>2</v>
      </c>
      <c r="AG825" s="1">
        <f t="shared" si="825"/>
        <v>1</v>
      </c>
      <c r="AH825" s="1">
        <f t="shared" si="825"/>
        <v>0</v>
      </c>
      <c r="AI825" s="1">
        <f t="shared" si="825"/>
        <v>0</v>
      </c>
      <c r="AJ825" s="1">
        <f t="shared" si="3"/>
        <v>0</v>
      </c>
      <c r="AL825" s="1">
        <f>IFERROR(__xludf.DUMMYFUNCTION("IFERROR(TRANSPOSE(SORT(TRANSPOSE(FILTER(AE825:AI825, AE825:AI825&lt;&gt;0)),1, FALSE)))"),2.0)</f>
        <v>2</v>
      </c>
      <c r="AM825" s="1">
        <f>IFERROR(__xludf.DUMMYFUNCTION("""COMPUTED_VALUE"""),2.0)</f>
        <v>2</v>
      </c>
      <c r="AN825" s="1">
        <f>IFERROR(__xludf.DUMMYFUNCTION("""COMPUTED_VALUE"""),1.0)</f>
        <v>1</v>
      </c>
      <c r="AR825" s="1">
        <v>2.0</v>
      </c>
      <c r="AS825" s="1">
        <v>2.0</v>
      </c>
      <c r="AT825" s="1">
        <v>1.0</v>
      </c>
      <c r="AU825" s="1"/>
      <c r="AV825" s="1"/>
      <c r="AX825" s="1">
        <v>824.0</v>
      </c>
      <c r="AY825" s="1">
        <v>4.0</v>
      </c>
      <c r="AZ825" s="1">
        <v>1.0</v>
      </c>
      <c r="BA825" s="1"/>
      <c r="BB825" s="1"/>
      <c r="BC825" s="1"/>
      <c r="BD825" s="1">
        <v>1.0</v>
      </c>
      <c r="BE825" s="1">
        <v>9.0</v>
      </c>
      <c r="BF825" s="1">
        <v>9.0</v>
      </c>
      <c r="BG825" s="1">
        <v>5.0</v>
      </c>
      <c r="BH825" s="1">
        <v>9.0</v>
      </c>
      <c r="BI825" s="1" t="s">
        <v>1555</v>
      </c>
      <c r="BJ825" s="1">
        <v>76.0</v>
      </c>
      <c r="BL825" s="1">
        <v>62624.0</v>
      </c>
    </row>
    <row r="826" ht="15.75" customHeight="1">
      <c r="A826" s="2" t="s">
        <v>1556</v>
      </c>
      <c r="B826" s="1" t="str">
        <f>IFERROR(__xludf.DUMMYFUNCTION("""COMPUTED_VALUE"""),"4224T")</f>
        <v>4224T</v>
      </c>
      <c r="C826" s="1">
        <f>IFERROR(__xludf.DUMMYFUNCTION("""COMPUTED_VALUE"""),357.0)</f>
        <v>357</v>
      </c>
      <c r="D826" s="1" t="s">
        <v>21</v>
      </c>
      <c r="E826" s="1" t="s">
        <v>24</v>
      </c>
      <c r="F826" s="1" t="s">
        <v>24</v>
      </c>
      <c r="G826" s="1" t="s">
        <v>21</v>
      </c>
      <c r="H826" s="1" t="s">
        <v>45</v>
      </c>
      <c r="M826" s="1">
        <v>4.0</v>
      </c>
      <c r="N826" s="1">
        <v>2.0</v>
      </c>
      <c r="O826" s="1">
        <v>2.0</v>
      </c>
      <c r="P826" s="1">
        <v>4.0</v>
      </c>
      <c r="Q826" s="1">
        <v>10.0</v>
      </c>
      <c r="S826" s="1" t="s">
        <v>21</v>
      </c>
      <c r="T826" s="1" t="s">
        <v>24</v>
      </c>
      <c r="U826" s="1" t="s">
        <v>24</v>
      </c>
      <c r="V826" s="1" t="s">
        <v>21</v>
      </c>
      <c r="W826" s="1" t="s">
        <v>45</v>
      </c>
      <c r="Y826" s="1" t="str">
        <f>IFERROR(__xludf.DUMMYFUNCTION("UNIQUE(S826:W826, TRUE)"),"4")</f>
        <v>4</v>
      </c>
      <c r="Z826" s="1" t="str">
        <f>IFERROR(__xludf.DUMMYFUNCTION("""COMPUTED_VALUE"""),"2")</f>
        <v>2</v>
      </c>
      <c r="AA826" s="1" t="str">
        <f>IFERROR(__xludf.DUMMYFUNCTION("""COMPUTED_VALUE"""),"T")</f>
        <v>T</v>
      </c>
      <c r="AE826" s="1">
        <f t="shared" ref="AE826:AI826" si="826">IF($A826&lt;&gt;"", COUNTIF($D826:$H826, "=" &amp; Y826),"")</f>
        <v>2</v>
      </c>
      <c r="AF826" s="1">
        <f t="shared" si="826"/>
        <v>2</v>
      </c>
      <c r="AG826" s="1">
        <f t="shared" si="826"/>
        <v>1</v>
      </c>
      <c r="AH826" s="1">
        <f t="shared" si="826"/>
        <v>0</v>
      </c>
      <c r="AI826" s="1">
        <f t="shared" si="826"/>
        <v>0</v>
      </c>
      <c r="AJ826" s="1">
        <f t="shared" si="3"/>
        <v>0</v>
      </c>
      <c r="AL826" s="1">
        <f>IFERROR(__xludf.DUMMYFUNCTION("IFERROR(TRANSPOSE(SORT(TRANSPOSE(FILTER(AE826:AI826, AE826:AI826&lt;&gt;0)),1, FALSE)))"),2.0)</f>
        <v>2</v>
      </c>
      <c r="AM826" s="1">
        <f>IFERROR(__xludf.DUMMYFUNCTION("""COMPUTED_VALUE"""),2.0)</f>
        <v>2</v>
      </c>
      <c r="AN826" s="1">
        <f>IFERROR(__xludf.DUMMYFUNCTION("""COMPUTED_VALUE"""),1.0)</f>
        <v>1</v>
      </c>
      <c r="AR826" s="1">
        <v>2.0</v>
      </c>
      <c r="AS826" s="1">
        <v>2.0</v>
      </c>
      <c r="AT826" s="1">
        <v>1.0</v>
      </c>
      <c r="AU826" s="1"/>
      <c r="AV826" s="1"/>
      <c r="AX826" s="1">
        <v>825.0</v>
      </c>
      <c r="AY826" s="1">
        <v>4.0</v>
      </c>
      <c r="AZ826" s="1">
        <v>1.0</v>
      </c>
      <c r="BA826" s="1"/>
      <c r="BB826" s="1"/>
      <c r="BC826" s="1"/>
      <c r="BD826" s="1">
        <v>1.0</v>
      </c>
      <c r="BE826" s="1">
        <v>9.0</v>
      </c>
      <c r="BF826" s="1">
        <v>9.0</v>
      </c>
      <c r="BG826" s="1">
        <v>9.0</v>
      </c>
      <c r="BH826" s="1">
        <v>6.0</v>
      </c>
      <c r="BI826" s="1" t="s">
        <v>1557</v>
      </c>
      <c r="BJ826" s="1">
        <v>692.0</v>
      </c>
      <c r="BL826" s="1">
        <v>570900.0</v>
      </c>
    </row>
    <row r="827" ht="15.75" customHeight="1">
      <c r="A827" s="2" t="s">
        <v>1558</v>
      </c>
      <c r="B827" s="1" t="str">
        <f>IFERROR(__xludf.DUMMYFUNCTION("""COMPUTED_VALUE"""),"T9254")</f>
        <v>T9254</v>
      </c>
      <c r="C827" s="1">
        <f>IFERROR(__xludf.DUMMYFUNCTION("""COMPUTED_VALUE"""),826.0)</f>
        <v>826</v>
      </c>
      <c r="D827" s="1" t="s">
        <v>45</v>
      </c>
      <c r="E827" s="1" t="s">
        <v>23</v>
      </c>
      <c r="F827" s="1" t="s">
        <v>24</v>
      </c>
      <c r="G827" s="1" t="s">
        <v>29</v>
      </c>
      <c r="H827" s="1" t="s">
        <v>21</v>
      </c>
      <c r="M827" s="1">
        <v>10.0</v>
      </c>
      <c r="N827" s="1">
        <v>9.0</v>
      </c>
      <c r="O827" s="1">
        <v>2.0</v>
      </c>
      <c r="P827" s="1">
        <v>5.0</v>
      </c>
      <c r="Q827" s="1">
        <v>4.0</v>
      </c>
      <c r="S827" s="1" t="s">
        <v>45</v>
      </c>
      <c r="T827" s="1" t="s">
        <v>23</v>
      </c>
      <c r="U827" s="1" t="s">
        <v>24</v>
      </c>
      <c r="V827" s="1" t="s">
        <v>29</v>
      </c>
      <c r="W827" s="1" t="s">
        <v>21</v>
      </c>
      <c r="Y827" s="1" t="str">
        <f>IFERROR(__xludf.DUMMYFUNCTION("UNIQUE(S827:W827, TRUE)"),"T")</f>
        <v>T</v>
      </c>
      <c r="Z827" s="1" t="str">
        <f>IFERROR(__xludf.DUMMYFUNCTION("""COMPUTED_VALUE"""),"9")</f>
        <v>9</v>
      </c>
      <c r="AA827" s="1" t="str">
        <f>IFERROR(__xludf.DUMMYFUNCTION("""COMPUTED_VALUE"""),"2")</f>
        <v>2</v>
      </c>
      <c r="AB827" s="1" t="str">
        <f>IFERROR(__xludf.DUMMYFUNCTION("""COMPUTED_VALUE"""),"5")</f>
        <v>5</v>
      </c>
      <c r="AC827" s="1" t="str">
        <f>IFERROR(__xludf.DUMMYFUNCTION("""COMPUTED_VALUE"""),"4")</f>
        <v>4</v>
      </c>
      <c r="AE827" s="1">
        <f t="shared" ref="AE827:AI827" si="827">IF($A827&lt;&gt;"", COUNTIF($D827:$H827, "=" &amp; Y827),"")</f>
        <v>1</v>
      </c>
      <c r="AF827" s="1">
        <f t="shared" si="827"/>
        <v>1</v>
      </c>
      <c r="AG827" s="1">
        <f t="shared" si="827"/>
        <v>1</v>
      </c>
      <c r="AH827" s="1">
        <f t="shared" si="827"/>
        <v>1</v>
      </c>
      <c r="AI827" s="1">
        <f t="shared" si="827"/>
        <v>1</v>
      </c>
      <c r="AJ827" s="1">
        <f t="shared" si="3"/>
        <v>0</v>
      </c>
      <c r="AL827" s="1">
        <f>IFERROR(__xludf.DUMMYFUNCTION("IFERROR(TRANSPOSE(SORT(TRANSPOSE(FILTER(AE827:AI827, AE827:AI827&lt;&gt;0)),1, FALSE)))"),1.0)</f>
        <v>1</v>
      </c>
      <c r="AM827" s="1">
        <f>IFERROR(__xludf.DUMMYFUNCTION("""COMPUTED_VALUE"""),1.0)</f>
        <v>1</v>
      </c>
      <c r="AN827" s="1">
        <f>IFERROR(__xludf.DUMMYFUNCTION("""COMPUTED_VALUE"""),1.0)</f>
        <v>1</v>
      </c>
      <c r="AO827" s="1">
        <f>IFERROR(__xludf.DUMMYFUNCTION("""COMPUTED_VALUE"""),1.0)</f>
        <v>1</v>
      </c>
      <c r="AP827" s="1">
        <f>IFERROR(__xludf.DUMMYFUNCTION("""COMPUTED_VALUE"""),1.0)</f>
        <v>1</v>
      </c>
      <c r="AR827" s="1">
        <v>1.0</v>
      </c>
      <c r="AS827" s="1">
        <v>1.0</v>
      </c>
      <c r="AT827" s="1">
        <v>1.0</v>
      </c>
      <c r="AU827" s="1">
        <v>1.0</v>
      </c>
      <c r="AV827" s="1">
        <v>1.0</v>
      </c>
      <c r="AX827" s="1">
        <v>826.0</v>
      </c>
      <c r="AY827" s="1">
        <v>4.0</v>
      </c>
      <c r="AZ827" s="1">
        <v>1.0</v>
      </c>
      <c r="BA827" s="1"/>
      <c r="BB827" s="1"/>
      <c r="BC827" s="1"/>
      <c r="BD827" s="1">
        <v>1.0</v>
      </c>
      <c r="BE827" s="1">
        <v>12.0</v>
      </c>
      <c r="BF827" s="1">
        <v>1.0</v>
      </c>
      <c r="BG827" s="1">
        <v>14.0</v>
      </c>
      <c r="BH827" s="1">
        <v>12.0</v>
      </c>
      <c r="BI827" s="1" t="s">
        <v>1559</v>
      </c>
      <c r="BJ827" s="1">
        <v>201.0</v>
      </c>
      <c r="BL827" s="1">
        <v>166026.0</v>
      </c>
    </row>
    <row r="828" ht="15.75" customHeight="1">
      <c r="A828" s="2" t="s">
        <v>1560</v>
      </c>
      <c r="B828" s="1" t="str">
        <f>IFERROR(__xludf.DUMMYFUNCTION("""COMPUTED_VALUE"""),"Q2777")</f>
        <v>Q2777</v>
      </c>
      <c r="C828" s="1">
        <f>IFERROR(__xludf.DUMMYFUNCTION("""COMPUTED_VALUE"""),980.0)</f>
        <v>980</v>
      </c>
      <c r="D828" s="1" t="s">
        <v>20</v>
      </c>
      <c r="E828" s="1" t="s">
        <v>24</v>
      </c>
      <c r="F828" s="1" t="s">
        <v>28</v>
      </c>
      <c r="G828" s="1" t="s">
        <v>28</v>
      </c>
      <c r="H828" s="1" t="s">
        <v>28</v>
      </c>
      <c r="M828" s="1">
        <v>12.0</v>
      </c>
      <c r="N828" s="1">
        <v>2.0</v>
      </c>
      <c r="O828" s="1">
        <v>7.0</v>
      </c>
      <c r="P828" s="1">
        <v>7.0</v>
      </c>
      <c r="Q828" s="1">
        <v>7.0</v>
      </c>
      <c r="S828" s="1" t="s">
        <v>20</v>
      </c>
      <c r="T828" s="1" t="s">
        <v>24</v>
      </c>
      <c r="U828" s="1" t="s">
        <v>28</v>
      </c>
      <c r="V828" s="1" t="s">
        <v>28</v>
      </c>
      <c r="W828" s="1" t="s">
        <v>28</v>
      </c>
      <c r="Y828" s="1" t="str">
        <f>IFERROR(__xludf.DUMMYFUNCTION("UNIQUE(S828:W828, TRUE)"),"Q")</f>
        <v>Q</v>
      </c>
      <c r="Z828" s="1" t="str">
        <f>IFERROR(__xludf.DUMMYFUNCTION("""COMPUTED_VALUE"""),"2")</f>
        <v>2</v>
      </c>
      <c r="AA828" s="1" t="str">
        <f>IFERROR(__xludf.DUMMYFUNCTION("""COMPUTED_VALUE"""),"7")</f>
        <v>7</v>
      </c>
      <c r="AE828" s="1">
        <f t="shared" ref="AE828:AI828" si="828">IF($A828&lt;&gt;"", COUNTIF($D828:$H828, "=" &amp; Y828),"")</f>
        <v>1</v>
      </c>
      <c r="AF828" s="1">
        <f t="shared" si="828"/>
        <v>1</v>
      </c>
      <c r="AG828" s="1">
        <f t="shared" si="828"/>
        <v>3</v>
      </c>
      <c r="AH828" s="1">
        <f t="shared" si="828"/>
        <v>0</v>
      </c>
      <c r="AI828" s="1">
        <f t="shared" si="828"/>
        <v>0</v>
      </c>
      <c r="AJ828" s="1">
        <f t="shared" si="3"/>
        <v>0</v>
      </c>
      <c r="AL828" s="1">
        <f>IFERROR(__xludf.DUMMYFUNCTION("IFERROR(TRANSPOSE(SORT(TRANSPOSE(FILTER(AE828:AI828, AE828:AI828&lt;&gt;0)),1, FALSE)))"),3.0)</f>
        <v>3</v>
      </c>
      <c r="AM828" s="1">
        <f>IFERROR(__xludf.DUMMYFUNCTION("""COMPUTED_VALUE"""),1.0)</f>
        <v>1</v>
      </c>
      <c r="AN828" s="1">
        <f>IFERROR(__xludf.DUMMYFUNCTION("""COMPUTED_VALUE"""),1.0)</f>
        <v>1</v>
      </c>
      <c r="AR828" s="1">
        <v>3.0</v>
      </c>
      <c r="AS828" s="1">
        <v>1.0</v>
      </c>
      <c r="AT828" s="1">
        <v>1.0</v>
      </c>
      <c r="AU828" s="1"/>
      <c r="AV828" s="1"/>
      <c r="AX828" s="1">
        <v>827.0</v>
      </c>
      <c r="AY828" s="1">
        <v>4.0</v>
      </c>
      <c r="AZ828" s="1">
        <v>1.0</v>
      </c>
      <c r="BA828" s="1"/>
      <c r="BB828" s="1"/>
      <c r="BC828" s="1"/>
      <c r="BD828" s="1">
        <v>1.0</v>
      </c>
      <c r="BE828" s="1">
        <v>14.0</v>
      </c>
      <c r="BF828" s="1">
        <v>1.0</v>
      </c>
      <c r="BG828" s="1">
        <v>5.0</v>
      </c>
      <c r="BH828" s="1">
        <v>14.0</v>
      </c>
      <c r="BI828" s="1" t="s">
        <v>1561</v>
      </c>
      <c r="BJ828" s="1">
        <v>940.0</v>
      </c>
      <c r="BL828" s="1">
        <v>777380.0</v>
      </c>
    </row>
    <row r="829" ht="15.75" customHeight="1">
      <c r="A829" s="2" t="s">
        <v>1562</v>
      </c>
      <c r="B829" s="1" t="str">
        <f>IFERROR(__xludf.DUMMYFUNCTION("""COMPUTED_VALUE"""),"K5KKA")</f>
        <v>K5KKA</v>
      </c>
      <c r="C829" s="1">
        <f>IFERROR(__xludf.DUMMYFUNCTION("""COMPUTED_VALUE"""),28.0)</f>
        <v>28</v>
      </c>
      <c r="D829" s="1" t="s">
        <v>38</v>
      </c>
      <c r="E829" s="1" t="s">
        <v>29</v>
      </c>
      <c r="F829" s="1" t="s">
        <v>38</v>
      </c>
      <c r="G829" s="1" t="s">
        <v>38</v>
      </c>
      <c r="H829" s="1" t="s">
        <v>39</v>
      </c>
      <c r="M829" s="1">
        <v>13.0</v>
      </c>
      <c r="N829" s="1">
        <v>5.0</v>
      </c>
      <c r="O829" s="1">
        <v>13.0</v>
      </c>
      <c r="P829" s="1">
        <v>13.0</v>
      </c>
      <c r="Q829" s="1">
        <v>14.0</v>
      </c>
      <c r="S829" s="1" t="s">
        <v>38</v>
      </c>
      <c r="T829" s="1" t="s">
        <v>29</v>
      </c>
      <c r="U829" s="1" t="s">
        <v>38</v>
      </c>
      <c r="V829" s="1" t="s">
        <v>38</v>
      </c>
      <c r="W829" s="1" t="s">
        <v>39</v>
      </c>
      <c r="Y829" s="1" t="str">
        <f>IFERROR(__xludf.DUMMYFUNCTION("UNIQUE(S829:W829, TRUE)"),"K")</f>
        <v>K</v>
      </c>
      <c r="Z829" s="1" t="str">
        <f>IFERROR(__xludf.DUMMYFUNCTION("""COMPUTED_VALUE"""),"5")</f>
        <v>5</v>
      </c>
      <c r="AA829" s="1" t="str">
        <f>IFERROR(__xludf.DUMMYFUNCTION("""COMPUTED_VALUE"""),"A")</f>
        <v>A</v>
      </c>
      <c r="AE829" s="1">
        <f t="shared" ref="AE829:AI829" si="829">IF($A829&lt;&gt;"", COUNTIF($D829:$H829, "=" &amp; Y829),"")</f>
        <v>3</v>
      </c>
      <c r="AF829" s="1">
        <f t="shared" si="829"/>
        <v>1</v>
      </c>
      <c r="AG829" s="1">
        <f t="shared" si="829"/>
        <v>1</v>
      </c>
      <c r="AH829" s="1">
        <f t="shared" si="829"/>
        <v>0</v>
      </c>
      <c r="AI829" s="1">
        <f t="shared" si="829"/>
        <v>0</v>
      </c>
      <c r="AJ829" s="1">
        <f t="shared" si="3"/>
        <v>0</v>
      </c>
      <c r="AL829" s="1">
        <f>IFERROR(__xludf.DUMMYFUNCTION("IFERROR(TRANSPOSE(SORT(TRANSPOSE(FILTER(AE829:AI829, AE829:AI829&lt;&gt;0)),1, FALSE)))"),3.0)</f>
        <v>3</v>
      </c>
      <c r="AM829" s="1">
        <f>IFERROR(__xludf.DUMMYFUNCTION("""COMPUTED_VALUE"""),1.0)</f>
        <v>1</v>
      </c>
      <c r="AN829" s="1">
        <f>IFERROR(__xludf.DUMMYFUNCTION("""COMPUTED_VALUE"""),1.0)</f>
        <v>1</v>
      </c>
      <c r="AR829" s="1">
        <v>3.0</v>
      </c>
      <c r="AS829" s="1">
        <v>1.0</v>
      </c>
      <c r="AT829" s="1">
        <v>1.0</v>
      </c>
      <c r="AU829" s="1"/>
      <c r="AV829" s="1"/>
      <c r="AX829" s="1">
        <v>828.0</v>
      </c>
      <c r="AY829" s="1">
        <v>4.0</v>
      </c>
      <c r="AZ829" s="1">
        <v>1.0</v>
      </c>
      <c r="BA829" s="1"/>
      <c r="BB829" s="1"/>
      <c r="BC829" s="1"/>
      <c r="BD829" s="1">
        <v>1.0</v>
      </c>
      <c r="BE829" s="1">
        <v>14.0</v>
      </c>
      <c r="BF829" s="1">
        <v>10.0</v>
      </c>
      <c r="BG829" s="1">
        <v>14.0</v>
      </c>
      <c r="BH829" s="1">
        <v>14.0</v>
      </c>
      <c r="BI829" s="1" t="s">
        <v>1563</v>
      </c>
      <c r="BJ829" s="1">
        <v>803.0</v>
      </c>
      <c r="BL829" s="1">
        <v>664884.0</v>
      </c>
    </row>
    <row r="830" ht="15.75" customHeight="1">
      <c r="A830" s="2" t="s">
        <v>1564</v>
      </c>
      <c r="B830" s="1" t="str">
        <f>IFERROR(__xludf.DUMMYFUNCTION("""COMPUTED_VALUE"""),"K8K88")</f>
        <v>K8K88</v>
      </c>
      <c r="C830" s="1">
        <f>IFERROR(__xludf.DUMMYFUNCTION("""COMPUTED_VALUE"""),654.0)</f>
        <v>654</v>
      </c>
      <c r="D830" s="1" t="s">
        <v>38</v>
      </c>
      <c r="E830" s="1" t="s">
        <v>30</v>
      </c>
      <c r="F830" s="1" t="s">
        <v>38</v>
      </c>
      <c r="G830" s="1" t="s">
        <v>30</v>
      </c>
      <c r="H830" s="1" t="s">
        <v>30</v>
      </c>
      <c r="M830" s="1">
        <v>13.0</v>
      </c>
      <c r="N830" s="1">
        <v>8.0</v>
      </c>
      <c r="O830" s="1">
        <v>13.0</v>
      </c>
      <c r="P830" s="1">
        <v>8.0</v>
      </c>
      <c r="Q830" s="1">
        <v>8.0</v>
      </c>
      <c r="S830" s="1" t="s">
        <v>38</v>
      </c>
      <c r="T830" s="1" t="s">
        <v>30</v>
      </c>
      <c r="U830" s="1" t="s">
        <v>38</v>
      </c>
      <c r="V830" s="1" t="s">
        <v>30</v>
      </c>
      <c r="W830" s="1" t="s">
        <v>30</v>
      </c>
      <c r="Y830" s="1" t="str">
        <f>IFERROR(__xludf.DUMMYFUNCTION("UNIQUE(S830:W830, TRUE)"),"K")</f>
        <v>K</v>
      </c>
      <c r="Z830" s="1" t="str">
        <f>IFERROR(__xludf.DUMMYFUNCTION("""COMPUTED_VALUE"""),"8")</f>
        <v>8</v>
      </c>
      <c r="AE830" s="1">
        <f t="shared" ref="AE830:AI830" si="830">IF($A830&lt;&gt;"", COUNTIF($D830:$H830, "=" &amp; Y830),"")</f>
        <v>2</v>
      </c>
      <c r="AF830" s="1">
        <f t="shared" si="830"/>
        <v>3</v>
      </c>
      <c r="AG830" s="1">
        <f t="shared" si="830"/>
        <v>0</v>
      </c>
      <c r="AH830" s="1">
        <f t="shared" si="830"/>
        <v>0</v>
      </c>
      <c r="AI830" s="1">
        <f t="shared" si="830"/>
        <v>0</v>
      </c>
      <c r="AJ830" s="1">
        <f t="shared" si="3"/>
        <v>0</v>
      </c>
      <c r="AL830" s="1">
        <f>IFERROR(__xludf.DUMMYFUNCTION("IFERROR(TRANSPOSE(SORT(TRANSPOSE(FILTER(AE830:AI830, AE830:AI830&lt;&gt;0)),1, FALSE)))"),3.0)</f>
        <v>3</v>
      </c>
      <c r="AM830" s="1">
        <f>IFERROR(__xludf.DUMMYFUNCTION("""COMPUTED_VALUE"""),2.0)</f>
        <v>2</v>
      </c>
      <c r="AR830" s="1">
        <v>3.0</v>
      </c>
      <c r="AS830" s="1">
        <v>2.0</v>
      </c>
      <c r="AT830" s="1"/>
      <c r="AU830" s="1"/>
      <c r="AV830" s="1"/>
      <c r="AX830" s="1">
        <v>829.0</v>
      </c>
      <c r="AY830" s="1">
        <v>4.0</v>
      </c>
      <c r="AZ830" s="1">
        <v>1.0</v>
      </c>
      <c r="BA830" s="1"/>
      <c r="BB830" s="1"/>
      <c r="BC830" s="1"/>
      <c r="BD830" s="1">
        <v>1.0</v>
      </c>
      <c r="BE830" s="1">
        <v>14.0</v>
      </c>
      <c r="BF830" s="1">
        <v>14.0</v>
      </c>
      <c r="BG830" s="1">
        <v>9.0</v>
      </c>
      <c r="BH830" s="1">
        <v>14.0</v>
      </c>
      <c r="BI830" s="1" t="s">
        <v>1565</v>
      </c>
      <c r="BJ830" s="1">
        <v>480.0</v>
      </c>
      <c r="BL830" s="1">
        <v>397920.0</v>
      </c>
    </row>
    <row r="831" ht="15.75" customHeight="1">
      <c r="A831" s="2" t="s">
        <v>1566</v>
      </c>
      <c r="B831" s="1">
        <f>IFERROR(__xludf.DUMMYFUNCTION("""COMPUTED_VALUE"""),89432.0)</f>
        <v>89432</v>
      </c>
      <c r="C831" s="1">
        <f>IFERROR(__xludf.DUMMYFUNCTION("""COMPUTED_VALUE"""),494.0)</f>
        <v>494</v>
      </c>
      <c r="D831" s="1" t="s">
        <v>30</v>
      </c>
      <c r="E831" s="1" t="s">
        <v>23</v>
      </c>
      <c r="F831" s="1" t="s">
        <v>21</v>
      </c>
      <c r="G831" s="1" t="s">
        <v>31</v>
      </c>
      <c r="H831" s="1" t="s">
        <v>24</v>
      </c>
      <c r="M831" s="1">
        <v>8.0</v>
      </c>
      <c r="N831" s="1">
        <v>9.0</v>
      </c>
      <c r="O831" s="1">
        <v>4.0</v>
      </c>
      <c r="P831" s="1">
        <v>3.0</v>
      </c>
      <c r="Q831" s="1">
        <v>2.0</v>
      </c>
      <c r="S831" s="1" t="s">
        <v>30</v>
      </c>
      <c r="T831" s="1" t="s">
        <v>23</v>
      </c>
      <c r="U831" s="1" t="s">
        <v>21</v>
      </c>
      <c r="V831" s="1" t="s">
        <v>31</v>
      </c>
      <c r="W831" s="1" t="s">
        <v>24</v>
      </c>
      <c r="Y831" s="1" t="str">
        <f>IFERROR(__xludf.DUMMYFUNCTION("UNIQUE(S831:W831, TRUE)"),"8")</f>
        <v>8</v>
      </c>
      <c r="Z831" s="1" t="str">
        <f>IFERROR(__xludf.DUMMYFUNCTION("""COMPUTED_VALUE"""),"9")</f>
        <v>9</v>
      </c>
      <c r="AA831" s="1" t="str">
        <f>IFERROR(__xludf.DUMMYFUNCTION("""COMPUTED_VALUE"""),"4")</f>
        <v>4</v>
      </c>
      <c r="AB831" s="1" t="str">
        <f>IFERROR(__xludf.DUMMYFUNCTION("""COMPUTED_VALUE"""),"3")</f>
        <v>3</v>
      </c>
      <c r="AC831" s="1" t="str">
        <f>IFERROR(__xludf.DUMMYFUNCTION("""COMPUTED_VALUE"""),"2")</f>
        <v>2</v>
      </c>
      <c r="AE831" s="1">
        <f t="shared" ref="AE831:AI831" si="831">IF($A831&lt;&gt;"", COUNTIF($D831:$H831, "=" &amp; Y831),"")</f>
        <v>1</v>
      </c>
      <c r="AF831" s="1">
        <f t="shared" si="831"/>
        <v>1</v>
      </c>
      <c r="AG831" s="1">
        <f t="shared" si="831"/>
        <v>1</v>
      </c>
      <c r="AH831" s="1">
        <f t="shared" si="831"/>
        <v>1</v>
      </c>
      <c r="AI831" s="1">
        <f t="shared" si="831"/>
        <v>1</v>
      </c>
      <c r="AJ831" s="1">
        <f t="shared" si="3"/>
        <v>0</v>
      </c>
      <c r="AL831" s="1">
        <f>IFERROR(__xludf.DUMMYFUNCTION("IFERROR(TRANSPOSE(SORT(TRANSPOSE(FILTER(AE831:AI831, AE831:AI831&lt;&gt;0)),1, FALSE)))"),1.0)</f>
        <v>1</v>
      </c>
      <c r="AM831" s="1">
        <f>IFERROR(__xludf.DUMMYFUNCTION("""COMPUTED_VALUE"""),1.0)</f>
        <v>1</v>
      </c>
      <c r="AN831" s="1">
        <f>IFERROR(__xludf.DUMMYFUNCTION("""COMPUTED_VALUE"""),1.0)</f>
        <v>1</v>
      </c>
      <c r="AO831" s="1">
        <f>IFERROR(__xludf.DUMMYFUNCTION("""COMPUTED_VALUE"""),1.0)</f>
        <v>1</v>
      </c>
      <c r="AP831" s="1">
        <f>IFERROR(__xludf.DUMMYFUNCTION("""COMPUTED_VALUE"""),1.0)</f>
        <v>1</v>
      </c>
      <c r="AR831" s="1">
        <v>1.0</v>
      </c>
      <c r="AS831" s="1">
        <v>1.0</v>
      </c>
      <c r="AT831" s="1">
        <v>1.0</v>
      </c>
      <c r="AU831" s="1">
        <v>1.0</v>
      </c>
      <c r="AV831" s="1">
        <v>1.0</v>
      </c>
      <c r="AX831" s="1">
        <v>830.0</v>
      </c>
      <c r="AY831" s="1">
        <v>4.0</v>
      </c>
      <c r="AZ831" s="1">
        <v>1.0</v>
      </c>
      <c r="BA831" s="1"/>
      <c r="BB831" s="1"/>
      <c r="BC831" s="1"/>
      <c r="BD831" s="1">
        <v>2.0</v>
      </c>
      <c r="BE831" s="1">
        <v>2.0</v>
      </c>
      <c r="BF831" s="1">
        <v>1.0</v>
      </c>
      <c r="BG831" s="1">
        <v>2.0</v>
      </c>
      <c r="BH831" s="1">
        <v>14.0</v>
      </c>
      <c r="BI831" s="1" t="s">
        <v>1567</v>
      </c>
      <c r="BJ831" s="1">
        <v>865.0</v>
      </c>
      <c r="BL831" s="1">
        <v>717950.0</v>
      </c>
    </row>
    <row r="832" ht="15.75" customHeight="1">
      <c r="A832" s="2" t="s">
        <v>1568</v>
      </c>
      <c r="B832" s="1" t="str">
        <f>IFERROR(__xludf.DUMMYFUNCTION("""COMPUTED_VALUE"""),"333J3")</f>
        <v>333J3</v>
      </c>
      <c r="C832" s="1">
        <f>IFERROR(__xludf.DUMMYFUNCTION("""COMPUTED_VALUE"""),538.0)</f>
        <v>538</v>
      </c>
      <c r="D832" s="1" t="s">
        <v>31</v>
      </c>
      <c r="E832" s="1" t="s">
        <v>31</v>
      </c>
      <c r="F832" s="1" t="s">
        <v>31</v>
      </c>
      <c r="G832" s="1" t="s">
        <v>22</v>
      </c>
      <c r="H832" s="1" t="s">
        <v>31</v>
      </c>
      <c r="M832" s="1">
        <v>3.0</v>
      </c>
      <c r="N832" s="1">
        <v>3.0</v>
      </c>
      <c r="O832" s="1">
        <v>3.0</v>
      </c>
      <c r="P832" s="1">
        <v>1.0</v>
      </c>
      <c r="Q832" s="1">
        <v>3.0</v>
      </c>
      <c r="S832" s="1" t="s">
        <v>31</v>
      </c>
      <c r="T832" s="1" t="s">
        <v>31</v>
      </c>
      <c r="U832" s="1" t="s">
        <v>31</v>
      </c>
      <c r="V832" s="1" t="s">
        <v>25</v>
      </c>
      <c r="W832" s="1" t="s">
        <v>31</v>
      </c>
      <c r="Y832" s="1" t="str">
        <f>IFERROR(__xludf.DUMMYFUNCTION("UNIQUE(S832:W832, TRUE)"),"3")</f>
        <v>3</v>
      </c>
      <c r="Z832" s="1" t="str">
        <f>IFERROR(__xludf.DUMMYFUNCTION("""COMPUTED_VALUE"""),"")</f>
        <v/>
      </c>
      <c r="AE832" s="1">
        <f t="shared" ref="AE832:AI832" si="832">IF($A832&lt;&gt;"", COUNTIF($D832:$H832, "=" &amp; Y832),"")</f>
        <v>4</v>
      </c>
      <c r="AF832" s="1">
        <f t="shared" si="832"/>
        <v>0</v>
      </c>
      <c r="AG832" s="1">
        <f t="shared" si="832"/>
        <v>0</v>
      </c>
      <c r="AH832" s="1">
        <f t="shared" si="832"/>
        <v>0</v>
      </c>
      <c r="AI832" s="1">
        <f t="shared" si="832"/>
        <v>0</v>
      </c>
      <c r="AJ832" s="1">
        <f t="shared" si="3"/>
        <v>1</v>
      </c>
      <c r="AL832" s="1">
        <f>IFERROR(__xludf.DUMMYFUNCTION("IFERROR(TRANSPOSE(SORT(TRANSPOSE(FILTER(AE832:AI832, AE832:AI832&lt;&gt;0)),1, FALSE)))"),4.0)</f>
        <v>4</v>
      </c>
      <c r="AR832" s="1">
        <v>5.0</v>
      </c>
      <c r="AS832" s="1"/>
      <c r="AT832" s="1"/>
      <c r="AU832" s="1"/>
      <c r="AV832" s="1"/>
      <c r="AX832" s="1">
        <v>831.0</v>
      </c>
      <c r="AY832" s="1">
        <v>4.0</v>
      </c>
      <c r="AZ832" s="1">
        <v>1.0</v>
      </c>
      <c r="BA832" s="1"/>
      <c r="BB832" s="1"/>
      <c r="BC832" s="1"/>
      <c r="BD832" s="1">
        <v>2.0</v>
      </c>
      <c r="BE832" s="1">
        <v>2.0</v>
      </c>
      <c r="BF832" s="1">
        <v>2.0</v>
      </c>
      <c r="BG832" s="1">
        <v>13.0</v>
      </c>
      <c r="BH832" s="1">
        <v>2.0</v>
      </c>
      <c r="BI832" s="1" t="s">
        <v>1569</v>
      </c>
      <c r="BJ832" s="1">
        <v>100.0</v>
      </c>
      <c r="BL832" s="1">
        <v>83100.0</v>
      </c>
    </row>
    <row r="833" ht="15.75" customHeight="1">
      <c r="A833" s="2" t="s">
        <v>1570</v>
      </c>
      <c r="B833" s="1" t="str">
        <f>IFERROR(__xludf.DUMMYFUNCTION("""COMPUTED_VALUE"""),"79T46")</f>
        <v>79T46</v>
      </c>
      <c r="C833" s="1">
        <f>IFERROR(__xludf.DUMMYFUNCTION("""COMPUTED_VALUE"""),428.0)</f>
        <v>428</v>
      </c>
      <c r="D833" s="1" t="s">
        <v>28</v>
      </c>
      <c r="E833" s="1" t="s">
        <v>23</v>
      </c>
      <c r="F833" s="1" t="s">
        <v>45</v>
      </c>
      <c r="G833" s="1" t="s">
        <v>21</v>
      </c>
      <c r="H833" s="1" t="s">
        <v>40</v>
      </c>
      <c r="M833" s="1">
        <v>7.0</v>
      </c>
      <c r="N833" s="1">
        <v>9.0</v>
      </c>
      <c r="O833" s="1">
        <v>10.0</v>
      </c>
      <c r="P833" s="1">
        <v>4.0</v>
      </c>
      <c r="Q833" s="1">
        <v>6.0</v>
      </c>
      <c r="S833" s="1" t="s">
        <v>28</v>
      </c>
      <c r="T833" s="1" t="s">
        <v>23</v>
      </c>
      <c r="U833" s="1" t="s">
        <v>45</v>
      </c>
      <c r="V833" s="1" t="s">
        <v>21</v>
      </c>
      <c r="W833" s="1" t="s">
        <v>40</v>
      </c>
      <c r="Y833" s="1" t="str">
        <f>IFERROR(__xludf.DUMMYFUNCTION("UNIQUE(S833:W833, TRUE)"),"7")</f>
        <v>7</v>
      </c>
      <c r="Z833" s="1" t="str">
        <f>IFERROR(__xludf.DUMMYFUNCTION("""COMPUTED_VALUE"""),"9")</f>
        <v>9</v>
      </c>
      <c r="AA833" s="1" t="str">
        <f>IFERROR(__xludf.DUMMYFUNCTION("""COMPUTED_VALUE"""),"T")</f>
        <v>T</v>
      </c>
      <c r="AB833" s="1" t="str">
        <f>IFERROR(__xludf.DUMMYFUNCTION("""COMPUTED_VALUE"""),"4")</f>
        <v>4</v>
      </c>
      <c r="AC833" s="1" t="str">
        <f>IFERROR(__xludf.DUMMYFUNCTION("""COMPUTED_VALUE"""),"6")</f>
        <v>6</v>
      </c>
      <c r="AE833" s="1">
        <f t="shared" ref="AE833:AI833" si="833">IF($A833&lt;&gt;"", COUNTIF($D833:$H833, "=" &amp; Y833),"")</f>
        <v>1</v>
      </c>
      <c r="AF833" s="1">
        <f t="shared" si="833"/>
        <v>1</v>
      </c>
      <c r="AG833" s="1">
        <f t="shared" si="833"/>
        <v>1</v>
      </c>
      <c r="AH833" s="1">
        <f t="shared" si="833"/>
        <v>1</v>
      </c>
      <c r="AI833" s="1">
        <f t="shared" si="833"/>
        <v>1</v>
      </c>
      <c r="AJ833" s="1">
        <f t="shared" si="3"/>
        <v>0</v>
      </c>
      <c r="AL833" s="1">
        <f>IFERROR(__xludf.DUMMYFUNCTION("IFERROR(TRANSPOSE(SORT(TRANSPOSE(FILTER(AE833:AI833, AE833:AI833&lt;&gt;0)),1, FALSE)))"),1.0)</f>
        <v>1</v>
      </c>
      <c r="AM833" s="1">
        <f>IFERROR(__xludf.DUMMYFUNCTION("""COMPUTED_VALUE"""),1.0)</f>
        <v>1</v>
      </c>
      <c r="AN833" s="1">
        <f>IFERROR(__xludf.DUMMYFUNCTION("""COMPUTED_VALUE"""),1.0)</f>
        <v>1</v>
      </c>
      <c r="AO833" s="1">
        <f>IFERROR(__xludf.DUMMYFUNCTION("""COMPUTED_VALUE"""),1.0)</f>
        <v>1</v>
      </c>
      <c r="AP833" s="1">
        <f>IFERROR(__xludf.DUMMYFUNCTION("""COMPUTED_VALUE"""),1.0)</f>
        <v>1</v>
      </c>
      <c r="AR833" s="1">
        <v>1.0</v>
      </c>
      <c r="AS833" s="1">
        <v>1.0</v>
      </c>
      <c r="AT833" s="1">
        <v>1.0</v>
      </c>
      <c r="AU833" s="1">
        <v>1.0</v>
      </c>
      <c r="AV833" s="1">
        <v>1.0</v>
      </c>
      <c r="AX833" s="1">
        <v>832.0</v>
      </c>
      <c r="AY833" s="1">
        <v>4.0</v>
      </c>
      <c r="AZ833" s="1">
        <v>1.0</v>
      </c>
      <c r="BA833" s="1"/>
      <c r="BB833" s="1"/>
      <c r="BC833" s="1"/>
      <c r="BD833" s="1">
        <v>2.0</v>
      </c>
      <c r="BE833" s="1">
        <v>2.0</v>
      </c>
      <c r="BF833" s="1">
        <v>4.0</v>
      </c>
      <c r="BG833" s="1">
        <v>2.0</v>
      </c>
      <c r="BH833" s="1">
        <v>1.0</v>
      </c>
      <c r="BI833" s="1" t="s">
        <v>1571</v>
      </c>
      <c r="BJ833" s="1">
        <v>238.0</v>
      </c>
      <c r="BL833" s="1">
        <v>198016.0</v>
      </c>
    </row>
    <row r="834" ht="15.75" customHeight="1">
      <c r="A834" s="2" t="s">
        <v>1572</v>
      </c>
      <c r="B834" s="1">
        <f>IFERROR(__xludf.DUMMYFUNCTION("""COMPUTED_VALUE"""),25252.0)</f>
        <v>25252</v>
      </c>
      <c r="C834" s="1">
        <f>IFERROR(__xludf.DUMMYFUNCTION("""COMPUTED_VALUE"""),255.0)</f>
        <v>255</v>
      </c>
      <c r="D834" s="1" t="s">
        <v>24</v>
      </c>
      <c r="E834" s="1" t="s">
        <v>29</v>
      </c>
      <c r="F834" s="1" t="s">
        <v>24</v>
      </c>
      <c r="G834" s="1" t="s">
        <v>29</v>
      </c>
      <c r="H834" s="1" t="s">
        <v>24</v>
      </c>
      <c r="M834" s="1">
        <v>2.0</v>
      </c>
      <c r="N834" s="1">
        <v>5.0</v>
      </c>
      <c r="O834" s="1">
        <v>2.0</v>
      </c>
      <c r="P834" s="1">
        <v>5.0</v>
      </c>
      <c r="Q834" s="1">
        <v>2.0</v>
      </c>
      <c r="S834" s="1" t="s">
        <v>24</v>
      </c>
      <c r="T834" s="1" t="s">
        <v>29</v>
      </c>
      <c r="U834" s="1" t="s">
        <v>24</v>
      </c>
      <c r="V834" s="1" t="s">
        <v>29</v>
      </c>
      <c r="W834" s="1" t="s">
        <v>24</v>
      </c>
      <c r="Y834" s="1" t="str">
        <f>IFERROR(__xludf.DUMMYFUNCTION("UNIQUE(S834:W834, TRUE)"),"2")</f>
        <v>2</v>
      </c>
      <c r="Z834" s="1" t="str">
        <f>IFERROR(__xludf.DUMMYFUNCTION("""COMPUTED_VALUE"""),"5")</f>
        <v>5</v>
      </c>
      <c r="AE834" s="1">
        <f t="shared" ref="AE834:AI834" si="834">IF($A834&lt;&gt;"", COUNTIF($D834:$H834, "=" &amp; Y834),"")</f>
        <v>3</v>
      </c>
      <c r="AF834" s="1">
        <f t="shared" si="834"/>
        <v>2</v>
      </c>
      <c r="AG834" s="1">
        <f t="shared" si="834"/>
        <v>0</v>
      </c>
      <c r="AH834" s="1">
        <f t="shared" si="834"/>
        <v>0</v>
      </c>
      <c r="AI834" s="1">
        <f t="shared" si="834"/>
        <v>0</v>
      </c>
      <c r="AJ834" s="1">
        <f t="shared" si="3"/>
        <v>0</v>
      </c>
      <c r="AL834" s="1">
        <f>IFERROR(__xludf.DUMMYFUNCTION("IFERROR(TRANSPOSE(SORT(TRANSPOSE(FILTER(AE834:AI834, AE834:AI834&lt;&gt;0)),1, FALSE)))"),3.0)</f>
        <v>3</v>
      </c>
      <c r="AM834" s="1">
        <f>IFERROR(__xludf.DUMMYFUNCTION("""COMPUTED_VALUE"""),2.0)</f>
        <v>2</v>
      </c>
      <c r="AR834" s="1">
        <v>3.0</v>
      </c>
      <c r="AS834" s="1">
        <v>2.0</v>
      </c>
      <c r="AT834" s="1"/>
      <c r="AU834" s="1"/>
      <c r="AV834" s="1"/>
      <c r="AX834" s="1">
        <v>833.0</v>
      </c>
      <c r="AY834" s="1">
        <v>4.0</v>
      </c>
      <c r="AZ834" s="1">
        <v>1.0</v>
      </c>
      <c r="BA834" s="1"/>
      <c r="BB834" s="1"/>
      <c r="BC834" s="1"/>
      <c r="BD834" s="1">
        <v>2.0</v>
      </c>
      <c r="BE834" s="1">
        <v>2.0</v>
      </c>
      <c r="BF834" s="1">
        <v>8.0</v>
      </c>
      <c r="BG834" s="1">
        <v>2.0</v>
      </c>
      <c r="BH834" s="1">
        <v>2.0</v>
      </c>
      <c r="BI834" s="1">
        <v>22822.0</v>
      </c>
      <c r="BJ834" s="1">
        <v>996.0</v>
      </c>
      <c r="BL834" s="1">
        <v>829668.0</v>
      </c>
    </row>
    <row r="835" ht="15.75" customHeight="1">
      <c r="A835" s="2" t="s">
        <v>1573</v>
      </c>
      <c r="B835" s="1" t="str">
        <f>IFERROR(__xludf.DUMMYFUNCTION("""COMPUTED_VALUE"""),"TT8T9")</f>
        <v>TT8T9</v>
      </c>
      <c r="C835" s="1">
        <f>IFERROR(__xludf.DUMMYFUNCTION("""COMPUTED_VALUE"""),998.0)</f>
        <v>998</v>
      </c>
      <c r="D835" s="1" t="s">
        <v>45</v>
      </c>
      <c r="E835" s="1" t="s">
        <v>45</v>
      </c>
      <c r="F835" s="1" t="s">
        <v>30</v>
      </c>
      <c r="G835" s="1" t="s">
        <v>45</v>
      </c>
      <c r="H835" s="1" t="s">
        <v>23</v>
      </c>
      <c r="M835" s="1">
        <v>10.0</v>
      </c>
      <c r="N835" s="1">
        <v>10.0</v>
      </c>
      <c r="O835" s="1">
        <v>8.0</v>
      </c>
      <c r="P835" s="1">
        <v>10.0</v>
      </c>
      <c r="Q835" s="1">
        <v>9.0</v>
      </c>
      <c r="S835" s="1" t="s">
        <v>45</v>
      </c>
      <c r="T835" s="1" t="s">
        <v>45</v>
      </c>
      <c r="U835" s="1" t="s">
        <v>30</v>
      </c>
      <c r="V835" s="1" t="s">
        <v>45</v>
      </c>
      <c r="W835" s="1" t="s">
        <v>23</v>
      </c>
      <c r="Y835" s="1" t="str">
        <f>IFERROR(__xludf.DUMMYFUNCTION("UNIQUE(S835:W835, TRUE)"),"T")</f>
        <v>T</v>
      </c>
      <c r="Z835" s="1" t="str">
        <f>IFERROR(__xludf.DUMMYFUNCTION("""COMPUTED_VALUE"""),"8")</f>
        <v>8</v>
      </c>
      <c r="AA835" s="1" t="str">
        <f>IFERROR(__xludf.DUMMYFUNCTION("""COMPUTED_VALUE"""),"9")</f>
        <v>9</v>
      </c>
      <c r="AE835" s="1">
        <f t="shared" ref="AE835:AI835" si="835">IF($A835&lt;&gt;"", COUNTIF($D835:$H835, "=" &amp; Y835),"")</f>
        <v>3</v>
      </c>
      <c r="AF835" s="1">
        <f t="shared" si="835"/>
        <v>1</v>
      </c>
      <c r="AG835" s="1">
        <f t="shared" si="835"/>
        <v>1</v>
      </c>
      <c r="AH835" s="1">
        <f t="shared" si="835"/>
        <v>0</v>
      </c>
      <c r="AI835" s="1">
        <f t="shared" si="835"/>
        <v>0</v>
      </c>
      <c r="AJ835" s="1">
        <f t="shared" si="3"/>
        <v>0</v>
      </c>
      <c r="AL835" s="1">
        <f>IFERROR(__xludf.DUMMYFUNCTION("IFERROR(TRANSPOSE(SORT(TRANSPOSE(FILTER(AE835:AI835, AE835:AI835&lt;&gt;0)),1, FALSE)))"),3.0)</f>
        <v>3</v>
      </c>
      <c r="AM835" s="1">
        <f>IFERROR(__xludf.DUMMYFUNCTION("""COMPUTED_VALUE"""),1.0)</f>
        <v>1</v>
      </c>
      <c r="AN835" s="1">
        <f>IFERROR(__xludf.DUMMYFUNCTION("""COMPUTED_VALUE"""),1.0)</f>
        <v>1</v>
      </c>
      <c r="AR835" s="1">
        <v>3.0</v>
      </c>
      <c r="AS835" s="1">
        <v>1.0</v>
      </c>
      <c r="AT835" s="1">
        <v>1.0</v>
      </c>
      <c r="AU835" s="1"/>
      <c r="AV835" s="1"/>
      <c r="AX835" s="1">
        <v>834.0</v>
      </c>
      <c r="AY835" s="1">
        <v>4.0</v>
      </c>
      <c r="AZ835" s="1">
        <v>1.0</v>
      </c>
      <c r="BA835" s="1"/>
      <c r="BB835" s="1"/>
      <c r="BC835" s="1"/>
      <c r="BD835" s="1">
        <v>2.0</v>
      </c>
      <c r="BE835" s="1">
        <v>2.0</v>
      </c>
      <c r="BF835" s="1">
        <v>9.0</v>
      </c>
      <c r="BG835" s="1">
        <v>2.0</v>
      </c>
      <c r="BH835" s="1">
        <v>2.0</v>
      </c>
      <c r="BI835" s="1">
        <v>22922.0</v>
      </c>
      <c r="BJ835" s="1">
        <v>75.0</v>
      </c>
      <c r="BL835" s="1">
        <v>62550.0</v>
      </c>
    </row>
    <row r="836" ht="15.75" customHeight="1">
      <c r="A836" s="2" t="s">
        <v>1574</v>
      </c>
      <c r="B836" s="1" t="str">
        <f>IFERROR(__xludf.DUMMYFUNCTION("""COMPUTED_VALUE"""),"425AA")</f>
        <v>425AA</v>
      </c>
      <c r="C836" s="1">
        <f>IFERROR(__xludf.DUMMYFUNCTION("""COMPUTED_VALUE"""),157.0)</f>
        <v>157</v>
      </c>
      <c r="D836" s="1" t="s">
        <v>21</v>
      </c>
      <c r="E836" s="1" t="s">
        <v>24</v>
      </c>
      <c r="F836" s="1" t="s">
        <v>29</v>
      </c>
      <c r="G836" s="1" t="s">
        <v>39</v>
      </c>
      <c r="H836" s="1" t="s">
        <v>39</v>
      </c>
      <c r="M836" s="1">
        <v>4.0</v>
      </c>
      <c r="N836" s="1">
        <v>2.0</v>
      </c>
      <c r="O836" s="1">
        <v>5.0</v>
      </c>
      <c r="P836" s="1">
        <v>14.0</v>
      </c>
      <c r="Q836" s="1">
        <v>14.0</v>
      </c>
      <c r="S836" s="1" t="s">
        <v>21</v>
      </c>
      <c r="T836" s="1" t="s">
        <v>24</v>
      </c>
      <c r="U836" s="1" t="s">
        <v>29</v>
      </c>
      <c r="V836" s="1" t="s">
        <v>39</v>
      </c>
      <c r="W836" s="1" t="s">
        <v>39</v>
      </c>
      <c r="Y836" s="1" t="str">
        <f>IFERROR(__xludf.DUMMYFUNCTION("UNIQUE(S836:W836, TRUE)"),"4")</f>
        <v>4</v>
      </c>
      <c r="Z836" s="1" t="str">
        <f>IFERROR(__xludf.DUMMYFUNCTION("""COMPUTED_VALUE"""),"2")</f>
        <v>2</v>
      </c>
      <c r="AA836" s="1" t="str">
        <f>IFERROR(__xludf.DUMMYFUNCTION("""COMPUTED_VALUE"""),"5")</f>
        <v>5</v>
      </c>
      <c r="AB836" s="1" t="str">
        <f>IFERROR(__xludf.DUMMYFUNCTION("""COMPUTED_VALUE"""),"A")</f>
        <v>A</v>
      </c>
      <c r="AE836" s="1">
        <f t="shared" ref="AE836:AI836" si="836">IF($A836&lt;&gt;"", COUNTIF($D836:$H836, "=" &amp; Y836),"")</f>
        <v>1</v>
      </c>
      <c r="AF836" s="1">
        <f t="shared" si="836"/>
        <v>1</v>
      </c>
      <c r="AG836" s="1">
        <f t="shared" si="836"/>
        <v>1</v>
      </c>
      <c r="AH836" s="1">
        <f t="shared" si="836"/>
        <v>2</v>
      </c>
      <c r="AI836" s="1">
        <f t="shared" si="836"/>
        <v>0</v>
      </c>
      <c r="AJ836" s="1">
        <f t="shared" si="3"/>
        <v>0</v>
      </c>
      <c r="AL836" s="1">
        <f>IFERROR(__xludf.DUMMYFUNCTION("IFERROR(TRANSPOSE(SORT(TRANSPOSE(FILTER(AE836:AI836, AE836:AI836&lt;&gt;0)),1, FALSE)))"),2.0)</f>
        <v>2</v>
      </c>
      <c r="AM836" s="1">
        <f>IFERROR(__xludf.DUMMYFUNCTION("""COMPUTED_VALUE"""),1.0)</f>
        <v>1</v>
      </c>
      <c r="AN836" s="1">
        <f>IFERROR(__xludf.DUMMYFUNCTION("""COMPUTED_VALUE"""),1.0)</f>
        <v>1</v>
      </c>
      <c r="AO836" s="1">
        <f>IFERROR(__xludf.DUMMYFUNCTION("""COMPUTED_VALUE"""),1.0)</f>
        <v>1</v>
      </c>
      <c r="AR836" s="1">
        <v>2.0</v>
      </c>
      <c r="AS836" s="1">
        <v>1.0</v>
      </c>
      <c r="AT836" s="1">
        <v>1.0</v>
      </c>
      <c r="AU836" s="1">
        <v>1.0</v>
      </c>
      <c r="AV836" s="1"/>
      <c r="AX836" s="1">
        <v>835.0</v>
      </c>
      <c r="AY836" s="1">
        <v>4.0</v>
      </c>
      <c r="AZ836" s="1">
        <v>1.0</v>
      </c>
      <c r="BA836" s="1"/>
      <c r="BB836" s="1"/>
      <c r="BC836" s="1"/>
      <c r="BD836" s="1">
        <v>2.0</v>
      </c>
      <c r="BE836" s="1">
        <v>2.0</v>
      </c>
      <c r="BF836" s="1">
        <v>10.0</v>
      </c>
      <c r="BG836" s="1">
        <v>1.0</v>
      </c>
      <c r="BH836" s="1">
        <v>2.0</v>
      </c>
      <c r="BI836" s="1" t="s">
        <v>1575</v>
      </c>
      <c r="BJ836" s="1">
        <v>436.0</v>
      </c>
      <c r="BL836" s="1">
        <v>364060.0</v>
      </c>
    </row>
    <row r="837" ht="15.75" customHeight="1">
      <c r="A837" s="2" t="s">
        <v>1576</v>
      </c>
      <c r="B837" s="1" t="str">
        <f>IFERROR(__xludf.DUMMYFUNCTION("""COMPUTED_VALUE"""),"29TAQ")</f>
        <v>29TAQ</v>
      </c>
      <c r="C837" s="1">
        <f>IFERROR(__xludf.DUMMYFUNCTION("""COMPUTED_VALUE"""),145.0)</f>
        <v>145</v>
      </c>
      <c r="D837" s="1" t="s">
        <v>24</v>
      </c>
      <c r="E837" s="1" t="s">
        <v>23</v>
      </c>
      <c r="F837" s="1" t="s">
        <v>45</v>
      </c>
      <c r="G837" s="1" t="s">
        <v>39</v>
      </c>
      <c r="H837" s="1" t="s">
        <v>20</v>
      </c>
      <c r="M837" s="1">
        <v>2.0</v>
      </c>
      <c r="N837" s="1">
        <v>9.0</v>
      </c>
      <c r="O837" s="1">
        <v>10.0</v>
      </c>
      <c r="P837" s="1">
        <v>14.0</v>
      </c>
      <c r="Q837" s="1">
        <v>12.0</v>
      </c>
      <c r="S837" s="1" t="s">
        <v>24</v>
      </c>
      <c r="T837" s="1" t="s">
        <v>23</v>
      </c>
      <c r="U837" s="1" t="s">
        <v>45</v>
      </c>
      <c r="V837" s="1" t="s">
        <v>39</v>
      </c>
      <c r="W837" s="1" t="s">
        <v>20</v>
      </c>
      <c r="Y837" s="1" t="str">
        <f>IFERROR(__xludf.DUMMYFUNCTION("UNIQUE(S837:W837, TRUE)"),"2")</f>
        <v>2</v>
      </c>
      <c r="Z837" s="1" t="str">
        <f>IFERROR(__xludf.DUMMYFUNCTION("""COMPUTED_VALUE"""),"9")</f>
        <v>9</v>
      </c>
      <c r="AA837" s="1" t="str">
        <f>IFERROR(__xludf.DUMMYFUNCTION("""COMPUTED_VALUE"""),"T")</f>
        <v>T</v>
      </c>
      <c r="AB837" s="1" t="str">
        <f>IFERROR(__xludf.DUMMYFUNCTION("""COMPUTED_VALUE"""),"A")</f>
        <v>A</v>
      </c>
      <c r="AC837" s="1" t="str">
        <f>IFERROR(__xludf.DUMMYFUNCTION("""COMPUTED_VALUE"""),"Q")</f>
        <v>Q</v>
      </c>
      <c r="AE837" s="1">
        <f t="shared" ref="AE837:AI837" si="837">IF($A837&lt;&gt;"", COUNTIF($D837:$H837, "=" &amp; Y837),"")</f>
        <v>1</v>
      </c>
      <c r="AF837" s="1">
        <f t="shared" si="837"/>
        <v>1</v>
      </c>
      <c r="AG837" s="1">
        <f t="shared" si="837"/>
        <v>1</v>
      </c>
      <c r="AH837" s="1">
        <f t="shared" si="837"/>
        <v>1</v>
      </c>
      <c r="AI837" s="1">
        <f t="shared" si="837"/>
        <v>1</v>
      </c>
      <c r="AJ837" s="1">
        <f t="shared" si="3"/>
        <v>0</v>
      </c>
      <c r="AL837" s="1">
        <f>IFERROR(__xludf.DUMMYFUNCTION("IFERROR(TRANSPOSE(SORT(TRANSPOSE(FILTER(AE837:AI837, AE837:AI837&lt;&gt;0)),1, FALSE)))"),1.0)</f>
        <v>1</v>
      </c>
      <c r="AM837" s="1">
        <f>IFERROR(__xludf.DUMMYFUNCTION("""COMPUTED_VALUE"""),1.0)</f>
        <v>1</v>
      </c>
      <c r="AN837" s="1">
        <f>IFERROR(__xludf.DUMMYFUNCTION("""COMPUTED_VALUE"""),1.0)</f>
        <v>1</v>
      </c>
      <c r="AO837" s="1">
        <f>IFERROR(__xludf.DUMMYFUNCTION("""COMPUTED_VALUE"""),1.0)</f>
        <v>1</v>
      </c>
      <c r="AP837" s="1">
        <f>IFERROR(__xludf.DUMMYFUNCTION("""COMPUTED_VALUE"""),1.0)</f>
        <v>1</v>
      </c>
      <c r="AR837" s="1">
        <v>1.0</v>
      </c>
      <c r="AS837" s="1">
        <v>1.0</v>
      </c>
      <c r="AT837" s="1">
        <v>1.0</v>
      </c>
      <c r="AU837" s="1">
        <v>1.0</v>
      </c>
      <c r="AV837" s="1">
        <v>1.0</v>
      </c>
      <c r="AX837" s="1">
        <v>836.0</v>
      </c>
      <c r="AY837" s="1">
        <v>4.0</v>
      </c>
      <c r="AZ837" s="1">
        <v>1.0</v>
      </c>
      <c r="BA837" s="1"/>
      <c r="BB837" s="1"/>
      <c r="BC837" s="1"/>
      <c r="BD837" s="1">
        <v>2.0</v>
      </c>
      <c r="BE837" s="1">
        <v>7.0</v>
      </c>
      <c r="BF837" s="1">
        <v>2.0</v>
      </c>
      <c r="BG837" s="1">
        <v>2.0</v>
      </c>
      <c r="BH837" s="1">
        <v>2.0</v>
      </c>
      <c r="BI837" s="1">
        <v>27222.0</v>
      </c>
      <c r="BJ837" s="1">
        <v>194.0</v>
      </c>
      <c r="BL837" s="1">
        <v>162184.0</v>
      </c>
    </row>
    <row r="838" ht="15.75" customHeight="1">
      <c r="A838" s="2" t="s">
        <v>1577</v>
      </c>
      <c r="B838" s="1" t="str">
        <f>IFERROR(__xludf.DUMMYFUNCTION("""COMPUTED_VALUE"""),"877K7")</f>
        <v>877K7</v>
      </c>
      <c r="C838" s="1">
        <f>IFERROR(__xludf.DUMMYFUNCTION("""COMPUTED_VALUE"""),60.0)</f>
        <v>60</v>
      </c>
      <c r="D838" s="1" t="s">
        <v>30</v>
      </c>
      <c r="E838" s="1" t="s">
        <v>28</v>
      </c>
      <c r="F838" s="1" t="s">
        <v>28</v>
      </c>
      <c r="G838" s="1" t="s">
        <v>38</v>
      </c>
      <c r="H838" s="1" t="s">
        <v>28</v>
      </c>
      <c r="M838" s="1">
        <v>8.0</v>
      </c>
      <c r="N838" s="1">
        <v>7.0</v>
      </c>
      <c r="O838" s="1">
        <v>7.0</v>
      </c>
      <c r="P838" s="1">
        <v>13.0</v>
      </c>
      <c r="Q838" s="1">
        <v>7.0</v>
      </c>
      <c r="S838" s="1" t="s">
        <v>30</v>
      </c>
      <c r="T838" s="1" t="s">
        <v>28</v>
      </c>
      <c r="U838" s="1" t="s">
        <v>28</v>
      </c>
      <c r="V838" s="1" t="s">
        <v>38</v>
      </c>
      <c r="W838" s="1" t="s">
        <v>28</v>
      </c>
      <c r="Y838" s="1" t="str">
        <f>IFERROR(__xludf.DUMMYFUNCTION("UNIQUE(S838:W838, TRUE)"),"8")</f>
        <v>8</v>
      </c>
      <c r="Z838" s="1" t="str">
        <f>IFERROR(__xludf.DUMMYFUNCTION("""COMPUTED_VALUE"""),"7")</f>
        <v>7</v>
      </c>
      <c r="AA838" s="1" t="str">
        <f>IFERROR(__xludf.DUMMYFUNCTION("""COMPUTED_VALUE"""),"K")</f>
        <v>K</v>
      </c>
      <c r="AE838" s="1">
        <f t="shared" ref="AE838:AI838" si="838">IF($A838&lt;&gt;"", COUNTIF($D838:$H838, "=" &amp; Y838),"")</f>
        <v>1</v>
      </c>
      <c r="AF838" s="1">
        <f t="shared" si="838"/>
        <v>3</v>
      </c>
      <c r="AG838" s="1">
        <f t="shared" si="838"/>
        <v>1</v>
      </c>
      <c r="AH838" s="1">
        <f t="shared" si="838"/>
        <v>0</v>
      </c>
      <c r="AI838" s="1">
        <f t="shared" si="838"/>
        <v>0</v>
      </c>
      <c r="AJ838" s="1">
        <f t="shared" si="3"/>
        <v>0</v>
      </c>
      <c r="AL838" s="1">
        <f>IFERROR(__xludf.DUMMYFUNCTION("IFERROR(TRANSPOSE(SORT(TRANSPOSE(FILTER(AE838:AI838, AE838:AI838&lt;&gt;0)),1, FALSE)))"),3.0)</f>
        <v>3</v>
      </c>
      <c r="AM838" s="1">
        <f>IFERROR(__xludf.DUMMYFUNCTION("""COMPUTED_VALUE"""),1.0)</f>
        <v>1</v>
      </c>
      <c r="AN838" s="1">
        <f>IFERROR(__xludf.DUMMYFUNCTION("""COMPUTED_VALUE"""),1.0)</f>
        <v>1</v>
      </c>
      <c r="AR838" s="1">
        <v>3.0</v>
      </c>
      <c r="AS838" s="1">
        <v>1.0</v>
      </c>
      <c r="AT838" s="1">
        <v>1.0</v>
      </c>
      <c r="AU838" s="1"/>
      <c r="AV838" s="1"/>
      <c r="AX838" s="1">
        <v>837.0</v>
      </c>
      <c r="AY838" s="1">
        <v>4.0</v>
      </c>
      <c r="AZ838" s="1">
        <v>1.0</v>
      </c>
      <c r="BA838" s="1"/>
      <c r="BB838" s="1"/>
      <c r="BC838" s="1"/>
      <c r="BD838" s="1">
        <v>2.0</v>
      </c>
      <c r="BE838" s="1">
        <v>12.0</v>
      </c>
      <c r="BF838" s="1">
        <v>1.0</v>
      </c>
      <c r="BG838" s="1">
        <v>12.0</v>
      </c>
      <c r="BH838" s="1">
        <v>12.0</v>
      </c>
      <c r="BI838" s="1" t="s">
        <v>1578</v>
      </c>
      <c r="BJ838" s="1">
        <v>107.0</v>
      </c>
      <c r="BL838" s="1">
        <v>89559.0</v>
      </c>
    </row>
    <row r="839" ht="15.75" customHeight="1">
      <c r="A839" s="2" t="s">
        <v>1579</v>
      </c>
      <c r="B839" s="1" t="str">
        <f>IFERROR(__xludf.DUMMYFUNCTION("""COMPUTED_VALUE"""),"558Q3")</f>
        <v>558Q3</v>
      </c>
      <c r="C839" s="1">
        <f>IFERROR(__xludf.DUMMYFUNCTION("""COMPUTED_VALUE"""),631.0)</f>
        <v>631</v>
      </c>
      <c r="D839" s="1" t="s">
        <v>29</v>
      </c>
      <c r="E839" s="1" t="s">
        <v>29</v>
      </c>
      <c r="F839" s="1" t="s">
        <v>30</v>
      </c>
      <c r="G839" s="1" t="s">
        <v>20</v>
      </c>
      <c r="H839" s="1" t="s">
        <v>31</v>
      </c>
      <c r="M839" s="1">
        <v>5.0</v>
      </c>
      <c r="N839" s="1">
        <v>5.0</v>
      </c>
      <c r="O839" s="1">
        <v>8.0</v>
      </c>
      <c r="P839" s="1">
        <v>12.0</v>
      </c>
      <c r="Q839" s="1">
        <v>3.0</v>
      </c>
      <c r="S839" s="1" t="s">
        <v>29</v>
      </c>
      <c r="T839" s="1" t="s">
        <v>29</v>
      </c>
      <c r="U839" s="1" t="s">
        <v>30</v>
      </c>
      <c r="V839" s="1" t="s">
        <v>20</v>
      </c>
      <c r="W839" s="1" t="s">
        <v>31</v>
      </c>
      <c r="Y839" s="1" t="str">
        <f>IFERROR(__xludf.DUMMYFUNCTION("UNIQUE(S839:W839, TRUE)"),"5")</f>
        <v>5</v>
      </c>
      <c r="Z839" s="1" t="str">
        <f>IFERROR(__xludf.DUMMYFUNCTION("""COMPUTED_VALUE"""),"8")</f>
        <v>8</v>
      </c>
      <c r="AA839" s="1" t="str">
        <f>IFERROR(__xludf.DUMMYFUNCTION("""COMPUTED_VALUE"""),"Q")</f>
        <v>Q</v>
      </c>
      <c r="AB839" s="1" t="str">
        <f>IFERROR(__xludf.DUMMYFUNCTION("""COMPUTED_VALUE"""),"3")</f>
        <v>3</v>
      </c>
      <c r="AE839" s="1">
        <f t="shared" ref="AE839:AI839" si="839">IF($A839&lt;&gt;"", COUNTIF($D839:$H839, "=" &amp; Y839),"")</f>
        <v>2</v>
      </c>
      <c r="AF839" s="1">
        <f t="shared" si="839"/>
        <v>1</v>
      </c>
      <c r="AG839" s="1">
        <f t="shared" si="839"/>
        <v>1</v>
      </c>
      <c r="AH839" s="1">
        <f t="shared" si="839"/>
        <v>1</v>
      </c>
      <c r="AI839" s="1">
        <f t="shared" si="839"/>
        <v>0</v>
      </c>
      <c r="AJ839" s="1">
        <f t="shared" si="3"/>
        <v>0</v>
      </c>
      <c r="AL839" s="1">
        <f>IFERROR(__xludf.DUMMYFUNCTION("IFERROR(TRANSPOSE(SORT(TRANSPOSE(FILTER(AE839:AI839, AE839:AI839&lt;&gt;0)),1, FALSE)))"),2.0)</f>
        <v>2</v>
      </c>
      <c r="AM839" s="1">
        <f>IFERROR(__xludf.DUMMYFUNCTION("""COMPUTED_VALUE"""),1.0)</f>
        <v>1</v>
      </c>
      <c r="AN839" s="1">
        <f>IFERROR(__xludf.DUMMYFUNCTION("""COMPUTED_VALUE"""),1.0)</f>
        <v>1</v>
      </c>
      <c r="AO839" s="1">
        <f>IFERROR(__xludf.DUMMYFUNCTION("""COMPUTED_VALUE"""),1.0)</f>
        <v>1</v>
      </c>
      <c r="AR839" s="1">
        <v>2.0</v>
      </c>
      <c r="AS839" s="1">
        <v>1.0</v>
      </c>
      <c r="AT839" s="1">
        <v>1.0</v>
      </c>
      <c r="AU839" s="1">
        <v>1.0</v>
      </c>
      <c r="AV839" s="1"/>
      <c r="AX839" s="1">
        <v>838.0</v>
      </c>
      <c r="AY839" s="1">
        <v>4.0</v>
      </c>
      <c r="AZ839" s="1">
        <v>1.0</v>
      </c>
      <c r="BA839" s="1"/>
      <c r="BB839" s="1"/>
      <c r="BC839" s="1"/>
      <c r="BD839" s="1">
        <v>2.0</v>
      </c>
      <c r="BE839" s="1">
        <v>14.0</v>
      </c>
      <c r="BF839" s="1">
        <v>2.0</v>
      </c>
      <c r="BG839" s="1">
        <v>2.0</v>
      </c>
      <c r="BH839" s="1">
        <v>2.0</v>
      </c>
      <c r="BI839" s="1" t="s">
        <v>1580</v>
      </c>
      <c r="BJ839" s="1">
        <v>448.0</v>
      </c>
      <c r="BL839" s="1">
        <v>375424.0</v>
      </c>
    </row>
    <row r="840" ht="15.75" customHeight="1">
      <c r="A840" s="2" t="s">
        <v>1581</v>
      </c>
      <c r="B840" s="1">
        <f>IFERROR(__xludf.DUMMYFUNCTION("""COMPUTED_VALUE"""),62665.0)</f>
        <v>62665</v>
      </c>
      <c r="C840" s="1">
        <f>IFERROR(__xludf.DUMMYFUNCTION("""COMPUTED_VALUE"""),542.0)</f>
        <v>542</v>
      </c>
      <c r="D840" s="1" t="s">
        <v>40</v>
      </c>
      <c r="E840" s="1" t="s">
        <v>24</v>
      </c>
      <c r="F840" s="1" t="s">
        <v>40</v>
      </c>
      <c r="G840" s="1" t="s">
        <v>40</v>
      </c>
      <c r="H840" s="1" t="s">
        <v>29</v>
      </c>
      <c r="M840" s="1">
        <v>6.0</v>
      </c>
      <c r="N840" s="1">
        <v>2.0</v>
      </c>
      <c r="O840" s="1">
        <v>6.0</v>
      </c>
      <c r="P840" s="1">
        <v>6.0</v>
      </c>
      <c r="Q840" s="1">
        <v>5.0</v>
      </c>
      <c r="S840" s="1" t="s">
        <v>40</v>
      </c>
      <c r="T840" s="1" t="s">
        <v>24</v>
      </c>
      <c r="U840" s="1" t="s">
        <v>40</v>
      </c>
      <c r="V840" s="1" t="s">
        <v>40</v>
      </c>
      <c r="W840" s="1" t="s">
        <v>29</v>
      </c>
      <c r="Y840" s="1" t="str">
        <f>IFERROR(__xludf.DUMMYFUNCTION("UNIQUE(S840:W840, TRUE)"),"6")</f>
        <v>6</v>
      </c>
      <c r="Z840" s="1" t="str">
        <f>IFERROR(__xludf.DUMMYFUNCTION("""COMPUTED_VALUE"""),"2")</f>
        <v>2</v>
      </c>
      <c r="AA840" s="1" t="str">
        <f>IFERROR(__xludf.DUMMYFUNCTION("""COMPUTED_VALUE"""),"5")</f>
        <v>5</v>
      </c>
      <c r="AE840" s="1">
        <f t="shared" ref="AE840:AI840" si="840">IF($A840&lt;&gt;"", COUNTIF($D840:$H840, "=" &amp; Y840),"")</f>
        <v>3</v>
      </c>
      <c r="AF840" s="1">
        <f t="shared" si="840"/>
        <v>1</v>
      </c>
      <c r="AG840" s="1">
        <f t="shared" si="840"/>
        <v>1</v>
      </c>
      <c r="AH840" s="1">
        <f t="shared" si="840"/>
        <v>0</v>
      </c>
      <c r="AI840" s="1">
        <f t="shared" si="840"/>
        <v>0</v>
      </c>
      <c r="AJ840" s="1">
        <f t="shared" si="3"/>
        <v>0</v>
      </c>
      <c r="AL840" s="1">
        <f>IFERROR(__xludf.DUMMYFUNCTION("IFERROR(TRANSPOSE(SORT(TRANSPOSE(FILTER(AE840:AI840, AE840:AI840&lt;&gt;0)),1, FALSE)))"),3.0)</f>
        <v>3</v>
      </c>
      <c r="AM840" s="1">
        <f>IFERROR(__xludf.DUMMYFUNCTION("""COMPUTED_VALUE"""),1.0)</f>
        <v>1</v>
      </c>
      <c r="AN840" s="1">
        <f>IFERROR(__xludf.DUMMYFUNCTION("""COMPUTED_VALUE"""),1.0)</f>
        <v>1</v>
      </c>
      <c r="AR840" s="1">
        <v>3.0</v>
      </c>
      <c r="AS840" s="1">
        <v>1.0</v>
      </c>
      <c r="AT840" s="1">
        <v>1.0</v>
      </c>
      <c r="AU840" s="1"/>
      <c r="AV840" s="1"/>
      <c r="AX840" s="1">
        <v>839.0</v>
      </c>
      <c r="AY840" s="1">
        <v>4.0</v>
      </c>
      <c r="AZ840" s="1">
        <v>1.0</v>
      </c>
      <c r="BA840" s="1"/>
      <c r="BB840" s="1"/>
      <c r="BC840" s="1"/>
      <c r="BD840" s="1">
        <v>2.0</v>
      </c>
      <c r="BE840" s="1">
        <v>14.0</v>
      </c>
      <c r="BF840" s="1">
        <v>14.0</v>
      </c>
      <c r="BG840" s="1">
        <v>14.0</v>
      </c>
      <c r="BH840" s="1">
        <v>14.0</v>
      </c>
      <c r="BI840" s="1" t="s">
        <v>1582</v>
      </c>
      <c r="BJ840" s="1">
        <v>487.0</v>
      </c>
      <c r="BL840" s="1">
        <v>408593.0</v>
      </c>
    </row>
    <row r="841" ht="15.75" customHeight="1">
      <c r="A841" s="2" t="s">
        <v>1583</v>
      </c>
      <c r="B841" s="1" t="str">
        <f>IFERROR(__xludf.DUMMYFUNCTION("""COMPUTED_VALUE"""),"Q5948")</f>
        <v>Q5948</v>
      </c>
      <c r="C841" s="1">
        <f>IFERROR(__xludf.DUMMYFUNCTION("""COMPUTED_VALUE"""),442.0)</f>
        <v>442</v>
      </c>
      <c r="D841" s="1" t="s">
        <v>20</v>
      </c>
      <c r="E841" s="1" t="s">
        <v>29</v>
      </c>
      <c r="F841" s="1" t="s">
        <v>23</v>
      </c>
      <c r="G841" s="1" t="s">
        <v>21</v>
      </c>
      <c r="H841" s="1" t="s">
        <v>30</v>
      </c>
      <c r="M841" s="1">
        <v>12.0</v>
      </c>
      <c r="N841" s="1">
        <v>5.0</v>
      </c>
      <c r="O841" s="1">
        <v>9.0</v>
      </c>
      <c r="P841" s="1">
        <v>4.0</v>
      </c>
      <c r="Q841" s="1">
        <v>8.0</v>
      </c>
      <c r="S841" s="1" t="s">
        <v>20</v>
      </c>
      <c r="T841" s="1" t="s">
        <v>29</v>
      </c>
      <c r="U841" s="1" t="s">
        <v>23</v>
      </c>
      <c r="V841" s="1" t="s">
        <v>21</v>
      </c>
      <c r="W841" s="1" t="s">
        <v>30</v>
      </c>
      <c r="Y841" s="1" t="str">
        <f>IFERROR(__xludf.DUMMYFUNCTION("UNIQUE(S841:W841, TRUE)"),"Q")</f>
        <v>Q</v>
      </c>
      <c r="Z841" s="1" t="str">
        <f>IFERROR(__xludf.DUMMYFUNCTION("""COMPUTED_VALUE"""),"5")</f>
        <v>5</v>
      </c>
      <c r="AA841" s="1" t="str">
        <f>IFERROR(__xludf.DUMMYFUNCTION("""COMPUTED_VALUE"""),"9")</f>
        <v>9</v>
      </c>
      <c r="AB841" s="1" t="str">
        <f>IFERROR(__xludf.DUMMYFUNCTION("""COMPUTED_VALUE"""),"4")</f>
        <v>4</v>
      </c>
      <c r="AC841" s="1" t="str">
        <f>IFERROR(__xludf.DUMMYFUNCTION("""COMPUTED_VALUE"""),"8")</f>
        <v>8</v>
      </c>
      <c r="AE841" s="1">
        <f t="shared" ref="AE841:AI841" si="841">IF($A841&lt;&gt;"", COUNTIF($D841:$H841, "=" &amp; Y841),"")</f>
        <v>1</v>
      </c>
      <c r="AF841" s="1">
        <f t="shared" si="841"/>
        <v>1</v>
      </c>
      <c r="AG841" s="1">
        <f t="shared" si="841"/>
        <v>1</v>
      </c>
      <c r="AH841" s="1">
        <f t="shared" si="841"/>
        <v>1</v>
      </c>
      <c r="AI841" s="1">
        <f t="shared" si="841"/>
        <v>1</v>
      </c>
      <c r="AJ841" s="1">
        <f t="shared" si="3"/>
        <v>0</v>
      </c>
      <c r="AL841" s="1">
        <f>IFERROR(__xludf.DUMMYFUNCTION("IFERROR(TRANSPOSE(SORT(TRANSPOSE(FILTER(AE841:AI841, AE841:AI841&lt;&gt;0)),1, FALSE)))"),1.0)</f>
        <v>1</v>
      </c>
      <c r="AM841" s="1">
        <f>IFERROR(__xludf.DUMMYFUNCTION("""COMPUTED_VALUE"""),1.0)</f>
        <v>1</v>
      </c>
      <c r="AN841" s="1">
        <f>IFERROR(__xludf.DUMMYFUNCTION("""COMPUTED_VALUE"""),1.0)</f>
        <v>1</v>
      </c>
      <c r="AO841" s="1">
        <f>IFERROR(__xludf.DUMMYFUNCTION("""COMPUTED_VALUE"""),1.0)</f>
        <v>1</v>
      </c>
      <c r="AP841" s="1">
        <f>IFERROR(__xludf.DUMMYFUNCTION("""COMPUTED_VALUE"""),1.0)</f>
        <v>1</v>
      </c>
      <c r="AR841" s="1">
        <v>1.0</v>
      </c>
      <c r="AS841" s="1">
        <v>1.0</v>
      </c>
      <c r="AT841" s="1">
        <v>1.0</v>
      </c>
      <c r="AU841" s="1">
        <v>1.0</v>
      </c>
      <c r="AV841" s="1">
        <v>1.0</v>
      </c>
      <c r="AX841" s="1">
        <v>840.0</v>
      </c>
      <c r="AY841" s="1">
        <v>4.0</v>
      </c>
      <c r="AZ841" s="1">
        <v>1.0</v>
      </c>
      <c r="BA841" s="1"/>
      <c r="BB841" s="1"/>
      <c r="BC841" s="1"/>
      <c r="BD841" s="1">
        <v>3.0</v>
      </c>
      <c r="BE841" s="1">
        <v>3.0</v>
      </c>
      <c r="BF841" s="1">
        <v>3.0</v>
      </c>
      <c r="BG841" s="1">
        <v>3.0</v>
      </c>
      <c r="BH841" s="1">
        <v>4.0</v>
      </c>
      <c r="BI841" s="1">
        <v>33334.0</v>
      </c>
      <c r="BJ841" s="1">
        <v>726.0</v>
      </c>
      <c r="BL841" s="1">
        <v>609840.0</v>
      </c>
    </row>
    <row r="842" ht="15.75" customHeight="1">
      <c r="A842" s="2" t="s">
        <v>1584</v>
      </c>
      <c r="B842" s="1" t="str">
        <f>IFERROR(__xludf.DUMMYFUNCTION("""COMPUTED_VALUE"""),"683JQ")</f>
        <v>683JQ</v>
      </c>
      <c r="C842" s="1">
        <f>IFERROR(__xludf.DUMMYFUNCTION("""COMPUTED_VALUE"""),197.0)</f>
        <v>197</v>
      </c>
      <c r="D842" s="1" t="s">
        <v>40</v>
      </c>
      <c r="E842" s="1" t="s">
        <v>30</v>
      </c>
      <c r="F842" s="1" t="s">
        <v>31</v>
      </c>
      <c r="G842" s="1" t="s">
        <v>22</v>
      </c>
      <c r="H842" s="1" t="s">
        <v>20</v>
      </c>
      <c r="M842" s="1">
        <v>6.0</v>
      </c>
      <c r="N842" s="1">
        <v>8.0</v>
      </c>
      <c r="O842" s="1">
        <v>3.0</v>
      </c>
      <c r="P842" s="1">
        <v>1.0</v>
      </c>
      <c r="Q842" s="1">
        <v>12.0</v>
      </c>
      <c r="S842" s="1" t="s">
        <v>40</v>
      </c>
      <c r="T842" s="1" t="s">
        <v>30</v>
      </c>
      <c r="U842" s="1" t="s">
        <v>31</v>
      </c>
      <c r="V842" s="1" t="s">
        <v>25</v>
      </c>
      <c r="W842" s="1" t="s">
        <v>20</v>
      </c>
      <c r="Y842" s="1" t="str">
        <f>IFERROR(__xludf.DUMMYFUNCTION("UNIQUE(S842:W842, TRUE)"),"6")</f>
        <v>6</v>
      </c>
      <c r="Z842" s="1" t="str">
        <f>IFERROR(__xludf.DUMMYFUNCTION("""COMPUTED_VALUE"""),"8")</f>
        <v>8</v>
      </c>
      <c r="AA842" s="1" t="str">
        <f>IFERROR(__xludf.DUMMYFUNCTION("""COMPUTED_VALUE"""),"3")</f>
        <v>3</v>
      </c>
      <c r="AB842" s="1" t="str">
        <f>IFERROR(__xludf.DUMMYFUNCTION("""COMPUTED_VALUE"""),"")</f>
        <v/>
      </c>
      <c r="AC842" s="1" t="str">
        <f>IFERROR(__xludf.DUMMYFUNCTION("""COMPUTED_VALUE"""),"Q")</f>
        <v>Q</v>
      </c>
      <c r="AE842" s="1">
        <f t="shared" ref="AE842:AI842" si="842">IF($A842&lt;&gt;"", COUNTIF($D842:$H842, "=" &amp; Y842),"")</f>
        <v>1</v>
      </c>
      <c r="AF842" s="1">
        <f t="shared" si="842"/>
        <v>1</v>
      </c>
      <c r="AG842" s="1">
        <f t="shared" si="842"/>
        <v>1</v>
      </c>
      <c r="AH842" s="1">
        <f t="shared" si="842"/>
        <v>0</v>
      </c>
      <c r="AI842" s="1">
        <f t="shared" si="842"/>
        <v>1</v>
      </c>
      <c r="AJ842" s="1">
        <f t="shared" si="3"/>
        <v>1</v>
      </c>
      <c r="AL842" s="1">
        <f>IFERROR(__xludf.DUMMYFUNCTION("IFERROR(TRANSPOSE(SORT(TRANSPOSE(FILTER(AE842:AI842, AE842:AI842&lt;&gt;0)),1, FALSE)))"),1.0)</f>
        <v>1</v>
      </c>
      <c r="AM842" s="1">
        <f>IFERROR(__xludf.DUMMYFUNCTION("""COMPUTED_VALUE"""),1.0)</f>
        <v>1</v>
      </c>
      <c r="AN842" s="1">
        <f>IFERROR(__xludf.DUMMYFUNCTION("""COMPUTED_VALUE"""),1.0)</f>
        <v>1</v>
      </c>
      <c r="AO842" s="1">
        <f>IFERROR(__xludf.DUMMYFUNCTION("""COMPUTED_VALUE"""),1.0)</f>
        <v>1</v>
      </c>
      <c r="AR842" s="1">
        <v>2.0</v>
      </c>
      <c r="AS842" s="1">
        <v>1.0</v>
      </c>
      <c r="AT842" s="1">
        <v>1.0</v>
      </c>
      <c r="AU842" s="1">
        <v>1.0</v>
      </c>
      <c r="AV842" s="1"/>
      <c r="AX842" s="1">
        <v>841.0</v>
      </c>
      <c r="AY842" s="1">
        <v>4.0</v>
      </c>
      <c r="AZ842" s="1">
        <v>1.0</v>
      </c>
      <c r="BA842" s="1"/>
      <c r="BB842" s="1"/>
      <c r="BC842" s="1"/>
      <c r="BD842" s="1">
        <v>3.0</v>
      </c>
      <c r="BE842" s="1">
        <v>3.0</v>
      </c>
      <c r="BF842" s="1">
        <v>3.0</v>
      </c>
      <c r="BG842" s="1">
        <v>6.0</v>
      </c>
      <c r="BH842" s="1">
        <v>3.0</v>
      </c>
      <c r="BI842" s="1">
        <v>33363.0</v>
      </c>
      <c r="BJ842" s="1">
        <v>621.0</v>
      </c>
      <c r="BL842" s="1">
        <v>522261.0</v>
      </c>
    </row>
    <row r="843" ht="15.75" customHeight="1">
      <c r="A843" s="2" t="s">
        <v>1585</v>
      </c>
      <c r="B843" s="1">
        <f>IFERROR(__xludf.DUMMYFUNCTION("""COMPUTED_VALUE"""),49483.0)</f>
        <v>49483</v>
      </c>
      <c r="C843" s="1">
        <f>IFERROR(__xludf.DUMMYFUNCTION("""COMPUTED_VALUE"""),697.0)</f>
        <v>697</v>
      </c>
      <c r="D843" s="1" t="s">
        <v>21</v>
      </c>
      <c r="E843" s="1" t="s">
        <v>23</v>
      </c>
      <c r="F843" s="1" t="s">
        <v>21</v>
      </c>
      <c r="G843" s="1" t="s">
        <v>30</v>
      </c>
      <c r="H843" s="1" t="s">
        <v>31</v>
      </c>
      <c r="M843" s="1">
        <v>4.0</v>
      </c>
      <c r="N843" s="1">
        <v>9.0</v>
      </c>
      <c r="O843" s="1">
        <v>4.0</v>
      </c>
      <c r="P843" s="1">
        <v>8.0</v>
      </c>
      <c r="Q843" s="1">
        <v>3.0</v>
      </c>
      <c r="S843" s="1" t="s">
        <v>21</v>
      </c>
      <c r="T843" s="1" t="s">
        <v>23</v>
      </c>
      <c r="U843" s="1" t="s">
        <v>21</v>
      </c>
      <c r="V843" s="1" t="s">
        <v>30</v>
      </c>
      <c r="W843" s="1" t="s">
        <v>31</v>
      </c>
      <c r="Y843" s="1" t="str">
        <f>IFERROR(__xludf.DUMMYFUNCTION("UNIQUE(S843:W843, TRUE)"),"4")</f>
        <v>4</v>
      </c>
      <c r="Z843" s="1" t="str">
        <f>IFERROR(__xludf.DUMMYFUNCTION("""COMPUTED_VALUE"""),"9")</f>
        <v>9</v>
      </c>
      <c r="AA843" s="1" t="str">
        <f>IFERROR(__xludf.DUMMYFUNCTION("""COMPUTED_VALUE"""),"8")</f>
        <v>8</v>
      </c>
      <c r="AB843" s="1" t="str">
        <f>IFERROR(__xludf.DUMMYFUNCTION("""COMPUTED_VALUE"""),"3")</f>
        <v>3</v>
      </c>
      <c r="AE843" s="1">
        <f t="shared" ref="AE843:AI843" si="843">IF($A843&lt;&gt;"", COUNTIF($D843:$H843, "=" &amp; Y843),"")</f>
        <v>2</v>
      </c>
      <c r="AF843" s="1">
        <f t="shared" si="843"/>
        <v>1</v>
      </c>
      <c r="AG843" s="1">
        <f t="shared" si="843"/>
        <v>1</v>
      </c>
      <c r="AH843" s="1">
        <f t="shared" si="843"/>
        <v>1</v>
      </c>
      <c r="AI843" s="1">
        <f t="shared" si="843"/>
        <v>0</v>
      </c>
      <c r="AJ843" s="1">
        <f t="shared" si="3"/>
        <v>0</v>
      </c>
      <c r="AL843" s="1">
        <f>IFERROR(__xludf.DUMMYFUNCTION("IFERROR(TRANSPOSE(SORT(TRANSPOSE(FILTER(AE843:AI843, AE843:AI843&lt;&gt;0)),1, FALSE)))"),2.0)</f>
        <v>2</v>
      </c>
      <c r="AM843" s="1">
        <f>IFERROR(__xludf.DUMMYFUNCTION("""COMPUTED_VALUE"""),1.0)</f>
        <v>1</v>
      </c>
      <c r="AN843" s="1">
        <f>IFERROR(__xludf.DUMMYFUNCTION("""COMPUTED_VALUE"""),1.0)</f>
        <v>1</v>
      </c>
      <c r="AO843" s="1">
        <f>IFERROR(__xludf.DUMMYFUNCTION("""COMPUTED_VALUE"""),1.0)</f>
        <v>1</v>
      </c>
      <c r="AR843" s="1">
        <v>2.0</v>
      </c>
      <c r="AS843" s="1">
        <v>1.0</v>
      </c>
      <c r="AT843" s="1">
        <v>1.0</v>
      </c>
      <c r="AU843" s="1">
        <v>1.0</v>
      </c>
      <c r="AV843" s="1"/>
      <c r="AX843" s="1">
        <v>842.0</v>
      </c>
      <c r="AY843" s="1">
        <v>4.0</v>
      </c>
      <c r="AZ843" s="1">
        <v>1.0</v>
      </c>
      <c r="BA843" s="1"/>
      <c r="BB843" s="1"/>
      <c r="BC843" s="1"/>
      <c r="BD843" s="1">
        <v>3.0</v>
      </c>
      <c r="BE843" s="1">
        <v>3.0</v>
      </c>
      <c r="BF843" s="1">
        <v>10.0</v>
      </c>
      <c r="BG843" s="1">
        <v>3.0</v>
      </c>
      <c r="BH843" s="1">
        <v>1.0</v>
      </c>
      <c r="BI843" s="1" t="s">
        <v>1586</v>
      </c>
      <c r="BJ843" s="1">
        <v>964.0</v>
      </c>
      <c r="BL843" s="1">
        <v>811688.0</v>
      </c>
    </row>
    <row r="844" ht="15.75" customHeight="1">
      <c r="A844" s="2" t="s">
        <v>1587</v>
      </c>
      <c r="B844" s="1" t="str">
        <f>IFERROR(__xludf.DUMMYFUNCTION("""COMPUTED_VALUE"""),"3K35K")</f>
        <v>3K35K</v>
      </c>
      <c r="C844" s="1">
        <f>IFERROR(__xludf.DUMMYFUNCTION("""COMPUTED_VALUE"""),938.0)</f>
        <v>938</v>
      </c>
      <c r="D844" s="1" t="s">
        <v>31</v>
      </c>
      <c r="E844" s="1" t="s">
        <v>38</v>
      </c>
      <c r="F844" s="1" t="s">
        <v>31</v>
      </c>
      <c r="G844" s="1" t="s">
        <v>29</v>
      </c>
      <c r="H844" s="1" t="s">
        <v>38</v>
      </c>
      <c r="M844" s="1">
        <v>3.0</v>
      </c>
      <c r="N844" s="1">
        <v>13.0</v>
      </c>
      <c r="O844" s="1">
        <v>3.0</v>
      </c>
      <c r="P844" s="1">
        <v>5.0</v>
      </c>
      <c r="Q844" s="1">
        <v>13.0</v>
      </c>
      <c r="S844" s="1" t="s">
        <v>31</v>
      </c>
      <c r="T844" s="1" t="s">
        <v>38</v>
      </c>
      <c r="U844" s="1" t="s">
        <v>31</v>
      </c>
      <c r="V844" s="1" t="s">
        <v>29</v>
      </c>
      <c r="W844" s="1" t="s">
        <v>38</v>
      </c>
      <c r="Y844" s="1" t="str">
        <f>IFERROR(__xludf.DUMMYFUNCTION("UNIQUE(S844:W844, TRUE)"),"3")</f>
        <v>3</v>
      </c>
      <c r="Z844" s="1" t="str">
        <f>IFERROR(__xludf.DUMMYFUNCTION("""COMPUTED_VALUE"""),"K")</f>
        <v>K</v>
      </c>
      <c r="AA844" s="1" t="str">
        <f>IFERROR(__xludf.DUMMYFUNCTION("""COMPUTED_VALUE"""),"5")</f>
        <v>5</v>
      </c>
      <c r="AE844" s="1">
        <f t="shared" ref="AE844:AI844" si="844">IF($A844&lt;&gt;"", COUNTIF($D844:$H844, "=" &amp; Y844),"")</f>
        <v>2</v>
      </c>
      <c r="AF844" s="1">
        <f t="shared" si="844"/>
        <v>2</v>
      </c>
      <c r="AG844" s="1">
        <f t="shared" si="844"/>
        <v>1</v>
      </c>
      <c r="AH844" s="1">
        <f t="shared" si="844"/>
        <v>0</v>
      </c>
      <c r="AI844" s="1">
        <f t="shared" si="844"/>
        <v>0</v>
      </c>
      <c r="AJ844" s="1">
        <f t="shared" si="3"/>
        <v>0</v>
      </c>
      <c r="AL844" s="1">
        <f>IFERROR(__xludf.DUMMYFUNCTION("IFERROR(TRANSPOSE(SORT(TRANSPOSE(FILTER(AE844:AI844, AE844:AI844&lt;&gt;0)),1, FALSE)))"),2.0)</f>
        <v>2</v>
      </c>
      <c r="AM844" s="1">
        <f>IFERROR(__xludf.DUMMYFUNCTION("""COMPUTED_VALUE"""),2.0)</f>
        <v>2</v>
      </c>
      <c r="AN844" s="1">
        <f>IFERROR(__xludf.DUMMYFUNCTION("""COMPUTED_VALUE"""),1.0)</f>
        <v>1</v>
      </c>
      <c r="AR844" s="1">
        <v>2.0</v>
      </c>
      <c r="AS844" s="1">
        <v>2.0</v>
      </c>
      <c r="AT844" s="1">
        <v>1.0</v>
      </c>
      <c r="AU844" s="1"/>
      <c r="AV844" s="1"/>
      <c r="AX844" s="1">
        <v>843.0</v>
      </c>
      <c r="AY844" s="1">
        <v>4.0</v>
      </c>
      <c r="AZ844" s="1">
        <v>1.0</v>
      </c>
      <c r="BA844" s="1"/>
      <c r="BB844" s="1"/>
      <c r="BC844" s="1"/>
      <c r="BD844" s="1">
        <v>3.0</v>
      </c>
      <c r="BE844" s="1">
        <v>5.0</v>
      </c>
      <c r="BF844" s="1">
        <v>3.0</v>
      </c>
      <c r="BG844" s="1">
        <v>3.0</v>
      </c>
      <c r="BH844" s="1">
        <v>3.0</v>
      </c>
      <c r="BI844" s="1">
        <v>35333.0</v>
      </c>
      <c r="BJ844" s="1">
        <v>167.0</v>
      </c>
      <c r="BL844" s="1">
        <v>140781.0</v>
      </c>
    </row>
    <row r="845" ht="15.75" customHeight="1">
      <c r="A845" s="2" t="s">
        <v>1588</v>
      </c>
      <c r="B845" s="1" t="str">
        <f>IFERROR(__xludf.DUMMYFUNCTION("""COMPUTED_VALUE"""),"8TT47")</f>
        <v>8TT47</v>
      </c>
      <c r="C845" s="1">
        <f>IFERROR(__xludf.DUMMYFUNCTION("""COMPUTED_VALUE"""),601.0)</f>
        <v>601</v>
      </c>
      <c r="D845" s="1" t="s">
        <v>30</v>
      </c>
      <c r="E845" s="1" t="s">
        <v>45</v>
      </c>
      <c r="F845" s="1" t="s">
        <v>45</v>
      </c>
      <c r="G845" s="1" t="s">
        <v>21</v>
      </c>
      <c r="H845" s="1" t="s">
        <v>28</v>
      </c>
      <c r="M845" s="1">
        <v>8.0</v>
      </c>
      <c r="N845" s="1">
        <v>10.0</v>
      </c>
      <c r="O845" s="1">
        <v>10.0</v>
      </c>
      <c r="P845" s="1">
        <v>4.0</v>
      </c>
      <c r="Q845" s="1">
        <v>7.0</v>
      </c>
      <c r="S845" s="1" t="s">
        <v>30</v>
      </c>
      <c r="T845" s="1" t="s">
        <v>45</v>
      </c>
      <c r="U845" s="1" t="s">
        <v>45</v>
      </c>
      <c r="V845" s="1" t="s">
        <v>21</v>
      </c>
      <c r="W845" s="1" t="s">
        <v>28</v>
      </c>
      <c r="Y845" s="1" t="str">
        <f>IFERROR(__xludf.DUMMYFUNCTION("UNIQUE(S845:W845, TRUE)"),"8")</f>
        <v>8</v>
      </c>
      <c r="Z845" s="1" t="str">
        <f>IFERROR(__xludf.DUMMYFUNCTION("""COMPUTED_VALUE"""),"T")</f>
        <v>T</v>
      </c>
      <c r="AA845" s="1" t="str">
        <f>IFERROR(__xludf.DUMMYFUNCTION("""COMPUTED_VALUE"""),"4")</f>
        <v>4</v>
      </c>
      <c r="AB845" s="1" t="str">
        <f>IFERROR(__xludf.DUMMYFUNCTION("""COMPUTED_VALUE"""),"7")</f>
        <v>7</v>
      </c>
      <c r="AE845" s="1">
        <f t="shared" ref="AE845:AI845" si="845">IF($A845&lt;&gt;"", COUNTIF($D845:$H845, "=" &amp; Y845),"")</f>
        <v>1</v>
      </c>
      <c r="AF845" s="1">
        <f t="shared" si="845"/>
        <v>2</v>
      </c>
      <c r="AG845" s="1">
        <f t="shared" si="845"/>
        <v>1</v>
      </c>
      <c r="AH845" s="1">
        <f t="shared" si="845"/>
        <v>1</v>
      </c>
      <c r="AI845" s="1">
        <f t="shared" si="845"/>
        <v>0</v>
      </c>
      <c r="AJ845" s="1">
        <f t="shared" si="3"/>
        <v>0</v>
      </c>
      <c r="AL845" s="1">
        <f>IFERROR(__xludf.DUMMYFUNCTION("IFERROR(TRANSPOSE(SORT(TRANSPOSE(FILTER(AE845:AI845, AE845:AI845&lt;&gt;0)),1, FALSE)))"),2.0)</f>
        <v>2</v>
      </c>
      <c r="AM845" s="1">
        <f>IFERROR(__xludf.DUMMYFUNCTION("""COMPUTED_VALUE"""),1.0)</f>
        <v>1</v>
      </c>
      <c r="AN845" s="1">
        <f>IFERROR(__xludf.DUMMYFUNCTION("""COMPUTED_VALUE"""),1.0)</f>
        <v>1</v>
      </c>
      <c r="AO845" s="1">
        <f>IFERROR(__xludf.DUMMYFUNCTION("""COMPUTED_VALUE"""),1.0)</f>
        <v>1</v>
      </c>
      <c r="AR845" s="1">
        <v>2.0</v>
      </c>
      <c r="AS845" s="1">
        <v>1.0</v>
      </c>
      <c r="AT845" s="1">
        <v>1.0</v>
      </c>
      <c r="AU845" s="1">
        <v>1.0</v>
      </c>
      <c r="AV845" s="1"/>
      <c r="AX845" s="1">
        <v>844.0</v>
      </c>
      <c r="AY845" s="1">
        <v>4.0</v>
      </c>
      <c r="AZ845" s="1">
        <v>1.0</v>
      </c>
      <c r="BA845" s="1"/>
      <c r="BB845" s="1"/>
      <c r="BC845" s="1"/>
      <c r="BD845" s="1">
        <v>3.0</v>
      </c>
      <c r="BE845" s="1">
        <v>6.0</v>
      </c>
      <c r="BF845" s="1">
        <v>6.0</v>
      </c>
      <c r="BG845" s="1">
        <v>1.0</v>
      </c>
      <c r="BH845" s="1">
        <v>6.0</v>
      </c>
      <c r="BI845" s="1" t="s">
        <v>1589</v>
      </c>
      <c r="BJ845" s="1">
        <v>45.0</v>
      </c>
      <c r="BL845" s="1">
        <v>37980.0</v>
      </c>
    </row>
    <row r="846" ht="15.75" customHeight="1">
      <c r="A846" s="2" t="s">
        <v>1590</v>
      </c>
      <c r="B846" s="1" t="str">
        <f>IFERROR(__xludf.DUMMYFUNCTION("""COMPUTED_VALUE"""),"44JAT")</f>
        <v>44JAT</v>
      </c>
      <c r="C846" s="1">
        <f>IFERROR(__xludf.DUMMYFUNCTION("""COMPUTED_VALUE"""),568.0)</f>
        <v>568</v>
      </c>
      <c r="D846" s="1" t="s">
        <v>21</v>
      </c>
      <c r="E846" s="1" t="s">
        <v>21</v>
      </c>
      <c r="F846" s="1" t="s">
        <v>22</v>
      </c>
      <c r="G846" s="1" t="s">
        <v>39</v>
      </c>
      <c r="H846" s="1" t="s">
        <v>45</v>
      </c>
      <c r="M846" s="1">
        <v>4.0</v>
      </c>
      <c r="N846" s="1">
        <v>4.0</v>
      </c>
      <c r="O846" s="1">
        <v>1.0</v>
      </c>
      <c r="P846" s="1">
        <v>14.0</v>
      </c>
      <c r="Q846" s="1">
        <v>10.0</v>
      </c>
      <c r="S846" s="1" t="s">
        <v>21</v>
      </c>
      <c r="T846" s="1" t="s">
        <v>21</v>
      </c>
      <c r="U846" s="1" t="s">
        <v>25</v>
      </c>
      <c r="V846" s="1" t="s">
        <v>39</v>
      </c>
      <c r="W846" s="1" t="s">
        <v>45</v>
      </c>
      <c r="Y846" s="1" t="str">
        <f>IFERROR(__xludf.DUMMYFUNCTION("UNIQUE(S846:W846, TRUE)"),"4")</f>
        <v>4</v>
      </c>
      <c r="Z846" s="1" t="str">
        <f>IFERROR(__xludf.DUMMYFUNCTION("""COMPUTED_VALUE"""),"")</f>
        <v/>
      </c>
      <c r="AA846" s="1" t="str">
        <f>IFERROR(__xludf.DUMMYFUNCTION("""COMPUTED_VALUE"""),"A")</f>
        <v>A</v>
      </c>
      <c r="AB846" s="1" t="str">
        <f>IFERROR(__xludf.DUMMYFUNCTION("""COMPUTED_VALUE"""),"T")</f>
        <v>T</v>
      </c>
      <c r="AE846" s="1">
        <f t="shared" ref="AE846:AI846" si="846">IF($A846&lt;&gt;"", COUNTIF($D846:$H846, "=" &amp; Y846),"")</f>
        <v>2</v>
      </c>
      <c r="AF846" s="1">
        <f t="shared" si="846"/>
        <v>0</v>
      </c>
      <c r="AG846" s="1">
        <f t="shared" si="846"/>
        <v>1</v>
      </c>
      <c r="AH846" s="1">
        <f t="shared" si="846"/>
        <v>1</v>
      </c>
      <c r="AI846" s="1">
        <f t="shared" si="846"/>
        <v>0</v>
      </c>
      <c r="AJ846" s="1">
        <f t="shared" si="3"/>
        <v>1</v>
      </c>
      <c r="AL846" s="1">
        <f>IFERROR(__xludf.DUMMYFUNCTION("IFERROR(TRANSPOSE(SORT(TRANSPOSE(FILTER(AE846:AI846, AE846:AI846&lt;&gt;0)),1, FALSE)))"),2.0)</f>
        <v>2</v>
      </c>
      <c r="AM846" s="1">
        <f>IFERROR(__xludf.DUMMYFUNCTION("""COMPUTED_VALUE"""),1.0)</f>
        <v>1</v>
      </c>
      <c r="AN846" s="1">
        <f>IFERROR(__xludf.DUMMYFUNCTION("""COMPUTED_VALUE"""),1.0)</f>
        <v>1</v>
      </c>
      <c r="AR846" s="1">
        <v>3.0</v>
      </c>
      <c r="AS846" s="1">
        <v>1.0</v>
      </c>
      <c r="AT846" s="1">
        <v>1.0</v>
      </c>
      <c r="AU846" s="1"/>
      <c r="AV846" s="1"/>
      <c r="AX846" s="1">
        <v>845.0</v>
      </c>
      <c r="AY846" s="1">
        <v>4.0</v>
      </c>
      <c r="AZ846" s="1">
        <v>1.0</v>
      </c>
      <c r="BA846" s="1"/>
      <c r="BB846" s="1"/>
      <c r="BC846" s="1"/>
      <c r="BD846" s="1">
        <v>3.0</v>
      </c>
      <c r="BE846" s="1">
        <v>8.0</v>
      </c>
      <c r="BF846" s="1">
        <v>3.0</v>
      </c>
      <c r="BG846" s="1">
        <v>3.0</v>
      </c>
      <c r="BH846" s="1">
        <v>3.0</v>
      </c>
      <c r="BI846" s="1">
        <v>38333.0</v>
      </c>
      <c r="BJ846" s="1">
        <v>237.0</v>
      </c>
      <c r="BL846" s="1">
        <v>200265.0</v>
      </c>
    </row>
    <row r="847" ht="15.75" customHeight="1">
      <c r="A847" s="2" t="s">
        <v>1591</v>
      </c>
      <c r="B847" s="1" t="str">
        <f>IFERROR(__xludf.DUMMYFUNCTION("""COMPUTED_VALUE"""),"T29Q4")</f>
        <v>T29Q4</v>
      </c>
      <c r="C847" s="1">
        <f>IFERROR(__xludf.DUMMYFUNCTION("""COMPUTED_VALUE"""),33.0)</f>
        <v>33</v>
      </c>
      <c r="D847" s="1" t="s">
        <v>45</v>
      </c>
      <c r="E847" s="1" t="s">
        <v>24</v>
      </c>
      <c r="F847" s="1" t="s">
        <v>23</v>
      </c>
      <c r="G847" s="1" t="s">
        <v>20</v>
      </c>
      <c r="H847" s="1" t="s">
        <v>21</v>
      </c>
      <c r="M847" s="1">
        <v>10.0</v>
      </c>
      <c r="N847" s="1">
        <v>2.0</v>
      </c>
      <c r="O847" s="1">
        <v>9.0</v>
      </c>
      <c r="P847" s="1">
        <v>12.0</v>
      </c>
      <c r="Q847" s="1">
        <v>4.0</v>
      </c>
      <c r="S847" s="1" t="s">
        <v>45</v>
      </c>
      <c r="T847" s="1" t="s">
        <v>24</v>
      </c>
      <c r="U847" s="1" t="s">
        <v>23</v>
      </c>
      <c r="V847" s="1" t="s">
        <v>20</v>
      </c>
      <c r="W847" s="1" t="s">
        <v>21</v>
      </c>
      <c r="Y847" s="1" t="str">
        <f>IFERROR(__xludf.DUMMYFUNCTION("UNIQUE(S847:W847, TRUE)"),"T")</f>
        <v>T</v>
      </c>
      <c r="Z847" s="1" t="str">
        <f>IFERROR(__xludf.DUMMYFUNCTION("""COMPUTED_VALUE"""),"2")</f>
        <v>2</v>
      </c>
      <c r="AA847" s="1" t="str">
        <f>IFERROR(__xludf.DUMMYFUNCTION("""COMPUTED_VALUE"""),"9")</f>
        <v>9</v>
      </c>
      <c r="AB847" s="1" t="str">
        <f>IFERROR(__xludf.DUMMYFUNCTION("""COMPUTED_VALUE"""),"Q")</f>
        <v>Q</v>
      </c>
      <c r="AC847" s="1" t="str">
        <f>IFERROR(__xludf.DUMMYFUNCTION("""COMPUTED_VALUE"""),"4")</f>
        <v>4</v>
      </c>
      <c r="AE847" s="1">
        <f t="shared" ref="AE847:AI847" si="847">IF($A847&lt;&gt;"", COUNTIF($D847:$H847, "=" &amp; Y847),"")</f>
        <v>1</v>
      </c>
      <c r="AF847" s="1">
        <f t="shared" si="847"/>
        <v>1</v>
      </c>
      <c r="AG847" s="1">
        <f t="shared" si="847"/>
        <v>1</v>
      </c>
      <c r="AH847" s="1">
        <f t="shared" si="847"/>
        <v>1</v>
      </c>
      <c r="AI847" s="1">
        <f t="shared" si="847"/>
        <v>1</v>
      </c>
      <c r="AJ847" s="1">
        <f t="shared" si="3"/>
        <v>0</v>
      </c>
      <c r="AL847" s="1">
        <f>IFERROR(__xludf.DUMMYFUNCTION("IFERROR(TRANSPOSE(SORT(TRANSPOSE(FILTER(AE847:AI847, AE847:AI847&lt;&gt;0)),1, FALSE)))"),1.0)</f>
        <v>1</v>
      </c>
      <c r="AM847" s="1">
        <f>IFERROR(__xludf.DUMMYFUNCTION("""COMPUTED_VALUE"""),1.0)</f>
        <v>1</v>
      </c>
      <c r="AN847" s="1">
        <f>IFERROR(__xludf.DUMMYFUNCTION("""COMPUTED_VALUE"""),1.0)</f>
        <v>1</v>
      </c>
      <c r="AO847" s="1">
        <f>IFERROR(__xludf.DUMMYFUNCTION("""COMPUTED_VALUE"""),1.0)</f>
        <v>1</v>
      </c>
      <c r="AP847" s="1">
        <f>IFERROR(__xludf.DUMMYFUNCTION("""COMPUTED_VALUE"""),1.0)</f>
        <v>1</v>
      </c>
      <c r="AR847" s="1">
        <v>1.0</v>
      </c>
      <c r="AS847" s="1">
        <v>1.0</v>
      </c>
      <c r="AT847" s="1">
        <v>1.0</v>
      </c>
      <c r="AU847" s="1">
        <v>1.0</v>
      </c>
      <c r="AV847" s="1">
        <v>1.0</v>
      </c>
      <c r="AX847" s="1">
        <v>846.0</v>
      </c>
      <c r="AY847" s="1">
        <v>4.0</v>
      </c>
      <c r="AZ847" s="1">
        <v>1.0</v>
      </c>
      <c r="BA847" s="1"/>
      <c r="BB847" s="1"/>
      <c r="BC847" s="1"/>
      <c r="BD847" s="1">
        <v>3.0</v>
      </c>
      <c r="BE847" s="1">
        <v>9.0</v>
      </c>
      <c r="BF847" s="1">
        <v>3.0</v>
      </c>
      <c r="BG847" s="1">
        <v>3.0</v>
      </c>
      <c r="BH847" s="1">
        <v>3.0</v>
      </c>
      <c r="BI847" s="1">
        <v>39333.0</v>
      </c>
      <c r="BJ847" s="1">
        <v>500.0</v>
      </c>
      <c r="BL847" s="1">
        <v>423000.0</v>
      </c>
    </row>
    <row r="848" ht="15.75" customHeight="1">
      <c r="A848" s="2" t="s">
        <v>1592</v>
      </c>
      <c r="B848" s="1" t="str">
        <f>IFERROR(__xludf.DUMMYFUNCTION("""COMPUTED_VALUE"""),"AKJ9K")</f>
        <v>AKJ9K</v>
      </c>
      <c r="C848" s="1">
        <f>IFERROR(__xludf.DUMMYFUNCTION("""COMPUTED_VALUE"""),264.0)</f>
        <v>264</v>
      </c>
      <c r="D848" s="1" t="s">
        <v>39</v>
      </c>
      <c r="E848" s="1" t="s">
        <v>38</v>
      </c>
      <c r="F848" s="1" t="s">
        <v>22</v>
      </c>
      <c r="G848" s="1" t="s">
        <v>23</v>
      </c>
      <c r="H848" s="1" t="s">
        <v>38</v>
      </c>
      <c r="M848" s="1">
        <v>14.0</v>
      </c>
      <c r="N848" s="1">
        <v>13.0</v>
      </c>
      <c r="O848" s="1">
        <v>1.0</v>
      </c>
      <c r="P848" s="1">
        <v>9.0</v>
      </c>
      <c r="Q848" s="1">
        <v>13.0</v>
      </c>
      <c r="S848" s="1" t="s">
        <v>39</v>
      </c>
      <c r="T848" s="1" t="s">
        <v>38</v>
      </c>
      <c r="U848" s="1" t="s">
        <v>25</v>
      </c>
      <c r="V848" s="1" t="s">
        <v>23</v>
      </c>
      <c r="W848" s="1" t="s">
        <v>38</v>
      </c>
      <c r="Y848" s="1" t="str">
        <f>IFERROR(__xludf.DUMMYFUNCTION("UNIQUE(S848:W848, TRUE)"),"A")</f>
        <v>A</v>
      </c>
      <c r="Z848" s="1" t="str">
        <f>IFERROR(__xludf.DUMMYFUNCTION("""COMPUTED_VALUE"""),"K")</f>
        <v>K</v>
      </c>
      <c r="AA848" s="1" t="str">
        <f>IFERROR(__xludf.DUMMYFUNCTION("""COMPUTED_VALUE"""),"")</f>
        <v/>
      </c>
      <c r="AB848" s="1" t="str">
        <f>IFERROR(__xludf.DUMMYFUNCTION("""COMPUTED_VALUE"""),"9")</f>
        <v>9</v>
      </c>
      <c r="AE848" s="1">
        <f t="shared" ref="AE848:AI848" si="848">IF($A848&lt;&gt;"", COUNTIF($D848:$H848, "=" &amp; Y848),"")</f>
        <v>1</v>
      </c>
      <c r="AF848" s="1">
        <f t="shared" si="848"/>
        <v>2</v>
      </c>
      <c r="AG848" s="1">
        <f t="shared" si="848"/>
        <v>0</v>
      </c>
      <c r="AH848" s="1">
        <f t="shared" si="848"/>
        <v>1</v>
      </c>
      <c r="AI848" s="1">
        <f t="shared" si="848"/>
        <v>0</v>
      </c>
      <c r="AJ848" s="1">
        <f t="shared" si="3"/>
        <v>1</v>
      </c>
      <c r="AL848" s="1">
        <f>IFERROR(__xludf.DUMMYFUNCTION("IFERROR(TRANSPOSE(SORT(TRANSPOSE(FILTER(AE848:AI848, AE848:AI848&lt;&gt;0)),1, FALSE)))"),2.0)</f>
        <v>2</v>
      </c>
      <c r="AM848" s="1">
        <f>IFERROR(__xludf.DUMMYFUNCTION("""COMPUTED_VALUE"""),1.0)</f>
        <v>1</v>
      </c>
      <c r="AN848" s="1">
        <f>IFERROR(__xludf.DUMMYFUNCTION("""COMPUTED_VALUE"""),1.0)</f>
        <v>1</v>
      </c>
      <c r="AR848" s="1">
        <v>3.0</v>
      </c>
      <c r="AS848" s="1">
        <v>1.0</v>
      </c>
      <c r="AT848" s="1">
        <v>1.0</v>
      </c>
      <c r="AU848" s="1"/>
      <c r="AV848" s="1"/>
      <c r="AX848" s="1">
        <v>847.0</v>
      </c>
      <c r="AY848" s="1">
        <v>4.0</v>
      </c>
      <c r="AZ848" s="1">
        <v>1.0</v>
      </c>
      <c r="BA848" s="1"/>
      <c r="BB848" s="1"/>
      <c r="BC848" s="1"/>
      <c r="BD848" s="1">
        <v>3.0</v>
      </c>
      <c r="BE848" s="1">
        <v>9.0</v>
      </c>
      <c r="BF848" s="1">
        <v>9.0</v>
      </c>
      <c r="BG848" s="1">
        <v>1.0</v>
      </c>
      <c r="BH848" s="1">
        <v>9.0</v>
      </c>
      <c r="BI848" s="1" t="s">
        <v>1593</v>
      </c>
      <c r="BJ848" s="1">
        <v>561.0</v>
      </c>
      <c r="BL848" s="1">
        <v>475167.0</v>
      </c>
    </row>
    <row r="849" ht="15.75" customHeight="1">
      <c r="A849" s="2" t="s">
        <v>1594</v>
      </c>
      <c r="B849" s="1" t="str">
        <f>IFERROR(__xludf.DUMMYFUNCTION("""COMPUTED_VALUE"""),"7AAA4")</f>
        <v>7AAA4</v>
      </c>
      <c r="C849" s="1">
        <f>IFERROR(__xludf.DUMMYFUNCTION("""COMPUTED_VALUE"""),549.0)</f>
        <v>549</v>
      </c>
      <c r="D849" s="1" t="s">
        <v>28</v>
      </c>
      <c r="E849" s="1" t="s">
        <v>39</v>
      </c>
      <c r="F849" s="1" t="s">
        <v>39</v>
      </c>
      <c r="G849" s="1" t="s">
        <v>39</v>
      </c>
      <c r="H849" s="1" t="s">
        <v>21</v>
      </c>
      <c r="M849" s="1">
        <v>7.0</v>
      </c>
      <c r="N849" s="1">
        <v>14.0</v>
      </c>
      <c r="O849" s="1">
        <v>14.0</v>
      </c>
      <c r="P849" s="1">
        <v>14.0</v>
      </c>
      <c r="Q849" s="1">
        <v>4.0</v>
      </c>
      <c r="S849" s="1" t="s">
        <v>28</v>
      </c>
      <c r="T849" s="1" t="s">
        <v>39</v>
      </c>
      <c r="U849" s="1" t="s">
        <v>39</v>
      </c>
      <c r="V849" s="1" t="s">
        <v>39</v>
      </c>
      <c r="W849" s="1" t="s">
        <v>21</v>
      </c>
      <c r="Y849" s="1" t="str">
        <f>IFERROR(__xludf.DUMMYFUNCTION("UNIQUE(S849:W849, TRUE)"),"7")</f>
        <v>7</v>
      </c>
      <c r="Z849" s="1" t="str">
        <f>IFERROR(__xludf.DUMMYFUNCTION("""COMPUTED_VALUE"""),"A")</f>
        <v>A</v>
      </c>
      <c r="AA849" s="1" t="str">
        <f>IFERROR(__xludf.DUMMYFUNCTION("""COMPUTED_VALUE"""),"4")</f>
        <v>4</v>
      </c>
      <c r="AE849" s="1">
        <f t="shared" ref="AE849:AI849" si="849">IF($A849&lt;&gt;"", COUNTIF($D849:$H849, "=" &amp; Y849),"")</f>
        <v>1</v>
      </c>
      <c r="AF849" s="1">
        <f t="shared" si="849"/>
        <v>3</v>
      </c>
      <c r="AG849" s="1">
        <f t="shared" si="849"/>
        <v>1</v>
      </c>
      <c r="AH849" s="1">
        <f t="shared" si="849"/>
        <v>0</v>
      </c>
      <c r="AI849" s="1">
        <f t="shared" si="849"/>
        <v>0</v>
      </c>
      <c r="AJ849" s="1">
        <f t="shared" si="3"/>
        <v>0</v>
      </c>
      <c r="AL849" s="1">
        <f>IFERROR(__xludf.DUMMYFUNCTION("IFERROR(TRANSPOSE(SORT(TRANSPOSE(FILTER(AE849:AI849, AE849:AI849&lt;&gt;0)),1, FALSE)))"),3.0)</f>
        <v>3</v>
      </c>
      <c r="AM849" s="1">
        <f>IFERROR(__xludf.DUMMYFUNCTION("""COMPUTED_VALUE"""),1.0)</f>
        <v>1</v>
      </c>
      <c r="AN849" s="1">
        <f>IFERROR(__xludf.DUMMYFUNCTION("""COMPUTED_VALUE"""),1.0)</f>
        <v>1</v>
      </c>
      <c r="AR849" s="1">
        <v>3.0</v>
      </c>
      <c r="AS849" s="1">
        <v>1.0</v>
      </c>
      <c r="AT849" s="1">
        <v>1.0</v>
      </c>
      <c r="AU849" s="1"/>
      <c r="AV849" s="1"/>
      <c r="AX849" s="1">
        <v>848.0</v>
      </c>
      <c r="AY849" s="1">
        <v>4.0</v>
      </c>
      <c r="AZ849" s="1">
        <v>1.0</v>
      </c>
      <c r="BA849" s="1"/>
      <c r="BB849" s="1"/>
      <c r="BC849" s="1"/>
      <c r="BD849" s="1">
        <v>3.0</v>
      </c>
      <c r="BE849" s="1">
        <v>13.0</v>
      </c>
      <c r="BF849" s="1">
        <v>13.0</v>
      </c>
      <c r="BG849" s="1">
        <v>13.0</v>
      </c>
      <c r="BH849" s="1">
        <v>13.0</v>
      </c>
      <c r="BI849" s="1" t="s">
        <v>1595</v>
      </c>
      <c r="BJ849" s="1">
        <v>636.0</v>
      </c>
      <c r="BL849" s="1">
        <v>539328.0</v>
      </c>
    </row>
    <row r="850" ht="15.75" customHeight="1">
      <c r="A850" s="2" t="s">
        <v>1596</v>
      </c>
      <c r="B850" s="1" t="str">
        <f>IFERROR(__xludf.DUMMYFUNCTION("""COMPUTED_VALUE"""),"T47A6")</f>
        <v>T47A6</v>
      </c>
      <c r="C850" s="1">
        <f>IFERROR(__xludf.DUMMYFUNCTION("""COMPUTED_VALUE"""),241.0)</f>
        <v>241</v>
      </c>
      <c r="D850" s="1" t="s">
        <v>45</v>
      </c>
      <c r="E850" s="1" t="s">
        <v>21</v>
      </c>
      <c r="F850" s="1" t="s">
        <v>28</v>
      </c>
      <c r="G850" s="1" t="s">
        <v>39</v>
      </c>
      <c r="H850" s="1" t="s">
        <v>40</v>
      </c>
      <c r="M850" s="1">
        <v>10.0</v>
      </c>
      <c r="N850" s="1">
        <v>4.0</v>
      </c>
      <c r="O850" s="1">
        <v>7.0</v>
      </c>
      <c r="P850" s="1">
        <v>14.0</v>
      </c>
      <c r="Q850" s="1">
        <v>6.0</v>
      </c>
      <c r="S850" s="1" t="s">
        <v>45</v>
      </c>
      <c r="T850" s="1" t="s">
        <v>21</v>
      </c>
      <c r="U850" s="1" t="s">
        <v>28</v>
      </c>
      <c r="V850" s="1" t="s">
        <v>39</v>
      </c>
      <c r="W850" s="1" t="s">
        <v>40</v>
      </c>
      <c r="Y850" s="1" t="str">
        <f>IFERROR(__xludf.DUMMYFUNCTION("UNIQUE(S850:W850, TRUE)"),"T")</f>
        <v>T</v>
      </c>
      <c r="Z850" s="1" t="str">
        <f>IFERROR(__xludf.DUMMYFUNCTION("""COMPUTED_VALUE"""),"4")</f>
        <v>4</v>
      </c>
      <c r="AA850" s="1" t="str">
        <f>IFERROR(__xludf.DUMMYFUNCTION("""COMPUTED_VALUE"""),"7")</f>
        <v>7</v>
      </c>
      <c r="AB850" s="1" t="str">
        <f>IFERROR(__xludf.DUMMYFUNCTION("""COMPUTED_VALUE"""),"A")</f>
        <v>A</v>
      </c>
      <c r="AC850" s="1" t="str">
        <f>IFERROR(__xludf.DUMMYFUNCTION("""COMPUTED_VALUE"""),"6")</f>
        <v>6</v>
      </c>
      <c r="AE850" s="1">
        <f t="shared" ref="AE850:AI850" si="850">IF($A850&lt;&gt;"", COUNTIF($D850:$H850, "=" &amp; Y850),"")</f>
        <v>1</v>
      </c>
      <c r="AF850" s="1">
        <f t="shared" si="850"/>
        <v>1</v>
      </c>
      <c r="AG850" s="1">
        <f t="shared" si="850"/>
        <v>1</v>
      </c>
      <c r="AH850" s="1">
        <f t="shared" si="850"/>
        <v>1</v>
      </c>
      <c r="AI850" s="1">
        <f t="shared" si="850"/>
        <v>1</v>
      </c>
      <c r="AJ850" s="1">
        <f t="shared" si="3"/>
        <v>0</v>
      </c>
      <c r="AL850" s="1">
        <f>IFERROR(__xludf.DUMMYFUNCTION("IFERROR(TRANSPOSE(SORT(TRANSPOSE(FILTER(AE850:AI850, AE850:AI850&lt;&gt;0)),1, FALSE)))"),1.0)</f>
        <v>1</v>
      </c>
      <c r="AM850" s="1">
        <f>IFERROR(__xludf.DUMMYFUNCTION("""COMPUTED_VALUE"""),1.0)</f>
        <v>1</v>
      </c>
      <c r="AN850" s="1">
        <f>IFERROR(__xludf.DUMMYFUNCTION("""COMPUTED_VALUE"""),1.0)</f>
        <v>1</v>
      </c>
      <c r="AO850" s="1">
        <f>IFERROR(__xludf.DUMMYFUNCTION("""COMPUTED_VALUE"""),1.0)</f>
        <v>1</v>
      </c>
      <c r="AP850" s="1">
        <f>IFERROR(__xludf.DUMMYFUNCTION("""COMPUTED_VALUE"""),1.0)</f>
        <v>1</v>
      </c>
      <c r="AR850" s="1">
        <v>1.0</v>
      </c>
      <c r="AS850" s="1">
        <v>1.0</v>
      </c>
      <c r="AT850" s="1">
        <v>1.0</v>
      </c>
      <c r="AU850" s="1">
        <v>1.0</v>
      </c>
      <c r="AV850" s="1">
        <v>1.0</v>
      </c>
      <c r="AX850" s="1">
        <v>849.0</v>
      </c>
      <c r="AY850" s="1">
        <v>4.0</v>
      </c>
      <c r="AZ850" s="1">
        <v>1.0</v>
      </c>
      <c r="BA850" s="1"/>
      <c r="BB850" s="1"/>
      <c r="BC850" s="1"/>
      <c r="BD850" s="1">
        <v>3.0</v>
      </c>
      <c r="BE850" s="1">
        <v>14.0</v>
      </c>
      <c r="BF850" s="1">
        <v>3.0</v>
      </c>
      <c r="BG850" s="1">
        <v>3.0</v>
      </c>
      <c r="BH850" s="1">
        <v>3.0</v>
      </c>
      <c r="BI850" s="1" t="s">
        <v>1597</v>
      </c>
      <c r="BJ850" s="1">
        <v>834.0</v>
      </c>
      <c r="BL850" s="1">
        <v>708066.0</v>
      </c>
    </row>
    <row r="851" ht="15.75" customHeight="1">
      <c r="A851" s="2" t="s">
        <v>1598</v>
      </c>
      <c r="B851" s="1" t="str">
        <f>IFERROR(__xludf.DUMMYFUNCTION("""COMPUTED_VALUE"""),"27A33")</f>
        <v>27A33</v>
      </c>
      <c r="C851" s="1">
        <f>IFERROR(__xludf.DUMMYFUNCTION("""COMPUTED_VALUE"""),3.0)</f>
        <v>3</v>
      </c>
      <c r="D851" s="1" t="s">
        <v>24</v>
      </c>
      <c r="E851" s="1" t="s">
        <v>28</v>
      </c>
      <c r="F851" s="1" t="s">
        <v>39</v>
      </c>
      <c r="G851" s="1" t="s">
        <v>31</v>
      </c>
      <c r="H851" s="1" t="s">
        <v>31</v>
      </c>
      <c r="M851" s="1">
        <v>2.0</v>
      </c>
      <c r="N851" s="1">
        <v>7.0</v>
      </c>
      <c r="O851" s="1">
        <v>14.0</v>
      </c>
      <c r="P851" s="1">
        <v>3.0</v>
      </c>
      <c r="Q851" s="1">
        <v>3.0</v>
      </c>
      <c r="S851" s="1" t="s">
        <v>24</v>
      </c>
      <c r="T851" s="1" t="s">
        <v>28</v>
      </c>
      <c r="U851" s="1" t="s">
        <v>39</v>
      </c>
      <c r="V851" s="1" t="s">
        <v>31</v>
      </c>
      <c r="W851" s="1" t="s">
        <v>31</v>
      </c>
      <c r="Y851" s="1" t="str">
        <f>IFERROR(__xludf.DUMMYFUNCTION("UNIQUE(S851:W851, TRUE)"),"2")</f>
        <v>2</v>
      </c>
      <c r="Z851" s="1" t="str">
        <f>IFERROR(__xludf.DUMMYFUNCTION("""COMPUTED_VALUE"""),"7")</f>
        <v>7</v>
      </c>
      <c r="AA851" s="1" t="str">
        <f>IFERROR(__xludf.DUMMYFUNCTION("""COMPUTED_VALUE"""),"A")</f>
        <v>A</v>
      </c>
      <c r="AB851" s="1" t="str">
        <f>IFERROR(__xludf.DUMMYFUNCTION("""COMPUTED_VALUE"""),"3")</f>
        <v>3</v>
      </c>
      <c r="AE851" s="1">
        <f t="shared" ref="AE851:AI851" si="851">IF($A851&lt;&gt;"", COUNTIF($D851:$H851, "=" &amp; Y851),"")</f>
        <v>1</v>
      </c>
      <c r="AF851" s="1">
        <f t="shared" si="851"/>
        <v>1</v>
      </c>
      <c r="AG851" s="1">
        <f t="shared" si="851"/>
        <v>1</v>
      </c>
      <c r="AH851" s="1">
        <f t="shared" si="851"/>
        <v>2</v>
      </c>
      <c r="AI851" s="1">
        <f t="shared" si="851"/>
        <v>0</v>
      </c>
      <c r="AJ851" s="1">
        <f t="shared" si="3"/>
        <v>0</v>
      </c>
      <c r="AL851" s="1">
        <f>IFERROR(__xludf.DUMMYFUNCTION("IFERROR(TRANSPOSE(SORT(TRANSPOSE(FILTER(AE851:AI851, AE851:AI851&lt;&gt;0)),1, FALSE)))"),2.0)</f>
        <v>2</v>
      </c>
      <c r="AM851" s="1">
        <f>IFERROR(__xludf.DUMMYFUNCTION("""COMPUTED_VALUE"""),1.0)</f>
        <v>1</v>
      </c>
      <c r="AN851" s="1">
        <f>IFERROR(__xludf.DUMMYFUNCTION("""COMPUTED_VALUE"""),1.0)</f>
        <v>1</v>
      </c>
      <c r="AO851" s="1">
        <f>IFERROR(__xludf.DUMMYFUNCTION("""COMPUTED_VALUE"""),1.0)</f>
        <v>1</v>
      </c>
      <c r="AR851" s="1">
        <v>2.0</v>
      </c>
      <c r="AS851" s="1">
        <v>1.0</v>
      </c>
      <c r="AT851" s="1">
        <v>1.0</v>
      </c>
      <c r="AU851" s="1">
        <v>1.0</v>
      </c>
      <c r="AV851" s="1"/>
      <c r="AX851" s="1">
        <v>850.0</v>
      </c>
      <c r="AY851" s="1">
        <v>4.0</v>
      </c>
      <c r="AZ851" s="1">
        <v>1.0</v>
      </c>
      <c r="BA851" s="1"/>
      <c r="BB851" s="1"/>
      <c r="BC851" s="1"/>
      <c r="BD851" s="1">
        <v>4.0</v>
      </c>
      <c r="BE851" s="1">
        <v>1.0</v>
      </c>
      <c r="BF851" s="1">
        <v>2.0</v>
      </c>
      <c r="BG851" s="1">
        <v>1.0</v>
      </c>
      <c r="BH851" s="1">
        <v>2.0</v>
      </c>
      <c r="BI851" s="1" t="s">
        <v>1599</v>
      </c>
      <c r="BJ851" s="1">
        <v>388.0</v>
      </c>
      <c r="BL851" s="1">
        <v>329800.0</v>
      </c>
    </row>
    <row r="852" ht="15.75" customHeight="1">
      <c r="A852" s="2" t="s">
        <v>1600</v>
      </c>
      <c r="B852" s="1" t="str">
        <f>IFERROR(__xludf.DUMMYFUNCTION("""COMPUTED_VALUE"""),"3AA3K")</f>
        <v>3AA3K</v>
      </c>
      <c r="C852" s="1">
        <f>IFERROR(__xludf.DUMMYFUNCTION("""COMPUTED_VALUE"""),260.0)</f>
        <v>260</v>
      </c>
      <c r="D852" s="1" t="s">
        <v>31</v>
      </c>
      <c r="E852" s="1" t="s">
        <v>39</v>
      </c>
      <c r="F852" s="1" t="s">
        <v>39</v>
      </c>
      <c r="G852" s="1" t="s">
        <v>31</v>
      </c>
      <c r="H852" s="1" t="s">
        <v>38</v>
      </c>
      <c r="M852" s="1">
        <v>3.0</v>
      </c>
      <c r="N852" s="1">
        <v>14.0</v>
      </c>
      <c r="O852" s="1">
        <v>14.0</v>
      </c>
      <c r="P852" s="1">
        <v>3.0</v>
      </c>
      <c r="Q852" s="1">
        <v>13.0</v>
      </c>
      <c r="S852" s="1" t="s">
        <v>31</v>
      </c>
      <c r="T852" s="1" t="s">
        <v>39</v>
      </c>
      <c r="U852" s="1" t="s">
        <v>39</v>
      </c>
      <c r="V852" s="1" t="s">
        <v>31</v>
      </c>
      <c r="W852" s="1" t="s">
        <v>38</v>
      </c>
      <c r="Y852" s="1" t="str">
        <f>IFERROR(__xludf.DUMMYFUNCTION("UNIQUE(S852:W852, TRUE)"),"3")</f>
        <v>3</v>
      </c>
      <c r="Z852" s="1" t="str">
        <f>IFERROR(__xludf.DUMMYFUNCTION("""COMPUTED_VALUE"""),"A")</f>
        <v>A</v>
      </c>
      <c r="AA852" s="1" t="str">
        <f>IFERROR(__xludf.DUMMYFUNCTION("""COMPUTED_VALUE"""),"K")</f>
        <v>K</v>
      </c>
      <c r="AE852" s="1">
        <f t="shared" ref="AE852:AI852" si="852">IF($A852&lt;&gt;"", COUNTIF($D852:$H852, "=" &amp; Y852),"")</f>
        <v>2</v>
      </c>
      <c r="AF852" s="1">
        <f t="shared" si="852"/>
        <v>2</v>
      </c>
      <c r="AG852" s="1">
        <f t="shared" si="852"/>
        <v>1</v>
      </c>
      <c r="AH852" s="1">
        <f t="shared" si="852"/>
        <v>0</v>
      </c>
      <c r="AI852" s="1">
        <f t="shared" si="852"/>
        <v>0</v>
      </c>
      <c r="AJ852" s="1">
        <f t="shared" si="3"/>
        <v>0</v>
      </c>
      <c r="AL852" s="1">
        <f>IFERROR(__xludf.DUMMYFUNCTION("IFERROR(TRANSPOSE(SORT(TRANSPOSE(FILTER(AE852:AI852, AE852:AI852&lt;&gt;0)),1, FALSE)))"),2.0)</f>
        <v>2</v>
      </c>
      <c r="AM852" s="1">
        <f>IFERROR(__xludf.DUMMYFUNCTION("""COMPUTED_VALUE"""),2.0)</f>
        <v>2</v>
      </c>
      <c r="AN852" s="1">
        <f>IFERROR(__xludf.DUMMYFUNCTION("""COMPUTED_VALUE"""),1.0)</f>
        <v>1</v>
      </c>
      <c r="AR852" s="1">
        <v>2.0</v>
      </c>
      <c r="AS852" s="1">
        <v>2.0</v>
      </c>
      <c r="AT852" s="1">
        <v>1.0</v>
      </c>
      <c r="AU852" s="1"/>
      <c r="AV852" s="1"/>
      <c r="AX852" s="1">
        <v>851.0</v>
      </c>
      <c r="AY852" s="1">
        <v>4.0</v>
      </c>
      <c r="AZ852" s="1">
        <v>1.0</v>
      </c>
      <c r="BA852" s="1"/>
      <c r="BB852" s="1"/>
      <c r="BC852" s="1"/>
      <c r="BD852" s="1">
        <v>4.0</v>
      </c>
      <c r="BE852" s="1">
        <v>1.0</v>
      </c>
      <c r="BF852" s="1">
        <v>4.0</v>
      </c>
      <c r="BG852" s="1">
        <v>4.0</v>
      </c>
      <c r="BH852" s="1">
        <v>5.0</v>
      </c>
      <c r="BI852" s="1" t="s">
        <v>1601</v>
      </c>
      <c r="BJ852" s="1">
        <v>718.0</v>
      </c>
      <c r="BL852" s="1">
        <v>611018.0</v>
      </c>
    </row>
    <row r="853" ht="15.75" customHeight="1">
      <c r="A853" s="2" t="s">
        <v>1602</v>
      </c>
      <c r="B853" s="1" t="str">
        <f>IFERROR(__xludf.DUMMYFUNCTION("""COMPUTED_VALUE"""),"6AK9K")</f>
        <v>6AK9K</v>
      </c>
      <c r="C853" s="1">
        <f>IFERROR(__xludf.DUMMYFUNCTION("""COMPUTED_VALUE"""),516.0)</f>
        <v>516</v>
      </c>
      <c r="D853" s="1" t="s">
        <v>40</v>
      </c>
      <c r="E853" s="1" t="s">
        <v>39</v>
      </c>
      <c r="F853" s="1" t="s">
        <v>38</v>
      </c>
      <c r="G853" s="1" t="s">
        <v>23</v>
      </c>
      <c r="H853" s="1" t="s">
        <v>38</v>
      </c>
      <c r="M853" s="1">
        <v>6.0</v>
      </c>
      <c r="N853" s="1">
        <v>14.0</v>
      </c>
      <c r="O853" s="1">
        <v>13.0</v>
      </c>
      <c r="P853" s="1">
        <v>9.0</v>
      </c>
      <c r="Q853" s="1">
        <v>13.0</v>
      </c>
      <c r="S853" s="1" t="s">
        <v>40</v>
      </c>
      <c r="T853" s="1" t="s">
        <v>39</v>
      </c>
      <c r="U853" s="1" t="s">
        <v>38</v>
      </c>
      <c r="V853" s="1" t="s">
        <v>23</v>
      </c>
      <c r="W853" s="1" t="s">
        <v>38</v>
      </c>
      <c r="Y853" s="1" t="str">
        <f>IFERROR(__xludf.DUMMYFUNCTION("UNIQUE(S853:W853, TRUE)"),"6")</f>
        <v>6</v>
      </c>
      <c r="Z853" s="1" t="str">
        <f>IFERROR(__xludf.DUMMYFUNCTION("""COMPUTED_VALUE"""),"A")</f>
        <v>A</v>
      </c>
      <c r="AA853" s="1" t="str">
        <f>IFERROR(__xludf.DUMMYFUNCTION("""COMPUTED_VALUE"""),"K")</f>
        <v>K</v>
      </c>
      <c r="AB853" s="1" t="str">
        <f>IFERROR(__xludf.DUMMYFUNCTION("""COMPUTED_VALUE"""),"9")</f>
        <v>9</v>
      </c>
      <c r="AE853" s="1">
        <f t="shared" ref="AE853:AI853" si="853">IF($A853&lt;&gt;"", COUNTIF($D853:$H853, "=" &amp; Y853),"")</f>
        <v>1</v>
      </c>
      <c r="AF853" s="1">
        <f t="shared" si="853"/>
        <v>1</v>
      </c>
      <c r="AG853" s="1">
        <f t="shared" si="853"/>
        <v>2</v>
      </c>
      <c r="AH853" s="1">
        <f t="shared" si="853"/>
        <v>1</v>
      </c>
      <c r="AI853" s="1">
        <f t="shared" si="853"/>
        <v>0</v>
      </c>
      <c r="AJ853" s="1">
        <f t="shared" si="3"/>
        <v>0</v>
      </c>
      <c r="AL853" s="1">
        <f>IFERROR(__xludf.DUMMYFUNCTION("IFERROR(TRANSPOSE(SORT(TRANSPOSE(FILTER(AE853:AI853, AE853:AI853&lt;&gt;0)),1, FALSE)))"),2.0)</f>
        <v>2</v>
      </c>
      <c r="AM853" s="1">
        <f>IFERROR(__xludf.DUMMYFUNCTION("""COMPUTED_VALUE"""),1.0)</f>
        <v>1</v>
      </c>
      <c r="AN853" s="1">
        <f>IFERROR(__xludf.DUMMYFUNCTION("""COMPUTED_VALUE"""),1.0)</f>
        <v>1</v>
      </c>
      <c r="AO853" s="1">
        <f>IFERROR(__xludf.DUMMYFUNCTION("""COMPUTED_VALUE"""),1.0)</f>
        <v>1</v>
      </c>
      <c r="AR853" s="1">
        <v>2.0</v>
      </c>
      <c r="AS853" s="1">
        <v>1.0</v>
      </c>
      <c r="AT853" s="1">
        <v>1.0</v>
      </c>
      <c r="AU853" s="1">
        <v>1.0</v>
      </c>
      <c r="AV853" s="1"/>
      <c r="AX853" s="1">
        <v>852.0</v>
      </c>
      <c r="AY853" s="1">
        <v>4.0</v>
      </c>
      <c r="AZ853" s="1">
        <v>1.0</v>
      </c>
      <c r="BA853" s="1"/>
      <c r="BB853" s="1"/>
      <c r="BC853" s="1"/>
      <c r="BD853" s="1">
        <v>4.0</v>
      </c>
      <c r="BE853" s="1">
        <v>1.0</v>
      </c>
      <c r="BF853" s="1">
        <v>7.0</v>
      </c>
      <c r="BG853" s="1">
        <v>4.0</v>
      </c>
      <c r="BH853" s="1">
        <v>4.0</v>
      </c>
      <c r="BI853" s="1" t="s">
        <v>1603</v>
      </c>
      <c r="BJ853" s="1">
        <v>881.0</v>
      </c>
      <c r="BL853" s="1">
        <v>750612.0</v>
      </c>
    </row>
    <row r="854" ht="15.75" customHeight="1">
      <c r="A854" s="2" t="s">
        <v>1604</v>
      </c>
      <c r="B854" s="1" t="str">
        <f>IFERROR(__xludf.DUMMYFUNCTION("""COMPUTED_VALUE"""),"9AJ85")</f>
        <v>9AJ85</v>
      </c>
      <c r="C854" s="1">
        <f>IFERROR(__xludf.DUMMYFUNCTION("""COMPUTED_VALUE"""),113.0)</f>
        <v>113</v>
      </c>
      <c r="D854" s="1" t="s">
        <v>23</v>
      </c>
      <c r="E854" s="1" t="s">
        <v>39</v>
      </c>
      <c r="F854" s="1" t="s">
        <v>22</v>
      </c>
      <c r="G854" s="1" t="s">
        <v>30</v>
      </c>
      <c r="H854" s="1" t="s">
        <v>29</v>
      </c>
      <c r="M854" s="1">
        <v>9.0</v>
      </c>
      <c r="N854" s="1">
        <v>14.0</v>
      </c>
      <c r="O854" s="1">
        <v>1.0</v>
      </c>
      <c r="P854" s="1">
        <v>8.0</v>
      </c>
      <c r="Q854" s="1">
        <v>5.0</v>
      </c>
      <c r="S854" s="1" t="s">
        <v>23</v>
      </c>
      <c r="T854" s="1" t="s">
        <v>39</v>
      </c>
      <c r="U854" s="1" t="s">
        <v>25</v>
      </c>
      <c r="V854" s="1" t="s">
        <v>30</v>
      </c>
      <c r="W854" s="1" t="s">
        <v>29</v>
      </c>
      <c r="Y854" s="1" t="str">
        <f>IFERROR(__xludf.DUMMYFUNCTION("UNIQUE(S854:W854, TRUE)"),"9")</f>
        <v>9</v>
      </c>
      <c r="Z854" s="1" t="str">
        <f>IFERROR(__xludf.DUMMYFUNCTION("""COMPUTED_VALUE"""),"A")</f>
        <v>A</v>
      </c>
      <c r="AA854" s="1" t="str">
        <f>IFERROR(__xludf.DUMMYFUNCTION("""COMPUTED_VALUE"""),"")</f>
        <v/>
      </c>
      <c r="AB854" s="1" t="str">
        <f>IFERROR(__xludf.DUMMYFUNCTION("""COMPUTED_VALUE"""),"8")</f>
        <v>8</v>
      </c>
      <c r="AC854" s="1" t="str">
        <f>IFERROR(__xludf.DUMMYFUNCTION("""COMPUTED_VALUE"""),"5")</f>
        <v>5</v>
      </c>
      <c r="AE854" s="1">
        <f t="shared" ref="AE854:AI854" si="854">IF($A854&lt;&gt;"", COUNTIF($D854:$H854, "=" &amp; Y854),"")</f>
        <v>1</v>
      </c>
      <c r="AF854" s="1">
        <f t="shared" si="854"/>
        <v>1</v>
      </c>
      <c r="AG854" s="1">
        <f t="shared" si="854"/>
        <v>0</v>
      </c>
      <c r="AH854" s="1">
        <f t="shared" si="854"/>
        <v>1</v>
      </c>
      <c r="AI854" s="1">
        <f t="shared" si="854"/>
        <v>1</v>
      </c>
      <c r="AJ854" s="1">
        <f t="shared" si="3"/>
        <v>1</v>
      </c>
      <c r="AL854" s="1">
        <f>IFERROR(__xludf.DUMMYFUNCTION("IFERROR(TRANSPOSE(SORT(TRANSPOSE(FILTER(AE854:AI854, AE854:AI854&lt;&gt;0)),1, FALSE)))"),1.0)</f>
        <v>1</v>
      </c>
      <c r="AM854" s="1">
        <f>IFERROR(__xludf.DUMMYFUNCTION("""COMPUTED_VALUE"""),1.0)</f>
        <v>1</v>
      </c>
      <c r="AN854" s="1">
        <f>IFERROR(__xludf.DUMMYFUNCTION("""COMPUTED_VALUE"""),1.0)</f>
        <v>1</v>
      </c>
      <c r="AO854" s="1">
        <f>IFERROR(__xludf.DUMMYFUNCTION("""COMPUTED_VALUE"""),1.0)</f>
        <v>1</v>
      </c>
      <c r="AR854" s="1">
        <v>2.0</v>
      </c>
      <c r="AS854" s="1">
        <v>1.0</v>
      </c>
      <c r="AT854" s="1">
        <v>1.0</v>
      </c>
      <c r="AU854" s="1">
        <v>1.0</v>
      </c>
      <c r="AV854" s="1"/>
      <c r="AX854" s="1">
        <v>853.0</v>
      </c>
      <c r="AY854" s="1">
        <v>4.0</v>
      </c>
      <c r="AZ854" s="1">
        <v>1.0</v>
      </c>
      <c r="BA854" s="1"/>
      <c r="BB854" s="1"/>
      <c r="BC854" s="1"/>
      <c r="BD854" s="1">
        <v>4.0</v>
      </c>
      <c r="BE854" s="1">
        <v>1.0</v>
      </c>
      <c r="BF854" s="1">
        <v>12.0</v>
      </c>
      <c r="BG854" s="1">
        <v>12.0</v>
      </c>
      <c r="BH854" s="1">
        <v>12.0</v>
      </c>
      <c r="BI854" s="1" t="s">
        <v>1605</v>
      </c>
      <c r="BJ854" s="1">
        <v>168.0</v>
      </c>
      <c r="BL854" s="1">
        <v>143304.0</v>
      </c>
    </row>
    <row r="855" ht="15.75" customHeight="1">
      <c r="A855" s="2" t="s">
        <v>1606</v>
      </c>
      <c r="B855" s="1" t="str">
        <f>IFERROR(__xludf.DUMMYFUNCTION("""COMPUTED_VALUE"""),"K4454")</f>
        <v>K4454</v>
      </c>
      <c r="C855" s="1">
        <f>IFERROR(__xludf.DUMMYFUNCTION("""COMPUTED_VALUE"""),767.0)</f>
        <v>767</v>
      </c>
      <c r="D855" s="1" t="s">
        <v>38</v>
      </c>
      <c r="E855" s="1" t="s">
        <v>21</v>
      </c>
      <c r="F855" s="1" t="s">
        <v>21</v>
      </c>
      <c r="G855" s="1" t="s">
        <v>29</v>
      </c>
      <c r="H855" s="1" t="s">
        <v>21</v>
      </c>
      <c r="M855" s="1">
        <v>13.0</v>
      </c>
      <c r="N855" s="1">
        <v>4.0</v>
      </c>
      <c r="O855" s="1">
        <v>4.0</v>
      </c>
      <c r="P855" s="1">
        <v>5.0</v>
      </c>
      <c r="Q855" s="1">
        <v>4.0</v>
      </c>
      <c r="S855" s="1" t="s">
        <v>38</v>
      </c>
      <c r="T855" s="1" t="s">
        <v>21</v>
      </c>
      <c r="U855" s="1" t="s">
        <v>21</v>
      </c>
      <c r="V855" s="1" t="s">
        <v>29</v>
      </c>
      <c r="W855" s="1" t="s">
        <v>21</v>
      </c>
      <c r="Y855" s="1" t="str">
        <f>IFERROR(__xludf.DUMMYFUNCTION("UNIQUE(S855:W855, TRUE)"),"K")</f>
        <v>K</v>
      </c>
      <c r="Z855" s="1" t="str">
        <f>IFERROR(__xludf.DUMMYFUNCTION("""COMPUTED_VALUE"""),"4")</f>
        <v>4</v>
      </c>
      <c r="AA855" s="1" t="str">
        <f>IFERROR(__xludf.DUMMYFUNCTION("""COMPUTED_VALUE"""),"5")</f>
        <v>5</v>
      </c>
      <c r="AE855" s="1">
        <f t="shared" ref="AE855:AI855" si="855">IF($A855&lt;&gt;"", COUNTIF($D855:$H855, "=" &amp; Y855),"")</f>
        <v>1</v>
      </c>
      <c r="AF855" s="1">
        <f t="shared" si="855"/>
        <v>3</v>
      </c>
      <c r="AG855" s="1">
        <f t="shared" si="855"/>
        <v>1</v>
      </c>
      <c r="AH855" s="1">
        <f t="shared" si="855"/>
        <v>0</v>
      </c>
      <c r="AI855" s="1">
        <f t="shared" si="855"/>
        <v>0</v>
      </c>
      <c r="AJ855" s="1">
        <f t="shared" si="3"/>
        <v>0</v>
      </c>
      <c r="AL855" s="1">
        <f>IFERROR(__xludf.DUMMYFUNCTION("IFERROR(TRANSPOSE(SORT(TRANSPOSE(FILTER(AE855:AI855, AE855:AI855&lt;&gt;0)),1, FALSE)))"),3.0)</f>
        <v>3</v>
      </c>
      <c r="AM855" s="1">
        <f>IFERROR(__xludf.DUMMYFUNCTION("""COMPUTED_VALUE"""),1.0)</f>
        <v>1</v>
      </c>
      <c r="AN855" s="1">
        <f>IFERROR(__xludf.DUMMYFUNCTION("""COMPUTED_VALUE"""),1.0)</f>
        <v>1</v>
      </c>
      <c r="AR855" s="1">
        <v>3.0</v>
      </c>
      <c r="AS855" s="1">
        <v>1.0</v>
      </c>
      <c r="AT855" s="1">
        <v>1.0</v>
      </c>
      <c r="AU855" s="1"/>
      <c r="AV855" s="1"/>
      <c r="AX855" s="1">
        <v>854.0</v>
      </c>
      <c r="AY855" s="1">
        <v>4.0</v>
      </c>
      <c r="AZ855" s="1">
        <v>1.0</v>
      </c>
      <c r="BA855" s="1"/>
      <c r="BB855" s="1"/>
      <c r="BC855" s="1"/>
      <c r="BD855" s="1">
        <v>4.0</v>
      </c>
      <c r="BE855" s="1">
        <v>3.0</v>
      </c>
      <c r="BF855" s="1">
        <v>1.0</v>
      </c>
      <c r="BG855" s="1">
        <v>3.0</v>
      </c>
      <c r="BH855" s="1">
        <v>3.0</v>
      </c>
      <c r="BI855" s="1" t="s">
        <v>1607</v>
      </c>
      <c r="BJ855" s="1">
        <v>543.0</v>
      </c>
      <c r="BL855" s="1">
        <v>463722.0</v>
      </c>
    </row>
    <row r="856" ht="15.75" customHeight="1">
      <c r="A856" s="2" t="s">
        <v>1608</v>
      </c>
      <c r="B856" s="1" t="str">
        <f>IFERROR(__xludf.DUMMYFUNCTION("""COMPUTED_VALUE"""),"Q63JJ")</f>
        <v>Q63JJ</v>
      </c>
      <c r="C856" s="1">
        <f>IFERROR(__xludf.DUMMYFUNCTION("""COMPUTED_VALUE"""),764.0)</f>
        <v>764</v>
      </c>
      <c r="D856" s="1" t="s">
        <v>20</v>
      </c>
      <c r="E856" s="1" t="s">
        <v>40</v>
      </c>
      <c r="F856" s="1" t="s">
        <v>31</v>
      </c>
      <c r="G856" s="1" t="s">
        <v>22</v>
      </c>
      <c r="H856" s="1" t="s">
        <v>22</v>
      </c>
      <c r="M856" s="1">
        <v>12.0</v>
      </c>
      <c r="N856" s="1">
        <v>6.0</v>
      </c>
      <c r="O856" s="1">
        <v>3.0</v>
      </c>
      <c r="P856" s="1">
        <v>1.0</v>
      </c>
      <c r="Q856" s="1">
        <v>1.0</v>
      </c>
      <c r="S856" s="1" t="s">
        <v>20</v>
      </c>
      <c r="T856" s="1" t="s">
        <v>40</v>
      </c>
      <c r="U856" s="1" t="s">
        <v>31</v>
      </c>
      <c r="V856" s="1" t="s">
        <v>25</v>
      </c>
      <c r="W856" s="1" t="s">
        <v>25</v>
      </c>
      <c r="Y856" s="1" t="str">
        <f>IFERROR(__xludf.DUMMYFUNCTION("UNIQUE(S856:W856, TRUE)"),"Q")</f>
        <v>Q</v>
      </c>
      <c r="Z856" s="1" t="str">
        <f>IFERROR(__xludf.DUMMYFUNCTION("""COMPUTED_VALUE"""),"6")</f>
        <v>6</v>
      </c>
      <c r="AA856" s="1" t="str">
        <f>IFERROR(__xludf.DUMMYFUNCTION("""COMPUTED_VALUE"""),"3")</f>
        <v>3</v>
      </c>
      <c r="AB856" s="1" t="str">
        <f>IFERROR(__xludf.DUMMYFUNCTION("""COMPUTED_VALUE"""),"")</f>
        <v/>
      </c>
      <c r="AE856" s="1">
        <f t="shared" ref="AE856:AI856" si="856">IF($A856&lt;&gt;"", COUNTIF($D856:$H856, "=" &amp; Y856),"")</f>
        <v>1</v>
      </c>
      <c r="AF856" s="1">
        <f t="shared" si="856"/>
        <v>1</v>
      </c>
      <c r="AG856" s="1">
        <f t="shared" si="856"/>
        <v>1</v>
      </c>
      <c r="AH856" s="1">
        <f t="shared" si="856"/>
        <v>0</v>
      </c>
      <c r="AI856" s="1">
        <f t="shared" si="856"/>
        <v>0</v>
      </c>
      <c r="AJ856" s="1">
        <f t="shared" si="3"/>
        <v>2</v>
      </c>
      <c r="AL856" s="1">
        <f>IFERROR(__xludf.DUMMYFUNCTION("IFERROR(TRANSPOSE(SORT(TRANSPOSE(FILTER(AE856:AI856, AE856:AI856&lt;&gt;0)),1, FALSE)))"),1.0)</f>
        <v>1</v>
      </c>
      <c r="AM856" s="1">
        <f>IFERROR(__xludf.DUMMYFUNCTION("""COMPUTED_VALUE"""),1.0)</f>
        <v>1</v>
      </c>
      <c r="AN856" s="1">
        <f>IFERROR(__xludf.DUMMYFUNCTION("""COMPUTED_VALUE"""),1.0)</f>
        <v>1</v>
      </c>
      <c r="AR856" s="1">
        <v>3.0</v>
      </c>
      <c r="AS856" s="1">
        <v>1.0</v>
      </c>
      <c r="AT856" s="1">
        <v>1.0</v>
      </c>
      <c r="AU856" s="1"/>
      <c r="AV856" s="1"/>
      <c r="AX856" s="1">
        <v>855.0</v>
      </c>
      <c r="AY856" s="1">
        <v>4.0</v>
      </c>
      <c r="AZ856" s="1">
        <v>1.0</v>
      </c>
      <c r="BA856" s="1"/>
      <c r="BB856" s="1"/>
      <c r="BC856" s="1"/>
      <c r="BD856" s="1">
        <v>4.0</v>
      </c>
      <c r="BE856" s="1">
        <v>4.0</v>
      </c>
      <c r="BF856" s="1">
        <v>1.0</v>
      </c>
      <c r="BG856" s="1">
        <v>4.0</v>
      </c>
      <c r="BH856" s="1">
        <v>6.0</v>
      </c>
      <c r="BI856" s="1" t="s">
        <v>1609</v>
      </c>
      <c r="BJ856" s="1">
        <v>917.0</v>
      </c>
      <c r="BL856" s="1">
        <v>784035.0</v>
      </c>
    </row>
    <row r="857" ht="15.75" customHeight="1">
      <c r="A857" s="2" t="s">
        <v>1610</v>
      </c>
      <c r="B857" s="1" t="str">
        <f>IFERROR(__xludf.DUMMYFUNCTION("""COMPUTED_VALUE"""),"4AJK2")</f>
        <v>4AJK2</v>
      </c>
      <c r="C857" s="1">
        <f>IFERROR(__xludf.DUMMYFUNCTION("""COMPUTED_VALUE"""),958.0)</f>
        <v>958</v>
      </c>
      <c r="D857" s="1" t="s">
        <v>21</v>
      </c>
      <c r="E857" s="1" t="s">
        <v>39</v>
      </c>
      <c r="F857" s="1" t="s">
        <v>22</v>
      </c>
      <c r="G857" s="1" t="s">
        <v>38</v>
      </c>
      <c r="H857" s="1" t="s">
        <v>24</v>
      </c>
      <c r="M857" s="1">
        <v>4.0</v>
      </c>
      <c r="N857" s="1">
        <v>14.0</v>
      </c>
      <c r="O857" s="1">
        <v>1.0</v>
      </c>
      <c r="P857" s="1">
        <v>13.0</v>
      </c>
      <c r="Q857" s="1">
        <v>2.0</v>
      </c>
      <c r="S857" s="1" t="s">
        <v>21</v>
      </c>
      <c r="T857" s="1" t="s">
        <v>39</v>
      </c>
      <c r="U857" s="1" t="s">
        <v>25</v>
      </c>
      <c r="V857" s="1" t="s">
        <v>38</v>
      </c>
      <c r="W857" s="1" t="s">
        <v>24</v>
      </c>
      <c r="Y857" s="1" t="str">
        <f>IFERROR(__xludf.DUMMYFUNCTION("UNIQUE(S857:W857, TRUE)"),"4")</f>
        <v>4</v>
      </c>
      <c r="Z857" s="1" t="str">
        <f>IFERROR(__xludf.DUMMYFUNCTION("""COMPUTED_VALUE"""),"A")</f>
        <v>A</v>
      </c>
      <c r="AA857" s="1" t="str">
        <f>IFERROR(__xludf.DUMMYFUNCTION("""COMPUTED_VALUE"""),"")</f>
        <v/>
      </c>
      <c r="AB857" s="1" t="str">
        <f>IFERROR(__xludf.DUMMYFUNCTION("""COMPUTED_VALUE"""),"K")</f>
        <v>K</v>
      </c>
      <c r="AC857" s="1" t="str">
        <f>IFERROR(__xludf.DUMMYFUNCTION("""COMPUTED_VALUE"""),"2")</f>
        <v>2</v>
      </c>
      <c r="AE857" s="1">
        <f t="shared" ref="AE857:AI857" si="857">IF($A857&lt;&gt;"", COUNTIF($D857:$H857, "=" &amp; Y857),"")</f>
        <v>1</v>
      </c>
      <c r="AF857" s="1">
        <f t="shared" si="857"/>
        <v>1</v>
      </c>
      <c r="AG857" s="1">
        <f t="shared" si="857"/>
        <v>0</v>
      </c>
      <c r="AH857" s="1">
        <f t="shared" si="857"/>
        <v>1</v>
      </c>
      <c r="AI857" s="1">
        <f t="shared" si="857"/>
        <v>1</v>
      </c>
      <c r="AJ857" s="1">
        <f t="shared" si="3"/>
        <v>1</v>
      </c>
      <c r="AL857" s="1">
        <f>IFERROR(__xludf.DUMMYFUNCTION("IFERROR(TRANSPOSE(SORT(TRANSPOSE(FILTER(AE857:AI857, AE857:AI857&lt;&gt;0)),1, FALSE)))"),1.0)</f>
        <v>1</v>
      </c>
      <c r="AM857" s="1">
        <f>IFERROR(__xludf.DUMMYFUNCTION("""COMPUTED_VALUE"""),1.0)</f>
        <v>1</v>
      </c>
      <c r="AN857" s="1">
        <f>IFERROR(__xludf.DUMMYFUNCTION("""COMPUTED_VALUE"""),1.0)</f>
        <v>1</v>
      </c>
      <c r="AO857" s="1">
        <f>IFERROR(__xludf.DUMMYFUNCTION("""COMPUTED_VALUE"""),1.0)</f>
        <v>1</v>
      </c>
      <c r="AR857" s="1">
        <v>2.0</v>
      </c>
      <c r="AS857" s="1">
        <v>1.0</v>
      </c>
      <c r="AT857" s="1">
        <v>1.0</v>
      </c>
      <c r="AU857" s="1">
        <v>1.0</v>
      </c>
      <c r="AV857" s="1"/>
      <c r="AX857" s="1">
        <v>856.0</v>
      </c>
      <c r="AY857" s="1">
        <v>4.0</v>
      </c>
      <c r="AZ857" s="1">
        <v>1.0</v>
      </c>
      <c r="BA857" s="1"/>
      <c r="BB857" s="1"/>
      <c r="BC857" s="1"/>
      <c r="BD857" s="1">
        <v>4.0</v>
      </c>
      <c r="BE857" s="1">
        <v>4.0</v>
      </c>
      <c r="BF857" s="1">
        <v>2.0</v>
      </c>
      <c r="BG857" s="1">
        <v>4.0</v>
      </c>
      <c r="BH857" s="1">
        <v>4.0</v>
      </c>
      <c r="BI857" s="1">
        <v>44244.0</v>
      </c>
      <c r="BJ857" s="1">
        <v>330.0</v>
      </c>
      <c r="BL857" s="1">
        <v>282480.0</v>
      </c>
    </row>
    <row r="858" ht="15.75" customHeight="1">
      <c r="A858" s="2" t="s">
        <v>1611</v>
      </c>
      <c r="B858" s="1">
        <f>IFERROR(__xludf.DUMMYFUNCTION("""COMPUTED_VALUE"""),66266.0)</f>
        <v>66266</v>
      </c>
      <c r="C858" s="1">
        <f>IFERROR(__xludf.DUMMYFUNCTION("""COMPUTED_VALUE"""),278.0)</f>
        <v>278</v>
      </c>
      <c r="D858" s="1" t="s">
        <v>40</v>
      </c>
      <c r="E858" s="1" t="s">
        <v>40</v>
      </c>
      <c r="F858" s="1" t="s">
        <v>24</v>
      </c>
      <c r="G858" s="1" t="s">
        <v>40</v>
      </c>
      <c r="H858" s="1" t="s">
        <v>40</v>
      </c>
      <c r="M858" s="1">
        <v>6.0</v>
      </c>
      <c r="N858" s="1">
        <v>6.0</v>
      </c>
      <c r="O858" s="1">
        <v>2.0</v>
      </c>
      <c r="P858" s="1">
        <v>6.0</v>
      </c>
      <c r="Q858" s="1">
        <v>6.0</v>
      </c>
      <c r="S858" s="1" t="s">
        <v>40</v>
      </c>
      <c r="T858" s="1" t="s">
        <v>40</v>
      </c>
      <c r="U858" s="1" t="s">
        <v>24</v>
      </c>
      <c r="V858" s="1" t="s">
        <v>40</v>
      </c>
      <c r="W858" s="1" t="s">
        <v>40</v>
      </c>
      <c r="Y858" s="1" t="str">
        <f>IFERROR(__xludf.DUMMYFUNCTION("UNIQUE(S858:W858, TRUE)"),"6")</f>
        <v>6</v>
      </c>
      <c r="Z858" s="1" t="str">
        <f>IFERROR(__xludf.DUMMYFUNCTION("""COMPUTED_VALUE"""),"2")</f>
        <v>2</v>
      </c>
      <c r="AE858" s="1">
        <f t="shared" ref="AE858:AI858" si="858">IF($A858&lt;&gt;"", COUNTIF($D858:$H858, "=" &amp; Y858),"")</f>
        <v>4</v>
      </c>
      <c r="AF858" s="1">
        <f t="shared" si="858"/>
        <v>1</v>
      </c>
      <c r="AG858" s="1">
        <f t="shared" si="858"/>
        <v>0</v>
      </c>
      <c r="AH858" s="1">
        <f t="shared" si="858"/>
        <v>0</v>
      </c>
      <c r="AI858" s="1">
        <f t="shared" si="858"/>
        <v>0</v>
      </c>
      <c r="AJ858" s="1">
        <f t="shared" si="3"/>
        <v>0</v>
      </c>
      <c r="AL858" s="1">
        <f>IFERROR(__xludf.DUMMYFUNCTION("IFERROR(TRANSPOSE(SORT(TRANSPOSE(FILTER(AE858:AI858, AE858:AI858&lt;&gt;0)),1, FALSE)))"),4.0)</f>
        <v>4</v>
      </c>
      <c r="AM858" s="1">
        <f>IFERROR(__xludf.DUMMYFUNCTION("""COMPUTED_VALUE"""),1.0)</f>
        <v>1</v>
      </c>
      <c r="AR858" s="1">
        <v>4.0</v>
      </c>
      <c r="AS858" s="1">
        <v>1.0</v>
      </c>
      <c r="AT858" s="1"/>
      <c r="AU858" s="1"/>
      <c r="AV858" s="1"/>
      <c r="AX858" s="1">
        <v>857.0</v>
      </c>
      <c r="AY858" s="1">
        <v>4.0</v>
      </c>
      <c r="AZ858" s="1">
        <v>1.0</v>
      </c>
      <c r="BA858" s="1"/>
      <c r="BB858" s="1"/>
      <c r="BC858" s="1"/>
      <c r="BD858" s="1">
        <v>4.0</v>
      </c>
      <c r="BE858" s="1">
        <v>4.0</v>
      </c>
      <c r="BF858" s="1">
        <v>4.0</v>
      </c>
      <c r="BG858" s="1">
        <v>4.0</v>
      </c>
      <c r="BH858" s="1">
        <v>8.0</v>
      </c>
      <c r="BI858" s="1">
        <v>44448.0</v>
      </c>
      <c r="BJ858" s="1">
        <v>271.0</v>
      </c>
      <c r="BL858" s="1">
        <v>232247.0</v>
      </c>
    </row>
    <row r="859" ht="15.75" customHeight="1">
      <c r="A859" s="2" t="s">
        <v>1612</v>
      </c>
      <c r="B859" s="1">
        <f>IFERROR(__xludf.DUMMYFUNCTION("""COMPUTED_VALUE"""),74869.0)</f>
        <v>74869</v>
      </c>
      <c r="C859" s="1">
        <f>IFERROR(__xludf.DUMMYFUNCTION("""COMPUTED_VALUE"""),994.0)</f>
        <v>994</v>
      </c>
      <c r="D859" s="1" t="s">
        <v>28</v>
      </c>
      <c r="E859" s="1" t="s">
        <v>21</v>
      </c>
      <c r="F859" s="1" t="s">
        <v>30</v>
      </c>
      <c r="G859" s="1" t="s">
        <v>40</v>
      </c>
      <c r="H859" s="1" t="s">
        <v>23</v>
      </c>
      <c r="M859" s="1">
        <v>7.0</v>
      </c>
      <c r="N859" s="1">
        <v>4.0</v>
      </c>
      <c r="O859" s="1">
        <v>8.0</v>
      </c>
      <c r="P859" s="1">
        <v>6.0</v>
      </c>
      <c r="Q859" s="1">
        <v>9.0</v>
      </c>
      <c r="S859" s="1" t="s">
        <v>28</v>
      </c>
      <c r="T859" s="1" t="s">
        <v>21</v>
      </c>
      <c r="U859" s="1" t="s">
        <v>30</v>
      </c>
      <c r="V859" s="1" t="s">
        <v>40</v>
      </c>
      <c r="W859" s="1" t="s">
        <v>23</v>
      </c>
      <c r="Y859" s="1" t="str">
        <f>IFERROR(__xludf.DUMMYFUNCTION("UNIQUE(S859:W859, TRUE)"),"7")</f>
        <v>7</v>
      </c>
      <c r="Z859" s="1" t="str">
        <f>IFERROR(__xludf.DUMMYFUNCTION("""COMPUTED_VALUE"""),"4")</f>
        <v>4</v>
      </c>
      <c r="AA859" s="1" t="str">
        <f>IFERROR(__xludf.DUMMYFUNCTION("""COMPUTED_VALUE"""),"8")</f>
        <v>8</v>
      </c>
      <c r="AB859" s="1" t="str">
        <f>IFERROR(__xludf.DUMMYFUNCTION("""COMPUTED_VALUE"""),"6")</f>
        <v>6</v>
      </c>
      <c r="AC859" s="1" t="str">
        <f>IFERROR(__xludf.DUMMYFUNCTION("""COMPUTED_VALUE"""),"9")</f>
        <v>9</v>
      </c>
      <c r="AE859" s="1">
        <f t="shared" ref="AE859:AI859" si="859">IF($A859&lt;&gt;"", COUNTIF($D859:$H859, "=" &amp; Y859),"")</f>
        <v>1</v>
      </c>
      <c r="AF859" s="1">
        <f t="shared" si="859"/>
        <v>1</v>
      </c>
      <c r="AG859" s="1">
        <f t="shared" si="859"/>
        <v>1</v>
      </c>
      <c r="AH859" s="1">
        <f t="shared" si="859"/>
        <v>1</v>
      </c>
      <c r="AI859" s="1">
        <f t="shared" si="859"/>
        <v>1</v>
      </c>
      <c r="AJ859" s="1">
        <f t="shared" si="3"/>
        <v>0</v>
      </c>
      <c r="AL859" s="1">
        <f>IFERROR(__xludf.DUMMYFUNCTION("IFERROR(TRANSPOSE(SORT(TRANSPOSE(FILTER(AE859:AI859, AE859:AI859&lt;&gt;0)),1, FALSE)))"),1.0)</f>
        <v>1</v>
      </c>
      <c r="AM859" s="1">
        <f>IFERROR(__xludf.DUMMYFUNCTION("""COMPUTED_VALUE"""),1.0)</f>
        <v>1</v>
      </c>
      <c r="AN859" s="1">
        <f>IFERROR(__xludf.DUMMYFUNCTION("""COMPUTED_VALUE"""),1.0)</f>
        <v>1</v>
      </c>
      <c r="AO859" s="1">
        <f>IFERROR(__xludf.DUMMYFUNCTION("""COMPUTED_VALUE"""),1.0)</f>
        <v>1</v>
      </c>
      <c r="AP859" s="1">
        <f>IFERROR(__xludf.DUMMYFUNCTION("""COMPUTED_VALUE"""),1.0)</f>
        <v>1</v>
      </c>
      <c r="AR859" s="1">
        <v>1.0</v>
      </c>
      <c r="AS859" s="1">
        <v>1.0</v>
      </c>
      <c r="AT859" s="1">
        <v>1.0</v>
      </c>
      <c r="AU859" s="1">
        <v>1.0</v>
      </c>
      <c r="AV859" s="1">
        <v>1.0</v>
      </c>
      <c r="AX859" s="1">
        <v>858.0</v>
      </c>
      <c r="AY859" s="1">
        <v>4.0</v>
      </c>
      <c r="AZ859" s="1">
        <v>1.0</v>
      </c>
      <c r="BA859" s="1"/>
      <c r="BB859" s="1"/>
      <c r="BC859" s="1"/>
      <c r="BD859" s="1">
        <v>4.0</v>
      </c>
      <c r="BE859" s="1">
        <v>4.0</v>
      </c>
      <c r="BF859" s="1">
        <v>4.0</v>
      </c>
      <c r="BG859" s="1">
        <v>4.0</v>
      </c>
      <c r="BH859" s="1">
        <v>12.0</v>
      </c>
      <c r="BI859" s="1" t="s">
        <v>1613</v>
      </c>
      <c r="BJ859" s="1">
        <v>83.0</v>
      </c>
      <c r="BL859" s="1">
        <v>71214.0</v>
      </c>
    </row>
    <row r="860" ht="15.75" customHeight="1">
      <c r="A860" s="2" t="s">
        <v>1614</v>
      </c>
      <c r="B860" s="1" t="str">
        <f>IFERROR(__xludf.DUMMYFUNCTION("""COMPUTED_VALUE"""),"8KTK8")</f>
        <v>8KTK8</v>
      </c>
      <c r="C860" s="1">
        <f>IFERROR(__xludf.DUMMYFUNCTION("""COMPUTED_VALUE"""),768.0)</f>
        <v>768</v>
      </c>
      <c r="D860" s="1" t="s">
        <v>30</v>
      </c>
      <c r="E860" s="1" t="s">
        <v>38</v>
      </c>
      <c r="F860" s="1" t="s">
        <v>45</v>
      </c>
      <c r="G860" s="1" t="s">
        <v>38</v>
      </c>
      <c r="H860" s="1" t="s">
        <v>30</v>
      </c>
      <c r="M860" s="1">
        <v>8.0</v>
      </c>
      <c r="N860" s="1">
        <v>13.0</v>
      </c>
      <c r="O860" s="1">
        <v>10.0</v>
      </c>
      <c r="P860" s="1">
        <v>13.0</v>
      </c>
      <c r="Q860" s="1">
        <v>8.0</v>
      </c>
      <c r="S860" s="1" t="s">
        <v>30</v>
      </c>
      <c r="T860" s="1" t="s">
        <v>38</v>
      </c>
      <c r="U860" s="1" t="s">
        <v>45</v>
      </c>
      <c r="V860" s="1" t="s">
        <v>38</v>
      </c>
      <c r="W860" s="1" t="s">
        <v>30</v>
      </c>
      <c r="Y860" s="1" t="str">
        <f>IFERROR(__xludf.DUMMYFUNCTION("UNIQUE(S860:W860, TRUE)"),"8")</f>
        <v>8</v>
      </c>
      <c r="Z860" s="1" t="str">
        <f>IFERROR(__xludf.DUMMYFUNCTION("""COMPUTED_VALUE"""),"K")</f>
        <v>K</v>
      </c>
      <c r="AA860" s="1" t="str">
        <f>IFERROR(__xludf.DUMMYFUNCTION("""COMPUTED_VALUE"""),"T")</f>
        <v>T</v>
      </c>
      <c r="AE860" s="1">
        <f t="shared" ref="AE860:AI860" si="860">IF($A860&lt;&gt;"", COUNTIF($D860:$H860, "=" &amp; Y860),"")</f>
        <v>2</v>
      </c>
      <c r="AF860" s="1">
        <f t="shared" si="860"/>
        <v>2</v>
      </c>
      <c r="AG860" s="1">
        <f t="shared" si="860"/>
        <v>1</v>
      </c>
      <c r="AH860" s="1">
        <f t="shared" si="860"/>
        <v>0</v>
      </c>
      <c r="AI860" s="1">
        <f t="shared" si="860"/>
        <v>0</v>
      </c>
      <c r="AJ860" s="1">
        <f t="shared" si="3"/>
        <v>0</v>
      </c>
      <c r="AL860" s="1">
        <f>IFERROR(__xludf.DUMMYFUNCTION("IFERROR(TRANSPOSE(SORT(TRANSPOSE(FILTER(AE860:AI860, AE860:AI860&lt;&gt;0)),1, FALSE)))"),2.0)</f>
        <v>2</v>
      </c>
      <c r="AM860" s="1">
        <f>IFERROR(__xludf.DUMMYFUNCTION("""COMPUTED_VALUE"""),2.0)</f>
        <v>2</v>
      </c>
      <c r="AN860" s="1">
        <f>IFERROR(__xludf.DUMMYFUNCTION("""COMPUTED_VALUE"""),1.0)</f>
        <v>1</v>
      </c>
      <c r="AR860" s="1">
        <v>2.0</v>
      </c>
      <c r="AS860" s="1">
        <v>2.0</v>
      </c>
      <c r="AT860" s="1">
        <v>1.0</v>
      </c>
      <c r="AU860" s="1"/>
      <c r="AV860" s="1"/>
      <c r="AX860" s="1">
        <v>859.0</v>
      </c>
      <c r="AY860" s="1">
        <v>4.0</v>
      </c>
      <c r="AZ860" s="1">
        <v>1.0</v>
      </c>
      <c r="BA860" s="1"/>
      <c r="BB860" s="1"/>
      <c r="BC860" s="1"/>
      <c r="BD860" s="1">
        <v>4.0</v>
      </c>
      <c r="BE860" s="1">
        <v>4.0</v>
      </c>
      <c r="BF860" s="1">
        <v>4.0</v>
      </c>
      <c r="BG860" s="1">
        <v>9.0</v>
      </c>
      <c r="BH860" s="1">
        <v>4.0</v>
      </c>
      <c r="BI860" s="1">
        <v>44494.0</v>
      </c>
      <c r="BJ860" s="1">
        <v>700.0</v>
      </c>
      <c r="BL860" s="1">
        <v>601300.0</v>
      </c>
    </row>
    <row r="861" ht="15.75" customHeight="1">
      <c r="A861" s="2" t="s">
        <v>1615</v>
      </c>
      <c r="B861" s="1" t="str">
        <f>IFERROR(__xludf.DUMMYFUNCTION("""COMPUTED_VALUE"""),"73A63")</f>
        <v>73A63</v>
      </c>
      <c r="C861" s="1">
        <f>IFERROR(__xludf.DUMMYFUNCTION("""COMPUTED_VALUE"""),19.0)</f>
        <v>19</v>
      </c>
      <c r="D861" s="1" t="s">
        <v>28</v>
      </c>
      <c r="E861" s="1" t="s">
        <v>31</v>
      </c>
      <c r="F861" s="1" t="s">
        <v>39</v>
      </c>
      <c r="G861" s="1" t="s">
        <v>40</v>
      </c>
      <c r="H861" s="1" t="s">
        <v>31</v>
      </c>
      <c r="M861" s="1">
        <v>7.0</v>
      </c>
      <c r="N861" s="1">
        <v>3.0</v>
      </c>
      <c r="O861" s="1">
        <v>14.0</v>
      </c>
      <c r="P861" s="1">
        <v>6.0</v>
      </c>
      <c r="Q861" s="1">
        <v>3.0</v>
      </c>
      <c r="S861" s="1" t="s">
        <v>28</v>
      </c>
      <c r="T861" s="1" t="s">
        <v>31</v>
      </c>
      <c r="U861" s="1" t="s">
        <v>39</v>
      </c>
      <c r="V861" s="1" t="s">
        <v>40</v>
      </c>
      <c r="W861" s="1" t="s">
        <v>31</v>
      </c>
      <c r="Y861" s="1" t="str">
        <f>IFERROR(__xludf.DUMMYFUNCTION("UNIQUE(S861:W861, TRUE)"),"7")</f>
        <v>7</v>
      </c>
      <c r="Z861" s="1" t="str">
        <f>IFERROR(__xludf.DUMMYFUNCTION("""COMPUTED_VALUE"""),"3")</f>
        <v>3</v>
      </c>
      <c r="AA861" s="1" t="str">
        <f>IFERROR(__xludf.DUMMYFUNCTION("""COMPUTED_VALUE"""),"A")</f>
        <v>A</v>
      </c>
      <c r="AB861" s="1" t="str">
        <f>IFERROR(__xludf.DUMMYFUNCTION("""COMPUTED_VALUE"""),"6")</f>
        <v>6</v>
      </c>
      <c r="AE861" s="1">
        <f t="shared" ref="AE861:AI861" si="861">IF($A861&lt;&gt;"", COUNTIF($D861:$H861, "=" &amp; Y861),"")</f>
        <v>1</v>
      </c>
      <c r="AF861" s="1">
        <f t="shared" si="861"/>
        <v>2</v>
      </c>
      <c r="AG861" s="1">
        <f t="shared" si="861"/>
        <v>1</v>
      </c>
      <c r="AH861" s="1">
        <f t="shared" si="861"/>
        <v>1</v>
      </c>
      <c r="AI861" s="1">
        <f t="shared" si="861"/>
        <v>0</v>
      </c>
      <c r="AJ861" s="1">
        <f t="shared" si="3"/>
        <v>0</v>
      </c>
      <c r="AL861" s="1">
        <f>IFERROR(__xludf.DUMMYFUNCTION("IFERROR(TRANSPOSE(SORT(TRANSPOSE(FILTER(AE861:AI861, AE861:AI861&lt;&gt;0)),1, FALSE)))"),2.0)</f>
        <v>2</v>
      </c>
      <c r="AM861" s="1">
        <f>IFERROR(__xludf.DUMMYFUNCTION("""COMPUTED_VALUE"""),1.0)</f>
        <v>1</v>
      </c>
      <c r="AN861" s="1">
        <f>IFERROR(__xludf.DUMMYFUNCTION("""COMPUTED_VALUE"""),1.0)</f>
        <v>1</v>
      </c>
      <c r="AO861" s="1">
        <f>IFERROR(__xludf.DUMMYFUNCTION("""COMPUTED_VALUE"""),1.0)</f>
        <v>1</v>
      </c>
      <c r="AR861" s="1">
        <v>2.0</v>
      </c>
      <c r="AS861" s="1">
        <v>1.0</v>
      </c>
      <c r="AT861" s="1">
        <v>1.0</v>
      </c>
      <c r="AU861" s="1">
        <v>1.0</v>
      </c>
      <c r="AV861" s="1"/>
      <c r="AX861" s="1">
        <v>860.0</v>
      </c>
      <c r="AY861" s="1">
        <v>4.0</v>
      </c>
      <c r="AZ861" s="1">
        <v>1.0</v>
      </c>
      <c r="BA861" s="1"/>
      <c r="BB861" s="1"/>
      <c r="BC861" s="1"/>
      <c r="BD861" s="1">
        <v>4.0</v>
      </c>
      <c r="BE861" s="1">
        <v>4.0</v>
      </c>
      <c r="BF861" s="1">
        <v>4.0</v>
      </c>
      <c r="BG861" s="1">
        <v>14.0</v>
      </c>
      <c r="BH861" s="1">
        <v>1.0</v>
      </c>
      <c r="BI861" s="1" t="s">
        <v>1616</v>
      </c>
      <c r="BJ861" s="1">
        <v>150.0</v>
      </c>
      <c r="BL861" s="1">
        <v>129000.0</v>
      </c>
    </row>
    <row r="862" ht="15.75" customHeight="1">
      <c r="A862" s="2" t="s">
        <v>1617</v>
      </c>
      <c r="B862" s="1" t="str">
        <f>IFERROR(__xludf.DUMMYFUNCTION("""COMPUTED_VALUE"""),"A7285")</f>
        <v>A7285</v>
      </c>
      <c r="C862" s="1">
        <f>IFERROR(__xludf.DUMMYFUNCTION("""COMPUTED_VALUE"""),813.0)</f>
        <v>813</v>
      </c>
      <c r="D862" s="1" t="s">
        <v>39</v>
      </c>
      <c r="E862" s="1" t="s">
        <v>28</v>
      </c>
      <c r="F862" s="1" t="s">
        <v>24</v>
      </c>
      <c r="G862" s="1" t="s">
        <v>30</v>
      </c>
      <c r="H862" s="1" t="s">
        <v>29</v>
      </c>
      <c r="M862" s="1">
        <v>14.0</v>
      </c>
      <c r="N862" s="1">
        <v>7.0</v>
      </c>
      <c r="O862" s="1">
        <v>2.0</v>
      </c>
      <c r="P862" s="1">
        <v>8.0</v>
      </c>
      <c r="Q862" s="1">
        <v>5.0</v>
      </c>
      <c r="S862" s="1" t="s">
        <v>39</v>
      </c>
      <c r="T862" s="1" t="s">
        <v>28</v>
      </c>
      <c r="U862" s="1" t="s">
        <v>24</v>
      </c>
      <c r="V862" s="1" t="s">
        <v>30</v>
      </c>
      <c r="W862" s="1" t="s">
        <v>29</v>
      </c>
      <c r="Y862" s="1" t="str">
        <f>IFERROR(__xludf.DUMMYFUNCTION("UNIQUE(S862:W862, TRUE)"),"A")</f>
        <v>A</v>
      </c>
      <c r="Z862" s="1" t="str">
        <f>IFERROR(__xludf.DUMMYFUNCTION("""COMPUTED_VALUE"""),"7")</f>
        <v>7</v>
      </c>
      <c r="AA862" s="1" t="str">
        <f>IFERROR(__xludf.DUMMYFUNCTION("""COMPUTED_VALUE"""),"2")</f>
        <v>2</v>
      </c>
      <c r="AB862" s="1" t="str">
        <f>IFERROR(__xludf.DUMMYFUNCTION("""COMPUTED_VALUE"""),"8")</f>
        <v>8</v>
      </c>
      <c r="AC862" s="1" t="str">
        <f>IFERROR(__xludf.DUMMYFUNCTION("""COMPUTED_VALUE"""),"5")</f>
        <v>5</v>
      </c>
      <c r="AE862" s="1">
        <f t="shared" ref="AE862:AI862" si="862">IF($A862&lt;&gt;"", COUNTIF($D862:$H862, "=" &amp; Y862),"")</f>
        <v>1</v>
      </c>
      <c r="AF862" s="1">
        <f t="shared" si="862"/>
        <v>1</v>
      </c>
      <c r="AG862" s="1">
        <f t="shared" si="862"/>
        <v>1</v>
      </c>
      <c r="AH862" s="1">
        <f t="shared" si="862"/>
        <v>1</v>
      </c>
      <c r="AI862" s="1">
        <f t="shared" si="862"/>
        <v>1</v>
      </c>
      <c r="AJ862" s="1">
        <f t="shared" si="3"/>
        <v>0</v>
      </c>
      <c r="AL862" s="1">
        <f>IFERROR(__xludf.DUMMYFUNCTION("IFERROR(TRANSPOSE(SORT(TRANSPOSE(FILTER(AE862:AI862, AE862:AI862&lt;&gt;0)),1, FALSE)))"),1.0)</f>
        <v>1</v>
      </c>
      <c r="AM862" s="1">
        <f>IFERROR(__xludf.DUMMYFUNCTION("""COMPUTED_VALUE"""),1.0)</f>
        <v>1</v>
      </c>
      <c r="AN862" s="1">
        <f>IFERROR(__xludf.DUMMYFUNCTION("""COMPUTED_VALUE"""),1.0)</f>
        <v>1</v>
      </c>
      <c r="AO862" s="1">
        <f>IFERROR(__xludf.DUMMYFUNCTION("""COMPUTED_VALUE"""),1.0)</f>
        <v>1</v>
      </c>
      <c r="AP862" s="1">
        <f>IFERROR(__xludf.DUMMYFUNCTION("""COMPUTED_VALUE"""),1.0)</f>
        <v>1</v>
      </c>
      <c r="AR862" s="1">
        <v>1.0</v>
      </c>
      <c r="AS862" s="1">
        <v>1.0</v>
      </c>
      <c r="AT862" s="1">
        <v>1.0</v>
      </c>
      <c r="AU862" s="1">
        <v>1.0</v>
      </c>
      <c r="AV862" s="1">
        <v>1.0</v>
      </c>
      <c r="AX862" s="1">
        <v>861.0</v>
      </c>
      <c r="AY862" s="1">
        <v>4.0</v>
      </c>
      <c r="AZ862" s="1">
        <v>1.0</v>
      </c>
      <c r="BA862" s="1"/>
      <c r="BB862" s="1"/>
      <c r="BC862" s="1"/>
      <c r="BD862" s="1">
        <v>4.0</v>
      </c>
      <c r="BE862" s="1">
        <v>6.0</v>
      </c>
      <c r="BF862" s="1">
        <v>6.0</v>
      </c>
      <c r="BG862" s="1">
        <v>1.0</v>
      </c>
      <c r="BH862" s="1">
        <v>6.0</v>
      </c>
      <c r="BI862" s="1" t="s">
        <v>1618</v>
      </c>
      <c r="BJ862" s="1">
        <v>637.0</v>
      </c>
      <c r="BL862" s="1">
        <v>548457.0</v>
      </c>
    </row>
    <row r="863" ht="15.75" customHeight="1">
      <c r="A863" s="2" t="s">
        <v>1619</v>
      </c>
      <c r="B863" s="1" t="str">
        <f>IFERROR(__xludf.DUMMYFUNCTION("""COMPUTED_VALUE"""),"TA9J4")</f>
        <v>TA9J4</v>
      </c>
      <c r="C863" s="1">
        <f>IFERROR(__xludf.DUMMYFUNCTION("""COMPUTED_VALUE"""),657.0)</f>
        <v>657</v>
      </c>
      <c r="D863" s="1" t="s">
        <v>45</v>
      </c>
      <c r="E863" s="1" t="s">
        <v>39</v>
      </c>
      <c r="F863" s="1" t="s">
        <v>23</v>
      </c>
      <c r="G863" s="1" t="s">
        <v>22</v>
      </c>
      <c r="H863" s="1" t="s">
        <v>21</v>
      </c>
      <c r="M863" s="1">
        <v>10.0</v>
      </c>
      <c r="N863" s="1">
        <v>14.0</v>
      </c>
      <c r="O863" s="1">
        <v>9.0</v>
      </c>
      <c r="P863" s="1">
        <v>1.0</v>
      </c>
      <c r="Q863" s="1">
        <v>4.0</v>
      </c>
      <c r="S863" s="1" t="s">
        <v>45</v>
      </c>
      <c r="T863" s="1" t="s">
        <v>39</v>
      </c>
      <c r="U863" s="1" t="s">
        <v>23</v>
      </c>
      <c r="V863" s="1" t="s">
        <v>25</v>
      </c>
      <c r="W863" s="1" t="s">
        <v>21</v>
      </c>
      <c r="Y863" s="1" t="str">
        <f>IFERROR(__xludf.DUMMYFUNCTION("UNIQUE(S863:W863, TRUE)"),"T")</f>
        <v>T</v>
      </c>
      <c r="Z863" s="1" t="str">
        <f>IFERROR(__xludf.DUMMYFUNCTION("""COMPUTED_VALUE"""),"A")</f>
        <v>A</v>
      </c>
      <c r="AA863" s="1" t="str">
        <f>IFERROR(__xludf.DUMMYFUNCTION("""COMPUTED_VALUE"""),"9")</f>
        <v>9</v>
      </c>
      <c r="AB863" s="1" t="str">
        <f>IFERROR(__xludf.DUMMYFUNCTION("""COMPUTED_VALUE"""),"")</f>
        <v/>
      </c>
      <c r="AC863" s="1" t="str">
        <f>IFERROR(__xludf.DUMMYFUNCTION("""COMPUTED_VALUE"""),"4")</f>
        <v>4</v>
      </c>
      <c r="AE863" s="1">
        <f t="shared" ref="AE863:AI863" si="863">IF($A863&lt;&gt;"", COUNTIF($D863:$H863, "=" &amp; Y863),"")</f>
        <v>1</v>
      </c>
      <c r="AF863" s="1">
        <f t="shared" si="863"/>
        <v>1</v>
      </c>
      <c r="AG863" s="1">
        <f t="shared" si="863"/>
        <v>1</v>
      </c>
      <c r="AH863" s="1">
        <f t="shared" si="863"/>
        <v>0</v>
      </c>
      <c r="AI863" s="1">
        <f t="shared" si="863"/>
        <v>1</v>
      </c>
      <c r="AJ863" s="1">
        <f t="shared" si="3"/>
        <v>1</v>
      </c>
      <c r="AL863" s="1">
        <f>IFERROR(__xludf.DUMMYFUNCTION("IFERROR(TRANSPOSE(SORT(TRANSPOSE(FILTER(AE863:AI863, AE863:AI863&lt;&gt;0)),1, FALSE)))"),1.0)</f>
        <v>1</v>
      </c>
      <c r="AM863" s="1">
        <f>IFERROR(__xludf.DUMMYFUNCTION("""COMPUTED_VALUE"""),1.0)</f>
        <v>1</v>
      </c>
      <c r="AN863" s="1">
        <f>IFERROR(__xludf.DUMMYFUNCTION("""COMPUTED_VALUE"""),1.0)</f>
        <v>1</v>
      </c>
      <c r="AO863" s="1">
        <f>IFERROR(__xludf.DUMMYFUNCTION("""COMPUTED_VALUE"""),1.0)</f>
        <v>1</v>
      </c>
      <c r="AR863" s="1">
        <v>2.0</v>
      </c>
      <c r="AS863" s="1">
        <v>1.0</v>
      </c>
      <c r="AT863" s="1">
        <v>1.0</v>
      </c>
      <c r="AU863" s="1">
        <v>1.0</v>
      </c>
      <c r="AV863" s="1"/>
      <c r="AX863" s="1">
        <v>862.0</v>
      </c>
      <c r="AY863" s="1">
        <v>4.0</v>
      </c>
      <c r="AZ863" s="1">
        <v>1.0</v>
      </c>
      <c r="BA863" s="1"/>
      <c r="BB863" s="1"/>
      <c r="BC863" s="1"/>
      <c r="BD863" s="1">
        <v>4.0</v>
      </c>
      <c r="BE863" s="1">
        <v>7.0</v>
      </c>
      <c r="BF863" s="1">
        <v>7.0</v>
      </c>
      <c r="BG863" s="1">
        <v>1.0</v>
      </c>
      <c r="BH863" s="1">
        <v>1.0</v>
      </c>
      <c r="BI863" s="1" t="s">
        <v>1620</v>
      </c>
      <c r="BJ863" s="1">
        <v>841.0</v>
      </c>
      <c r="BL863" s="1">
        <v>724942.0</v>
      </c>
    </row>
    <row r="864" ht="15.75" customHeight="1">
      <c r="A864" s="2" t="s">
        <v>1621</v>
      </c>
      <c r="B864" s="1" t="str">
        <f>IFERROR(__xludf.DUMMYFUNCTION("""COMPUTED_VALUE"""),"JTQKT")</f>
        <v>JTQKT</v>
      </c>
      <c r="C864" s="1">
        <f>IFERROR(__xludf.DUMMYFUNCTION("""COMPUTED_VALUE"""),209.0)</f>
        <v>209</v>
      </c>
      <c r="D864" s="1" t="s">
        <v>22</v>
      </c>
      <c r="E864" s="1" t="s">
        <v>45</v>
      </c>
      <c r="F864" s="1" t="s">
        <v>20</v>
      </c>
      <c r="G864" s="1" t="s">
        <v>38</v>
      </c>
      <c r="H864" s="1" t="s">
        <v>45</v>
      </c>
      <c r="M864" s="1">
        <v>1.0</v>
      </c>
      <c r="N864" s="1">
        <v>10.0</v>
      </c>
      <c r="O864" s="1">
        <v>12.0</v>
      </c>
      <c r="P864" s="1">
        <v>13.0</v>
      </c>
      <c r="Q864" s="1">
        <v>10.0</v>
      </c>
      <c r="S864" s="1" t="s">
        <v>25</v>
      </c>
      <c r="T864" s="1" t="s">
        <v>45</v>
      </c>
      <c r="U864" s="1" t="s">
        <v>20</v>
      </c>
      <c r="V864" s="1" t="s">
        <v>38</v>
      </c>
      <c r="W864" s="1" t="s">
        <v>45</v>
      </c>
      <c r="Y864" s="1" t="str">
        <f>IFERROR(__xludf.DUMMYFUNCTION("UNIQUE(S864:W864, TRUE)"),"")</f>
        <v/>
      </c>
      <c r="Z864" s="1" t="str">
        <f>IFERROR(__xludf.DUMMYFUNCTION("""COMPUTED_VALUE"""),"T")</f>
        <v>T</v>
      </c>
      <c r="AA864" s="1" t="str">
        <f>IFERROR(__xludf.DUMMYFUNCTION("""COMPUTED_VALUE"""),"Q")</f>
        <v>Q</v>
      </c>
      <c r="AB864" s="1" t="str">
        <f>IFERROR(__xludf.DUMMYFUNCTION("""COMPUTED_VALUE"""),"K")</f>
        <v>K</v>
      </c>
      <c r="AE864" s="1">
        <f t="shared" ref="AE864:AI864" si="864">IF($A864&lt;&gt;"", COUNTIF($D864:$H864, "=" &amp; Y864),"")</f>
        <v>0</v>
      </c>
      <c r="AF864" s="1">
        <f t="shared" si="864"/>
        <v>2</v>
      </c>
      <c r="AG864" s="1">
        <f t="shared" si="864"/>
        <v>1</v>
      </c>
      <c r="AH864" s="1">
        <f t="shared" si="864"/>
        <v>1</v>
      </c>
      <c r="AI864" s="1">
        <f t="shared" si="864"/>
        <v>0</v>
      </c>
      <c r="AJ864" s="1">
        <f t="shared" si="3"/>
        <v>1</v>
      </c>
      <c r="AL864" s="1">
        <f>IFERROR(__xludf.DUMMYFUNCTION("IFERROR(TRANSPOSE(SORT(TRANSPOSE(FILTER(AE864:AI864, AE864:AI864&lt;&gt;0)),1, FALSE)))"),2.0)</f>
        <v>2</v>
      </c>
      <c r="AM864" s="1">
        <f>IFERROR(__xludf.DUMMYFUNCTION("""COMPUTED_VALUE"""),1.0)</f>
        <v>1</v>
      </c>
      <c r="AN864" s="1">
        <f>IFERROR(__xludf.DUMMYFUNCTION("""COMPUTED_VALUE"""),1.0)</f>
        <v>1</v>
      </c>
      <c r="AR864" s="1">
        <v>3.0</v>
      </c>
      <c r="AS864" s="1">
        <v>1.0</v>
      </c>
      <c r="AT864" s="1">
        <v>1.0</v>
      </c>
      <c r="AU864" s="1"/>
      <c r="AV864" s="1"/>
      <c r="AX864" s="1">
        <v>863.0</v>
      </c>
      <c r="AY864" s="1">
        <v>4.0</v>
      </c>
      <c r="AZ864" s="1">
        <v>1.0</v>
      </c>
      <c r="BA864" s="1"/>
      <c r="BB864" s="1"/>
      <c r="BC864" s="1"/>
      <c r="BD864" s="1">
        <v>4.0</v>
      </c>
      <c r="BE864" s="1">
        <v>8.0</v>
      </c>
      <c r="BF864" s="1">
        <v>8.0</v>
      </c>
      <c r="BG864" s="1">
        <v>8.0</v>
      </c>
      <c r="BH864" s="1">
        <v>8.0</v>
      </c>
      <c r="BI864" s="1">
        <v>48888.0</v>
      </c>
      <c r="BJ864" s="1">
        <v>404.0</v>
      </c>
      <c r="BL864" s="1">
        <v>348652.0</v>
      </c>
    </row>
    <row r="865" ht="15.75" customHeight="1">
      <c r="A865" s="2" t="s">
        <v>1622</v>
      </c>
      <c r="B865" s="1" t="str">
        <f>IFERROR(__xludf.DUMMYFUNCTION("""COMPUTED_VALUE"""),"J7A55")</f>
        <v>J7A55</v>
      </c>
      <c r="C865" s="1">
        <f>IFERROR(__xludf.DUMMYFUNCTION("""COMPUTED_VALUE"""),88.0)</f>
        <v>88</v>
      </c>
      <c r="D865" s="1" t="s">
        <v>22</v>
      </c>
      <c r="E865" s="1" t="s">
        <v>28</v>
      </c>
      <c r="F865" s="1" t="s">
        <v>39</v>
      </c>
      <c r="G865" s="1" t="s">
        <v>29</v>
      </c>
      <c r="H865" s="1" t="s">
        <v>29</v>
      </c>
      <c r="M865" s="1">
        <v>1.0</v>
      </c>
      <c r="N865" s="1">
        <v>7.0</v>
      </c>
      <c r="O865" s="1">
        <v>14.0</v>
      </c>
      <c r="P865" s="1">
        <v>5.0</v>
      </c>
      <c r="Q865" s="1">
        <v>5.0</v>
      </c>
      <c r="S865" s="1" t="s">
        <v>25</v>
      </c>
      <c r="T865" s="1" t="s">
        <v>28</v>
      </c>
      <c r="U865" s="1" t="s">
        <v>39</v>
      </c>
      <c r="V865" s="1" t="s">
        <v>29</v>
      </c>
      <c r="W865" s="1" t="s">
        <v>29</v>
      </c>
      <c r="Y865" s="1" t="str">
        <f>IFERROR(__xludf.DUMMYFUNCTION("UNIQUE(S865:W865, TRUE)"),"")</f>
        <v/>
      </c>
      <c r="Z865" s="1" t="str">
        <f>IFERROR(__xludf.DUMMYFUNCTION("""COMPUTED_VALUE"""),"7")</f>
        <v>7</v>
      </c>
      <c r="AA865" s="1" t="str">
        <f>IFERROR(__xludf.DUMMYFUNCTION("""COMPUTED_VALUE"""),"A")</f>
        <v>A</v>
      </c>
      <c r="AB865" s="1" t="str">
        <f>IFERROR(__xludf.DUMMYFUNCTION("""COMPUTED_VALUE"""),"5")</f>
        <v>5</v>
      </c>
      <c r="AE865" s="1">
        <f t="shared" ref="AE865:AI865" si="865">IF($A865&lt;&gt;"", COUNTIF($D865:$H865, "=" &amp; Y865),"")</f>
        <v>0</v>
      </c>
      <c r="AF865" s="1">
        <f t="shared" si="865"/>
        <v>1</v>
      </c>
      <c r="AG865" s="1">
        <f t="shared" si="865"/>
        <v>1</v>
      </c>
      <c r="AH865" s="1">
        <f t="shared" si="865"/>
        <v>2</v>
      </c>
      <c r="AI865" s="1">
        <f t="shared" si="865"/>
        <v>0</v>
      </c>
      <c r="AJ865" s="1">
        <f t="shared" si="3"/>
        <v>1</v>
      </c>
      <c r="AL865" s="1">
        <f>IFERROR(__xludf.DUMMYFUNCTION("IFERROR(TRANSPOSE(SORT(TRANSPOSE(FILTER(AE865:AI865, AE865:AI865&lt;&gt;0)),1, FALSE)))"),2.0)</f>
        <v>2</v>
      </c>
      <c r="AM865" s="1">
        <f>IFERROR(__xludf.DUMMYFUNCTION("""COMPUTED_VALUE"""),1.0)</f>
        <v>1</v>
      </c>
      <c r="AN865" s="1">
        <f>IFERROR(__xludf.DUMMYFUNCTION("""COMPUTED_VALUE"""),1.0)</f>
        <v>1</v>
      </c>
      <c r="AR865" s="1">
        <v>3.0</v>
      </c>
      <c r="AS865" s="1">
        <v>1.0</v>
      </c>
      <c r="AT865" s="1">
        <v>1.0</v>
      </c>
      <c r="AU865" s="1"/>
      <c r="AV865" s="1"/>
      <c r="AX865" s="1">
        <v>864.0</v>
      </c>
      <c r="AY865" s="1">
        <v>4.0</v>
      </c>
      <c r="AZ865" s="1">
        <v>1.0</v>
      </c>
      <c r="BA865" s="1"/>
      <c r="BB865" s="1"/>
      <c r="BC865" s="1"/>
      <c r="BD865" s="1">
        <v>4.0</v>
      </c>
      <c r="BE865" s="1">
        <v>9.0</v>
      </c>
      <c r="BF865" s="1">
        <v>9.0</v>
      </c>
      <c r="BG865" s="1">
        <v>9.0</v>
      </c>
      <c r="BH865" s="1">
        <v>9.0</v>
      </c>
      <c r="BI865" s="1">
        <v>49999.0</v>
      </c>
      <c r="BJ865" s="1">
        <v>405.0</v>
      </c>
      <c r="BL865" s="1">
        <v>349920.0</v>
      </c>
    </row>
    <row r="866" ht="15.75" customHeight="1">
      <c r="A866" s="2" t="s">
        <v>1623</v>
      </c>
      <c r="B866" s="1" t="str">
        <f>IFERROR(__xludf.DUMMYFUNCTION("""COMPUTED_VALUE"""),"JAA9A")</f>
        <v>JAA9A</v>
      </c>
      <c r="C866" s="1">
        <f>IFERROR(__xludf.DUMMYFUNCTION("""COMPUTED_VALUE"""),480.0)</f>
        <v>480</v>
      </c>
      <c r="D866" s="1" t="s">
        <v>22</v>
      </c>
      <c r="E866" s="1" t="s">
        <v>39</v>
      </c>
      <c r="F866" s="1" t="s">
        <v>39</v>
      </c>
      <c r="G866" s="1" t="s">
        <v>23</v>
      </c>
      <c r="H866" s="1" t="s">
        <v>39</v>
      </c>
      <c r="M866" s="1">
        <v>1.0</v>
      </c>
      <c r="N866" s="1">
        <v>14.0</v>
      </c>
      <c r="O866" s="1">
        <v>14.0</v>
      </c>
      <c r="P866" s="1">
        <v>9.0</v>
      </c>
      <c r="Q866" s="1">
        <v>14.0</v>
      </c>
      <c r="S866" s="1" t="s">
        <v>25</v>
      </c>
      <c r="T866" s="1" t="s">
        <v>39</v>
      </c>
      <c r="U866" s="1" t="s">
        <v>39</v>
      </c>
      <c r="V866" s="1" t="s">
        <v>23</v>
      </c>
      <c r="W866" s="1" t="s">
        <v>39</v>
      </c>
      <c r="Y866" s="1" t="str">
        <f>IFERROR(__xludf.DUMMYFUNCTION("UNIQUE(S866:W866, TRUE)"),"")</f>
        <v/>
      </c>
      <c r="Z866" s="1" t="str">
        <f>IFERROR(__xludf.DUMMYFUNCTION("""COMPUTED_VALUE"""),"A")</f>
        <v>A</v>
      </c>
      <c r="AA866" s="1" t="str">
        <f>IFERROR(__xludf.DUMMYFUNCTION("""COMPUTED_VALUE"""),"9")</f>
        <v>9</v>
      </c>
      <c r="AE866" s="1">
        <f t="shared" ref="AE866:AI866" si="866">IF($A866&lt;&gt;"", COUNTIF($D866:$H866, "=" &amp; Y866),"")</f>
        <v>0</v>
      </c>
      <c r="AF866" s="1">
        <f t="shared" si="866"/>
        <v>3</v>
      </c>
      <c r="AG866" s="1">
        <f t="shared" si="866"/>
        <v>1</v>
      </c>
      <c r="AH866" s="1">
        <f t="shared" si="866"/>
        <v>0</v>
      </c>
      <c r="AI866" s="1">
        <f t="shared" si="866"/>
        <v>0</v>
      </c>
      <c r="AJ866" s="1">
        <f t="shared" si="3"/>
        <v>1</v>
      </c>
      <c r="AL866" s="1">
        <f>IFERROR(__xludf.DUMMYFUNCTION("IFERROR(TRANSPOSE(SORT(TRANSPOSE(FILTER(AE866:AI866, AE866:AI866&lt;&gt;0)),1, FALSE)))"),3.0)</f>
        <v>3</v>
      </c>
      <c r="AM866" s="1">
        <f>IFERROR(__xludf.DUMMYFUNCTION("""COMPUTED_VALUE"""),1.0)</f>
        <v>1</v>
      </c>
      <c r="AR866" s="1">
        <v>4.0</v>
      </c>
      <c r="AS866" s="1">
        <v>1.0</v>
      </c>
      <c r="AT866" s="1"/>
      <c r="AU866" s="1"/>
      <c r="AV866" s="1"/>
      <c r="AX866" s="1">
        <v>865.0</v>
      </c>
      <c r="AY866" s="1">
        <v>4.0</v>
      </c>
      <c r="AZ866" s="1">
        <v>1.0</v>
      </c>
      <c r="BA866" s="1"/>
      <c r="BB866" s="1"/>
      <c r="BC866" s="1"/>
      <c r="BD866" s="1">
        <v>4.0</v>
      </c>
      <c r="BE866" s="1">
        <v>12.0</v>
      </c>
      <c r="BF866" s="1">
        <v>1.0</v>
      </c>
      <c r="BG866" s="1">
        <v>4.0</v>
      </c>
      <c r="BH866" s="1">
        <v>4.0</v>
      </c>
      <c r="BI866" s="1" t="s">
        <v>1624</v>
      </c>
      <c r="BJ866" s="1">
        <v>320.0</v>
      </c>
      <c r="BL866" s="1">
        <v>276800.0</v>
      </c>
    </row>
    <row r="867" ht="15.75" customHeight="1">
      <c r="A867" s="2" t="s">
        <v>1625</v>
      </c>
      <c r="B867" s="1">
        <f>IFERROR(__xludf.DUMMYFUNCTION("""COMPUTED_VALUE"""),77282.0)</f>
        <v>77282</v>
      </c>
      <c r="C867" s="1">
        <f>IFERROR(__xludf.DUMMYFUNCTION("""COMPUTED_VALUE"""),950.0)</f>
        <v>950</v>
      </c>
      <c r="D867" s="1" t="s">
        <v>28</v>
      </c>
      <c r="E867" s="1" t="s">
        <v>28</v>
      </c>
      <c r="F867" s="1" t="s">
        <v>24</v>
      </c>
      <c r="G867" s="1" t="s">
        <v>30</v>
      </c>
      <c r="H867" s="1" t="s">
        <v>24</v>
      </c>
      <c r="M867" s="1">
        <v>7.0</v>
      </c>
      <c r="N867" s="1">
        <v>7.0</v>
      </c>
      <c r="O867" s="1">
        <v>2.0</v>
      </c>
      <c r="P867" s="1">
        <v>8.0</v>
      </c>
      <c r="Q867" s="1">
        <v>2.0</v>
      </c>
      <c r="S867" s="1" t="s">
        <v>28</v>
      </c>
      <c r="T867" s="1" t="s">
        <v>28</v>
      </c>
      <c r="U867" s="1" t="s">
        <v>24</v>
      </c>
      <c r="V867" s="1" t="s">
        <v>30</v>
      </c>
      <c r="W867" s="1" t="s">
        <v>24</v>
      </c>
      <c r="Y867" s="1" t="str">
        <f>IFERROR(__xludf.DUMMYFUNCTION("UNIQUE(S867:W867, TRUE)"),"7")</f>
        <v>7</v>
      </c>
      <c r="Z867" s="1" t="str">
        <f>IFERROR(__xludf.DUMMYFUNCTION("""COMPUTED_VALUE"""),"2")</f>
        <v>2</v>
      </c>
      <c r="AA867" s="1" t="str">
        <f>IFERROR(__xludf.DUMMYFUNCTION("""COMPUTED_VALUE"""),"8")</f>
        <v>8</v>
      </c>
      <c r="AE867" s="1">
        <f t="shared" ref="AE867:AI867" si="867">IF($A867&lt;&gt;"", COUNTIF($D867:$H867, "=" &amp; Y867),"")</f>
        <v>2</v>
      </c>
      <c r="AF867" s="1">
        <f t="shared" si="867"/>
        <v>2</v>
      </c>
      <c r="AG867" s="1">
        <f t="shared" si="867"/>
        <v>1</v>
      </c>
      <c r="AH867" s="1">
        <f t="shared" si="867"/>
        <v>0</v>
      </c>
      <c r="AI867" s="1">
        <f t="shared" si="867"/>
        <v>0</v>
      </c>
      <c r="AJ867" s="1">
        <f t="shared" si="3"/>
        <v>0</v>
      </c>
      <c r="AL867" s="1">
        <f>IFERROR(__xludf.DUMMYFUNCTION("IFERROR(TRANSPOSE(SORT(TRANSPOSE(FILTER(AE867:AI867, AE867:AI867&lt;&gt;0)),1, FALSE)))"),2.0)</f>
        <v>2</v>
      </c>
      <c r="AM867" s="1">
        <f>IFERROR(__xludf.DUMMYFUNCTION("""COMPUTED_VALUE"""),2.0)</f>
        <v>2</v>
      </c>
      <c r="AN867" s="1">
        <f>IFERROR(__xludf.DUMMYFUNCTION("""COMPUTED_VALUE"""),1.0)</f>
        <v>1</v>
      </c>
      <c r="AR867" s="1">
        <v>2.0</v>
      </c>
      <c r="AS867" s="1">
        <v>2.0</v>
      </c>
      <c r="AT867" s="1">
        <v>1.0</v>
      </c>
      <c r="AU867" s="1"/>
      <c r="AV867" s="1"/>
      <c r="AX867" s="1">
        <v>866.0</v>
      </c>
      <c r="AY867" s="1">
        <v>4.0</v>
      </c>
      <c r="AZ867" s="1">
        <v>1.0</v>
      </c>
      <c r="BA867" s="1"/>
      <c r="BB867" s="1"/>
      <c r="BC867" s="1"/>
      <c r="BD867" s="1">
        <v>5.0</v>
      </c>
      <c r="BE867" s="1">
        <v>1.0</v>
      </c>
      <c r="BF867" s="1">
        <v>2.0</v>
      </c>
      <c r="BG867" s="1">
        <v>5.0</v>
      </c>
      <c r="BH867" s="1">
        <v>5.0</v>
      </c>
      <c r="BI867" s="1" t="s">
        <v>1626</v>
      </c>
      <c r="BJ867" s="1">
        <v>591.0</v>
      </c>
      <c r="BL867" s="1">
        <v>511806.0</v>
      </c>
    </row>
    <row r="868" ht="15.75" customHeight="1">
      <c r="A868" s="2" t="s">
        <v>1627</v>
      </c>
      <c r="B868" s="1" t="str">
        <f>IFERROR(__xludf.DUMMYFUNCTION("""COMPUTED_VALUE"""),"98J88")</f>
        <v>98J88</v>
      </c>
      <c r="C868" s="1">
        <f>IFERROR(__xludf.DUMMYFUNCTION("""COMPUTED_VALUE"""),359.0)</f>
        <v>359</v>
      </c>
      <c r="D868" s="1" t="s">
        <v>23</v>
      </c>
      <c r="E868" s="1" t="s">
        <v>30</v>
      </c>
      <c r="F868" s="1" t="s">
        <v>22</v>
      </c>
      <c r="G868" s="1" t="s">
        <v>30</v>
      </c>
      <c r="H868" s="1" t="s">
        <v>30</v>
      </c>
      <c r="M868" s="1">
        <v>9.0</v>
      </c>
      <c r="N868" s="1">
        <v>8.0</v>
      </c>
      <c r="O868" s="1">
        <v>1.0</v>
      </c>
      <c r="P868" s="1">
        <v>8.0</v>
      </c>
      <c r="Q868" s="1">
        <v>8.0</v>
      </c>
      <c r="S868" s="1" t="s">
        <v>23</v>
      </c>
      <c r="T868" s="1" t="s">
        <v>30</v>
      </c>
      <c r="U868" s="1" t="s">
        <v>25</v>
      </c>
      <c r="V868" s="1" t="s">
        <v>30</v>
      </c>
      <c r="W868" s="1" t="s">
        <v>30</v>
      </c>
      <c r="Y868" s="1" t="str">
        <f>IFERROR(__xludf.DUMMYFUNCTION("UNIQUE(S868:W868, TRUE)"),"9")</f>
        <v>9</v>
      </c>
      <c r="Z868" s="1" t="str">
        <f>IFERROR(__xludf.DUMMYFUNCTION("""COMPUTED_VALUE"""),"8")</f>
        <v>8</v>
      </c>
      <c r="AA868" s="1" t="str">
        <f>IFERROR(__xludf.DUMMYFUNCTION("""COMPUTED_VALUE"""),"")</f>
        <v/>
      </c>
      <c r="AE868" s="1">
        <f t="shared" ref="AE868:AI868" si="868">IF($A868&lt;&gt;"", COUNTIF($D868:$H868, "=" &amp; Y868),"")</f>
        <v>1</v>
      </c>
      <c r="AF868" s="1">
        <f t="shared" si="868"/>
        <v>3</v>
      </c>
      <c r="AG868" s="1">
        <f t="shared" si="868"/>
        <v>0</v>
      </c>
      <c r="AH868" s="1">
        <f t="shared" si="868"/>
        <v>0</v>
      </c>
      <c r="AI868" s="1">
        <f t="shared" si="868"/>
        <v>0</v>
      </c>
      <c r="AJ868" s="1">
        <f t="shared" si="3"/>
        <v>1</v>
      </c>
      <c r="AL868" s="1">
        <f>IFERROR(__xludf.DUMMYFUNCTION("IFERROR(TRANSPOSE(SORT(TRANSPOSE(FILTER(AE868:AI868, AE868:AI868&lt;&gt;0)),1, FALSE)))"),3.0)</f>
        <v>3</v>
      </c>
      <c r="AM868" s="1">
        <f>IFERROR(__xludf.DUMMYFUNCTION("""COMPUTED_VALUE"""),1.0)</f>
        <v>1</v>
      </c>
      <c r="AR868" s="1">
        <v>4.0</v>
      </c>
      <c r="AS868" s="1">
        <v>1.0</v>
      </c>
      <c r="AT868" s="1"/>
      <c r="AU868" s="1"/>
      <c r="AV868" s="1"/>
      <c r="AX868" s="1">
        <v>867.0</v>
      </c>
      <c r="AY868" s="1">
        <v>4.0</v>
      </c>
      <c r="AZ868" s="1">
        <v>1.0</v>
      </c>
      <c r="BA868" s="1"/>
      <c r="BB868" s="1"/>
      <c r="BC868" s="1"/>
      <c r="BD868" s="1">
        <v>5.0</v>
      </c>
      <c r="BE868" s="1">
        <v>1.0</v>
      </c>
      <c r="BF868" s="1">
        <v>5.0</v>
      </c>
      <c r="BG868" s="1">
        <v>4.0</v>
      </c>
      <c r="BH868" s="1">
        <v>5.0</v>
      </c>
      <c r="BI868" s="1" t="s">
        <v>1628</v>
      </c>
      <c r="BJ868" s="1">
        <v>863.0</v>
      </c>
      <c r="BL868" s="1">
        <v>748221.0</v>
      </c>
    </row>
    <row r="869" ht="15.75" customHeight="1">
      <c r="A869" s="2" t="s">
        <v>1629</v>
      </c>
      <c r="B869" s="1" t="str">
        <f>IFERROR(__xludf.DUMMYFUNCTION("""COMPUTED_VALUE"""),"7K2K2")</f>
        <v>7K2K2</v>
      </c>
      <c r="C869" s="1">
        <f>IFERROR(__xludf.DUMMYFUNCTION("""COMPUTED_VALUE"""),753.0)</f>
        <v>753</v>
      </c>
      <c r="D869" s="1" t="s">
        <v>28</v>
      </c>
      <c r="E869" s="1" t="s">
        <v>38</v>
      </c>
      <c r="F869" s="1" t="s">
        <v>24</v>
      </c>
      <c r="G869" s="1" t="s">
        <v>38</v>
      </c>
      <c r="H869" s="1" t="s">
        <v>24</v>
      </c>
      <c r="M869" s="1">
        <v>7.0</v>
      </c>
      <c r="N869" s="1">
        <v>13.0</v>
      </c>
      <c r="O869" s="1">
        <v>2.0</v>
      </c>
      <c r="P869" s="1">
        <v>13.0</v>
      </c>
      <c r="Q869" s="1">
        <v>2.0</v>
      </c>
      <c r="S869" s="1" t="s">
        <v>28</v>
      </c>
      <c r="T869" s="1" t="s">
        <v>38</v>
      </c>
      <c r="U869" s="1" t="s">
        <v>24</v>
      </c>
      <c r="V869" s="1" t="s">
        <v>38</v>
      </c>
      <c r="W869" s="1" t="s">
        <v>24</v>
      </c>
      <c r="Y869" s="1" t="str">
        <f>IFERROR(__xludf.DUMMYFUNCTION("UNIQUE(S869:W869, TRUE)"),"7")</f>
        <v>7</v>
      </c>
      <c r="Z869" s="1" t="str">
        <f>IFERROR(__xludf.DUMMYFUNCTION("""COMPUTED_VALUE"""),"K")</f>
        <v>K</v>
      </c>
      <c r="AA869" s="1" t="str">
        <f>IFERROR(__xludf.DUMMYFUNCTION("""COMPUTED_VALUE"""),"2")</f>
        <v>2</v>
      </c>
      <c r="AE869" s="1">
        <f t="shared" ref="AE869:AI869" si="869">IF($A869&lt;&gt;"", COUNTIF($D869:$H869, "=" &amp; Y869),"")</f>
        <v>1</v>
      </c>
      <c r="AF869" s="1">
        <f t="shared" si="869"/>
        <v>2</v>
      </c>
      <c r="AG869" s="1">
        <f t="shared" si="869"/>
        <v>2</v>
      </c>
      <c r="AH869" s="1">
        <f t="shared" si="869"/>
        <v>0</v>
      </c>
      <c r="AI869" s="1">
        <f t="shared" si="869"/>
        <v>0</v>
      </c>
      <c r="AJ869" s="1">
        <f t="shared" si="3"/>
        <v>0</v>
      </c>
      <c r="AL869" s="1">
        <f>IFERROR(__xludf.DUMMYFUNCTION("IFERROR(TRANSPOSE(SORT(TRANSPOSE(FILTER(AE869:AI869, AE869:AI869&lt;&gt;0)),1, FALSE)))"),2.0)</f>
        <v>2</v>
      </c>
      <c r="AM869" s="1">
        <f>IFERROR(__xludf.DUMMYFUNCTION("""COMPUTED_VALUE"""),2.0)</f>
        <v>2</v>
      </c>
      <c r="AN869" s="1">
        <f>IFERROR(__xludf.DUMMYFUNCTION("""COMPUTED_VALUE"""),1.0)</f>
        <v>1</v>
      </c>
      <c r="AR869" s="1">
        <v>2.0</v>
      </c>
      <c r="AS869" s="1">
        <v>2.0</v>
      </c>
      <c r="AT869" s="1">
        <v>1.0</v>
      </c>
      <c r="AU869" s="1"/>
      <c r="AV869" s="1"/>
      <c r="AX869" s="1">
        <v>868.0</v>
      </c>
      <c r="AY869" s="1">
        <v>4.0</v>
      </c>
      <c r="AZ869" s="1">
        <v>1.0</v>
      </c>
      <c r="BA869" s="1"/>
      <c r="BB869" s="1"/>
      <c r="BC869" s="1"/>
      <c r="BD869" s="1">
        <v>5.0</v>
      </c>
      <c r="BE869" s="1">
        <v>2.0</v>
      </c>
      <c r="BF869" s="1">
        <v>2.0</v>
      </c>
      <c r="BG869" s="1">
        <v>2.0</v>
      </c>
      <c r="BH869" s="1">
        <v>2.0</v>
      </c>
      <c r="BI869" s="1">
        <v>52222.0</v>
      </c>
      <c r="BJ869" s="1">
        <v>307.0</v>
      </c>
      <c r="BL869" s="1">
        <v>266476.0</v>
      </c>
    </row>
    <row r="870" ht="15.75" customHeight="1">
      <c r="A870" s="2" t="s">
        <v>1630</v>
      </c>
      <c r="B870" s="1">
        <f>IFERROR(__xludf.DUMMYFUNCTION("""COMPUTED_VALUE"""),44494.0)</f>
        <v>44494</v>
      </c>
      <c r="C870" s="1">
        <f>IFERROR(__xludf.DUMMYFUNCTION("""COMPUTED_VALUE"""),700.0)</f>
        <v>700</v>
      </c>
      <c r="D870" s="1" t="s">
        <v>21</v>
      </c>
      <c r="E870" s="1" t="s">
        <v>21</v>
      </c>
      <c r="F870" s="1" t="s">
        <v>21</v>
      </c>
      <c r="G870" s="1" t="s">
        <v>23</v>
      </c>
      <c r="H870" s="1" t="s">
        <v>21</v>
      </c>
      <c r="M870" s="1">
        <v>4.0</v>
      </c>
      <c r="N870" s="1">
        <v>4.0</v>
      </c>
      <c r="O870" s="1">
        <v>4.0</v>
      </c>
      <c r="P870" s="1">
        <v>9.0</v>
      </c>
      <c r="Q870" s="1">
        <v>4.0</v>
      </c>
      <c r="S870" s="1" t="s">
        <v>21</v>
      </c>
      <c r="T870" s="1" t="s">
        <v>21</v>
      </c>
      <c r="U870" s="1" t="s">
        <v>21</v>
      </c>
      <c r="V870" s="1" t="s">
        <v>23</v>
      </c>
      <c r="W870" s="1" t="s">
        <v>21</v>
      </c>
      <c r="Y870" s="1" t="str">
        <f>IFERROR(__xludf.DUMMYFUNCTION("UNIQUE(S870:W870, TRUE)"),"4")</f>
        <v>4</v>
      </c>
      <c r="Z870" s="1" t="str">
        <f>IFERROR(__xludf.DUMMYFUNCTION("""COMPUTED_VALUE"""),"9")</f>
        <v>9</v>
      </c>
      <c r="AE870" s="1">
        <f t="shared" ref="AE870:AI870" si="870">IF($A870&lt;&gt;"", COUNTIF($D870:$H870, "=" &amp; Y870),"")</f>
        <v>4</v>
      </c>
      <c r="AF870" s="1">
        <f t="shared" si="870"/>
        <v>1</v>
      </c>
      <c r="AG870" s="1">
        <f t="shared" si="870"/>
        <v>0</v>
      </c>
      <c r="AH870" s="1">
        <f t="shared" si="870"/>
        <v>0</v>
      </c>
      <c r="AI870" s="1">
        <f t="shared" si="870"/>
        <v>0</v>
      </c>
      <c r="AJ870" s="1">
        <f t="shared" si="3"/>
        <v>0</v>
      </c>
      <c r="AL870" s="1">
        <f>IFERROR(__xludf.DUMMYFUNCTION("IFERROR(TRANSPOSE(SORT(TRANSPOSE(FILTER(AE870:AI870, AE870:AI870&lt;&gt;0)),1, FALSE)))"),4.0)</f>
        <v>4</v>
      </c>
      <c r="AM870" s="1">
        <f>IFERROR(__xludf.DUMMYFUNCTION("""COMPUTED_VALUE"""),1.0)</f>
        <v>1</v>
      </c>
      <c r="AR870" s="1">
        <v>4.0</v>
      </c>
      <c r="AS870" s="1">
        <v>1.0</v>
      </c>
      <c r="AT870" s="1"/>
      <c r="AU870" s="1"/>
      <c r="AV870" s="1"/>
      <c r="AX870" s="1">
        <v>869.0</v>
      </c>
      <c r="AY870" s="1">
        <v>4.0</v>
      </c>
      <c r="AZ870" s="1">
        <v>1.0</v>
      </c>
      <c r="BA870" s="1"/>
      <c r="BB870" s="1"/>
      <c r="BC870" s="1"/>
      <c r="BD870" s="1">
        <v>5.0</v>
      </c>
      <c r="BE870" s="1">
        <v>2.0</v>
      </c>
      <c r="BF870" s="1">
        <v>5.0</v>
      </c>
      <c r="BG870" s="1">
        <v>5.0</v>
      </c>
      <c r="BH870" s="1">
        <v>5.0</v>
      </c>
      <c r="BI870" s="1">
        <v>52555.0</v>
      </c>
      <c r="BJ870" s="1">
        <v>544.0</v>
      </c>
      <c r="BL870" s="1">
        <v>472736.0</v>
      </c>
    </row>
    <row r="871" ht="15.75" customHeight="1">
      <c r="A871" s="2" t="s">
        <v>1631</v>
      </c>
      <c r="B871" s="1" t="str">
        <f>IFERROR(__xludf.DUMMYFUNCTION("""COMPUTED_VALUE"""),"K9J6T")</f>
        <v>K9J6T</v>
      </c>
      <c r="C871" s="1">
        <f>IFERROR(__xludf.DUMMYFUNCTION("""COMPUTED_VALUE"""),918.0)</f>
        <v>918</v>
      </c>
      <c r="D871" s="1" t="s">
        <v>38</v>
      </c>
      <c r="E871" s="1" t="s">
        <v>23</v>
      </c>
      <c r="F871" s="1" t="s">
        <v>22</v>
      </c>
      <c r="G871" s="1" t="s">
        <v>40</v>
      </c>
      <c r="H871" s="1" t="s">
        <v>45</v>
      </c>
      <c r="M871" s="1">
        <v>13.0</v>
      </c>
      <c r="N871" s="1">
        <v>9.0</v>
      </c>
      <c r="O871" s="1">
        <v>1.0</v>
      </c>
      <c r="P871" s="1">
        <v>6.0</v>
      </c>
      <c r="Q871" s="1">
        <v>10.0</v>
      </c>
      <c r="S871" s="1" t="s">
        <v>38</v>
      </c>
      <c r="T871" s="1" t="s">
        <v>23</v>
      </c>
      <c r="U871" s="1" t="s">
        <v>25</v>
      </c>
      <c r="V871" s="1" t="s">
        <v>40</v>
      </c>
      <c r="W871" s="1" t="s">
        <v>45</v>
      </c>
      <c r="Y871" s="1" t="str">
        <f>IFERROR(__xludf.DUMMYFUNCTION("UNIQUE(S871:W871, TRUE)"),"K")</f>
        <v>K</v>
      </c>
      <c r="Z871" s="1" t="str">
        <f>IFERROR(__xludf.DUMMYFUNCTION("""COMPUTED_VALUE"""),"9")</f>
        <v>9</v>
      </c>
      <c r="AA871" s="1" t="str">
        <f>IFERROR(__xludf.DUMMYFUNCTION("""COMPUTED_VALUE"""),"")</f>
        <v/>
      </c>
      <c r="AB871" s="1" t="str">
        <f>IFERROR(__xludf.DUMMYFUNCTION("""COMPUTED_VALUE"""),"6")</f>
        <v>6</v>
      </c>
      <c r="AC871" s="1" t="str">
        <f>IFERROR(__xludf.DUMMYFUNCTION("""COMPUTED_VALUE"""),"T")</f>
        <v>T</v>
      </c>
      <c r="AE871" s="1">
        <f t="shared" ref="AE871:AI871" si="871">IF($A871&lt;&gt;"", COUNTIF($D871:$H871, "=" &amp; Y871),"")</f>
        <v>1</v>
      </c>
      <c r="AF871" s="1">
        <f t="shared" si="871"/>
        <v>1</v>
      </c>
      <c r="AG871" s="1">
        <f t="shared" si="871"/>
        <v>0</v>
      </c>
      <c r="AH871" s="1">
        <f t="shared" si="871"/>
        <v>1</v>
      </c>
      <c r="AI871" s="1">
        <f t="shared" si="871"/>
        <v>1</v>
      </c>
      <c r="AJ871" s="1">
        <f t="shared" si="3"/>
        <v>1</v>
      </c>
      <c r="AL871" s="1">
        <f>IFERROR(__xludf.DUMMYFUNCTION("IFERROR(TRANSPOSE(SORT(TRANSPOSE(FILTER(AE871:AI871, AE871:AI871&lt;&gt;0)),1, FALSE)))"),1.0)</f>
        <v>1</v>
      </c>
      <c r="AM871" s="1">
        <f>IFERROR(__xludf.DUMMYFUNCTION("""COMPUTED_VALUE"""),1.0)</f>
        <v>1</v>
      </c>
      <c r="AN871" s="1">
        <f>IFERROR(__xludf.DUMMYFUNCTION("""COMPUTED_VALUE"""),1.0)</f>
        <v>1</v>
      </c>
      <c r="AO871" s="1">
        <f>IFERROR(__xludf.DUMMYFUNCTION("""COMPUTED_VALUE"""),1.0)</f>
        <v>1</v>
      </c>
      <c r="AR871" s="1">
        <v>2.0</v>
      </c>
      <c r="AS871" s="1">
        <v>1.0</v>
      </c>
      <c r="AT871" s="1">
        <v>1.0</v>
      </c>
      <c r="AU871" s="1">
        <v>1.0</v>
      </c>
      <c r="AV871" s="1"/>
      <c r="AX871" s="1">
        <v>870.0</v>
      </c>
      <c r="AY871" s="1">
        <v>4.0</v>
      </c>
      <c r="AZ871" s="1">
        <v>1.0</v>
      </c>
      <c r="BA871" s="1"/>
      <c r="BB871" s="1"/>
      <c r="BC871" s="1"/>
      <c r="BD871" s="1">
        <v>5.0</v>
      </c>
      <c r="BE871" s="1">
        <v>3.0</v>
      </c>
      <c r="BF871" s="1">
        <v>5.0</v>
      </c>
      <c r="BG871" s="1">
        <v>5.0</v>
      </c>
      <c r="BH871" s="1">
        <v>5.0</v>
      </c>
      <c r="BI871" s="1">
        <v>53555.0</v>
      </c>
      <c r="BJ871" s="1">
        <v>810.0</v>
      </c>
      <c r="BL871" s="1">
        <v>704700.0</v>
      </c>
    </row>
    <row r="872" ht="15.75" customHeight="1">
      <c r="A872" s="2" t="s">
        <v>1632</v>
      </c>
      <c r="B872" s="1" t="str">
        <f>IFERROR(__xludf.DUMMYFUNCTION("""COMPUTED_VALUE"""),"KJ74J")</f>
        <v>KJ74J</v>
      </c>
      <c r="C872" s="1">
        <f>IFERROR(__xludf.DUMMYFUNCTION("""COMPUTED_VALUE"""),282.0)</f>
        <v>282</v>
      </c>
      <c r="D872" s="1" t="s">
        <v>38</v>
      </c>
      <c r="E872" s="1" t="s">
        <v>22</v>
      </c>
      <c r="F872" s="1" t="s">
        <v>28</v>
      </c>
      <c r="G872" s="1" t="s">
        <v>21</v>
      </c>
      <c r="H872" s="1" t="s">
        <v>22</v>
      </c>
      <c r="M872" s="1">
        <v>13.0</v>
      </c>
      <c r="N872" s="1">
        <v>1.0</v>
      </c>
      <c r="O872" s="1">
        <v>7.0</v>
      </c>
      <c r="P872" s="1">
        <v>4.0</v>
      </c>
      <c r="Q872" s="1">
        <v>1.0</v>
      </c>
      <c r="S872" s="1" t="s">
        <v>38</v>
      </c>
      <c r="T872" s="1" t="s">
        <v>25</v>
      </c>
      <c r="U872" s="1" t="s">
        <v>28</v>
      </c>
      <c r="V872" s="1" t="s">
        <v>21</v>
      </c>
      <c r="W872" s="1" t="s">
        <v>25</v>
      </c>
      <c r="Y872" s="1" t="str">
        <f>IFERROR(__xludf.DUMMYFUNCTION("UNIQUE(S872:W872, TRUE)"),"K")</f>
        <v>K</v>
      </c>
      <c r="Z872" s="1" t="str">
        <f>IFERROR(__xludf.DUMMYFUNCTION("""COMPUTED_VALUE"""),"")</f>
        <v/>
      </c>
      <c r="AA872" s="1" t="str">
        <f>IFERROR(__xludf.DUMMYFUNCTION("""COMPUTED_VALUE"""),"7")</f>
        <v>7</v>
      </c>
      <c r="AB872" s="1" t="str">
        <f>IFERROR(__xludf.DUMMYFUNCTION("""COMPUTED_VALUE"""),"4")</f>
        <v>4</v>
      </c>
      <c r="AE872" s="1">
        <f t="shared" ref="AE872:AI872" si="872">IF($A872&lt;&gt;"", COUNTIF($D872:$H872, "=" &amp; Y872),"")</f>
        <v>1</v>
      </c>
      <c r="AF872" s="1">
        <f t="shared" si="872"/>
        <v>0</v>
      </c>
      <c r="AG872" s="1">
        <f t="shared" si="872"/>
        <v>1</v>
      </c>
      <c r="AH872" s="1">
        <f t="shared" si="872"/>
        <v>1</v>
      </c>
      <c r="AI872" s="1">
        <f t="shared" si="872"/>
        <v>0</v>
      </c>
      <c r="AJ872" s="1">
        <f t="shared" si="3"/>
        <v>2</v>
      </c>
      <c r="AL872" s="1">
        <f>IFERROR(__xludf.DUMMYFUNCTION("IFERROR(TRANSPOSE(SORT(TRANSPOSE(FILTER(AE872:AI872, AE872:AI872&lt;&gt;0)),1, FALSE)))"),1.0)</f>
        <v>1</v>
      </c>
      <c r="AM872" s="1">
        <f>IFERROR(__xludf.DUMMYFUNCTION("""COMPUTED_VALUE"""),1.0)</f>
        <v>1</v>
      </c>
      <c r="AN872" s="1">
        <f>IFERROR(__xludf.DUMMYFUNCTION("""COMPUTED_VALUE"""),1.0)</f>
        <v>1</v>
      </c>
      <c r="AR872" s="1">
        <v>3.0</v>
      </c>
      <c r="AS872" s="1">
        <v>1.0</v>
      </c>
      <c r="AT872" s="1">
        <v>1.0</v>
      </c>
      <c r="AU872" s="1"/>
      <c r="AV872" s="1"/>
      <c r="AX872" s="1">
        <v>871.0</v>
      </c>
      <c r="AY872" s="1">
        <v>4.0</v>
      </c>
      <c r="AZ872" s="1">
        <v>1.0</v>
      </c>
      <c r="BA872" s="1"/>
      <c r="BB872" s="1"/>
      <c r="BC872" s="1"/>
      <c r="BD872" s="1">
        <v>5.0</v>
      </c>
      <c r="BE872" s="1">
        <v>4.0</v>
      </c>
      <c r="BF872" s="1">
        <v>5.0</v>
      </c>
      <c r="BG872" s="1">
        <v>5.0</v>
      </c>
      <c r="BH872" s="1">
        <v>5.0</v>
      </c>
      <c r="BI872" s="1">
        <v>54555.0</v>
      </c>
      <c r="BJ872" s="1">
        <v>378.0</v>
      </c>
      <c r="BL872" s="1">
        <v>329238.0</v>
      </c>
    </row>
    <row r="873" ht="15.75" customHeight="1">
      <c r="A873" s="2" t="s">
        <v>1633</v>
      </c>
      <c r="B873" s="1" t="str">
        <f>IFERROR(__xludf.DUMMYFUNCTION("""COMPUTED_VALUE"""),"QKQK4")</f>
        <v>QKQK4</v>
      </c>
      <c r="C873" s="1">
        <f>IFERROR(__xludf.DUMMYFUNCTION("""COMPUTED_VALUE"""),640.0)</f>
        <v>640</v>
      </c>
      <c r="D873" s="1" t="s">
        <v>20</v>
      </c>
      <c r="E873" s="1" t="s">
        <v>38</v>
      </c>
      <c r="F873" s="1" t="s">
        <v>20</v>
      </c>
      <c r="G873" s="1" t="s">
        <v>38</v>
      </c>
      <c r="H873" s="1" t="s">
        <v>21</v>
      </c>
      <c r="M873" s="1">
        <v>12.0</v>
      </c>
      <c r="N873" s="1">
        <v>13.0</v>
      </c>
      <c r="O873" s="1">
        <v>12.0</v>
      </c>
      <c r="P873" s="1">
        <v>13.0</v>
      </c>
      <c r="Q873" s="1">
        <v>4.0</v>
      </c>
      <c r="S873" s="1" t="s">
        <v>20</v>
      </c>
      <c r="T873" s="1" t="s">
        <v>38</v>
      </c>
      <c r="U873" s="1" t="s">
        <v>20</v>
      </c>
      <c r="V873" s="1" t="s">
        <v>38</v>
      </c>
      <c r="W873" s="1" t="s">
        <v>21</v>
      </c>
      <c r="Y873" s="1" t="str">
        <f>IFERROR(__xludf.DUMMYFUNCTION("UNIQUE(S873:W873, TRUE)"),"Q")</f>
        <v>Q</v>
      </c>
      <c r="Z873" s="1" t="str">
        <f>IFERROR(__xludf.DUMMYFUNCTION("""COMPUTED_VALUE"""),"K")</f>
        <v>K</v>
      </c>
      <c r="AA873" s="1" t="str">
        <f>IFERROR(__xludf.DUMMYFUNCTION("""COMPUTED_VALUE"""),"4")</f>
        <v>4</v>
      </c>
      <c r="AE873" s="1">
        <f t="shared" ref="AE873:AI873" si="873">IF($A873&lt;&gt;"", COUNTIF($D873:$H873, "=" &amp; Y873),"")</f>
        <v>2</v>
      </c>
      <c r="AF873" s="1">
        <f t="shared" si="873"/>
        <v>2</v>
      </c>
      <c r="AG873" s="1">
        <f t="shared" si="873"/>
        <v>1</v>
      </c>
      <c r="AH873" s="1">
        <f t="shared" si="873"/>
        <v>0</v>
      </c>
      <c r="AI873" s="1">
        <f t="shared" si="873"/>
        <v>0</v>
      </c>
      <c r="AJ873" s="1">
        <f t="shared" si="3"/>
        <v>0</v>
      </c>
      <c r="AL873" s="1">
        <f>IFERROR(__xludf.DUMMYFUNCTION("IFERROR(TRANSPOSE(SORT(TRANSPOSE(FILTER(AE873:AI873, AE873:AI873&lt;&gt;0)),1, FALSE)))"),2.0)</f>
        <v>2</v>
      </c>
      <c r="AM873" s="1">
        <f>IFERROR(__xludf.DUMMYFUNCTION("""COMPUTED_VALUE"""),2.0)</f>
        <v>2</v>
      </c>
      <c r="AN873" s="1">
        <f>IFERROR(__xludf.DUMMYFUNCTION("""COMPUTED_VALUE"""),1.0)</f>
        <v>1</v>
      </c>
      <c r="AR873" s="1">
        <v>2.0</v>
      </c>
      <c r="AS873" s="1">
        <v>2.0</v>
      </c>
      <c r="AT873" s="1">
        <v>1.0</v>
      </c>
      <c r="AU873" s="1"/>
      <c r="AV873" s="1"/>
      <c r="AX873" s="1">
        <v>872.0</v>
      </c>
      <c r="AY873" s="1">
        <v>4.0</v>
      </c>
      <c r="AZ873" s="1">
        <v>1.0</v>
      </c>
      <c r="BA873" s="1"/>
      <c r="BB873" s="1"/>
      <c r="BC873" s="1"/>
      <c r="BD873" s="1">
        <v>5.0</v>
      </c>
      <c r="BE873" s="1">
        <v>5.0</v>
      </c>
      <c r="BF873" s="1">
        <v>1.0</v>
      </c>
      <c r="BG873" s="1">
        <v>1.0</v>
      </c>
      <c r="BH873" s="1">
        <v>14.0</v>
      </c>
      <c r="BI873" s="1" t="s">
        <v>1634</v>
      </c>
      <c r="BJ873" s="1">
        <v>46.0</v>
      </c>
      <c r="BL873" s="1">
        <v>40112.0</v>
      </c>
    </row>
    <row r="874" ht="15.75" customHeight="1">
      <c r="A874" s="2" t="s">
        <v>1635</v>
      </c>
      <c r="B874" s="1" t="str">
        <f>IFERROR(__xludf.DUMMYFUNCTION("""COMPUTED_VALUE"""),"T6669")</f>
        <v>T6669</v>
      </c>
      <c r="C874" s="1">
        <f>IFERROR(__xludf.DUMMYFUNCTION("""COMPUTED_VALUE"""),743.0)</f>
        <v>743</v>
      </c>
      <c r="D874" s="1" t="s">
        <v>45</v>
      </c>
      <c r="E874" s="1" t="s">
        <v>40</v>
      </c>
      <c r="F874" s="1" t="s">
        <v>40</v>
      </c>
      <c r="G874" s="1" t="s">
        <v>40</v>
      </c>
      <c r="H874" s="1" t="s">
        <v>23</v>
      </c>
      <c r="M874" s="1">
        <v>10.0</v>
      </c>
      <c r="N874" s="1">
        <v>6.0</v>
      </c>
      <c r="O874" s="1">
        <v>6.0</v>
      </c>
      <c r="P874" s="1">
        <v>6.0</v>
      </c>
      <c r="Q874" s="1">
        <v>9.0</v>
      </c>
      <c r="S874" s="1" t="s">
        <v>45</v>
      </c>
      <c r="T874" s="1" t="s">
        <v>40</v>
      </c>
      <c r="U874" s="1" t="s">
        <v>40</v>
      </c>
      <c r="V874" s="1" t="s">
        <v>40</v>
      </c>
      <c r="W874" s="1" t="s">
        <v>23</v>
      </c>
      <c r="Y874" s="1" t="str">
        <f>IFERROR(__xludf.DUMMYFUNCTION("UNIQUE(S874:W874, TRUE)"),"T")</f>
        <v>T</v>
      </c>
      <c r="Z874" s="1" t="str">
        <f>IFERROR(__xludf.DUMMYFUNCTION("""COMPUTED_VALUE"""),"6")</f>
        <v>6</v>
      </c>
      <c r="AA874" s="1" t="str">
        <f>IFERROR(__xludf.DUMMYFUNCTION("""COMPUTED_VALUE"""),"9")</f>
        <v>9</v>
      </c>
      <c r="AE874" s="1">
        <f t="shared" ref="AE874:AI874" si="874">IF($A874&lt;&gt;"", COUNTIF($D874:$H874, "=" &amp; Y874),"")</f>
        <v>1</v>
      </c>
      <c r="AF874" s="1">
        <f t="shared" si="874"/>
        <v>3</v>
      </c>
      <c r="AG874" s="1">
        <f t="shared" si="874"/>
        <v>1</v>
      </c>
      <c r="AH874" s="1">
        <f t="shared" si="874"/>
        <v>0</v>
      </c>
      <c r="AI874" s="1">
        <f t="shared" si="874"/>
        <v>0</v>
      </c>
      <c r="AJ874" s="1">
        <f t="shared" si="3"/>
        <v>0</v>
      </c>
      <c r="AL874" s="1">
        <f>IFERROR(__xludf.DUMMYFUNCTION("IFERROR(TRANSPOSE(SORT(TRANSPOSE(FILTER(AE874:AI874, AE874:AI874&lt;&gt;0)),1, FALSE)))"),3.0)</f>
        <v>3</v>
      </c>
      <c r="AM874" s="1">
        <f>IFERROR(__xludf.DUMMYFUNCTION("""COMPUTED_VALUE"""),1.0)</f>
        <v>1</v>
      </c>
      <c r="AN874" s="1">
        <f>IFERROR(__xludf.DUMMYFUNCTION("""COMPUTED_VALUE"""),1.0)</f>
        <v>1</v>
      </c>
      <c r="AR874" s="1">
        <v>3.0</v>
      </c>
      <c r="AS874" s="1">
        <v>1.0</v>
      </c>
      <c r="AT874" s="1">
        <v>1.0</v>
      </c>
      <c r="AU874" s="1"/>
      <c r="AV874" s="1"/>
      <c r="AX874" s="1">
        <v>873.0</v>
      </c>
      <c r="AY874" s="1">
        <v>4.0</v>
      </c>
      <c r="AZ874" s="1">
        <v>1.0</v>
      </c>
      <c r="BA874" s="1"/>
      <c r="BB874" s="1"/>
      <c r="BC874" s="1"/>
      <c r="BD874" s="1">
        <v>5.0</v>
      </c>
      <c r="BE874" s="1">
        <v>5.0</v>
      </c>
      <c r="BF874" s="1">
        <v>5.0</v>
      </c>
      <c r="BG874" s="1">
        <v>5.0</v>
      </c>
      <c r="BH874" s="1">
        <v>6.0</v>
      </c>
      <c r="BI874" s="1">
        <v>55556.0</v>
      </c>
      <c r="BJ874" s="1">
        <v>417.0</v>
      </c>
      <c r="BL874" s="1">
        <v>364041.0</v>
      </c>
    </row>
    <row r="875" ht="15.75" customHeight="1">
      <c r="A875" s="2" t="s">
        <v>1636</v>
      </c>
      <c r="B875" s="1" t="str">
        <f>IFERROR(__xludf.DUMMYFUNCTION("""COMPUTED_VALUE"""),"A3QAQ")</f>
        <v>A3QAQ</v>
      </c>
      <c r="C875" s="1">
        <f>IFERROR(__xludf.DUMMYFUNCTION("""COMPUTED_VALUE"""),31.0)</f>
        <v>31</v>
      </c>
      <c r="D875" s="1" t="s">
        <v>39</v>
      </c>
      <c r="E875" s="1" t="s">
        <v>31</v>
      </c>
      <c r="F875" s="1" t="s">
        <v>20</v>
      </c>
      <c r="G875" s="1" t="s">
        <v>39</v>
      </c>
      <c r="H875" s="1" t="s">
        <v>20</v>
      </c>
      <c r="M875" s="1">
        <v>14.0</v>
      </c>
      <c r="N875" s="1">
        <v>3.0</v>
      </c>
      <c r="O875" s="1">
        <v>12.0</v>
      </c>
      <c r="P875" s="1">
        <v>14.0</v>
      </c>
      <c r="Q875" s="1">
        <v>12.0</v>
      </c>
      <c r="S875" s="1" t="s">
        <v>39</v>
      </c>
      <c r="T875" s="1" t="s">
        <v>31</v>
      </c>
      <c r="U875" s="1" t="s">
        <v>20</v>
      </c>
      <c r="V875" s="1" t="s">
        <v>39</v>
      </c>
      <c r="W875" s="1" t="s">
        <v>20</v>
      </c>
      <c r="Y875" s="1" t="str">
        <f>IFERROR(__xludf.DUMMYFUNCTION("UNIQUE(S875:W875, TRUE)"),"A")</f>
        <v>A</v>
      </c>
      <c r="Z875" s="1" t="str">
        <f>IFERROR(__xludf.DUMMYFUNCTION("""COMPUTED_VALUE"""),"3")</f>
        <v>3</v>
      </c>
      <c r="AA875" s="1" t="str">
        <f>IFERROR(__xludf.DUMMYFUNCTION("""COMPUTED_VALUE"""),"Q")</f>
        <v>Q</v>
      </c>
      <c r="AE875" s="1">
        <f t="shared" ref="AE875:AI875" si="875">IF($A875&lt;&gt;"", COUNTIF($D875:$H875, "=" &amp; Y875),"")</f>
        <v>2</v>
      </c>
      <c r="AF875" s="1">
        <f t="shared" si="875"/>
        <v>1</v>
      </c>
      <c r="AG875" s="1">
        <f t="shared" si="875"/>
        <v>2</v>
      </c>
      <c r="AH875" s="1">
        <f t="shared" si="875"/>
        <v>0</v>
      </c>
      <c r="AI875" s="1">
        <f t="shared" si="875"/>
        <v>0</v>
      </c>
      <c r="AJ875" s="1">
        <f t="shared" si="3"/>
        <v>0</v>
      </c>
      <c r="AL875" s="1">
        <f>IFERROR(__xludf.DUMMYFUNCTION("IFERROR(TRANSPOSE(SORT(TRANSPOSE(FILTER(AE875:AI875, AE875:AI875&lt;&gt;0)),1, FALSE)))"),2.0)</f>
        <v>2</v>
      </c>
      <c r="AM875" s="1">
        <f>IFERROR(__xludf.DUMMYFUNCTION("""COMPUTED_VALUE"""),2.0)</f>
        <v>2</v>
      </c>
      <c r="AN875" s="1">
        <f>IFERROR(__xludf.DUMMYFUNCTION("""COMPUTED_VALUE"""),1.0)</f>
        <v>1</v>
      </c>
      <c r="AR875" s="1">
        <v>2.0</v>
      </c>
      <c r="AS875" s="1">
        <v>2.0</v>
      </c>
      <c r="AT875" s="1">
        <v>1.0</v>
      </c>
      <c r="AU875" s="1"/>
      <c r="AV875" s="1"/>
      <c r="AX875" s="1">
        <v>874.0</v>
      </c>
      <c r="AY875" s="1">
        <v>4.0</v>
      </c>
      <c r="AZ875" s="1">
        <v>1.0</v>
      </c>
      <c r="BA875" s="1"/>
      <c r="BB875" s="1"/>
      <c r="BC875" s="1"/>
      <c r="BD875" s="1">
        <v>5.0</v>
      </c>
      <c r="BE875" s="1">
        <v>5.0</v>
      </c>
      <c r="BF875" s="1">
        <v>5.0</v>
      </c>
      <c r="BG875" s="1">
        <v>5.0</v>
      </c>
      <c r="BH875" s="1">
        <v>12.0</v>
      </c>
      <c r="BI875" s="1" t="s">
        <v>1637</v>
      </c>
      <c r="BJ875" s="1">
        <v>823.0</v>
      </c>
      <c r="BL875" s="1">
        <v>719302.0</v>
      </c>
    </row>
    <row r="876" ht="15.75" customHeight="1">
      <c r="A876" s="2" t="s">
        <v>1638</v>
      </c>
      <c r="B876" s="1" t="str">
        <f>IFERROR(__xludf.DUMMYFUNCTION("""COMPUTED_VALUE"""),"74AAJ")</f>
        <v>74AAJ</v>
      </c>
      <c r="C876" s="1">
        <f>IFERROR(__xludf.DUMMYFUNCTION("""COMPUTED_VALUE"""),611.0)</f>
        <v>611</v>
      </c>
      <c r="D876" s="1" t="s">
        <v>28</v>
      </c>
      <c r="E876" s="1" t="s">
        <v>21</v>
      </c>
      <c r="F876" s="1" t="s">
        <v>39</v>
      </c>
      <c r="G876" s="1" t="s">
        <v>39</v>
      </c>
      <c r="H876" s="1" t="s">
        <v>22</v>
      </c>
      <c r="M876" s="1">
        <v>7.0</v>
      </c>
      <c r="N876" s="1">
        <v>4.0</v>
      </c>
      <c r="O876" s="1">
        <v>14.0</v>
      </c>
      <c r="P876" s="1">
        <v>14.0</v>
      </c>
      <c r="Q876" s="1">
        <v>1.0</v>
      </c>
      <c r="S876" s="1" t="s">
        <v>28</v>
      </c>
      <c r="T876" s="1" t="s">
        <v>21</v>
      </c>
      <c r="U876" s="1" t="s">
        <v>39</v>
      </c>
      <c r="V876" s="1" t="s">
        <v>39</v>
      </c>
      <c r="W876" s="1" t="s">
        <v>25</v>
      </c>
      <c r="Y876" s="1" t="str">
        <f>IFERROR(__xludf.DUMMYFUNCTION("UNIQUE(S876:W876, TRUE)"),"7")</f>
        <v>7</v>
      </c>
      <c r="Z876" s="1" t="str">
        <f>IFERROR(__xludf.DUMMYFUNCTION("""COMPUTED_VALUE"""),"4")</f>
        <v>4</v>
      </c>
      <c r="AA876" s="1" t="str">
        <f>IFERROR(__xludf.DUMMYFUNCTION("""COMPUTED_VALUE"""),"A")</f>
        <v>A</v>
      </c>
      <c r="AB876" s="1" t="str">
        <f>IFERROR(__xludf.DUMMYFUNCTION("""COMPUTED_VALUE"""),"")</f>
        <v/>
      </c>
      <c r="AE876" s="1">
        <f t="shared" ref="AE876:AI876" si="876">IF($A876&lt;&gt;"", COUNTIF($D876:$H876, "=" &amp; Y876),"")</f>
        <v>1</v>
      </c>
      <c r="AF876" s="1">
        <f t="shared" si="876"/>
        <v>1</v>
      </c>
      <c r="AG876" s="1">
        <f t="shared" si="876"/>
        <v>2</v>
      </c>
      <c r="AH876" s="1">
        <f t="shared" si="876"/>
        <v>0</v>
      </c>
      <c r="AI876" s="1">
        <f t="shared" si="876"/>
        <v>0</v>
      </c>
      <c r="AJ876" s="1">
        <f t="shared" si="3"/>
        <v>1</v>
      </c>
      <c r="AL876" s="1">
        <f>IFERROR(__xludf.DUMMYFUNCTION("IFERROR(TRANSPOSE(SORT(TRANSPOSE(FILTER(AE876:AI876, AE876:AI876&lt;&gt;0)),1, FALSE)))"),2.0)</f>
        <v>2</v>
      </c>
      <c r="AM876" s="1">
        <f>IFERROR(__xludf.DUMMYFUNCTION("""COMPUTED_VALUE"""),1.0)</f>
        <v>1</v>
      </c>
      <c r="AN876" s="1">
        <f>IFERROR(__xludf.DUMMYFUNCTION("""COMPUTED_VALUE"""),1.0)</f>
        <v>1</v>
      </c>
      <c r="AR876" s="1">
        <v>3.0</v>
      </c>
      <c r="AS876" s="1">
        <v>1.0</v>
      </c>
      <c r="AT876" s="1">
        <v>1.0</v>
      </c>
      <c r="AU876" s="1"/>
      <c r="AV876" s="1"/>
      <c r="AX876" s="1">
        <v>875.0</v>
      </c>
      <c r="AY876" s="1">
        <v>4.0</v>
      </c>
      <c r="AZ876" s="1">
        <v>1.0</v>
      </c>
      <c r="BA876" s="1"/>
      <c r="BB876" s="1"/>
      <c r="BC876" s="1"/>
      <c r="BD876" s="1">
        <v>5.0</v>
      </c>
      <c r="BE876" s="1">
        <v>5.0</v>
      </c>
      <c r="BF876" s="1">
        <v>5.0</v>
      </c>
      <c r="BG876" s="1">
        <v>8.0</v>
      </c>
      <c r="BH876" s="1">
        <v>5.0</v>
      </c>
      <c r="BI876" s="1">
        <v>55585.0</v>
      </c>
      <c r="BJ876" s="1">
        <v>695.0</v>
      </c>
      <c r="BL876" s="1">
        <v>608125.0</v>
      </c>
    </row>
    <row r="877" ht="15.75" customHeight="1">
      <c r="A877" s="2" t="s">
        <v>1639</v>
      </c>
      <c r="B877" s="1" t="str">
        <f>IFERROR(__xludf.DUMMYFUNCTION("""COMPUTED_VALUE"""),"595J9")</f>
        <v>595J9</v>
      </c>
      <c r="C877" s="1">
        <f>IFERROR(__xludf.DUMMYFUNCTION("""COMPUTED_VALUE"""),757.0)</f>
        <v>757</v>
      </c>
      <c r="D877" s="1" t="s">
        <v>29</v>
      </c>
      <c r="E877" s="1" t="s">
        <v>23</v>
      </c>
      <c r="F877" s="1" t="s">
        <v>29</v>
      </c>
      <c r="G877" s="1" t="s">
        <v>22</v>
      </c>
      <c r="H877" s="1" t="s">
        <v>23</v>
      </c>
      <c r="M877" s="1">
        <v>5.0</v>
      </c>
      <c r="N877" s="1">
        <v>9.0</v>
      </c>
      <c r="O877" s="1">
        <v>5.0</v>
      </c>
      <c r="P877" s="1">
        <v>1.0</v>
      </c>
      <c r="Q877" s="1">
        <v>9.0</v>
      </c>
      <c r="S877" s="1" t="s">
        <v>29</v>
      </c>
      <c r="T877" s="1" t="s">
        <v>23</v>
      </c>
      <c r="U877" s="1" t="s">
        <v>29</v>
      </c>
      <c r="V877" s="1" t="s">
        <v>25</v>
      </c>
      <c r="W877" s="1" t="s">
        <v>23</v>
      </c>
      <c r="Y877" s="1" t="str">
        <f>IFERROR(__xludf.DUMMYFUNCTION("UNIQUE(S877:W877, TRUE)"),"5")</f>
        <v>5</v>
      </c>
      <c r="Z877" s="1" t="str">
        <f>IFERROR(__xludf.DUMMYFUNCTION("""COMPUTED_VALUE"""),"9")</f>
        <v>9</v>
      </c>
      <c r="AA877" s="1" t="str">
        <f>IFERROR(__xludf.DUMMYFUNCTION("""COMPUTED_VALUE"""),"")</f>
        <v/>
      </c>
      <c r="AE877" s="1">
        <f t="shared" ref="AE877:AI877" si="877">IF($A877&lt;&gt;"", COUNTIF($D877:$H877, "=" &amp; Y877),"")</f>
        <v>2</v>
      </c>
      <c r="AF877" s="1">
        <f t="shared" si="877"/>
        <v>2</v>
      </c>
      <c r="AG877" s="1">
        <f t="shared" si="877"/>
        <v>0</v>
      </c>
      <c r="AH877" s="1">
        <f t="shared" si="877"/>
        <v>0</v>
      </c>
      <c r="AI877" s="1">
        <f t="shared" si="877"/>
        <v>0</v>
      </c>
      <c r="AJ877" s="1">
        <f t="shared" si="3"/>
        <v>1</v>
      </c>
      <c r="AL877" s="1">
        <f>IFERROR(__xludf.DUMMYFUNCTION("IFERROR(TRANSPOSE(SORT(TRANSPOSE(FILTER(AE877:AI877, AE877:AI877&lt;&gt;0)),1, FALSE)))"),2.0)</f>
        <v>2</v>
      </c>
      <c r="AM877" s="1">
        <f>IFERROR(__xludf.DUMMYFUNCTION("""COMPUTED_VALUE"""),2.0)</f>
        <v>2</v>
      </c>
      <c r="AR877" s="1">
        <v>3.0</v>
      </c>
      <c r="AS877" s="1">
        <v>2.0</v>
      </c>
      <c r="AT877" s="1"/>
      <c r="AU877" s="1"/>
      <c r="AV877" s="1"/>
      <c r="AX877" s="1">
        <v>876.0</v>
      </c>
      <c r="AY877" s="1">
        <v>4.0</v>
      </c>
      <c r="AZ877" s="1">
        <v>1.0</v>
      </c>
      <c r="BA877" s="1"/>
      <c r="BB877" s="1"/>
      <c r="BC877" s="1"/>
      <c r="BD877" s="1">
        <v>5.0</v>
      </c>
      <c r="BE877" s="1">
        <v>5.0</v>
      </c>
      <c r="BF877" s="1">
        <v>5.0</v>
      </c>
      <c r="BG877" s="1">
        <v>9.0</v>
      </c>
      <c r="BH877" s="1">
        <v>5.0</v>
      </c>
      <c r="BI877" s="1">
        <v>55595.0</v>
      </c>
      <c r="BJ877" s="1">
        <v>350.0</v>
      </c>
      <c r="BL877" s="1">
        <v>306600.0</v>
      </c>
    </row>
    <row r="878" ht="15.75" customHeight="1">
      <c r="A878" s="2" t="s">
        <v>1640</v>
      </c>
      <c r="B878" s="1" t="str">
        <f>IFERROR(__xludf.DUMMYFUNCTION("""COMPUTED_VALUE"""),"5JA59")</f>
        <v>5JA59</v>
      </c>
      <c r="C878" s="1">
        <f>IFERROR(__xludf.DUMMYFUNCTION("""COMPUTED_VALUE"""),392.0)</f>
        <v>392</v>
      </c>
      <c r="D878" s="1" t="s">
        <v>29</v>
      </c>
      <c r="E878" s="1" t="s">
        <v>22</v>
      </c>
      <c r="F878" s="1" t="s">
        <v>39</v>
      </c>
      <c r="G878" s="1" t="s">
        <v>29</v>
      </c>
      <c r="H878" s="1" t="s">
        <v>23</v>
      </c>
      <c r="M878" s="1">
        <v>5.0</v>
      </c>
      <c r="N878" s="1">
        <v>1.0</v>
      </c>
      <c r="O878" s="1">
        <v>14.0</v>
      </c>
      <c r="P878" s="1">
        <v>5.0</v>
      </c>
      <c r="Q878" s="1">
        <v>9.0</v>
      </c>
      <c r="S878" s="1" t="s">
        <v>29</v>
      </c>
      <c r="T878" s="1" t="s">
        <v>25</v>
      </c>
      <c r="U878" s="1" t="s">
        <v>39</v>
      </c>
      <c r="V878" s="1" t="s">
        <v>29</v>
      </c>
      <c r="W878" s="1" t="s">
        <v>23</v>
      </c>
      <c r="Y878" s="1" t="str">
        <f>IFERROR(__xludf.DUMMYFUNCTION("UNIQUE(S878:W878, TRUE)"),"5")</f>
        <v>5</v>
      </c>
      <c r="Z878" s="1" t="str">
        <f>IFERROR(__xludf.DUMMYFUNCTION("""COMPUTED_VALUE"""),"")</f>
        <v/>
      </c>
      <c r="AA878" s="1" t="str">
        <f>IFERROR(__xludf.DUMMYFUNCTION("""COMPUTED_VALUE"""),"A")</f>
        <v>A</v>
      </c>
      <c r="AB878" s="1" t="str">
        <f>IFERROR(__xludf.DUMMYFUNCTION("""COMPUTED_VALUE"""),"9")</f>
        <v>9</v>
      </c>
      <c r="AE878" s="1">
        <f t="shared" ref="AE878:AI878" si="878">IF($A878&lt;&gt;"", COUNTIF($D878:$H878, "=" &amp; Y878),"")</f>
        <v>2</v>
      </c>
      <c r="AF878" s="1">
        <f t="shared" si="878"/>
        <v>0</v>
      </c>
      <c r="AG878" s="1">
        <f t="shared" si="878"/>
        <v>1</v>
      </c>
      <c r="AH878" s="1">
        <f t="shared" si="878"/>
        <v>1</v>
      </c>
      <c r="AI878" s="1">
        <f t="shared" si="878"/>
        <v>0</v>
      </c>
      <c r="AJ878" s="1">
        <f t="shared" si="3"/>
        <v>1</v>
      </c>
      <c r="AL878" s="1">
        <f>IFERROR(__xludf.DUMMYFUNCTION("IFERROR(TRANSPOSE(SORT(TRANSPOSE(FILTER(AE878:AI878, AE878:AI878&lt;&gt;0)),1, FALSE)))"),2.0)</f>
        <v>2</v>
      </c>
      <c r="AM878" s="1">
        <f>IFERROR(__xludf.DUMMYFUNCTION("""COMPUTED_VALUE"""),1.0)</f>
        <v>1</v>
      </c>
      <c r="AN878" s="1">
        <f>IFERROR(__xludf.DUMMYFUNCTION("""COMPUTED_VALUE"""),1.0)</f>
        <v>1</v>
      </c>
      <c r="AR878" s="1">
        <v>3.0</v>
      </c>
      <c r="AS878" s="1">
        <v>1.0</v>
      </c>
      <c r="AT878" s="1">
        <v>1.0</v>
      </c>
      <c r="AU878" s="1"/>
      <c r="AV878" s="1"/>
      <c r="AX878" s="1">
        <v>877.0</v>
      </c>
      <c r="AY878" s="1">
        <v>4.0</v>
      </c>
      <c r="AZ878" s="1">
        <v>1.0</v>
      </c>
      <c r="BA878" s="1"/>
      <c r="BB878" s="1"/>
      <c r="BC878" s="1"/>
      <c r="BD878" s="1">
        <v>5.0</v>
      </c>
      <c r="BE878" s="1">
        <v>5.0</v>
      </c>
      <c r="BF878" s="1">
        <v>5.0</v>
      </c>
      <c r="BG878" s="1">
        <v>13.0</v>
      </c>
      <c r="BH878" s="1">
        <v>5.0</v>
      </c>
      <c r="BI878" s="1" t="s">
        <v>1641</v>
      </c>
      <c r="BJ878" s="1">
        <v>27.0</v>
      </c>
      <c r="BL878" s="1">
        <v>23679.0</v>
      </c>
    </row>
    <row r="879" ht="15.75" customHeight="1">
      <c r="A879" s="2" t="s">
        <v>1642</v>
      </c>
      <c r="B879" s="1">
        <f>IFERROR(__xludf.DUMMYFUNCTION("""COMPUTED_VALUE"""),78878.0)</f>
        <v>78878</v>
      </c>
      <c r="C879" s="1">
        <f>IFERROR(__xludf.DUMMYFUNCTION("""COMPUTED_VALUE"""),334.0)</f>
        <v>334</v>
      </c>
      <c r="D879" s="1" t="s">
        <v>28</v>
      </c>
      <c r="E879" s="1" t="s">
        <v>30</v>
      </c>
      <c r="F879" s="1" t="s">
        <v>30</v>
      </c>
      <c r="G879" s="1" t="s">
        <v>28</v>
      </c>
      <c r="H879" s="1" t="s">
        <v>30</v>
      </c>
      <c r="M879" s="1">
        <v>7.0</v>
      </c>
      <c r="N879" s="1">
        <v>8.0</v>
      </c>
      <c r="O879" s="1">
        <v>8.0</v>
      </c>
      <c r="P879" s="1">
        <v>7.0</v>
      </c>
      <c r="Q879" s="1">
        <v>8.0</v>
      </c>
      <c r="S879" s="1" t="s">
        <v>28</v>
      </c>
      <c r="T879" s="1" t="s">
        <v>30</v>
      </c>
      <c r="U879" s="1" t="s">
        <v>30</v>
      </c>
      <c r="V879" s="1" t="s">
        <v>28</v>
      </c>
      <c r="W879" s="1" t="s">
        <v>30</v>
      </c>
      <c r="Y879" s="1" t="str">
        <f>IFERROR(__xludf.DUMMYFUNCTION("UNIQUE(S879:W879, TRUE)"),"7")</f>
        <v>7</v>
      </c>
      <c r="Z879" s="1" t="str">
        <f>IFERROR(__xludf.DUMMYFUNCTION("""COMPUTED_VALUE"""),"8")</f>
        <v>8</v>
      </c>
      <c r="AE879" s="1">
        <f t="shared" ref="AE879:AI879" si="879">IF($A879&lt;&gt;"", COUNTIF($D879:$H879, "=" &amp; Y879),"")</f>
        <v>2</v>
      </c>
      <c r="AF879" s="1">
        <f t="shared" si="879"/>
        <v>3</v>
      </c>
      <c r="AG879" s="1">
        <f t="shared" si="879"/>
        <v>0</v>
      </c>
      <c r="AH879" s="1">
        <f t="shared" si="879"/>
        <v>0</v>
      </c>
      <c r="AI879" s="1">
        <f t="shared" si="879"/>
        <v>0</v>
      </c>
      <c r="AJ879" s="1">
        <f t="shared" si="3"/>
        <v>0</v>
      </c>
      <c r="AL879" s="1">
        <f>IFERROR(__xludf.DUMMYFUNCTION("IFERROR(TRANSPOSE(SORT(TRANSPOSE(FILTER(AE879:AI879, AE879:AI879&lt;&gt;0)),1, FALSE)))"),3.0)</f>
        <v>3</v>
      </c>
      <c r="AM879" s="1">
        <f>IFERROR(__xludf.DUMMYFUNCTION("""COMPUTED_VALUE"""),2.0)</f>
        <v>2</v>
      </c>
      <c r="AR879" s="1">
        <v>3.0</v>
      </c>
      <c r="AS879" s="1">
        <v>2.0</v>
      </c>
      <c r="AT879" s="1"/>
      <c r="AU879" s="1"/>
      <c r="AV879" s="1"/>
      <c r="AX879" s="1">
        <v>878.0</v>
      </c>
      <c r="AY879" s="1">
        <v>4.0</v>
      </c>
      <c r="AZ879" s="1">
        <v>1.0</v>
      </c>
      <c r="BA879" s="1"/>
      <c r="BB879" s="1"/>
      <c r="BC879" s="1"/>
      <c r="BD879" s="1">
        <v>5.0</v>
      </c>
      <c r="BE879" s="1">
        <v>7.0</v>
      </c>
      <c r="BF879" s="1">
        <v>1.0</v>
      </c>
      <c r="BG879" s="1">
        <v>5.0</v>
      </c>
      <c r="BH879" s="1">
        <v>5.0</v>
      </c>
      <c r="BI879" s="1" t="s">
        <v>1643</v>
      </c>
      <c r="BJ879" s="1">
        <v>115.0</v>
      </c>
      <c r="BL879" s="1">
        <v>100970.0</v>
      </c>
    </row>
    <row r="880" ht="15.75" customHeight="1">
      <c r="A880" s="2" t="s">
        <v>1644</v>
      </c>
      <c r="B880" s="1" t="str">
        <f>IFERROR(__xludf.DUMMYFUNCTION("""COMPUTED_VALUE"""),"T4TTT")</f>
        <v>T4TTT</v>
      </c>
      <c r="C880" s="1">
        <f>IFERROR(__xludf.DUMMYFUNCTION("""COMPUTED_VALUE"""),799.0)</f>
        <v>799</v>
      </c>
      <c r="D880" s="1" t="s">
        <v>45</v>
      </c>
      <c r="E880" s="1" t="s">
        <v>21</v>
      </c>
      <c r="F880" s="1" t="s">
        <v>45</v>
      </c>
      <c r="G880" s="1" t="s">
        <v>45</v>
      </c>
      <c r="H880" s="1" t="s">
        <v>45</v>
      </c>
      <c r="M880" s="1">
        <v>10.0</v>
      </c>
      <c r="N880" s="1">
        <v>4.0</v>
      </c>
      <c r="O880" s="1">
        <v>10.0</v>
      </c>
      <c r="P880" s="1">
        <v>10.0</v>
      </c>
      <c r="Q880" s="1">
        <v>10.0</v>
      </c>
      <c r="S880" s="1" t="s">
        <v>45</v>
      </c>
      <c r="T880" s="1" t="s">
        <v>21</v>
      </c>
      <c r="U880" s="1" t="s">
        <v>45</v>
      </c>
      <c r="V880" s="1" t="s">
        <v>45</v>
      </c>
      <c r="W880" s="1" t="s">
        <v>45</v>
      </c>
      <c r="Y880" s="1" t="str">
        <f>IFERROR(__xludf.DUMMYFUNCTION("UNIQUE(S880:W880, TRUE)"),"T")</f>
        <v>T</v>
      </c>
      <c r="Z880" s="1" t="str">
        <f>IFERROR(__xludf.DUMMYFUNCTION("""COMPUTED_VALUE"""),"4")</f>
        <v>4</v>
      </c>
      <c r="AE880" s="1">
        <f t="shared" ref="AE880:AI880" si="880">IF($A880&lt;&gt;"", COUNTIF($D880:$H880, "=" &amp; Y880),"")</f>
        <v>4</v>
      </c>
      <c r="AF880" s="1">
        <f t="shared" si="880"/>
        <v>1</v>
      </c>
      <c r="AG880" s="1">
        <f t="shared" si="880"/>
        <v>0</v>
      </c>
      <c r="AH880" s="1">
        <f t="shared" si="880"/>
        <v>0</v>
      </c>
      <c r="AI880" s="1">
        <f t="shared" si="880"/>
        <v>0</v>
      </c>
      <c r="AJ880" s="1">
        <f t="shared" si="3"/>
        <v>0</v>
      </c>
      <c r="AL880" s="1">
        <f>IFERROR(__xludf.DUMMYFUNCTION("IFERROR(TRANSPOSE(SORT(TRANSPOSE(FILTER(AE880:AI880, AE880:AI880&lt;&gt;0)),1, FALSE)))"),4.0)</f>
        <v>4</v>
      </c>
      <c r="AM880" s="1">
        <f>IFERROR(__xludf.DUMMYFUNCTION("""COMPUTED_VALUE"""),1.0)</f>
        <v>1</v>
      </c>
      <c r="AR880" s="1">
        <v>4.0</v>
      </c>
      <c r="AS880" s="1">
        <v>1.0</v>
      </c>
      <c r="AT880" s="1"/>
      <c r="AU880" s="1"/>
      <c r="AV880" s="1"/>
      <c r="AX880" s="1">
        <v>879.0</v>
      </c>
      <c r="AY880" s="1">
        <v>4.0</v>
      </c>
      <c r="AZ880" s="1">
        <v>1.0</v>
      </c>
      <c r="BA880" s="1"/>
      <c r="BB880" s="1"/>
      <c r="BC880" s="1"/>
      <c r="BD880" s="1">
        <v>5.0</v>
      </c>
      <c r="BE880" s="1">
        <v>9.0</v>
      </c>
      <c r="BF880" s="1">
        <v>9.0</v>
      </c>
      <c r="BG880" s="1">
        <v>9.0</v>
      </c>
      <c r="BH880" s="1">
        <v>9.0</v>
      </c>
      <c r="BI880" s="1">
        <v>59999.0</v>
      </c>
      <c r="BJ880" s="1">
        <v>877.0</v>
      </c>
      <c r="BL880" s="1">
        <v>770883.0</v>
      </c>
    </row>
    <row r="881" ht="15.75" customHeight="1">
      <c r="A881" s="2" t="s">
        <v>1645</v>
      </c>
      <c r="B881" s="1">
        <f>IFERROR(__xludf.DUMMYFUNCTION("""COMPUTED_VALUE"""),77678.0)</f>
        <v>77678</v>
      </c>
      <c r="C881" s="1">
        <f>IFERROR(__xludf.DUMMYFUNCTION("""COMPUTED_VALUE"""),21.0)</f>
        <v>21</v>
      </c>
      <c r="D881" s="1" t="s">
        <v>28</v>
      </c>
      <c r="E881" s="1" t="s">
        <v>28</v>
      </c>
      <c r="F881" s="1" t="s">
        <v>40</v>
      </c>
      <c r="G881" s="1" t="s">
        <v>28</v>
      </c>
      <c r="H881" s="1" t="s">
        <v>30</v>
      </c>
      <c r="M881" s="1">
        <v>7.0</v>
      </c>
      <c r="N881" s="1">
        <v>7.0</v>
      </c>
      <c r="O881" s="1">
        <v>6.0</v>
      </c>
      <c r="P881" s="1">
        <v>7.0</v>
      </c>
      <c r="Q881" s="1">
        <v>8.0</v>
      </c>
      <c r="S881" s="1" t="s">
        <v>28</v>
      </c>
      <c r="T881" s="1" t="s">
        <v>28</v>
      </c>
      <c r="U881" s="1" t="s">
        <v>40</v>
      </c>
      <c r="V881" s="1" t="s">
        <v>28</v>
      </c>
      <c r="W881" s="1" t="s">
        <v>30</v>
      </c>
      <c r="Y881" s="1" t="str">
        <f>IFERROR(__xludf.DUMMYFUNCTION("UNIQUE(S881:W881, TRUE)"),"7")</f>
        <v>7</v>
      </c>
      <c r="Z881" s="1" t="str">
        <f>IFERROR(__xludf.DUMMYFUNCTION("""COMPUTED_VALUE"""),"6")</f>
        <v>6</v>
      </c>
      <c r="AA881" s="1" t="str">
        <f>IFERROR(__xludf.DUMMYFUNCTION("""COMPUTED_VALUE"""),"8")</f>
        <v>8</v>
      </c>
      <c r="AE881" s="1">
        <f t="shared" ref="AE881:AI881" si="881">IF($A881&lt;&gt;"", COUNTIF($D881:$H881, "=" &amp; Y881),"")</f>
        <v>3</v>
      </c>
      <c r="AF881" s="1">
        <f t="shared" si="881"/>
        <v>1</v>
      </c>
      <c r="AG881" s="1">
        <f t="shared" si="881"/>
        <v>1</v>
      </c>
      <c r="AH881" s="1">
        <f t="shared" si="881"/>
        <v>0</v>
      </c>
      <c r="AI881" s="1">
        <f t="shared" si="881"/>
        <v>0</v>
      </c>
      <c r="AJ881" s="1">
        <f t="shared" si="3"/>
        <v>0</v>
      </c>
      <c r="AL881" s="1">
        <f>IFERROR(__xludf.DUMMYFUNCTION("IFERROR(TRANSPOSE(SORT(TRANSPOSE(FILTER(AE881:AI881, AE881:AI881&lt;&gt;0)),1, FALSE)))"),3.0)</f>
        <v>3</v>
      </c>
      <c r="AM881" s="1">
        <f>IFERROR(__xludf.DUMMYFUNCTION("""COMPUTED_VALUE"""),1.0)</f>
        <v>1</v>
      </c>
      <c r="AN881" s="1">
        <f>IFERROR(__xludf.DUMMYFUNCTION("""COMPUTED_VALUE"""),1.0)</f>
        <v>1</v>
      </c>
      <c r="AR881" s="1">
        <v>3.0</v>
      </c>
      <c r="AS881" s="1">
        <v>1.0</v>
      </c>
      <c r="AT881" s="1">
        <v>1.0</v>
      </c>
      <c r="AU881" s="1"/>
      <c r="AV881" s="1"/>
      <c r="AX881" s="1">
        <v>880.0</v>
      </c>
      <c r="AY881" s="1">
        <v>4.0</v>
      </c>
      <c r="AZ881" s="1">
        <v>1.0</v>
      </c>
      <c r="BA881" s="1"/>
      <c r="BB881" s="1"/>
      <c r="BC881" s="1"/>
      <c r="BD881" s="1">
        <v>5.0</v>
      </c>
      <c r="BE881" s="1">
        <v>10.0</v>
      </c>
      <c r="BF881" s="1">
        <v>5.0</v>
      </c>
      <c r="BG881" s="1">
        <v>5.0</v>
      </c>
      <c r="BH881" s="1">
        <v>5.0</v>
      </c>
      <c r="BI881" s="1" t="s">
        <v>1646</v>
      </c>
      <c r="BJ881" s="1">
        <v>366.0</v>
      </c>
      <c r="BL881" s="1">
        <v>322080.0</v>
      </c>
    </row>
    <row r="882" ht="15.75" customHeight="1">
      <c r="A882" s="2" t="s">
        <v>1647</v>
      </c>
      <c r="B882" s="1" t="str">
        <f>IFERROR(__xludf.DUMMYFUNCTION("""COMPUTED_VALUE"""),"33KKK")</f>
        <v>33KKK</v>
      </c>
      <c r="C882" s="1">
        <f>IFERROR(__xludf.DUMMYFUNCTION("""COMPUTED_VALUE"""),832.0)</f>
        <v>832</v>
      </c>
      <c r="D882" s="1" t="s">
        <v>31</v>
      </c>
      <c r="E882" s="1" t="s">
        <v>31</v>
      </c>
      <c r="F882" s="1" t="s">
        <v>38</v>
      </c>
      <c r="G882" s="1" t="s">
        <v>38</v>
      </c>
      <c r="H882" s="1" t="s">
        <v>38</v>
      </c>
      <c r="M882" s="1">
        <v>3.0</v>
      </c>
      <c r="N882" s="1">
        <v>3.0</v>
      </c>
      <c r="O882" s="1">
        <v>13.0</v>
      </c>
      <c r="P882" s="1">
        <v>13.0</v>
      </c>
      <c r="Q882" s="1">
        <v>13.0</v>
      </c>
      <c r="S882" s="1" t="s">
        <v>31</v>
      </c>
      <c r="T882" s="1" t="s">
        <v>31</v>
      </c>
      <c r="U882" s="1" t="s">
        <v>38</v>
      </c>
      <c r="V882" s="1" t="s">
        <v>38</v>
      </c>
      <c r="W882" s="1" t="s">
        <v>38</v>
      </c>
      <c r="Y882" s="1" t="str">
        <f>IFERROR(__xludf.DUMMYFUNCTION("UNIQUE(S882:W882, TRUE)"),"3")</f>
        <v>3</v>
      </c>
      <c r="Z882" s="1" t="str">
        <f>IFERROR(__xludf.DUMMYFUNCTION("""COMPUTED_VALUE"""),"K")</f>
        <v>K</v>
      </c>
      <c r="AE882" s="1">
        <f t="shared" ref="AE882:AI882" si="882">IF($A882&lt;&gt;"", COUNTIF($D882:$H882, "=" &amp; Y882),"")</f>
        <v>2</v>
      </c>
      <c r="AF882" s="1">
        <f t="shared" si="882"/>
        <v>3</v>
      </c>
      <c r="AG882" s="1">
        <f t="shared" si="882"/>
        <v>0</v>
      </c>
      <c r="AH882" s="1">
        <f t="shared" si="882"/>
        <v>0</v>
      </c>
      <c r="AI882" s="1">
        <f t="shared" si="882"/>
        <v>0</v>
      </c>
      <c r="AJ882" s="1">
        <f t="shared" si="3"/>
        <v>0</v>
      </c>
      <c r="AL882" s="1">
        <f>IFERROR(__xludf.DUMMYFUNCTION("IFERROR(TRANSPOSE(SORT(TRANSPOSE(FILTER(AE882:AI882, AE882:AI882&lt;&gt;0)),1, FALSE)))"),3.0)</f>
        <v>3</v>
      </c>
      <c r="AM882" s="1">
        <f>IFERROR(__xludf.DUMMYFUNCTION("""COMPUTED_VALUE"""),2.0)</f>
        <v>2</v>
      </c>
      <c r="AR882" s="1">
        <v>3.0</v>
      </c>
      <c r="AS882" s="1">
        <v>2.0</v>
      </c>
      <c r="AT882" s="1"/>
      <c r="AU882" s="1"/>
      <c r="AV882" s="1"/>
      <c r="AX882" s="1">
        <v>881.0</v>
      </c>
      <c r="AY882" s="1">
        <v>4.0</v>
      </c>
      <c r="AZ882" s="1">
        <v>1.0</v>
      </c>
      <c r="BA882" s="1"/>
      <c r="BB882" s="1"/>
      <c r="BC882" s="1"/>
      <c r="BD882" s="1">
        <v>5.0</v>
      </c>
      <c r="BE882" s="1">
        <v>12.0</v>
      </c>
      <c r="BF882" s="1">
        <v>1.0</v>
      </c>
      <c r="BG882" s="1">
        <v>5.0</v>
      </c>
      <c r="BH882" s="1">
        <v>5.0</v>
      </c>
      <c r="BI882" s="1" t="s">
        <v>1648</v>
      </c>
      <c r="BJ882" s="1">
        <v>782.0</v>
      </c>
      <c r="BL882" s="1">
        <v>688942.0</v>
      </c>
    </row>
    <row r="883" ht="15.75" customHeight="1">
      <c r="A883" s="2" t="s">
        <v>1649</v>
      </c>
      <c r="B883" s="1" t="str">
        <f>IFERROR(__xludf.DUMMYFUNCTION("""COMPUTED_VALUE"""),"7787J")</f>
        <v>7787J</v>
      </c>
      <c r="C883" s="1">
        <f>IFERROR(__xludf.DUMMYFUNCTION("""COMPUTED_VALUE"""),740.0)</f>
        <v>740</v>
      </c>
      <c r="D883" s="1" t="s">
        <v>28</v>
      </c>
      <c r="E883" s="1" t="s">
        <v>28</v>
      </c>
      <c r="F883" s="1" t="s">
        <v>30</v>
      </c>
      <c r="G883" s="1" t="s">
        <v>28</v>
      </c>
      <c r="H883" s="1" t="s">
        <v>22</v>
      </c>
      <c r="M883" s="1">
        <v>7.0</v>
      </c>
      <c r="N883" s="1">
        <v>7.0</v>
      </c>
      <c r="O883" s="1">
        <v>8.0</v>
      </c>
      <c r="P883" s="1">
        <v>7.0</v>
      </c>
      <c r="Q883" s="1">
        <v>1.0</v>
      </c>
      <c r="S883" s="1" t="s">
        <v>28</v>
      </c>
      <c r="T883" s="1" t="s">
        <v>28</v>
      </c>
      <c r="U883" s="1" t="s">
        <v>30</v>
      </c>
      <c r="V883" s="1" t="s">
        <v>28</v>
      </c>
      <c r="W883" s="1" t="s">
        <v>25</v>
      </c>
      <c r="Y883" s="1" t="str">
        <f>IFERROR(__xludf.DUMMYFUNCTION("UNIQUE(S883:W883, TRUE)"),"7")</f>
        <v>7</v>
      </c>
      <c r="Z883" s="1" t="str">
        <f>IFERROR(__xludf.DUMMYFUNCTION("""COMPUTED_VALUE"""),"8")</f>
        <v>8</v>
      </c>
      <c r="AA883" s="1" t="str">
        <f>IFERROR(__xludf.DUMMYFUNCTION("""COMPUTED_VALUE"""),"")</f>
        <v/>
      </c>
      <c r="AE883" s="1">
        <f t="shared" ref="AE883:AI883" si="883">IF($A883&lt;&gt;"", COUNTIF($D883:$H883, "=" &amp; Y883),"")</f>
        <v>3</v>
      </c>
      <c r="AF883" s="1">
        <f t="shared" si="883"/>
        <v>1</v>
      </c>
      <c r="AG883" s="1">
        <f t="shared" si="883"/>
        <v>0</v>
      </c>
      <c r="AH883" s="1">
        <f t="shared" si="883"/>
        <v>0</v>
      </c>
      <c r="AI883" s="1">
        <f t="shared" si="883"/>
        <v>0</v>
      </c>
      <c r="AJ883" s="1">
        <f t="shared" si="3"/>
        <v>1</v>
      </c>
      <c r="AL883" s="1">
        <f>IFERROR(__xludf.DUMMYFUNCTION("IFERROR(TRANSPOSE(SORT(TRANSPOSE(FILTER(AE883:AI883, AE883:AI883&lt;&gt;0)),1, FALSE)))"),3.0)</f>
        <v>3</v>
      </c>
      <c r="AM883" s="1">
        <f>IFERROR(__xludf.DUMMYFUNCTION("""COMPUTED_VALUE"""),1.0)</f>
        <v>1</v>
      </c>
      <c r="AR883" s="1">
        <v>4.0</v>
      </c>
      <c r="AS883" s="1">
        <v>1.0</v>
      </c>
      <c r="AT883" s="1"/>
      <c r="AU883" s="1"/>
      <c r="AV883" s="1"/>
      <c r="AX883" s="1">
        <v>882.0</v>
      </c>
      <c r="AY883" s="1">
        <v>4.0</v>
      </c>
      <c r="AZ883" s="1">
        <v>1.0</v>
      </c>
      <c r="BA883" s="1"/>
      <c r="BB883" s="1"/>
      <c r="BC883" s="1"/>
      <c r="BD883" s="1">
        <v>5.0</v>
      </c>
      <c r="BE883" s="1">
        <v>13.0</v>
      </c>
      <c r="BF883" s="1">
        <v>1.0</v>
      </c>
      <c r="BG883" s="1">
        <v>13.0</v>
      </c>
      <c r="BH883" s="1">
        <v>13.0</v>
      </c>
      <c r="BI883" s="1" t="s">
        <v>1650</v>
      </c>
      <c r="BJ883" s="1">
        <v>98.0</v>
      </c>
      <c r="BL883" s="1">
        <v>86436.0</v>
      </c>
    </row>
    <row r="884" ht="15.75" customHeight="1">
      <c r="A884" s="2" t="s">
        <v>1651</v>
      </c>
      <c r="B884" s="1" t="str">
        <f>IFERROR(__xludf.DUMMYFUNCTION("""COMPUTED_VALUE"""),"KAKKA")</f>
        <v>KAKKA</v>
      </c>
      <c r="C884" s="1">
        <f>IFERROR(__xludf.DUMMYFUNCTION("""COMPUTED_VALUE"""),170.0)</f>
        <v>170</v>
      </c>
      <c r="D884" s="1" t="s">
        <v>38</v>
      </c>
      <c r="E884" s="1" t="s">
        <v>39</v>
      </c>
      <c r="F884" s="1" t="s">
        <v>38</v>
      </c>
      <c r="G884" s="1" t="s">
        <v>38</v>
      </c>
      <c r="H884" s="1" t="s">
        <v>39</v>
      </c>
      <c r="M884" s="1">
        <v>13.0</v>
      </c>
      <c r="N884" s="1">
        <v>14.0</v>
      </c>
      <c r="O884" s="1">
        <v>13.0</v>
      </c>
      <c r="P884" s="1">
        <v>13.0</v>
      </c>
      <c r="Q884" s="1">
        <v>14.0</v>
      </c>
      <c r="S884" s="1" t="s">
        <v>38</v>
      </c>
      <c r="T884" s="1" t="s">
        <v>39</v>
      </c>
      <c r="U884" s="1" t="s">
        <v>38</v>
      </c>
      <c r="V884" s="1" t="s">
        <v>38</v>
      </c>
      <c r="W884" s="1" t="s">
        <v>39</v>
      </c>
      <c r="Y884" s="1" t="str">
        <f>IFERROR(__xludf.DUMMYFUNCTION("UNIQUE(S884:W884, TRUE)"),"K")</f>
        <v>K</v>
      </c>
      <c r="Z884" s="1" t="str">
        <f>IFERROR(__xludf.DUMMYFUNCTION("""COMPUTED_VALUE"""),"A")</f>
        <v>A</v>
      </c>
      <c r="AE884" s="1">
        <f t="shared" ref="AE884:AI884" si="884">IF($A884&lt;&gt;"", COUNTIF($D884:$H884, "=" &amp; Y884),"")</f>
        <v>3</v>
      </c>
      <c r="AF884" s="1">
        <f t="shared" si="884"/>
        <v>2</v>
      </c>
      <c r="AG884" s="1">
        <f t="shared" si="884"/>
        <v>0</v>
      </c>
      <c r="AH884" s="1">
        <f t="shared" si="884"/>
        <v>0</v>
      </c>
      <c r="AI884" s="1">
        <f t="shared" si="884"/>
        <v>0</v>
      </c>
      <c r="AJ884" s="1">
        <f t="shared" si="3"/>
        <v>0</v>
      </c>
      <c r="AL884" s="1">
        <f>IFERROR(__xludf.DUMMYFUNCTION("IFERROR(TRANSPOSE(SORT(TRANSPOSE(FILTER(AE884:AI884, AE884:AI884&lt;&gt;0)),1, FALSE)))"),3.0)</f>
        <v>3</v>
      </c>
      <c r="AM884" s="1">
        <f>IFERROR(__xludf.DUMMYFUNCTION("""COMPUTED_VALUE"""),2.0)</f>
        <v>2</v>
      </c>
      <c r="AR884" s="1">
        <v>3.0</v>
      </c>
      <c r="AS884" s="1">
        <v>2.0</v>
      </c>
      <c r="AT884" s="1"/>
      <c r="AU884" s="1"/>
      <c r="AV884" s="1"/>
      <c r="AX884" s="1">
        <v>883.0</v>
      </c>
      <c r="AY884" s="1">
        <v>4.0</v>
      </c>
      <c r="AZ884" s="1">
        <v>1.0</v>
      </c>
      <c r="BA884" s="1"/>
      <c r="BB884" s="1"/>
      <c r="BC884" s="1"/>
      <c r="BD884" s="1">
        <v>5.0</v>
      </c>
      <c r="BE884" s="1">
        <v>14.0</v>
      </c>
      <c r="BF884" s="1">
        <v>14.0</v>
      </c>
      <c r="BG884" s="1">
        <v>14.0</v>
      </c>
      <c r="BH884" s="1">
        <v>1.0</v>
      </c>
      <c r="BI884" s="1" t="s">
        <v>1652</v>
      </c>
      <c r="BJ884" s="1">
        <v>63.0</v>
      </c>
      <c r="BL884" s="1">
        <v>55629.0</v>
      </c>
    </row>
    <row r="885" ht="15.75" customHeight="1">
      <c r="A885" s="2" t="s">
        <v>1653</v>
      </c>
      <c r="B885" s="1" t="str">
        <f>IFERROR(__xludf.DUMMYFUNCTION("""COMPUTED_VALUE"""),"7KQ3Q")</f>
        <v>7KQ3Q</v>
      </c>
      <c r="C885" s="1">
        <f>IFERROR(__xludf.DUMMYFUNCTION("""COMPUTED_VALUE"""),870.0)</f>
        <v>870</v>
      </c>
      <c r="D885" s="1" t="s">
        <v>28</v>
      </c>
      <c r="E885" s="1" t="s">
        <v>38</v>
      </c>
      <c r="F885" s="1" t="s">
        <v>20</v>
      </c>
      <c r="G885" s="1" t="s">
        <v>31</v>
      </c>
      <c r="H885" s="1" t="s">
        <v>20</v>
      </c>
      <c r="M885" s="1">
        <v>7.0</v>
      </c>
      <c r="N885" s="1">
        <v>13.0</v>
      </c>
      <c r="O885" s="1">
        <v>12.0</v>
      </c>
      <c r="P885" s="1">
        <v>3.0</v>
      </c>
      <c r="Q885" s="1">
        <v>12.0</v>
      </c>
      <c r="S885" s="1" t="s">
        <v>28</v>
      </c>
      <c r="T885" s="1" t="s">
        <v>38</v>
      </c>
      <c r="U885" s="1" t="s">
        <v>20</v>
      </c>
      <c r="V885" s="1" t="s">
        <v>31</v>
      </c>
      <c r="W885" s="1" t="s">
        <v>20</v>
      </c>
      <c r="Y885" s="1" t="str">
        <f>IFERROR(__xludf.DUMMYFUNCTION("UNIQUE(S885:W885, TRUE)"),"7")</f>
        <v>7</v>
      </c>
      <c r="Z885" s="1" t="str">
        <f>IFERROR(__xludf.DUMMYFUNCTION("""COMPUTED_VALUE"""),"K")</f>
        <v>K</v>
      </c>
      <c r="AA885" s="1" t="str">
        <f>IFERROR(__xludf.DUMMYFUNCTION("""COMPUTED_VALUE"""),"Q")</f>
        <v>Q</v>
      </c>
      <c r="AB885" s="1" t="str">
        <f>IFERROR(__xludf.DUMMYFUNCTION("""COMPUTED_VALUE"""),"3")</f>
        <v>3</v>
      </c>
      <c r="AE885" s="1">
        <f t="shared" ref="AE885:AI885" si="885">IF($A885&lt;&gt;"", COUNTIF($D885:$H885, "=" &amp; Y885),"")</f>
        <v>1</v>
      </c>
      <c r="AF885" s="1">
        <f t="shared" si="885"/>
        <v>1</v>
      </c>
      <c r="AG885" s="1">
        <f t="shared" si="885"/>
        <v>2</v>
      </c>
      <c r="AH885" s="1">
        <f t="shared" si="885"/>
        <v>1</v>
      </c>
      <c r="AI885" s="1">
        <f t="shared" si="885"/>
        <v>0</v>
      </c>
      <c r="AJ885" s="1">
        <f t="shared" si="3"/>
        <v>0</v>
      </c>
      <c r="AL885" s="1">
        <f>IFERROR(__xludf.DUMMYFUNCTION("IFERROR(TRANSPOSE(SORT(TRANSPOSE(FILTER(AE885:AI885, AE885:AI885&lt;&gt;0)),1, FALSE)))"),2.0)</f>
        <v>2</v>
      </c>
      <c r="AM885" s="1">
        <f>IFERROR(__xludf.DUMMYFUNCTION("""COMPUTED_VALUE"""),1.0)</f>
        <v>1</v>
      </c>
      <c r="AN885" s="1">
        <f>IFERROR(__xludf.DUMMYFUNCTION("""COMPUTED_VALUE"""),1.0)</f>
        <v>1</v>
      </c>
      <c r="AO885" s="1">
        <f>IFERROR(__xludf.DUMMYFUNCTION("""COMPUTED_VALUE"""),1.0)</f>
        <v>1</v>
      </c>
      <c r="AR885" s="1">
        <v>2.0</v>
      </c>
      <c r="AS885" s="1">
        <v>1.0</v>
      </c>
      <c r="AT885" s="1">
        <v>1.0</v>
      </c>
      <c r="AU885" s="1">
        <v>1.0</v>
      </c>
      <c r="AV885" s="1"/>
      <c r="AX885" s="1">
        <v>884.0</v>
      </c>
      <c r="AY885" s="1">
        <v>4.0</v>
      </c>
      <c r="AZ885" s="1">
        <v>1.0</v>
      </c>
      <c r="BA885" s="1"/>
      <c r="BB885" s="1"/>
      <c r="BC885" s="1"/>
      <c r="BD885" s="1">
        <v>6.0</v>
      </c>
      <c r="BE885" s="1">
        <v>1.0</v>
      </c>
      <c r="BF885" s="1">
        <v>2.0</v>
      </c>
      <c r="BG885" s="1">
        <v>6.0</v>
      </c>
      <c r="BH885" s="1">
        <v>6.0</v>
      </c>
      <c r="BI885" s="1" t="s">
        <v>1654</v>
      </c>
      <c r="BJ885" s="1">
        <v>622.0</v>
      </c>
      <c r="BL885" s="1">
        <v>549848.0</v>
      </c>
    </row>
    <row r="886" ht="15.75" customHeight="1">
      <c r="A886" s="2" t="s">
        <v>1655</v>
      </c>
      <c r="B886" s="1" t="str">
        <f>IFERROR(__xludf.DUMMYFUNCTION("""COMPUTED_VALUE"""),"KK9K3")</f>
        <v>KK9K3</v>
      </c>
      <c r="C886" s="1">
        <f>IFERROR(__xludf.DUMMYFUNCTION("""COMPUTED_VALUE"""),858.0)</f>
        <v>858</v>
      </c>
      <c r="D886" s="1" t="s">
        <v>38</v>
      </c>
      <c r="E886" s="1" t="s">
        <v>38</v>
      </c>
      <c r="F886" s="1" t="s">
        <v>23</v>
      </c>
      <c r="G886" s="1" t="s">
        <v>38</v>
      </c>
      <c r="H886" s="1" t="s">
        <v>31</v>
      </c>
      <c r="M886" s="1">
        <v>13.0</v>
      </c>
      <c r="N886" s="1">
        <v>13.0</v>
      </c>
      <c r="O886" s="1">
        <v>9.0</v>
      </c>
      <c r="P886" s="1">
        <v>13.0</v>
      </c>
      <c r="Q886" s="1">
        <v>3.0</v>
      </c>
      <c r="S886" s="1" t="s">
        <v>38</v>
      </c>
      <c r="T886" s="1" t="s">
        <v>38</v>
      </c>
      <c r="U886" s="1" t="s">
        <v>23</v>
      </c>
      <c r="V886" s="1" t="s">
        <v>38</v>
      </c>
      <c r="W886" s="1" t="s">
        <v>31</v>
      </c>
      <c r="Y886" s="1" t="str">
        <f>IFERROR(__xludf.DUMMYFUNCTION("UNIQUE(S886:W886, TRUE)"),"K")</f>
        <v>K</v>
      </c>
      <c r="Z886" s="1" t="str">
        <f>IFERROR(__xludf.DUMMYFUNCTION("""COMPUTED_VALUE"""),"9")</f>
        <v>9</v>
      </c>
      <c r="AA886" s="1" t="str">
        <f>IFERROR(__xludf.DUMMYFUNCTION("""COMPUTED_VALUE"""),"3")</f>
        <v>3</v>
      </c>
      <c r="AE886" s="1">
        <f t="shared" ref="AE886:AI886" si="886">IF($A886&lt;&gt;"", COUNTIF($D886:$H886, "=" &amp; Y886),"")</f>
        <v>3</v>
      </c>
      <c r="AF886" s="1">
        <f t="shared" si="886"/>
        <v>1</v>
      </c>
      <c r="AG886" s="1">
        <f t="shared" si="886"/>
        <v>1</v>
      </c>
      <c r="AH886" s="1">
        <f t="shared" si="886"/>
        <v>0</v>
      </c>
      <c r="AI886" s="1">
        <f t="shared" si="886"/>
        <v>0</v>
      </c>
      <c r="AJ886" s="1">
        <f t="shared" si="3"/>
        <v>0</v>
      </c>
      <c r="AL886" s="1">
        <f>IFERROR(__xludf.DUMMYFUNCTION("IFERROR(TRANSPOSE(SORT(TRANSPOSE(FILTER(AE886:AI886, AE886:AI886&lt;&gt;0)),1, FALSE)))"),3.0)</f>
        <v>3</v>
      </c>
      <c r="AM886" s="1">
        <f>IFERROR(__xludf.DUMMYFUNCTION("""COMPUTED_VALUE"""),1.0)</f>
        <v>1</v>
      </c>
      <c r="AN886" s="1">
        <f>IFERROR(__xludf.DUMMYFUNCTION("""COMPUTED_VALUE"""),1.0)</f>
        <v>1</v>
      </c>
      <c r="AR886" s="1">
        <v>3.0</v>
      </c>
      <c r="AS886" s="1">
        <v>1.0</v>
      </c>
      <c r="AT886" s="1">
        <v>1.0</v>
      </c>
      <c r="AU886" s="1"/>
      <c r="AV886" s="1"/>
      <c r="AX886" s="1">
        <v>885.0</v>
      </c>
      <c r="AY886" s="1">
        <v>4.0</v>
      </c>
      <c r="AZ886" s="1">
        <v>1.0</v>
      </c>
      <c r="BA886" s="1"/>
      <c r="BB886" s="1"/>
      <c r="BC886" s="1"/>
      <c r="BD886" s="1">
        <v>6.0</v>
      </c>
      <c r="BE886" s="1">
        <v>1.0</v>
      </c>
      <c r="BF886" s="1">
        <v>6.0</v>
      </c>
      <c r="BG886" s="1">
        <v>9.0</v>
      </c>
      <c r="BH886" s="1">
        <v>1.0</v>
      </c>
      <c r="BI886" s="1" t="s">
        <v>1656</v>
      </c>
      <c r="BJ886" s="1">
        <v>610.0</v>
      </c>
      <c r="BL886" s="1">
        <v>539850.0</v>
      </c>
    </row>
    <row r="887" ht="15.75" customHeight="1">
      <c r="A887" s="2" t="s">
        <v>1657</v>
      </c>
      <c r="B887" s="1" t="str">
        <f>IFERROR(__xludf.DUMMYFUNCTION("""COMPUTED_VALUE"""),"63JJ4")</f>
        <v>63JJ4</v>
      </c>
      <c r="C887" s="1">
        <f>IFERROR(__xludf.DUMMYFUNCTION("""COMPUTED_VALUE"""),351.0)</f>
        <v>351</v>
      </c>
      <c r="D887" s="1" t="s">
        <v>40</v>
      </c>
      <c r="E887" s="1" t="s">
        <v>31</v>
      </c>
      <c r="F887" s="1" t="s">
        <v>22</v>
      </c>
      <c r="G887" s="1" t="s">
        <v>22</v>
      </c>
      <c r="H887" s="1" t="s">
        <v>21</v>
      </c>
      <c r="M887" s="1">
        <v>6.0</v>
      </c>
      <c r="N887" s="1">
        <v>3.0</v>
      </c>
      <c r="O887" s="1">
        <v>1.0</v>
      </c>
      <c r="P887" s="1">
        <v>1.0</v>
      </c>
      <c r="Q887" s="1">
        <v>4.0</v>
      </c>
      <c r="S887" s="1" t="s">
        <v>40</v>
      </c>
      <c r="T887" s="1" t="s">
        <v>31</v>
      </c>
      <c r="U887" s="1" t="s">
        <v>25</v>
      </c>
      <c r="V887" s="1" t="s">
        <v>25</v>
      </c>
      <c r="W887" s="1" t="s">
        <v>21</v>
      </c>
      <c r="Y887" s="1" t="str">
        <f>IFERROR(__xludf.DUMMYFUNCTION("UNIQUE(S887:W887, TRUE)"),"6")</f>
        <v>6</v>
      </c>
      <c r="Z887" s="1" t="str">
        <f>IFERROR(__xludf.DUMMYFUNCTION("""COMPUTED_VALUE"""),"3")</f>
        <v>3</v>
      </c>
      <c r="AA887" s="1" t="str">
        <f>IFERROR(__xludf.DUMMYFUNCTION("""COMPUTED_VALUE"""),"")</f>
        <v/>
      </c>
      <c r="AB887" s="1" t="str">
        <f>IFERROR(__xludf.DUMMYFUNCTION("""COMPUTED_VALUE"""),"4")</f>
        <v>4</v>
      </c>
      <c r="AE887" s="1">
        <f t="shared" ref="AE887:AI887" si="887">IF($A887&lt;&gt;"", COUNTIF($D887:$H887, "=" &amp; Y887),"")</f>
        <v>1</v>
      </c>
      <c r="AF887" s="1">
        <f t="shared" si="887"/>
        <v>1</v>
      </c>
      <c r="AG887" s="1">
        <f t="shared" si="887"/>
        <v>0</v>
      </c>
      <c r="AH887" s="1">
        <f t="shared" si="887"/>
        <v>1</v>
      </c>
      <c r="AI887" s="1">
        <f t="shared" si="887"/>
        <v>0</v>
      </c>
      <c r="AJ887" s="1">
        <f t="shared" si="3"/>
        <v>2</v>
      </c>
      <c r="AL887" s="1">
        <f>IFERROR(__xludf.DUMMYFUNCTION("IFERROR(TRANSPOSE(SORT(TRANSPOSE(FILTER(AE887:AI887, AE887:AI887&lt;&gt;0)),1, FALSE)))"),1.0)</f>
        <v>1</v>
      </c>
      <c r="AM887" s="1">
        <f>IFERROR(__xludf.DUMMYFUNCTION("""COMPUTED_VALUE"""),1.0)</f>
        <v>1</v>
      </c>
      <c r="AN887" s="1">
        <f>IFERROR(__xludf.DUMMYFUNCTION("""COMPUTED_VALUE"""),1.0)</f>
        <v>1</v>
      </c>
      <c r="AR887" s="1">
        <v>3.0</v>
      </c>
      <c r="AS887" s="1">
        <v>1.0</v>
      </c>
      <c r="AT887" s="1">
        <v>1.0</v>
      </c>
      <c r="AU887" s="1"/>
      <c r="AV887" s="1"/>
      <c r="AX887" s="1">
        <v>886.0</v>
      </c>
      <c r="AY887" s="1">
        <v>4.0</v>
      </c>
      <c r="AZ887" s="1">
        <v>1.0</v>
      </c>
      <c r="BA887" s="1"/>
      <c r="BB887" s="1"/>
      <c r="BC887" s="1"/>
      <c r="BD887" s="1">
        <v>6.0</v>
      </c>
      <c r="BE887" s="1">
        <v>2.0</v>
      </c>
      <c r="BF887" s="1">
        <v>2.0</v>
      </c>
      <c r="BG887" s="1">
        <v>2.0</v>
      </c>
      <c r="BH887" s="1">
        <v>2.0</v>
      </c>
      <c r="BI887" s="1">
        <v>62222.0</v>
      </c>
      <c r="BJ887" s="1">
        <v>456.0</v>
      </c>
      <c r="BL887" s="1">
        <v>404016.0</v>
      </c>
    </row>
    <row r="888" ht="15.75" customHeight="1">
      <c r="A888" s="2" t="s">
        <v>1658</v>
      </c>
      <c r="B888" s="1" t="str">
        <f>IFERROR(__xludf.DUMMYFUNCTION("""COMPUTED_VALUE"""),"T65J9")</f>
        <v>T65J9</v>
      </c>
      <c r="C888" s="1">
        <f>IFERROR(__xludf.DUMMYFUNCTION("""COMPUTED_VALUE"""),199.0)</f>
        <v>199</v>
      </c>
      <c r="D888" s="1" t="s">
        <v>45</v>
      </c>
      <c r="E888" s="1" t="s">
        <v>40</v>
      </c>
      <c r="F888" s="1" t="s">
        <v>29</v>
      </c>
      <c r="G888" s="1" t="s">
        <v>22</v>
      </c>
      <c r="H888" s="1" t="s">
        <v>23</v>
      </c>
      <c r="M888" s="1">
        <v>10.0</v>
      </c>
      <c r="N888" s="1">
        <v>6.0</v>
      </c>
      <c r="O888" s="1">
        <v>5.0</v>
      </c>
      <c r="P888" s="1">
        <v>1.0</v>
      </c>
      <c r="Q888" s="1">
        <v>9.0</v>
      </c>
      <c r="S888" s="1" t="s">
        <v>45</v>
      </c>
      <c r="T888" s="1" t="s">
        <v>40</v>
      </c>
      <c r="U888" s="1" t="s">
        <v>29</v>
      </c>
      <c r="V888" s="1" t="s">
        <v>25</v>
      </c>
      <c r="W888" s="1" t="s">
        <v>23</v>
      </c>
      <c r="Y888" s="1" t="str">
        <f>IFERROR(__xludf.DUMMYFUNCTION("UNIQUE(S888:W888, TRUE)"),"T")</f>
        <v>T</v>
      </c>
      <c r="Z888" s="1" t="str">
        <f>IFERROR(__xludf.DUMMYFUNCTION("""COMPUTED_VALUE"""),"6")</f>
        <v>6</v>
      </c>
      <c r="AA888" s="1" t="str">
        <f>IFERROR(__xludf.DUMMYFUNCTION("""COMPUTED_VALUE"""),"5")</f>
        <v>5</v>
      </c>
      <c r="AB888" s="1" t="str">
        <f>IFERROR(__xludf.DUMMYFUNCTION("""COMPUTED_VALUE"""),"")</f>
        <v/>
      </c>
      <c r="AC888" s="1" t="str">
        <f>IFERROR(__xludf.DUMMYFUNCTION("""COMPUTED_VALUE"""),"9")</f>
        <v>9</v>
      </c>
      <c r="AE888" s="1">
        <f t="shared" ref="AE888:AI888" si="888">IF($A888&lt;&gt;"", COUNTIF($D888:$H888, "=" &amp; Y888),"")</f>
        <v>1</v>
      </c>
      <c r="AF888" s="1">
        <f t="shared" si="888"/>
        <v>1</v>
      </c>
      <c r="AG888" s="1">
        <f t="shared" si="888"/>
        <v>1</v>
      </c>
      <c r="AH888" s="1">
        <f t="shared" si="888"/>
        <v>0</v>
      </c>
      <c r="AI888" s="1">
        <f t="shared" si="888"/>
        <v>1</v>
      </c>
      <c r="AJ888" s="1">
        <f t="shared" si="3"/>
        <v>1</v>
      </c>
      <c r="AL888" s="1">
        <f>IFERROR(__xludf.DUMMYFUNCTION("IFERROR(TRANSPOSE(SORT(TRANSPOSE(FILTER(AE888:AI888, AE888:AI888&lt;&gt;0)),1, FALSE)))"),1.0)</f>
        <v>1</v>
      </c>
      <c r="AM888" s="1">
        <f>IFERROR(__xludf.DUMMYFUNCTION("""COMPUTED_VALUE"""),1.0)</f>
        <v>1</v>
      </c>
      <c r="AN888" s="1">
        <f>IFERROR(__xludf.DUMMYFUNCTION("""COMPUTED_VALUE"""),1.0)</f>
        <v>1</v>
      </c>
      <c r="AO888" s="1">
        <f>IFERROR(__xludf.DUMMYFUNCTION("""COMPUTED_VALUE"""),1.0)</f>
        <v>1</v>
      </c>
      <c r="AR888" s="1">
        <v>2.0</v>
      </c>
      <c r="AS888" s="1">
        <v>1.0</v>
      </c>
      <c r="AT888" s="1">
        <v>1.0</v>
      </c>
      <c r="AU888" s="1">
        <v>1.0</v>
      </c>
      <c r="AV888" s="1"/>
      <c r="AX888" s="1">
        <v>887.0</v>
      </c>
      <c r="AY888" s="1">
        <v>4.0</v>
      </c>
      <c r="AZ888" s="1">
        <v>1.0</v>
      </c>
      <c r="BA888" s="1"/>
      <c r="BB888" s="1"/>
      <c r="BC888" s="1"/>
      <c r="BD888" s="1">
        <v>6.0</v>
      </c>
      <c r="BE888" s="1">
        <v>6.0</v>
      </c>
      <c r="BF888" s="1">
        <v>1.0</v>
      </c>
      <c r="BG888" s="1">
        <v>7.0</v>
      </c>
      <c r="BH888" s="1">
        <v>6.0</v>
      </c>
      <c r="BI888" s="1" t="s">
        <v>1659</v>
      </c>
      <c r="BJ888" s="1">
        <v>396.0</v>
      </c>
      <c r="BL888" s="1">
        <v>351252.0</v>
      </c>
    </row>
    <row r="889" ht="15.75" customHeight="1">
      <c r="A889" s="2" t="s">
        <v>1660</v>
      </c>
      <c r="B889" s="1">
        <f>IFERROR(__xludf.DUMMYFUNCTION("""COMPUTED_VALUE"""),37895.0)</f>
        <v>37895</v>
      </c>
      <c r="C889" s="1">
        <f>IFERROR(__xludf.DUMMYFUNCTION("""COMPUTED_VALUE"""),412.0)</f>
        <v>412</v>
      </c>
      <c r="D889" s="1" t="s">
        <v>31</v>
      </c>
      <c r="E889" s="1" t="s">
        <v>28</v>
      </c>
      <c r="F889" s="1" t="s">
        <v>30</v>
      </c>
      <c r="G889" s="1" t="s">
        <v>23</v>
      </c>
      <c r="H889" s="1" t="s">
        <v>29</v>
      </c>
      <c r="M889" s="1">
        <v>3.0</v>
      </c>
      <c r="N889" s="1">
        <v>7.0</v>
      </c>
      <c r="O889" s="1">
        <v>8.0</v>
      </c>
      <c r="P889" s="1">
        <v>9.0</v>
      </c>
      <c r="Q889" s="1">
        <v>5.0</v>
      </c>
      <c r="S889" s="1" t="s">
        <v>31</v>
      </c>
      <c r="T889" s="1" t="s">
        <v>28</v>
      </c>
      <c r="U889" s="1" t="s">
        <v>30</v>
      </c>
      <c r="V889" s="1" t="s">
        <v>23</v>
      </c>
      <c r="W889" s="1" t="s">
        <v>29</v>
      </c>
      <c r="Y889" s="1" t="str">
        <f>IFERROR(__xludf.DUMMYFUNCTION("UNIQUE(S889:W889, TRUE)"),"3")</f>
        <v>3</v>
      </c>
      <c r="Z889" s="1" t="str">
        <f>IFERROR(__xludf.DUMMYFUNCTION("""COMPUTED_VALUE"""),"7")</f>
        <v>7</v>
      </c>
      <c r="AA889" s="1" t="str">
        <f>IFERROR(__xludf.DUMMYFUNCTION("""COMPUTED_VALUE"""),"8")</f>
        <v>8</v>
      </c>
      <c r="AB889" s="1" t="str">
        <f>IFERROR(__xludf.DUMMYFUNCTION("""COMPUTED_VALUE"""),"9")</f>
        <v>9</v>
      </c>
      <c r="AC889" s="1" t="str">
        <f>IFERROR(__xludf.DUMMYFUNCTION("""COMPUTED_VALUE"""),"5")</f>
        <v>5</v>
      </c>
      <c r="AE889" s="1">
        <f t="shared" ref="AE889:AI889" si="889">IF($A889&lt;&gt;"", COUNTIF($D889:$H889, "=" &amp; Y889),"")</f>
        <v>1</v>
      </c>
      <c r="AF889" s="1">
        <f t="shared" si="889"/>
        <v>1</v>
      </c>
      <c r="AG889" s="1">
        <f t="shared" si="889"/>
        <v>1</v>
      </c>
      <c r="AH889" s="1">
        <f t="shared" si="889"/>
        <v>1</v>
      </c>
      <c r="AI889" s="1">
        <f t="shared" si="889"/>
        <v>1</v>
      </c>
      <c r="AJ889" s="1">
        <f t="shared" si="3"/>
        <v>0</v>
      </c>
      <c r="AL889" s="1">
        <f>IFERROR(__xludf.DUMMYFUNCTION("IFERROR(TRANSPOSE(SORT(TRANSPOSE(FILTER(AE889:AI889, AE889:AI889&lt;&gt;0)),1, FALSE)))"),1.0)</f>
        <v>1</v>
      </c>
      <c r="AM889" s="1">
        <f>IFERROR(__xludf.DUMMYFUNCTION("""COMPUTED_VALUE"""),1.0)</f>
        <v>1</v>
      </c>
      <c r="AN889" s="1">
        <f>IFERROR(__xludf.DUMMYFUNCTION("""COMPUTED_VALUE"""),1.0)</f>
        <v>1</v>
      </c>
      <c r="AO889" s="1">
        <f>IFERROR(__xludf.DUMMYFUNCTION("""COMPUTED_VALUE"""),1.0)</f>
        <v>1</v>
      </c>
      <c r="AP889" s="1">
        <f>IFERROR(__xludf.DUMMYFUNCTION("""COMPUTED_VALUE"""),1.0)</f>
        <v>1</v>
      </c>
      <c r="AR889" s="1">
        <v>1.0</v>
      </c>
      <c r="AS889" s="1">
        <v>1.0</v>
      </c>
      <c r="AT889" s="1">
        <v>1.0</v>
      </c>
      <c r="AU889" s="1">
        <v>1.0</v>
      </c>
      <c r="AV889" s="1">
        <v>1.0</v>
      </c>
      <c r="AX889" s="1">
        <v>888.0</v>
      </c>
      <c r="AY889" s="1">
        <v>4.0</v>
      </c>
      <c r="AZ889" s="1">
        <v>1.0</v>
      </c>
      <c r="BA889" s="1"/>
      <c r="BB889" s="1"/>
      <c r="BC889" s="1"/>
      <c r="BD889" s="1">
        <v>6.0</v>
      </c>
      <c r="BE889" s="1">
        <v>6.0</v>
      </c>
      <c r="BF889" s="1">
        <v>1.0</v>
      </c>
      <c r="BG889" s="1">
        <v>13.0</v>
      </c>
      <c r="BH889" s="1">
        <v>1.0</v>
      </c>
      <c r="BI889" s="1" t="s">
        <v>1661</v>
      </c>
      <c r="BJ889" s="1">
        <v>977.0</v>
      </c>
      <c r="BL889" s="1">
        <v>867576.0</v>
      </c>
    </row>
    <row r="890" ht="15.75" customHeight="1">
      <c r="A890" s="2" t="s">
        <v>1662</v>
      </c>
      <c r="B890" s="1" t="str">
        <f>IFERROR(__xludf.DUMMYFUNCTION("""COMPUTED_VALUE"""),"9J9A8")</f>
        <v>9J9A8</v>
      </c>
      <c r="C890" s="1">
        <f>IFERROR(__xludf.DUMMYFUNCTION("""COMPUTED_VALUE"""),833.0)</f>
        <v>833</v>
      </c>
      <c r="D890" s="1" t="s">
        <v>23</v>
      </c>
      <c r="E890" s="1" t="s">
        <v>22</v>
      </c>
      <c r="F890" s="1" t="s">
        <v>23</v>
      </c>
      <c r="G890" s="1" t="s">
        <v>39</v>
      </c>
      <c r="H890" s="1" t="s">
        <v>30</v>
      </c>
      <c r="M890" s="1">
        <v>9.0</v>
      </c>
      <c r="N890" s="1">
        <v>1.0</v>
      </c>
      <c r="O890" s="1">
        <v>9.0</v>
      </c>
      <c r="P890" s="1">
        <v>14.0</v>
      </c>
      <c r="Q890" s="1">
        <v>8.0</v>
      </c>
      <c r="S890" s="1" t="s">
        <v>23</v>
      </c>
      <c r="T890" s="1" t="s">
        <v>25</v>
      </c>
      <c r="U890" s="1" t="s">
        <v>23</v>
      </c>
      <c r="V890" s="1" t="s">
        <v>39</v>
      </c>
      <c r="W890" s="1" t="s">
        <v>30</v>
      </c>
      <c r="Y890" s="1" t="str">
        <f>IFERROR(__xludf.DUMMYFUNCTION("UNIQUE(S890:W890, TRUE)"),"9")</f>
        <v>9</v>
      </c>
      <c r="Z890" s="1" t="str">
        <f>IFERROR(__xludf.DUMMYFUNCTION("""COMPUTED_VALUE"""),"")</f>
        <v/>
      </c>
      <c r="AA890" s="1" t="str">
        <f>IFERROR(__xludf.DUMMYFUNCTION("""COMPUTED_VALUE"""),"A")</f>
        <v>A</v>
      </c>
      <c r="AB890" s="1" t="str">
        <f>IFERROR(__xludf.DUMMYFUNCTION("""COMPUTED_VALUE"""),"8")</f>
        <v>8</v>
      </c>
      <c r="AE890" s="1">
        <f t="shared" ref="AE890:AI890" si="890">IF($A890&lt;&gt;"", COUNTIF($D890:$H890, "=" &amp; Y890),"")</f>
        <v>2</v>
      </c>
      <c r="AF890" s="1">
        <f t="shared" si="890"/>
        <v>0</v>
      </c>
      <c r="AG890" s="1">
        <f t="shared" si="890"/>
        <v>1</v>
      </c>
      <c r="AH890" s="1">
        <f t="shared" si="890"/>
        <v>1</v>
      </c>
      <c r="AI890" s="1">
        <f t="shared" si="890"/>
        <v>0</v>
      </c>
      <c r="AJ890" s="1">
        <f t="shared" si="3"/>
        <v>1</v>
      </c>
      <c r="AL890" s="1">
        <f>IFERROR(__xludf.DUMMYFUNCTION("IFERROR(TRANSPOSE(SORT(TRANSPOSE(FILTER(AE890:AI890, AE890:AI890&lt;&gt;0)),1, FALSE)))"),2.0)</f>
        <v>2</v>
      </c>
      <c r="AM890" s="1">
        <f>IFERROR(__xludf.DUMMYFUNCTION("""COMPUTED_VALUE"""),1.0)</f>
        <v>1</v>
      </c>
      <c r="AN890" s="1">
        <f>IFERROR(__xludf.DUMMYFUNCTION("""COMPUTED_VALUE"""),1.0)</f>
        <v>1</v>
      </c>
      <c r="AR890" s="1">
        <v>3.0</v>
      </c>
      <c r="AS890" s="1">
        <v>1.0</v>
      </c>
      <c r="AT890" s="1">
        <v>1.0</v>
      </c>
      <c r="AU890" s="1"/>
      <c r="AV890" s="1"/>
      <c r="AX890" s="1">
        <v>889.0</v>
      </c>
      <c r="AY890" s="1">
        <v>4.0</v>
      </c>
      <c r="AZ890" s="1">
        <v>1.0</v>
      </c>
      <c r="BA890" s="1"/>
      <c r="BB890" s="1"/>
      <c r="BC890" s="1"/>
      <c r="BD890" s="1">
        <v>6.0</v>
      </c>
      <c r="BE890" s="1">
        <v>6.0</v>
      </c>
      <c r="BF890" s="1">
        <v>2.0</v>
      </c>
      <c r="BG890" s="1">
        <v>6.0</v>
      </c>
      <c r="BH890" s="1">
        <v>6.0</v>
      </c>
      <c r="BI890" s="1">
        <v>66266.0</v>
      </c>
      <c r="BJ890" s="1">
        <v>278.0</v>
      </c>
      <c r="BL890" s="1">
        <v>247142.0</v>
      </c>
    </row>
    <row r="891" ht="15.75" customHeight="1">
      <c r="A891" s="2" t="s">
        <v>1663</v>
      </c>
      <c r="B891" s="1" t="str">
        <f>IFERROR(__xludf.DUMMYFUNCTION("""COMPUTED_VALUE"""),"K3KJ5")</f>
        <v>K3KJ5</v>
      </c>
      <c r="C891" s="1">
        <f>IFERROR(__xludf.DUMMYFUNCTION("""COMPUTED_VALUE"""),765.0)</f>
        <v>765</v>
      </c>
      <c r="D891" s="1" t="s">
        <v>38</v>
      </c>
      <c r="E891" s="1" t="s">
        <v>31</v>
      </c>
      <c r="F891" s="1" t="s">
        <v>38</v>
      </c>
      <c r="G891" s="1" t="s">
        <v>22</v>
      </c>
      <c r="H891" s="1" t="s">
        <v>29</v>
      </c>
      <c r="M891" s="1">
        <v>13.0</v>
      </c>
      <c r="N891" s="1">
        <v>3.0</v>
      </c>
      <c r="O891" s="1">
        <v>13.0</v>
      </c>
      <c r="P891" s="1">
        <v>1.0</v>
      </c>
      <c r="Q891" s="1">
        <v>5.0</v>
      </c>
      <c r="S891" s="1" t="s">
        <v>38</v>
      </c>
      <c r="T891" s="1" t="s">
        <v>31</v>
      </c>
      <c r="U891" s="1" t="s">
        <v>38</v>
      </c>
      <c r="V891" s="1" t="s">
        <v>25</v>
      </c>
      <c r="W891" s="1" t="s">
        <v>29</v>
      </c>
      <c r="Y891" s="1" t="str">
        <f>IFERROR(__xludf.DUMMYFUNCTION("UNIQUE(S891:W891, TRUE)"),"K")</f>
        <v>K</v>
      </c>
      <c r="Z891" s="1" t="str">
        <f>IFERROR(__xludf.DUMMYFUNCTION("""COMPUTED_VALUE"""),"3")</f>
        <v>3</v>
      </c>
      <c r="AA891" s="1" t="str">
        <f>IFERROR(__xludf.DUMMYFUNCTION("""COMPUTED_VALUE"""),"")</f>
        <v/>
      </c>
      <c r="AB891" s="1" t="str">
        <f>IFERROR(__xludf.DUMMYFUNCTION("""COMPUTED_VALUE"""),"5")</f>
        <v>5</v>
      </c>
      <c r="AE891" s="1">
        <f t="shared" ref="AE891:AI891" si="891">IF($A891&lt;&gt;"", COUNTIF($D891:$H891, "=" &amp; Y891),"")</f>
        <v>2</v>
      </c>
      <c r="AF891" s="1">
        <f t="shared" si="891"/>
        <v>1</v>
      </c>
      <c r="AG891" s="1">
        <f t="shared" si="891"/>
        <v>0</v>
      </c>
      <c r="AH891" s="1">
        <f t="shared" si="891"/>
        <v>1</v>
      </c>
      <c r="AI891" s="1">
        <f t="shared" si="891"/>
        <v>0</v>
      </c>
      <c r="AJ891" s="1">
        <f t="shared" si="3"/>
        <v>1</v>
      </c>
      <c r="AL891" s="1">
        <f>IFERROR(__xludf.DUMMYFUNCTION("IFERROR(TRANSPOSE(SORT(TRANSPOSE(FILTER(AE891:AI891, AE891:AI891&lt;&gt;0)),1, FALSE)))"),2.0)</f>
        <v>2</v>
      </c>
      <c r="AM891" s="1">
        <f>IFERROR(__xludf.DUMMYFUNCTION("""COMPUTED_VALUE"""),1.0)</f>
        <v>1</v>
      </c>
      <c r="AN891" s="1">
        <f>IFERROR(__xludf.DUMMYFUNCTION("""COMPUTED_VALUE"""),1.0)</f>
        <v>1</v>
      </c>
      <c r="AR891" s="1">
        <v>3.0</v>
      </c>
      <c r="AS891" s="1">
        <v>1.0</v>
      </c>
      <c r="AT891" s="1">
        <v>1.0</v>
      </c>
      <c r="AU891" s="1"/>
      <c r="AV891" s="1"/>
      <c r="AX891" s="1">
        <v>890.0</v>
      </c>
      <c r="AY891" s="1">
        <v>4.0</v>
      </c>
      <c r="AZ891" s="1">
        <v>1.0</v>
      </c>
      <c r="BA891" s="1"/>
      <c r="BB891" s="1"/>
      <c r="BC891" s="1"/>
      <c r="BD891" s="1">
        <v>6.0</v>
      </c>
      <c r="BE891" s="1">
        <v>6.0</v>
      </c>
      <c r="BF891" s="1">
        <v>4.0</v>
      </c>
      <c r="BG891" s="1">
        <v>6.0</v>
      </c>
      <c r="BH891" s="1">
        <v>6.0</v>
      </c>
      <c r="BI891" s="1">
        <v>66466.0</v>
      </c>
      <c r="BJ891" s="1">
        <v>44.0</v>
      </c>
      <c r="BL891" s="1">
        <v>39160.0</v>
      </c>
    </row>
    <row r="892" ht="15.75" customHeight="1">
      <c r="A892" s="2" t="s">
        <v>1664</v>
      </c>
      <c r="B892" s="1" t="str">
        <f>IFERROR(__xludf.DUMMYFUNCTION("""COMPUTED_VALUE"""),"785T2")</f>
        <v>785T2</v>
      </c>
      <c r="C892" s="1">
        <f>IFERROR(__xludf.DUMMYFUNCTION("""COMPUTED_VALUE"""),259.0)</f>
        <v>259</v>
      </c>
      <c r="D892" s="1" t="s">
        <v>28</v>
      </c>
      <c r="E892" s="1" t="s">
        <v>30</v>
      </c>
      <c r="F892" s="1" t="s">
        <v>29</v>
      </c>
      <c r="G892" s="1" t="s">
        <v>45</v>
      </c>
      <c r="H892" s="1" t="s">
        <v>24</v>
      </c>
      <c r="M892" s="1">
        <v>7.0</v>
      </c>
      <c r="N892" s="1">
        <v>8.0</v>
      </c>
      <c r="O892" s="1">
        <v>5.0</v>
      </c>
      <c r="P892" s="1">
        <v>10.0</v>
      </c>
      <c r="Q892" s="1">
        <v>2.0</v>
      </c>
      <c r="S892" s="1" t="s">
        <v>28</v>
      </c>
      <c r="T892" s="1" t="s">
        <v>30</v>
      </c>
      <c r="U892" s="1" t="s">
        <v>29</v>
      </c>
      <c r="V892" s="1" t="s">
        <v>45</v>
      </c>
      <c r="W892" s="1" t="s">
        <v>24</v>
      </c>
      <c r="Y892" s="1" t="str">
        <f>IFERROR(__xludf.DUMMYFUNCTION("UNIQUE(S892:W892, TRUE)"),"7")</f>
        <v>7</v>
      </c>
      <c r="Z892" s="1" t="str">
        <f>IFERROR(__xludf.DUMMYFUNCTION("""COMPUTED_VALUE"""),"8")</f>
        <v>8</v>
      </c>
      <c r="AA892" s="1" t="str">
        <f>IFERROR(__xludf.DUMMYFUNCTION("""COMPUTED_VALUE"""),"5")</f>
        <v>5</v>
      </c>
      <c r="AB892" s="1" t="str">
        <f>IFERROR(__xludf.DUMMYFUNCTION("""COMPUTED_VALUE"""),"T")</f>
        <v>T</v>
      </c>
      <c r="AC892" s="1" t="str">
        <f>IFERROR(__xludf.DUMMYFUNCTION("""COMPUTED_VALUE"""),"2")</f>
        <v>2</v>
      </c>
      <c r="AE892" s="1">
        <f t="shared" ref="AE892:AI892" si="892">IF($A892&lt;&gt;"", COUNTIF($D892:$H892, "=" &amp; Y892),"")</f>
        <v>1</v>
      </c>
      <c r="AF892" s="1">
        <f t="shared" si="892"/>
        <v>1</v>
      </c>
      <c r="AG892" s="1">
        <f t="shared" si="892"/>
        <v>1</v>
      </c>
      <c r="AH892" s="1">
        <f t="shared" si="892"/>
        <v>1</v>
      </c>
      <c r="AI892" s="1">
        <f t="shared" si="892"/>
        <v>1</v>
      </c>
      <c r="AJ892" s="1">
        <f t="shared" si="3"/>
        <v>0</v>
      </c>
      <c r="AL892" s="1">
        <f>IFERROR(__xludf.DUMMYFUNCTION("IFERROR(TRANSPOSE(SORT(TRANSPOSE(FILTER(AE892:AI892, AE892:AI892&lt;&gt;0)),1, FALSE)))"),1.0)</f>
        <v>1</v>
      </c>
      <c r="AM892" s="1">
        <f>IFERROR(__xludf.DUMMYFUNCTION("""COMPUTED_VALUE"""),1.0)</f>
        <v>1</v>
      </c>
      <c r="AN892" s="1">
        <f>IFERROR(__xludf.DUMMYFUNCTION("""COMPUTED_VALUE"""),1.0)</f>
        <v>1</v>
      </c>
      <c r="AO892" s="1">
        <f>IFERROR(__xludf.DUMMYFUNCTION("""COMPUTED_VALUE"""),1.0)</f>
        <v>1</v>
      </c>
      <c r="AP892" s="1">
        <f>IFERROR(__xludf.DUMMYFUNCTION("""COMPUTED_VALUE"""),1.0)</f>
        <v>1</v>
      </c>
      <c r="AR892" s="1">
        <v>1.0</v>
      </c>
      <c r="AS892" s="1">
        <v>1.0</v>
      </c>
      <c r="AT892" s="1">
        <v>1.0</v>
      </c>
      <c r="AU892" s="1">
        <v>1.0</v>
      </c>
      <c r="AV892" s="1">
        <v>1.0</v>
      </c>
      <c r="AX892" s="1">
        <v>891.0</v>
      </c>
      <c r="AY892" s="1">
        <v>4.0</v>
      </c>
      <c r="AZ892" s="1">
        <v>1.0</v>
      </c>
      <c r="BA892" s="1"/>
      <c r="BB892" s="1"/>
      <c r="BC892" s="1"/>
      <c r="BD892" s="1">
        <v>6.0</v>
      </c>
      <c r="BE892" s="1">
        <v>6.0</v>
      </c>
      <c r="BF892" s="1">
        <v>6.0</v>
      </c>
      <c r="BG892" s="1">
        <v>6.0</v>
      </c>
      <c r="BH892" s="1">
        <v>3.0</v>
      </c>
      <c r="BI892" s="1">
        <v>66663.0</v>
      </c>
      <c r="BJ892" s="1">
        <v>646.0</v>
      </c>
      <c r="BL892" s="1">
        <v>575586.0</v>
      </c>
    </row>
    <row r="893" ht="15.75" customHeight="1">
      <c r="A893" s="2" t="s">
        <v>1665</v>
      </c>
      <c r="B893" s="1" t="str">
        <f>IFERROR(__xludf.DUMMYFUNCTION("""COMPUTED_VALUE"""),"Q3Q38")</f>
        <v>Q3Q38</v>
      </c>
      <c r="C893" s="1">
        <f>IFERROR(__xludf.DUMMYFUNCTION("""COMPUTED_VALUE"""),564.0)</f>
        <v>564</v>
      </c>
      <c r="D893" s="1" t="s">
        <v>20</v>
      </c>
      <c r="E893" s="1" t="s">
        <v>31</v>
      </c>
      <c r="F893" s="1" t="s">
        <v>20</v>
      </c>
      <c r="G893" s="1" t="s">
        <v>31</v>
      </c>
      <c r="H893" s="1" t="s">
        <v>30</v>
      </c>
      <c r="M893" s="1">
        <v>12.0</v>
      </c>
      <c r="N893" s="1">
        <v>3.0</v>
      </c>
      <c r="O893" s="1">
        <v>12.0</v>
      </c>
      <c r="P893" s="1">
        <v>3.0</v>
      </c>
      <c r="Q893" s="1">
        <v>8.0</v>
      </c>
      <c r="S893" s="1" t="s">
        <v>20</v>
      </c>
      <c r="T893" s="1" t="s">
        <v>31</v>
      </c>
      <c r="U893" s="1" t="s">
        <v>20</v>
      </c>
      <c r="V893" s="1" t="s">
        <v>31</v>
      </c>
      <c r="W893" s="1" t="s">
        <v>30</v>
      </c>
      <c r="Y893" s="1" t="str">
        <f>IFERROR(__xludf.DUMMYFUNCTION("UNIQUE(S893:W893, TRUE)"),"Q")</f>
        <v>Q</v>
      </c>
      <c r="Z893" s="1" t="str">
        <f>IFERROR(__xludf.DUMMYFUNCTION("""COMPUTED_VALUE"""),"3")</f>
        <v>3</v>
      </c>
      <c r="AA893" s="1" t="str">
        <f>IFERROR(__xludf.DUMMYFUNCTION("""COMPUTED_VALUE"""),"8")</f>
        <v>8</v>
      </c>
      <c r="AE893" s="1">
        <f t="shared" ref="AE893:AI893" si="893">IF($A893&lt;&gt;"", COUNTIF($D893:$H893, "=" &amp; Y893),"")</f>
        <v>2</v>
      </c>
      <c r="AF893" s="1">
        <f t="shared" si="893"/>
        <v>2</v>
      </c>
      <c r="AG893" s="1">
        <f t="shared" si="893"/>
        <v>1</v>
      </c>
      <c r="AH893" s="1">
        <f t="shared" si="893"/>
        <v>0</v>
      </c>
      <c r="AI893" s="1">
        <f t="shared" si="893"/>
        <v>0</v>
      </c>
      <c r="AJ893" s="1">
        <f t="shared" si="3"/>
        <v>0</v>
      </c>
      <c r="AL893" s="1">
        <f>IFERROR(__xludf.DUMMYFUNCTION("IFERROR(TRANSPOSE(SORT(TRANSPOSE(FILTER(AE893:AI893, AE893:AI893&lt;&gt;0)),1, FALSE)))"),2.0)</f>
        <v>2</v>
      </c>
      <c r="AM893" s="1">
        <f>IFERROR(__xludf.DUMMYFUNCTION("""COMPUTED_VALUE"""),2.0)</f>
        <v>2</v>
      </c>
      <c r="AN893" s="1">
        <f>IFERROR(__xludf.DUMMYFUNCTION("""COMPUTED_VALUE"""),1.0)</f>
        <v>1</v>
      </c>
      <c r="AR893" s="1">
        <v>2.0</v>
      </c>
      <c r="AS893" s="1">
        <v>2.0</v>
      </c>
      <c r="AT893" s="1">
        <v>1.0</v>
      </c>
      <c r="AU893" s="1"/>
      <c r="AV893" s="1"/>
      <c r="AX893" s="1">
        <v>892.0</v>
      </c>
      <c r="AY893" s="1">
        <v>4.0</v>
      </c>
      <c r="AZ893" s="1">
        <v>1.0</v>
      </c>
      <c r="BA893" s="1"/>
      <c r="BB893" s="1"/>
      <c r="BC893" s="1"/>
      <c r="BD893" s="1">
        <v>6.0</v>
      </c>
      <c r="BE893" s="1">
        <v>6.0</v>
      </c>
      <c r="BF893" s="1">
        <v>6.0</v>
      </c>
      <c r="BG893" s="1">
        <v>8.0</v>
      </c>
      <c r="BH893" s="1">
        <v>1.0</v>
      </c>
      <c r="BI893" s="1" t="s">
        <v>1666</v>
      </c>
      <c r="BJ893" s="1">
        <v>817.0</v>
      </c>
      <c r="BL893" s="1">
        <v>728764.0</v>
      </c>
    </row>
    <row r="894" ht="15.75" customHeight="1">
      <c r="A894" s="2" t="s">
        <v>1667</v>
      </c>
      <c r="B894" s="1" t="str">
        <f>IFERROR(__xludf.DUMMYFUNCTION("""COMPUTED_VALUE"""),"JJQJA")</f>
        <v>JJQJA</v>
      </c>
      <c r="C894" s="1">
        <f>IFERROR(__xludf.DUMMYFUNCTION("""COMPUTED_VALUE"""),446.0)</f>
        <v>446</v>
      </c>
      <c r="D894" s="1" t="s">
        <v>22</v>
      </c>
      <c r="E894" s="1" t="s">
        <v>22</v>
      </c>
      <c r="F894" s="1" t="s">
        <v>20</v>
      </c>
      <c r="G894" s="1" t="s">
        <v>22</v>
      </c>
      <c r="H894" s="1" t="s">
        <v>39</v>
      </c>
      <c r="M894" s="1">
        <v>1.0</v>
      </c>
      <c r="N894" s="1">
        <v>1.0</v>
      </c>
      <c r="O894" s="1">
        <v>12.0</v>
      </c>
      <c r="P894" s="1">
        <v>1.0</v>
      </c>
      <c r="Q894" s="1">
        <v>14.0</v>
      </c>
      <c r="S894" s="1" t="s">
        <v>25</v>
      </c>
      <c r="T894" s="1" t="s">
        <v>25</v>
      </c>
      <c r="U894" s="1" t="s">
        <v>20</v>
      </c>
      <c r="V894" s="1" t="s">
        <v>25</v>
      </c>
      <c r="W894" s="1" t="s">
        <v>39</v>
      </c>
      <c r="Y894" s="1" t="str">
        <f>IFERROR(__xludf.DUMMYFUNCTION("UNIQUE(S894:W894, TRUE)"),"")</f>
        <v/>
      </c>
      <c r="Z894" s="1" t="str">
        <f>IFERROR(__xludf.DUMMYFUNCTION("""COMPUTED_VALUE"""),"Q")</f>
        <v>Q</v>
      </c>
      <c r="AA894" s="1" t="str">
        <f>IFERROR(__xludf.DUMMYFUNCTION("""COMPUTED_VALUE"""),"A")</f>
        <v>A</v>
      </c>
      <c r="AE894" s="1">
        <f t="shared" ref="AE894:AI894" si="894">IF($A894&lt;&gt;"", COUNTIF($D894:$H894, "=" &amp; Y894),"")</f>
        <v>0</v>
      </c>
      <c r="AF894" s="1">
        <f t="shared" si="894"/>
        <v>1</v>
      </c>
      <c r="AG894" s="1">
        <f t="shared" si="894"/>
        <v>1</v>
      </c>
      <c r="AH894" s="1">
        <f t="shared" si="894"/>
        <v>0</v>
      </c>
      <c r="AI894" s="1">
        <f t="shared" si="894"/>
        <v>0</v>
      </c>
      <c r="AJ894" s="1">
        <f t="shared" si="3"/>
        <v>3</v>
      </c>
      <c r="AL894" s="1">
        <f>IFERROR(__xludf.DUMMYFUNCTION("IFERROR(TRANSPOSE(SORT(TRANSPOSE(FILTER(AE894:AI894, AE894:AI894&lt;&gt;0)),1, FALSE)))"),1.0)</f>
        <v>1</v>
      </c>
      <c r="AM894" s="1">
        <f>IFERROR(__xludf.DUMMYFUNCTION("""COMPUTED_VALUE"""),1.0)</f>
        <v>1</v>
      </c>
      <c r="AR894" s="1">
        <v>4.0</v>
      </c>
      <c r="AS894" s="1">
        <v>1.0</v>
      </c>
      <c r="AT894" s="1"/>
      <c r="AU894" s="1"/>
      <c r="AV894" s="1"/>
      <c r="AX894" s="1">
        <v>893.0</v>
      </c>
      <c r="AY894" s="1">
        <v>4.0</v>
      </c>
      <c r="AZ894" s="1">
        <v>1.0</v>
      </c>
      <c r="BA894" s="1"/>
      <c r="BB894" s="1"/>
      <c r="BC894" s="1"/>
      <c r="BD894" s="1">
        <v>6.0</v>
      </c>
      <c r="BE894" s="1">
        <v>6.0</v>
      </c>
      <c r="BF894" s="1">
        <v>6.0</v>
      </c>
      <c r="BG894" s="1">
        <v>14.0</v>
      </c>
      <c r="BH894" s="1">
        <v>1.0</v>
      </c>
      <c r="BI894" s="1" t="s">
        <v>1668</v>
      </c>
      <c r="BJ894" s="1">
        <v>390.0</v>
      </c>
      <c r="BL894" s="1">
        <v>348270.0</v>
      </c>
    </row>
    <row r="895" ht="15.75" customHeight="1">
      <c r="A895" s="2" t="s">
        <v>1669</v>
      </c>
      <c r="B895" s="1" t="str">
        <f>IFERROR(__xludf.DUMMYFUNCTION("""COMPUTED_VALUE"""),"Q7JK3")</f>
        <v>Q7JK3</v>
      </c>
      <c r="C895" s="1">
        <f>IFERROR(__xludf.DUMMYFUNCTION("""COMPUTED_VALUE"""),527.0)</f>
        <v>527</v>
      </c>
      <c r="D895" s="1" t="s">
        <v>20</v>
      </c>
      <c r="E895" s="1" t="s">
        <v>28</v>
      </c>
      <c r="F895" s="1" t="s">
        <v>22</v>
      </c>
      <c r="G895" s="1" t="s">
        <v>38</v>
      </c>
      <c r="H895" s="1" t="s">
        <v>31</v>
      </c>
      <c r="M895" s="1">
        <v>12.0</v>
      </c>
      <c r="N895" s="1">
        <v>7.0</v>
      </c>
      <c r="O895" s="1">
        <v>1.0</v>
      </c>
      <c r="P895" s="1">
        <v>13.0</v>
      </c>
      <c r="Q895" s="1">
        <v>3.0</v>
      </c>
      <c r="S895" s="1" t="s">
        <v>20</v>
      </c>
      <c r="T895" s="1" t="s">
        <v>28</v>
      </c>
      <c r="U895" s="1" t="s">
        <v>25</v>
      </c>
      <c r="V895" s="1" t="s">
        <v>38</v>
      </c>
      <c r="W895" s="1" t="s">
        <v>31</v>
      </c>
      <c r="Y895" s="1" t="str">
        <f>IFERROR(__xludf.DUMMYFUNCTION("UNIQUE(S895:W895, TRUE)"),"Q")</f>
        <v>Q</v>
      </c>
      <c r="Z895" s="1" t="str">
        <f>IFERROR(__xludf.DUMMYFUNCTION("""COMPUTED_VALUE"""),"7")</f>
        <v>7</v>
      </c>
      <c r="AA895" s="1" t="str">
        <f>IFERROR(__xludf.DUMMYFUNCTION("""COMPUTED_VALUE"""),"")</f>
        <v/>
      </c>
      <c r="AB895" s="1" t="str">
        <f>IFERROR(__xludf.DUMMYFUNCTION("""COMPUTED_VALUE"""),"K")</f>
        <v>K</v>
      </c>
      <c r="AC895" s="1" t="str">
        <f>IFERROR(__xludf.DUMMYFUNCTION("""COMPUTED_VALUE"""),"3")</f>
        <v>3</v>
      </c>
      <c r="AE895" s="1">
        <f t="shared" ref="AE895:AI895" si="895">IF($A895&lt;&gt;"", COUNTIF($D895:$H895, "=" &amp; Y895),"")</f>
        <v>1</v>
      </c>
      <c r="AF895" s="1">
        <f t="shared" si="895"/>
        <v>1</v>
      </c>
      <c r="AG895" s="1">
        <f t="shared" si="895"/>
        <v>0</v>
      </c>
      <c r="AH895" s="1">
        <f t="shared" si="895"/>
        <v>1</v>
      </c>
      <c r="AI895" s="1">
        <f t="shared" si="895"/>
        <v>1</v>
      </c>
      <c r="AJ895" s="1">
        <f t="shared" si="3"/>
        <v>1</v>
      </c>
      <c r="AL895" s="1">
        <f>IFERROR(__xludf.DUMMYFUNCTION("IFERROR(TRANSPOSE(SORT(TRANSPOSE(FILTER(AE895:AI895, AE895:AI895&lt;&gt;0)),1, FALSE)))"),1.0)</f>
        <v>1</v>
      </c>
      <c r="AM895" s="1">
        <f>IFERROR(__xludf.DUMMYFUNCTION("""COMPUTED_VALUE"""),1.0)</f>
        <v>1</v>
      </c>
      <c r="AN895" s="1">
        <f>IFERROR(__xludf.DUMMYFUNCTION("""COMPUTED_VALUE"""),1.0)</f>
        <v>1</v>
      </c>
      <c r="AO895" s="1">
        <f>IFERROR(__xludf.DUMMYFUNCTION("""COMPUTED_VALUE"""),1.0)</f>
        <v>1</v>
      </c>
      <c r="AR895" s="1">
        <v>2.0</v>
      </c>
      <c r="AS895" s="1">
        <v>1.0</v>
      </c>
      <c r="AT895" s="1">
        <v>1.0</v>
      </c>
      <c r="AU895" s="1">
        <v>1.0</v>
      </c>
      <c r="AV895" s="1"/>
      <c r="AX895" s="1">
        <v>894.0</v>
      </c>
      <c r="AY895" s="1">
        <v>4.0</v>
      </c>
      <c r="AZ895" s="1">
        <v>1.0</v>
      </c>
      <c r="BA895" s="1"/>
      <c r="BB895" s="1"/>
      <c r="BC895" s="1"/>
      <c r="BD895" s="1">
        <v>6.0</v>
      </c>
      <c r="BE895" s="1">
        <v>6.0</v>
      </c>
      <c r="BF895" s="1">
        <v>14.0</v>
      </c>
      <c r="BG895" s="1">
        <v>6.0</v>
      </c>
      <c r="BH895" s="1">
        <v>6.0</v>
      </c>
      <c r="BI895" s="1" t="s">
        <v>1670</v>
      </c>
      <c r="BJ895" s="1">
        <v>228.0</v>
      </c>
      <c r="BL895" s="1">
        <v>203832.0</v>
      </c>
    </row>
    <row r="896" ht="15.75" customHeight="1">
      <c r="A896" s="2" t="s">
        <v>1671</v>
      </c>
      <c r="B896" s="1" t="str">
        <f>IFERROR(__xludf.DUMMYFUNCTION("""COMPUTED_VALUE"""),"QKK86")</f>
        <v>QKK86</v>
      </c>
      <c r="C896" s="1">
        <f>IFERROR(__xludf.DUMMYFUNCTION("""COMPUTED_VALUE"""),634.0)</f>
        <v>634</v>
      </c>
      <c r="D896" s="1" t="s">
        <v>20</v>
      </c>
      <c r="E896" s="1" t="s">
        <v>38</v>
      </c>
      <c r="F896" s="1" t="s">
        <v>38</v>
      </c>
      <c r="G896" s="1" t="s">
        <v>30</v>
      </c>
      <c r="H896" s="1" t="s">
        <v>40</v>
      </c>
      <c r="M896" s="1">
        <v>12.0</v>
      </c>
      <c r="N896" s="1">
        <v>13.0</v>
      </c>
      <c r="O896" s="1">
        <v>13.0</v>
      </c>
      <c r="P896" s="1">
        <v>8.0</v>
      </c>
      <c r="Q896" s="1">
        <v>6.0</v>
      </c>
      <c r="S896" s="1" t="s">
        <v>20</v>
      </c>
      <c r="T896" s="1" t="s">
        <v>38</v>
      </c>
      <c r="U896" s="1" t="s">
        <v>38</v>
      </c>
      <c r="V896" s="1" t="s">
        <v>30</v>
      </c>
      <c r="W896" s="1" t="s">
        <v>40</v>
      </c>
      <c r="Y896" s="1" t="str">
        <f>IFERROR(__xludf.DUMMYFUNCTION("UNIQUE(S896:W896, TRUE)"),"Q")</f>
        <v>Q</v>
      </c>
      <c r="Z896" s="1" t="str">
        <f>IFERROR(__xludf.DUMMYFUNCTION("""COMPUTED_VALUE"""),"K")</f>
        <v>K</v>
      </c>
      <c r="AA896" s="1" t="str">
        <f>IFERROR(__xludf.DUMMYFUNCTION("""COMPUTED_VALUE"""),"8")</f>
        <v>8</v>
      </c>
      <c r="AB896" s="1" t="str">
        <f>IFERROR(__xludf.DUMMYFUNCTION("""COMPUTED_VALUE"""),"6")</f>
        <v>6</v>
      </c>
      <c r="AE896" s="1">
        <f t="shared" ref="AE896:AI896" si="896">IF($A896&lt;&gt;"", COUNTIF($D896:$H896, "=" &amp; Y896),"")</f>
        <v>1</v>
      </c>
      <c r="AF896" s="1">
        <f t="shared" si="896"/>
        <v>2</v>
      </c>
      <c r="AG896" s="1">
        <f t="shared" si="896"/>
        <v>1</v>
      </c>
      <c r="AH896" s="1">
        <f t="shared" si="896"/>
        <v>1</v>
      </c>
      <c r="AI896" s="1">
        <f t="shared" si="896"/>
        <v>0</v>
      </c>
      <c r="AJ896" s="1">
        <f t="shared" si="3"/>
        <v>0</v>
      </c>
      <c r="AL896" s="1">
        <f>IFERROR(__xludf.DUMMYFUNCTION("IFERROR(TRANSPOSE(SORT(TRANSPOSE(FILTER(AE896:AI896, AE896:AI896&lt;&gt;0)),1, FALSE)))"),2.0)</f>
        <v>2</v>
      </c>
      <c r="AM896" s="1">
        <f>IFERROR(__xludf.DUMMYFUNCTION("""COMPUTED_VALUE"""),1.0)</f>
        <v>1</v>
      </c>
      <c r="AN896" s="1">
        <f>IFERROR(__xludf.DUMMYFUNCTION("""COMPUTED_VALUE"""),1.0)</f>
        <v>1</v>
      </c>
      <c r="AO896" s="1">
        <f>IFERROR(__xludf.DUMMYFUNCTION("""COMPUTED_VALUE"""),1.0)</f>
        <v>1</v>
      </c>
      <c r="AR896" s="1">
        <v>2.0</v>
      </c>
      <c r="AS896" s="1">
        <v>1.0</v>
      </c>
      <c r="AT896" s="1">
        <v>1.0</v>
      </c>
      <c r="AU896" s="1">
        <v>1.0</v>
      </c>
      <c r="AV896" s="1"/>
      <c r="AX896" s="1">
        <v>895.0</v>
      </c>
      <c r="AY896" s="1">
        <v>4.0</v>
      </c>
      <c r="AZ896" s="1">
        <v>1.0</v>
      </c>
      <c r="BA896" s="1"/>
      <c r="BB896" s="1"/>
      <c r="BC896" s="1"/>
      <c r="BD896" s="1">
        <v>6.0</v>
      </c>
      <c r="BE896" s="1">
        <v>9.0</v>
      </c>
      <c r="BF896" s="1">
        <v>6.0</v>
      </c>
      <c r="BG896" s="1">
        <v>1.0</v>
      </c>
      <c r="BH896" s="1">
        <v>6.0</v>
      </c>
      <c r="BI896" s="1" t="s">
        <v>1672</v>
      </c>
      <c r="BJ896" s="1">
        <v>78.0</v>
      </c>
      <c r="BL896" s="1">
        <v>69810.0</v>
      </c>
    </row>
    <row r="897" ht="15.75" customHeight="1">
      <c r="A897" s="2" t="s">
        <v>1673</v>
      </c>
      <c r="B897" s="1" t="str">
        <f>IFERROR(__xludf.DUMMYFUNCTION("""COMPUTED_VALUE"""),"4653K")</f>
        <v>4653K</v>
      </c>
      <c r="C897" s="1">
        <f>IFERROR(__xludf.DUMMYFUNCTION("""COMPUTED_VALUE"""),812.0)</f>
        <v>812</v>
      </c>
      <c r="D897" s="1" t="s">
        <v>21</v>
      </c>
      <c r="E897" s="1" t="s">
        <v>40</v>
      </c>
      <c r="F897" s="1" t="s">
        <v>29</v>
      </c>
      <c r="G897" s="1" t="s">
        <v>31</v>
      </c>
      <c r="H897" s="1" t="s">
        <v>38</v>
      </c>
      <c r="M897" s="1">
        <v>4.0</v>
      </c>
      <c r="N897" s="1">
        <v>6.0</v>
      </c>
      <c r="O897" s="1">
        <v>5.0</v>
      </c>
      <c r="P897" s="1">
        <v>3.0</v>
      </c>
      <c r="Q897" s="1">
        <v>13.0</v>
      </c>
      <c r="S897" s="1" t="s">
        <v>21</v>
      </c>
      <c r="T897" s="1" t="s">
        <v>40</v>
      </c>
      <c r="U897" s="1" t="s">
        <v>29</v>
      </c>
      <c r="V897" s="1" t="s">
        <v>31</v>
      </c>
      <c r="W897" s="1" t="s">
        <v>38</v>
      </c>
      <c r="Y897" s="1" t="str">
        <f>IFERROR(__xludf.DUMMYFUNCTION("UNIQUE(S897:W897, TRUE)"),"4")</f>
        <v>4</v>
      </c>
      <c r="Z897" s="1" t="str">
        <f>IFERROR(__xludf.DUMMYFUNCTION("""COMPUTED_VALUE"""),"6")</f>
        <v>6</v>
      </c>
      <c r="AA897" s="1" t="str">
        <f>IFERROR(__xludf.DUMMYFUNCTION("""COMPUTED_VALUE"""),"5")</f>
        <v>5</v>
      </c>
      <c r="AB897" s="1" t="str">
        <f>IFERROR(__xludf.DUMMYFUNCTION("""COMPUTED_VALUE"""),"3")</f>
        <v>3</v>
      </c>
      <c r="AC897" s="1" t="str">
        <f>IFERROR(__xludf.DUMMYFUNCTION("""COMPUTED_VALUE"""),"K")</f>
        <v>K</v>
      </c>
      <c r="AE897" s="1">
        <f t="shared" ref="AE897:AI897" si="897">IF($A897&lt;&gt;"", COUNTIF($D897:$H897, "=" &amp; Y897),"")</f>
        <v>1</v>
      </c>
      <c r="AF897" s="1">
        <f t="shared" si="897"/>
        <v>1</v>
      </c>
      <c r="AG897" s="1">
        <f t="shared" si="897"/>
        <v>1</v>
      </c>
      <c r="AH897" s="1">
        <f t="shared" si="897"/>
        <v>1</v>
      </c>
      <c r="AI897" s="1">
        <f t="shared" si="897"/>
        <v>1</v>
      </c>
      <c r="AJ897" s="1">
        <f t="shared" si="3"/>
        <v>0</v>
      </c>
      <c r="AL897" s="1">
        <f>IFERROR(__xludf.DUMMYFUNCTION("IFERROR(TRANSPOSE(SORT(TRANSPOSE(FILTER(AE897:AI897, AE897:AI897&lt;&gt;0)),1, FALSE)))"),1.0)</f>
        <v>1</v>
      </c>
      <c r="AM897" s="1">
        <f>IFERROR(__xludf.DUMMYFUNCTION("""COMPUTED_VALUE"""),1.0)</f>
        <v>1</v>
      </c>
      <c r="AN897" s="1">
        <f>IFERROR(__xludf.DUMMYFUNCTION("""COMPUTED_VALUE"""),1.0)</f>
        <v>1</v>
      </c>
      <c r="AO897" s="1">
        <f>IFERROR(__xludf.DUMMYFUNCTION("""COMPUTED_VALUE"""),1.0)</f>
        <v>1</v>
      </c>
      <c r="AP897" s="1">
        <f>IFERROR(__xludf.DUMMYFUNCTION("""COMPUTED_VALUE"""),1.0)</f>
        <v>1</v>
      </c>
      <c r="AR897" s="1">
        <v>1.0</v>
      </c>
      <c r="AS897" s="1">
        <v>1.0</v>
      </c>
      <c r="AT897" s="1">
        <v>1.0</v>
      </c>
      <c r="AU897" s="1">
        <v>1.0</v>
      </c>
      <c r="AV897" s="1">
        <v>1.0</v>
      </c>
      <c r="AX897" s="1">
        <v>896.0</v>
      </c>
      <c r="AY897" s="1">
        <v>4.0</v>
      </c>
      <c r="AZ897" s="1">
        <v>1.0</v>
      </c>
      <c r="BA897" s="1"/>
      <c r="BB897" s="1"/>
      <c r="BC897" s="1"/>
      <c r="BD897" s="1">
        <v>6.0</v>
      </c>
      <c r="BE897" s="1">
        <v>9.0</v>
      </c>
      <c r="BF897" s="1">
        <v>6.0</v>
      </c>
      <c r="BG897" s="1">
        <v>6.0</v>
      </c>
      <c r="BH897" s="1">
        <v>6.0</v>
      </c>
      <c r="BI897" s="1">
        <v>69666.0</v>
      </c>
      <c r="BJ897" s="1">
        <v>295.0</v>
      </c>
      <c r="BL897" s="1">
        <v>264320.0</v>
      </c>
    </row>
    <row r="898" ht="15.75" customHeight="1">
      <c r="A898" s="2" t="s">
        <v>1674</v>
      </c>
      <c r="B898" s="1" t="str">
        <f>IFERROR(__xludf.DUMMYFUNCTION("""COMPUTED_VALUE"""),"3JK78")</f>
        <v>3JK78</v>
      </c>
      <c r="C898" s="1">
        <f>IFERROR(__xludf.DUMMYFUNCTION("""COMPUTED_VALUE"""),815.0)</f>
        <v>815</v>
      </c>
      <c r="D898" s="1" t="s">
        <v>31</v>
      </c>
      <c r="E898" s="1" t="s">
        <v>22</v>
      </c>
      <c r="F898" s="1" t="s">
        <v>38</v>
      </c>
      <c r="G898" s="1" t="s">
        <v>28</v>
      </c>
      <c r="H898" s="1" t="s">
        <v>30</v>
      </c>
      <c r="M898" s="1">
        <v>3.0</v>
      </c>
      <c r="N898" s="1">
        <v>1.0</v>
      </c>
      <c r="O898" s="1">
        <v>13.0</v>
      </c>
      <c r="P898" s="1">
        <v>7.0</v>
      </c>
      <c r="Q898" s="1">
        <v>8.0</v>
      </c>
      <c r="S898" s="1" t="s">
        <v>31</v>
      </c>
      <c r="T898" s="1" t="s">
        <v>25</v>
      </c>
      <c r="U898" s="1" t="s">
        <v>38</v>
      </c>
      <c r="V898" s="1" t="s">
        <v>28</v>
      </c>
      <c r="W898" s="1" t="s">
        <v>30</v>
      </c>
      <c r="Y898" s="1" t="str">
        <f>IFERROR(__xludf.DUMMYFUNCTION("UNIQUE(S898:W898, TRUE)"),"3")</f>
        <v>3</v>
      </c>
      <c r="Z898" s="1" t="str">
        <f>IFERROR(__xludf.DUMMYFUNCTION("""COMPUTED_VALUE"""),"")</f>
        <v/>
      </c>
      <c r="AA898" s="1" t="str">
        <f>IFERROR(__xludf.DUMMYFUNCTION("""COMPUTED_VALUE"""),"K")</f>
        <v>K</v>
      </c>
      <c r="AB898" s="1" t="str">
        <f>IFERROR(__xludf.DUMMYFUNCTION("""COMPUTED_VALUE"""),"7")</f>
        <v>7</v>
      </c>
      <c r="AC898" s="1" t="str">
        <f>IFERROR(__xludf.DUMMYFUNCTION("""COMPUTED_VALUE"""),"8")</f>
        <v>8</v>
      </c>
      <c r="AE898" s="1">
        <f t="shared" ref="AE898:AI898" si="898">IF($A898&lt;&gt;"", COUNTIF($D898:$H898, "=" &amp; Y898),"")</f>
        <v>1</v>
      </c>
      <c r="AF898" s="1">
        <f t="shared" si="898"/>
        <v>0</v>
      </c>
      <c r="AG898" s="1">
        <f t="shared" si="898"/>
        <v>1</v>
      </c>
      <c r="AH898" s="1">
        <f t="shared" si="898"/>
        <v>1</v>
      </c>
      <c r="AI898" s="1">
        <f t="shared" si="898"/>
        <v>1</v>
      </c>
      <c r="AJ898" s="1">
        <f t="shared" si="3"/>
        <v>1</v>
      </c>
      <c r="AL898" s="1">
        <f>IFERROR(__xludf.DUMMYFUNCTION("IFERROR(TRANSPOSE(SORT(TRANSPOSE(FILTER(AE898:AI898, AE898:AI898&lt;&gt;0)),1, FALSE)))"),1.0)</f>
        <v>1</v>
      </c>
      <c r="AM898" s="1">
        <f>IFERROR(__xludf.DUMMYFUNCTION("""COMPUTED_VALUE"""),1.0)</f>
        <v>1</v>
      </c>
      <c r="AN898" s="1">
        <f>IFERROR(__xludf.DUMMYFUNCTION("""COMPUTED_VALUE"""),1.0)</f>
        <v>1</v>
      </c>
      <c r="AO898" s="1">
        <f>IFERROR(__xludf.DUMMYFUNCTION("""COMPUTED_VALUE"""),1.0)</f>
        <v>1</v>
      </c>
      <c r="AR898" s="1">
        <v>2.0</v>
      </c>
      <c r="AS898" s="1">
        <v>1.0</v>
      </c>
      <c r="AT898" s="1">
        <v>1.0</v>
      </c>
      <c r="AU898" s="1">
        <v>1.0</v>
      </c>
      <c r="AV898" s="1"/>
      <c r="AX898" s="1">
        <v>897.0</v>
      </c>
      <c r="AY898" s="1">
        <v>4.0</v>
      </c>
      <c r="AZ898" s="1">
        <v>1.0</v>
      </c>
      <c r="BA898" s="1"/>
      <c r="BB898" s="1"/>
      <c r="BC898" s="1"/>
      <c r="BD898" s="1">
        <v>6.0</v>
      </c>
      <c r="BE898" s="1">
        <v>12.0</v>
      </c>
      <c r="BF898" s="1">
        <v>12.0</v>
      </c>
      <c r="BG898" s="1">
        <v>12.0</v>
      </c>
      <c r="BH898" s="1">
        <v>1.0</v>
      </c>
      <c r="BI898" s="1" t="s">
        <v>1675</v>
      </c>
      <c r="BJ898" s="1">
        <v>888.0</v>
      </c>
      <c r="BL898" s="1">
        <v>796536.0</v>
      </c>
    </row>
    <row r="899" ht="15.75" customHeight="1">
      <c r="A899" s="2" t="s">
        <v>1676</v>
      </c>
      <c r="B899" s="1" t="str">
        <f>IFERROR(__xludf.DUMMYFUNCTION("""COMPUTED_VALUE"""),"J2255")</f>
        <v>J2255</v>
      </c>
      <c r="C899" s="1">
        <f>IFERROR(__xludf.DUMMYFUNCTION("""COMPUTED_VALUE"""),242.0)</f>
        <v>242</v>
      </c>
      <c r="D899" s="1" t="s">
        <v>22</v>
      </c>
      <c r="E899" s="1" t="s">
        <v>24</v>
      </c>
      <c r="F899" s="1" t="s">
        <v>24</v>
      </c>
      <c r="G899" s="1" t="s">
        <v>29</v>
      </c>
      <c r="H899" s="1" t="s">
        <v>29</v>
      </c>
      <c r="M899" s="1">
        <v>1.0</v>
      </c>
      <c r="N899" s="1">
        <v>2.0</v>
      </c>
      <c r="O899" s="1">
        <v>2.0</v>
      </c>
      <c r="P899" s="1">
        <v>5.0</v>
      </c>
      <c r="Q899" s="1">
        <v>5.0</v>
      </c>
      <c r="S899" s="1" t="s">
        <v>25</v>
      </c>
      <c r="T899" s="1" t="s">
        <v>24</v>
      </c>
      <c r="U899" s="1" t="s">
        <v>24</v>
      </c>
      <c r="V899" s="1" t="s">
        <v>29</v>
      </c>
      <c r="W899" s="1" t="s">
        <v>29</v>
      </c>
      <c r="Y899" s="1" t="str">
        <f>IFERROR(__xludf.DUMMYFUNCTION("UNIQUE(S899:W899, TRUE)"),"")</f>
        <v/>
      </c>
      <c r="Z899" s="1" t="str">
        <f>IFERROR(__xludf.DUMMYFUNCTION("""COMPUTED_VALUE"""),"2")</f>
        <v>2</v>
      </c>
      <c r="AA899" s="1" t="str">
        <f>IFERROR(__xludf.DUMMYFUNCTION("""COMPUTED_VALUE"""),"5")</f>
        <v>5</v>
      </c>
      <c r="AE899" s="1">
        <f t="shared" ref="AE899:AI899" si="899">IF($A899&lt;&gt;"", COUNTIF($D899:$H899, "=" &amp; Y899),"")</f>
        <v>0</v>
      </c>
      <c r="AF899" s="1">
        <f t="shared" si="899"/>
        <v>2</v>
      </c>
      <c r="AG899" s="1">
        <f t="shared" si="899"/>
        <v>2</v>
      </c>
      <c r="AH899" s="1">
        <f t="shared" si="899"/>
        <v>0</v>
      </c>
      <c r="AI899" s="1">
        <f t="shared" si="899"/>
        <v>0</v>
      </c>
      <c r="AJ899" s="1">
        <f t="shared" si="3"/>
        <v>1</v>
      </c>
      <c r="AL899" s="1">
        <f>IFERROR(__xludf.DUMMYFUNCTION("IFERROR(TRANSPOSE(SORT(TRANSPOSE(FILTER(AE899:AI899, AE899:AI899&lt;&gt;0)),1, FALSE)))"),2.0)</f>
        <v>2</v>
      </c>
      <c r="AM899" s="1">
        <f>IFERROR(__xludf.DUMMYFUNCTION("""COMPUTED_VALUE"""),2.0)</f>
        <v>2</v>
      </c>
      <c r="AR899" s="1">
        <v>3.0</v>
      </c>
      <c r="AS899" s="1">
        <v>2.0</v>
      </c>
      <c r="AT899" s="1"/>
      <c r="AU899" s="1"/>
      <c r="AV899" s="1"/>
      <c r="AX899" s="1">
        <v>898.0</v>
      </c>
      <c r="AY899" s="1">
        <v>4.0</v>
      </c>
      <c r="AZ899" s="1">
        <v>1.0</v>
      </c>
      <c r="BA899" s="1"/>
      <c r="BB899" s="1"/>
      <c r="BC899" s="1"/>
      <c r="BD899" s="1">
        <v>7.0</v>
      </c>
      <c r="BE899" s="1">
        <v>3.0</v>
      </c>
      <c r="BF899" s="1">
        <v>3.0</v>
      </c>
      <c r="BG899" s="1">
        <v>3.0</v>
      </c>
      <c r="BH899" s="1">
        <v>1.0</v>
      </c>
      <c r="BI899" s="1" t="s">
        <v>1677</v>
      </c>
      <c r="BJ899" s="1">
        <v>651.0</v>
      </c>
      <c r="BL899" s="1">
        <v>584598.0</v>
      </c>
    </row>
    <row r="900" ht="15.75" customHeight="1">
      <c r="A900" s="2" t="s">
        <v>1678</v>
      </c>
      <c r="B900" s="1" t="str">
        <f>IFERROR(__xludf.DUMMYFUNCTION("""COMPUTED_VALUE"""),"95A52")</f>
        <v>95A52</v>
      </c>
      <c r="C900" s="1">
        <f>IFERROR(__xludf.DUMMYFUNCTION("""COMPUTED_VALUE"""),789.0)</f>
        <v>789</v>
      </c>
      <c r="D900" s="1" t="s">
        <v>23</v>
      </c>
      <c r="E900" s="1" t="s">
        <v>29</v>
      </c>
      <c r="F900" s="1" t="s">
        <v>39</v>
      </c>
      <c r="G900" s="1" t="s">
        <v>29</v>
      </c>
      <c r="H900" s="1" t="s">
        <v>24</v>
      </c>
      <c r="M900" s="1">
        <v>9.0</v>
      </c>
      <c r="N900" s="1">
        <v>5.0</v>
      </c>
      <c r="O900" s="1">
        <v>14.0</v>
      </c>
      <c r="P900" s="1">
        <v>5.0</v>
      </c>
      <c r="Q900" s="1">
        <v>2.0</v>
      </c>
      <c r="S900" s="1" t="s">
        <v>23</v>
      </c>
      <c r="T900" s="1" t="s">
        <v>29</v>
      </c>
      <c r="U900" s="1" t="s">
        <v>39</v>
      </c>
      <c r="V900" s="1" t="s">
        <v>29</v>
      </c>
      <c r="W900" s="1" t="s">
        <v>24</v>
      </c>
      <c r="Y900" s="1" t="str">
        <f>IFERROR(__xludf.DUMMYFUNCTION("UNIQUE(S900:W900, TRUE)"),"9")</f>
        <v>9</v>
      </c>
      <c r="Z900" s="1" t="str">
        <f>IFERROR(__xludf.DUMMYFUNCTION("""COMPUTED_VALUE"""),"5")</f>
        <v>5</v>
      </c>
      <c r="AA900" s="1" t="str">
        <f>IFERROR(__xludf.DUMMYFUNCTION("""COMPUTED_VALUE"""),"A")</f>
        <v>A</v>
      </c>
      <c r="AB900" s="1" t="str">
        <f>IFERROR(__xludf.DUMMYFUNCTION("""COMPUTED_VALUE"""),"2")</f>
        <v>2</v>
      </c>
      <c r="AE900" s="1">
        <f t="shared" ref="AE900:AI900" si="900">IF($A900&lt;&gt;"", COUNTIF($D900:$H900, "=" &amp; Y900),"")</f>
        <v>1</v>
      </c>
      <c r="AF900" s="1">
        <f t="shared" si="900"/>
        <v>2</v>
      </c>
      <c r="AG900" s="1">
        <f t="shared" si="900"/>
        <v>1</v>
      </c>
      <c r="AH900" s="1">
        <f t="shared" si="900"/>
        <v>1</v>
      </c>
      <c r="AI900" s="1">
        <f t="shared" si="900"/>
        <v>0</v>
      </c>
      <c r="AJ900" s="1">
        <f t="shared" si="3"/>
        <v>0</v>
      </c>
      <c r="AL900" s="1">
        <f>IFERROR(__xludf.DUMMYFUNCTION("IFERROR(TRANSPOSE(SORT(TRANSPOSE(FILTER(AE900:AI900, AE900:AI900&lt;&gt;0)),1, FALSE)))"),2.0)</f>
        <v>2</v>
      </c>
      <c r="AM900" s="1">
        <f>IFERROR(__xludf.DUMMYFUNCTION("""COMPUTED_VALUE"""),1.0)</f>
        <v>1</v>
      </c>
      <c r="AN900" s="1">
        <f>IFERROR(__xludf.DUMMYFUNCTION("""COMPUTED_VALUE"""),1.0)</f>
        <v>1</v>
      </c>
      <c r="AO900" s="1">
        <f>IFERROR(__xludf.DUMMYFUNCTION("""COMPUTED_VALUE"""),1.0)</f>
        <v>1</v>
      </c>
      <c r="AR900" s="1">
        <v>2.0</v>
      </c>
      <c r="AS900" s="1">
        <v>1.0</v>
      </c>
      <c r="AT900" s="1">
        <v>1.0</v>
      </c>
      <c r="AU900" s="1">
        <v>1.0</v>
      </c>
      <c r="AV900" s="1"/>
      <c r="AX900" s="1">
        <v>899.0</v>
      </c>
      <c r="AY900" s="1">
        <v>4.0</v>
      </c>
      <c r="AZ900" s="1">
        <v>1.0</v>
      </c>
      <c r="BA900" s="1"/>
      <c r="BB900" s="1"/>
      <c r="BC900" s="1"/>
      <c r="BD900" s="1">
        <v>7.0</v>
      </c>
      <c r="BE900" s="1">
        <v>5.0</v>
      </c>
      <c r="BF900" s="1">
        <v>5.0</v>
      </c>
      <c r="BG900" s="1">
        <v>5.0</v>
      </c>
      <c r="BH900" s="1">
        <v>5.0</v>
      </c>
      <c r="BI900" s="1">
        <v>75555.0</v>
      </c>
      <c r="BJ900" s="1">
        <v>25.0</v>
      </c>
      <c r="BL900" s="1">
        <v>22475.0</v>
      </c>
    </row>
    <row r="901" ht="15.75" customHeight="1">
      <c r="A901" s="2" t="s">
        <v>1679</v>
      </c>
      <c r="B901" s="1">
        <f>IFERROR(__xludf.DUMMYFUNCTION("""COMPUTED_VALUE"""),93539.0)</f>
        <v>93539</v>
      </c>
      <c r="C901" s="1">
        <f>IFERROR(__xludf.DUMMYFUNCTION("""COMPUTED_VALUE"""),254.0)</f>
        <v>254</v>
      </c>
      <c r="D901" s="1" t="s">
        <v>23</v>
      </c>
      <c r="E901" s="1" t="s">
        <v>31</v>
      </c>
      <c r="F901" s="1" t="s">
        <v>29</v>
      </c>
      <c r="G901" s="1" t="s">
        <v>31</v>
      </c>
      <c r="H901" s="1" t="s">
        <v>23</v>
      </c>
      <c r="M901" s="1">
        <v>9.0</v>
      </c>
      <c r="N901" s="1">
        <v>3.0</v>
      </c>
      <c r="O901" s="1">
        <v>5.0</v>
      </c>
      <c r="P901" s="1">
        <v>3.0</v>
      </c>
      <c r="Q901" s="1">
        <v>9.0</v>
      </c>
      <c r="S901" s="1" t="s">
        <v>23</v>
      </c>
      <c r="T901" s="1" t="s">
        <v>31</v>
      </c>
      <c r="U901" s="1" t="s">
        <v>29</v>
      </c>
      <c r="V901" s="1" t="s">
        <v>31</v>
      </c>
      <c r="W901" s="1" t="s">
        <v>23</v>
      </c>
      <c r="Y901" s="1" t="str">
        <f>IFERROR(__xludf.DUMMYFUNCTION("UNIQUE(S901:W901, TRUE)"),"9")</f>
        <v>9</v>
      </c>
      <c r="Z901" s="1" t="str">
        <f>IFERROR(__xludf.DUMMYFUNCTION("""COMPUTED_VALUE"""),"3")</f>
        <v>3</v>
      </c>
      <c r="AA901" s="1" t="str">
        <f>IFERROR(__xludf.DUMMYFUNCTION("""COMPUTED_VALUE"""),"5")</f>
        <v>5</v>
      </c>
      <c r="AE901" s="1">
        <f t="shared" ref="AE901:AI901" si="901">IF($A901&lt;&gt;"", COUNTIF($D901:$H901, "=" &amp; Y901),"")</f>
        <v>2</v>
      </c>
      <c r="AF901" s="1">
        <f t="shared" si="901"/>
        <v>2</v>
      </c>
      <c r="AG901" s="1">
        <f t="shared" si="901"/>
        <v>1</v>
      </c>
      <c r="AH901" s="1">
        <f t="shared" si="901"/>
        <v>0</v>
      </c>
      <c r="AI901" s="1">
        <f t="shared" si="901"/>
        <v>0</v>
      </c>
      <c r="AJ901" s="1">
        <f t="shared" si="3"/>
        <v>0</v>
      </c>
      <c r="AL901" s="1">
        <f>IFERROR(__xludf.DUMMYFUNCTION("IFERROR(TRANSPOSE(SORT(TRANSPOSE(FILTER(AE901:AI901, AE901:AI901&lt;&gt;0)),1, FALSE)))"),2.0)</f>
        <v>2</v>
      </c>
      <c r="AM901" s="1">
        <f>IFERROR(__xludf.DUMMYFUNCTION("""COMPUTED_VALUE"""),2.0)</f>
        <v>2</v>
      </c>
      <c r="AN901" s="1">
        <f>IFERROR(__xludf.DUMMYFUNCTION("""COMPUTED_VALUE"""),1.0)</f>
        <v>1</v>
      </c>
      <c r="AR901" s="1">
        <v>2.0</v>
      </c>
      <c r="AS901" s="1">
        <v>2.0</v>
      </c>
      <c r="AT901" s="1">
        <v>1.0</v>
      </c>
      <c r="AU901" s="1"/>
      <c r="AV901" s="1"/>
      <c r="AX901" s="1">
        <v>900.0</v>
      </c>
      <c r="AY901" s="1">
        <v>4.0</v>
      </c>
      <c r="AZ901" s="1">
        <v>1.0</v>
      </c>
      <c r="BA901" s="1"/>
      <c r="BB901" s="1"/>
      <c r="BC901" s="1"/>
      <c r="BD901" s="1">
        <v>7.0</v>
      </c>
      <c r="BE901" s="1">
        <v>6.0</v>
      </c>
      <c r="BF901" s="1">
        <v>6.0</v>
      </c>
      <c r="BG901" s="1">
        <v>6.0</v>
      </c>
      <c r="BH901" s="1">
        <v>6.0</v>
      </c>
      <c r="BI901" s="1">
        <v>76666.0</v>
      </c>
      <c r="BJ901" s="1">
        <v>749.0</v>
      </c>
      <c r="BL901" s="1">
        <v>674100.0</v>
      </c>
    </row>
    <row r="902" ht="15.75" customHeight="1">
      <c r="A902" s="2" t="s">
        <v>1680</v>
      </c>
      <c r="B902" s="1" t="str">
        <f>IFERROR(__xludf.DUMMYFUNCTION("""COMPUTED_VALUE"""),"5K6Q4")</f>
        <v>5K6Q4</v>
      </c>
      <c r="C902" s="1">
        <f>IFERROR(__xludf.DUMMYFUNCTION("""COMPUTED_VALUE"""),205.0)</f>
        <v>205</v>
      </c>
      <c r="D902" s="1" t="s">
        <v>29</v>
      </c>
      <c r="E902" s="1" t="s">
        <v>38</v>
      </c>
      <c r="F902" s="1" t="s">
        <v>40</v>
      </c>
      <c r="G902" s="1" t="s">
        <v>20</v>
      </c>
      <c r="H902" s="1" t="s">
        <v>21</v>
      </c>
      <c r="M902" s="1">
        <v>5.0</v>
      </c>
      <c r="N902" s="1">
        <v>13.0</v>
      </c>
      <c r="O902" s="1">
        <v>6.0</v>
      </c>
      <c r="P902" s="1">
        <v>12.0</v>
      </c>
      <c r="Q902" s="1">
        <v>4.0</v>
      </c>
      <c r="S902" s="1" t="s">
        <v>29</v>
      </c>
      <c r="T902" s="1" t="s">
        <v>38</v>
      </c>
      <c r="U902" s="1" t="s">
        <v>40</v>
      </c>
      <c r="V902" s="1" t="s">
        <v>20</v>
      </c>
      <c r="W902" s="1" t="s">
        <v>21</v>
      </c>
      <c r="Y902" s="1" t="str">
        <f>IFERROR(__xludf.DUMMYFUNCTION("UNIQUE(S902:W902, TRUE)"),"5")</f>
        <v>5</v>
      </c>
      <c r="Z902" s="1" t="str">
        <f>IFERROR(__xludf.DUMMYFUNCTION("""COMPUTED_VALUE"""),"K")</f>
        <v>K</v>
      </c>
      <c r="AA902" s="1" t="str">
        <f>IFERROR(__xludf.DUMMYFUNCTION("""COMPUTED_VALUE"""),"6")</f>
        <v>6</v>
      </c>
      <c r="AB902" s="1" t="str">
        <f>IFERROR(__xludf.DUMMYFUNCTION("""COMPUTED_VALUE"""),"Q")</f>
        <v>Q</v>
      </c>
      <c r="AC902" s="1" t="str">
        <f>IFERROR(__xludf.DUMMYFUNCTION("""COMPUTED_VALUE"""),"4")</f>
        <v>4</v>
      </c>
      <c r="AE902" s="1">
        <f t="shared" ref="AE902:AI902" si="902">IF($A902&lt;&gt;"", COUNTIF($D902:$H902, "=" &amp; Y902),"")</f>
        <v>1</v>
      </c>
      <c r="AF902" s="1">
        <f t="shared" si="902"/>
        <v>1</v>
      </c>
      <c r="AG902" s="1">
        <f t="shared" si="902"/>
        <v>1</v>
      </c>
      <c r="AH902" s="1">
        <f t="shared" si="902"/>
        <v>1</v>
      </c>
      <c r="AI902" s="1">
        <f t="shared" si="902"/>
        <v>1</v>
      </c>
      <c r="AJ902" s="1">
        <f t="shared" si="3"/>
        <v>0</v>
      </c>
      <c r="AL902" s="1">
        <f>IFERROR(__xludf.DUMMYFUNCTION("IFERROR(TRANSPOSE(SORT(TRANSPOSE(FILTER(AE902:AI902, AE902:AI902&lt;&gt;0)),1, FALSE)))"),1.0)</f>
        <v>1</v>
      </c>
      <c r="AM902" s="1">
        <f>IFERROR(__xludf.DUMMYFUNCTION("""COMPUTED_VALUE"""),1.0)</f>
        <v>1</v>
      </c>
      <c r="AN902" s="1">
        <f>IFERROR(__xludf.DUMMYFUNCTION("""COMPUTED_VALUE"""),1.0)</f>
        <v>1</v>
      </c>
      <c r="AO902" s="1">
        <f>IFERROR(__xludf.DUMMYFUNCTION("""COMPUTED_VALUE"""),1.0)</f>
        <v>1</v>
      </c>
      <c r="AP902" s="1">
        <f>IFERROR(__xludf.DUMMYFUNCTION("""COMPUTED_VALUE"""),1.0)</f>
        <v>1</v>
      </c>
      <c r="AR902" s="1">
        <v>1.0</v>
      </c>
      <c r="AS902" s="1">
        <v>1.0</v>
      </c>
      <c r="AT902" s="1">
        <v>1.0</v>
      </c>
      <c r="AU902" s="1">
        <v>1.0</v>
      </c>
      <c r="AV902" s="1">
        <v>1.0</v>
      </c>
      <c r="AX902" s="1">
        <v>901.0</v>
      </c>
      <c r="AY902" s="1">
        <v>4.0</v>
      </c>
      <c r="AZ902" s="1">
        <v>1.0</v>
      </c>
      <c r="BA902" s="1"/>
      <c r="BB902" s="1"/>
      <c r="BC902" s="1"/>
      <c r="BD902" s="1">
        <v>7.0</v>
      </c>
      <c r="BE902" s="1">
        <v>7.0</v>
      </c>
      <c r="BF902" s="1">
        <v>5.0</v>
      </c>
      <c r="BG902" s="1">
        <v>7.0</v>
      </c>
      <c r="BH902" s="1">
        <v>7.0</v>
      </c>
      <c r="BI902" s="1">
        <v>77577.0</v>
      </c>
      <c r="BJ902" s="1">
        <v>949.0</v>
      </c>
      <c r="BL902" s="1">
        <v>855049.0</v>
      </c>
    </row>
    <row r="903" ht="15.75" customHeight="1">
      <c r="A903" s="2" t="s">
        <v>1681</v>
      </c>
      <c r="B903" s="1" t="str">
        <f>IFERROR(__xludf.DUMMYFUNCTION("""COMPUTED_VALUE"""),"444KK")</f>
        <v>444KK</v>
      </c>
      <c r="C903" s="1">
        <f>IFERROR(__xludf.DUMMYFUNCTION("""COMPUTED_VALUE"""),142.0)</f>
        <v>142</v>
      </c>
      <c r="D903" s="1" t="s">
        <v>21</v>
      </c>
      <c r="E903" s="1" t="s">
        <v>21</v>
      </c>
      <c r="F903" s="1" t="s">
        <v>21</v>
      </c>
      <c r="G903" s="1" t="s">
        <v>38</v>
      </c>
      <c r="H903" s="1" t="s">
        <v>38</v>
      </c>
      <c r="M903" s="1">
        <v>4.0</v>
      </c>
      <c r="N903" s="1">
        <v>4.0</v>
      </c>
      <c r="O903" s="1">
        <v>4.0</v>
      </c>
      <c r="P903" s="1">
        <v>13.0</v>
      </c>
      <c r="Q903" s="1">
        <v>13.0</v>
      </c>
      <c r="S903" s="1" t="s">
        <v>21</v>
      </c>
      <c r="T903" s="1" t="s">
        <v>21</v>
      </c>
      <c r="U903" s="1" t="s">
        <v>21</v>
      </c>
      <c r="V903" s="1" t="s">
        <v>38</v>
      </c>
      <c r="W903" s="1" t="s">
        <v>38</v>
      </c>
      <c r="Y903" s="1" t="str">
        <f>IFERROR(__xludf.DUMMYFUNCTION("UNIQUE(S903:W903, TRUE)"),"4")</f>
        <v>4</v>
      </c>
      <c r="Z903" s="1" t="str">
        <f>IFERROR(__xludf.DUMMYFUNCTION("""COMPUTED_VALUE"""),"K")</f>
        <v>K</v>
      </c>
      <c r="AE903" s="1">
        <f t="shared" ref="AE903:AI903" si="903">IF($A903&lt;&gt;"", COUNTIF($D903:$H903, "=" &amp; Y903),"")</f>
        <v>3</v>
      </c>
      <c r="AF903" s="1">
        <f t="shared" si="903"/>
        <v>2</v>
      </c>
      <c r="AG903" s="1">
        <f t="shared" si="903"/>
        <v>0</v>
      </c>
      <c r="AH903" s="1">
        <f t="shared" si="903"/>
        <v>0</v>
      </c>
      <c r="AI903" s="1">
        <f t="shared" si="903"/>
        <v>0</v>
      </c>
      <c r="AJ903" s="1">
        <f t="shared" si="3"/>
        <v>0</v>
      </c>
      <c r="AL903" s="1">
        <f>IFERROR(__xludf.DUMMYFUNCTION("IFERROR(TRANSPOSE(SORT(TRANSPOSE(FILTER(AE903:AI903, AE903:AI903&lt;&gt;0)),1, FALSE)))"),3.0)</f>
        <v>3</v>
      </c>
      <c r="AM903" s="1">
        <f>IFERROR(__xludf.DUMMYFUNCTION("""COMPUTED_VALUE"""),2.0)</f>
        <v>2</v>
      </c>
      <c r="AR903" s="1">
        <v>3.0</v>
      </c>
      <c r="AS903" s="1">
        <v>2.0</v>
      </c>
      <c r="AT903" s="1"/>
      <c r="AU903" s="1"/>
      <c r="AV903" s="1"/>
      <c r="AX903" s="1">
        <v>902.0</v>
      </c>
      <c r="AY903" s="1">
        <v>4.0</v>
      </c>
      <c r="AZ903" s="1">
        <v>1.0</v>
      </c>
      <c r="BA903" s="1"/>
      <c r="BB903" s="1"/>
      <c r="BC903" s="1"/>
      <c r="BD903" s="1">
        <v>7.0</v>
      </c>
      <c r="BE903" s="1">
        <v>7.0</v>
      </c>
      <c r="BF903" s="1">
        <v>7.0</v>
      </c>
      <c r="BG903" s="1">
        <v>1.0</v>
      </c>
      <c r="BH903" s="1">
        <v>9.0</v>
      </c>
      <c r="BI903" s="1" t="s">
        <v>1682</v>
      </c>
      <c r="BJ903" s="1">
        <v>541.0</v>
      </c>
      <c r="BL903" s="1">
        <v>487982.0</v>
      </c>
    </row>
    <row r="904" ht="15.75" customHeight="1">
      <c r="A904" s="2" t="s">
        <v>1683</v>
      </c>
      <c r="B904" s="1" t="str">
        <f>IFERROR(__xludf.DUMMYFUNCTION("""COMPUTED_VALUE"""),"57K75")</f>
        <v>57K75</v>
      </c>
      <c r="C904" s="1">
        <f>IFERROR(__xludf.DUMMYFUNCTION("""COMPUTED_VALUE"""),191.0)</f>
        <v>191</v>
      </c>
      <c r="D904" s="1" t="s">
        <v>29</v>
      </c>
      <c r="E904" s="1" t="s">
        <v>28</v>
      </c>
      <c r="F904" s="1" t="s">
        <v>38</v>
      </c>
      <c r="G904" s="1" t="s">
        <v>28</v>
      </c>
      <c r="H904" s="1" t="s">
        <v>29</v>
      </c>
      <c r="M904" s="1">
        <v>5.0</v>
      </c>
      <c r="N904" s="1">
        <v>7.0</v>
      </c>
      <c r="O904" s="1">
        <v>13.0</v>
      </c>
      <c r="P904" s="1">
        <v>7.0</v>
      </c>
      <c r="Q904" s="1">
        <v>5.0</v>
      </c>
      <c r="S904" s="1" t="s">
        <v>29</v>
      </c>
      <c r="T904" s="1" t="s">
        <v>28</v>
      </c>
      <c r="U904" s="1" t="s">
        <v>38</v>
      </c>
      <c r="V904" s="1" t="s">
        <v>28</v>
      </c>
      <c r="W904" s="1" t="s">
        <v>29</v>
      </c>
      <c r="Y904" s="1" t="str">
        <f>IFERROR(__xludf.DUMMYFUNCTION("UNIQUE(S904:W904, TRUE)"),"5")</f>
        <v>5</v>
      </c>
      <c r="Z904" s="1" t="str">
        <f>IFERROR(__xludf.DUMMYFUNCTION("""COMPUTED_VALUE"""),"7")</f>
        <v>7</v>
      </c>
      <c r="AA904" s="1" t="str">
        <f>IFERROR(__xludf.DUMMYFUNCTION("""COMPUTED_VALUE"""),"K")</f>
        <v>K</v>
      </c>
      <c r="AE904" s="1">
        <f t="shared" ref="AE904:AI904" si="904">IF($A904&lt;&gt;"", COUNTIF($D904:$H904, "=" &amp; Y904),"")</f>
        <v>2</v>
      </c>
      <c r="AF904" s="1">
        <f t="shared" si="904"/>
        <v>2</v>
      </c>
      <c r="AG904" s="1">
        <f t="shared" si="904"/>
        <v>1</v>
      </c>
      <c r="AH904" s="1">
        <f t="shared" si="904"/>
        <v>0</v>
      </c>
      <c r="AI904" s="1">
        <f t="shared" si="904"/>
        <v>0</v>
      </c>
      <c r="AJ904" s="1">
        <f t="shared" si="3"/>
        <v>0</v>
      </c>
      <c r="AL904" s="1">
        <f>IFERROR(__xludf.DUMMYFUNCTION("IFERROR(TRANSPOSE(SORT(TRANSPOSE(FILTER(AE904:AI904, AE904:AI904&lt;&gt;0)),1, FALSE)))"),2.0)</f>
        <v>2</v>
      </c>
      <c r="AM904" s="1">
        <f>IFERROR(__xludf.DUMMYFUNCTION("""COMPUTED_VALUE"""),2.0)</f>
        <v>2</v>
      </c>
      <c r="AN904" s="1">
        <f>IFERROR(__xludf.DUMMYFUNCTION("""COMPUTED_VALUE"""),1.0)</f>
        <v>1</v>
      </c>
      <c r="AR904" s="1">
        <v>2.0</v>
      </c>
      <c r="AS904" s="1">
        <v>2.0</v>
      </c>
      <c r="AT904" s="1">
        <v>1.0</v>
      </c>
      <c r="AU904" s="1"/>
      <c r="AV904" s="1"/>
      <c r="AX904" s="1">
        <v>903.0</v>
      </c>
      <c r="AY904" s="1">
        <v>4.0</v>
      </c>
      <c r="AZ904" s="1">
        <v>1.0</v>
      </c>
      <c r="BA904" s="1"/>
      <c r="BB904" s="1"/>
      <c r="BC904" s="1"/>
      <c r="BD904" s="1">
        <v>7.0</v>
      </c>
      <c r="BE904" s="1">
        <v>7.0</v>
      </c>
      <c r="BF904" s="1">
        <v>7.0</v>
      </c>
      <c r="BG904" s="1">
        <v>7.0</v>
      </c>
      <c r="BH904" s="1">
        <v>4.0</v>
      </c>
      <c r="BI904" s="1">
        <v>77774.0</v>
      </c>
      <c r="BJ904" s="1">
        <v>838.0</v>
      </c>
      <c r="BL904" s="1">
        <v>756714.0</v>
      </c>
    </row>
    <row r="905" ht="15.75" customHeight="1">
      <c r="A905" s="2" t="s">
        <v>1684</v>
      </c>
      <c r="B905" s="1" t="str">
        <f>IFERROR(__xludf.DUMMYFUNCTION("""COMPUTED_VALUE"""),"3T887")</f>
        <v>3T887</v>
      </c>
      <c r="C905" s="1">
        <f>IFERROR(__xludf.DUMMYFUNCTION("""COMPUTED_VALUE"""),154.0)</f>
        <v>154</v>
      </c>
      <c r="D905" s="1" t="s">
        <v>31</v>
      </c>
      <c r="E905" s="1" t="s">
        <v>45</v>
      </c>
      <c r="F905" s="1" t="s">
        <v>30</v>
      </c>
      <c r="G905" s="1" t="s">
        <v>30</v>
      </c>
      <c r="H905" s="1" t="s">
        <v>28</v>
      </c>
      <c r="M905" s="1">
        <v>3.0</v>
      </c>
      <c r="N905" s="1">
        <v>10.0</v>
      </c>
      <c r="O905" s="1">
        <v>8.0</v>
      </c>
      <c r="P905" s="1">
        <v>8.0</v>
      </c>
      <c r="Q905" s="1">
        <v>7.0</v>
      </c>
      <c r="S905" s="1" t="s">
        <v>31</v>
      </c>
      <c r="T905" s="1" t="s">
        <v>45</v>
      </c>
      <c r="U905" s="1" t="s">
        <v>30</v>
      </c>
      <c r="V905" s="1" t="s">
        <v>30</v>
      </c>
      <c r="W905" s="1" t="s">
        <v>28</v>
      </c>
      <c r="Y905" s="1" t="str">
        <f>IFERROR(__xludf.DUMMYFUNCTION("UNIQUE(S905:W905, TRUE)"),"3")</f>
        <v>3</v>
      </c>
      <c r="Z905" s="1" t="str">
        <f>IFERROR(__xludf.DUMMYFUNCTION("""COMPUTED_VALUE"""),"T")</f>
        <v>T</v>
      </c>
      <c r="AA905" s="1" t="str">
        <f>IFERROR(__xludf.DUMMYFUNCTION("""COMPUTED_VALUE"""),"8")</f>
        <v>8</v>
      </c>
      <c r="AB905" s="1" t="str">
        <f>IFERROR(__xludf.DUMMYFUNCTION("""COMPUTED_VALUE"""),"7")</f>
        <v>7</v>
      </c>
      <c r="AE905" s="1">
        <f t="shared" ref="AE905:AI905" si="905">IF($A905&lt;&gt;"", COUNTIF($D905:$H905, "=" &amp; Y905),"")</f>
        <v>1</v>
      </c>
      <c r="AF905" s="1">
        <f t="shared" si="905"/>
        <v>1</v>
      </c>
      <c r="AG905" s="1">
        <f t="shared" si="905"/>
        <v>2</v>
      </c>
      <c r="AH905" s="1">
        <f t="shared" si="905"/>
        <v>1</v>
      </c>
      <c r="AI905" s="1">
        <f t="shared" si="905"/>
        <v>0</v>
      </c>
      <c r="AJ905" s="1">
        <f t="shared" si="3"/>
        <v>0</v>
      </c>
      <c r="AL905" s="1">
        <f>IFERROR(__xludf.DUMMYFUNCTION("IFERROR(TRANSPOSE(SORT(TRANSPOSE(FILTER(AE905:AI905, AE905:AI905&lt;&gt;0)),1, FALSE)))"),2.0)</f>
        <v>2</v>
      </c>
      <c r="AM905" s="1">
        <f>IFERROR(__xludf.DUMMYFUNCTION("""COMPUTED_VALUE"""),1.0)</f>
        <v>1</v>
      </c>
      <c r="AN905" s="1">
        <f>IFERROR(__xludf.DUMMYFUNCTION("""COMPUTED_VALUE"""),1.0)</f>
        <v>1</v>
      </c>
      <c r="AO905" s="1">
        <f>IFERROR(__xludf.DUMMYFUNCTION("""COMPUTED_VALUE"""),1.0)</f>
        <v>1</v>
      </c>
      <c r="AR905" s="1">
        <v>2.0</v>
      </c>
      <c r="AS905" s="1">
        <v>1.0</v>
      </c>
      <c r="AT905" s="1">
        <v>1.0</v>
      </c>
      <c r="AU905" s="1">
        <v>1.0</v>
      </c>
      <c r="AV905" s="1"/>
      <c r="AX905" s="1">
        <v>904.0</v>
      </c>
      <c r="AY905" s="1">
        <v>4.0</v>
      </c>
      <c r="AZ905" s="1">
        <v>1.0</v>
      </c>
      <c r="BA905" s="1"/>
      <c r="BB905" s="1"/>
      <c r="BC905" s="1"/>
      <c r="BD905" s="1">
        <v>7.0</v>
      </c>
      <c r="BE905" s="1">
        <v>7.0</v>
      </c>
      <c r="BF905" s="1">
        <v>8.0</v>
      </c>
      <c r="BG905" s="1">
        <v>7.0</v>
      </c>
      <c r="BH905" s="1">
        <v>1.0</v>
      </c>
      <c r="BI905" s="1" t="s">
        <v>1685</v>
      </c>
      <c r="BJ905" s="1">
        <v>740.0</v>
      </c>
      <c r="BL905" s="1">
        <v>668960.0</v>
      </c>
    </row>
    <row r="906" ht="15.75" customHeight="1">
      <c r="A906" s="2" t="s">
        <v>1686</v>
      </c>
      <c r="B906" s="1" t="str">
        <f>IFERROR(__xludf.DUMMYFUNCTION("""COMPUTED_VALUE"""),"JA685")</f>
        <v>JA685</v>
      </c>
      <c r="C906" s="1">
        <f>IFERROR(__xludf.DUMMYFUNCTION("""COMPUTED_VALUE"""),612.0)</f>
        <v>612</v>
      </c>
      <c r="D906" s="1" t="s">
        <v>22</v>
      </c>
      <c r="E906" s="1" t="s">
        <v>39</v>
      </c>
      <c r="F906" s="1" t="s">
        <v>40</v>
      </c>
      <c r="G906" s="1" t="s">
        <v>30</v>
      </c>
      <c r="H906" s="1" t="s">
        <v>29</v>
      </c>
      <c r="M906" s="1">
        <v>1.0</v>
      </c>
      <c r="N906" s="1">
        <v>14.0</v>
      </c>
      <c r="O906" s="1">
        <v>6.0</v>
      </c>
      <c r="P906" s="1">
        <v>8.0</v>
      </c>
      <c r="Q906" s="1">
        <v>5.0</v>
      </c>
      <c r="S906" s="1" t="s">
        <v>25</v>
      </c>
      <c r="T906" s="1" t="s">
        <v>39</v>
      </c>
      <c r="U906" s="1" t="s">
        <v>40</v>
      </c>
      <c r="V906" s="1" t="s">
        <v>30</v>
      </c>
      <c r="W906" s="1" t="s">
        <v>29</v>
      </c>
      <c r="Y906" s="1" t="str">
        <f>IFERROR(__xludf.DUMMYFUNCTION("UNIQUE(S906:W906, TRUE)"),"")</f>
        <v/>
      </c>
      <c r="Z906" s="1" t="str">
        <f>IFERROR(__xludf.DUMMYFUNCTION("""COMPUTED_VALUE"""),"A")</f>
        <v>A</v>
      </c>
      <c r="AA906" s="1" t="str">
        <f>IFERROR(__xludf.DUMMYFUNCTION("""COMPUTED_VALUE"""),"6")</f>
        <v>6</v>
      </c>
      <c r="AB906" s="1" t="str">
        <f>IFERROR(__xludf.DUMMYFUNCTION("""COMPUTED_VALUE"""),"8")</f>
        <v>8</v>
      </c>
      <c r="AC906" s="1" t="str">
        <f>IFERROR(__xludf.DUMMYFUNCTION("""COMPUTED_VALUE"""),"5")</f>
        <v>5</v>
      </c>
      <c r="AE906" s="1">
        <f t="shared" ref="AE906:AI906" si="906">IF($A906&lt;&gt;"", COUNTIF($D906:$H906, "=" &amp; Y906),"")</f>
        <v>0</v>
      </c>
      <c r="AF906" s="1">
        <f t="shared" si="906"/>
        <v>1</v>
      </c>
      <c r="AG906" s="1">
        <f t="shared" si="906"/>
        <v>1</v>
      </c>
      <c r="AH906" s="1">
        <f t="shared" si="906"/>
        <v>1</v>
      </c>
      <c r="AI906" s="1">
        <f t="shared" si="906"/>
        <v>1</v>
      </c>
      <c r="AJ906" s="1">
        <f t="shared" si="3"/>
        <v>1</v>
      </c>
      <c r="AL906" s="1">
        <f>IFERROR(__xludf.DUMMYFUNCTION("IFERROR(TRANSPOSE(SORT(TRANSPOSE(FILTER(AE906:AI906, AE906:AI906&lt;&gt;0)),1, FALSE)))"),1.0)</f>
        <v>1</v>
      </c>
      <c r="AM906" s="1">
        <f>IFERROR(__xludf.DUMMYFUNCTION("""COMPUTED_VALUE"""),1.0)</f>
        <v>1</v>
      </c>
      <c r="AN906" s="1">
        <f>IFERROR(__xludf.DUMMYFUNCTION("""COMPUTED_VALUE"""),1.0)</f>
        <v>1</v>
      </c>
      <c r="AO906" s="1">
        <f>IFERROR(__xludf.DUMMYFUNCTION("""COMPUTED_VALUE"""),1.0)</f>
        <v>1</v>
      </c>
      <c r="AR906" s="1">
        <v>2.0</v>
      </c>
      <c r="AS906" s="1">
        <v>1.0</v>
      </c>
      <c r="AT906" s="1">
        <v>1.0</v>
      </c>
      <c r="AU906" s="1">
        <v>1.0</v>
      </c>
      <c r="AV906" s="1"/>
      <c r="AX906" s="1">
        <v>905.0</v>
      </c>
      <c r="AY906" s="1">
        <v>4.0</v>
      </c>
      <c r="AZ906" s="1">
        <v>1.0</v>
      </c>
      <c r="BA906" s="1"/>
      <c r="BB906" s="1"/>
      <c r="BC906" s="1"/>
      <c r="BD906" s="1">
        <v>7.0</v>
      </c>
      <c r="BE906" s="1">
        <v>10.0</v>
      </c>
      <c r="BF906" s="1">
        <v>10.0</v>
      </c>
      <c r="BG906" s="1">
        <v>1.0</v>
      </c>
      <c r="BH906" s="1">
        <v>10.0</v>
      </c>
      <c r="BI906" s="1" t="s">
        <v>1687</v>
      </c>
      <c r="BJ906" s="1">
        <v>748.0</v>
      </c>
      <c r="BL906" s="1">
        <v>676940.0</v>
      </c>
    </row>
    <row r="907" ht="15.75" customHeight="1">
      <c r="A907" s="2" t="s">
        <v>1688</v>
      </c>
      <c r="B907" s="1" t="str">
        <f>IFERROR(__xludf.DUMMYFUNCTION("""COMPUTED_VALUE"""),"TA9J8")</f>
        <v>TA9J8</v>
      </c>
      <c r="C907" s="1">
        <f>IFERROR(__xludf.DUMMYFUNCTION("""COMPUTED_VALUE"""),104.0)</f>
        <v>104</v>
      </c>
      <c r="D907" s="1" t="s">
        <v>45</v>
      </c>
      <c r="E907" s="1" t="s">
        <v>39</v>
      </c>
      <c r="F907" s="1" t="s">
        <v>23</v>
      </c>
      <c r="G907" s="1" t="s">
        <v>22</v>
      </c>
      <c r="H907" s="1" t="s">
        <v>30</v>
      </c>
      <c r="M907" s="1">
        <v>10.0</v>
      </c>
      <c r="N907" s="1">
        <v>14.0</v>
      </c>
      <c r="O907" s="1">
        <v>9.0</v>
      </c>
      <c r="P907" s="1">
        <v>1.0</v>
      </c>
      <c r="Q907" s="1">
        <v>8.0</v>
      </c>
      <c r="S907" s="1" t="s">
        <v>45</v>
      </c>
      <c r="T907" s="1" t="s">
        <v>39</v>
      </c>
      <c r="U907" s="1" t="s">
        <v>23</v>
      </c>
      <c r="V907" s="1" t="s">
        <v>25</v>
      </c>
      <c r="W907" s="1" t="s">
        <v>30</v>
      </c>
      <c r="Y907" s="1" t="str">
        <f>IFERROR(__xludf.DUMMYFUNCTION("UNIQUE(S907:W907, TRUE)"),"T")</f>
        <v>T</v>
      </c>
      <c r="Z907" s="1" t="str">
        <f>IFERROR(__xludf.DUMMYFUNCTION("""COMPUTED_VALUE"""),"A")</f>
        <v>A</v>
      </c>
      <c r="AA907" s="1" t="str">
        <f>IFERROR(__xludf.DUMMYFUNCTION("""COMPUTED_VALUE"""),"9")</f>
        <v>9</v>
      </c>
      <c r="AB907" s="1" t="str">
        <f>IFERROR(__xludf.DUMMYFUNCTION("""COMPUTED_VALUE"""),"")</f>
        <v/>
      </c>
      <c r="AC907" s="1" t="str">
        <f>IFERROR(__xludf.DUMMYFUNCTION("""COMPUTED_VALUE"""),"8")</f>
        <v>8</v>
      </c>
      <c r="AE907" s="1">
        <f t="shared" ref="AE907:AI907" si="907">IF($A907&lt;&gt;"", COUNTIF($D907:$H907, "=" &amp; Y907),"")</f>
        <v>1</v>
      </c>
      <c r="AF907" s="1">
        <f t="shared" si="907"/>
        <v>1</v>
      </c>
      <c r="AG907" s="1">
        <f t="shared" si="907"/>
        <v>1</v>
      </c>
      <c r="AH907" s="1">
        <f t="shared" si="907"/>
        <v>0</v>
      </c>
      <c r="AI907" s="1">
        <f t="shared" si="907"/>
        <v>1</v>
      </c>
      <c r="AJ907" s="1">
        <f t="shared" si="3"/>
        <v>1</v>
      </c>
      <c r="AL907" s="1">
        <f>IFERROR(__xludf.DUMMYFUNCTION("IFERROR(TRANSPOSE(SORT(TRANSPOSE(FILTER(AE907:AI907, AE907:AI907&lt;&gt;0)),1, FALSE)))"),1.0)</f>
        <v>1</v>
      </c>
      <c r="AM907" s="1">
        <f>IFERROR(__xludf.DUMMYFUNCTION("""COMPUTED_VALUE"""),1.0)</f>
        <v>1</v>
      </c>
      <c r="AN907" s="1">
        <f>IFERROR(__xludf.DUMMYFUNCTION("""COMPUTED_VALUE"""),1.0)</f>
        <v>1</v>
      </c>
      <c r="AO907" s="1">
        <f>IFERROR(__xludf.DUMMYFUNCTION("""COMPUTED_VALUE"""),1.0)</f>
        <v>1</v>
      </c>
      <c r="AR907" s="1">
        <v>2.0</v>
      </c>
      <c r="AS907" s="1">
        <v>1.0</v>
      </c>
      <c r="AT907" s="1">
        <v>1.0</v>
      </c>
      <c r="AU907" s="1">
        <v>1.0</v>
      </c>
      <c r="AV907" s="1"/>
      <c r="AX907" s="1">
        <v>906.0</v>
      </c>
      <c r="AY907" s="1">
        <v>4.0</v>
      </c>
      <c r="AZ907" s="1">
        <v>1.0</v>
      </c>
      <c r="BA907" s="1"/>
      <c r="BB907" s="1"/>
      <c r="BC907" s="1"/>
      <c r="BD907" s="1">
        <v>7.0</v>
      </c>
      <c r="BE907" s="1">
        <v>10.0</v>
      </c>
      <c r="BF907" s="1">
        <v>10.0</v>
      </c>
      <c r="BG907" s="1">
        <v>10.0</v>
      </c>
      <c r="BH907" s="1">
        <v>10.0</v>
      </c>
      <c r="BI907" s="1" t="s">
        <v>1689</v>
      </c>
      <c r="BJ907" s="1">
        <v>492.0</v>
      </c>
      <c r="BL907" s="1">
        <v>445752.0</v>
      </c>
    </row>
    <row r="908" ht="15.75" customHeight="1">
      <c r="A908" s="2" t="s">
        <v>1690</v>
      </c>
      <c r="B908" s="1">
        <f>IFERROR(__xludf.DUMMYFUNCTION("""COMPUTED_VALUE"""),36847.0)</f>
        <v>36847</v>
      </c>
      <c r="C908" s="1">
        <f>IFERROR(__xludf.DUMMYFUNCTION("""COMPUTED_VALUE"""),517.0)</f>
        <v>517</v>
      </c>
      <c r="D908" s="1" t="s">
        <v>31</v>
      </c>
      <c r="E908" s="1" t="s">
        <v>40</v>
      </c>
      <c r="F908" s="1" t="s">
        <v>30</v>
      </c>
      <c r="G908" s="1" t="s">
        <v>21</v>
      </c>
      <c r="H908" s="1" t="s">
        <v>28</v>
      </c>
      <c r="M908" s="1">
        <v>3.0</v>
      </c>
      <c r="N908" s="1">
        <v>6.0</v>
      </c>
      <c r="O908" s="1">
        <v>8.0</v>
      </c>
      <c r="P908" s="1">
        <v>4.0</v>
      </c>
      <c r="Q908" s="1">
        <v>7.0</v>
      </c>
      <c r="S908" s="1" t="s">
        <v>31</v>
      </c>
      <c r="T908" s="1" t="s">
        <v>40</v>
      </c>
      <c r="U908" s="1" t="s">
        <v>30</v>
      </c>
      <c r="V908" s="1" t="s">
        <v>21</v>
      </c>
      <c r="W908" s="1" t="s">
        <v>28</v>
      </c>
      <c r="Y908" s="1" t="str">
        <f>IFERROR(__xludf.DUMMYFUNCTION("UNIQUE(S908:W908, TRUE)"),"3")</f>
        <v>3</v>
      </c>
      <c r="Z908" s="1" t="str">
        <f>IFERROR(__xludf.DUMMYFUNCTION("""COMPUTED_VALUE"""),"6")</f>
        <v>6</v>
      </c>
      <c r="AA908" s="1" t="str">
        <f>IFERROR(__xludf.DUMMYFUNCTION("""COMPUTED_VALUE"""),"8")</f>
        <v>8</v>
      </c>
      <c r="AB908" s="1" t="str">
        <f>IFERROR(__xludf.DUMMYFUNCTION("""COMPUTED_VALUE"""),"4")</f>
        <v>4</v>
      </c>
      <c r="AC908" s="1" t="str">
        <f>IFERROR(__xludf.DUMMYFUNCTION("""COMPUTED_VALUE"""),"7")</f>
        <v>7</v>
      </c>
      <c r="AE908" s="1">
        <f t="shared" ref="AE908:AI908" si="908">IF($A908&lt;&gt;"", COUNTIF($D908:$H908, "=" &amp; Y908),"")</f>
        <v>1</v>
      </c>
      <c r="AF908" s="1">
        <f t="shared" si="908"/>
        <v>1</v>
      </c>
      <c r="AG908" s="1">
        <f t="shared" si="908"/>
        <v>1</v>
      </c>
      <c r="AH908" s="1">
        <f t="shared" si="908"/>
        <v>1</v>
      </c>
      <c r="AI908" s="1">
        <f t="shared" si="908"/>
        <v>1</v>
      </c>
      <c r="AJ908" s="1">
        <f t="shared" si="3"/>
        <v>0</v>
      </c>
      <c r="AL908" s="1">
        <f>IFERROR(__xludf.DUMMYFUNCTION("IFERROR(TRANSPOSE(SORT(TRANSPOSE(FILTER(AE908:AI908, AE908:AI908&lt;&gt;0)),1, FALSE)))"),1.0)</f>
        <v>1</v>
      </c>
      <c r="AM908" s="1">
        <f>IFERROR(__xludf.DUMMYFUNCTION("""COMPUTED_VALUE"""),1.0)</f>
        <v>1</v>
      </c>
      <c r="AN908" s="1">
        <f>IFERROR(__xludf.DUMMYFUNCTION("""COMPUTED_VALUE"""),1.0)</f>
        <v>1</v>
      </c>
      <c r="AO908" s="1">
        <f>IFERROR(__xludf.DUMMYFUNCTION("""COMPUTED_VALUE"""),1.0)</f>
        <v>1</v>
      </c>
      <c r="AP908" s="1">
        <f>IFERROR(__xludf.DUMMYFUNCTION("""COMPUTED_VALUE"""),1.0)</f>
        <v>1</v>
      </c>
      <c r="AR908" s="1">
        <v>1.0</v>
      </c>
      <c r="AS908" s="1">
        <v>1.0</v>
      </c>
      <c r="AT908" s="1">
        <v>1.0</v>
      </c>
      <c r="AU908" s="1">
        <v>1.0</v>
      </c>
      <c r="AV908" s="1">
        <v>1.0</v>
      </c>
      <c r="AX908" s="1">
        <v>907.0</v>
      </c>
      <c r="AY908" s="1">
        <v>4.0</v>
      </c>
      <c r="AZ908" s="1">
        <v>1.0</v>
      </c>
      <c r="BA908" s="1"/>
      <c r="BB908" s="1"/>
      <c r="BC908" s="1"/>
      <c r="BD908" s="1">
        <v>7.0</v>
      </c>
      <c r="BE908" s="1">
        <v>14.0</v>
      </c>
      <c r="BF908" s="1">
        <v>14.0</v>
      </c>
      <c r="BG908" s="1">
        <v>14.0</v>
      </c>
      <c r="BH908" s="1">
        <v>14.0</v>
      </c>
      <c r="BI908" s="1" t="s">
        <v>1691</v>
      </c>
      <c r="BJ908" s="1">
        <v>766.0</v>
      </c>
      <c r="BL908" s="1">
        <v>694762.0</v>
      </c>
    </row>
    <row r="909" ht="15.75" customHeight="1">
      <c r="A909" s="2" t="s">
        <v>1692</v>
      </c>
      <c r="B909" s="1" t="str">
        <f>IFERROR(__xludf.DUMMYFUNCTION("""COMPUTED_VALUE"""),"KJQQK")</f>
        <v>KJQQK</v>
      </c>
      <c r="C909" s="1">
        <f>IFERROR(__xludf.DUMMYFUNCTION("""COMPUTED_VALUE"""),583.0)</f>
        <v>583</v>
      </c>
      <c r="D909" s="1" t="s">
        <v>38</v>
      </c>
      <c r="E909" s="1" t="s">
        <v>22</v>
      </c>
      <c r="F909" s="1" t="s">
        <v>20</v>
      </c>
      <c r="G909" s="1" t="s">
        <v>20</v>
      </c>
      <c r="H909" s="1" t="s">
        <v>38</v>
      </c>
      <c r="M909" s="1">
        <v>13.0</v>
      </c>
      <c r="N909" s="1">
        <v>1.0</v>
      </c>
      <c r="O909" s="1">
        <v>12.0</v>
      </c>
      <c r="P909" s="1">
        <v>12.0</v>
      </c>
      <c r="Q909" s="1">
        <v>13.0</v>
      </c>
      <c r="S909" s="1" t="s">
        <v>38</v>
      </c>
      <c r="T909" s="1" t="s">
        <v>25</v>
      </c>
      <c r="U909" s="1" t="s">
        <v>20</v>
      </c>
      <c r="V909" s="1" t="s">
        <v>20</v>
      </c>
      <c r="W909" s="1" t="s">
        <v>38</v>
      </c>
      <c r="Y909" s="1" t="str">
        <f>IFERROR(__xludf.DUMMYFUNCTION("UNIQUE(S909:W909, TRUE)"),"K")</f>
        <v>K</v>
      </c>
      <c r="Z909" s="1" t="str">
        <f>IFERROR(__xludf.DUMMYFUNCTION("""COMPUTED_VALUE"""),"")</f>
        <v/>
      </c>
      <c r="AA909" s="1" t="str">
        <f>IFERROR(__xludf.DUMMYFUNCTION("""COMPUTED_VALUE"""),"Q")</f>
        <v>Q</v>
      </c>
      <c r="AE909" s="1">
        <f t="shared" ref="AE909:AI909" si="909">IF($A909&lt;&gt;"", COUNTIF($D909:$H909, "=" &amp; Y909),"")</f>
        <v>2</v>
      </c>
      <c r="AF909" s="1">
        <f t="shared" si="909"/>
        <v>0</v>
      </c>
      <c r="AG909" s="1">
        <f t="shared" si="909"/>
        <v>2</v>
      </c>
      <c r="AH909" s="1">
        <f t="shared" si="909"/>
        <v>0</v>
      </c>
      <c r="AI909" s="1">
        <f t="shared" si="909"/>
        <v>0</v>
      </c>
      <c r="AJ909" s="1">
        <f t="shared" si="3"/>
        <v>1</v>
      </c>
      <c r="AL909" s="1">
        <f>IFERROR(__xludf.DUMMYFUNCTION("IFERROR(TRANSPOSE(SORT(TRANSPOSE(FILTER(AE909:AI909, AE909:AI909&lt;&gt;0)),1, FALSE)))"),2.0)</f>
        <v>2</v>
      </c>
      <c r="AM909" s="1">
        <f>IFERROR(__xludf.DUMMYFUNCTION("""COMPUTED_VALUE"""),2.0)</f>
        <v>2</v>
      </c>
      <c r="AR909" s="1">
        <v>3.0</v>
      </c>
      <c r="AS909" s="1">
        <v>2.0</v>
      </c>
      <c r="AT909" s="1"/>
      <c r="AU909" s="1"/>
      <c r="AV909" s="1"/>
      <c r="AX909" s="1">
        <v>908.0</v>
      </c>
      <c r="AY909" s="1">
        <v>4.0</v>
      </c>
      <c r="AZ909" s="1">
        <v>1.0</v>
      </c>
      <c r="BA909" s="1"/>
      <c r="BB909" s="1"/>
      <c r="BC909" s="1"/>
      <c r="BD909" s="1">
        <v>8.0</v>
      </c>
      <c r="BE909" s="1">
        <v>1.0</v>
      </c>
      <c r="BF909" s="1">
        <v>8.0</v>
      </c>
      <c r="BG909" s="1">
        <v>10.0</v>
      </c>
      <c r="BH909" s="1">
        <v>8.0</v>
      </c>
      <c r="BI909" s="1" t="s">
        <v>1693</v>
      </c>
      <c r="BJ909" s="1">
        <v>227.0</v>
      </c>
      <c r="BL909" s="1">
        <v>206116.0</v>
      </c>
    </row>
    <row r="910" ht="15.75" customHeight="1">
      <c r="A910" s="2" t="s">
        <v>1694</v>
      </c>
      <c r="B910" s="1" t="str">
        <f>IFERROR(__xludf.DUMMYFUNCTION("""COMPUTED_VALUE"""),"22J2A")</f>
        <v>22J2A</v>
      </c>
      <c r="C910" s="1">
        <f>IFERROR(__xludf.DUMMYFUNCTION("""COMPUTED_VALUE"""),865.0)</f>
        <v>865</v>
      </c>
      <c r="D910" s="1" t="s">
        <v>24</v>
      </c>
      <c r="E910" s="1" t="s">
        <v>24</v>
      </c>
      <c r="F910" s="1" t="s">
        <v>22</v>
      </c>
      <c r="G910" s="1" t="s">
        <v>24</v>
      </c>
      <c r="H910" s="1" t="s">
        <v>39</v>
      </c>
      <c r="M910" s="1">
        <v>2.0</v>
      </c>
      <c r="N910" s="1">
        <v>2.0</v>
      </c>
      <c r="O910" s="1">
        <v>1.0</v>
      </c>
      <c r="P910" s="1">
        <v>2.0</v>
      </c>
      <c r="Q910" s="1">
        <v>14.0</v>
      </c>
      <c r="S910" s="1" t="s">
        <v>24</v>
      </c>
      <c r="T910" s="1" t="s">
        <v>24</v>
      </c>
      <c r="U910" s="1" t="s">
        <v>25</v>
      </c>
      <c r="V910" s="1" t="s">
        <v>24</v>
      </c>
      <c r="W910" s="1" t="s">
        <v>39</v>
      </c>
      <c r="Y910" s="1" t="str">
        <f>IFERROR(__xludf.DUMMYFUNCTION("UNIQUE(S910:W910, TRUE)"),"2")</f>
        <v>2</v>
      </c>
      <c r="Z910" s="1" t="str">
        <f>IFERROR(__xludf.DUMMYFUNCTION("""COMPUTED_VALUE"""),"")</f>
        <v/>
      </c>
      <c r="AA910" s="1" t="str">
        <f>IFERROR(__xludf.DUMMYFUNCTION("""COMPUTED_VALUE"""),"A")</f>
        <v>A</v>
      </c>
      <c r="AE910" s="1">
        <f t="shared" ref="AE910:AI910" si="910">IF($A910&lt;&gt;"", COUNTIF($D910:$H910, "=" &amp; Y910),"")</f>
        <v>3</v>
      </c>
      <c r="AF910" s="1">
        <f t="shared" si="910"/>
        <v>0</v>
      </c>
      <c r="AG910" s="1">
        <f t="shared" si="910"/>
        <v>1</v>
      </c>
      <c r="AH910" s="1">
        <f t="shared" si="910"/>
        <v>0</v>
      </c>
      <c r="AI910" s="1">
        <f t="shared" si="910"/>
        <v>0</v>
      </c>
      <c r="AJ910" s="1">
        <f t="shared" si="3"/>
        <v>1</v>
      </c>
      <c r="AL910" s="1">
        <f>IFERROR(__xludf.DUMMYFUNCTION("IFERROR(TRANSPOSE(SORT(TRANSPOSE(FILTER(AE910:AI910, AE910:AI910&lt;&gt;0)),1, FALSE)))"),3.0)</f>
        <v>3</v>
      </c>
      <c r="AM910" s="1">
        <f>IFERROR(__xludf.DUMMYFUNCTION("""COMPUTED_VALUE"""),1.0)</f>
        <v>1</v>
      </c>
      <c r="AR910" s="1">
        <v>4.0</v>
      </c>
      <c r="AS910" s="1">
        <v>1.0</v>
      </c>
      <c r="AT910" s="1"/>
      <c r="AU910" s="1"/>
      <c r="AV910" s="1"/>
      <c r="AX910" s="1">
        <v>909.0</v>
      </c>
      <c r="AY910" s="1">
        <v>4.0</v>
      </c>
      <c r="AZ910" s="1">
        <v>1.0</v>
      </c>
      <c r="BA910" s="1"/>
      <c r="BB910" s="1"/>
      <c r="BC910" s="1"/>
      <c r="BD910" s="1">
        <v>8.0</v>
      </c>
      <c r="BE910" s="1">
        <v>1.0</v>
      </c>
      <c r="BF910" s="1">
        <v>13.0</v>
      </c>
      <c r="BG910" s="1">
        <v>8.0</v>
      </c>
      <c r="BH910" s="1">
        <v>8.0</v>
      </c>
      <c r="BI910" s="1" t="s">
        <v>1695</v>
      </c>
      <c r="BJ910" s="1">
        <v>681.0</v>
      </c>
      <c r="BL910" s="1">
        <v>619029.0</v>
      </c>
    </row>
    <row r="911" ht="15.75" customHeight="1">
      <c r="A911" s="2" t="s">
        <v>1696</v>
      </c>
      <c r="B911" s="1">
        <f>IFERROR(__xludf.DUMMYFUNCTION("""COMPUTED_VALUE"""),66343.0)</f>
        <v>66343</v>
      </c>
      <c r="C911" s="1">
        <f>IFERROR(__xludf.DUMMYFUNCTION("""COMPUTED_VALUE"""),774.0)</f>
        <v>774</v>
      </c>
      <c r="D911" s="1" t="s">
        <v>40</v>
      </c>
      <c r="E911" s="1" t="s">
        <v>40</v>
      </c>
      <c r="F911" s="1" t="s">
        <v>31</v>
      </c>
      <c r="G911" s="1" t="s">
        <v>21</v>
      </c>
      <c r="H911" s="1" t="s">
        <v>31</v>
      </c>
      <c r="M911" s="1">
        <v>6.0</v>
      </c>
      <c r="N911" s="1">
        <v>6.0</v>
      </c>
      <c r="O911" s="1">
        <v>3.0</v>
      </c>
      <c r="P911" s="1">
        <v>4.0</v>
      </c>
      <c r="Q911" s="1">
        <v>3.0</v>
      </c>
      <c r="S911" s="1" t="s">
        <v>40</v>
      </c>
      <c r="T911" s="1" t="s">
        <v>40</v>
      </c>
      <c r="U911" s="1" t="s">
        <v>31</v>
      </c>
      <c r="V911" s="1" t="s">
        <v>21</v>
      </c>
      <c r="W911" s="1" t="s">
        <v>31</v>
      </c>
      <c r="Y911" s="1" t="str">
        <f>IFERROR(__xludf.DUMMYFUNCTION("UNIQUE(S911:W911, TRUE)"),"6")</f>
        <v>6</v>
      </c>
      <c r="Z911" s="1" t="str">
        <f>IFERROR(__xludf.DUMMYFUNCTION("""COMPUTED_VALUE"""),"3")</f>
        <v>3</v>
      </c>
      <c r="AA911" s="1" t="str">
        <f>IFERROR(__xludf.DUMMYFUNCTION("""COMPUTED_VALUE"""),"4")</f>
        <v>4</v>
      </c>
      <c r="AE911" s="1">
        <f t="shared" ref="AE911:AI911" si="911">IF($A911&lt;&gt;"", COUNTIF($D911:$H911, "=" &amp; Y911),"")</f>
        <v>2</v>
      </c>
      <c r="AF911" s="1">
        <f t="shared" si="911"/>
        <v>2</v>
      </c>
      <c r="AG911" s="1">
        <f t="shared" si="911"/>
        <v>1</v>
      </c>
      <c r="AH911" s="1">
        <f t="shared" si="911"/>
        <v>0</v>
      </c>
      <c r="AI911" s="1">
        <f t="shared" si="911"/>
        <v>0</v>
      </c>
      <c r="AJ911" s="1">
        <f t="shared" si="3"/>
        <v>0</v>
      </c>
      <c r="AL911" s="1">
        <f>IFERROR(__xludf.DUMMYFUNCTION("IFERROR(TRANSPOSE(SORT(TRANSPOSE(FILTER(AE911:AI911, AE911:AI911&lt;&gt;0)),1, FALSE)))"),2.0)</f>
        <v>2</v>
      </c>
      <c r="AM911" s="1">
        <f>IFERROR(__xludf.DUMMYFUNCTION("""COMPUTED_VALUE"""),2.0)</f>
        <v>2</v>
      </c>
      <c r="AN911" s="1">
        <f>IFERROR(__xludf.DUMMYFUNCTION("""COMPUTED_VALUE"""),1.0)</f>
        <v>1</v>
      </c>
      <c r="AR911" s="1">
        <v>2.0</v>
      </c>
      <c r="AS911" s="1">
        <v>2.0</v>
      </c>
      <c r="AT911" s="1">
        <v>1.0</v>
      </c>
      <c r="AU911" s="1"/>
      <c r="AV911" s="1"/>
      <c r="AX911" s="1">
        <v>910.0</v>
      </c>
      <c r="AY911" s="1">
        <v>4.0</v>
      </c>
      <c r="AZ911" s="1">
        <v>1.0</v>
      </c>
      <c r="BA911" s="1"/>
      <c r="BB911" s="1"/>
      <c r="BC911" s="1"/>
      <c r="BD911" s="1">
        <v>8.0</v>
      </c>
      <c r="BE911" s="1">
        <v>3.0</v>
      </c>
      <c r="BF911" s="1">
        <v>8.0</v>
      </c>
      <c r="BG911" s="1">
        <v>8.0</v>
      </c>
      <c r="BH911" s="1">
        <v>1.0</v>
      </c>
      <c r="BI911" s="1" t="s">
        <v>1697</v>
      </c>
      <c r="BJ911" s="1">
        <v>47.0</v>
      </c>
      <c r="BL911" s="1">
        <v>42770.0</v>
      </c>
    </row>
    <row r="912" ht="15.75" customHeight="1">
      <c r="A912" s="2" t="s">
        <v>1698</v>
      </c>
      <c r="B912" s="1">
        <f>IFERROR(__xludf.DUMMYFUNCTION("""COMPUTED_VALUE"""),44884.0)</f>
        <v>44884</v>
      </c>
      <c r="C912" s="1">
        <f>IFERROR(__xludf.DUMMYFUNCTION("""COMPUTED_VALUE"""),128.0)</f>
        <v>128</v>
      </c>
      <c r="D912" s="1" t="s">
        <v>21</v>
      </c>
      <c r="E912" s="1" t="s">
        <v>21</v>
      </c>
      <c r="F912" s="1" t="s">
        <v>30</v>
      </c>
      <c r="G912" s="1" t="s">
        <v>30</v>
      </c>
      <c r="H912" s="1" t="s">
        <v>21</v>
      </c>
      <c r="M912" s="1">
        <v>4.0</v>
      </c>
      <c r="N912" s="1">
        <v>4.0</v>
      </c>
      <c r="O912" s="1">
        <v>8.0</v>
      </c>
      <c r="P912" s="1">
        <v>8.0</v>
      </c>
      <c r="Q912" s="1">
        <v>4.0</v>
      </c>
      <c r="S912" s="1" t="s">
        <v>21</v>
      </c>
      <c r="T912" s="1" t="s">
        <v>21</v>
      </c>
      <c r="U912" s="1" t="s">
        <v>30</v>
      </c>
      <c r="V912" s="1" t="s">
        <v>30</v>
      </c>
      <c r="W912" s="1" t="s">
        <v>21</v>
      </c>
      <c r="Y912" s="1" t="str">
        <f>IFERROR(__xludf.DUMMYFUNCTION("UNIQUE(S912:W912, TRUE)"),"4")</f>
        <v>4</v>
      </c>
      <c r="Z912" s="1" t="str">
        <f>IFERROR(__xludf.DUMMYFUNCTION("""COMPUTED_VALUE"""),"8")</f>
        <v>8</v>
      </c>
      <c r="AE912" s="1">
        <f t="shared" ref="AE912:AI912" si="912">IF($A912&lt;&gt;"", COUNTIF($D912:$H912, "=" &amp; Y912),"")</f>
        <v>3</v>
      </c>
      <c r="AF912" s="1">
        <f t="shared" si="912"/>
        <v>2</v>
      </c>
      <c r="AG912" s="1">
        <f t="shared" si="912"/>
        <v>0</v>
      </c>
      <c r="AH912" s="1">
        <f t="shared" si="912"/>
        <v>0</v>
      </c>
      <c r="AI912" s="1">
        <f t="shared" si="912"/>
        <v>0</v>
      </c>
      <c r="AJ912" s="1">
        <f t="shared" si="3"/>
        <v>0</v>
      </c>
      <c r="AL912" s="1">
        <f>IFERROR(__xludf.DUMMYFUNCTION("IFERROR(TRANSPOSE(SORT(TRANSPOSE(FILTER(AE912:AI912, AE912:AI912&lt;&gt;0)),1, FALSE)))"),3.0)</f>
        <v>3</v>
      </c>
      <c r="AM912" s="1">
        <f>IFERROR(__xludf.DUMMYFUNCTION("""COMPUTED_VALUE"""),2.0)</f>
        <v>2</v>
      </c>
      <c r="AR912" s="1">
        <v>3.0</v>
      </c>
      <c r="AS912" s="1">
        <v>2.0</v>
      </c>
      <c r="AT912" s="1"/>
      <c r="AU912" s="1"/>
      <c r="AV912" s="1"/>
      <c r="AX912" s="1">
        <v>911.0</v>
      </c>
      <c r="AY912" s="1">
        <v>4.0</v>
      </c>
      <c r="AZ912" s="1">
        <v>1.0</v>
      </c>
      <c r="BA912" s="1"/>
      <c r="BB912" s="1"/>
      <c r="BC912" s="1"/>
      <c r="BD912" s="1">
        <v>8.0</v>
      </c>
      <c r="BE912" s="1">
        <v>6.0</v>
      </c>
      <c r="BF912" s="1">
        <v>1.0</v>
      </c>
      <c r="BG912" s="1">
        <v>8.0</v>
      </c>
      <c r="BH912" s="1">
        <v>1.0</v>
      </c>
      <c r="BI912" s="1" t="s">
        <v>1699</v>
      </c>
      <c r="BJ912" s="1">
        <v>997.0</v>
      </c>
      <c r="BL912" s="1">
        <v>908267.0</v>
      </c>
    </row>
    <row r="913" ht="15.75" customHeight="1">
      <c r="A913" s="2" t="s">
        <v>1700</v>
      </c>
      <c r="B913" s="1" t="str">
        <f>IFERROR(__xludf.DUMMYFUNCTION("""COMPUTED_VALUE"""),"779Q9")</f>
        <v>779Q9</v>
      </c>
      <c r="C913" s="1">
        <f>IFERROR(__xludf.DUMMYFUNCTION("""COMPUTED_VALUE"""),934.0)</f>
        <v>934</v>
      </c>
      <c r="D913" s="1" t="s">
        <v>28</v>
      </c>
      <c r="E913" s="1" t="s">
        <v>28</v>
      </c>
      <c r="F913" s="1" t="s">
        <v>23</v>
      </c>
      <c r="G913" s="1" t="s">
        <v>20</v>
      </c>
      <c r="H913" s="1" t="s">
        <v>23</v>
      </c>
      <c r="M913" s="1">
        <v>7.0</v>
      </c>
      <c r="N913" s="1">
        <v>7.0</v>
      </c>
      <c r="O913" s="1">
        <v>9.0</v>
      </c>
      <c r="P913" s="1">
        <v>12.0</v>
      </c>
      <c r="Q913" s="1">
        <v>9.0</v>
      </c>
      <c r="S913" s="1" t="s">
        <v>28</v>
      </c>
      <c r="T913" s="1" t="s">
        <v>28</v>
      </c>
      <c r="U913" s="1" t="s">
        <v>23</v>
      </c>
      <c r="V913" s="1" t="s">
        <v>20</v>
      </c>
      <c r="W913" s="1" t="s">
        <v>23</v>
      </c>
      <c r="Y913" s="1" t="str">
        <f>IFERROR(__xludf.DUMMYFUNCTION("UNIQUE(S913:W913, TRUE)"),"7")</f>
        <v>7</v>
      </c>
      <c r="Z913" s="1" t="str">
        <f>IFERROR(__xludf.DUMMYFUNCTION("""COMPUTED_VALUE"""),"9")</f>
        <v>9</v>
      </c>
      <c r="AA913" s="1" t="str">
        <f>IFERROR(__xludf.DUMMYFUNCTION("""COMPUTED_VALUE"""),"Q")</f>
        <v>Q</v>
      </c>
      <c r="AE913" s="1">
        <f t="shared" ref="AE913:AI913" si="913">IF($A913&lt;&gt;"", COUNTIF($D913:$H913, "=" &amp; Y913),"")</f>
        <v>2</v>
      </c>
      <c r="AF913" s="1">
        <f t="shared" si="913"/>
        <v>2</v>
      </c>
      <c r="AG913" s="1">
        <f t="shared" si="913"/>
        <v>1</v>
      </c>
      <c r="AH913" s="1">
        <f t="shared" si="913"/>
        <v>0</v>
      </c>
      <c r="AI913" s="1">
        <f t="shared" si="913"/>
        <v>0</v>
      </c>
      <c r="AJ913" s="1">
        <f t="shared" si="3"/>
        <v>0</v>
      </c>
      <c r="AL913" s="1">
        <f>IFERROR(__xludf.DUMMYFUNCTION("IFERROR(TRANSPOSE(SORT(TRANSPOSE(FILTER(AE913:AI913, AE913:AI913&lt;&gt;0)),1, FALSE)))"),2.0)</f>
        <v>2</v>
      </c>
      <c r="AM913" s="1">
        <f>IFERROR(__xludf.DUMMYFUNCTION("""COMPUTED_VALUE"""),2.0)</f>
        <v>2</v>
      </c>
      <c r="AN913" s="1">
        <f>IFERROR(__xludf.DUMMYFUNCTION("""COMPUTED_VALUE"""),1.0)</f>
        <v>1</v>
      </c>
      <c r="AR913" s="1">
        <v>2.0</v>
      </c>
      <c r="AS913" s="1">
        <v>2.0</v>
      </c>
      <c r="AT913" s="1">
        <v>1.0</v>
      </c>
      <c r="AU913" s="1"/>
      <c r="AV913" s="1"/>
      <c r="AX913" s="1">
        <v>912.0</v>
      </c>
      <c r="AY913" s="1">
        <v>4.0</v>
      </c>
      <c r="AZ913" s="1">
        <v>1.0</v>
      </c>
      <c r="BA913" s="1"/>
      <c r="BB913" s="1"/>
      <c r="BC913" s="1"/>
      <c r="BD913" s="1">
        <v>8.0</v>
      </c>
      <c r="BE913" s="1">
        <v>8.0</v>
      </c>
      <c r="BF913" s="1">
        <v>1.0</v>
      </c>
      <c r="BG913" s="1">
        <v>1.0</v>
      </c>
      <c r="BH913" s="1">
        <v>2.0</v>
      </c>
      <c r="BI913" s="1" t="s">
        <v>1701</v>
      </c>
      <c r="BJ913" s="1">
        <v>855.0</v>
      </c>
      <c r="BL913" s="1">
        <v>779760.0</v>
      </c>
    </row>
    <row r="914" ht="15.75" customHeight="1">
      <c r="A914" s="2" t="s">
        <v>1702</v>
      </c>
      <c r="B914" s="1" t="str">
        <f>IFERROR(__xludf.DUMMYFUNCTION("""COMPUTED_VALUE"""),"T3476")</f>
        <v>T3476</v>
      </c>
      <c r="C914" s="1">
        <f>IFERROR(__xludf.DUMMYFUNCTION("""COMPUTED_VALUE"""),790.0)</f>
        <v>790</v>
      </c>
      <c r="D914" s="1" t="s">
        <v>45</v>
      </c>
      <c r="E914" s="1" t="s">
        <v>31</v>
      </c>
      <c r="F914" s="1" t="s">
        <v>21</v>
      </c>
      <c r="G914" s="1" t="s">
        <v>28</v>
      </c>
      <c r="H914" s="1" t="s">
        <v>40</v>
      </c>
      <c r="M914" s="1">
        <v>10.0</v>
      </c>
      <c r="N914" s="1">
        <v>3.0</v>
      </c>
      <c r="O914" s="1">
        <v>4.0</v>
      </c>
      <c r="P914" s="1">
        <v>7.0</v>
      </c>
      <c r="Q914" s="1">
        <v>6.0</v>
      </c>
      <c r="S914" s="1" t="s">
        <v>45</v>
      </c>
      <c r="T914" s="1" t="s">
        <v>31</v>
      </c>
      <c r="U914" s="1" t="s">
        <v>21</v>
      </c>
      <c r="V914" s="1" t="s">
        <v>28</v>
      </c>
      <c r="W914" s="1" t="s">
        <v>40</v>
      </c>
      <c r="Y914" s="1" t="str">
        <f>IFERROR(__xludf.DUMMYFUNCTION("UNIQUE(S914:W914, TRUE)"),"T")</f>
        <v>T</v>
      </c>
      <c r="Z914" s="1" t="str">
        <f>IFERROR(__xludf.DUMMYFUNCTION("""COMPUTED_VALUE"""),"3")</f>
        <v>3</v>
      </c>
      <c r="AA914" s="1" t="str">
        <f>IFERROR(__xludf.DUMMYFUNCTION("""COMPUTED_VALUE"""),"4")</f>
        <v>4</v>
      </c>
      <c r="AB914" s="1" t="str">
        <f>IFERROR(__xludf.DUMMYFUNCTION("""COMPUTED_VALUE"""),"7")</f>
        <v>7</v>
      </c>
      <c r="AC914" s="1" t="str">
        <f>IFERROR(__xludf.DUMMYFUNCTION("""COMPUTED_VALUE"""),"6")</f>
        <v>6</v>
      </c>
      <c r="AE914" s="1">
        <f t="shared" ref="AE914:AI914" si="914">IF($A914&lt;&gt;"", COUNTIF($D914:$H914, "=" &amp; Y914),"")</f>
        <v>1</v>
      </c>
      <c r="AF914" s="1">
        <f t="shared" si="914"/>
        <v>1</v>
      </c>
      <c r="AG914" s="1">
        <f t="shared" si="914"/>
        <v>1</v>
      </c>
      <c r="AH914" s="1">
        <f t="shared" si="914"/>
        <v>1</v>
      </c>
      <c r="AI914" s="1">
        <f t="shared" si="914"/>
        <v>1</v>
      </c>
      <c r="AJ914" s="1">
        <f t="shared" si="3"/>
        <v>0</v>
      </c>
      <c r="AL914" s="1">
        <f>IFERROR(__xludf.DUMMYFUNCTION("IFERROR(TRANSPOSE(SORT(TRANSPOSE(FILTER(AE914:AI914, AE914:AI914&lt;&gt;0)),1, FALSE)))"),1.0)</f>
        <v>1</v>
      </c>
      <c r="AM914" s="1">
        <f>IFERROR(__xludf.DUMMYFUNCTION("""COMPUTED_VALUE"""),1.0)</f>
        <v>1</v>
      </c>
      <c r="AN914" s="1">
        <f>IFERROR(__xludf.DUMMYFUNCTION("""COMPUTED_VALUE"""),1.0)</f>
        <v>1</v>
      </c>
      <c r="AO914" s="1">
        <f>IFERROR(__xludf.DUMMYFUNCTION("""COMPUTED_VALUE"""),1.0)</f>
        <v>1</v>
      </c>
      <c r="AP914" s="1">
        <f>IFERROR(__xludf.DUMMYFUNCTION("""COMPUTED_VALUE"""),1.0)</f>
        <v>1</v>
      </c>
      <c r="AR914" s="1">
        <v>1.0</v>
      </c>
      <c r="AS914" s="1">
        <v>1.0</v>
      </c>
      <c r="AT914" s="1">
        <v>1.0</v>
      </c>
      <c r="AU914" s="1">
        <v>1.0</v>
      </c>
      <c r="AV914" s="1">
        <v>1.0</v>
      </c>
      <c r="AX914" s="1">
        <v>913.0</v>
      </c>
      <c r="AY914" s="1">
        <v>4.0</v>
      </c>
      <c r="AZ914" s="1">
        <v>1.0</v>
      </c>
      <c r="BA914" s="1"/>
      <c r="BB914" s="1"/>
      <c r="BC914" s="1"/>
      <c r="BD914" s="1">
        <v>8.0</v>
      </c>
      <c r="BE914" s="1">
        <v>8.0</v>
      </c>
      <c r="BF914" s="1">
        <v>8.0</v>
      </c>
      <c r="BG914" s="1">
        <v>5.0</v>
      </c>
      <c r="BH914" s="1">
        <v>8.0</v>
      </c>
      <c r="BI914" s="1">
        <v>88858.0</v>
      </c>
      <c r="BJ914" s="1">
        <v>198.0</v>
      </c>
      <c r="BL914" s="1">
        <v>180774.0</v>
      </c>
    </row>
    <row r="915" ht="15.75" customHeight="1">
      <c r="A915" s="2" t="s">
        <v>1703</v>
      </c>
      <c r="B915" s="1" t="str">
        <f>IFERROR(__xludf.DUMMYFUNCTION("""COMPUTED_VALUE"""),"4A446")</f>
        <v>4A446</v>
      </c>
      <c r="C915" s="1">
        <f>IFERROR(__xludf.DUMMYFUNCTION("""COMPUTED_VALUE"""),510.0)</f>
        <v>510</v>
      </c>
      <c r="D915" s="1" t="s">
        <v>21</v>
      </c>
      <c r="E915" s="1" t="s">
        <v>39</v>
      </c>
      <c r="F915" s="1" t="s">
        <v>21</v>
      </c>
      <c r="G915" s="1" t="s">
        <v>21</v>
      </c>
      <c r="H915" s="1" t="s">
        <v>40</v>
      </c>
      <c r="M915" s="1">
        <v>4.0</v>
      </c>
      <c r="N915" s="1">
        <v>14.0</v>
      </c>
      <c r="O915" s="1">
        <v>4.0</v>
      </c>
      <c r="P915" s="1">
        <v>4.0</v>
      </c>
      <c r="Q915" s="1">
        <v>6.0</v>
      </c>
      <c r="S915" s="1" t="s">
        <v>21</v>
      </c>
      <c r="T915" s="1" t="s">
        <v>39</v>
      </c>
      <c r="U915" s="1" t="s">
        <v>21</v>
      </c>
      <c r="V915" s="1" t="s">
        <v>21</v>
      </c>
      <c r="W915" s="1" t="s">
        <v>40</v>
      </c>
      <c r="Y915" s="1" t="str">
        <f>IFERROR(__xludf.DUMMYFUNCTION("UNIQUE(S915:W915, TRUE)"),"4")</f>
        <v>4</v>
      </c>
      <c r="Z915" s="1" t="str">
        <f>IFERROR(__xludf.DUMMYFUNCTION("""COMPUTED_VALUE"""),"A")</f>
        <v>A</v>
      </c>
      <c r="AA915" s="1" t="str">
        <f>IFERROR(__xludf.DUMMYFUNCTION("""COMPUTED_VALUE"""),"6")</f>
        <v>6</v>
      </c>
      <c r="AE915" s="1">
        <f t="shared" ref="AE915:AI915" si="915">IF($A915&lt;&gt;"", COUNTIF($D915:$H915, "=" &amp; Y915),"")</f>
        <v>3</v>
      </c>
      <c r="AF915" s="1">
        <f t="shared" si="915"/>
        <v>1</v>
      </c>
      <c r="AG915" s="1">
        <f t="shared" si="915"/>
        <v>1</v>
      </c>
      <c r="AH915" s="1">
        <f t="shared" si="915"/>
        <v>0</v>
      </c>
      <c r="AI915" s="1">
        <f t="shared" si="915"/>
        <v>0</v>
      </c>
      <c r="AJ915" s="1">
        <f t="shared" si="3"/>
        <v>0</v>
      </c>
      <c r="AL915" s="1">
        <f>IFERROR(__xludf.DUMMYFUNCTION("IFERROR(TRANSPOSE(SORT(TRANSPOSE(FILTER(AE915:AI915, AE915:AI915&lt;&gt;0)),1, FALSE)))"),3.0)</f>
        <v>3</v>
      </c>
      <c r="AM915" s="1">
        <f>IFERROR(__xludf.DUMMYFUNCTION("""COMPUTED_VALUE"""),1.0)</f>
        <v>1</v>
      </c>
      <c r="AN915" s="1">
        <f>IFERROR(__xludf.DUMMYFUNCTION("""COMPUTED_VALUE"""),1.0)</f>
        <v>1</v>
      </c>
      <c r="AR915" s="1">
        <v>3.0</v>
      </c>
      <c r="AS915" s="1">
        <v>1.0</v>
      </c>
      <c r="AT915" s="1">
        <v>1.0</v>
      </c>
      <c r="AU915" s="1"/>
      <c r="AV915" s="1"/>
      <c r="AX915" s="1">
        <v>914.0</v>
      </c>
      <c r="AY915" s="1">
        <v>4.0</v>
      </c>
      <c r="AZ915" s="1">
        <v>1.0</v>
      </c>
      <c r="BA915" s="1"/>
      <c r="BB915" s="1"/>
      <c r="BC915" s="1"/>
      <c r="BD915" s="1">
        <v>8.0</v>
      </c>
      <c r="BE915" s="1">
        <v>8.0</v>
      </c>
      <c r="BF915" s="1">
        <v>8.0</v>
      </c>
      <c r="BG915" s="1">
        <v>6.0</v>
      </c>
      <c r="BH915" s="1">
        <v>8.0</v>
      </c>
      <c r="BI915" s="1">
        <v>88868.0</v>
      </c>
      <c r="BJ915" s="1">
        <v>868.0</v>
      </c>
      <c r="BL915" s="1">
        <v>793352.0</v>
      </c>
    </row>
    <row r="916" ht="15.75" customHeight="1">
      <c r="A916" s="2" t="s">
        <v>1704</v>
      </c>
      <c r="B916" s="1" t="str">
        <f>IFERROR(__xludf.DUMMYFUNCTION("""COMPUTED_VALUE"""),"A8AAA")</f>
        <v>A8AAA</v>
      </c>
      <c r="C916" s="1">
        <f>IFERROR(__xludf.DUMMYFUNCTION("""COMPUTED_VALUE"""),384.0)</f>
        <v>384</v>
      </c>
      <c r="D916" s="1" t="s">
        <v>39</v>
      </c>
      <c r="E916" s="1" t="s">
        <v>30</v>
      </c>
      <c r="F916" s="1" t="s">
        <v>39</v>
      </c>
      <c r="G916" s="1" t="s">
        <v>39</v>
      </c>
      <c r="H916" s="1" t="s">
        <v>39</v>
      </c>
      <c r="M916" s="1">
        <v>14.0</v>
      </c>
      <c r="N916" s="1">
        <v>8.0</v>
      </c>
      <c r="O916" s="1">
        <v>14.0</v>
      </c>
      <c r="P916" s="1">
        <v>14.0</v>
      </c>
      <c r="Q916" s="1">
        <v>14.0</v>
      </c>
      <c r="S916" s="1" t="s">
        <v>39</v>
      </c>
      <c r="T916" s="1" t="s">
        <v>30</v>
      </c>
      <c r="U916" s="1" t="s">
        <v>39</v>
      </c>
      <c r="V916" s="1" t="s">
        <v>39</v>
      </c>
      <c r="W916" s="1" t="s">
        <v>39</v>
      </c>
      <c r="Y916" s="1" t="str">
        <f>IFERROR(__xludf.DUMMYFUNCTION("UNIQUE(S916:W916, TRUE)"),"A")</f>
        <v>A</v>
      </c>
      <c r="Z916" s="1" t="str">
        <f>IFERROR(__xludf.DUMMYFUNCTION("""COMPUTED_VALUE"""),"8")</f>
        <v>8</v>
      </c>
      <c r="AE916" s="1">
        <f t="shared" ref="AE916:AI916" si="916">IF($A916&lt;&gt;"", COUNTIF($D916:$H916, "=" &amp; Y916),"")</f>
        <v>4</v>
      </c>
      <c r="AF916" s="1">
        <f t="shared" si="916"/>
        <v>1</v>
      </c>
      <c r="AG916" s="1">
        <f t="shared" si="916"/>
        <v>0</v>
      </c>
      <c r="AH916" s="1">
        <f t="shared" si="916"/>
        <v>0</v>
      </c>
      <c r="AI916" s="1">
        <f t="shared" si="916"/>
        <v>0</v>
      </c>
      <c r="AJ916" s="1">
        <f t="shared" si="3"/>
        <v>0</v>
      </c>
      <c r="AL916" s="1">
        <f>IFERROR(__xludf.DUMMYFUNCTION("IFERROR(TRANSPOSE(SORT(TRANSPOSE(FILTER(AE916:AI916, AE916:AI916&lt;&gt;0)),1, FALSE)))"),4.0)</f>
        <v>4</v>
      </c>
      <c r="AM916" s="1">
        <f>IFERROR(__xludf.DUMMYFUNCTION("""COMPUTED_VALUE"""),1.0)</f>
        <v>1</v>
      </c>
      <c r="AR916" s="1">
        <v>4.0</v>
      </c>
      <c r="AS916" s="1">
        <v>1.0</v>
      </c>
      <c r="AT916" s="1"/>
      <c r="AU916" s="1"/>
      <c r="AV916" s="1"/>
      <c r="AX916" s="1">
        <v>915.0</v>
      </c>
      <c r="AY916" s="1">
        <v>4.0</v>
      </c>
      <c r="AZ916" s="1">
        <v>1.0</v>
      </c>
      <c r="BA916" s="1"/>
      <c r="BB916" s="1"/>
      <c r="BC916" s="1"/>
      <c r="BD916" s="1">
        <v>8.0</v>
      </c>
      <c r="BE916" s="1">
        <v>8.0</v>
      </c>
      <c r="BF916" s="1">
        <v>8.0</v>
      </c>
      <c r="BG916" s="1">
        <v>8.0</v>
      </c>
      <c r="BH916" s="1">
        <v>13.0</v>
      </c>
      <c r="BI916" s="1" t="s">
        <v>1705</v>
      </c>
      <c r="BJ916" s="1">
        <v>216.0</v>
      </c>
      <c r="BL916" s="1">
        <v>197640.0</v>
      </c>
    </row>
    <row r="917" ht="15.75" customHeight="1">
      <c r="A917" s="2" t="s">
        <v>1706</v>
      </c>
      <c r="B917" s="1" t="str">
        <f>IFERROR(__xludf.DUMMYFUNCTION("""COMPUTED_VALUE"""),"666AJ")</f>
        <v>666AJ</v>
      </c>
      <c r="C917" s="1">
        <f>IFERROR(__xludf.DUMMYFUNCTION("""COMPUTED_VALUE"""),390.0)</f>
        <v>390</v>
      </c>
      <c r="D917" s="1" t="s">
        <v>40</v>
      </c>
      <c r="E917" s="1" t="s">
        <v>40</v>
      </c>
      <c r="F917" s="1" t="s">
        <v>40</v>
      </c>
      <c r="G917" s="1" t="s">
        <v>39</v>
      </c>
      <c r="H917" s="1" t="s">
        <v>22</v>
      </c>
      <c r="M917" s="1">
        <v>6.0</v>
      </c>
      <c r="N917" s="1">
        <v>6.0</v>
      </c>
      <c r="O917" s="1">
        <v>6.0</v>
      </c>
      <c r="P917" s="1">
        <v>14.0</v>
      </c>
      <c r="Q917" s="1">
        <v>1.0</v>
      </c>
      <c r="S917" s="1" t="s">
        <v>40</v>
      </c>
      <c r="T917" s="1" t="s">
        <v>40</v>
      </c>
      <c r="U917" s="1" t="s">
        <v>40</v>
      </c>
      <c r="V917" s="1" t="s">
        <v>39</v>
      </c>
      <c r="W917" s="1" t="s">
        <v>25</v>
      </c>
      <c r="Y917" s="1" t="str">
        <f>IFERROR(__xludf.DUMMYFUNCTION("UNIQUE(S917:W917, TRUE)"),"6")</f>
        <v>6</v>
      </c>
      <c r="Z917" s="1" t="str">
        <f>IFERROR(__xludf.DUMMYFUNCTION("""COMPUTED_VALUE"""),"A")</f>
        <v>A</v>
      </c>
      <c r="AA917" s="1" t="str">
        <f>IFERROR(__xludf.DUMMYFUNCTION("""COMPUTED_VALUE"""),"")</f>
        <v/>
      </c>
      <c r="AE917" s="1">
        <f t="shared" ref="AE917:AI917" si="917">IF($A917&lt;&gt;"", COUNTIF($D917:$H917, "=" &amp; Y917),"")</f>
        <v>3</v>
      </c>
      <c r="AF917" s="1">
        <f t="shared" si="917"/>
        <v>1</v>
      </c>
      <c r="AG917" s="1">
        <f t="shared" si="917"/>
        <v>0</v>
      </c>
      <c r="AH917" s="1">
        <f t="shared" si="917"/>
        <v>0</v>
      </c>
      <c r="AI917" s="1">
        <f t="shared" si="917"/>
        <v>0</v>
      </c>
      <c r="AJ917" s="1">
        <f t="shared" si="3"/>
        <v>1</v>
      </c>
      <c r="AL917" s="1">
        <f>IFERROR(__xludf.DUMMYFUNCTION("IFERROR(TRANSPOSE(SORT(TRANSPOSE(FILTER(AE917:AI917, AE917:AI917&lt;&gt;0)),1, FALSE)))"),3.0)</f>
        <v>3</v>
      </c>
      <c r="AM917" s="1">
        <f>IFERROR(__xludf.DUMMYFUNCTION("""COMPUTED_VALUE"""),1.0)</f>
        <v>1</v>
      </c>
      <c r="AR917" s="1">
        <v>4.0</v>
      </c>
      <c r="AS917" s="1">
        <v>1.0</v>
      </c>
      <c r="AT917" s="1"/>
      <c r="AU917" s="1"/>
      <c r="AV917" s="1"/>
      <c r="AX917" s="1">
        <v>916.0</v>
      </c>
      <c r="AY917" s="1">
        <v>4.0</v>
      </c>
      <c r="AZ917" s="1">
        <v>1.0</v>
      </c>
      <c r="BA917" s="1"/>
      <c r="BB917" s="1"/>
      <c r="BC917" s="1"/>
      <c r="BD917" s="1">
        <v>8.0</v>
      </c>
      <c r="BE917" s="1">
        <v>8.0</v>
      </c>
      <c r="BF917" s="1">
        <v>8.0</v>
      </c>
      <c r="BG917" s="1">
        <v>14.0</v>
      </c>
      <c r="BH917" s="1">
        <v>8.0</v>
      </c>
      <c r="BI917" s="1" t="s">
        <v>1707</v>
      </c>
      <c r="BJ917" s="1">
        <v>722.0</v>
      </c>
      <c r="BL917" s="1">
        <v>661352.0</v>
      </c>
    </row>
    <row r="918" ht="15.75" customHeight="1">
      <c r="A918" s="2" t="s">
        <v>1708</v>
      </c>
      <c r="B918" s="1">
        <f>IFERROR(__xludf.DUMMYFUNCTION("""COMPUTED_VALUE"""),64347.0)</f>
        <v>64347</v>
      </c>
      <c r="C918" s="1">
        <f>IFERROR(__xludf.DUMMYFUNCTION("""COMPUTED_VALUE"""),921.0)</f>
        <v>921</v>
      </c>
      <c r="D918" s="1" t="s">
        <v>40</v>
      </c>
      <c r="E918" s="1" t="s">
        <v>21</v>
      </c>
      <c r="F918" s="1" t="s">
        <v>31</v>
      </c>
      <c r="G918" s="1" t="s">
        <v>21</v>
      </c>
      <c r="H918" s="1" t="s">
        <v>28</v>
      </c>
      <c r="M918" s="1">
        <v>6.0</v>
      </c>
      <c r="N918" s="1">
        <v>4.0</v>
      </c>
      <c r="O918" s="1">
        <v>3.0</v>
      </c>
      <c r="P918" s="1">
        <v>4.0</v>
      </c>
      <c r="Q918" s="1">
        <v>7.0</v>
      </c>
      <c r="S918" s="1" t="s">
        <v>40</v>
      </c>
      <c r="T918" s="1" t="s">
        <v>21</v>
      </c>
      <c r="U918" s="1" t="s">
        <v>31</v>
      </c>
      <c r="V918" s="1" t="s">
        <v>21</v>
      </c>
      <c r="W918" s="1" t="s">
        <v>28</v>
      </c>
      <c r="Y918" s="1" t="str">
        <f>IFERROR(__xludf.DUMMYFUNCTION("UNIQUE(S918:W918, TRUE)"),"6")</f>
        <v>6</v>
      </c>
      <c r="Z918" s="1" t="str">
        <f>IFERROR(__xludf.DUMMYFUNCTION("""COMPUTED_VALUE"""),"4")</f>
        <v>4</v>
      </c>
      <c r="AA918" s="1" t="str">
        <f>IFERROR(__xludf.DUMMYFUNCTION("""COMPUTED_VALUE"""),"3")</f>
        <v>3</v>
      </c>
      <c r="AB918" s="1" t="str">
        <f>IFERROR(__xludf.DUMMYFUNCTION("""COMPUTED_VALUE"""),"7")</f>
        <v>7</v>
      </c>
      <c r="AE918" s="1">
        <f t="shared" ref="AE918:AI918" si="918">IF($A918&lt;&gt;"", COUNTIF($D918:$H918, "=" &amp; Y918),"")</f>
        <v>1</v>
      </c>
      <c r="AF918" s="1">
        <f t="shared" si="918"/>
        <v>2</v>
      </c>
      <c r="AG918" s="1">
        <f t="shared" si="918"/>
        <v>1</v>
      </c>
      <c r="AH918" s="1">
        <f t="shared" si="918"/>
        <v>1</v>
      </c>
      <c r="AI918" s="1">
        <f t="shared" si="918"/>
        <v>0</v>
      </c>
      <c r="AJ918" s="1">
        <f t="shared" si="3"/>
        <v>0</v>
      </c>
      <c r="AL918" s="1">
        <f>IFERROR(__xludf.DUMMYFUNCTION("IFERROR(TRANSPOSE(SORT(TRANSPOSE(FILTER(AE918:AI918, AE918:AI918&lt;&gt;0)),1, FALSE)))"),2.0)</f>
        <v>2</v>
      </c>
      <c r="AM918" s="1">
        <f>IFERROR(__xludf.DUMMYFUNCTION("""COMPUTED_VALUE"""),1.0)</f>
        <v>1</v>
      </c>
      <c r="AN918" s="1">
        <f>IFERROR(__xludf.DUMMYFUNCTION("""COMPUTED_VALUE"""),1.0)</f>
        <v>1</v>
      </c>
      <c r="AO918" s="1">
        <f>IFERROR(__xludf.DUMMYFUNCTION("""COMPUTED_VALUE"""),1.0)</f>
        <v>1</v>
      </c>
      <c r="AR918" s="1">
        <v>2.0</v>
      </c>
      <c r="AS918" s="1">
        <v>1.0</v>
      </c>
      <c r="AT918" s="1">
        <v>1.0</v>
      </c>
      <c r="AU918" s="1">
        <v>1.0</v>
      </c>
      <c r="AV918" s="1"/>
      <c r="AX918" s="1">
        <v>917.0</v>
      </c>
      <c r="AY918" s="1">
        <v>4.0</v>
      </c>
      <c r="AZ918" s="1">
        <v>1.0</v>
      </c>
      <c r="BA918" s="1"/>
      <c r="BB918" s="1"/>
      <c r="BC918" s="1"/>
      <c r="BD918" s="1">
        <v>8.0</v>
      </c>
      <c r="BE918" s="1">
        <v>13.0</v>
      </c>
      <c r="BF918" s="1">
        <v>1.0</v>
      </c>
      <c r="BG918" s="1">
        <v>13.0</v>
      </c>
      <c r="BH918" s="1">
        <v>13.0</v>
      </c>
      <c r="BI918" s="1" t="s">
        <v>1709</v>
      </c>
      <c r="BJ918" s="1">
        <v>982.0</v>
      </c>
      <c r="BL918" s="1">
        <v>900494.0</v>
      </c>
    </row>
    <row r="919" ht="15.75" customHeight="1">
      <c r="A919" s="2" t="s">
        <v>1710</v>
      </c>
      <c r="B919" s="1" t="str">
        <f>IFERROR(__xludf.DUMMYFUNCTION("""COMPUTED_VALUE"""),"QJ8KA")</f>
        <v>QJ8KA</v>
      </c>
      <c r="C919" s="1">
        <f>IFERROR(__xludf.DUMMYFUNCTION("""COMPUTED_VALUE"""),418.0)</f>
        <v>418</v>
      </c>
      <c r="D919" s="1" t="s">
        <v>20</v>
      </c>
      <c r="E919" s="1" t="s">
        <v>22</v>
      </c>
      <c r="F919" s="1" t="s">
        <v>30</v>
      </c>
      <c r="G919" s="1" t="s">
        <v>38</v>
      </c>
      <c r="H919" s="1" t="s">
        <v>39</v>
      </c>
      <c r="M919" s="1">
        <v>12.0</v>
      </c>
      <c r="N919" s="1">
        <v>1.0</v>
      </c>
      <c r="O919" s="1">
        <v>8.0</v>
      </c>
      <c r="P919" s="1">
        <v>13.0</v>
      </c>
      <c r="Q919" s="1">
        <v>14.0</v>
      </c>
      <c r="S919" s="1" t="s">
        <v>20</v>
      </c>
      <c r="T919" s="1" t="s">
        <v>25</v>
      </c>
      <c r="U919" s="1" t="s">
        <v>30</v>
      </c>
      <c r="V919" s="1" t="s">
        <v>38</v>
      </c>
      <c r="W919" s="1" t="s">
        <v>39</v>
      </c>
      <c r="Y919" s="1" t="str">
        <f>IFERROR(__xludf.DUMMYFUNCTION("UNIQUE(S919:W919, TRUE)"),"Q")</f>
        <v>Q</v>
      </c>
      <c r="Z919" s="1" t="str">
        <f>IFERROR(__xludf.DUMMYFUNCTION("""COMPUTED_VALUE"""),"")</f>
        <v/>
      </c>
      <c r="AA919" s="1" t="str">
        <f>IFERROR(__xludf.DUMMYFUNCTION("""COMPUTED_VALUE"""),"8")</f>
        <v>8</v>
      </c>
      <c r="AB919" s="1" t="str">
        <f>IFERROR(__xludf.DUMMYFUNCTION("""COMPUTED_VALUE"""),"K")</f>
        <v>K</v>
      </c>
      <c r="AC919" s="1" t="str">
        <f>IFERROR(__xludf.DUMMYFUNCTION("""COMPUTED_VALUE"""),"A")</f>
        <v>A</v>
      </c>
      <c r="AE919" s="1">
        <f t="shared" ref="AE919:AI919" si="919">IF($A919&lt;&gt;"", COUNTIF($D919:$H919, "=" &amp; Y919),"")</f>
        <v>1</v>
      </c>
      <c r="AF919" s="1">
        <f t="shared" si="919"/>
        <v>0</v>
      </c>
      <c r="AG919" s="1">
        <f t="shared" si="919"/>
        <v>1</v>
      </c>
      <c r="AH919" s="1">
        <f t="shared" si="919"/>
        <v>1</v>
      </c>
      <c r="AI919" s="1">
        <f t="shared" si="919"/>
        <v>1</v>
      </c>
      <c r="AJ919" s="1">
        <f t="shared" si="3"/>
        <v>1</v>
      </c>
      <c r="AL919" s="1">
        <f>IFERROR(__xludf.DUMMYFUNCTION("IFERROR(TRANSPOSE(SORT(TRANSPOSE(FILTER(AE919:AI919, AE919:AI919&lt;&gt;0)),1, FALSE)))"),1.0)</f>
        <v>1</v>
      </c>
      <c r="AM919" s="1">
        <f>IFERROR(__xludf.DUMMYFUNCTION("""COMPUTED_VALUE"""),1.0)</f>
        <v>1</v>
      </c>
      <c r="AN919" s="1">
        <f>IFERROR(__xludf.DUMMYFUNCTION("""COMPUTED_VALUE"""),1.0)</f>
        <v>1</v>
      </c>
      <c r="AO919" s="1">
        <f>IFERROR(__xludf.DUMMYFUNCTION("""COMPUTED_VALUE"""),1.0)</f>
        <v>1</v>
      </c>
      <c r="AR919" s="1">
        <v>2.0</v>
      </c>
      <c r="AS919" s="1">
        <v>1.0</v>
      </c>
      <c r="AT919" s="1">
        <v>1.0</v>
      </c>
      <c r="AU919" s="1">
        <v>1.0</v>
      </c>
      <c r="AV919" s="1"/>
      <c r="AX919" s="1">
        <v>918.0</v>
      </c>
      <c r="AY919" s="1">
        <v>4.0</v>
      </c>
      <c r="AZ919" s="1">
        <v>1.0</v>
      </c>
      <c r="BA919" s="1"/>
      <c r="BB919" s="1"/>
      <c r="BC919" s="1"/>
      <c r="BD919" s="1">
        <v>8.0</v>
      </c>
      <c r="BE919" s="1">
        <v>13.0</v>
      </c>
      <c r="BF919" s="1">
        <v>13.0</v>
      </c>
      <c r="BG919" s="1">
        <v>13.0</v>
      </c>
      <c r="BH919" s="1">
        <v>13.0</v>
      </c>
      <c r="BI919" s="1" t="s">
        <v>1711</v>
      </c>
      <c r="BJ919" s="1">
        <v>95.0</v>
      </c>
      <c r="BL919" s="1">
        <v>87210.0</v>
      </c>
    </row>
    <row r="920" ht="15.75" customHeight="1">
      <c r="A920" s="2" t="s">
        <v>1712</v>
      </c>
      <c r="B920" s="1" t="str">
        <f>IFERROR(__xludf.DUMMYFUNCTION("""COMPUTED_VALUE"""),"JJQ6T")</f>
        <v>JJQ6T</v>
      </c>
      <c r="C920" s="1">
        <f>IFERROR(__xludf.DUMMYFUNCTION("""COMPUTED_VALUE"""),563.0)</f>
        <v>563</v>
      </c>
      <c r="D920" s="1" t="s">
        <v>22</v>
      </c>
      <c r="E920" s="1" t="s">
        <v>22</v>
      </c>
      <c r="F920" s="1" t="s">
        <v>20</v>
      </c>
      <c r="G920" s="1" t="s">
        <v>40</v>
      </c>
      <c r="H920" s="1" t="s">
        <v>45</v>
      </c>
      <c r="M920" s="1">
        <v>1.0</v>
      </c>
      <c r="N920" s="1">
        <v>1.0</v>
      </c>
      <c r="O920" s="1">
        <v>12.0</v>
      </c>
      <c r="P920" s="1">
        <v>6.0</v>
      </c>
      <c r="Q920" s="1">
        <v>10.0</v>
      </c>
      <c r="S920" s="1" t="s">
        <v>25</v>
      </c>
      <c r="T920" s="1" t="s">
        <v>25</v>
      </c>
      <c r="U920" s="1" t="s">
        <v>20</v>
      </c>
      <c r="V920" s="1" t="s">
        <v>40</v>
      </c>
      <c r="W920" s="1" t="s">
        <v>45</v>
      </c>
      <c r="Y920" s="1" t="str">
        <f>IFERROR(__xludf.DUMMYFUNCTION("UNIQUE(S920:W920, TRUE)"),"")</f>
        <v/>
      </c>
      <c r="Z920" s="1" t="str">
        <f>IFERROR(__xludf.DUMMYFUNCTION("""COMPUTED_VALUE"""),"Q")</f>
        <v>Q</v>
      </c>
      <c r="AA920" s="1" t="str">
        <f>IFERROR(__xludf.DUMMYFUNCTION("""COMPUTED_VALUE"""),"6")</f>
        <v>6</v>
      </c>
      <c r="AB920" s="1" t="str">
        <f>IFERROR(__xludf.DUMMYFUNCTION("""COMPUTED_VALUE"""),"T")</f>
        <v>T</v>
      </c>
      <c r="AE920" s="1">
        <f t="shared" ref="AE920:AI920" si="920">IF($A920&lt;&gt;"", COUNTIF($D920:$H920, "=" &amp; Y920),"")</f>
        <v>0</v>
      </c>
      <c r="AF920" s="1">
        <f t="shared" si="920"/>
        <v>1</v>
      </c>
      <c r="AG920" s="1">
        <f t="shared" si="920"/>
        <v>1</v>
      </c>
      <c r="AH920" s="1">
        <f t="shared" si="920"/>
        <v>1</v>
      </c>
      <c r="AI920" s="1">
        <f t="shared" si="920"/>
        <v>0</v>
      </c>
      <c r="AJ920" s="1">
        <f t="shared" si="3"/>
        <v>2</v>
      </c>
      <c r="AL920" s="1">
        <f>IFERROR(__xludf.DUMMYFUNCTION("IFERROR(TRANSPOSE(SORT(TRANSPOSE(FILTER(AE920:AI920, AE920:AI920&lt;&gt;0)),1, FALSE)))"),1.0)</f>
        <v>1</v>
      </c>
      <c r="AM920" s="1">
        <f>IFERROR(__xludf.DUMMYFUNCTION("""COMPUTED_VALUE"""),1.0)</f>
        <v>1</v>
      </c>
      <c r="AN920" s="1">
        <f>IFERROR(__xludf.DUMMYFUNCTION("""COMPUTED_VALUE"""),1.0)</f>
        <v>1</v>
      </c>
      <c r="AR920" s="1">
        <v>3.0</v>
      </c>
      <c r="AS920" s="1">
        <v>1.0</v>
      </c>
      <c r="AT920" s="1">
        <v>1.0</v>
      </c>
      <c r="AU920" s="1"/>
      <c r="AV920" s="1"/>
      <c r="AX920" s="1">
        <v>919.0</v>
      </c>
      <c r="AY920" s="1">
        <v>4.0</v>
      </c>
      <c r="AZ920" s="1">
        <v>1.0</v>
      </c>
      <c r="BA920" s="1"/>
      <c r="BB920" s="1"/>
      <c r="BC920" s="1"/>
      <c r="BD920" s="1">
        <v>9.0</v>
      </c>
      <c r="BE920" s="1">
        <v>1.0</v>
      </c>
      <c r="BF920" s="1">
        <v>9.0</v>
      </c>
      <c r="BG920" s="1">
        <v>13.0</v>
      </c>
      <c r="BH920" s="1">
        <v>9.0</v>
      </c>
      <c r="BI920" s="1" t="s">
        <v>1713</v>
      </c>
      <c r="BJ920" s="1">
        <v>189.0</v>
      </c>
      <c r="BL920" s="1">
        <v>173691.0</v>
      </c>
    </row>
    <row r="921" ht="15.75" customHeight="1">
      <c r="A921" s="2" t="s">
        <v>1714</v>
      </c>
      <c r="B921" s="1" t="str">
        <f>IFERROR(__xludf.DUMMYFUNCTION("""COMPUTED_VALUE"""),"J4236")</f>
        <v>J4236</v>
      </c>
      <c r="C921" s="1">
        <f>IFERROR(__xludf.DUMMYFUNCTION("""COMPUTED_VALUE"""),23.0)</f>
        <v>23</v>
      </c>
      <c r="D921" s="1" t="s">
        <v>22</v>
      </c>
      <c r="E921" s="1" t="s">
        <v>21</v>
      </c>
      <c r="F921" s="1" t="s">
        <v>24</v>
      </c>
      <c r="G921" s="1" t="s">
        <v>31</v>
      </c>
      <c r="H921" s="1" t="s">
        <v>40</v>
      </c>
      <c r="M921" s="1">
        <v>1.0</v>
      </c>
      <c r="N921" s="1">
        <v>4.0</v>
      </c>
      <c r="O921" s="1">
        <v>2.0</v>
      </c>
      <c r="P921" s="1">
        <v>3.0</v>
      </c>
      <c r="Q921" s="1">
        <v>6.0</v>
      </c>
      <c r="S921" s="1" t="s">
        <v>25</v>
      </c>
      <c r="T921" s="1" t="s">
        <v>21</v>
      </c>
      <c r="U921" s="1" t="s">
        <v>24</v>
      </c>
      <c r="V921" s="1" t="s">
        <v>31</v>
      </c>
      <c r="W921" s="1" t="s">
        <v>40</v>
      </c>
      <c r="Y921" s="1" t="str">
        <f>IFERROR(__xludf.DUMMYFUNCTION("UNIQUE(S921:W921, TRUE)"),"")</f>
        <v/>
      </c>
      <c r="Z921" s="1" t="str">
        <f>IFERROR(__xludf.DUMMYFUNCTION("""COMPUTED_VALUE"""),"4")</f>
        <v>4</v>
      </c>
      <c r="AA921" s="1" t="str">
        <f>IFERROR(__xludf.DUMMYFUNCTION("""COMPUTED_VALUE"""),"2")</f>
        <v>2</v>
      </c>
      <c r="AB921" s="1" t="str">
        <f>IFERROR(__xludf.DUMMYFUNCTION("""COMPUTED_VALUE"""),"3")</f>
        <v>3</v>
      </c>
      <c r="AC921" s="1" t="str">
        <f>IFERROR(__xludf.DUMMYFUNCTION("""COMPUTED_VALUE"""),"6")</f>
        <v>6</v>
      </c>
      <c r="AE921" s="1">
        <f t="shared" ref="AE921:AI921" si="921">IF($A921&lt;&gt;"", COUNTIF($D921:$H921, "=" &amp; Y921),"")</f>
        <v>0</v>
      </c>
      <c r="AF921" s="1">
        <f t="shared" si="921"/>
        <v>1</v>
      </c>
      <c r="AG921" s="1">
        <f t="shared" si="921"/>
        <v>1</v>
      </c>
      <c r="AH921" s="1">
        <f t="shared" si="921"/>
        <v>1</v>
      </c>
      <c r="AI921" s="1">
        <f t="shared" si="921"/>
        <v>1</v>
      </c>
      <c r="AJ921" s="1">
        <f t="shared" si="3"/>
        <v>1</v>
      </c>
      <c r="AL921" s="1">
        <f>IFERROR(__xludf.DUMMYFUNCTION("IFERROR(TRANSPOSE(SORT(TRANSPOSE(FILTER(AE921:AI921, AE921:AI921&lt;&gt;0)),1, FALSE)))"),1.0)</f>
        <v>1</v>
      </c>
      <c r="AM921" s="1">
        <f>IFERROR(__xludf.DUMMYFUNCTION("""COMPUTED_VALUE"""),1.0)</f>
        <v>1</v>
      </c>
      <c r="AN921" s="1">
        <f>IFERROR(__xludf.DUMMYFUNCTION("""COMPUTED_VALUE"""),1.0)</f>
        <v>1</v>
      </c>
      <c r="AO921" s="1">
        <f>IFERROR(__xludf.DUMMYFUNCTION("""COMPUTED_VALUE"""),1.0)</f>
        <v>1</v>
      </c>
      <c r="AR921" s="1">
        <v>2.0</v>
      </c>
      <c r="AS921" s="1">
        <v>1.0</v>
      </c>
      <c r="AT921" s="1">
        <v>1.0</v>
      </c>
      <c r="AU921" s="1">
        <v>1.0</v>
      </c>
      <c r="AV921" s="1"/>
      <c r="AX921" s="1">
        <v>920.0</v>
      </c>
      <c r="AY921" s="1">
        <v>4.0</v>
      </c>
      <c r="AZ921" s="1">
        <v>1.0</v>
      </c>
      <c r="BA921" s="1"/>
      <c r="BB921" s="1"/>
      <c r="BC921" s="1"/>
      <c r="BD921" s="1">
        <v>9.0</v>
      </c>
      <c r="BE921" s="1">
        <v>1.0</v>
      </c>
      <c r="BF921" s="1">
        <v>14.0</v>
      </c>
      <c r="BG921" s="1">
        <v>9.0</v>
      </c>
      <c r="BH921" s="1">
        <v>9.0</v>
      </c>
      <c r="BI921" s="1" t="s">
        <v>1715</v>
      </c>
      <c r="BJ921" s="1">
        <v>598.0</v>
      </c>
      <c r="BL921" s="1">
        <v>550160.0</v>
      </c>
    </row>
    <row r="922" ht="15.75" customHeight="1">
      <c r="A922" s="2" t="s">
        <v>1716</v>
      </c>
      <c r="B922" s="1" t="str">
        <f>IFERROR(__xludf.DUMMYFUNCTION("""COMPUTED_VALUE"""),"AJJ37")</f>
        <v>AJJ37</v>
      </c>
      <c r="C922" s="1">
        <f>IFERROR(__xludf.DUMMYFUNCTION("""COMPUTED_VALUE"""),339.0)</f>
        <v>339</v>
      </c>
      <c r="D922" s="1" t="s">
        <v>39</v>
      </c>
      <c r="E922" s="1" t="s">
        <v>22</v>
      </c>
      <c r="F922" s="1" t="s">
        <v>22</v>
      </c>
      <c r="G922" s="1" t="s">
        <v>31</v>
      </c>
      <c r="H922" s="1" t="s">
        <v>28</v>
      </c>
      <c r="M922" s="1">
        <v>14.0</v>
      </c>
      <c r="N922" s="1">
        <v>1.0</v>
      </c>
      <c r="O922" s="1">
        <v>1.0</v>
      </c>
      <c r="P922" s="1">
        <v>3.0</v>
      </c>
      <c r="Q922" s="1">
        <v>7.0</v>
      </c>
      <c r="S922" s="1" t="s">
        <v>39</v>
      </c>
      <c r="T922" s="1" t="s">
        <v>25</v>
      </c>
      <c r="U922" s="1" t="s">
        <v>25</v>
      </c>
      <c r="V922" s="1" t="s">
        <v>31</v>
      </c>
      <c r="W922" s="1" t="s">
        <v>28</v>
      </c>
      <c r="Y922" s="1" t="str">
        <f>IFERROR(__xludf.DUMMYFUNCTION("UNIQUE(S922:W922, TRUE)"),"A")</f>
        <v>A</v>
      </c>
      <c r="Z922" s="1" t="str">
        <f>IFERROR(__xludf.DUMMYFUNCTION("""COMPUTED_VALUE"""),"")</f>
        <v/>
      </c>
      <c r="AA922" s="1" t="str">
        <f>IFERROR(__xludf.DUMMYFUNCTION("""COMPUTED_VALUE"""),"3")</f>
        <v>3</v>
      </c>
      <c r="AB922" s="1" t="str">
        <f>IFERROR(__xludf.DUMMYFUNCTION("""COMPUTED_VALUE"""),"7")</f>
        <v>7</v>
      </c>
      <c r="AE922" s="1">
        <f t="shared" ref="AE922:AI922" si="922">IF($A922&lt;&gt;"", COUNTIF($D922:$H922, "=" &amp; Y922),"")</f>
        <v>1</v>
      </c>
      <c r="AF922" s="1">
        <f t="shared" si="922"/>
        <v>0</v>
      </c>
      <c r="AG922" s="1">
        <f t="shared" si="922"/>
        <v>1</v>
      </c>
      <c r="AH922" s="1">
        <f t="shared" si="922"/>
        <v>1</v>
      </c>
      <c r="AI922" s="1">
        <f t="shared" si="922"/>
        <v>0</v>
      </c>
      <c r="AJ922" s="1">
        <f t="shared" si="3"/>
        <v>2</v>
      </c>
      <c r="AL922" s="1">
        <f>IFERROR(__xludf.DUMMYFUNCTION("IFERROR(TRANSPOSE(SORT(TRANSPOSE(FILTER(AE922:AI922, AE922:AI922&lt;&gt;0)),1, FALSE)))"),1.0)</f>
        <v>1</v>
      </c>
      <c r="AM922" s="1">
        <f>IFERROR(__xludf.DUMMYFUNCTION("""COMPUTED_VALUE"""),1.0)</f>
        <v>1</v>
      </c>
      <c r="AN922" s="1">
        <f>IFERROR(__xludf.DUMMYFUNCTION("""COMPUTED_VALUE"""),1.0)</f>
        <v>1</v>
      </c>
      <c r="AR922" s="1">
        <v>3.0</v>
      </c>
      <c r="AS922" s="1">
        <v>1.0</v>
      </c>
      <c r="AT922" s="1">
        <v>1.0</v>
      </c>
      <c r="AU922" s="1"/>
      <c r="AV922" s="1"/>
      <c r="AX922" s="1">
        <v>921.0</v>
      </c>
      <c r="AY922" s="1">
        <v>4.0</v>
      </c>
      <c r="AZ922" s="1">
        <v>1.0</v>
      </c>
      <c r="BA922" s="1"/>
      <c r="BB922" s="1"/>
      <c r="BC922" s="1"/>
      <c r="BD922" s="1">
        <v>9.0</v>
      </c>
      <c r="BE922" s="1">
        <v>7.0</v>
      </c>
      <c r="BF922" s="1">
        <v>1.0</v>
      </c>
      <c r="BG922" s="1">
        <v>9.0</v>
      </c>
      <c r="BH922" s="1">
        <v>1.0</v>
      </c>
      <c r="BI922" s="1" t="s">
        <v>1717</v>
      </c>
      <c r="BJ922" s="1">
        <v>979.0</v>
      </c>
      <c r="BL922" s="1">
        <v>901659.0</v>
      </c>
    </row>
    <row r="923" ht="15.75" customHeight="1">
      <c r="A923" s="2" t="s">
        <v>1718</v>
      </c>
      <c r="B923" s="1">
        <f>IFERROR(__xludf.DUMMYFUNCTION("""COMPUTED_VALUE"""),44448.0)</f>
        <v>44448</v>
      </c>
      <c r="C923" s="1">
        <f>IFERROR(__xludf.DUMMYFUNCTION("""COMPUTED_VALUE"""),271.0)</f>
        <v>271</v>
      </c>
      <c r="D923" s="1" t="s">
        <v>21</v>
      </c>
      <c r="E923" s="1" t="s">
        <v>21</v>
      </c>
      <c r="F923" s="1" t="s">
        <v>21</v>
      </c>
      <c r="G923" s="1" t="s">
        <v>21</v>
      </c>
      <c r="H923" s="1" t="s">
        <v>30</v>
      </c>
      <c r="M923" s="1">
        <v>4.0</v>
      </c>
      <c r="N923" s="1">
        <v>4.0</v>
      </c>
      <c r="O923" s="1">
        <v>4.0</v>
      </c>
      <c r="P923" s="1">
        <v>4.0</v>
      </c>
      <c r="Q923" s="1">
        <v>8.0</v>
      </c>
      <c r="S923" s="1" t="s">
        <v>21</v>
      </c>
      <c r="T923" s="1" t="s">
        <v>21</v>
      </c>
      <c r="U923" s="1" t="s">
        <v>21</v>
      </c>
      <c r="V923" s="1" t="s">
        <v>21</v>
      </c>
      <c r="W923" s="1" t="s">
        <v>30</v>
      </c>
      <c r="Y923" s="1" t="str">
        <f>IFERROR(__xludf.DUMMYFUNCTION("UNIQUE(S923:W923, TRUE)"),"4")</f>
        <v>4</v>
      </c>
      <c r="Z923" s="1" t="str">
        <f>IFERROR(__xludf.DUMMYFUNCTION("""COMPUTED_VALUE"""),"8")</f>
        <v>8</v>
      </c>
      <c r="AE923" s="1">
        <f t="shared" ref="AE923:AI923" si="923">IF($A923&lt;&gt;"", COUNTIF($D923:$H923, "=" &amp; Y923),"")</f>
        <v>4</v>
      </c>
      <c r="AF923" s="1">
        <f t="shared" si="923"/>
        <v>1</v>
      </c>
      <c r="AG923" s="1">
        <f t="shared" si="923"/>
        <v>0</v>
      </c>
      <c r="AH923" s="1">
        <f t="shared" si="923"/>
        <v>0</v>
      </c>
      <c r="AI923" s="1">
        <f t="shared" si="923"/>
        <v>0</v>
      </c>
      <c r="AJ923" s="1">
        <f t="shared" si="3"/>
        <v>0</v>
      </c>
      <c r="AL923" s="1">
        <f>IFERROR(__xludf.DUMMYFUNCTION("IFERROR(TRANSPOSE(SORT(TRANSPOSE(FILTER(AE923:AI923, AE923:AI923&lt;&gt;0)),1, FALSE)))"),4.0)</f>
        <v>4</v>
      </c>
      <c r="AM923" s="1">
        <f>IFERROR(__xludf.DUMMYFUNCTION("""COMPUTED_VALUE"""),1.0)</f>
        <v>1</v>
      </c>
      <c r="AR923" s="1">
        <v>4.0</v>
      </c>
      <c r="AS923" s="1">
        <v>1.0</v>
      </c>
      <c r="AT923" s="1"/>
      <c r="AU923" s="1"/>
      <c r="AV923" s="1"/>
      <c r="AX923" s="1">
        <v>922.0</v>
      </c>
      <c r="AY923" s="1">
        <v>4.0</v>
      </c>
      <c r="AZ923" s="1">
        <v>1.0</v>
      </c>
      <c r="BA923" s="1"/>
      <c r="BB923" s="1"/>
      <c r="BC923" s="1"/>
      <c r="BD923" s="1">
        <v>9.0</v>
      </c>
      <c r="BE923" s="1">
        <v>8.0</v>
      </c>
      <c r="BF923" s="1">
        <v>1.0</v>
      </c>
      <c r="BG923" s="1">
        <v>8.0</v>
      </c>
      <c r="BH923" s="1">
        <v>8.0</v>
      </c>
      <c r="BI923" s="1" t="s">
        <v>1719</v>
      </c>
      <c r="BJ923" s="1">
        <v>359.0</v>
      </c>
      <c r="BL923" s="1">
        <v>330998.0</v>
      </c>
    </row>
    <row r="924" ht="15.75" customHeight="1">
      <c r="A924" s="2" t="s">
        <v>1720</v>
      </c>
      <c r="B924" s="1" t="str">
        <f>IFERROR(__xludf.DUMMYFUNCTION("""COMPUTED_VALUE"""),"Q6K96")</f>
        <v>Q6K96</v>
      </c>
      <c r="C924" s="1">
        <f>IFERROR(__xludf.DUMMYFUNCTION("""COMPUTED_VALUE"""),297.0)</f>
        <v>297</v>
      </c>
      <c r="D924" s="1" t="s">
        <v>20</v>
      </c>
      <c r="E924" s="1" t="s">
        <v>40</v>
      </c>
      <c r="F924" s="1" t="s">
        <v>38</v>
      </c>
      <c r="G924" s="1" t="s">
        <v>23</v>
      </c>
      <c r="H924" s="1" t="s">
        <v>40</v>
      </c>
      <c r="M924" s="1">
        <v>12.0</v>
      </c>
      <c r="N924" s="1">
        <v>6.0</v>
      </c>
      <c r="O924" s="1">
        <v>13.0</v>
      </c>
      <c r="P924" s="1">
        <v>9.0</v>
      </c>
      <c r="Q924" s="1">
        <v>6.0</v>
      </c>
      <c r="S924" s="1" t="s">
        <v>20</v>
      </c>
      <c r="T924" s="1" t="s">
        <v>40</v>
      </c>
      <c r="U924" s="1" t="s">
        <v>38</v>
      </c>
      <c r="V924" s="1" t="s">
        <v>23</v>
      </c>
      <c r="W924" s="1" t="s">
        <v>40</v>
      </c>
      <c r="Y924" s="1" t="str">
        <f>IFERROR(__xludf.DUMMYFUNCTION("UNIQUE(S924:W924, TRUE)"),"Q")</f>
        <v>Q</v>
      </c>
      <c r="Z924" s="1" t="str">
        <f>IFERROR(__xludf.DUMMYFUNCTION("""COMPUTED_VALUE"""),"6")</f>
        <v>6</v>
      </c>
      <c r="AA924" s="1" t="str">
        <f>IFERROR(__xludf.DUMMYFUNCTION("""COMPUTED_VALUE"""),"K")</f>
        <v>K</v>
      </c>
      <c r="AB924" s="1" t="str">
        <f>IFERROR(__xludf.DUMMYFUNCTION("""COMPUTED_VALUE"""),"9")</f>
        <v>9</v>
      </c>
      <c r="AE924" s="1">
        <f t="shared" ref="AE924:AI924" si="924">IF($A924&lt;&gt;"", COUNTIF($D924:$H924, "=" &amp; Y924),"")</f>
        <v>1</v>
      </c>
      <c r="AF924" s="1">
        <f t="shared" si="924"/>
        <v>2</v>
      </c>
      <c r="AG924" s="1">
        <f t="shared" si="924"/>
        <v>1</v>
      </c>
      <c r="AH924" s="1">
        <f t="shared" si="924"/>
        <v>1</v>
      </c>
      <c r="AI924" s="1">
        <f t="shared" si="924"/>
        <v>0</v>
      </c>
      <c r="AJ924" s="1">
        <f t="shared" si="3"/>
        <v>0</v>
      </c>
      <c r="AL924" s="1">
        <f>IFERROR(__xludf.DUMMYFUNCTION("IFERROR(TRANSPOSE(SORT(TRANSPOSE(FILTER(AE924:AI924, AE924:AI924&lt;&gt;0)),1, FALSE)))"),2.0)</f>
        <v>2</v>
      </c>
      <c r="AM924" s="1">
        <f>IFERROR(__xludf.DUMMYFUNCTION("""COMPUTED_VALUE"""),1.0)</f>
        <v>1</v>
      </c>
      <c r="AN924" s="1">
        <f>IFERROR(__xludf.DUMMYFUNCTION("""COMPUTED_VALUE"""),1.0)</f>
        <v>1</v>
      </c>
      <c r="AO924" s="1">
        <f>IFERROR(__xludf.DUMMYFUNCTION("""COMPUTED_VALUE"""),1.0)</f>
        <v>1</v>
      </c>
      <c r="AR924" s="1">
        <v>2.0</v>
      </c>
      <c r="AS924" s="1">
        <v>1.0</v>
      </c>
      <c r="AT924" s="1">
        <v>1.0</v>
      </c>
      <c r="AU924" s="1">
        <v>1.0</v>
      </c>
      <c r="AV924" s="1"/>
      <c r="AX924" s="1">
        <v>923.0</v>
      </c>
      <c r="AY924" s="1">
        <v>4.0</v>
      </c>
      <c r="AZ924" s="1">
        <v>1.0</v>
      </c>
      <c r="BA924" s="1"/>
      <c r="BB924" s="1"/>
      <c r="BC924" s="1"/>
      <c r="BD924" s="1">
        <v>9.0</v>
      </c>
      <c r="BE924" s="1">
        <v>9.0</v>
      </c>
      <c r="BF924" s="1">
        <v>9.0</v>
      </c>
      <c r="BG924" s="1">
        <v>9.0</v>
      </c>
      <c r="BH924" s="1">
        <v>8.0</v>
      </c>
      <c r="BI924" s="1">
        <v>99998.0</v>
      </c>
      <c r="BJ924" s="1">
        <v>570.0</v>
      </c>
      <c r="BL924" s="1">
        <v>526110.0</v>
      </c>
    </row>
    <row r="925" ht="15.75" customHeight="1">
      <c r="A925" s="2" t="s">
        <v>1721</v>
      </c>
      <c r="B925" s="1" t="str">
        <f>IFERROR(__xludf.DUMMYFUNCTION("""COMPUTED_VALUE"""),"57J55")</f>
        <v>57J55</v>
      </c>
      <c r="C925" s="1">
        <f>IFERROR(__xludf.DUMMYFUNCTION("""COMPUTED_VALUE"""),115.0)</f>
        <v>115</v>
      </c>
      <c r="D925" s="1" t="s">
        <v>29</v>
      </c>
      <c r="E925" s="1" t="s">
        <v>28</v>
      </c>
      <c r="F925" s="1" t="s">
        <v>22</v>
      </c>
      <c r="G925" s="1" t="s">
        <v>29</v>
      </c>
      <c r="H925" s="1" t="s">
        <v>29</v>
      </c>
      <c r="M925" s="1">
        <v>5.0</v>
      </c>
      <c r="N925" s="1">
        <v>7.0</v>
      </c>
      <c r="O925" s="1">
        <v>1.0</v>
      </c>
      <c r="P925" s="1">
        <v>5.0</v>
      </c>
      <c r="Q925" s="1">
        <v>5.0</v>
      </c>
      <c r="S925" s="1" t="s">
        <v>29</v>
      </c>
      <c r="T925" s="1" t="s">
        <v>28</v>
      </c>
      <c r="U925" s="1" t="s">
        <v>25</v>
      </c>
      <c r="V925" s="1" t="s">
        <v>29</v>
      </c>
      <c r="W925" s="1" t="s">
        <v>29</v>
      </c>
      <c r="Y925" s="1" t="str">
        <f>IFERROR(__xludf.DUMMYFUNCTION("UNIQUE(S925:W925, TRUE)"),"5")</f>
        <v>5</v>
      </c>
      <c r="Z925" s="1" t="str">
        <f>IFERROR(__xludf.DUMMYFUNCTION("""COMPUTED_VALUE"""),"7")</f>
        <v>7</v>
      </c>
      <c r="AA925" s="1" t="str">
        <f>IFERROR(__xludf.DUMMYFUNCTION("""COMPUTED_VALUE"""),"")</f>
        <v/>
      </c>
      <c r="AE925" s="1">
        <f t="shared" ref="AE925:AI925" si="925">IF($A925&lt;&gt;"", COUNTIF($D925:$H925, "=" &amp; Y925),"")</f>
        <v>3</v>
      </c>
      <c r="AF925" s="1">
        <f t="shared" si="925"/>
        <v>1</v>
      </c>
      <c r="AG925" s="1">
        <f t="shared" si="925"/>
        <v>0</v>
      </c>
      <c r="AH925" s="1">
        <f t="shared" si="925"/>
        <v>0</v>
      </c>
      <c r="AI925" s="1">
        <f t="shared" si="925"/>
        <v>0</v>
      </c>
      <c r="AJ925" s="1">
        <f t="shared" si="3"/>
        <v>1</v>
      </c>
      <c r="AL925" s="1">
        <f>IFERROR(__xludf.DUMMYFUNCTION("IFERROR(TRANSPOSE(SORT(TRANSPOSE(FILTER(AE925:AI925, AE925:AI925&lt;&gt;0)),1, FALSE)))"),3.0)</f>
        <v>3</v>
      </c>
      <c r="AM925" s="1">
        <f>IFERROR(__xludf.DUMMYFUNCTION("""COMPUTED_VALUE"""),1.0)</f>
        <v>1</v>
      </c>
      <c r="AR925" s="1">
        <v>4.0</v>
      </c>
      <c r="AS925" s="1">
        <v>1.0</v>
      </c>
      <c r="AT925" s="1"/>
      <c r="AU925" s="1"/>
      <c r="AV925" s="1"/>
      <c r="AX925" s="1">
        <v>924.0</v>
      </c>
      <c r="AY925" s="1">
        <v>4.0</v>
      </c>
      <c r="AZ925" s="1">
        <v>1.0</v>
      </c>
      <c r="BA925" s="1"/>
      <c r="BB925" s="1"/>
      <c r="BC925" s="1"/>
      <c r="BD925" s="1">
        <v>9.0</v>
      </c>
      <c r="BE925" s="1">
        <v>9.0</v>
      </c>
      <c r="BF925" s="1">
        <v>13.0</v>
      </c>
      <c r="BG925" s="1">
        <v>9.0</v>
      </c>
      <c r="BH925" s="1">
        <v>9.0</v>
      </c>
      <c r="BI925" s="1" t="s">
        <v>1722</v>
      </c>
      <c r="BJ925" s="1">
        <v>74.0</v>
      </c>
      <c r="BL925" s="1">
        <v>68376.0</v>
      </c>
    </row>
    <row r="926" ht="15.75" customHeight="1">
      <c r="A926" s="2" t="s">
        <v>1723</v>
      </c>
      <c r="B926" s="1" t="str">
        <f>IFERROR(__xludf.DUMMYFUNCTION("""COMPUTED_VALUE"""),"TTK8K")</f>
        <v>TTK8K</v>
      </c>
      <c r="C926" s="1">
        <f>IFERROR(__xludf.DUMMYFUNCTION("""COMPUTED_VALUE"""),729.0)</f>
        <v>729</v>
      </c>
      <c r="D926" s="1" t="s">
        <v>45</v>
      </c>
      <c r="E926" s="1" t="s">
        <v>45</v>
      </c>
      <c r="F926" s="1" t="s">
        <v>38</v>
      </c>
      <c r="G926" s="1" t="s">
        <v>30</v>
      </c>
      <c r="H926" s="1" t="s">
        <v>38</v>
      </c>
      <c r="M926" s="1">
        <v>10.0</v>
      </c>
      <c r="N926" s="1">
        <v>10.0</v>
      </c>
      <c r="O926" s="1">
        <v>13.0</v>
      </c>
      <c r="P926" s="1">
        <v>8.0</v>
      </c>
      <c r="Q926" s="1">
        <v>13.0</v>
      </c>
      <c r="S926" s="1" t="s">
        <v>45</v>
      </c>
      <c r="T926" s="1" t="s">
        <v>45</v>
      </c>
      <c r="U926" s="1" t="s">
        <v>38</v>
      </c>
      <c r="V926" s="1" t="s">
        <v>30</v>
      </c>
      <c r="W926" s="1" t="s">
        <v>38</v>
      </c>
      <c r="Y926" s="1" t="str">
        <f>IFERROR(__xludf.DUMMYFUNCTION("UNIQUE(S926:W926, TRUE)"),"T")</f>
        <v>T</v>
      </c>
      <c r="Z926" s="1" t="str">
        <f>IFERROR(__xludf.DUMMYFUNCTION("""COMPUTED_VALUE"""),"K")</f>
        <v>K</v>
      </c>
      <c r="AA926" s="1" t="str">
        <f>IFERROR(__xludf.DUMMYFUNCTION("""COMPUTED_VALUE"""),"8")</f>
        <v>8</v>
      </c>
      <c r="AE926" s="1">
        <f t="shared" ref="AE926:AI926" si="926">IF($A926&lt;&gt;"", COUNTIF($D926:$H926, "=" &amp; Y926),"")</f>
        <v>2</v>
      </c>
      <c r="AF926" s="1">
        <f t="shared" si="926"/>
        <v>2</v>
      </c>
      <c r="AG926" s="1">
        <f t="shared" si="926"/>
        <v>1</v>
      </c>
      <c r="AH926" s="1">
        <f t="shared" si="926"/>
        <v>0</v>
      </c>
      <c r="AI926" s="1">
        <f t="shared" si="926"/>
        <v>0</v>
      </c>
      <c r="AJ926" s="1">
        <f t="shared" si="3"/>
        <v>0</v>
      </c>
      <c r="AL926" s="1">
        <f>IFERROR(__xludf.DUMMYFUNCTION("IFERROR(TRANSPOSE(SORT(TRANSPOSE(FILTER(AE926:AI926, AE926:AI926&lt;&gt;0)),1, FALSE)))"),2.0)</f>
        <v>2</v>
      </c>
      <c r="AM926" s="1">
        <f>IFERROR(__xludf.DUMMYFUNCTION("""COMPUTED_VALUE"""),2.0)</f>
        <v>2</v>
      </c>
      <c r="AN926" s="1">
        <f>IFERROR(__xludf.DUMMYFUNCTION("""COMPUTED_VALUE"""),1.0)</f>
        <v>1</v>
      </c>
      <c r="AR926" s="1">
        <v>2.0</v>
      </c>
      <c r="AS926" s="1">
        <v>2.0</v>
      </c>
      <c r="AT926" s="1">
        <v>1.0</v>
      </c>
      <c r="AU926" s="1"/>
      <c r="AV926" s="1"/>
      <c r="AX926" s="1">
        <v>925.0</v>
      </c>
      <c r="AY926" s="1">
        <v>4.0</v>
      </c>
      <c r="AZ926" s="1">
        <v>1.0</v>
      </c>
      <c r="BA926" s="1"/>
      <c r="BB926" s="1"/>
      <c r="BC926" s="1"/>
      <c r="BD926" s="1">
        <v>9.0</v>
      </c>
      <c r="BE926" s="1">
        <v>10.0</v>
      </c>
      <c r="BF926" s="1">
        <v>9.0</v>
      </c>
      <c r="BG926" s="1">
        <v>1.0</v>
      </c>
      <c r="BH926" s="1">
        <v>9.0</v>
      </c>
      <c r="BI926" s="1" t="s">
        <v>1724</v>
      </c>
      <c r="BJ926" s="1">
        <v>383.0</v>
      </c>
      <c r="BL926" s="1">
        <v>354275.0</v>
      </c>
    </row>
    <row r="927" ht="15.75" customHeight="1">
      <c r="A927" s="2" t="s">
        <v>1725</v>
      </c>
      <c r="B927" s="1" t="str">
        <f>IFERROR(__xludf.DUMMYFUNCTION("""COMPUTED_VALUE"""),"666AA")</f>
        <v>666AA</v>
      </c>
      <c r="C927" s="1">
        <f>IFERROR(__xludf.DUMMYFUNCTION("""COMPUTED_VALUE"""),377.0)</f>
        <v>377</v>
      </c>
      <c r="D927" s="1" t="s">
        <v>40</v>
      </c>
      <c r="E927" s="1" t="s">
        <v>40</v>
      </c>
      <c r="F927" s="1" t="s">
        <v>40</v>
      </c>
      <c r="G927" s="1" t="s">
        <v>39</v>
      </c>
      <c r="H927" s="1" t="s">
        <v>39</v>
      </c>
      <c r="M927" s="1">
        <v>6.0</v>
      </c>
      <c r="N927" s="1">
        <v>6.0</v>
      </c>
      <c r="O927" s="1">
        <v>6.0</v>
      </c>
      <c r="P927" s="1">
        <v>14.0</v>
      </c>
      <c r="Q927" s="1">
        <v>14.0</v>
      </c>
      <c r="S927" s="1" t="s">
        <v>40</v>
      </c>
      <c r="T927" s="1" t="s">
        <v>40</v>
      </c>
      <c r="U927" s="1" t="s">
        <v>40</v>
      </c>
      <c r="V927" s="1" t="s">
        <v>39</v>
      </c>
      <c r="W927" s="1" t="s">
        <v>39</v>
      </c>
      <c r="Y927" s="1" t="str">
        <f>IFERROR(__xludf.DUMMYFUNCTION("UNIQUE(S927:W927, TRUE)"),"6")</f>
        <v>6</v>
      </c>
      <c r="Z927" s="1" t="str">
        <f>IFERROR(__xludf.DUMMYFUNCTION("""COMPUTED_VALUE"""),"A")</f>
        <v>A</v>
      </c>
      <c r="AE927" s="1">
        <f t="shared" ref="AE927:AI927" si="927">IF($A927&lt;&gt;"", COUNTIF($D927:$H927, "=" &amp; Y927),"")</f>
        <v>3</v>
      </c>
      <c r="AF927" s="1">
        <f t="shared" si="927"/>
        <v>2</v>
      </c>
      <c r="AG927" s="1">
        <f t="shared" si="927"/>
        <v>0</v>
      </c>
      <c r="AH927" s="1">
        <f t="shared" si="927"/>
        <v>0</v>
      </c>
      <c r="AI927" s="1">
        <f t="shared" si="927"/>
        <v>0</v>
      </c>
      <c r="AJ927" s="1">
        <f t="shared" si="3"/>
        <v>0</v>
      </c>
      <c r="AL927" s="1">
        <f>IFERROR(__xludf.DUMMYFUNCTION("IFERROR(TRANSPOSE(SORT(TRANSPOSE(FILTER(AE927:AI927, AE927:AI927&lt;&gt;0)),1, FALSE)))"),3.0)</f>
        <v>3</v>
      </c>
      <c r="AM927" s="1">
        <f>IFERROR(__xludf.DUMMYFUNCTION("""COMPUTED_VALUE"""),2.0)</f>
        <v>2</v>
      </c>
      <c r="AR927" s="1">
        <v>3.0</v>
      </c>
      <c r="AS927" s="1">
        <v>2.0</v>
      </c>
      <c r="AT927" s="1"/>
      <c r="AU927" s="1"/>
      <c r="AV927" s="1"/>
      <c r="AX927" s="1">
        <v>926.0</v>
      </c>
      <c r="AY927" s="1">
        <v>4.0</v>
      </c>
      <c r="AZ927" s="1">
        <v>1.0</v>
      </c>
      <c r="BA927" s="1"/>
      <c r="BB927" s="1"/>
      <c r="BC927" s="1"/>
      <c r="BD927" s="1">
        <v>10.0</v>
      </c>
      <c r="BE927" s="1">
        <v>1.0</v>
      </c>
      <c r="BF927" s="1">
        <v>1.0</v>
      </c>
      <c r="BG927" s="1">
        <v>7.0</v>
      </c>
      <c r="BH927" s="1">
        <v>10.0</v>
      </c>
      <c r="BI927" s="1" t="s">
        <v>1726</v>
      </c>
      <c r="BJ927" s="1">
        <v>758.0</v>
      </c>
      <c r="BL927" s="1">
        <v>701908.0</v>
      </c>
    </row>
    <row r="928" ht="15.75" customHeight="1">
      <c r="A928" s="2" t="s">
        <v>1727</v>
      </c>
      <c r="B928" s="1">
        <f>IFERROR(__xludf.DUMMYFUNCTION("""COMPUTED_VALUE"""),24662.0)</f>
        <v>24662</v>
      </c>
      <c r="C928" s="1">
        <f>IFERROR(__xludf.DUMMYFUNCTION("""COMPUTED_VALUE"""),251.0)</f>
        <v>251</v>
      </c>
      <c r="D928" s="1" t="s">
        <v>24</v>
      </c>
      <c r="E928" s="1" t="s">
        <v>21</v>
      </c>
      <c r="F928" s="1" t="s">
        <v>40</v>
      </c>
      <c r="G928" s="1" t="s">
        <v>40</v>
      </c>
      <c r="H928" s="1" t="s">
        <v>24</v>
      </c>
      <c r="M928" s="1">
        <v>2.0</v>
      </c>
      <c r="N928" s="1">
        <v>4.0</v>
      </c>
      <c r="O928" s="1">
        <v>6.0</v>
      </c>
      <c r="P928" s="1">
        <v>6.0</v>
      </c>
      <c r="Q928" s="1">
        <v>2.0</v>
      </c>
      <c r="S928" s="1" t="s">
        <v>24</v>
      </c>
      <c r="T928" s="1" t="s">
        <v>21</v>
      </c>
      <c r="U928" s="1" t="s">
        <v>40</v>
      </c>
      <c r="V928" s="1" t="s">
        <v>40</v>
      </c>
      <c r="W928" s="1" t="s">
        <v>24</v>
      </c>
      <c r="Y928" s="1" t="str">
        <f>IFERROR(__xludf.DUMMYFUNCTION("UNIQUE(S928:W928, TRUE)"),"2")</f>
        <v>2</v>
      </c>
      <c r="Z928" s="1" t="str">
        <f>IFERROR(__xludf.DUMMYFUNCTION("""COMPUTED_VALUE"""),"4")</f>
        <v>4</v>
      </c>
      <c r="AA928" s="1" t="str">
        <f>IFERROR(__xludf.DUMMYFUNCTION("""COMPUTED_VALUE"""),"6")</f>
        <v>6</v>
      </c>
      <c r="AE928" s="1">
        <f t="shared" ref="AE928:AI928" si="928">IF($A928&lt;&gt;"", COUNTIF($D928:$H928, "=" &amp; Y928),"")</f>
        <v>2</v>
      </c>
      <c r="AF928" s="1">
        <f t="shared" si="928"/>
        <v>1</v>
      </c>
      <c r="AG928" s="1">
        <f t="shared" si="928"/>
        <v>2</v>
      </c>
      <c r="AH928" s="1">
        <f t="shared" si="928"/>
        <v>0</v>
      </c>
      <c r="AI928" s="1">
        <f t="shared" si="928"/>
        <v>0</v>
      </c>
      <c r="AJ928" s="1">
        <f t="shared" si="3"/>
        <v>0</v>
      </c>
      <c r="AL928" s="1">
        <f>IFERROR(__xludf.DUMMYFUNCTION("IFERROR(TRANSPOSE(SORT(TRANSPOSE(FILTER(AE928:AI928, AE928:AI928&lt;&gt;0)),1, FALSE)))"),2.0)</f>
        <v>2</v>
      </c>
      <c r="AM928" s="1">
        <f>IFERROR(__xludf.DUMMYFUNCTION("""COMPUTED_VALUE"""),2.0)</f>
        <v>2</v>
      </c>
      <c r="AN928" s="1">
        <f>IFERROR(__xludf.DUMMYFUNCTION("""COMPUTED_VALUE"""),1.0)</f>
        <v>1</v>
      </c>
      <c r="AR928" s="1">
        <v>2.0</v>
      </c>
      <c r="AS928" s="1">
        <v>2.0</v>
      </c>
      <c r="AT928" s="1">
        <v>1.0</v>
      </c>
      <c r="AU928" s="1"/>
      <c r="AV928" s="1"/>
      <c r="AX928" s="1">
        <v>927.0</v>
      </c>
      <c r="AY928" s="1">
        <v>4.0</v>
      </c>
      <c r="AZ928" s="1">
        <v>1.0</v>
      </c>
      <c r="BA928" s="1"/>
      <c r="BB928" s="1"/>
      <c r="BC928" s="1"/>
      <c r="BD928" s="1">
        <v>10.0</v>
      </c>
      <c r="BE928" s="1">
        <v>1.0</v>
      </c>
      <c r="BF928" s="1">
        <v>10.0</v>
      </c>
      <c r="BG928" s="1">
        <v>10.0</v>
      </c>
      <c r="BH928" s="1">
        <v>3.0</v>
      </c>
      <c r="BI928" s="1" t="s">
        <v>1728</v>
      </c>
      <c r="BJ928" s="1">
        <v>38.0</v>
      </c>
      <c r="BL928" s="1">
        <v>35226.0</v>
      </c>
    </row>
    <row r="929" ht="15.75" customHeight="1">
      <c r="A929" s="2" t="s">
        <v>1729</v>
      </c>
      <c r="B929" s="1" t="str">
        <f>IFERROR(__xludf.DUMMYFUNCTION("""COMPUTED_VALUE"""),"4TAAA")</f>
        <v>4TAAA</v>
      </c>
      <c r="C929" s="1">
        <f>IFERROR(__xludf.DUMMYFUNCTION("""COMPUTED_VALUE"""),135.0)</f>
        <v>135</v>
      </c>
      <c r="D929" s="1" t="s">
        <v>21</v>
      </c>
      <c r="E929" s="1" t="s">
        <v>45</v>
      </c>
      <c r="F929" s="1" t="s">
        <v>39</v>
      </c>
      <c r="G929" s="1" t="s">
        <v>39</v>
      </c>
      <c r="H929" s="1" t="s">
        <v>39</v>
      </c>
      <c r="M929" s="1">
        <v>4.0</v>
      </c>
      <c r="N929" s="1">
        <v>10.0</v>
      </c>
      <c r="O929" s="1">
        <v>14.0</v>
      </c>
      <c r="P929" s="1">
        <v>14.0</v>
      </c>
      <c r="Q929" s="1">
        <v>14.0</v>
      </c>
      <c r="S929" s="1" t="s">
        <v>21</v>
      </c>
      <c r="T929" s="1" t="s">
        <v>45</v>
      </c>
      <c r="U929" s="1" t="s">
        <v>39</v>
      </c>
      <c r="V929" s="1" t="s">
        <v>39</v>
      </c>
      <c r="W929" s="1" t="s">
        <v>39</v>
      </c>
      <c r="Y929" s="1" t="str">
        <f>IFERROR(__xludf.DUMMYFUNCTION("UNIQUE(S929:W929, TRUE)"),"4")</f>
        <v>4</v>
      </c>
      <c r="Z929" s="1" t="str">
        <f>IFERROR(__xludf.DUMMYFUNCTION("""COMPUTED_VALUE"""),"T")</f>
        <v>T</v>
      </c>
      <c r="AA929" s="1" t="str">
        <f>IFERROR(__xludf.DUMMYFUNCTION("""COMPUTED_VALUE"""),"A")</f>
        <v>A</v>
      </c>
      <c r="AE929" s="1">
        <f t="shared" ref="AE929:AI929" si="929">IF($A929&lt;&gt;"", COUNTIF($D929:$H929, "=" &amp; Y929),"")</f>
        <v>1</v>
      </c>
      <c r="AF929" s="1">
        <f t="shared" si="929"/>
        <v>1</v>
      </c>
      <c r="AG929" s="1">
        <f t="shared" si="929"/>
        <v>3</v>
      </c>
      <c r="AH929" s="1">
        <f t="shared" si="929"/>
        <v>0</v>
      </c>
      <c r="AI929" s="1">
        <f t="shared" si="929"/>
        <v>0</v>
      </c>
      <c r="AJ929" s="1">
        <f t="shared" si="3"/>
        <v>0</v>
      </c>
      <c r="AL929" s="1">
        <f>IFERROR(__xludf.DUMMYFUNCTION("IFERROR(TRANSPOSE(SORT(TRANSPOSE(FILTER(AE929:AI929, AE929:AI929&lt;&gt;0)),1, FALSE)))"),3.0)</f>
        <v>3</v>
      </c>
      <c r="AM929" s="1">
        <f>IFERROR(__xludf.DUMMYFUNCTION("""COMPUTED_VALUE"""),1.0)</f>
        <v>1</v>
      </c>
      <c r="AN929" s="1">
        <f>IFERROR(__xludf.DUMMYFUNCTION("""COMPUTED_VALUE"""),1.0)</f>
        <v>1</v>
      </c>
      <c r="AR929" s="1">
        <v>3.0</v>
      </c>
      <c r="AS929" s="1">
        <v>1.0</v>
      </c>
      <c r="AT929" s="1">
        <v>1.0</v>
      </c>
      <c r="AU929" s="1"/>
      <c r="AV929" s="1"/>
      <c r="AX929" s="1">
        <v>928.0</v>
      </c>
      <c r="AY929" s="1">
        <v>4.0</v>
      </c>
      <c r="AZ929" s="1">
        <v>1.0</v>
      </c>
      <c r="BA929" s="1"/>
      <c r="BB929" s="1"/>
      <c r="BC929" s="1"/>
      <c r="BD929" s="1">
        <v>10.0</v>
      </c>
      <c r="BE929" s="1">
        <v>1.0</v>
      </c>
      <c r="BF929" s="1">
        <v>10.0</v>
      </c>
      <c r="BG929" s="1">
        <v>10.0</v>
      </c>
      <c r="BH929" s="1">
        <v>9.0</v>
      </c>
      <c r="BI929" s="1" t="s">
        <v>1730</v>
      </c>
      <c r="BJ929" s="1">
        <v>797.0</v>
      </c>
      <c r="BL929" s="1">
        <v>739616.0</v>
      </c>
    </row>
    <row r="930" ht="15.75" customHeight="1">
      <c r="A930" s="2" t="s">
        <v>1731</v>
      </c>
      <c r="B930" s="1">
        <f>IFERROR(__xludf.DUMMYFUNCTION("""COMPUTED_VALUE"""),83353.0)</f>
        <v>83353</v>
      </c>
      <c r="C930" s="1">
        <f>IFERROR(__xludf.DUMMYFUNCTION("""COMPUTED_VALUE"""),659.0)</f>
        <v>659</v>
      </c>
      <c r="D930" s="1" t="s">
        <v>30</v>
      </c>
      <c r="E930" s="1" t="s">
        <v>31</v>
      </c>
      <c r="F930" s="1" t="s">
        <v>31</v>
      </c>
      <c r="G930" s="1" t="s">
        <v>29</v>
      </c>
      <c r="H930" s="1" t="s">
        <v>31</v>
      </c>
      <c r="M930" s="1">
        <v>8.0</v>
      </c>
      <c r="N930" s="1">
        <v>3.0</v>
      </c>
      <c r="O930" s="1">
        <v>3.0</v>
      </c>
      <c r="P930" s="1">
        <v>5.0</v>
      </c>
      <c r="Q930" s="1">
        <v>3.0</v>
      </c>
      <c r="S930" s="1" t="s">
        <v>30</v>
      </c>
      <c r="T930" s="1" t="s">
        <v>31</v>
      </c>
      <c r="U930" s="1" t="s">
        <v>31</v>
      </c>
      <c r="V930" s="1" t="s">
        <v>29</v>
      </c>
      <c r="W930" s="1" t="s">
        <v>31</v>
      </c>
      <c r="Y930" s="1" t="str">
        <f>IFERROR(__xludf.DUMMYFUNCTION("UNIQUE(S930:W930, TRUE)"),"8")</f>
        <v>8</v>
      </c>
      <c r="Z930" s="1" t="str">
        <f>IFERROR(__xludf.DUMMYFUNCTION("""COMPUTED_VALUE"""),"3")</f>
        <v>3</v>
      </c>
      <c r="AA930" s="1" t="str">
        <f>IFERROR(__xludf.DUMMYFUNCTION("""COMPUTED_VALUE"""),"5")</f>
        <v>5</v>
      </c>
      <c r="AE930" s="1">
        <f t="shared" ref="AE930:AI930" si="930">IF($A930&lt;&gt;"", COUNTIF($D930:$H930, "=" &amp; Y930),"")</f>
        <v>1</v>
      </c>
      <c r="AF930" s="1">
        <f t="shared" si="930"/>
        <v>3</v>
      </c>
      <c r="AG930" s="1">
        <f t="shared" si="930"/>
        <v>1</v>
      </c>
      <c r="AH930" s="1">
        <f t="shared" si="930"/>
        <v>0</v>
      </c>
      <c r="AI930" s="1">
        <f t="shared" si="930"/>
        <v>0</v>
      </c>
      <c r="AJ930" s="1">
        <f t="shared" si="3"/>
        <v>0</v>
      </c>
      <c r="AL930" s="1">
        <f>IFERROR(__xludf.DUMMYFUNCTION("IFERROR(TRANSPOSE(SORT(TRANSPOSE(FILTER(AE930:AI930, AE930:AI930&lt;&gt;0)),1, FALSE)))"),3.0)</f>
        <v>3</v>
      </c>
      <c r="AM930" s="1">
        <f>IFERROR(__xludf.DUMMYFUNCTION("""COMPUTED_VALUE"""),1.0)</f>
        <v>1</v>
      </c>
      <c r="AN930" s="1">
        <f>IFERROR(__xludf.DUMMYFUNCTION("""COMPUTED_VALUE"""),1.0)</f>
        <v>1</v>
      </c>
      <c r="AR930" s="1">
        <v>3.0</v>
      </c>
      <c r="AS930" s="1">
        <v>1.0</v>
      </c>
      <c r="AT930" s="1">
        <v>1.0</v>
      </c>
      <c r="AU930" s="1"/>
      <c r="AV930" s="1"/>
      <c r="AX930" s="1">
        <v>929.0</v>
      </c>
      <c r="AY930" s="1">
        <v>4.0</v>
      </c>
      <c r="AZ930" s="1">
        <v>1.0</v>
      </c>
      <c r="BA930" s="1"/>
      <c r="BB930" s="1"/>
      <c r="BC930" s="1"/>
      <c r="BD930" s="1">
        <v>10.0</v>
      </c>
      <c r="BE930" s="1">
        <v>2.0</v>
      </c>
      <c r="BF930" s="1">
        <v>10.0</v>
      </c>
      <c r="BG930" s="1">
        <v>10.0</v>
      </c>
      <c r="BH930" s="1">
        <v>1.0</v>
      </c>
      <c r="BI930" s="1" t="s">
        <v>1732</v>
      </c>
      <c r="BJ930" s="1">
        <v>215.0</v>
      </c>
      <c r="BL930" s="1">
        <v>199735.0</v>
      </c>
    </row>
    <row r="931" ht="15.75" customHeight="1">
      <c r="A931" s="2" t="s">
        <v>1733</v>
      </c>
      <c r="B931" s="1" t="str">
        <f>IFERROR(__xludf.DUMMYFUNCTION("""COMPUTED_VALUE"""),"2J429")</f>
        <v>2J429</v>
      </c>
      <c r="C931" s="1">
        <f>IFERROR(__xludf.DUMMYFUNCTION("""COMPUTED_VALUE"""),354.0)</f>
        <v>354</v>
      </c>
      <c r="D931" s="1" t="s">
        <v>24</v>
      </c>
      <c r="E931" s="1" t="s">
        <v>22</v>
      </c>
      <c r="F931" s="1" t="s">
        <v>21</v>
      </c>
      <c r="G931" s="1" t="s">
        <v>24</v>
      </c>
      <c r="H931" s="1" t="s">
        <v>23</v>
      </c>
      <c r="M931" s="1">
        <v>2.0</v>
      </c>
      <c r="N931" s="1">
        <v>1.0</v>
      </c>
      <c r="O931" s="1">
        <v>4.0</v>
      </c>
      <c r="P931" s="1">
        <v>2.0</v>
      </c>
      <c r="Q931" s="1">
        <v>9.0</v>
      </c>
      <c r="S931" s="1" t="s">
        <v>24</v>
      </c>
      <c r="T931" s="1" t="s">
        <v>25</v>
      </c>
      <c r="U931" s="1" t="s">
        <v>21</v>
      </c>
      <c r="V931" s="1" t="s">
        <v>24</v>
      </c>
      <c r="W931" s="1" t="s">
        <v>23</v>
      </c>
      <c r="Y931" s="1" t="str">
        <f>IFERROR(__xludf.DUMMYFUNCTION("UNIQUE(S931:W931, TRUE)"),"2")</f>
        <v>2</v>
      </c>
      <c r="Z931" s="1" t="str">
        <f>IFERROR(__xludf.DUMMYFUNCTION("""COMPUTED_VALUE"""),"")</f>
        <v/>
      </c>
      <c r="AA931" s="1" t="str">
        <f>IFERROR(__xludf.DUMMYFUNCTION("""COMPUTED_VALUE"""),"4")</f>
        <v>4</v>
      </c>
      <c r="AB931" s="1" t="str">
        <f>IFERROR(__xludf.DUMMYFUNCTION("""COMPUTED_VALUE"""),"9")</f>
        <v>9</v>
      </c>
      <c r="AE931" s="1">
        <f t="shared" ref="AE931:AI931" si="931">IF($A931&lt;&gt;"", COUNTIF($D931:$H931, "=" &amp; Y931),"")</f>
        <v>2</v>
      </c>
      <c r="AF931" s="1">
        <f t="shared" si="931"/>
        <v>0</v>
      </c>
      <c r="AG931" s="1">
        <f t="shared" si="931"/>
        <v>1</v>
      </c>
      <c r="AH931" s="1">
        <f t="shared" si="931"/>
        <v>1</v>
      </c>
      <c r="AI931" s="1">
        <f t="shared" si="931"/>
        <v>0</v>
      </c>
      <c r="AJ931" s="1">
        <f t="shared" si="3"/>
        <v>1</v>
      </c>
      <c r="AL931" s="1">
        <f>IFERROR(__xludf.DUMMYFUNCTION("IFERROR(TRANSPOSE(SORT(TRANSPOSE(FILTER(AE931:AI931, AE931:AI931&lt;&gt;0)),1, FALSE)))"),2.0)</f>
        <v>2</v>
      </c>
      <c r="AM931" s="1">
        <f>IFERROR(__xludf.DUMMYFUNCTION("""COMPUTED_VALUE"""),1.0)</f>
        <v>1</v>
      </c>
      <c r="AN931" s="1">
        <f>IFERROR(__xludf.DUMMYFUNCTION("""COMPUTED_VALUE"""),1.0)</f>
        <v>1</v>
      </c>
      <c r="AR931" s="1">
        <v>3.0</v>
      </c>
      <c r="AS931" s="1">
        <v>1.0</v>
      </c>
      <c r="AT931" s="1">
        <v>1.0</v>
      </c>
      <c r="AU931" s="1"/>
      <c r="AV931" s="1"/>
      <c r="AX931" s="1">
        <v>930.0</v>
      </c>
      <c r="AY931" s="1">
        <v>4.0</v>
      </c>
      <c r="AZ931" s="1">
        <v>1.0</v>
      </c>
      <c r="BA931" s="1"/>
      <c r="BB931" s="1"/>
      <c r="BC931" s="1"/>
      <c r="BD931" s="1">
        <v>10.0</v>
      </c>
      <c r="BE931" s="1">
        <v>4.0</v>
      </c>
      <c r="BF931" s="1">
        <v>4.0</v>
      </c>
      <c r="BG931" s="1">
        <v>4.0</v>
      </c>
      <c r="BH931" s="1">
        <v>4.0</v>
      </c>
      <c r="BI931" s="1" t="s">
        <v>1734</v>
      </c>
      <c r="BJ931" s="1">
        <v>792.0</v>
      </c>
      <c r="BL931" s="1">
        <v>736560.0</v>
      </c>
    </row>
    <row r="932" ht="15.75" customHeight="1">
      <c r="A932" s="2" t="s">
        <v>1735</v>
      </c>
      <c r="B932" s="1" t="str">
        <f>IFERROR(__xludf.DUMMYFUNCTION("""COMPUTED_VALUE"""),"9K9K9")</f>
        <v>9K9K9</v>
      </c>
      <c r="C932" s="1">
        <f>IFERROR(__xludf.DUMMYFUNCTION("""COMPUTED_VALUE"""),756.0)</f>
        <v>756</v>
      </c>
      <c r="D932" s="1" t="s">
        <v>23</v>
      </c>
      <c r="E932" s="1" t="s">
        <v>38</v>
      </c>
      <c r="F932" s="1" t="s">
        <v>23</v>
      </c>
      <c r="G932" s="1" t="s">
        <v>38</v>
      </c>
      <c r="H932" s="1" t="s">
        <v>23</v>
      </c>
      <c r="M932" s="1">
        <v>9.0</v>
      </c>
      <c r="N932" s="1">
        <v>13.0</v>
      </c>
      <c r="O932" s="1">
        <v>9.0</v>
      </c>
      <c r="P932" s="1">
        <v>13.0</v>
      </c>
      <c r="Q932" s="1">
        <v>9.0</v>
      </c>
      <c r="S932" s="1" t="s">
        <v>23</v>
      </c>
      <c r="T932" s="1" t="s">
        <v>38</v>
      </c>
      <c r="U932" s="1" t="s">
        <v>23</v>
      </c>
      <c r="V932" s="1" t="s">
        <v>38</v>
      </c>
      <c r="W932" s="1" t="s">
        <v>23</v>
      </c>
      <c r="Y932" s="1" t="str">
        <f>IFERROR(__xludf.DUMMYFUNCTION("UNIQUE(S932:W932, TRUE)"),"9")</f>
        <v>9</v>
      </c>
      <c r="Z932" s="1" t="str">
        <f>IFERROR(__xludf.DUMMYFUNCTION("""COMPUTED_VALUE"""),"K")</f>
        <v>K</v>
      </c>
      <c r="AE932" s="1">
        <f t="shared" ref="AE932:AI932" si="932">IF($A932&lt;&gt;"", COUNTIF($D932:$H932, "=" &amp; Y932),"")</f>
        <v>3</v>
      </c>
      <c r="AF932" s="1">
        <f t="shared" si="932"/>
        <v>2</v>
      </c>
      <c r="AG932" s="1">
        <f t="shared" si="932"/>
        <v>0</v>
      </c>
      <c r="AH932" s="1">
        <f t="shared" si="932"/>
        <v>0</v>
      </c>
      <c r="AI932" s="1">
        <f t="shared" si="932"/>
        <v>0</v>
      </c>
      <c r="AJ932" s="1">
        <f t="shared" si="3"/>
        <v>0</v>
      </c>
      <c r="AL932" s="1">
        <f>IFERROR(__xludf.DUMMYFUNCTION("IFERROR(TRANSPOSE(SORT(TRANSPOSE(FILTER(AE932:AI932, AE932:AI932&lt;&gt;0)),1, FALSE)))"),3.0)</f>
        <v>3</v>
      </c>
      <c r="AM932" s="1">
        <f>IFERROR(__xludf.DUMMYFUNCTION("""COMPUTED_VALUE"""),2.0)</f>
        <v>2</v>
      </c>
      <c r="AR932" s="1">
        <v>3.0</v>
      </c>
      <c r="AS932" s="1">
        <v>2.0</v>
      </c>
      <c r="AT932" s="1"/>
      <c r="AU932" s="1"/>
      <c r="AV932" s="1"/>
      <c r="AX932" s="1">
        <v>931.0</v>
      </c>
      <c r="AY932" s="1">
        <v>4.0</v>
      </c>
      <c r="AZ932" s="1">
        <v>1.0</v>
      </c>
      <c r="BA932" s="1"/>
      <c r="BB932" s="1"/>
      <c r="BC932" s="1"/>
      <c r="BD932" s="1">
        <v>10.0</v>
      </c>
      <c r="BE932" s="1">
        <v>4.0</v>
      </c>
      <c r="BF932" s="1">
        <v>10.0</v>
      </c>
      <c r="BG932" s="1">
        <v>10.0</v>
      </c>
      <c r="BH932" s="1">
        <v>10.0</v>
      </c>
      <c r="BI932" s="1" t="s">
        <v>1736</v>
      </c>
      <c r="BJ932" s="1">
        <v>799.0</v>
      </c>
      <c r="BL932" s="1">
        <v>743869.0</v>
      </c>
    </row>
    <row r="933" ht="15.75" customHeight="1">
      <c r="A933" s="2" t="s">
        <v>1737</v>
      </c>
      <c r="B933" s="1" t="str">
        <f>IFERROR(__xludf.DUMMYFUNCTION("""COMPUTED_VALUE"""),"AQQQQ")</f>
        <v>AQQQQ</v>
      </c>
      <c r="C933" s="1">
        <f>IFERROR(__xludf.DUMMYFUNCTION("""COMPUTED_VALUE"""),459.0)</f>
        <v>459</v>
      </c>
      <c r="D933" s="1" t="s">
        <v>39</v>
      </c>
      <c r="E933" s="1" t="s">
        <v>20</v>
      </c>
      <c r="F933" s="1" t="s">
        <v>20</v>
      </c>
      <c r="G933" s="1" t="s">
        <v>20</v>
      </c>
      <c r="H933" s="1" t="s">
        <v>20</v>
      </c>
      <c r="M933" s="1">
        <v>14.0</v>
      </c>
      <c r="N933" s="1">
        <v>12.0</v>
      </c>
      <c r="O933" s="1">
        <v>12.0</v>
      </c>
      <c r="P933" s="1">
        <v>12.0</v>
      </c>
      <c r="Q933" s="1">
        <v>12.0</v>
      </c>
      <c r="S933" s="1" t="s">
        <v>39</v>
      </c>
      <c r="T933" s="1" t="s">
        <v>20</v>
      </c>
      <c r="U933" s="1" t="s">
        <v>20</v>
      </c>
      <c r="V933" s="1" t="s">
        <v>20</v>
      </c>
      <c r="W933" s="1" t="s">
        <v>20</v>
      </c>
      <c r="Y933" s="1" t="str">
        <f>IFERROR(__xludf.DUMMYFUNCTION("UNIQUE(S933:W933, TRUE)"),"A")</f>
        <v>A</v>
      </c>
      <c r="Z933" s="1" t="str">
        <f>IFERROR(__xludf.DUMMYFUNCTION("""COMPUTED_VALUE"""),"Q")</f>
        <v>Q</v>
      </c>
      <c r="AE933" s="1">
        <f t="shared" ref="AE933:AI933" si="933">IF($A933&lt;&gt;"", COUNTIF($D933:$H933, "=" &amp; Y933),"")</f>
        <v>1</v>
      </c>
      <c r="AF933" s="1">
        <f t="shared" si="933"/>
        <v>4</v>
      </c>
      <c r="AG933" s="1">
        <f t="shared" si="933"/>
        <v>0</v>
      </c>
      <c r="AH933" s="1">
        <f t="shared" si="933"/>
        <v>0</v>
      </c>
      <c r="AI933" s="1">
        <f t="shared" si="933"/>
        <v>0</v>
      </c>
      <c r="AJ933" s="1">
        <f t="shared" si="3"/>
        <v>0</v>
      </c>
      <c r="AL933" s="1">
        <f>IFERROR(__xludf.DUMMYFUNCTION("IFERROR(TRANSPOSE(SORT(TRANSPOSE(FILTER(AE933:AI933, AE933:AI933&lt;&gt;0)),1, FALSE)))"),4.0)</f>
        <v>4</v>
      </c>
      <c r="AM933" s="1">
        <f>IFERROR(__xludf.DUMMYFUNCTION("""COMPUTED_VALUE"""),1.0)</f>
        <v>1</v>
      </c>
      <c r="AR933" s="1">
        <v>4.0</v>
      </c>
      <c r="AS933" s="1">
        <v>1.0</v>
      </c>
      <c r="AT933" s="1"/>
      <c r="AU933" s="1"/>
      <c r="AV933" s="1"/>
      <c r="AX933" s="1">
        <v>932.0</v>
      </c>
      <c r="AY933" s="1">
        <v>4.0</v>
      </c>
      <c r="AZ933" s="1">
        <v>1.0</v>
      </c>
      <c r="BA933" s="1"/>
      <c r="BB933" s="1"/>
      <c r="BC933" s="1"/>
      <c r="BD933" s="1">
        <v>10.0</v>
      </c>
      <c r="BE933" s="1">
        <v>10.0</v>
      </c>
      <c r="BF933" s="1">
        <v>1.0</v>
      </c>
      <c r="BG933" s="1">
        <v>3.0</v>
      </c>
      <c r="BH933" s="1">
        <v>1.0</v>
      </c>
      <c r="BI933" s="1" t="s">
        <v>1738</v>
      </c>
      <c r="BJ933" s="1">
        <v>676.0</v>
      </c>
      <c r="BL933" s="1">
        <v>630032.0</v>
      </c>
    </row>
    <row r="934" ht="15.75" customHeight="1">
      <c r="A934" s="2" t="s">
        <v>1739</v>
      </c>
      <c r="B934" s="1">
        <f>IFERROR(__xludf.DUMMYFUNCTION("""COMPUTED_VALUE"""),45445.0)</f>
        <v>45445</v>
      </c>
      <c r="C934" s="1">
        <f>IFERROR(__xludf.DUMMYFUNCTION("""COMPUTED_VALUE"""),301.0)</f>
        <v>301</v>
      </c>
      <c r="D934" s="1" t="s">
        <v>21</v>
      </c>
      <c r="E934" s="1" t="s">
        <v>29</v>
      </c>
      <c r="F934" s="1" t="s">
        <v>21</v>
      </c>
      <c r="G934" s="1" t="s">
        <v>21</v>
      </c>
      <c r="H934" s="1" t="s">
        <v>29</v>
      </c>
      <c r="M934" s="1">
        <v>4.0</v>
      </c>
      <c r="N934" s="1">
        <v>5.0</v>
      </c>
      <c r="O934" s="1">
        <v>4.0</v>
      </c>
      <c r="P934" s="1">
        <v>4.0</v>
      </c>
      <c r="Q934" s="1">
        <v>5.0</v>
      </c>
      <c r="S934" s="1" t="s">
        <v>21</v>
      </c>
      <c r="T934" s="1" t="s">
        <v>29</v>
      </c>
      <c r="U934" s="1" t="s">
        <v>21</v>
      </c>
      <c r="V934" s="1" t="s">
        <v>21</v>
      </c>
      <c r="W934" s="1" t="s">
        <v>29</v>
      </c>
      <c r="Y934" s="1" t="str">
        <f>IFERROR(__xludf.DUMMYFUNCTION("UNIQUE(S934:W934, TRUE)"),"4")</f>
        <v>4</v>
      </c>
      <c r="Z934" s="1" t="str">
        <f>IFERROR(__xludf.DUMMYFUNCTION("""COMPUTED_VALUE"""),"5")</f>
        <v>5</v>
      </c>
      <c r="AE934" s="1">
        <f t="shared" ref="AE934:AI934" si="934">IF($A934&lt;&gt;"", COUNTIF($D934:$H934, "=" &amp; Y934),"")</f>
        <v>3</v>
      </c>
      <c r="AF934" s="1">
        <f t="shared" si="934"/>
        <v>2</v>
      </c>
      <c r="AG934" s="1">
        <f t="shared" si="934"/>
        <v>0</v>
      </c>
      <c r="AH934" s="1">
        <f t="shared" si="934"/>
        <v>0</v>
      </c>
      <c r="AI934" s="1">
        <f t="shared" si="934"/>
        <v>0</v>
      </c>
      <c r="AJ934" s="1">
        <f t="shared" si="3"/>
        <v>0</v>
      </c>
      <c r="AL934" s="1">
        <f>IFERROR(__xludf.DUMMYFUNCTION("IFERROR(TRANSPOSE(SORT(TRANSPOSE(FILTER(AE934:AI934, AE934:AI934&lt;&gt;0)),1, FALSE)))"),3.0)</f>
        <v>3</v>
      </c>
      <c r="AM934" s="1">
        <f>IFERROR(__xludf.DUMMYFUNCTION("""COMPUTED_VALUE"""),2.0)</f>
        <v>2</v>
      </c>
      <c r="AR934" s="1">
        <v>3.0</v>
      </c>
      <c r="AS934" s="1">
        <v>2.0</v>
      </c>
      <c r="AT934" s="1"/>
      <c r="AU934" s="1"/>
      <c r="AV934" s="1"/>
      <c r="AX934" s="1">
        <v>933.0</v>
      </c>
      <c r="AY934" s="1">
        <v>4.0</v>
      </c>
      <c r="AZ934" s="1">
        <v>1.0</v>
      </c>
      <c r="BA934" s="1"/>
      <c r="BB934" s="1"/>
      <c r="BC934" s="1"/>
      <c r="BD934" s="1">
        <v>10.0</v>
      </c>
      <c r="BE934" s="1">
        <v>10.0</v>
      </c>
      <c r="BF934" s="1">
        <v>6.0</v>
      </c>
      <c r="BG934" s="1">
        <v>10.0</v>
      </c>
      <c r="BH934" s="1">
        <v>1.0</v>
      </c>
      <c r="BI934" s="1" t="s">
        <v>1740</v>
      </c>
      <c r="BJ934" s="1">
        <v>751.0</v>
      </c>
      <c r="BL934" s="1">
        <v>700683.0</v>
      </c>
    </row>
    <row r="935" ht="15.75" customHeight="1">
      <c r="A935" s="2" t="s">
        <v>1741</v>
      </c>
      <c r="B935" s="1" t="str">
        <f>IFERROR(__xludf.DUMMYFUNCTION("""COMPUTED_VALUE"""),"A775J")</f>
        <v>A775J</v>
      </c>
      <c r="C935" s="1">
        <f>IFERROR(__xludf.DUMMYFUNCTION("""COMPUTED_VALUE"""),912.0)</f>
        <v>912</v>
      </c>
      <c r="D935" s="1" t="s">
        <v>39</v>
      </c>
      <c r="E935" s="1" t="s">
        <v>28</v>
      </c>
      <c r="F935" s="1" t="s">
        <v>28</v>
      </c>
      <c r="G935" s="1" t="s">
        <v>29</v>
      </c>
      <c r="H935" s="1" t="s">
        <v>22</v>
      </c>
      <c r="M935" s="1">
        <v>14.0</v>
      </c>
      <c r="N935" s="1">
        <v>7.0</v>
      </c>
      <c r="O935" s="1">
        <v>7.0</v>
      </c>
      <c r="P935" s="1">
        <v>5.0</v>
      </c>
      <c r="Q935" s="1">
        <v>1.0</v>
      </c>
      <c r="S935" s="1" t="s">
        <v>39</v>
      </c>
      <c r="T935" s="1" t="s">
        <v>28</v>
      </c>
      <c r="U935" s="1" t="s">
        <v>28</v>
      </c>
      <c r="V935" s="1" t="s">
        <v>29</v>
      </c>
      <c r="W935" s="1" t="s">
        <v>25</v>
      </c>
      <c r="Y935" s="1" t="str">
        <f>IFERROR(__xludf.DUMMYFUNCTION("UNIQUE(S935:W935, TRUE)"),"A")</f>
        <v>A</v>
      </c>
      <c r="Z935" s="1" t="str">
        <f>IFERROR(__xludf.DUMMYFUNCTION("""COMPUTED_VALUE"""),"7")</f>
        <v>7</v>
      </c>
      <c r="AA935" s="1" t="str">
        <f>IFERROR(__xludf.DUMMYFUNCTION("""COMPUTED_VALUE"""),"5")</f>
        <v>5</v>
      </c>
      <c r="AB935" s="1" t="str">
        <f>IFERROR(__xludf.DUMMYFUNCTION("""COMPUTED_VALUE"""),"")</f>
        <v/>
      </c>
      <c r="AE935" s="1">
        <f t="shared" ref="AE935:AI935" si="935">IF($A935&lt;&gt;"", COUNTIF($D935:$H935, "=" &amp; Y935),"")</f>
        <v>1</v>
      </c>
      <c r="AF935" s="1">
        <f t="shared" si="935"/>
        <v>2</v>
      </c>
      <c r="AG935" s="1">
        <f t="shared" si="935"/>
        <v>1</v>
      </c>
      <c r="AH935" s="1">
        <f t="shared" si="935"/>
        <v>0</v>
      </c>
      <c r="AI935" s="1">
        <f t="shared" si="935"/>
        <v>0</v>
      </c>
      <c r="AJ935" s="1">
        <f t="shared" si="3"/>
        <v>1</v>
      </c>
      <c r="AL935" s="1">
        <f>IFERROR(__xludf.DUMMYFUNCTION("IFERROR(TRANSPOSE(SORT(TRANSPOSE(FILTER(AE935:AI935, AE935:AI935&lt;&gt;0)),1, FALSE)))"),2.0)</f>
        <v>2</v>
      </c>
      <c r="AM935" s="1">
        <f>IFERROR(__xludf.DUMMYFUNCTION("""COMPUTED_VALUE"""),1.0)</f>
        <v>1</v>
      </c>
      <c r="AN935" s="1">
        <f>IFERROR(__xludf.DUMMYFUNCTION("""COMPUTED_VALUE"""),1.0)</f>
        <v>1</v>
      </c>
      <c r="AR935" s="1">
        <v>3.0</v>
      </c>
      <c r="AS935" s="1">
        <v>1.0</v>
      </c>
      <c r="AT935" s="1">
        <v>1.0</v>
      </c>
      <c r="AU935" s="1"/>
      <c r="AV935" s="1"/>
      <c r="AX935" s="1">
        <v>934.0</v>
      </c>
      <c r="AY935" s="1">
        <v>4.0</v>
      </c>
      <c r="AZ935" s="1">
        <v>1.0</v>
      </c>
      <c r="BA935" s="1"/>
      <c r="BB935" s="1"/>
      <c r="BC935" s="1"/>
      <c r="BD935" s="1">
        <v>10.0</v>
      </c>
      <c r="BE935" s="1">
        <v>10.0</v>
      </c>
      <c r="BF935" s="1">
        <v>6.0</v>
      </c>
      <c r="BG935" s="1">
        <v>10.0</v>
      </c>
      <c r="BH935" s="1">
        <v>10.0</v>
      </c>
      <c r="BI935" s="1" t="s">
        <v>1742</v>
      </c>
      <c r="BJ935" s="1">
        <v>124.0</v>
      </c>
      <c r="BL935" s="1">
        <v>115816.0</v>
      </c>
    </row>
    <row r="936" ht="15.75" customHeight="1">
      <c r="A936" s="2" t="s">
        <v>1743</v>
      </c>
      <c r="B936" s="1">
        <f>IFERROR(__xludf.DUMMYFUNCTION("""COMPUTED_VALUE"""),38333.0)</f>
        <v>38333</v>
      </c>
      <c r="C936" s="1">
        <f>IFERROR(__xludf.DUMMYFUNCTION("""COMPUTED_VALUE"""),237.0)</f>
        <v>237</v>
      </c>
      <c r="D936" s="1" t="s">
        <v>31</v>
      </c>
      <c r="E936" s="1" t="s">
        <v>30</v>
      </c>
      <c r="F936" s="1" t="s">
        <v>31</v>
      </c>
      <c r="G936" s="1" t="s">
        <v>31</v>
      </c>
      <c r="H936" s="1" t="s">
        <v>31</v>
      </c>
      <c r="M936" s="1">
        <v>3.0</v>
      </c>
      <c r="N936" s="1">
        <v>8.0</v>
      </c>
      <c r="O936" s="1">
        <v>3.0</v>
      </c>
      <c r="P936" s="1">
        <v>3.0</v>
      </c>
      <c r="Q936" s="1">
        <v>3.0</v>
      </c>
      <c r="S936" s="1" t="s">
        <v>31</v>
      </c>
      <c r="T936" s="1" t="s">
        <v>30</v>
      </c>
      <c r="U936" s="1" t="s">
        <v>31</v>
      </c>
      <c r="V936" s="1" t="s">
        <v>31</v>
      </c>
      <c r="W936" s="1" t="s">
        <v>31</v>
      </c>
      <c r="Y936" s="1" t="str">
        <f>IFERROR(__xludf.DUMMYFUNCTION("UNIQUE(S936:W936, TRUE)"),"3")</f>
        <v>3</v>
      </c>
      <c r="Z936" s="1" t="str">
        <f>IFERROR(__xludf.DUMMYFUNCTION("""COMPUTED_VALUE"""),"8")</f>
        <v>8</v>
      </c>
      <c r="AE936" s="1">
        <f t="shared" ref="AE936:AI936" si="936">IF($A936&lt;&gt;"", COUNTIF($D936:$H936, "=" &amp; Y936),"")</f>
        <v>4</v>
      </c>
      <c r="AF936" s="1">
        <f t="shared" si="936"/>
        <v>1</v>
      </c>
      <c r="AG936" s="1">
        <f t="shared" si="936"/>
        <v>0</v>
      </c>
      <c r="AH936" s="1">
        <f t="shared" si="936"/>
        <v>0</v>
      </c>
      <c r="AI936" s="1">
        <f t="shared" si="936"/>
        <v>0</v>
      </c>
      <c r="AJ936" s="1">
        <f t="shared" si="3"/>
        <v>0</v>
      </c>
      <c r="AL936" s="1">
        <f>IFERROR(__xludf.DUMMYFUNCTION("IFERROR(TRANSPOSE(SORT(TRANSPOSE(FILTER(AE936:AI936, AE936:AI936&lt;&gt;0)),1, FALSE)))"),4.0)</f>
        <v>4</v>
      </c>
      <c r="AM936" s="1">
        <f>IFERROR(__xludf.DUMMYFUNCTION("""COMPUTED_VALUE"""),1.0)</f>
        <v>1</v>
      </c>
      <c r="AR936" s="1">
        <v>4.0</v>
      </c>
      <c r="AS936" s="1">
        <v>1.0</v>
      </c>
      <c r="AT936" s="1"/>
      <c r="AU936" s="1"/>
      <c r="AV936" s="1"/>
      <c r="AX936" s="1">
        <v>935.0</v>
      </c>
      <c r="AY936" s="1">
        <v>4.0</v>
      </c>
      <c r="AZ936" s="1">
        <v>1.0</v>
      </c>
      <c r="BA936" s="1"/>
      <c r="BB936" s="1"/>
      <c r="BC936" s="1"/>
      <c r="BD936" s="1">
        <v>10.0</v>
      </c>
      <c r="BE936" s="1">
        <v>10.0</v>
      </c>
      <c r="BF936" s="1">
        <v>10.0</v>
      </c>
      <c r="BG936" s="1">
        <v>8.0</v>
      </c>
      <c r="BH936" s="1">
        <v>10.0</v>
      </c>
      <c r="BI936" s="1" t="s">
        <v>1744</v>
      </c>
      <c r="BJ936" s="1">
        <v>754.0</v>
      </c>
      <c r="BL936" s="1">
        <v>704990.0</v>
      </c>
    </row>
    <row r="937" ht="15.75" customHeight="1">
      <c r="A937" s="2" t="s">
        <v>1745</v>
      </c>
      <c r="B937" s="1" t="str">
        <f>IFERROR(__xludf.DUMMYFUNCTION("""COMPUTED_VALUE"""),"T3T88")</f>
        <v>T3T88</v>
      </c>
      <c r="C937" s="1">
        <f>IFERROR(__xludf.DUMMYFUNCTION("""COMPUTED_VALUE"""),680.0)</f>
        <v>680</v>
      </c>
      <c r="D937" s="1" t="s">
        <v>45</v>
      </c>
      <c r="E937" s="1" t="s">
        <v>31</v>
      </c>
      <c r="F937" s="1" t="s">
        <v>45</v>
      </c>
      <c r="G937" s="1" t="s">
        <v>30</v>
      </c>
      <c r="H937" s="1" t="s">
        <v>30</v>
      </c>
      <c r="M937" s="1">
        <v>10.0</v>
      </c>
      <c r="N937" s="1">
        <v>3.0</v>
      </c>
      <c r="O937" s="1">
        <v>10.0</v>
      </c>
      <c r="P937" s="1">
        <v>8.0</v>
      </c>
      <c r="Q937" s="1">
        <v>8.0</v>
      </c>
      <c r="S937" s="1" t="s">
        <v>45</v>
      </c>
      <c r="T937" s="1" t="s">
        <v>31</v>
      </c>
      <c r="U937" s="1" t="s">
        <v>45</v>
      </c>
      <c r="V937" s="1" t="s">
        <v>30</v>
      </c>
      <c r="W937" s="1" t="s">
        <v>30</v>
      </c>
      <c r="Y937" s="1" t="str">
        <f>IFERROR(__xludf.DUMMYFUNCTION("UNIQUE(S937:W937, TRUE)"),"T")</f>
        <v>T</v>
      </c>
      <c r="Z937" s="1" t="str">
        <f>IFERROR(__xludf.DUMMYFUNCTION("""COMPUTED_VALUE"""),"3")</f>
        <v>3</v>
      </c>
      <c r="AA937" s="1" t="str">
        <f>IFERROR(__xludf.DUMMYFUNCTION("""COMPUTED_VALUE"""),"8")</f>
        <v>8</v>
      </c>
      <c r="AE937" s="1">
        <f t="shared" ref="AE937:AI937" si="937">IF($A937&lt;&gt;"", COUNTIF($D937:$H937, "=" &amp; Y937),"")</f>
        <v>2</v>
      </c>
      <c r="AF937" s="1">
        <f t="shared" si="937"/>
        <v>1</v>
      </c>
      <c r="AG937" s="1">
        <f t="shared" si="937"/>
        <v>2</v>
      </c>
      <c r="AH937" s="1">
        <f t="shared" si="937"/>
        <v>0</v>
      </c>
      <c r="AI937" s="1">
        <f t="shared" si="937"/>
        <v>0</v>
      </c>
      <c r="AJ937" s="1">
        <f t="shared" si="3"/>
        <v>0</v>
      </c>
      <c r="AL937" s="1">
        <f>IFERROR(__xludf.DUMMYFUNCTION("IFERROR(TRANSPOSE(SORT(TRANSPOSE(FILTER(AE937:AI937, AE937:AI937&lt;&gt;0)),1, FALSE)))"),2.0)</f>
        <v>2</v>
      </c>
      <c r="AM937" s="1">
        <f>IFERROR(__xludf.DUMMYFUNCTION("""COMPUTED_VALUE"""),2.0)</f>
        <v>2</v>
      </c>
      <c r="AN937" s="1">
        <f>IFERROR(__xludf.DUMMYFUNCTION("""COMPUTED_VALUE"""),1.0)</f>
        <v>1</v>
      </c>
      <c r="AR937" s="1">
        <v>2.0</v>
      </c>
      <c r="AS937" s="1">
        <v>2.0</v>
      </c>
      <c r="AT937" s="1">
        <v>1.0</v>
      </c>
      <c r="AU937" s="1"/>
      <c r="AV937" s="1"/>
      <c r="AX937" s="1">
        <v>936.0</v>
      </c>
      <c r="AY937" s="1">
        <v>4.0</v>
      </c>
      <c r="AZ937" s="1">
        <v>1.0</v>
      </c>
      <c r="BA937" s="1"/>
      <c r="BB937" s="1"/>
      <c r="BC937" s="1"/>
      <c r="BD937" s="1">
        <v>10.0</v>
      </c>
      <c r="BE937" s="1">
        <v>10.0</v>
      </c>
      <c r="BF937" s="1">
        <v>10.0</v>
      </c>
      <c r="BG937" s="1">
        <v>10.0</v>
      </c>
      <c r="BH937" s="1">
        <v>3.0</v>
      </c>
      <c r="BI937" s="1" t="s">
        <v>1746</v>
      </c>
      <c r="BJ937" s="1">
        <v>967.0</v>
      </c>
      <c r="BL937" s="1">
        <v>905112.0</v>
      </c>
    </row>
    <row r="938" ht="15.75" customHeight="1">
      <c r="A938" s="2" t="s">
        <v>1747</v>
      </c>
      <c r="B938" s="1" t="str">
        <f>IFERROR(__xludf.DUMMYFUNCTION("""COMPUTED_VALUE"""),"9Q2Q3")</f>
        <v>9Q2Q3</v>
      </c>
      <c r="C938" s="1">
        <f>IFERROR(__xludf.DUMMYFUNCTION("""COMPUTED_VALUE"""),190.0)</f>
        <v>190</v>
      </c>
      <c r="D938" s="1" t="s">
        <v>23</v>
      </c>
      <c r="E938" s="1" t="s">
        <v>20</v>
      </c>
      <c r="F938" s="1" t="s">
        <v>24</v>
      </c>
      <c r="G938" s="1" t="s">
        <v>20</v>
      </c>
      <c r="H938" s="1" t="s">
        <v>31</v>
      </c>
      <c r="M938" s="1">
        <v>9.0</v>
      </c>
      <c r="N938" s="1">
        <v>12.0</v>
      </c>
      <c r="O938" s="1">
        <v>2.0</v>
      </c>
      <c r="P938" s="1">
        <v>12.0</v>
      </c>
      <c r="Q938" s="1">
        <v>3.0</v>
      </c>
      <c r="S938" s="1" t="s">
        <v>23</v>
      </c>
      <c r="T938" s="1" t="s">
        <v>20</v>
      </c>
      <c r="U938" s="1" t="s">
        <v>24</v>
      </c>
      <c r="V938" s="1" t="s">
        <v>20</v>
      </c>
      <c r="W938" s="1" t="s">
        <v>31</v>
      </c>
      <c r="Y938" s="1" t="str">
        <f>IFERROR(__xludf.DUMMYFUNCTION("UNIQUE(S938:W938, TRUE)"),"9")</f>
        <v>9</v>
      </c>
      <c r="Z938" s="1" t="str">
        <f>IFERROR(__xludf.DUMMYFUNCTION("""COMPUTED_VALUE"""),"Q")</f>
        <v>Q</v>
      </c>
      <c r="AA938" s="1" t="str">
        <f>IFERROR(__xludf.DUMMYFUNCTION("""COMPUTED_VALUE"""),"2")</f>
        <v>2</v>
      </c>
      <c r="AB938" s="1" t="str">
        <f>IFERROR(__xludf.DUMMYFUNCTION("""COMPUTED_VALUE"""),"3")</f>
        <v>3</v>
      </c>
      <c r="AE938" s="1">
        <f t="shared" ref="AE938:AI938" si="938">IF($A938&lt;&gt;"", COUNTIF($D938:$H938, "=" &amp; Y938),"")</f>
        <v>1</v>
      </c>
      <c r="AF938" s="1">
        <f t="shared" si="938"/>
        <v>2</v>
      </c>
      <c r="AG938" s="1">
        <f t="shared" si="938"/>
        <v>1</v>
      </c>
      <c r="AH938" s="1">
        <f t="shared" si="938"/>
        <v>1</v>
      </c>
      <c r="AI938" s="1">
        <f t="shared" si="938"/>
        <v>0</v>
      </c>
      <c r="AJ938" s="1">
        <f t="shared" si="3"/>
        <v>0</v>
      </c>
      <c r="AL938" s="1">
        <f>IFERROR(__xludf.DUMMYFUNCTION("IFERROR(TRANSPOSE(SORT(TRANSPOSE(FILTER(AE938:AI938, AE938:AI938&lt;&gt;0)),1, FALSE)))"),2.0)</f>
        <v>2</v>
      </c>
      <c r="AM938" s="1">
        <f>IFERROR(__xludf.DUMMYFUNCTION("""COMPUTED_VALUE"""),1.0)</f>
        <v>1</v>
      </c>
      <c r="AN938" s="1">
        <f>IFERROR(__xludf.DUMMYFUNCTION("""COMPUTED_VALUE"""),1.0)</f>
        <v>1</v>
      </c>
      <c r="AO938" s="1">
        <f>IFERROR(__xludf.DUMMYFUNCTION("""COMPUTED_VALUE"""),1.0)</f>
        <v>1</v>
      </c>
      <c r="AR938" s="1">
        <v>2.0</v>
      </c>
      <c r="AS938" s="1">
        <v>1.0</v>
      </c>
      <c r="AT938" s="1">
        <v>1.0</v>
      </c>
      <c r="AU938" s="1">
        <v>1.0</v>
      </c>
      <c r="AV938" s="1"/>
      <c r="AX938" s="1">
        <v>937.0</v>
      </c>
      <c r="AY938" s="1">
        <v>4.0</v>
      </c>
      <c r="AZ938" s="1">
        <v>1.0</v>
      </c>
      <c r="BA938" s="1"/>
      <c r="BB938" s="1"/>
      <c r="BC938" s="1"/>
      <c r="BD938" s="1">
        <v>10.0</v>
      </c>
      <c r="BE938" s="1">
        <v>10.0</v>
      </c>
      <c r="BF938" s="1">
        <v>13.0</v>
      </c>
      <c r="BG938" s="1">
        <v>1.0</v>
      </c>
      <c r="BH938" s="1">
        <v>10.0</v>
      </c>
      <c r="BI938" s="1" t="s">
        <v>1748</v>
      </c>
      <c r="BJ938" s="1">
        <v>828.0</v>
      </c>
      <c r="BL938" s="1">
        <v>775836.0</v>
      </c>
    </row>
    <row r="939" ht="15.75" customHeight="1">
      <c r="A939" s="2" t="s">
        <v>1749</v>
      </c>
      <c r="B939" s="1" t="str">
        <f>IFERROR(__xludf.DUMMYFUNCTION("""COMPUTED_VALUE"""),"268K3")</f>
        <v>268K3</v>
      </c>
      <c r="C939" s="1">
        <f>IFERROR(__xludf.DUMMYFUNCTION("""COMPUTED_VALUE"""),164.0)</f>
        <v>164</v>
      </c>
      <c r="D939" s="1" t="s">
        <v>24</v>
      </c>
      <c r="E939" s="1" t="s">
        <v>40</v>
      </c>
      <c r="F939" s="1" t="s">
        <v>30</v>
      </c>
      <c r="G939" s="1" t="s">
        <v>38</v>
      </c>
      <c r="H939" s="1" t="s">
        <v>31</v>
      </c>
      <c r="M939" s="1">
        <v>2.0</v>
      </c>
      <c r="N939" s="1">
        <v>6.0</v>
      </c>
      <c r="O939" s="1">
        <v>8.0</v>
      </c>
      <c r="P939" s="1">
        <v>13.0</v>
      </c>
      <c r="Q939" s="1">
        <v>3.0</v>
      </c>
      <c r="S939" s="1" t="s">
        <v>24</v>
      </c>
      <c r="T939" s="1" t="s">
        <v>40</v>
      </c>
      <c r="U939" s="1" t="s">
        <v>30</v>
      </c>
      <c r="V939" s="1" t="s">
        <v>38</v>
      </c>
      <c r="W939" s="1" t="s">
        <v>31</v>
      </c>
      <c r="Y939" s="1" t="str">
        <f>IFERROR(__xludf.DUMMYFUNCTION("UNIQUE(S939:W939, TRUE)"),"2")</f>
        <v>2</v>
      </c>
      <c r="Z939" s="1" t="str">
        <f>IFERROR(__xludf.DUMMYFUNCTION("""COMPUTED_VALUE"""),"6")</f>
        <v>6</v>
      </c>
      <c r="AA939" s="1" t="str">
        <f>IFERROR(__xludf.DUMMYFUNCTION("""COMPUTED_VALUE"""),"8")</f>
        <v>8</v>
      </c>
      <c r="AB939" s="1" t="str">
        <f>IFERROR(__xludf.DUMMYFUNCTION("""COMPUTED_VALUE"""),"K")</f>
        <v>K</v>
      </c>
      <c r="AC939" s="1" t="str">
        <f>IFERROR(__xludf.DUMMYFUNCTION("""COMPUTED_VALUE"""),"3")</f>
        <v>3</v>
      </c>
      <c r="AE939" s="1">
        <f t="shared" ref="AE939:AI939" si="939">IF($A939&lt;&gt;"", COUNTIF($D939:$H939, "=" &amp; Y939),"")</f>
        <v>1</v>
      </c>
      <c r="AF939" s="1">
        <f t="shared" si="939"/>
        <v>1</v>
      </c>
      <c r="AG939" s="1">
        <f t="shared" si="939"/>
        <v>1</v>
      </c>
      <c r="AH939" s="1">
        <f t="shared" si="939"/>
        <v>1</v>
      </c>
      <c r="AI939" s="1">
        <f t="shared" si="939"/>
        <v>1</v>
      </c>
      <c r="AJ939" s="1">
        <f t="shared" si="3"/>
        <v>0</v>
      </c>
      <c r="AL939" s="1">
        <f>IFERROR(__xludf.DUMMYFUNCTION("IFERROR(TRANSPOSE(SORT(TRANSPOSE(FILTER(AE939:AI939, AE939:AI939&lt;&gt;0)),1, FALSE)))"),1.0)</f>
        <v>1</v>
      </c>
      <c r="AM939" s="1">
        <f>IFERROR(__xludf.DUMMYFUNCTION("""COMPUTED_VALUE"""),1.0)</f>
        <v>1</v>
      </c>
      <c r="AN939" s="1">
        <f>IFERROR(__xludf.DUMMYFUNCTION("""COMPUTED_VALUE"""),1.0)</f>
        <v>1</v>
      </c>
      <c r="AO939" s="1">
        <f>IFERROR(__xludf.DUMMYFUNCTION("""COMPUTED_VALUE"""),1.0)</f>
        <v>1</v>
      </c>
      <c r="AP939" s="1">
        <f>IFERROR(__xludf.DUMMYFUNCTION("""COMPUTED_VALUE"""),1.0)</f>
        <v>1</v>
      </c>
      <c r="AR939" s="1">
        <v>1.0</v>
      </c>
      <c r="AS939" s="1">
        <v>1.0</v>
      </c>
      <c r="AT939" s="1">
        <v>1.0</v>
      </c>
      <c r="AU939" s="1">
        <v>1.0</v>
      </c>
      <c r="AV939" s="1">
        <v>1.0</v>
      </c>
      <c r="AX939" s="1">
        <v>938.0</v>
      </c>
      <c r="AY939" s="1">
        <v>4.0</v>
      </c>
      <c r="AZ939" s="1">
        <v>1.0</v>
      </c>
      <c r="BA939" s="1"/>
      <c r="BB939" s="1"/>
      <c r="BC939" s="1"/>
      <c r="BD939" s="1">
        <v>10.0</v>
      </c>
      <c r="BE939" s="1">
        <v>12.0</v>
      </c>
      <c r="BF939" s="1">
        <v>10.0</v>
      </c>
      <c r="BG939" s="1">
        <v>10.0</v>
      </c>
      <c r="BH939" s="1">
        <v>10.0</v>
      </c>
      <c r="BI939" s="1" t="s">
        <v>1750</v>
      </c>
      <c r="BJ939" s="1">
        <v>213.0</v>
      </c>
      <c r="BL939" s="1">
        <v>199794.0</v>
      </c>
    </row>
    <row r="940" ht="15.75" customHeight="1">
      <c r="A940" s="2" t="s">
        <v>1751</v>
      </c>
      <c r="B940" s="1" t="str">
        <f>IFERROR(__xludf.DUMMYFUNCTION("""COMPUTED_VALUE"""),"868Q7")</f>
        <v>868Q7</v>
      </c>
      <c r="C940" s="1">
        <f>IFERROR(__xludf.DUMMYFUNCTION("""COMPUTED_VALUE"""),987.0)</f>
        <v>987</v>
      </c>
      <c r="D940" s="1" t="s">
        <v>30</v>
      </c>
      <c r="E940" s="1" t="s">
        <v>40</v>
      </c>
      <c r="F940" s="1" t="s">
        <v>30</v>
      </c>
      <c r="G940" s="1" t="s">
        <v>20</v>
      </c>
      <c r="H940" s="1" t="s">
        <v>28</v>
      </c>
      <c r="M940" s="1">
        <v>8.0</v>
      </c>
      <c r="N940" s="1">
        <v>6.0</v>
      </c>
      <c r="O940" s="1">
        <v>8.0</v>
      </c>
      <c r="P940" s="1">
        <v>12.0</v>
      </c>
      <c r="Q940" s="1">
        <v>7.0</v>
      </c>
      <c r="S940" s="1" t="s">
        <v>30</v>
      </c>
      <c r="T940" s="1" t="s">
        <v>40</v>
      </c>
      <c r="U940" s="1" t="s">
        <v>30</v>
      </c>
      <c r="V940" s="1" t="s">
        <v>20</v>
      </c>
      <c r="W940" s="1" t="s">
        <v>28</v>
      </c>
      <c r="Y940" s="1" t="str">
        <f>IFERROR(__xludf.DUMMYFUNCTION("UNIQUE(S940:W940, TRUE)"),"8")</f>
        <v>8</v>
      </c>
      <c r="Z940" s="1" t="str">
        <f>IFERROR(__xludf.DUMMYFUNCTION("""COMPUTED_VALUE"""),"6")</f>
        <v>6</v>
      </c>
      <c r="AA940" s="1" t="str">
        <f>IFERROR(__xludf.DUMMYFUNCTION("""COMPUTED_VALUE"""),"Q")</f>
        <v>Q</v>
      </c>
      <c r="AB940" s="1" t="str">
        <f>IFERROR(__xludf.DUMMYFUNCTION("""COMPUTED_VALUE"""),"7")</f>
        <v>7</v>
      </c>
      <c r="AE940" s="1">
        <f t="shared" ref="AE940:AI940" si="940">IF($A940&lt;&gt;"", COUNTIF($D940:$H940, "=" &amp; Y940),"")</f>
        <v>2</v>
      </c>
      <c r="AF940" s="1">
        <f t="shared" si="940"/>
        <v>1</v>
      </c>
      <c r="AG940" s="1">
        <f t="shared" si="940"/>
        <v>1</v>
      </c>
      <c r="AH940" s="1">
        <f t="shared" si="940"/>
        <v>1</v>
      </c>
      <c r="AI940" s="1">
        <f t="shared" si="940"/>
        <v>0</v>
      </c>
      <c r="AJ940" s="1">
        <f t="shared" si="3"/>
        <v>0</v>
      </c>
      <c r="AL940" s="1">
        <f>IFERROR(__xludf.DUMMYFUNCTION("IFERROR(TRANSPOSE(SORT(TRANSPOSE(FILTER(AE940:AI940, AE940:AI940&lt;&gt;0)),1, FALSE)))"),2.0)</f>
        <v>2</v>
      </c>
      <c r="AM940" s="1">
        <f>IFERROR(__xludf.DUMMYFUNCTION("""COMPUTED_VALUE"""),1.0)</f>
        <v>1</v>
      </c>
      <c r="AN940" s="1">
        <f>IFERROR(__xludf.DUMMYFUNCTION("""COMPUTED_VALUE"""),1.0)</f>
        <v>1</v>
      </c>
      <c r="AO940" s="1">
        <f>IFERROR(__xludf.DUMMYFUNCTION("""COMPUTED_VALUE"""),1.0)</f>
        <v>1</v>
      </c>
      <c r="AR940" s="1">
        <v>2.0</v>
      </c>
      <c r="AS940" s="1">
        <v>1.0</v>
      </c>
      <c r="AT940" s="1">
        <v>1.0</v>
      </c>
      <c r="AU940" s="1">
        <v>1.0</v>
      </c>
      <c r="AV940" s="1"/>
      <c r="AX940" s="1">
        <v>939.0</v>
      </c>
      <c r="AY940" s="1">
        <v>4.0</v>
      </c>
      <c r="AZ940" s="1">
        <v>1.0</v>
      </c>
      <c r="BA940" s="1"/>
      <c r="BB940" s="1"/>
      <c r="BC940" s="1"/>
      <c r="BD940" s="1">
        <v>12.0</v>
      </c>
      <c r="BE940" s="1">
        <v>1.0</v>
      </c>
      <c r="BF940" s="1">
        <v>1.0</v>
      </c>
      <c r="BG940" s="1">
        <v>13.0</v>
      </c>
      <c r="BH940" s="1">
        <v>12.0</v>
      </c>
      <c r="BI940" s="1" t="s">
        <v>1752</v>
      </c>
      <c r="BJ940" s="1">
        <v>818.0</v>
      </c>
      <c r="BL940" s="1">
        <v>768102.0</v>
      </c>
    </row>
    <row r="941" ht="15.75" customHeight="1">
      <c r="A941" s="2" t="s">
        <v>1753</v>
      </c>
      <c r="B941" s="1">
        <f>IFERROR(__xludf.DUMMYFUNCTION("""COMPUTED_VALUE"""),66466.0)</f>
        <v>66466</v>
      </c>
      <c r="C941" s="1">
        <f>IFERROR(__xludf.DUMMYFUNCTION("""COMPUTED_VALUE"""),44.0)</f>
        <v>44</v>
      </c>
      <c r="D941" s="1" t="s">
        <v>40</v>
      </c>
      <c r="E941" s="1" t="s">
        <v>40</v>
      </c>
      <c r="F941" s="1" t="s">
        <v>21</v>
      </c>
      <c r="G941" s="1" t="s">
        <v>40</v>
      </c>
      <c r="H941" s="1" t="s">
        <v>40</v>
      </c>
      <c r="M941" s="1">
        <v>6.0</v>
      </c>
      <c r="N941" s="1">
        <v>6.0</v>
      </c>
      <c r="O941" s="1">
        <v>4.0</v>
      </c>
      <c r="P941" s="1">
        <v>6.0</v>
      </c>
      <c r="Q941" s="1">
        <v>6.0</v>
      </c>
      <c r="S941" s="1" t="s">
        <v>40</v>
      </c>
      <c r="T941" s="1" t="s">
        <v>40</v>
      </c>
      <c r="U941" s="1" t="s">
        <v>21</v>
      </c>
      <c r="V941" s="1" t="s">
        <v>40</v>
      </c>
      <c r="W941" s="1" t="s">
        <v>40</v>
      </c>
      <c r="Y941" s="1" t="str">
        <f>IFERROR(__xludf.DUMMYFUNCTION("UNIQUE(S941:W941, TRUE)"),"6")</f>
        <v>6</v>
      </c>
      <c r="Z941" s="1" t="str">
        <f>IFERROR(__xludf.DUMMYFUNCTION("""COMPUTED_VALUE"""),"4")</f>
        <v>4</v>
      </c>
      <c r="AE941" s="1">
        <f t="shared" ref="AE941:AI941" si="941">IF($A941&lt;&gt;"", COUNTIF($D941:$H941, "=" &amp; Y941),"")</f>
        <v>4</v>
      </c>
      <c r="AF941" s="1">
        <f t="shared" si="941"/>
        <v>1</v>
      </c>
      <c r="AG941" s="1">
        <f t="shared" si="941"/>
        <v>0</v>
      </c>
      <c r="AH941" s="1">
        <f t="shared" si="941"/>
        <v>0</v>
      </c>
      <c r="AI941" s="1">
        <f t="shared" si="941"/>
        <v>0</v>
      </c>
      <c r="AJ941" s="1">
        <f t="shared" si="3"/>
        <v>0</v>
      </c>
      <c r="AL941" s="1">
        <f>IFERROR(__xludf.DUMMYFUNCTION("IFERROR(TRANSPOSE(SORT(TRANSPOSE(FILTER(AE941:AI941, AE941:AI941&lt;&gt;0)),1, FALSE)))"),4.0)</f>
        <v>4</v>
      </c>
      <c r="AM941" s="1">
        <f>IFERROR(__xludf.DUMMYFUNCTION("""COMPUTED_VALUE"""),1.0)</f>
        <v>1</v>
      </c>
      <c r="AR941" s="1">
        <v>4.0</v>
      </c>
      <c r="AS941" s="1">
        <v>1.0</v>
      </c>
      <c r="AT941" s="1"/>
      <c r="AU941" s="1"/>
      <c r="AV941" s="1"/>
      <c r="AX941" s="1">
        <v>940.0</v>
      </c>
      <c r="AY941" s="1">
        <v>4.0</v>
      </c>
      <c r="AZ941" s="1">
        <v>1.0</v>
      </c>
      <c r="BA941" s="1"/>
      <c r="BB941" s="1"/>
      <c r="BC941" s="1"/>
      <c r="BD941" s="1">
        <v>12.0</v>
      </c>
      <c r="BE941" s="1">
        <v>3.0</v>
      </c>
      <c r="BF941" s="1">
        <v>12.0</v>
      </c>
      <c r="BG941" s="1">
        <v>1.0</v>
      </c>
      <c r="BH941" s="1">
        <v>12.0</v>
      </c>
      <c r="BI941" s="1" t="s">
        <v>1754</v>
      </c>
      <c r="BJ941" s="1">
        <v>306.0</v>
      </c>
      <c r="BL941" s="1">
        <v>287640.0</v>
      </c>
    </row>
    <row r="942" ht="15.75" customHeight="1">
      <c r="A942" s="2" t="s">
        <v>1755</v>
      </c>
      <c r="B942" s="1" t="str">
        <f>IFERROR(__xludf.DUMMYFUNCTION("""COMPUTED_VALUE"""),"QJJKQ")</f>
        <v>QJJKQ</v>
      </c>
      <c r="C942" s="1">
        <f>IFERROR(__xludf.DUMMYFUNCTION("""COMPUTED_VALUE"""),818.0)</f>
        <v>818</v>
      </c>
      <c r="D942" s="1" t="s">
        <v>20</v>
      </c>
      <c r="E942" s="1" t="s">
        <v>22</v>
      </c>
      <c r="F942" s="1" t="s">
        <v>22</v>
      </c>
      <c r="G942" s="1" t="s">
        <v>38</v>
      </c>
      <c r="H942" s="1" t="s">
        <v>20</v>
      </c>
      <c r="M942" s="1">
        <v>12.0</v>
      </c>
      <c r="N942" s="1">
        <v>1.0</v>
      </c>
      <c r="O942" s="1">
        <v>1.0</v>
      </c>
      <c r="P942" s="1">
        <v>13.0</v>
      </c>
      <c r="Q942" s="1">
        <v>12.0</v>
      </c>
      <c r="S942" s="1" t="s">
        <v>20</v>
      </c>
      <c r="T942" s="1" t="s">
        <v>25</v>
      </c>
      <c r="U942" s="1" t="s">
        <v>25</v>
      </c>
      <c r="V942" s="1" t="s">
        <v>38</v>
      </c>
      <c r="W942" s="1" t="s">
        <v>20</v>
      </c>
      <c r="Y942" s="1" t="str">
        <f>IFERROR(__xludf.DUMMYFUNCTION("UNIQUE(S942:W942, TRUE)"),"Q")</f>
        <v>Q</v>
      </c>
      <c r="Z942" s="1" t="str">
        <f>IFERROR(__xludf.DUMMYFUNCTION("""COMPUTED_VALUE"""),"")</f>
        <v/>
      </c>
      <c r="AA942" s="1" t="str">
        <f>IFERROR(__xludf.DUMMYFUNCTION("""COMPUTED_VALUE"""),"K")</f>
        <v>K</v>
      </c>
      <c r="AE942" s="1">
        <f t="shared" ref="AE942:AI942" si="942">IF($A942&lt;&gt;"", COUNTIF($D942:$H942, "=" &amp; Y942),"")</f>
        <v>2</v>
      </c>
      <c r="AF942" s="1">
        <f t="shared" si="942"/>
        <v>0</v>
      </c>
      <c r="AG942" s="1">
        <f t="shared" si="942"/>
        <v>1</v>
      </c>
      <c r="AH942" s="1">
        <f t="shared" si="942"/>
        <v>0</v>
      </c>
      <c r="AI942" s="1">
        <f t="shared" si="942"/>
        <v>0</v>
      </c>
      <c r="AJ942" s="1">
        <f t="shared" si="3"/>
        <v>2</v>
      </c>
      <c r="AL942" s="1">
        <f>IFERROR(__xludf.DUMMYFUNCTION("IFERROR(TRANSPOSE(SORT(TRANSPOSE(FILTER(AE942:AI942, AE942:AI942&lt;&gt;0)),1, FALSE)))"),2.0)</f>
        <v>2</v>
      </c>
      <c r="AM942" s="1">
        <f>IFERROR(__xludf.DUMMYFUNCTION("""COMPUTED_VALUE"""),1.0)</f>
        <v>1</v>
      </c>
      <c r="AR942" s="1">
        <v>4.0</v>
      </c>
      <c r="AS942" s="1">
        <v>1.0</v>
      </c>
      <c r="AT942" s="1"/>
      <c r="AU942" s="1"/>
      <c r="AV942" s="1"/>
      <c r="AX942" s="1">
        <v>941.0</v>
      </c>
      <c r="AY942" s="1">
        <v>4.0</v>
      </c>
      <c r="AZ942" s="1">
        <v>1.0</v>
      </c>
      <c r="BA942" s="1"/>
      <c r="BB942" s="1"/>
      <c r="BC942" s="1"/>
      <c r="BD942" s="1">
        <v>12.0</v>
      </c>
      <c r="BE942" s="1">
        <v>3.0</v>
      </c>
      <c r="BF942" s="1">
        <v>12.0</v>
      </c>
      <c r="BG942" s="1">
        <v>12.0</v>
      </c>
      <c r="BH942" s="1">
        <v>12.0</v>
      </c>
      <c r="BI942" s="1" t="s">
        <v>1756</v>
      </c>
      <c r="BJ942" s="1">
        <v>15.0</v>
      </c>
      <c r="BL942" s="1">
        <v>14115.0</v>
      </c>
    </row>
    <row r="943" ht="15.75" customHeight="1">
      <c r="A943" s="2" t="s">
        <v>1757</v>
      </c>
      <c r="B943" s="1" t="str">
        <f>IFERROR(__xludf.DUMMYFUNCTION("""COMPUTED_VALUE"""),"T48KQ")</f>
        <v>T48KQ</v>
      </c>
      <c r="C943" s="1">
        <f>IFERROR(__xludf.DUMMYFUNCTION("""COMPUTED_VALUE"""),854.0)</f>
        <v>854</v>
      </c>
      <c r="D943" s="1" t="s">
        <v>45</v>
      </c>
      <c r="E943" s="1" t="s">
        <v>21</v>
      </c>
      <c r="F943" s="1" t="s">
        <v>30</v>
      </c>
      <c r="G943" s="1" t="s">
        <v>38</v>
      </c>
      <c r="H943" s="1" t="s">
        <v>20</v>
      </c>
      <c r="M943" s="1">
        <v>10.0</v>
      </c>
      <c r="N943" s="1">
        <v>4.0</v>
      </c>
      <c r="O943" s="1">
        <v>8.0</v>
      </c>
      <c r="P943" s="1">
        <v>13.0</v>
      </c>
      <c r="Q943" s="1">
        <v>12.0</v>
      </c>
      <c r="S943" s="1" t="s">
        <v>45</v>
      </c>
      <c r="T943" s="1" t="s">
        <v>21</v>
      </c>
      <c r="U943" s="1" t="s">
        <v>30</v>
      </c>
      <c r="V943" s="1" t="s">
        <v>38</v>
      </c>
      <c r="W943" s="1" t="s">
        <v>20</v>
      </c>
      <c r="Y943" s="1" t="str">
        <f>IFERROR(__xludf.DUMMYFUNCTION("UNIQUE(S943:W943, TRUE)"),"T")</f>
        <v>T</v>
      </c>
      <c r="Z943" s="1" t="str">
        <f>IFERROR(__xludf.DUMMYFUNCTION("""COMPUTED_VALUE"""),"4")</f>
        <v>4</v>
      </c>
      <c r="AA943" s="1" t="str">
        <f>IFERROR(__xludf.DUMMYFUNCTION("""COMPUTED_VALUE"""),"8")</f>
        <v>8</v>
      </c>
      <c r="AB943" s="1" t="str">
        <f>IFERROR(__xludf.DUMMYFUNCTION("""COMPUTED_VALUE"""),"K")</f>
        <v>K</v>
      </c>
      <c r="AC943" s="1" t="str">
        <f>IFERROR(__xludf.DUMMYFUNCTION("""COMPUTED_VALUE"""),"Q")</f>
        <v>Q</v>
      </c>
      <c r="AE943" s="1">
        <f t="shared" ref="AE943:AI943" si="943">IF($A943&lt;&gt;"", COUNTIF($D943:$H943, "=" &amp; Y943),"")</f>
        <v>1</v>
      </c>
      <c r="AF943" s="1">
        <f t="shared" si="943"/>
        <v>1</v>
      </c>
      <c r="AG943" s="1">
        <f t="shared" si="943"/>
        <v>1</v>
      </c>
      <c r="AH943" s="1">
        <f t="shared" si="943"/>
        <v>1</v>
      </c>
      <c r="AI943" s="1">
        <f t="shared" si="943"/>
        <v>1</v>
      </c>
      <c r="AJ943" s="1">
        <f t="shared" si="3"/>
        <v>0</v>
      </c>
      <c r="AL943" s="1">
        <f>IFERROR(__xludf.DUMMYFUNCTION("IFERROR(TRANSPOSE(SORT(TRANSPOSE(FILTER(AE943:AI943, AE943:AI943&lt;&gt;0)),1, FALSE)))"),1.0)</f>
        <v>1</v>
      </c>
      <c r="AM943" s="1">
        <f>IFERROR(__xludf.DUMMYFUNCTION("""COMPUTED_VALUE"""),1.0)</f>
        <v>1</v>
      </c>
      <c r="AN943" s="1">
        <f>IFERROR(__xludf.DUMMYFUNCTION("""COMPUTED_VALUE"""),1.0)</f>
        <v>1</v>
      </c>
      <c r="AO943" s="1">
        <f>IFERROR(__xludf.DUMMYFUNCTION("""COMPUTED_VALUE"""),1.0)</f>
        <v>1</v>
      </c>
      <c r="AP943" s="1">
        <f>IFERROR(__xludf.DUMMYFUNCTION("""COMPUTED_VALUE"""),1.0)</f>
        <v>1</v>
      </c>
      <c r="AR943" s="1">
        <v>1.0</v>
      </c>
      <c r="AS943" s="1">
        <v>1.0</v>
      </c>
      <c r="AT943" s="1">
        <v>1.0</v>
      </c>
      <c r="AU943" s="1">
        <v>1.0</v>
      </c>
      <c r="AV943" s="1">
        <v>1.0</v>
      </c>
      <c r="AX943" s="1">
        <v>942.0</v>
      </c>
      <c r="AY943" s="1">
        <v>4.0</v>
      </c>
      <c r="AZ943" s="1">
        <v>1.0</v>
      </c>
      <c r="BA943" s="1"/>
      <c r="BB943" s="1"/>
      <c r="BC943" s="1"/>
      <c r="BD943" s="1">
        <v>12.0</v>
      </c>
      <c r="BE943" s="1">
        <v>6.0</v>
      </c>
      <c r="BF943" s="1">
        <v>6.0</v>
      </c>
      <c r="BG943" s="1">
        <v>6.0</v>
      </c>
      <c r="BH943" s="1">
        <v>6.0</v>
      </c>
      <c r="BI943" s="1" t="s">
        <v>1758</v>
      </c>
      <c r="BJ943" s="1">
        <v>966.0</v>
      </c>
      <c r="BL943" s="1">
        <v>909972.0</v>
      </c>
    </row>
    <row r="944" ht="15.75" customHeight="1">
      <c r="A944" s="2" t="s">
        <v>1759</v>
      </c>
      <c r="B944" s="1" t="str">
        <f>IFERROR(__xludf.DUMMYFUNCTION("""COMPUTED_VALUE"""),"526J6")</f>
        <v>526J6</v>
      </c>
      <c r="C944" s="1">
        <f>IFERROR(__xludf.DUMMYFUNCTION("""COMPUTED_VALUE"""),363.0)</f>
        <v>363</v>
      </c>
      <c r="D944" s="1" t="s">
        <v>29</v>
      </c>
      <c r="E944" s="1" t="s">
        <v>24</v>
      </c>
      <c r="F944" s="1" t="s">
        <v>40</v>
      </c>
      <c r="G944" s="1" t="s">
        <v>22</v>
      </c>
      <c r="H944" s="1" t="s">
        <v>40</v>
      </c>
      <c r="M944" s="1">
        <v>5.0</v>
      </c>
      <c r="N944" s="1">
        <v>2.0</v>
      </c>
      <c r="O944" s="1">
        <v>6.0</v>
      </c>
      <c r="P944" s="1">
        <v>1.0</v>
      </c>
      <c r="Q944" s="1">
        <v>6.0</v>
      </c>
      <c r="S944" s="1" t="s">
        <v>29</v>
      </c>
      <c r="T944" s="1" t="s">
        <v>24</v>
      </c>
      <c r="U944" s="1" t="s">
        <v>40</v>
      </c>
      <c r="V944" s="1" t="s">
        <v>25</v>
      </c>
      <c r="W944" s="1" t="s">
        <v>40</v>
      </c>
      <c r="Y944" s="1" t="str">
        <f>IFERROR(__xludf.DUMMYFUNCTION("UNIQUE(S944:W944, TRUE)"),"5")</f>
        <v>5</v>
      </c>
      <c r="Z944" s="1" t="str">
        <f>IFERROR(__xludf.DUMMYFUNCTION("""COMPUTED_VALUE"""),"2")</f>
        <v>2</v>
      </c>
      <c r="AA944" s="1" t="str">
        <f>IFERROR(__xludf.DUMMYFUNCTION("""COMPUTED_VALUE"""),"6")</f>
        <v>6</v>
      </c>
      <c r="AB944" s="1" t="str">
        <f>IFERROR(__xludf.DUMMYFUNCTION("""COMPUTED_VALUE"""),"")</f>
        <v/>
      </c>
      <c r="AE944" s="1">
        <f t="shared" ref="AE944:AI944" si="944">IF($A944&lt;&gt;"", COUNTIF($D944:$H944, "=" &amp; Y944),"")</f>
        <v>1</v>
      </c>
      <c r="AF944" s="1">
        <f t="shared" si="944"/>
        <v>1</v>
      </c>
      <c r="AG944" s="1">
        <f t="shared" si="944"/>
        <v>2</v>
      </c>
      <c r="AH944" s="1">
        <f t="shared" si="944"/>
        <v>0</v>
      </c>
      <c r="AI944" s="1">
        <f t="shared" si="944"/>
        <v>0</v>
      </c>
      <c r="AJ944" s="1">
        <f t="shared" si="3"/>
        <v>1</v>
      </c>
      <c r="AL944" s="1">
        <f>IFERROR(__xludf.DUMMYFUNCTION("IFERROR(TRANSPOSE(SORT(TRANSPOSE(FILTER(AE944:AI944, AE944:AI944&lt;&gt;0)),1, FALSE)))"),2.0)</f>
        <v>2</v>
      </c>
      <c r="AM944" s="1">
        <f>IFERROR(__xludf.DUMMYFUNCTION("""COMPUTED_VALUE"""),1.0)</f>
        <v>1</v>
      </c>
      <c r="AN944" s="1">
        <f>IFERROR(__xludf.DUMMYFUNCTION("""COMPUTED_VALUE"""),1.0)</f>
        <v>1</v>
      </c>
      <c r="AR944" s="1">
        <v>3.0</v>
      </c>
      <c r="AS944" s="1">
        <v>1.0</v>
      </c>
      <c r="AT944" s="1">
        <v>1.0</v>
      </c>
      <c r="AU944" s="1"/>
      <c r="AV944" s="1"/>
      <c r="AX944" s="1">
        <v>943.0</v>
      </c>
      <c r="AY944" s="1">
        <v>4.0</v>
      </c>
      <c r="AZ944" s="1">
        <v>1.0</v>
      </c>
      <c r="BA944" s="1"/>
      <c r="BB944" s="1"/>
      <c r="BC944" s="1"/>
      <c r="BD944" s="1">
        <v>12.0</v>
      </c>
      <c r="BE944" s="1">
        <v>9.0</v>
      </c>
      <c r="BF944" s="1">
        <v>9.0</v>
      </c>
      <c r="BG944" s="1">
        <v>1.0</v>
      </c>
      <c r="BH944" s="1">
        <v>9.0</v>
      </c>
      <c r="BI944" s="1" t="s">
        <v>1760</v>
      </c>
      <c r="BJ944" s="1">
        <v>577.0</v>
      </c>
      <c r="BL944" s="1">
        <v>544111.0</v>
      </c>
    </row>
    <row r="945" ht="15.75" customHeight="1">
      <c r="A945" s="2" t="s">
        <v>1761</v>
      </c>
      <c r="B945" s="1">
        <f>IFERROR(__xludf.DUMMYFUNCTION("""COMPUTED_VALUE"""),69666.0)</f>
        <v>69666</v>
      </c>
      <c r="C945" s="1">
        <f>IFERROR(__xludf.DUMMYFUNCTION("""COMPUTED_VALUE"""),295.0)</f>
        <v>295</v>
      </c>
      <c r="D945" s="1" t="s">
        <v>40</v>
      </c>
      <c r="E945" s="1" t="s">
        <v>23</v>
      </c>
      <c r="F945" s="1" t="s">
        <v>40</v>
      </c>
      <c r="G945" s="1" t="s">
        <v>40</v>
      </c>
      <c r="H945" s="1" t="s">
        <v>40</v>
      </c>
      <c r="M945" s="1">
        <v>6.0</v>
      </c>
      <c r="N945" s="1">
        <v>9.0</v>
      </c>
      <c r="O945" s="1">
        <v>6.0</v>
      </c>
      <c r="P945" s="1">
        <v>6.0</v>
      </c>
      <c r="Q945" s="1">
        <v>6.0</v>
      </c>
      <c r="S945" s="1" t="s">
        <v>40</v>
      </c>
      <c r="T945" s="1" t="s">
        <v>23</v>
      </c>
      <c r="U945" s="1" t="s">
        <v>40</v>
      </c>
      <c r="V945" s="1" t="s">
        <v>40</v>
      </c>
      <c r="W945" s="1" t="s">
        <v>40</v>
      </c>
      <c r="Y945" s="1" t="str">
        <f>IFERROR(__xludf.DUMMYFUNCTION("UNIQUE(S945:W945, TRUE)"),"6")</f>
        <v>6</v>
      </c>
      <c r="Z945" s="1" t="str">
        <f>IFERROR(__xludf.DUMMYFUNCTION("""COMPUTED_VALUE"""),"9")</f>
        <v>9</v>
      </c>
      <c r="AE945" s="1">
        <f t="shared" ref="AE945:AI945" si="945">IF($A945&lt;&gt;"", COUNTIF($D945:$H945, "=" &amp; Y945),"")</f>
        <v>4</v>
      </c>
      <c r="AF945" s="1">
        <f t="shared" si="945"/>
        <v>1</v>
      </c>
      <c r="AG945" s="1">
        <f t="shared" si="945"/>
        <v>0</v>
      </c>
      <c r="AH945" s="1">
        <f t="shared" si="945"/>
        <v>0</v>
      </c>
      <c r="AI945" s="1">
        <f t="shared" si="945"/>
        <v>0</v>
      </c>
      <c r="AJ945" s="1">
        <f t="shared" si="3"/>
        <v>0</v>
      </c>
      <c r="AL945" s="1">
        <f>IFERROR(__xludf.DUMMYFUNCTION("IFERROR(TRANSPOSE(SORT(TRANSPOSE(FILTER(AE945:AI945, AE945:AI945&lt;&gt;0)),1, FALSE)))"),4.0)</f>
        <v>4</v>
      </c>
      <c r="AM945" s="1">
        <f>IFERROR(__xludf.DUMMYFUNCTION("""COMPUTED_VALUE"""),1.0)</f>
        <v>1</v>
      </c>
      <c r="AR945" s="1">
        <v>4.0</v>
      </c>
      <c r="AS945" s="1">
        <v>1.0</v>
      </c>
      <c r="AT945" s="1"/>
      <c r="AU945" s="1"/>
      <c r="AV945" s="1"/>
      <c r="AX945" s="1">
        <v>944.0</v>
      </c>
      <c r="AY945" s="1">
        <v>4.0</v>
      </c>
      <c r="AZ945" s="1">
        <v>1.0</v>
      </c>
      <c r="BA945" s="1"/>
      <c r="BB945" s="1"/>
      <c r="BC945" s="1"/>
      <c r="BD945" s="1">
        <v>12.0</v>
      </c>
      <c r="BE945" s="1">
        <v>12.0</v>
      </c>
      <c r="BF945" s="1">
        <v>1.0</v>
      </c>
      <c r="BG945" s="1">
        <v>7.0</v>
      </c>
      <c r="BH945" s="1">
        <v>12.0</v>
      </c>
      <c r="BI945" s="1" t="s">
        <v>1762</v>
      </c>
      <c r="BJ945" s="1">
        <v>822.0</v>
      </c>
      <c r="BL945" s="1">
        <v>775968.0</v>
      </c>
    </row>
    <row r="946" ht="15.75" customHeight="1">
      <c r="A946" s="2" t="s">
        <v>1763</v>
      </c>
      <c r="B946" s="1" t="str">
        <f>IFERROR(__xludf.DUMMYFUNCTION("""COMPUTED_VALUE"""),"55KAA")</f>
        <v>55KAA</v>
      </c>
      <c r="C946" s="1">
        <f>IFERROR(__xludf.DUMMYFUNCTION("""COMPUTED_VALUE"""),895.0)</f>
        <v>895</v>
      </c>
      <c r="D946" s="1" t="s">
        <v>29</v>
      </c>
      <c r="E946" s="1" t="s">
        <v>29</v>
      </c>
      <c r="F946" s="1" t="s">
        <v>38</v>
      </c>
      <c r="G946" s="1" t="s">
        <v>39</v>
      </c>
      <c r="H946" s="1" t="s">
        <v>39</v>
      </c>
      <c r="M946" s="1">
        <v>5.0</v>
      </c>
      <c r="N946" s="1">
        <v>5.0</v>
      </c>
      <c r="O946" s="1">
        <v>13.0</v>
      </c>
      <c r="P946" s="1">
        <v>14.0</v>
      </c>
      <c r="Q946" s="1">
        <v>14.0</v>
      </c>
      <c r="S946" s="1" t="s">
        <v>29</v>
      </c>
      <c r="T946" s="1" t="s">
        <v>29</v>
      </c>
      <c r="U946" s="1" t="s">
        <v>38</v>
      </c>
      <c r="V946" s="1" t="s">
        <v>39</v>
      </c>
      <c r="W946" s="1" t="s">
        <v>39</v>
      </c>
      <c r="Y946" s="1" t="str">
        <f>IFERROR(__xludf.DUMMYFUNCTION("UNIQUE(S946:W946, TRUE)"),"5")</f>
        <v>5</v>
      </c>
      <c r="Z946" s="1" t="str">
        <f>IFERROR(__xludf.DUMMYFUNCTION("""COMPUTED_VALUE"""),"K")</f>
        <v>K</v>
      </c>
      <c r="AA946" s="1" t="str">
        <f>IFERROR(__xludf.DUMMYFUNCTION("""COMPUTED_VALUE"""),"A")</f>
        <v>A</v>
      </c>
      <c r="AE946" s="1">
        <f t="shared" ref="AE946:AI946" si="946">IF($A946&lt;&gt;"", COUNTIF($D946:$H946, "=" &amp; Y946),"")</f>
        <v>2</v>
      </c>
      <c r="AF946" s="1">
        <f t="shared" si="946"/>
        <v>1</v>
      </c>
      <c r="AG946" s="1">
        <f t="shared" si="946"/>
        <v>2</v>
      </c>
      <c r="AH946" s="1">
        <f t="shared" si="946"/>
        <v>0</v>
      </c>
      <c r="AI946" s="1">
        <f t="shared" si="946"/>
        <v>0</v>
      </c>
      <c r="AJ946" s="1">
        <f t="shared" si="3"/>
        <v>0</v>
      </c>
      <c r="AL946" s="1">
        <f>IFERROR(__xludf.DUMMYFUNCTION("IFERROR(TRANSPOSE(SORT(TRANSPOSE(FILTER(AE946:AI946, AE946:AI946&lt;&gt;0)),1, FALSE)))"),2.0)</f>
        <v>2</v>
      </c>
      <c r="AM946" s="1">
        <f>IFERROR(__xludf.DUMMYFUNCTION("""COMPUTED_VALUE"""),2.0)</f>
        <v>2</v>
      </c>
      <c r="AN946" s="1">
        <f>IFERROR(__xludf.DUMMYFUNCTION("""COMPUTED_VALUE"""),1.0)</f>
        <v>1</v>
      </c>
      <c r="AR946" s="1">
        <v>2.0</v>
      </c>
      <c r="AS946" s="1">
        <v>2.0</v>
      </c>
      <c r="AT946" s="1">
        <v>1.0</v>
      </c>
      <c r="AU946" s="1"/>
      <c r="AV946" s="1"/>
      <c r="AX946" s="1">
        <v>945.0</v>
      </c>
      <c r="AY946" s="1">
        <v>4.0</v>
      </c>
      <c r="AZ946" s="1">
        <v>1.0</v>
      </c>
      <c r="BA946" s="1"/>
      <c r="BB946" s="1"/>
      <c r="BC946" s="1"/>
      <c r="BD946" s="1">
        <v>12.0</v>
      </c>
      <c r="BE946" s="1">
        <v>12.0</v>
      </c>
      <c r="BF946" s="1">
        <v>4.0</v>
      </c>
      <c r="BG946" s="1">
        <v>12.0</v>
      </c>
      <c r="BH946" s="1">
        <v>12.0</v>
      </c>
      <c r="BI946" s="1" t="s">
        <v>1764</v>
      </c>
      <c r="BJ946" s="1">
        <v>163.0</v>
      </c>
      <c r="BL946" s="1">
        <v>154035.0</v>
      </c>
    </row>
    <row r="947" ht="15.75" customHeight="1">
      <c r="A947" s="2" t="s">
        <v>1765</v>
      </c>
      <c r="B947" s="1" t="str">
        <f>IFERROR(__xludf.DUMMYFUNCTION("""COMPUTED_VALUE"""),"K75Q4")</f>
        <v>K75Q4</v>
      </c>
      <c r="C947" s="1">
        <f>IFERROR(__xludf.DUMMYFUNCTION("""COMPUTED_VALUE"""),144.0)</f>
        <v>144</v>
      </c>
      <c r="D947" s="1" t="s">
        <v>38</v>
      </c>
      <c r="E947" s="1" t="s">
        <v>28</v>
      </c>
      <c r="F947" s="1" t="s">
        <v>29</v>
      </c>
      <c r="G947" s="1" t="s">
        <v>20</v>
      </c>
      <c r="H947" s="1" t="s">
        <v>21</v>
      </c>
      <c r="M947" s="1">
        <v>13.0</v>
      </c>
      <c r="N947" s="1">
        <v>7.0</v>
      </c>
      <c r="O947" s="1">
        <v>5.0</v>
      </c>
      <c r="P947" s="1">
        <v>12.0</v>
      </c>
      <c r="Q947" s="1">
        <v>4.0</v>
      </c>
      <c r="S947" s="1" t="s">
        <v>38</v>
      </c>
      <c r="T947" s="1" t="s">
        <v>28</v>
      </c>
      <c r="U947" s="1" t="s">
        <v>29</v>
      </c>
      <c r="V947" s="1" t="s">
        <v>20</v>
      </c>
      <c r="W947" s="1" t="s">
        <v>21</v>
      </c>
      <c r="Y947" s="1" t="str">
        <f>IFERROR(__xludf.DUMMYFUNCTION("UNIQUE(S947:W947, TRUE)"),"K")</f>
        <v>K</v>
      </c>
      <c r="Z947" s="1" t="str">
        <f>IFERROR(__xludf.DUMMYFUNCTION("""COMPUTED_VALUE"""),"7")</f>
        <v>7</v>
      </c>
      <c r="AA947" s="1" t="str">
        <f>IFERROR(__xludf.DUMMYFUNCTION("""COMPUTED_VALUE"""),"5")</f>
        <v>5</v>
      </c>
      <c r="AB947" s="1" t="str">
        <f>IFERROR(__xludf.DUMMYFUNCTION("""COMPUTED_VALUE"""),"Q")</f>
        <v>Q</v>
      </c>
      <c r="AC947" s="1" t="str">
        <f>IFERROR(__xludf.DUMMYFUNCTION("""COMPUTED_VALUE"""),"4")</f>
        <v>4</v>
      </c>
      <c r="AE947" s="1">
        <f t="shared" ref="AE947:AI947" si="947">IF($A947&lt;&gt;"", COUNTIF($D947:$H947, "=" &amp; Y947),"")</f>
        <v>1</v>
      </c>
      <c r="AF947" s="1">
        <f t="shared" si="947"/>
        <v>1</v>
      </c>
      <c r="AG947" s="1">
        <f t="shared" si="947"/>
        <v>1</v>
      </c>
      <c r="AH947" s="1">
        <f t="shared" si="947"/>
        <v>1</v>
      </c>
      <c r="AI947" s="1">
        <f t="shared" si="947"/>
        <v>1</v>
      </c>
      <c r="AJ947" s="1">
        <f t="shared" si="3"/>
        <v>0</v>
      </c>
      <c r="AL947" s="1">
        <f>IFERROR(__xludf.DUMMYFUNCTION("IFERROR(TRANSPOSE(SORT(TRANSPOSE(FILTER(AE947:AI947, AE947:AI947&lt;&gt;0)),1, FALSE)))"),1.0)</f>
        <v>1</v>
      </c>
      <c r="AM947" s="1">
        <f>IFERROR(__xludf.DUMMYFUNCTION("""COMPUTED_VALUE"""),1.0)</f>
        <v>1</v>
      </c>
      <c r="AN947" s="1">
        <f>IFERROR(__xludf.DUMMYFUNCTION("""COMPUTED_VALUE"""),1.0)</f>
        <v>1</v>
      </c>
      <c r="AO947" s="1">
        <f>IFERROR(__xludf.DUMMYFUNCTION("""COMPUTED_VALUE"""),1.0)</f>
        <v>1</v>
      </c>
      <c r="AP947" s="1">
        <f>IFERROR(__xludf.DUMMYFUNCTION("""COMPUTED_VALUE"""),1.0)</f>
        <v>1</v>
      </c>
      <c r="AR947" s="1">
        <v>1.0</v>
      </c>
      <c r="AS947" s="1">
        <v>1.0</v>
      </c>
      <c r="AT947" s="1">
        <v>1.0</v>
      </c>
      <c r="AU947" s="1">
        <v>1.0</v>
      </c>
      <c r="AV947" s="1">
        <v>1.0</v>
      </c>
      <c r="AX947" s="1">
        <v>946.0</v>
      </c>
      <c r="AY947" s="1">
        <v>4.0</v>
      </c>
      <c r="AZ947" s="1">
        <v>1.0</v>
      </c>
      <c r="BA947" s="1"/>
      <c r="BB947" s="1"/>
      <c r="BC947" s="1"/>
      <c r="BD947" s="1">
        <v>12.0</v>
      </c>
      <c r="BE947" s="1">
        <v>12.0</v>
      </c>
      <c r="BF947" s="1">
        <v>8.0</v>
      </c>
      <c r="BG947" s="1">
        <v>12.0</v>
      </c>
      <c r="BH947" s="1">
        <v>12.0</v>
      </c>
      <c r="BI947" s="1" t="s">
        <v>1766</v>
      </c>
      <c r="BJ947" s="1">
        <v>79.0</v>
      </c>
      <c r="BL947" s="1">
        <v>74734.0</v>
      </c>
    </row>
    <row r="948" ht="15.75" customHeight="1">
      <c r="A948" s="2" t="s">
        <v>1767</v>
      </c>
      <c r="B948" s="1" t="str">
        <f>IFERROR(__xludf.DUMMYFUNCTION("""COMPUTED_VALUE"""),"TKKKA")</f>
        <v>TKKKA</v>
      </c>
      <c r="C948" s="1">
        <f>IFERROR(__xludf.DUMMYFUNCTION("""COMPUTED_VALUE"""),332.0)</f>
        <v>332</v>
      </c>
      <c r="D948" s="1" t="s">
        <v>45</v>
      </c>
      <c r="E948" s="1" t="s">
        <v>38</v>
      </c>
      <c r="F948" s="1" t="s">
        <v>38</v>
      </c>
      <c r="G948" s="1" t="s">
        <v>38</v>
      </c>
      <c r="H948" s="1" t="s">
        <v>39</v>
      </c>
      <c r="M948" s="1">
        <v>10.0</v>
      </c>
      <c r="N948" s="1">
        <v>13.0</v>
      </c>
      <c r="O948" s="1">
        <v>13.0</v>
      </c>
      <c r="P948" s="1">
        <v>13.0</v>
      </c>
      <c r="Q948" s="1">
        <v>14.0</v>
      </c>
      <c r="S948" s="1" t="s">
        <v>45</v>
      </c>
      <c r="T948" s="1" t="s">
        <v>38</v>
      </c>
      <c r="U948" s="1" t="s">
        <v>38</v>
      </c>
      <c r="V948" s="1" t="s">
        <v>38</v>
      </c>
      <c r="W948" s="1" t="s">
        <v>39</v>
      </c>
      <c r="Y948" s="1" t="str">
        <f>IFERROR(__xludf.DUMMYFUNCTION("UNIQUE(S948:W948, TRUE)"),"T")</f>
        <v>T</v>
      </c>
      <c r="Z948" s="1" t="str">
        <f>IFERROR(__xludf.DUMMYFUNCTION("""COMPUTED_VALUE"""),"K")</f>
        <v>K</v>
      </c>
      <c r="AA948" s="1" t="str">
        <f>IFERROR(__xludf.DUMMYFUNCTION("""COMPUTED_VALUE"""),"A")</f>
        <v>A</v>
      </c>
      <c r="AE948" s="1">
        <f t="shared" ref="AE948:AI948" si="948">IF($A948&lt;&gt;"", COUNTIF($D948:$H948, "=" &amp; Y948),"")</f>
        <v>1</v>
      </c>
      <c r="AF948" s="1">
        <f t="shared" si="948"/>
        <v>3</v>
      </c>
      <c r="AG948" s="1">
        <f t="shared" si="948"/>
        <v>1</v>
      </c>
      <c r="AH948" s="1">
        <f t="shared" si="948"/>
        <v>0</v>
      </c>
      <c r="AI948" s="1">
        <f t="shared" si="948"/>
        <v>0</v>
      </c>
      <c r="AJ948" s="1">
        <f t="shared" si="3"/>
        <v>0</v>
      </c>
      <c r="AL948" s="1">
        <f>IFERROR(__xludf.DUMMYFUNCTION("IFERROR(TRANSPOSE(SORT(TRANSPOSE(FILTER(AE948:AI948, AE948:AI948&lt;&gt;0)),1, FALSE)))"),3.0)</f>
        <v>3</v>
      </c>
      <c r="AM948" s="1">
        <f>IFERROR(__xludf.DUMMYFUNCTION("""COMPUTED_VALUE"""),1.0)</f>
        <v>1</v>
      </c>
      <c r="AN948" s="1">
        <f>IFERROR(__xludf.DUMMYFUNCTION("""COMPUTED_VALUE"""),1.0)</f>
        <v>1</v>
      </c>
      <c r="AR948" s="1">
        <v>3.0</v>
      </c>
      <c r="AS948" s="1">
        <v>1.0</v>
      </c>
      <c r="AT948" s="1">
        <v>1.0</v>
      </c>
      <c r="AU948" s="1"/>
      <c r="AV948" s="1"/>
      <c r="AX948" s="1">
        <v>947.0</v>
      </c>
      <c r="AY948" s="1">
        <v>4.0</v>
      </c>
      <c r="AZ948" s="1">
        <v>1.0</v>
      </c>
      <c r="BA948" s="1"/>
      <c r="BB948" s="1"/>
      <c r="BC948" s="1"/>
      <c r="BD948" s="1">
        <v>12.0</v>
      </c>
      <c r="BE948" s="1">
        <v>12.0</v>
      </c>
      <c r="BF948" s="1">
        <v>10.0</v>
      </c>
      <c r="BG948" s="1">
        <v>1.0</v>
      </c>
      <c r="BH948" s="1">
        <v>12.0</v>
      </c>
      <c r="BI948" s="1" t="s">
        <v>1768</v>
      </c>
      <c r="BJ948" s="1">
        <v>554.0</v>
      </c>
      <c r="BL948" s="1">
        <v>524638.0</v>
      </c>
    </row>
    <row r="949" ht="15.75" customHeight="1">
      <c r="A949" s="2" t="s">
        <v>1769</v>
      </c>
      <c r="B949" s="1">
        <f>IFERROR(__xludf.DUMMYFUNCTION("""COMPUTED_VALUE"""),98699.0)</f>
        <v>98699</v>
      </c>
      <c r="C949" s="1">
        <f>IFERROR(__xludf.DUMMYFUNCTION("""COMPUTED_VALUE"""),650.0)</f>
        <v>650</v>
      </c>
      <c r="D949" s="1" t="s">
        <v>23</v>
      </c>
      <c r="E949" s="1" t="s">
        <v>30</v>
      </c>
      <c r="F949" s="1" t="s">
        <v>40</v>
      </c>
      <c r="G949" s="1" t="s">
        <v>23</v>
      </c>
      <c r="H949" s="1" t="s">
        <v>23</v>
      </c>
      <c r="M949" s="1">
        <v>9.0</v>
      </c>
      <c r="N949" s="1">
        <v>8.0</v>
      </c>
      <c r="O949" s="1">
        <v>6.0</v>
      </c>
      <c r="P949" s="1">
        <v>9.0</v>
      </c>
      <c r="Q949" s="1">
        <v>9.0</v>
      </c>
      <c r="S949" s="1" t="s">
        <v>23</v>
      </c>
      <c r="T949" s="1" t="s">
        <v>30</v>
      </c>
      <c r="U949" s="1" t="s">
        <v>40</v>
      </c>
      <c r="V949" s="1" t="s">
        <v>23</v>
      </c>
      <c r="W949" s="1" t="s">
        <v>23</v>
      </c>
      <c r="Y949" s="1" t="str">
        <f>IFERROR(__xludf.DUMMYFUNCTION("UNIQUE(S949:W949, TRUE)"),"9")</f>
        <v>9</v>
      </c>
      <c r="Z949" s="1" t="str">
        <f>IFERROR(__xludf.DUMMYFUNCTION("""COMPUTED_VALUE"""),"8")</f>
        <v>8</v>
      </c>
      <c r="AA949" s="1" t="str">
        <f>IFERROR(__xludf.DUMMYFUNCTION("""COMPUTED_VALUE"""),"6")</f>
        <v>6</v>
      </c>
      <c r="AE949" s="1">
        <f t="shared" ref="AE949:AI949" si="949">IF($A949&lt;&gt;"", COUNTIF($D949:$H949, "=" &amp; Y949),"")</f>
        <v>3</v>
      </c>
      <c r="AF949" s="1">
        <f t="shared" si="949"/>
        <v>1</v>
      </c>
      <c r="AG949" s="1">
        <f t="shared" si="949"/>
        <v>1</v>
      </c>
      <c r="AH949" s="1">
        <f t="shared" si="949"/>
        <v>0</v>
      </c>
      <c r="AI949" s="1">
        <f t="shared" si="949"/>
        <v>0</v>
      </c>
      <c r="AJ949" s="1">
        <f t="shared" si="3"/>
        <v>0</v>
      </c>
      <c r="AL949" s="1">
        <f>IFERROR(__xludf.DUMMYFUNCTION("IFERROR(TRANSPOSE(SORT(TRANSPOSE(FILTER(AE949:AI949, AE949:AI949&lt;&gt;0)),1, FALSE)))"),3.0)</f>
        <v>3</v>
      </c>
      <c r="AM949" s="1">
        <f>IFERROR(__xludf.DUMMYFUNCTION("""COMPUTED_VALUE"""),1.0)</f>
        <v>1</v>
      </c>
      <c r="AN949" s="1">
        <f>IFERROR(__xludf.DUMMYFUNCTION("""COMPUTED_VALUE"""),1.0)</f>
        <v>1</v>
      </c>
      <c r="AR949" s="1">
        <v>3.0</v>
      </c>
      <c r="AS949" s="1">
        <v>1.0</v>
      </c>
      <c r="AT949" s="1">
        <v>1.0</v>
      </c>
      <c r="AU949" s="1"/>
      <c r="AV949" s="1"/>
      <c r="AX949" s="1">
        <v>948.0</v>
      </c>
      <c r="AY949" s="1">
        <v>4.0</v>
      </c>
      <c r="AZ949" s="1">
        <v>1.0</v>
      </c>
      <c r="BA949" s="1"/>
      <c r="BB949" s="1"/>
      <c r="BC949" s="1"/>
      <c r="BD949" s="1">
        <v>12.0</v>
      </c>
      <c r="BE949" s="1">
        <v>12.0</v>
      </c>
      <c r="BF949" s="1">
        <v>12.0</v>
      </c>
      <c r="BG949" s="1">
        <v>1.0</v>
      </c>
      <c r="BH949" s="1">
        <v>9.0</v>
      </c>
      <c r="BI949" s="1" t="s">
        <v>1770</v>
      </c>
      <c r="BJ949" s="1">
        <v>524.0</v>
      </c>
      <c r="BL949" s="1">
        <v>496752.0</v>
      </c>
    </row>
    <row r="950" ht="15.75" customHeight="1">
      <c r="A950" s="2" t="s">
        <v>1771</v>
      </c>
      <c r="B950" s="1">
        <f>IFERROR(__xludf.DUMMYFUNCTION("""COMPUTED_VALUE"""),78828.0)</f>
        <v>78828</v>
      </c>
      <c r="C950" s="1">
        <f>IFERROR(__xludf.DUMMYFUNCTION("""COMPUTED_VALUE"""),848.0)</f>
        <v>848</v>
      </c>
      <c r="D950" s="1" t="s">
        <v>28</v>
      </c>
      <c r="E950" s="1" t="s">
        <v>30</v>
      </c>
      <c r="F950" s="1" t="s">
        <v>30</v>
      </c>
      <c r="G950" s="1" t="s">
        <v>24</v>
      </c>
      <c r="H950" s="1" t="s">
        <v>30</v>
      </c>
      <c r="M950" s="1">
        <v>7.0</v>
      </c>
      <c r="N950" s="1">
        <v>8.0</v>
      </c>
      <c r="O950" s="1">
        <v>8.0</v>
      </c>
      <c r="P950" s="1">
        <v>2.0</v>
      </c>
      <c r="Q950" s="1">
        <v>8.0</v>
      </c>
      <c r="S950" s="1" t="s">
        <v>28</v>
      </c>
      <c r="T950" s="1" t="s">
        <v>30</v>
      </c>
      <c r="U950" s="1" t="s">
        <v>30</v>
      </c>
      <c r="V950" s="1" t="s">
        <v>24</v>
      </c>
      <c r="W950" s="1" t="s">
        <v>30</v>
      </c>
      <c r="Y950" s="1" t="str">
        <f>IFERROR(__xludf.DUMMYFUNCTION("UNIQUE(S950:W950, TRUE)"),"7")</f>
        <v>7</v>
      </c>
      <c r="Z950" s="1" t="str">
        <f>IFERROR(__xludf.DUMMYFUNCTION("""COMPUTED_VALUE"""),"8")</f>
        <v>8</v>
      </c>
      <c r="AA950" s="1" t="str">
        <f>IFERROR(__xludf.DUMMYFUNCTION("""COMPUTED_VALUE"""),"2")</f>
        <v>2</v>
      </c>
      <c r="AE950" s="1">
        <f t="shared" ref="AE950:AI950" si="950">IF($A950&lt;&gt;"", COUNTIF($D950:$H950, "=" &amp; Y950),"")</f>
        <v>1</v>
      </c>
      <c r="AF950" s="1">
        <f t="shared" si="950"/>
        <v>3</v>
      </c>
      <c r="AG950" s="1">
        <f t="shared" si="950"/>
        <v>1</v>
      </c>
      <c r="AH950" s="1">
        <f t="shared" si="950"/>
        <v>0</v>
      </c>
      <c r="AI950" s="1">
        <f t="shared" si="950"/>
        <v>0</v>
      </c>
      <c r="AJ950" s="1">
        <f t="shared" si="3"/>
        <v>0</v>
      </c>
      <c r="AL950" s="1">
        <f>IFERROR(__xludf.DUMMYFUNCTION("IFERROR(TRANSPOSE(SORT(TRANSPOSE(FILTER(AE950:AI950, AE950:AI950&lt;&gt;0)),1, FALSE)))"),3.0)</f>
        <v>3</v>
      </c>
      <c r="AM950" s="1">
        <f>IFERROR(__xludf.DUMMYFUNCTION("""COMPUTED_VALUE"""),1.0)</f>
        <v>1</v>
      </c>
      <c r="AN950" s="1">
        <f>IFERROR(__xludf.DUMMYFUNCTION("""COMPUTED_VALUE"""),1.0)</f>
        <v>1</v>
      </c>
      <c r="AR950" s="1">
        <v>3.0</v>
      </c>
      <c r="AS950" s="1">
        <v>1.0</v>
      </c>
      <c r="AT950" s="1">
        <v>1.0</v>
      </c>
      <c r="AU950" s="1"/>
      <c r="AV950" s="1"/>
      <c r="AX950" s="1">
        <v>949.0</v>
      </c>
      <c r="AY950" s="1">
        <v>4.0</v>
      </c>
      <c r="AZ950" s="1">
        <v>1.0</v>
      </c>
      <c r="BA950" s="1"/>
      <c r="BB950" s="1"/>
      <c r="BC950" s="1"/>
      <c r="BD950" s="1">
        <v>12.0</v>
      </c>
      <c r="BE950" s="1">
        <v>12.0</v>
      </c>
      <c r="BF950" s="1">
        <v>12.0</v>
      </c>
      <c r="BG950" s="1">
        <v>5.0</v>
      </c>
      <c r="BH950" s="1">
        <v>12.0</v>
      </c>
      <c r="BI950" s="1" t="s">
        <v>1772</v>
      </c>
      <c r="BJ950" s="1">
        <v>667.0</v>
      </c>
      <c r="BL950" s="1">
        <v>632983.0</v>
      </c>
    </row>
    <row r="951" ht="15.75" customHeight="1">
      <c r="A951" s="2" t="s">
        <v>1773</v>
      </c>
      <c r="B951" s="1" t="str">
        <f>IFERROR(__xludf.DUMMYFUNCTION("""COMPUTED_VALUE"""),"KT45K")</f>
        <v>KT45K</v>
      </c>
      <c r="C951" s="1">
        <f>IFERROR(__xludf.DUMMYFUNCTION("""COMPUTED_VALUE"""),617.0)</f>
        <v>617</v>
      </c>
      <c r="D951" s="1" t="s">
        <v>38</v>
      </c>
      <c r="E951" s="1" t="s">
        <v>45</v>
      </c>
      <c r="F951" s="1" t="s">
        <v>21</v>
      </c>
      <c r="G951" s="1" t="s">
        <v>29</v>
      </c>
      <c r="H951" s="1" t="s">
        <v>38</v>
      </c>
      <c r="M951" s="1">
        <v>13.0</v>
      </c>
      <c r="N951" s="1">
        <v>10.0</v>
      </c>
      <c r="O951" s="1">
        <v>4.0</v>
      </c>
      <c r="P951" s="1">
        <v>5.0</v>
      </c>
      <c r="Q951" s="1">
        <v>13.0</v>
      </c>
      <c r="S951" s="1" t="s">
        <v>38</v>
      </c>
      <c r="T951" s="1" t="s">
        <v>45</v>
      </c>
      <c r="U951" s="1" t="s">
        <v>21</v>
      </c>
      <c r="V951" s="1" t="s">
        <v>29</v>
      </c>
      <c r="W951" s="1" t="s">
        <v>38</v>
      </c>
      <c r="Y951" s="1" t="str">
        <f>IFERROR(__xludf.DUMMYFUNCTION("UNIQUE(S951:W951, TRUE)"),"K")</f>
        <v>K</v>
      </c>
      <c r="Z951" s="1" t="str">
        <f>IFERROR(__xludf.DUMMYFUNCTION("""COMPUTED_VALUE"""),"T")</f>
        <v>T</v>
      </c>
      <c r="AA951" s="1" t="str">
        <f>IFERROR(__xludf.DUMMYFUNCTION("""COMPUTED_VALUE"""),"4")</f>
        <v>4</v>
      </c>
      <c r="AB951" s="1" t="str">
        <f>IFERROR(__xludf.DUMMYFUNCTION("""COMPUTED_VALUE"""),"5")</f>
        <v>5</v>
      </c>
      <c r="AE951" s="1">
        <f t="shared" ref="AE951:AI951" si="951">IF($A951&lt;&gt;"", COUNTIF($D951:$H951, "=" &amp; Y951),"")</f>
        <v>2</v>
      </c>
      <c r="AF951" s="1">
        <f t="shared" si="951"/>
        <v>1</v>
      </c>
      <c r="AG951" s="1">
        <f t="shared" si="951"/>
        <v>1</v>
      </c>
      <c r="AH951" s="1">
        <f t="shared" si="951"/>
        <v>1</v>
      </c>
      <c r="AI951" s="1">
        <f t="shared" si="951"/>
        <v>0</v>
      </c>
      <c r="AJ951" s="1">
        <f t="shared" si="3"/>
        <v>0</v>
      </c>
      <c r="AL951" s="1">
        <f>IFERROR(__xludf.DUMMYFUNCTION("IFERROR(TRANSPOSE(SORT(TRANSPOSE(FILTER(AE951:AI951, AE951:AI951&lt;&gt;0)),1, FALSE)))"),2.0)</f>
        <v>2</v>
      </c>
      <c r="AM951" s="1">
        <f>IFERROR(__xludf.DUMMYFUNCTION("""COMPUTED_VALUE"""),1.0)</f>
        <v>1</v>
      </c>
      <c r="AN951" s="1">
        <f>IFERROR(__xludf.DUMMYFUNCTION("""COMPUTED_VALUE"""),1.0)</f>
        <v>1</v>
      </c>
      <c r="AO951" s="1">
        <f>IFERROR(__xludf.DUMMYFUNCTION("""COMPUTED_VALUE"""),1.0)</f>
        <v>1</v>
      </c>
      <c r="AR951" s="1">
        <v>2.0</v>
      </c>
      <c r="AS951" s="1">
        <v>1.0</v>
      </c>
      <c r="AT951" s="1">
        <v>1.0</v>
      </c>
      <c r="AU951" s="1">
        <v>1.0</v>
      </c>
      <c r="AV951" s="1"/>
      <c r="AX951" s="1">
        <v>950.0</v>
      </c>
      <c r="AY951" s="1">
        <v>4.0</v>
      </c>
      <c r="AZ951" s="1">
        <v>1.0</v>
      </c>
      <c r="BA951" s="1"/>
      <c r="BB951" s="1"/>
      <c r="BC951" s="1"/>
      <c r="BD951" s="1">
        <v>12.0</v>
      </c>
      <c r="BE951" s="1">
        <v>12.0</v>
      </c>
      <c r="BF951" s="1">
        <v>12.0</v>
      </c>
      <c r="BG951" s="1">
        <v>12.0</v>
      </c>
      <c r="BH951" s="1">
        <v>2.0</v>
      </c>
      <c r="BI951" s="1" t="s">
        <v>1774</v>
      </c>
      <c r="BJ951" s="1">
        <v>419.0</v>
      </c>
      <c r="BL951" s="1">
        <v>398050.0</v>
      </c>
    </row>
    <row r="952" ht="15.75" customHeight="1">
      <c r="A952" s="2" t="s">
        <v>1775</v>
      </c>
      <c r="B952" s="1" t="str">
        <f>IFERROR(__xludf.DUMMYFUNCTION("""COMPUTED_VALUE"""),"275TA")</f>
        <v>275TA</v>
      </c>
      <c r="C952" s="1">
        <f>IFERROR(__xludf.DUMMYFUNCTION("""COMPUTED_VALUE"""),992.0)</f>
        <v>992</v>
      </c>
      <c r="D952" s="1" t="s">
        <v>24</v>
      </c>
      <c r="E952" s="1" t="s">
        <v>28</v>
      </c>
      <c r="F952" s="1" t="s">
        <v>29</v>
      </c>
      <c r="G952" s="1" t="s">
        <v>45</v>
      </c>
      <c r="H952" s="1" t="s">
        <v>39</v>
      </c>
      <c r="M952" s="1">
        <v>2.0</v>
      </c>
      <c r="N952" s="1">
        <v>7.0</v>
      </c>
      <c r="O952" s="1">
        <v>5.0</v>
      </c>
      <c r="P952" s="1">
        <v>10.0</v>
      </c>
      <c r="Q952" s="1">
        <v>14.0</v>
      </c>
      <c r="S952" s="1" t="s">
        <v>24</v>
      </c>
      <c r="T952" s="1" t="s">
        <v>28</v>
      </c>
      <c r="U952" s="1" t="s">
        <v>29</v>
      </c>
      <c r="V952" s="1" t="s">
        <v>45</v>
      </c>
      <c r="W952" s="1" t="s">
        <v>39</v>
      </c>
      <c r="Y952" s="1" t="str">
        <f>IFERROR(__xludf.DUMMYFUNCTION("UNIQUE(S952:W952, TRUE)"),"2")</f>
        <v>2</v>
      </c>
      <c r="Z952" s="1" t="str">
        <f>IFERROR(__xludf.DUMMYFUNCTION("""COMPUTED_VALUE"""),"7")</f>
        <v>7</v>
      </c>
      <c r="AA952" s="1" t="str">
        <f>IFERROR(__xludf.DUMMYFUNCTION("""COMPUTED_VALUE"""),"5")</f>
        <v>5</v>
      </c>
      <c r="AB952" s="1" t="str">
        <f>IFERROR(__xludf.DUMMYFUNCTION("""COMPUTED_VALUE"""),"T")</f>
        <v>T</v>
      </c>
      <c r="AC952" s="1" t="str">
        <f>IFERROR(__xludf.DUMMYFUNCTION("""COMPUTED_VALUE"""),"A")</f>
        <v>A</v>
      </c>
      <c r="AE952" s="1">
        <f t="shared" ref="AE952:AI952" si="952">IF($A952&lt;&gt;"", COUNTIF($D952:$H952, "=" &amp; Y952),"")</f>
        <v>1</v>
      </c>
      <c r="AF952" s="1">
        <f t="shared" si="952"/>
        <v>1</v>
      </c>
      <c r="AG952" s="1">
        <f t="shared" si="952"/>
        <v>1</v>
      </c>
      <c r="AH952" s="1">
        <f t="shared" si="952"/>
        <v>1</v>
      </c>
      <c r="AI952" s="1">
        <f t="shared" si="952"/>
        <v>1</v>
      </c>
      <c r="AJ952" s="1">
        <f t="shared" si="3"/>
        <v>0</v>
      </c>
      <c r="AL952" s="1">
        <f>IFERROR(__xludf.DUMMYFUNCTION("IFERROR(TRANSPOSE(SORT(TRANSPOSE(FILTER(AE952:AI952, AE952:AI952&lt;&gt;0)),1, FALSE)))"),1.0)</f>
        <v>1</v>
      </c>
      <c r="AM952" s="1">
        <f>IFERROR(__xludf.DUMMYFUNCTION("""COMPUTED_VALUE"""),1.0)</f>
        <v>1</v>
      </c>
      <c r="AN952" s="1">
        <f>IFERROR(__xludf.DUMMYFUNCTION("""COMPUTED_VALUE"""),1.0)</f>
        <v>1</v>
      </c>
      <c r="AO952" s="1">
        <f>IFERROR(__xludf.DUMMYFUNCTION("""COMPUTED_VALUE"""),1.0)</f>
        <v>1</v>
      </c>
      <c r="AP952" s="1">
        <f>IFERROR(__xludf.DUMMYFUNCTION("""COMPUTED_VALUE"""),1.0)</f>
        <v>1</v>
      </c>
      <c r="AR952" s="1">
        <v>1.0</v>
      </c>
      <c r="AS952" s="1">
        <v>1.0</v>
      </c>
      <c r="AT952" s="1">
        <v>1.0</v>
      </c>
      <c r="AU952" s="1">
        <v>1.0</v>
      </c>
      <c r="AV952" s="1">
        <v>1.0</v>
      </c>
      <c r="AX952" s="1">
        <v>951.0</v>
      </c>
      <c r="AY952" s="1">
        <v>4.0</v>
      </c>
      <c r="AZ952" s="1">
        <v>1.0</v>
      </c>
      <c r="BA952" s="1"/>
      <c r="BB952" s="1"/>
      <c r="BC952" s="1"/>
      <c r="BD952" s="1">
        <v>12.0</v>
      </c>
      <c r="BE952" s="1">
        <v>13.0</v>
      </c>
      <c r="BF952" s="1">
        <v>13.0</v>
      </c>
      <c r="BG952" s="1">
        <v>1.0</v>
      </c>
      <c r="BH952" s="1">
        <v>1.0</v>
      </c>
      <c r="BI952" s="1" t="s">
        <v>1776</v>
      </c>
      <c r="BJ952" s="1">
        <v>97.0</v>
      </c>
      <c r="BL952" s="1">
        <v>92247.0</v>
      </c>
    </row>
    <row r="953" ht="15.75" customHeight="1">
      <c r="A953" s="2" t="s">
        <v>1777</v>
      </c>
      <c r="B953" s="1" t="str">
        <f>IFERROR(__xludf.DUMMYFUNCTION("""COMPUTED_VALUE"""),"J38QA")</f>
        <v>J38QA</v>
      </c>
      <c r="C953" s="1">
        <f>IFERROR(__xludf.DUMMYFUNCTION("""COMPUTED_VALUE"""),635.0)</f>
        <v>635</v>
      </c>
      <c r="D953" s="1" t="s">
        <v>22</v>
      </c>
      <c r="E953" s="1" t="s">
        <v>31</v>
      </c>
      <c r="F953" s="1" t="s">
        <v>30</v>
      </c>
      <c r="G953" s="1" t="s">
        <v>20</v>
      </c>
      <c r="H953" s="1" t="s">
        <v>39</v>
      </c>
      <c r="M953" s="1">
        <v>1.0</v>
      </c>
      <c r="N953" s="1">
        <v>3.0</v>
      </c>
      <c r="O953" s="1">
        <v>8.0</v>
      </c>
      <c r="P953" s="1">
        <v>12.0</v>
      </c>
      <c r="Q953" s="1">
        <v>14.0</v>
      </c>
      <c r="S953" s="1" t="s">
        <v>25</v>
      </c>
      <c r="T953" s="1" t="s">
        <v>31</v>
      </c>
      <c r="U953" s="1" t="s">
        <v>30</v>
      </c>
      <c r="V953" s="1" t="s">
        <v>20</v>
      </c>
      <c r="W953" s="1" t="s">
        <v>39</v>
      </c>
      <c r="Y953" s="1" t="str">
        <f>IFERROR(__xludf.DUMMYFUNCTION("UNIQUE(S953:W953, TRUE)"),"")</f>
        <v/>
      </c>
      <c r="Z953" s="1" t="str">
        <f>IFERROR(__xludf.DUMMYFUNCTION("""COMPUTED_VALUE"""),"3")</f>
        <v>3</v>
      </c>
      <c r="AA953" s="1" t="str">
        <f>IFERROR(__xludf.DUMMYFUNCTION("""COMPUTED_VALUE"""),"8")</f>
        <v>8</v>
      </c>
      <c r="AB953" s="1" t="str">
        <f>IFERROR(__xludf.DUMMYFUNCTION("""COMPUTED_VALUE"""),"Q")</f>
        <v>Q</v>
      </c>
      <c r="AC953" s="1" t="str">
        <f>IFERROR(__xludf.DUMMYFUNCTION("""COMPUTED_VALUE"""),"A")</f>
        <v>A</v>
      </c>
      <c r="AE953" s="1">
        <f t="shared" ref="AE953:AI953" si="953">IF($A953&lt;&gt;"", COUNTIF($D953:$H953, "=" &amp; Y953),"")</f>
        <v>0</v>
      </c>
      <c r="AF953" s="1">
        <f t="shared" si="953"/>
        <v>1</v>
      </c>
      <c r="AG953" s="1">
        <f t="shared" si="953"/>
        <v>1</v>
      </c>
      <c r="AH953" s="1">
        <f t="shared" si="953"/>
        <v>1</v>
      </c>
      <c r="AI953" s="1">
        <f t="shared" si="953"/>
        <v>1</v>
      </c>
      <c r="AJ953" s="1">
        <f t="shared" si="3"/>
        <v>1</v>
      </c>
      <c r="AL953" s="1">
        <f>IFERROR(__xludf.DUMMYFUNCTION("IFERROR(TRANSPOSE(SORT(TRANSPOSE(FILTER(AE953:AI953, AE953:AI953&lt;&gt;0)),1, FALSE)))"),1.0)</f>
        <v>1</v>
      </c>
      <c r="AM953" s="1">
        <f>IFERROR(__xludf.DUMMYFUNCTION("""COMPUTED_VALUE"""),1.0)</f>
        <v>1</v>
      </c>
      <c r="AN953" s="1">
        <f>IFERROR(__xludf.DUMMYFUNCTION("""COMPUTED_VALUE"""),1.0)</f>
        <v>1</v>
      </c>
      <c r="AO953" s="1">
        <f>IFERROR(__xludf.DUMMYFUNCTION("""COMPUTED_VALUE"""),1.0)</f>
        <v>1</v>
      </c>
      <c r="AR953" s="1">
        <v>2.0</v>
      </c>
      <c r="AS953" s="1">
        <v>1.0</v>
      </c>
      <c r="AT953" s="1">
        <v>1.0</v>
      </c>
      <c r="AU953" s="1">
        <v>1.0</v>
      </c>
      <c r="AV953" s="1"/>
      <c r="AX953" s="1">
        <v>952.0</v>
      </c>
      <c r="AY953" s="1">
        <v>4.0</v>
      </c>
      <c r="AZ953" s="1">
        <v>1.0</v>
      </c>
      <c r="BA953" s="1"/>
      <c r="BB953" s="1"/>
      <c r="BC953" s="1"/>
      <c r="BD953" s="1">
        <v>13.0</v>
      </c>
      <c r="BE953" s="1">
        <v>3.0</v>
      </c>
      <c r="BF953" s="1">
        <v>3.0</v>
      </c>
      <c r="BG953" s="1">
        <v>3.0</v>
      </c>
      <c r="BH953" s="1">
        <v>3.0</v>
      </c>
      <c r="BI953" s="1" t="s">
        <v>1778</v>
      </c>
      <c r="BJ953" s="1">
        <v>595.0</v>
      </c>
      <c r="BL953" s="1">
        <v>566440.0</v>
      </c>
    </row>
    <row r="954" ht="15.75" customHeight="1">
      <c r="A954" s="2" t="s">
        <v>1779</v>
      </c>
      <c r="B954" s="1" t="str">
        <f>IFERROR(__xludf.DUMMYFUNCTION("""COMPUTED_VALUE"""),"TKA3K")</f>
        <v>TKA3K</v>
      </c>
      <c r="C954" s="1">
        <f>IFERROR(__xludf.DUMMYFUNCTION("""COMPUTED_VALUE"""),579.0)</f>
        <v>579</v>
      </c>
      <c r="D954" s="1" t="s">
        <v>45</v>
      </c>
      <c r="E954" s="1" t="s">
        <v>38</v>
      </c>
      <c r="F954" s="1" t="s">
        <v>39</v>
      </c>
      <c r="G954" s="1" t="s">
        <v>31</v>
      </c>
      <c r="H954" s="1" t="s">
        <v>38</v>
      </c>
      <c r="M954" s="1">
        <v>10.0</v>
      </c>
      <c r="N954" s="1">
        <v>13.0</v>
      </c>
      <c r="O954" s="1">
        <v>14.0</v>
      </c>
      <c r="P954" s="1">
        <v>3.0</v>
      </c>
      <c r="Q954" s="1">
        <v>13.0</v>
      </c>
      <c r="S954" s="1" t="s">
        <v>45</v>
      </c>
      <c r="T954" s="1" t="s">
        <v>38</v>
      </c>
      <c r="U954" s="1" t="s">
        <v>39</v>
      </c>
      <c r="V954" s="1" t="s">
        <v>31</v>
      </c>
      <c r="W954" s="1" t="s">
        <v>38</v>
      </c>
      <c r="Y954" s="1" t="str">
        <f>IFERROR(__xludf.DUMMYFUNCTION("UNIQUE(S954:W954, TRUE)"),"T")</f>
        <v>T</v>
      </c>
      <c r="Z954" s="1" t="str">
        <f>IFERROR(__xludf.DUMMYFUNCTION("""COMPUTED_VALUE"""),"K")</f>
        <v>K</v>
      </c>
      <c r="AA954" s="1" t="str">
        <f>IFERROR(__xludf.DUMMYFUNCTION("""COMPUTED_VALUE"""),"A")</f>
        <v>A</v>
      </c>
      <c r="AB954" s="1" t="str">
        <f>IFERROR(__xludf.DUMMYFUNCTION("""COMPUTED_VALUE"""),"3")</f>
        <v>3</v>
      </c>
      <c r="AE954" s="1">
        <f t="shared" ref="AE954:AI954" si="954">IF($A954&lt;&gt;"", COUNTIF($D954:$H954, "=" &amp; Y954),"")</f>
        <v>1</v>
      </c>
      <c r="AF954" s="1">
        <f t="shared" si="954"/>
        <v>2</v>
      </c>
      <c r="AG954" s="1">
        <f t="shared" si="954"/>
        <v>1</v>
      </c>
      <c r="AH954" s="1">
        <f t="shared" si="954"/>
        <v>1</v>
      </c>
      <c r="AI954" s="1">
        <f t="shared" si="954"/>
        <v>0</v>
      </c>
      <c r="AJ954" s="1">
        <f t="shared" si="3"/>
        <v>0</v>
      </c>
      <c r="AL954" s="1">
        <f>IFERROR(__xludf.DUMMYFUNCTION("IFERROR(TRANSPOSE(SORT(TRANSPOSE(FILTER(AE954:AI954, AE954:AI954&lt;&gt;0)),1, FALSE)))"),2.0)</f>
        <v>2</v>
      </c>
      <c r="AM954" s="1">
        <f>IFERROR(__xludf.DUMMYFUNCTION("""COMPUTED_VALUE"""),1.0)</f>
        <v>1</v>
      </c>
      <c r="AN954" s="1">
        <f>IFERROR(__xludf.DUMMYFUNCTION("""COMPUTED_VALUE"""),1.0)</f>
        <v>1</v>
      </c>
      <c r="AO954" s="1">
        <f>IFERROR(__xludf.DUMMYFUNCTION("""COMPUTED_VALUE"""),1.0)</f>
        <v>1</v>
      </c>
      <c r="AR954" s="1">
        <v>2.0</v>
      </c>
      <c r="AS954" s="1">
        <v>1.0</v>
      </c>
      <c r="AT954" s="1">
        <v>1.0</v>
      </c>
      <c r="AU954" s="1">
        <v>1.0</v>
      </c>
      <c r="AV954" s="1"/>
      <c r="AX954" s="1">
        <v>953.0</v>
      </c>
      <c r="AY954" s="1">
        <v>4.0</v>
      </c>
      <c r="AZ954" s="1">
        <v>1.0</v>
      </c>
      <c r="BA954" s="1"/>
      <c r="BB954" s="1"/>
      <c r="BC954" s="1"/>
      <c r="BD954" s="1">
        <v>13.0</v>
      </c>
      <c r="BE954" s="1">
        <v>10.0</v>
      </c>
      <c r="BF954" s="1">
        <v>10.0</v>
      </c>
      <c r="BG954" s="1">
        <v>10.0</v>
      </c>
      <c r="BH954" s="1">
        <v>10.0</v>
      </c>
      <c r="BI954" s="1" t="s">
        <v>1780</v>
      </c>
      <c r="BJ954" s="1">
        <v>644.0</v>
      </c>
      <c r="BL954" s="1">
        <v>613732.0</v>
      </c>
    </row>
    <row r="955" ht="15.75" customHeight="1">
      <c r="A955" s="2" t="s">
        <v>1781</v>
      </c>
      <c r="B955" s="1" t="str">
        <f>IFERROR(__xludf.DUMMYFUNCTION("""COMPUTED_VALUE"""),"4Q4Q5")</f>
        <v>4Q4Q5</v>
      </c>
      <c r="C955" s="1">
        <f>IFERROR(__xludf.DUMMYFUNCTION("""COMPUTED_VALUE"""),672.0)</f>
        <v>672</v>
      </c>
      <c r="D955" s="1" t="s">
        <v>21</v>
      </c>
      <c r="E955" s="1" t="s">
        <v>20</v>
      </c>
      <c r="F955" s="1" t="s">
        <v>21</v>
      </c>
      <c r="G955" s="1" t="s">
        <v>20</v>
      </c>
      <c r="H955" s="1" t="s">
        <v>29</v>
      </c>
      <c r="M955" s="1">
        <v>4.0</v>
      </c>
      <c r="N955" s="1">
        <v>12.0</v>
      </c>
      <c r="O955" s="1">
        <v>4.0</v>
      </c>
      <c r="P955" s="1">
        <v>12.0</v>
      </c>
      <c r="Q955" s="1">
        <v>5.0</v>
      </c>
      <c r="S955" s="1" t="s">
        <v>21</v>
      </c>
      <c r="T955" s="1" t="s">
        <v>20</v>
      </c>
      <c r="U955" s="1" t="s">
        <v>21</v>
      </c>
      <c r="V955" s="1" t="s">
        <v>20</v>
      </c>
      <c r="W955" s="1" t="s">
        <v>29</v>
      </c>
      <c r="Y955" s="1" t="str">
        <f>IFERROR(__xludf.DUMMYFUNCTION("UNIQUE(S955:W955, TRUE)"),"4")</f>
        <v>4</v>
      </c>
      <c r="Z955" s="1" t="str">
        <f>IFERROR(__xludf.DUMMYFUNCTION("""COMPUTED_VALUE"""),"Q")</f>
        <v>Q</v>
      </c>
      <c r="AA955" s="1" t="str">
        <f>IFERROR(__xludf.DUMMYFUNCTION("""COMPUTED_VALUE"""),"5")</f>
        <v>5</v>
      </c>
      <c r="AE955" s="1">
        <f t="shared" ref="AE955:AI955" si="955">IF($A955&lt;&gt;"", COUNTIF($D955:$H955, "=" &amp; Y955),"")</f>
        <v>2</v>
      </c>
      <c r="AF955" s="1">
        <f t="shared" si="955"/>
        <v>2</v>
      </c>
      <c r="AG955" s="1">
        <f t="shared" si="955"/>
        <v>1</v>
      </c>
      <c r="AH955" s="1">
        <f t="shared" si="955"/>
        <v>0</v>
      </c>
      <c r="AI955" s="1">
        <f t="shared" si="955"/>
        <v>0</v>
      </c>
      <c r="AJ955" s="1">
        <f t="shared" si="3"/>
        <v>0</v>
      </c>
      <c r="AL955" s="1">
        <f>IFERROR(__xludf.DUMMYFUNCTION("IFERROR(TRANSPOSE(SORT(TRANSPOSE(FILTER(AE955:AI955, AE955:AI955&lt;&gt;0)),1, FALSE)))"),2.0)</f>
        <v>2</v>
      </c>
      <c r="AM955" s="1">
        <f>IFERROR(__xludf.DUMMYFUNCTION("""COMPUTED_VALUE"""),2.0)</f>
        <v>2</v>
      </c>
      <c r="AN955" s="1">
        <f>IFERROR(__xludf.DUMMYFUNCTION("""COMPUTED_VALUE"""),1.0)</f>
        <v>1</v>
      </c>
      <c r="AR955" s="1">
        <v>2.0</v>
      </c>
      <c r="AS955" s="1">
        <v>2.0</v>
      </c>
      <c r="AT955" s="1">
        <v>1.0</v>
      </c>
      <c r="AU955" s="1"/>
      <c r="AV955" s="1"/>
      <c r="AX955" s="1">
        <v>954.0</v>
      </c>
      <c r="AY955" s="1">
        <v>4.0</v>
      </c>
      <c r="AZ955" s="1">
        <v>1.0</v>
      </c>
      <c r="BA955" s="1"/>
      <c r="BB955" s="1"/>
      <c r="BC955" s="1"/>
      <c r="BD955" s="1">
        <v>13.0</v>
      </c>
      <c r="BE955" s="1">
        <v>13.0</v>
      </c>
      <c r="BF955" s="1">
        <v>1.0</v>
      </c>
      <c r="BG955" s="1">
        <v>12.0</v>
      </c>
      <c r="BH955" s="1">
        <v>13.0</v>
      </c>
      <c r="BI955" s="1" t="s">
        <v>1782</v>
      </c>
      <c r="BJ955" s="1">
        <v>856.0</v>
      </c>
      <c r="BL955" s="1">
        <v>816624.0</v>
      </c>
    </row>
    <row r="956" ht="15.75" customHeight="1">
      <c r="A956" s="2" t="s">
        <v>1783</v>
      </c>
      <c r="B956" s="1" t="str">
        <f>IFERROR(__xludf.DUMMYFUNCTION("""COMPUTED_VALUE"""),"7377T")</f>
        <v>7377T</v>
      </c>
      <c r="C956" s="1">
        <f>IFERROR(__xludf.DUMMYFUNCTION("""COMPUTED_VALUE"""),614.0)</f>
        <v>614</v>
      </c>
      <c r="D956" s="1" t="s">
        <v>28</v>
      </c>
      <c r="E956" s="1" t="s">
        <v>31</v>
      </c>
      <c r="F956" s="1" t="s">
        <v>28</v>
      </c>
      <c r="G956" s="1" t="s">
        <v>28</v>
      </c>
      <c r="H956" s="1" t="s">
        <v>45</v>
      </c>
      <c r="M956" s="1">
        <v>7.0</v>
      </c>
      <c r="N956" s="1">
        <v>3.0</v>
      </c>
      <c r="O956" s="1">
        <v>7.0</v>
      </c>
      <c r="P956" s="1">
        <v>7.0</v>
      </c>
      <c r="Q956" s="1">
        <v>10.0</v>
      </c>
      <c r="S956" s="1" t="s">
        <v>28</v>
      </c>
      <c r="T956" s="1" t="s">
        <v>31</v>
      </c>
      <c r="U956" s="1" t="s">
        <v>28</v>
      </c>
      <c r="V956" s="1" t="s">
        <v>28</v>
      </c>
      <c r="W956" s="1" t="s">
        <v>45</v>
      </c>
      <c r="Y956" s="1" t="str">
        <f>IFERROR(__xludf.DUMMYFUNCTION("UNIQUE(S956:W956, TRUE)"),"7")</f>
        <v>7</v>
      </c>
      <c r="Z956" s="1" t="str">
        <f>IFERROR(__xludf.DUMMYFUNCTION("""COMPUTED_VALUE"""),"3")</f>
        <v>3</v>
      </c>
      <c r="AA956" s="1" t="str">
        <f>IFERROR(__xludf.DUMMYFUNCTION("""COMPUTED_VALUE"""),"T")</f>
        <v>T</v>
      </c>
      <c r="AE956" s="1">
        <f t="shared" ref="AE956:AI956" si="956">IF($A956&lt;&gt;"", COUNTIF($D956:$H956, "=" &amp; Y956),"")</f>
        <v>3</v>
      </c>
      <c r="AF956" s="1">
        <f t="shared" si="956"/>
        <v>1</v>
      </c>
      <c r="AG956" s="1">
        <f t="shared" si="956"/>
        <v>1</v>
      </c>
      <c r="AH956" s="1">
        <f t="shared" si="956"/>
        <v>0</v>
      </c>
      <c r="AI956" s="1">
        <f t="shared" si="956"/>
        <v>0</v>
      </c>
      <c r="AJ956" s="1">
        <f t="shared" si="3"/>
        <v>0</v>
      </c>
      <c r="AL956" s="1">
        <f>IFERROR(__xludf.DUMMYFUNCTION("IFERROR(TRANSPOSE(SORT(TRANSPOSE(FILTER(AE956:AI956, AE956:AI956&lt;&gt;0)),1, FALSE)))"),3.0)</f>
        <v>3</v>
      </c>
      <c r="AM956" s="1">
        <f>IFERROR(__xludf.DUMMYFUNCTION("""COMPUTED_VALUE"""),1.0)</f>
        <v>1</v>
      </c>
      <c r="AN956" s="1">
        <f>IFERROR(__xludf.DUMMYFUNCTION("""COMPUTED_VALUE"""),1.0)</f>
        <v>1</v>
      </c>
      <c r="AR956" s="1">
        <v>3.0</v>
      </c>
      <c r="AS956" s="1">
        <v>1.0</v>
      </c>
      <c r="AT956" s="1">
        <v>1.0</v>
      </c>
      <c r="AU956" s="1"/>
      <c r="AV956" s="1"/>
      <c r="AX956" s="1">
        <v>955.0</v>
      </c>
      <c r="AY956" s="1">
        <v>4.0</v>
      </c>
      <c r="AZ956" s="1">
        <v>1.0</v>
      </c>
      <c r="BA956" s="1"/>
      <c r="BB956" s="1"/>
      <c r="BC956" s="1"/>
      <c r="BD956" s="1">
        <v>13.0</v>
      </c>
      <c r="BE956" s="1">
        <v>13.0</v>
      </c>
      <c r="BF956" s="1">
        <v>7.0</v>
      </c>
      <c r="BG956" s="1">
        <v>13.0</v>
      </c>
      <c r="BH956" s="1">
        <v>13.0</v>
      </c>
      <c r="BI956" s="1" t="s">
        <v>1784</v>
      </c>
      <c r="BJ956" s="1">
        <v>425.0</v>
      </c>
      <c r="BL956" s="1">
        <v>405875.0</v>
      </c>
    </row>
    <row r="957" ht="15.75" customHeight="1">
      <c r="A957" s="2" t="s">
        <v>1785</v>
      </c>
      <c r="B957" s="1" t="str">
        <f>IFERROR(__xludf.DUMMYFUNCTION("""COMPUTED_VALUE"""),"KT5J7")</f>
        <v>KT5J7</v>
      </c>
      <c r="C957" s="1">
        <f>IFERROR(__xludf.DUMMYFUNCTION("""COMPUTED_VALUE"""),675.0)</f>
        <v>675</v>
      </c>
      <c r="D957" s="1" t="s">
        <v>38</v>
      </c>
      <c r="E957" s="1" t="s">
        <v>45</v>
      </c>
      <c r="F957" s="1" t="s">
        <v>29</v>
      </c>
      <c r="G957" s="1" t="s">
        <v>22</v>
      </c>
      <c r="H957" s="1" t="s">
        <v>28</v>
      </c>
      <c r="M957" s="1">
        <v>13.0</v>
      </c>
      <c r="N957" s="1">
        <v>10.0</v>
      </c>
      <c r="O957" s="1">
        <v>5.0</v>
      </c>
      <c r="P957" s="1">
        <v>1.0</v>
      </c>
      <c r="Q957" s="1">
        <v>7.0</v>
      </c>
      <c r="S957" s="1" t="s">
        <v>38</v>
      </c>
      <c r="T957" s="1" t="s">
        <v>45</v>
      </c>
      <c r="U957" s="1" t="s">
        <v>29</v>
      </c>
      <c r="V957" s="1" t="s">
        <v>25</v>
      </c>
      <c r="W957" s="1" t="s">
        <v>28</v>
      </c>
      <c r="Y957" s="1" t="str">
        <f>IFERROR(__xludf.DUMMYFUNCTION("UNIQUE(S957:W957, TRUE)"),"K")</f>
        <v>K</v>
      </c>
      <c r="Z957" s="1" t="str">
        <f>IFERROR(__xludf.DUMMYFUNCTION("""COMPUTED_VALUE"""),"T")</f>
        <v>T</v>
      </c>
      <c r="AA957" s="1" t="str">
        <f>IFERROR(__xludf.DUMMYFUNCTION("""COMPUTED_VALUE"""),"5")</f>
        <v>5</v>
      </c>
      <c r="AB957" s="1" t="str">
        <f>IFERROR(__xludf.DUMMYFUNCTION("""COMPUTED_VALUE"""),"")</f>
        <v/>
      </c>
      <c r="AC957" s="1" t="str">
        <f>IFERROR(__xludf.DUMMYFUNCTION("""COMPUTED_VALUE"""),"7")</f>
        <v>7</v>
      </c>
      <c r="AE957" s="1">
        <f t="shared" ref="AE957:AI957" si="957">IF($A957&lt;&gt;"", COUNTIF($D957:$H957, "=" &amp; Y957),"")</f>
        <v>1</v>
      </c>
      <c r="AF957" s="1">
        <f t="shared" si="957"/>
        <v>1</v>
      </c>
      <c r="AG957" s="1">
        <f t="shared" si="957"/>
        <v>1</v>
      </c>
      <c r="AH957" s="1">
        <f t="shared" si="957"/>
        <v>0</v>
      </c>
      <c r="AI957" s="1">
        <f t="shared" si="957"/>
        <v>1</v>
      </c>
      <c r="AJ957" s="1">
        <f t="shared" si="3"/>
        <v>1</v>
      </c>
      <c r="AL957" s="1">
        <f>IFERROR(__xludf.DUMMYFUNCTION("IFERROR(TRANSPOSE(SORT(TRANSPOSE(FILTER(AE957:AI957, AE957:AI957&lt;&gt;0)),1, FALSE)))"),1.0)</f>
        <v>1</v>
      </c>
      <c r="AM957" s="1">
        <f>IFERROR(__xludf.DUMMYFUNCTION("""COMPUTED_VALUE"""),1.0)</f>
        <v>1</v>
      </c>
      <c r="AN957" s="1">
        <f>IFERROR(__xludf.DUMMYFUNCTION("""COMPUTED_VALUE"""),1.0)</f>
        <v>1</v>
      </c>
      <c r="AO957" s="1">
        <f>IFERROR(__xludf.DUMMYFUNCTION("""COMPUTED_VALUE"""),1.0)</f>
        <v>1</v>
      </c>
      <c r="AR957" s="1">
        <v>2.0</v>
      </c>
      <c r="AS957" s="1">
        <v>1.0</v>
      </c>
      <c r="AT957" s="1">
        <v>1.0</v>
      </c>
      <c r="AU957" s="1">
        <v>1.0</v>
      </c>
      <c r="AV957" s="1"/>
      <c r="AX957" s="1">
        <v>956.0</v>
      </c>
      <c r="AY957" s="1">
        <v>4.0</v>
      </c>
      <c r="AZ957" s="1">
        <v>1.0</v>
      </c>
      <c r="BA957" s="1"/>
      <c r="BB957" s="1"/>
      <c r="BC957" s="1"/>
      <c r="BD957" s="1">
        <v>13.0</v>
      </c>
      <c r="BE957" s="1">
        <v>13.0</v>
      </c>
      <c r="BF957" s="1">
        <v>12.0</v>
      </c>
      <c r="BG957" s="1">
        <v>13.0</v>
      </c>
      <c r="BH957" s="1">
        <v>13.0</v>
      </c>
      <c r="BI957" s="1" t="s">
        <v>1786</v>
      </c>
      <c r="BJ957" s="1">
        <v>931.0</v>
      </c>
      <c r="BL957" s="1">
        <v>890036.0</v>
      </c>
    </row>
    <row r="958" ht="15.75" customHeight="1">
      <c r="A958" s="2" t="s">
        <v>1787</v>
      </c>
      <c r="B958" s="1" t="str">
        <f>IFERROR(__xludf.DUMMYFUNCTION("""COMPUTED_VALUE"""),"QA8TJ")</f>
        <v>QA8TJ</v>
      </c>
      <c r="C958" s="1">
        <f>IFERROR(__xludf.DUMMYFUNCTION("""COMPUTED_VALUE"""),903.0)</f>
        <v>903</v>
      </c>
      <c r="D958" s="1" t="s">
        <v>20</v>
      </c>
      <c r="E958" s="1" t="s">
        <v>39</v>
      </c>
      <c r="F958" s="1" t="s">
        <v>30</v>
      </c>
      <c r="G958" s="1" t="s">
        <v>45</v>
      </c>
      <c r="H958" s="1" t="s">
        <v>22</v>
      </c>
      <c r="M958" s="1">
        <v>12.0</v>
      </c>
      <c r="N958" s="1">
        <v>14.0</v>
      </c>
      <c r="O958" s="1">
        <v>8.0</v>
      </c>
      <c r="P958" s="1">
        <v>10.0</v>
      </c>
      <c r="Q958" s="1">
        <v>1.0</v>
      </c>
      <c r="S958" s="1" t="s">
        <v>20</v>
      </c>
      <c r="T958" s="1" t="s">
        <v>39</v>
      </c>
      <c r="U958" s="1" t="s">
        <v>30</v>
      </c>
      <c r="V958" s="1" t="s">
        <v>45</v>
      </c>
      <c r="W958" s="1" t="s">
        <v>25</v>
      </c>
      <c r="Y958" s="1" t="str">
        <f>IFERROR(__xludf.DUMMYFUNCTION("UNIQUE(S958:W958, TRUE)"),"Q")</f>
        <v>Q</v>
      </c>
      <c r="Z958" s="1" t="str">
        <f>IFERROR(__xludf.DUMMYFUNCTION("""COMPUTED_VALUE"""),"A")</f>
        <v>A</v>
      </c>
      <c r="AA958" s="1" t="str">
        <f>IFERROR(__xludf.DUMMYFUNCTION("""COMPUTED_VALUE"""),"8")</f>
        <v>8</v>
      </c>
      <c r="AB958" s="1" t="str">
        <f>IFERROR(__xludf.DUMMYFUNCTION("""COMPUTED_VALUE"""),"T")</f>
        <v>T</v>
      </c>
      <c r="AC958" s="1" t="str">
        <f>IFERROR(__xludf.DUMMYFUNCTION("""COMPUTED_VALUE"""),"")</f>
        <v/>
      </c>
      <c r="AE958" s="1">
        <f t="shared" ref="AE958:AI958" si="958">IF($A958&lt;&gt;"", COUNTIF($D958:$H958, "=" &amp; Y958),"")</f>
        <v>1</v>
      </c>
      <c r="AF958" s="1">
        <f t="shared" si="958"/>
        <v>1</v>
      </c>
      <c r="AG958" s="1">
        <f t="shared" si="958"/>
        <v>1</v>
      </c>
      <c r="AH958" s="1">
        <f t="shared" si="958"/>
        <v>1</v>
      </c>
      <c r="AI958" s="1">
        <f t="shared" si="958"/>
        <v>0</v>
      </c>
      <c r="AJ958" s="1">
        <f t="shared" si="3"/>
        <v>1</v>
      </c>
      <c r="AL958" s="1">
        <f>IFERROR(__xludf.DUMMYFUNCTION("IFERROR(TRANSPOSE(SORT(TRANSPOSE(FILTER(AE958:AI958, AE958:AI958&lt;&gt;0)),1, FALSE)))"),1.0)</f>
        <v>1</v>
      </c>
      <c r="AM958" s="1">
        <f>IFERROR(__xludf.DUMMYFUNCTION("""COMPUTED_VALUE"""),1.0)</f>
        <v>1</v>
      </c>
      <c r="AN958" s="1">
        <f>IFERROR(__xludf.DUMMYFUNCTION("""COMPUTED_VALUE"""),1.0)</f>
        <v>1</v>
      </c>
      <c r="AO958" s="1">
        <f>IFERROR(__xludf.DUMMYFUNCTION("""COMPUTED_VALUE"""),1.0)</f>
        <v>1</v>
      </c>
      <c r="AR958" s="1">
        <v>2.0</v>
      </c>
      <c r="AS958" s="1">
        <v>1.0</v>
      </c>
      <c r="AT958" s="1">
        <v>1.0</v>
      </c>
      <c r="AU958" s="1">
        <v>1.0</v>
      </c>
      <c r="AV958" s="1"/>
      <c r="AX958" s="1">
        <v>957.0</v>
      </c>
      <c r="AY958" s="1">
        <v>4.0</v>
      </c>
      <c r="AZ958" s="1">
        <v>1.0</v>
      </c>
      <c r="BA958" s="1"/>
      <c r="BB958" s="1"/>
      <c r="BC958" s="1"/>
      <c r="BD958" s="1">
        <v>13.0</v>
      </c>
      <c r="BE958" s="1">
        <v>13.0</v>
      </c>
      <c r="BF958" s="1">
        <v>13.0</v>
      </c>
      <c r="BG958" s="1">
        <v>2.0</v>
      </c>
      <c r="BH958" s="1">
        <v>13.0</v>
      </c>
      <c r="BI958" s="1" t="s">
        <v>1788</v>
      </c>
      <c r="BJ958" s="1">
        <v>343.0</v>
      </c>
      <c r="BL958" s="1">
        <v>328251.0</v>
      </c>
    </row>
    <row r="959" ht="15.75" customHeight="1">
      <c r="A959" s="2" t="s">
        <v>1789</v>
      </c>
      <c r="B959" s="1" t="str">
        <f>IFERROR(__xludf.DUMMYFUNCTION("""COMPUTED_VALUE"""),"2Q66Q")</f>
        <v>2Q66Q</v>
      </c>
      <c r="C959" s="1">
        <f>IFERROR(__xludf.DUMMYFUNCTION("""COMPUTED_VALUE"""),539.0)</f>
        <v>539</v>
      </c>
      <c r="D959" s="1" t="s">
        <v>24</v>
      </c>
      <c r="E959" s="1" t="s">
        <v>20</v>
      </c>
      <c r="F959" s="1" t="s">
        <v>40</v>
      </c>
      <c r="G959" s="1" t="s">
        <v>40</v>
      </c>
      <c r="H959" s="1" t="s">
        <v>20</v>
      </c>
      <c r="M959" s="1">
        <v>2.0</v>
      </c>
      <c r="N959" s="1">
        <v>12.0</v>
      </c>
      <c r="O959" s="1">
        <v>6.0</v>
      </c>
      <c r="P959" s="1">
        <v>6.0</v>
      </c>
      <c r="Q959" s="1">
        <v>12.0</v>
      </c>
      <c r="S959" s="1" t="s">
        <v>24</v>
      </c>
      <c r="T959" s="1" t="s">
        <v>20</v>
      </c>
      <c r="U959" s="1" t="s">
        <v>40</v>
      </c>
      <c r="V959" s="1" t="s">
        <v>40</v>
      </c>
      <c r="W959" s="1" t="s">
        <v>20</v>
      </c>
      <c r="Y959" s="1" t="str">
        <f>IFERROR(__xludf.DUMMYFUNCTION("UNIQUE(S959:W959, TRUE)"),"2")</f>
        <v>2</v>
      </c>
      <c r="Z959" s="1" t="str">
        <f>IFERROR(__xludf.DUMMYFUNCTION("""COMPUTED_VALUE"""),"Q")</f>
        <v>Q</v>
      </c>
      <c r="AA959" s="1" t="str">
        <f>IFERROR(__xludf.DUMMYFUNCTION("""COMPUTED_VALUE"""),"6")</f>
        <v>6</v>
      </c>
      <c r="AE959" s="1">
        <f t="shared" ref="AE959:AI959" si="959">IF($A959&lt;&gt;"", COUNTIF($D959:$H959, "=" &amp; Y959),"")</f>
        <v>1</v>
      </c>
      <c r="AF959" s="1">
        <f t="shared" si="959"/>
        <v>2</v>
      </c>
      <c r="AG959" s="1">
        <f t="shared" si="959"/>
        <v>2</v>
      </c>
      <c r="AH959" s="1">
        <f t="shared" si="959"/>
        <v>0</v>
      </c>
      <c r="AI959" s="1">
        <f t="shared" si="959"/>
        <v>0</v>
      </c>
      <c r="AJ959" s="1">
        <f t="shared" si="3"/>
        <v>0</v>
      </c>
      <c r="AL959" s="1">
        <f>IFERROR(__xludf.DUMMYFUNCTION("IFERROR(TRANSPOSE(SORT(TRANSPOSE(FILTER(AE959:AI959, AE959:AI959&lt;&gt;0)),1, FALSE)))"),2.0)</f>
        <v>2</v>
      </c>
      <c r="AM959" s="1">
        <f>IFERROR(__xludf.DUMMYFUNCTION("""COMPUTED_VALUE"""),2.0)</f>
        <v>2</v>
      </c>
      <c r="AN959" s="1">
        <f>IFERROR(__xludf.DUMMYFUNCTION("""COMPUTED_VALUE"""),1.0)</f>
        <v>1</v>
      </c>
      <c r="AR959" s="1">
        <v>2.0</v>
      </c>
      <c r="AS959" s="1">
        <v>2.0</v>
      </c>
      <c r="AT959" s="1">
        <v>1.0</v>
      </c>
      <c r="AU959" s="1"/>
      <c r="AV959" s="1"/>
      <c r="AX959" s="1">
        <v>958.0</v>
      </c>
      <c r="AY959" s="1">
        <v>4.0</v>
      </c>
      <c r="AZ959" s="1">
        <v>1.0</v>
      </c>
      <c r="BA959" s="1"/>
      <c r="BB959" s="1"/>
      <c r="BC959" s="1"/>
      <c r="BD959" s="1">
        <v>14.0</v>
      </c>
      <c r="BE959" s="1">
        <v>1.0</v>
      </c>
      <c r="BF959" s="1">
        <v>1.0</v>
      </c>
      <c r="BG959" s="1">
        <v>4.0</v>
      </c>
      <c r="BH959" s="1">
        <v>14.0</v>
      </c>
      <c r="BI959" s="1" t="s">
        <v>1790</v>
      </c>
      <c r="BJ959" s="1">
        <v>414.0</v>
      </c>
      <c r="BL959" s="1">
        <v>396612.0</v>
      </c>
    </row>
    <row r="960" ht="15.75" customHeight="1">
      <c r="A960" s="2" t="s">
        <v>1791</v>
      </c>
      <c r="B960" s="1" t="str">
        <f>IFERROR(__xludf.DUMMYFUNCTION("""COMPUTED_VALUE"""),"44J46")</f>
        <v>44J46</v>
      </c>
      <c r="C960" s="1">
        <f>IFERROR(__xludf.DUMMYFUNCTION("""COMPUTED_VALUE"""),917.0)</f>
        <v>917</v>
      </c>
      <c r="D960" s="1" t="s">
        <v>21</v>
      </c>
      <c r="E960" s="1" t="s">
        <v>21</v>
      </c>
      <c r="F960" s="1" t="s">
        <v>22</v>
      </c>
      <c r="G960" s="1" t="s">
        <v>21</v>
      </c>
      <c r="H960" s="1" t="s">
        <v>40</v>
      </c>
      <c r="M960" s="1">
        <v>4.0</v>
      </c>
      <c r="N960" s="1">
        <v>4.0</v>
      </c>
      <c r="O960" s="1">
        <v>1.0</v>
      </c>
      <c r="P960" s="1">
        <v>4.0</v>
      </c>
      <c r="Q960" s="1">
        <v>6.0</v>
      </c>
      <c r="S960" s="1" t="s">
        <v>21</v>
      </c>
      <c r="T960" s="1" t="s">
        <v>21</v>
      </c>
      <c r="U960" s="1" t="s">
        <v>25</v>
      </c>
      <c r="V960" s="1" t="s">
        <v>21</v>
      </c>
      <c r="W960" s="1" t="s">
        <v>40</v>
      </c>
      <c r="Y960" s="1" t="str">
        <f>IFERROR(__xludf.DUMMYFUNCTION("UNIQUE(S960:W960, TRUE)"),"4")</f>
        <v>4</v>
      </c>
      <c r="Z960" s="1" t="str">
        <f>IFERROR(__xludf.DUMMYFUNCTION("""COMPUTED_VALUE"""),"")</f>
        <v/>
      </c>
      <c r="AA960" s="1" t="str">
        <f>IFERROR(__xludf.DUMMYFUNCTION("""COMPUTED_VALUE"""),"6")</f>
        <v>6</v>
      </c>
      <c r="AE960" s="1">
        <f t="shared" ref="AE960:AI960" si="960">IF($A960&lt;&gt;"", COUNTIF($D960:$H960, "=" &amp; Y960),"")</f>
        <v>3</v>
      </c>
      <c r="AF960" s="1">
        <f t="shared" si="960"/>
        <v>0</v>
      </c>
      <c r="AG960" s="1">
        <f t="shared" si="960"/>
        <v>1</v>
      </c>
      <c r="AH960" s="1">
        <f t="shared" si="960"/>
        <v>0</v>
      </c>
      <c r="AI960" s="1">
        <f t="shared" si="960"/>
        <v>0</v>
      </c>
      <c r="AJ960" s="1">
        <f t="shared" si="3"/>
        <v>1</v>
      </c>
      <c r="AL960" s="1">
        <f>IFERROR(__xludf.DUMMYFUNCTION("IFERROR(TRANSPOSE(SORT(TRANSPOSE(FILTER(AE960:AI960, AE960:AI960&lt;&gt;0)),1, FALSE)))"),3.0)</f>
        <v>3</v>
      </c>
      <c r="AM960" s="1">
        <f>IFERROR(__xludf.DUMMYFUNCTION("""COMPUTED_VALUE"""),1.0)</f>
        <v>1</v>
      </c>
      <c r="AR960" s="1">
        <v>4.0</v>
      </c>
      <c r="AS960" s="1">
        <v>1.0</v>
      </c>
      <c r="AT960" s="1"/>
      <c r="AU960" s="1"/>
      <c r="AV960" s="1"/>
      <c r="AX960" s="1">
        <v>959.0</v>
      </c>
      <c r="AY960" s="1">
        <v>4.0</v>
      </c>
      <c r="AZ960" s="1">
        <v>1.0</v>
      </c>
      <c r="BA960" s="1"/>
      <c r="BB960" s="1"/>
      <c r="BC960" s="1"/>
      <c r="BD960" s="1">
        <v>14.0</v>
      </c>
      <c r="BE960" s="1">
        <v>2.0</v>
      </c>
      <c r="BF960" s="1">
        <v>14.0</v>
      </c>
      <c r="BG960" s="1">
        <v>1.0</v>
      </c>
      <c r="BH960" s="1">
        <v>14.0</v>
      </c>
      <c r="BI960" s="1" t="s">
        <v>1792</v>
      </c>
      <c r="BJ960" s="1">
        <v>326.0</v>
      </c>
      <c r="BL960" s="1">
        <v>312634.0</v>
      </c>
    </row>
    <row r="961" ht="15.75" customHeight="1">
      <c r="A961" s="2" t="s">
        <v>1793</v>
      </c>
      <c r="B961" s="1" t="str">
        <f>IFERROR(__xludf.DUMMYFUNCTION("""COMPUTED_VALUE"""),"4K539")</f>
        <v>4K539</v>
      </c>
      <c r="C961" s="1">
        <f>IFERROR(__xludf.DUMMYFUNCTION("""COMPUTED_VALUE"""),968.0)</f>
        <v>968</v>
      </c>
      <c r="D961" s="1" t="s">
        <v>21</v>
      </c>
      <c r="E961" s="1" t="s">
        <v>38</v>
      </c>
      <c r="F961" s="1" t="s">
        <v>29</v>
      </c>
      <c r="G961" s="1" t="s">
        <v>31</v>
      </c>
      <c r="H961" s="1" t="s">
        <v>23</v>
      </c>
      <c r="M961" s="1">
        <v>4.0</v>
      </c>
      <c r="N961" s="1">
        <v>13.0</v>
      </c>
      <c r="O961" s="1">
        <v>5.0</v>
      </c>
      <c r="P961" s="1">
        <v>3.0</v>
      </c>
      <c r="Q961" s="1">
        <v>9.0</v>
      </c>
      <c r="S961" s="1" t="s">
        <v>21</v>
      </c>
      <c r="T961" s="1" t="s">
        <v>38</v>
      </c>
      <c r="U961" s="1" t="s">
        <v>29</v>
      </c>
      <c r="V961" s="1" t="s">
        <v>31</v>
      </c>
      <c r="W961" s="1" t="s">
        <v>23</v>
      </c>
      <c r="Y961" s="1" t="str">
        <f>IFERROR(__xludf.DUMMYFUNCTION("UNIQUE(S961:W961, TRUE)"),"4")</f>
        <v>4</v>
      </c>
      <c r="Z961" s="1" t="str">
        <f>IFERROR(__xludf.DUMMYFUNCTION("""COMPUTED_VALUE"""),"K")</f>
        <v>K</v>
      </c>
      <c r="AA961" s="1" t="str">
        <f>IFERROR(__xludf.DUMMYFUNCTION("""COMPUTED_VALUE"""),"5")</f>
        <v>5</v>
      </c>
      <c r="AB961" s="1" t="str">
        <f>IFERROR(__xludf.DUMMYFUNCTION("""COMPUTED_VALUE"""),"3")</f>
        <v>3</v>
      </c>
      <c r="AC961" s="1" t="str">
        <f>IFERROR(__xludf.DUMMYFUNCTION("""COMPUTED_VALUE"""),"9")</f>
        <v>9</v>
      </c>
      <c r="AE961" s="1">
        <f t="shared" ref="AE961:AI961" si="961">IF($A961&lt;&gt;"", COUNTIF($D961:$H961, "=" &amp; Y961),"")</f>
        <v>1</v>
      </c>
      <c r="AF961" s="1">
        <f t="shared" si="961"/>
        <v>1</v>
      </c>
      <c r="AG961" s="1">
        <f t="shared" si="961"/>
        <v>1</v>
      </c>
      <c r="AH961" s="1">
        <f t="shared" si="961"/>
        <v>1</v>
      </c>
      <c r="AI961" s="1">
        <f t="shared" si="961"/>
        <v>1</v>
      </c>
      <c r="AJ961" s="1">
        <f t="shared" si="3"/>
        <v>0</v>
      </c>
      <c r="AL961" s="1">
        <f>IFERROR(__xludf.DUMMYFUNCTION("IFERROR(TRANSPOSE(SORT(TRANSPOSE(FILTER(AE961:AI961, AE961:AI961&lt;&gt;0)),1, FALSE)))"),1.0)</f>
        <v>1</v>
      </c>
      <c r="AM961" s="1">
        <f>IFERROR(__xludf.DUMMYFUNCTION("""COMPUTED_VALUE"""),1.0)</f>
        <v>1</v>
      </c>
      <c r="AN961" s="1">
        <f>IFERROR(__xludf.DUMMYFUNCTION("""COMPUTED_VALUE"""),1.0)</f>
        <v>1</v>
      </c>
      <c r="AO961" s="1">
        <f>IFERROR(__xludf.DUMMYFUNCTION("""COMPUTED_VALUE"""),1.0)</f>
        <v>1</v>
      </c>
      <c r="AP961" s="1">
        <f>IFERROR(__xludf.DUMMYFUNCTION("""COMPUTED_VALUE"""),1.0)</f>
        <v>1</v>
      </c>
      <c r="AR961" s="1">
        <v>1.0</v>
      </c>
      <c r="AS961" s="1">
        <v>1.0</v>
      </c>
      <c r="AT961" s="1">
        <v>1.0</v>
      </c>
      <c r="AU961" s="1">
        <v>1.0</v>
      </c>
      <c r="AV961" s="1">
        <v>1.0</v>
      </c>
      <c r="AX961" s="1">
        <v>960.0</v>
      </c>
      <c r="AY961" s="1">
        <v>4.0</v>
      </c>
      <c r="AZ961" s="1">
        <v>1.0</v>
      </c>
      <c r="BA961" s="1"/>
      <c r="BB961" s="1"/>
      <c r="BC961" s="1"/>
      <c r="BD961" s="1">
        <v>14.0</v>
      </c>
      <c r="BE961" s="1">
        <v>7.0</v>
      </c>
      <c r="BF961" s="1">
        <v>7.0</v>
      </c>
      <c r="BG961" s="1">
        <v>1.0</v>
      </c>
      <c r="BH961" s="1">
        <v>7.0</v>
      </c>
      <c r="BI961" s="1" t="s">
        <v>1794</v>
      </c>
      <c r="BJ961" s="1">
        <v>945.0</v>
      </c>
      <c r="BL961" s="1">
        <v>907200.0</v>
      </c>
    </row>
    <row r="962" ht="15.75" customHeight="1">
      <c r="A962" s="2" t="s">
        <v>1795</v>
      </c>
      <c r="B962" s="1" t="str">
        <f>IFERROR(__xludf.DUMMYFUNCTION("""COMPUTED_VALUE"""),"3654Q")</f>
        <v>3654Q</v>
      </c>
      <c r="C962" s="1">
        <f>IFERROR(__xludf.DUMMYFUNCTION("""COMPUTED_VALUE"""),55.0)</f>
        <v>55</v>
      </c>
      <c r="D962" s="1" t="s">
        <v>31</v>
      </c>
      <c r="E962" s="1" t="s">
        <v>40</v>
      </c>
      <c r="F962" s="1" t="s">
        <v>29</v>
      </c>
      <c r="G962" s="1" t="s">
        <v>21</v>
      </c>
      <c r="H962" s="1" t="s">
        <v>20</v>
      </c>
      <c r="M962" s="1">
        <v>3.0</v>
      </c>
      <c r="N962" s="1">
        <v>6.0</v>
      </c>
      <c r="O962" s="1">
        <v>5.0</v>
      </c>
      <c r="P962" s="1">
        <v>4.0</v>
      </c>
      <c r="Q962" s="1">
        <v>12.0</v>
      </c>
      <c r="S962" s="1" t="s">
        <v>31</v>
      </c>
      <c r="T962" s="1" t="s">
        <v>40</v>
      </c>
      <c r="U962" s="1" t="s">
        <v>29</v>
      </c>
      <c r="V962" s="1" t="s">
        <v>21</v>
      </c>
      <c r="W962" s="1" t="s">
        <v>20</v>
      </c>
      <c r="Y962" s="1" t="str">
        <f>IFERROR(__xludf.DUMMYFUNCTION("UNIQUE(S962:W962, TRUE)"),"3")</f>
        <v>3</v>
      </c>
      <c r="Z962" s="1" t="str">
        <f>IFERROR(__xludf.DUMMYFUNCTION("""COMPUTED_VALUE"""),"6")</f>
        <v>6</v>
      </c>
      <c r="AA962" s="1" t="str">
        <f>IFERROR(__xludf.DUMMYFUNCTION("""COMPUTED_VALUE"""),"5")</f>
        <v>5</v>
      </c>
      <c r="AB962" s="1" t="str">
        <f>IFERROR(__xludf.DUMMYFUNCTION("""COMPUTED_VALUE"""),"4")</f>
        <v>4</v>
      </c>
      <c r="AC962" s="1" t="str">
        <f>IFERROR(__xludf.DUMMYFUNCTION("""COMPUTED_VALUE"""),"Q")</f>
        <v>Q</v>
      </c>
      <c r="AE962" s="1">
        <f t="shared" ref="AE962:AI962" si="962">IF($A962&lt;&gt;"", COUNTIF($D962:$H962, "=" &amp; Y962),"")</f>
        <v>1</v>
      </c>
      <c r="AF962" s="1">
        <f t="shared" si="962"/>
        <v>1</v>
      </c>
      <c r="AG962" s="1">
        <f t="shared" si="962"/>
        <v>1</v>
      </c>
      <c r="AH962" s="1">
        <f t="shared" si="962"/>
        <v>1</v>
      </c>
      <c r="AI962" s="1">
        <f t="shared" si="962"/>
        <v>1</v>
      </c>
      <c r="AJ962" s="1">
        <f t="shared" si="3"/>
        <v>0</v>
      </c>
      <c r="AL962" s="1">
        <f>IFERROR(__xludf.DUMMYFUNCTION("IFERROR(TRANSPOSE(SORT(TRANSPOSE(FILTER(AE962:AI962, AE962:AI962&lt;&gt;0)),1, FALSE)))"),1.0)</f>
        <v>1</v>
      </c>
      <c r="AM962" s="1">
        <f>IFERROR(__xludf.DUMMYFUNCTION("""COMPUTED_VALUE"""),1.0)</f>
        <v>1</v>
      </c>
      <c r="AN962" s="1">
        <f>IFERROR(__xludf.DUMMYFUNCTION("""COMPUTED_VALUE"""),1.0)</f>
        <v>1</v>
      </c>
      <c r="AO962" s="1">
        <f>IFERROR(__xludf.DUMMYFUNCTION("""COMPUTED_VALUE"""),1.0)</f>
        <v>1</v>
      </c>
      <c r="AP962" s="1">
        <f>IFERROR(__xludf.DUMMYFUNCTION("""COMPUTED_VALUE"""),1.0)</f>
        <v>1</v>
      </c>
      <c r="AR962" s="1">
        <v>1.0</v>
      </c>
      <c r="AS962" s="1">
        <v>1.0</v>
      </c>
      <c r="AT962" s="1">
        <v>1.0</v>
      </c>
      <c r="AU962" s="1">
        <v>1.0</v>
      </c>
      <c r="AV962" s="1">
        <v>1.0</v>
      </c>
      <c r="AX962" s="1">
        <v>961.0</v>
      </c>
      <c r="AY962" s="1">
        <v>4.0</v>
      </c>
      <c r="AZ962" s="1">
        <v>1.0</v>
      </c>
      <c r="BA962" s="1"/>
      <c r="BB962" s="1"/>
      <c r="BC962" s="1"/>
      <c r="BD962" s="1">
        <v>14.0</v>
      </c>
      <c r="BE962" s="1">
        <v>8.0</v>
      </c>
      <c r="BF962" s="1">
        <v>14.0</v>
      </c>
      <c r="BG962" s="1">
        <v>14.0</v>
      </c>
      <c r="BH962" s="1">
        <v>14.0</v>
      </c>
      <c r="BI962" s="1" t="s">
        <v>1796</v>
      </c>
      <c r="BJ962" s="1">
        <v>384.0</v>
      </c>
      <c r="BL962" s="1">
        <v>369024.0</v>
      </c>
    </row>
    <row r="963" ht="15.75" customHeight="1">
      <c r="A963" s="2" t="s">
        <v>1797</v>
      </c>
      <c r="B963" s="1" t="str">
        <f>IFERROR(__xludf.DUMMYFUNCTION("""COMPUTED_VALUE"""),"A33J7")</f>
        <v>A33J7</v>
      </c>
      <c r="C963" s="1">
        <f>IFERROR(__xludf.DUMMYFUNCTION("""COMPUTED_VALUE"""),505.0)</f>
        <v>505</v>
      </c>
      <c r="D963" s="1" t="s">
        <v>39</v>
      </c>
      <c r="E963" s="1" t="s">
        <v>31</v>
      </c>
      <c r="F963" s="1" t="s">
        <v>31</v>
      </c>
      <c r="G963" s="1" t="s">
        <v>22</v>
      </c>
      <c r="H963" s="1" t="s">
        <v>28</v>
      </c>
      <c r="M963" s="1">
        <v>14.0</v>
      </c>
      <c r="N963" s="1">
        <v>3.0</v>
      </c>
      <c r="O963" s="1">
        <v>3.0</v>
      </c>
      <c r="P963" s="1">
        <v>1.0</v>
      </c>
      <c r="Q963" s="1">
        <v>7.0</v>
      </c>
      <c r="S963" s="1" t="s">
        <v>39</v>
      </c>
      <c r="T963" s="1" t="s">
        <v>31</v>
      </c>
      <c r="U963" s="1" t="s">
        <v>31</v>
      </c>
      <c r="V963" s="1" t="s">
        <v>25</v>
      </c>
      <c r="W963" s="1" t="s">
        <v>28</v>
      </c>
      <c r="Y963" s="1" t="str">
        <f>IFERROR(__xludf.DUMMYFUNCTION("UNIQUE(S963:W963, TRUE)"),"A")</f>
        <v>A</v>
      </c>
      <c r="Z963" s="1" t="str">
        <f>IFERROR(__xludf.DUMMYFUNCTION("""COMPUTED_VALUE"""),"3")</f>
        <v>3</v>
      </c>
      <c r="AA963" s="1" t="str">
        <f>IFERROR(__xludf.DUMMYFUNCTION("""COMPUTED_VALUE"""),"")</f>
        <v/>
      </c>
      <c r="AB963" s="1" t="str">
        <f>IFERROR(__xludf.DUMMYFUNCTION("""COMPUTED_VALUE"""),"7")</f>
        <v>7</v>
      </c>
      <c r="AE963" s="1">
        <f t="shared" ref="AE963:AI963" si="963">IF($A963&lt;&gt;"", COUNTIF($D963:$H963, "=" &amp; Y963),"")</f>
        <v>1</v>
      </c>
      <c r="AF963" s="1">
        <f t="shared" si="963"/>
        <v>2</v>
      </c>
      <c r="AG963" s="1">
        <f t="shared" si="963"/>
        <v>0</v>
      </c>
      <c r="AH963" s="1">
        <f t="shared" si="963"/>
        <v>1</v>
      </c>
      <c r="AI963" s="1">
        <f t="shared" si="963"/>
        <v>0</v>
      </c>
      <c r="AJ963" s="1">
        <f t="shared" si="3"/>
        <v>1</v>
      </c>
      <c r="AL963" s="1">
        <f>IFERROR(__xludf.DUMMYFUNCTION("IFERROR(TRANSPOSE(SORT(TRANSPOSE(FILTER(AE963:AI963, AE963:AI963&lt;&gt;0)),1, FALSE)))"),2.0)</f>
        <v>2</v>
      </c>
      <c r="AM963" s="1">
        <f>IFERROR(__xludf.DUMMYFUNCTION("""COMPUTED_VALUE"""),1.0)</f>
        <v>1</v>
      </c>
      <c r="AN963" s="1">
        <f>IFERROR(__xludf.DUMMYFUNCTION("""COMPUTED_VALUE"""),1.0)</f>
        <v>1</v>
      </c>
      <c r="AR963" s="1">
        <v>3.0</v>
      </c>
      <c r="AS963" s="1">
        <v>1.0</v>
      </c>
      <c r="AT963" s="1">
        <v>1.0</v>
      </c>
      <c r="AU963" s="1"/>
      <c r="AV963" s="1"/>
      <c r="AX963" s="1">
        <v>962.0</v>
      </c>
      <c r="AY963" s="1">
        <v>4.0</v>
      </c>
      <c r="AZ963" s="1">
        <v>1.0</v>
      </c>
      <c r="BA963" s="1"/>
      <c r="BB963" s="1"/>
      <c r="BC963" s="1"/>
      <c r="BD963" s="1">
        <v>14.0</v>
      </c>
      <c r="BE963" s="1">
        <v>9.0</v>
      </c>
      <c r="BF963" s="1">
        <v>9.0</v>
      </c>
      <c r="BG963" s="1">
        <v>9.0</v>
      </c>
      <c r="BH963" s="1">
        <v>9.0</v>
      </c>
      <c r="BI963" s="1" t="s">
        <v>1798</v>
      </c>
      <c r="BJ963" s="1">
        <v>96.0</v>
      </c>
      <c r="BL963" s="1">
        <v>92352.0</v>
      </c>
    </row>
    <row r="964" ht="15.75" customHeight="1">
      <c r="A964" s="2" t="s">
        <v>1799</v>
      </c>
      <c r="B964" s="1">
        <f>IFERROR(__xludf.DUMMYFUNCTION("""COMPUTED_VALUE"""),23959.0)</f>
        <v>23959</v>
      </c>
      <c r="C964" s="1">
        <f>IFERROR(__xludf.DUMMYFUNCTION("""COMPUTED_VALUE"""),924.0)</f>
        <v>924</v>
      </c>
      <c r="D964" s="1" t="s">
        <v>24</v>
      </c>
      <c r="E964" s="1" t="s">
        <v>31</v>
      </c>
      <c r="F964" s="1" t="s">
        <v>23</v>
      </c>
      <c r="G964" s="1" t="s">
        <v>29</v>
      </c>
      <c r="H964" s="1" t="s">
        <v>23</v>
      </c>
      <c r="M964" s="1">
        <v>2.0</v>
      </c>
      <c r="N964" s="1">
        <v>3.0</v>
      </c>
      <c r="O964" s="1">
        <v>9.0</v>
      </c>
      <c r="P964" s="1">
        <v>5.0</v>
      </c>
      <c r="Q964" s="1">
        <v>9.0</v>
      </c>
      <c r="S964" s="1" t="s">
        <v>24</v>
      </c>
      <c r="T964" s="1" t="s">
        <v>31</v>
      </c>
      <c r="U964" s="1" t="s">
        <v>23</v>
      </c>
      <c r="V964" s="1" t="s">
        <v>29</v>
      </c>
      <c r="W964" s="1" t="s">
        <v>23</v>
      </c>
      <c r="Y964" s="1" t="str">
        <f>IFERROR(__xludf.DUMMYFUNCTION("UNIQUE(S964:W964, TRUE)"),"2")</f>
        <v>2</v>
      </c>
      <c r="Z964" s="1" t="str">
        <f>IFERROR(__xludf.DUMMYFUNCTION("""COMPUTED_VALUE"""),"3")</f>
        <v>3</v>
      </c>
      <c r="AA964" s="1" t="str">
        <f>IFERROR(__xludf.DUMMYFUNCTION("""COMPUTED_VALUE"""),"9")</f>
        <v>9</v>
      </c>
      <c r="AB964" s="1" t="str">
        <f>IFERROR(__xludf.DUMMYFUNCTION("""COMPUTED_VALUE"""),"5")</f>
        <v>5</v>
      </c>
      <c r="AE964" s="1">
        <f t="shared" ref="AE964:AI964" si="964">IF($A964&lt;&gt;"", COUNTIF($D964:$H964, "=" &amp; Y964),"")</f>
        <v>1</v>
      </c>
      <c r="AF964" s="1">
        <f t="shared" si="964"/>
        <v>1</v>
      </c>
      <c r="AG964" s="1">
        <f t="shared" si="964"/>
        <v>2</v>
      </c>
      <c r="AH964" s="1">
        <f t="shared" si="964"/>
        <v>1</v>
      </c>
      <c r="AI964" s="1">
        <f t="shared" si="964"/>
        <v>0</v>
      </c>
      <c r="AJ964" s="1">
        <f t="shared" si="3"/>
        <v>0</v>
      </c>
      <c r="AL964" s="1">
        <f>IFERROR(__xludf.DUMMYFUNCTION("IFERROR(TRANSPOSE(SORT(TRANSPOSE(FILTER(AE964:AI964, AE964:AI964&lt;&gt;0)),1, FALSE)))"),2.0)</f>
        <v>2</v>
      </c>
      <c r="AM964" s="1">
        <f>IFERROR(__xludf.DUMMYFUNCTION("""COMPUTED_VALUE"""),1.0)</f>
        <v>1</v>
      </c>
      <c r="AN964" s="1">
        <f>IFERROR(__xludf.DUMMYFUNCTION("""COMPUTED_VALUE"""),1.0)</f>
        <v>1</v>
      </c>
      <c r="AO964" s="1">
        <f>IFERROR(__xludf.DUMMYFUNCTION("""COMPUTED_VALUE"""),1.0)</f>
        <v>1</v>
      </c>
      <c r="AR964" s="1">
        <v>2.0</v>
      </c>
      <c r="AS964" s="1">
        <v>1.0</v>
      </c>
      <c r="AT964" s="1">
        <v>1.0</v>
      </c>
      <c r="AU964" s="1">
        <v>1.0</v>
      </c>
      <c r="AV964" s="1"/>
      <c r="AX964" s="1">
        <v>963.0</v>
      </c>
      <c r="AY964" s="1">
        <v>4.0</v>
      </c>
      <c r="AZ964" s="1">
        <v>1.0</v>
      </c>
      <c r="BA964" s="1"/>
      <c r="BB964" s="1"/>
      <c r="BC964" s="1"/>
      <c r="BD964" s="1">
        <v>14.0</v>
      </c>
      <c r="BE964" s="1">
        <v>10.0</v>
      </c>
      <c r="BF964" s="1">
        <v>1.0</v>
      </c>
      <c r="BG964" s="1">
        <v>10.0</v>
      </c>
      <c r="BH964" s="1">
        <v>1.0</v>
      </c>
      <c r="BI964" s="1" t="s">
        <v>1800</v>
      </c>
      <c r="BJ964" s="1">
        <v>879.0</v>
      </c>
      <c r="BL964" s="1">
        <v>846477.0</v>
      </c>
    </row>
    <row r="965" ht="15.75" customHeight="1">
      <c r="A965" s="2" t="s">
        <v>1801</v>
      </c>
      <c r="B965" s="1" t="str">
        <f>IFERROR(__xludf.DUMMYFUNCTION("""COMPUTED_VALUE"""),"T25JK")</f>
        <v>T25JK</v>
      </c>
      <c r="C965" s="1">
        <f>IFERROR(__xludf.DUMMYFUNCTION("""COMPUTED_VALUE"""),664.0)</f>
        <v>664</v>
      </c>
      <c r="D965" s="1" t="s">
        <v>45</v>
      </c>
      <c r="E965" s="1" t="s">
        <v>24</v>
      </c>
      <c r="F965" s="1" t="s">
        <v>29</v>
      </c>
      <c r="G965" s="1" t="s">
        <v>22</v>
      </c>
      <c r="H965" s="1" t="s">
        <v>38</v>
      </c>
      <c r="M965" s="1">
        <v>10.0</v>
      </c>
      <c r="N965" s="1">
        <v>2.0</v>
      </c>
      <c r="O965" s="1">
        <v>5.0</v>
      </c>
      <c r="P965" s="1">
        <v>1.0</v>
      </c>
      <c r="Q965" s="1">
        <v>13.0</v>
      </c>
      <c r="S965" s="1" t="s">
        <v>45</v>
      </c>
      <c r="T965" s="1" t="s">
        <v>24</v>
      </c>
      <c r="U965" s="1" t="s">
        <v>29</v>
      </c>
      <c r="V965" s="1" t="s">
        <v>25</v>
      </c>
      <c r="W965" s="1" t="s">
        <v>38</v>
      </c>
      <c r="Y965" s="1" t="str">
        <f>IFERROR(__xludf.DUMMYFUNCTION("UNIQUE(S965:W965, TRUE)"),"T")</f>
        <v>T</v>
      </c>
      <c r="Z965" s="1" t="str">
        <f>IFERROR(__xludf.DUMMYFUNCTION("""COMPUTED_VALUE"""),"2")</f>
        <v>2</v>
      </c>
      <c r="AA965" s="1" t="str">
        <f>IFERROR(__xludf.DUMMYFUNCTION("""COMPUTED_VALUE"""),"5")</f>
        <v>5</v>
      </c>
      <c r="AB965" s="1" t="str">
        <f>IFERROR(__xludf.DUMMYFUNCTION("""COMPUTED_VALUE"""),"")</f>
        <v/>
      </c>
      <c r="AC965" s="1" t="str">
        <f>IFERROR(__xludf.DUMMYFUNCTION("""COMPUTED_VALUE"""),"K")</f>
        <v>K</v>
      </c>
      <c r="AE965" s="1">
        <f t="shared" ref="AE965:AI965" si="965">IF($A965&lt;&gt;"", COUNTIF($D965:$H965, "=" &amp; Y965),"")</f>
        <v>1</v>
      </c>
      <c r="AF965" s="1">
        <f t="shared" si="965"/>
        <v>1</v>
      </c>
      <c r="AG965" s="1">
        <f t="shared" si="965"/>
        <v>1</v>
      </c>
      <c r="AH965" s="1">
        <f t="shared" si="965"/>
        <v>0</v>
      </c>
      <c r="AI965" s="1">
        <f t="shared" si="965"/>
        <v>1</v>
      </c>
      <c r="AJ965" s="1">
        <f t="shared" si="3"/>
        <v>1</v>
      </c>
      <c r="AL965" s="1">
        <f>IFERROR(__xludf.DUMMYFUNCTION("IFERROR(TRANSPOSE(SORT(TRANSPOSE(FILTER(AE965:AI965, AE965:AI965&lt;&gt;0)),1, FALSE)))"),1.0)</f>
        <v>1</v>
      </c>
      <c r="AM965" s="1">
        <f>IFERROR(__xludf.DUMMYFUNCTION("""COMPUTED_VALUE"""),1.0)</f>
        <v>1</v>
      </c>
      <c r="AN965" s="1">
        <f>IFERROR(__xludf.DUMMYFUNCTION("""COMPUTED_VALUE"""),1.0)</f>
        <v>1</v>
      </c>
      <c r="AO965" s="1">
        <f>IFERROR(__xludf.DUMMYFUNCTION("""COMPUTED_VALUE"""),1.0)</f>
        <v>1</v>
      </c>
      <c r="AR965" s="1">
        <v>2.0</v>
      </c>
      <c r="AS965" s="1">
        <v>1.0</v>
      </c>
      <c r="AT965" s="1">
        <v>1.0</v>
      </c>
      <c r="AU965" s="1">
        <v>1.0</v>
      </c>
      <c r="AV965" s="1"/>
      <c r="AX965" s="1">
        <v>964.0</v>
      </c>
      <c r="AY965" s="1">
        <v>4.0</v>
      </c>
      <c r="AZ965" s="1">
        <v>1.0</v>
      </c>
      <c r="BA965" s="1"/>
      <c r="BB965" s="1"/>
      <c r="BC965" s="1"/>
      <c r="BD965" s="1">
        <v>14.0</v>
      </c>
      <c r="BE965" s="1">
        <v>12.0</v>
      </c>
      <c r="BF965" s="1">
        <v>12.0</v>
      </c>
      <c r="BG965" s="1">
        <v>12.0</v>
      </c>
      <c r="BH965" s="1">
        <v>12.0</v>
      </c>
      <c r="BI965" s="1" t="s">
        <v>1802</v>
      </c>
      <c r="BJ965" s="1">
        <v>459.0</v>
      </c>
      <c r="BL965" s="1">
        <v>442476.0</v>
      </c>
    </row>
    <row r="966" ht="15.75" customHeight="1">
      <c r="A966" s="2" t="s">
        <v>1803</v>
      </c>
      <c r="B966" s="1" t="str">
        <f>IFERROR(__xludf.DUMMYFUNCTION("""COMPUTED_VALUE"""),"33Q88")</f>
        <v>33Q88</v>
      </c>
      <c r="C966" s="1">
        <f>IFERROR(__xludf.DUMMYFUNCTION("""COMPUTED_VALUE"""),911.0)</f>
        <v>911</v>
      </c>
      <c r="D966" s="1" t="s">
        <v>31</v>
      </c>
      <c r="E966" s="1" t="s">
        <v>31</v>
      </c>
      <c r="F966" s="1" t="s">
        <v>20</v>
      </c>
      <c r="G966" s="1" t="s">
        <v>30</v>
      </c>
      <c r="H966" s="1" t="s">
        <v>30</v>
      </c>
      <c r="M966" s="1">
        <v>3.0</v>
      </c>
      <c r="N966" s="1">
        <v>3.0</v>
      </c>
      <c r="O966" s="1">
        <v>12.0</v>
      </c>
      <c r="P966" s="1">
        <v>8.0</v>
      </c>
      <c r="Q966" s="1">
        <v>8.0</v>
      </c>
      <c r="S966" s="1" t="s">
        <v>31</v>
      </c>
      <c r="T966" s="1" t="s">
        <v>31</v>
      </c>
      <c r="U966" s="1" t="s">
        <v>20</v>
      </c>
      <c r="V966" s="1" t="s">
        <v>30</v>
      </c>
      <c r="W966" s="1" t="s">
        <v>30</v>
      </c>
      <c r="Y966" s="1" t="str">
        <f>IFERROR(__xludf.DUMMYFUNCTION("UNIQUE(S966:W966, TRUE)"),"3")</f>
        <v>3</v>
      </c>
      <c r="Z966" s="1" t="str">
        <f>IFERROR(__xludf.DUMMYFUNCTION("""COMPUTED_VALUE"""),"Q")</f>
        <v>Q</v>
      </c>
      <c r="AA966" s="1" t="str">
        <f>IFERROR(__xludf.DUMMYFUNCTION("""COMPUTED_VALUE"""),"8")</f>
        <v>8</v>
      </c>
      <c r="AE966" s="1">
        <f t="shared" ref="AE966:AI966" si="966">IF($A966&lt;&gt;"", COUNTIF($D966:$H966, "=" &amp; Y966),"")</f>
        <v>2</v>
      </c>
      <c r="AF966" s="1">
        <f t="shared" si="966"/>
        <v>1</v>
      </c>
      <c r="AG966" s="1">
        <f t="shared" si="966"/>
        <v>2</v>
      </c>
      <c r="AH966" s="1">
        <f t="shared" si="966"/>
        <v>0</v>
      </c>
      <c r="AI966" s="1">
        <f t="shared" si="966"/>
        <v>0</v>
      </c>
      <c r="AJ966" s="1">
        <f t="shared" si="3"/>
        <v>0</v>
      </c>
      <c r="AL966" s="1">
        <f>IFERROR(__xludf.DUMMYFUNCTION("IFERROR(TRANSPOSE(SORT(TRANSPOSE(FILTER(AE966:AI966, AE966:AI966&lt;&gt;0)),1, FALSE)))"),2.0)</f>
        <v>2</v>
      </c>
      <c r="AM966" s="1">
        <f>IFERROR(__xludf.DUMMYFUNCTION("""COMPUTED_VALUE"""),2.0)</f>
        <v>2</v>
      </c>
      <c r="AN966" s="1">
        <f>IFERROR(__xludf.DUMMYFUNCTION("""COMPUTED_VALUE"""),1.0)</f>
        <v>1</v>
      </c>
      <c r="AR966" s="1">
        <v>2.0</v>
      </c>
      <c r="AS966" s="1">
        <v>2.0</v>
      </c>
      <c r="AT966" s="1">
        <v>1.0</v>
      </c>
      <c r="AU966" s="1"/>
      <c r="AV966" s="1"/>
      <c r="AX966" s="1">
        <v>965.0</v>
      </c>
      <c r="AY966" s="1">
        <v>4.0</v>
      </c>
      <c r="AZ966" s="1">
        <v>1.0</v>
      </c>
      <c r="BA966" s="1"/>
      <c r="BB966" s="1"/>
      <c r="BC966" s="1"/>
      <c r="BD966" s="1">
        <v>14.0</v>
      </c>
      <c r="BE966" s="1">
        <v>13.0</v>
      </c>
      <c r="BF966" s="1">
        <v>13.0</v>
      </c>
      <c r="BG966" s="1">
        <v>13.0</v>
      </c>
      <c r="BH966" s="1">
        <v>13.0</v>
      </c>
      <c r="BI966" s="1" t="s">
        <v>1804</v>
      </c>
      <c r="BJ966" s="1">
        <v>34.0</v>
      </c>
      <c r="BL966" s="1">
        <v>32810.0</v>
      </c>
    </row>
    <row r="967" ht="15.75" customHeight="1">
      <c r="A967" s="2" t="s">
        <v>1805</v>
      </c>
      <c r="B967" s="1" t="str">
        <f>IFERROR(__xludf.DUMMYFUNCTION("""COMPUTED_VALUE"""),"Q6677")</f>
        <v>Q6677</v>
      </c>
      <c r="C967" s="1">
        <f>IFERROR(__xludf.DUMMYFUNCTION("""COMPUTED_VALUE"""),333.0)</f>
        <v>333</v>
      </c>
      <c r="D967" s="1" t="s">
        <v>20</v>
      </c>
      <c r="E967" s="1" t="s">
        <v>40</v>
      </c>
      <c r="F967" s="1" t="s">
        <v>40</v>
      </c>
      <c r="G967" s="1" t="s">
        <v>28</v>
      </c>
      <c r="H967" s="1" t="s">
        <v>28</v>
      </c>
      <c r="M967" s="1">
        <v>12.0</v>
      </c>
      <c r="N967" s="1">
        <v>6.0</v>
      </c>
      <c r="O967" s="1">
        <v>6.0</v>
      </c>
      <c r="P967" s="1">
        <v>7.0</v>
      </c>
      <c r="Q967" s="1">
        <v>7.0</v>
      </c>
      <c r="S967" s="1" t="s">
        <v>20</v>
      </c>
      <c r="T967" s="1" t="s">
        <v>40</v>
      </c>
      <c r="U967" s="1" t="s">
        <v>40</v>
      </c>
      <c r="V967" s="1" t="s">
        <v>28</v>
      </c>
      <c r="W967" s="1" t="s">
        <v>28</v>
      </c>
      <c r="Y967" s="1" t="str">
        <f>IFERROR(__xludf.DUMMYFUNCTION("UNIQUE(S967:W967, TRUE)"),"Q")</f>
        <v>Q</v>
      </c>
      <c r="Z967" s="1" t="str">
        <f>IFERROR(__xludf.DUMMYFUNCTION("""COMPUTED_VALUE"""),"6")</f>
        <v>6</v>
      </c>
      <c r="AA967" s="1" t="str">
        <f>IFERROR(__xludf.DUMMYFUNCTION("""COMPUTED_VALUE"""),"7")</f>
        <v>7</v>
      </c>
      <c r="AE967" s="1">
        <f t="shared" ref="AE967:AI967" si="967">IF($A967&lt;&gt;"", COUNTIF($D967:$H967, "=" &amp; Y967),"")</f>
        <v>1</v>
      </c>
      <c r="AF967" s="1">
        <f t="shared" si="967"/>
        <v>2</v>
      </c>
      <c r="AG967" s="1">
        <f t="shared" si="967"/>
        <v>2</v>
      </c>
      <c r="AH967" s="1">
        <f t="shared" si="967"/>
        <v>0</v>
      </c>
      <c r="AI967" s="1">
        <f t="shared" si="967"/>
        <v>0</v>
      </c>
      <c r="AJ967" s="1">
        <f t="shared" si="3"/>
        <v>0</v>
      </c>
      <c r="AL967" s="1">
        <f>IFERROR(__xludf.DUMMYFUNCTION("IFERROR(TRANSPOSE(SORT(TRANSPOSE(FILTER(AE967:AI967, AE967:AI967&lt;&gt;0)),1, FALSE)))"),2.0)</f>
        <v>2</v>
      </c>
      <c r="AM967" s="1">
        <f>IFERROR(__xludf.DUMMYFUNCTION("""COMPUTED_VALUE"""),2.0)</f>
        <v>2</v>
      </c>
      <c r="AN967" s="1">
        <f>IFERROR(__xludf.DUMMYFUNCTION("""COMPUTED_VALUE"""),1.0)</f>
        <v>1</v>
      </c>
      <c r="AR967" s="1">
        <v>2.0</v>
      </c>
      <c r="AS967" s="1">
        <v>2.0</v>
      </c>
      <c r="AT967" s="1">
        <v>1.0</v>
      </c>
      <c r="AU967" s="1"/>
      <c r="AV967" s="1"/>
      <c r="AX967" s="1">
        <v>966.0</v>
      </c>
      <c r="AY967" s="1">
        <v>4.0</v>
      </c>
      <c r="AZ967" s="1">
        <v>1.0</v>
      </c>
      <c r="BA967" s="1"/>
      <c r="BB967" s="1"/>
      <c r="BC967" s="1"/>
      <c r="BD967" s="1">
        <v>14.0</v>
      </c>
      <c r="BE967" s="1">
        <v>14.0</v>
      </c>
      <c r="BF967" s="1">
        <v>4.0</v>
      </c>
      <c r="BG967" s="1">
        <v>14.0</v>
      </c>
      <c r="BH967" s="1">
        <v>1.0</v>
      </c>
      <c r="BI967" s="1" t="s">
        <v>1806</v>
      </c>
      <c r="BJ967" s="1">
        <v>342.0</v>
      </c>
      <c r="BL967" s="1">
        <v>330372.0</v>
      </c>
    </row>
    <row r="968" ht="15.75" customHeight="1">
      <c r="A968" s="2" t="s">
        <v>1807</v>
      </c>
      <c r="B968" s="1" t="str">
        <f>IFERROR(__xludf.DUMMYFUNCTION("""COMPUTED_VALUE"""),"9669K")</f>
        <v>9669K</v>
      </c>
      <c r="C968" s="1">
        <f>IFERROR(__xludf.DUMMYFUNCTION("""COMPUTED_VALUE"""),289.0)</f>
        <v>289</v>
      </c>
      <c r="D968" s="1" t="s">
        <v>23</v>
      </c>
      <c r="E968" s="1" t="s">
        <v>40</v>
      </c>
      <c r="F968" s="1" t="s">
        <v>40</v>
      </c>
      <c r="G968" s="1" t="s">
        <v>23</v>
      </c>
      <c r="H968" s="1" t="s">
        <v>38</v>
      </c>
      <c r="M968" s="1">
        <v>9.0</v>
      </c>
      <c r="N968" s="1">
        <v>6.0</v>
      </c>
      <c r="O968" s="1">
        <v>6.0</v>
      </c>
      <c r="P968" s="1">
        <v>9.0</v>
      </c>
      <c r="Q968" s="1">
        <v>13.0</v>
      </c>
      <c r="S968" s="1" t="s">
        <v>23</v>
      </c>
      <c r="T968" s="1" t="s">
        <v>40</v>
      </c>
      <c r="U968" s="1" t="s">
        <v>40</v>
      </c>
      <c r="V968" s="1" t="s">
        <v>23</v>
      </c>
      <c r="W968" s="1" t="s">
        <v>38</v>
      </c>
      <c r="Y968" s="1" t="str">
        <f>IFERROR(__xludf.DUMMYFUNCTION("UNIQUE(S968:W968, TRUE)"),"9")</f>
        <v>9</v>
      </c>
      <c r="Z968" s="1" t="str">
        <f>IFERROR(__xludf.DUMMYFUNCTION("""COMPUTED_VALUE"""),"6")</f>
        <v>6</v>
      </c>
      <c r="AA968" s="1" t="str">
        <f>IFERROR(__xludf.DUMMYFUNCTION("""COMPUTED_VALUE"""),"K")</f>
        <v>K</v>
      </c>
      <c r="AE968" s="1">
        <f t="shared" ref="AE968:AI968" si="968">IF($A968&lt;&gt;"", COUNTIF($D968:$H968, "=" &amp; Y968),"")</f>
        <v>2</v>
      </c>
      <c r="AF968" s="1">
        <f t="shared" si="968"/>
        <v>2</v>
      </c>
      <c r="AG968" s="1">
        <f t="shared" si="968"/>
        <v>1</v>
      </c>
      <c r="AH968" s="1">
        <f t="shared" si="968"/>
        <v>0</v>
      </c>
      <c r="AI968" s="1">
        <f t="shared" si="968"/>
        <v>0</v>
      </c>
      <c r="AJ968" s="1">
        <f t="shared" si="3"/>
        <v>0</v>
      </c>
      <c r="AL968" s="1">
        <f>IFERROR(__xludf.DUMMYFUNCTION("IFERROR(TRANSPOSE(SORT(TRANSPOSE(FILTER(AE968:AI968, AE968:AI968&lt;&gt;0)),1, FALSE)))"),2.0)</f>
        <v>2</v>
      </c>
      <c r="AM968" s="1">
        <f>IFERROR(__xludf.DUMMYFUNCTION("""COMPUTED_VALUE"""),2.0)</f>
        <v>2</v>
      </c>
      <c r="AN968" s="1">
        <f>IFERROR(__xludf.DUMMYFUNCTION("""COMPUTED_VALUE"""),1.0)</f>
        <v>1</v>
      </c>
      <c r="AR968" s="1">
        <v>2.0</v>
      </c>
      <c r="AS968" s="1">
        <v>2.0</v>
      </c>
      <c r="AT968" s="1">
        <v>1.0</v>
      </c>
      <c r="AU968" s="1"/>
      <c r="AV968" s="1"/>
      <c r="AX968" s="1">
        <v>967.0</v>
      </c>
      <c r="AY968" s="1">
        <v>4.0</v>
      </c>
      <c r="AZ968" s="1">
        <v>1.0</v>
      </c>
      <c r="BA968" s="1"/>
      <c r="BB968" s="1"/>
      <c r="BC968" s="1"/>
      <c r="BD968" s="1">
        <v>14.0</v>
      </c>
      <c r="BE968" s="1">
        <v>14.0</v>
      </c>
      <c r="BF968" s="1">
        <v>4.0</v>
      </c>
      <c r="BG968" s="1">
        <v>14.0</v>
      </c>
      <c r="BH968" s="1">
        <v>14.0</v>
      </c>
      <c r="BI968" s="1" t="s">
        <v>1808</v>
      </c>
      <c r="BJ968" s="1">
        <v>842.0</v>
      </c>
      <c r="BL968" s="1">
        <v>814214.0</v>
      </c>
    </row>
    <row r="969" ht="15.75" customHeight="1">
      <c r="A969" s="2" t="s">
        <v>1809</v>
      </c>
      <c r="B969" s="1" t="str">
        <f>IFERROR(__xludf.DUMMYFUNCTION("""COMPUTED_VALUE"""),"9782A")</f>
        <v>9782A</v>
      </c>
      <c r="C969" s="1">
        <f>IFERROR(__xludf.DUMMYFUNCTION("""COMPUTED_VALUE"""),81.0)</f>
        <v>81</v>
      </c>
      <c r="D969" s="1" t="s">
        <v>23</v>
      </c>
      <c r="E969" s="1" t="s">
        <v>28</v>
      </c>
      <c r="F969" s="1" t="s">
        <v>30</v>
      </c>
      <c r="G969" s="1" t="s">
        <v>24</v>
      </c>
      <c r="H969" s="1" t="s">
        <v>39</v>
      </c>
      <c r="M969" s="1">
        <v>9.0</v>
      </c>
      <c r="N969" s="1">
        <v>7.0</v>
      </c>
      <c r="O969" s="1">
        <v>8.0</v>
      </c>
      <c r="P969" s="1">
        <v>2.0</v>
      </c>
      <c r="Q969" s="1">
        <v>14.0</v>
      </c>
      <c r="S969" s="1" t="s">
        <v>23</v>
      </c>
      <c r="T969" s="1" t="s">
        <v>28</v>
      </c>
      <c r="U969" s="1" t="s">
        <v>30</v>
      </c>
      <c r="V969" s="1" t="s">
        <v>24</v>
      </c>
      <c r="W969" s="1" t="s">
        <v>39</v>
      </c>
      <c r="Y969" s="1" t="str">
        <f>IFERROR(__xludf.DUMMYFUNCTION("UNIQUE(S969:W969, TRUE)"),"9")</f>
        <v>9</v>
      </c>
      <c r="Z969" s="1" t="str">
        <f>IFERROR(__xludf.DUMMYFUNCTION("""COMPUTED_VALUE"""),"7")</f>
        <v>7</v>
      </c>
      <c r="AA969" s="1" t="str">
        <f>IFERROR(__xludf.DUMMYFUNCTION("""COMPUTED_VALUE"""),"8")</f>
        <v>8</v>
      </c>
      <c r="AB969" s="1" t="str">
        <f>IFERROR(__xludf.DUMMYFUNCTION("""COMPUTED_VALUE"""),"2")</f>
        <v>2</v>
      </c>
      <c r="AC969" s="1" t="str">
        <f>IFERROR(__xludf.DUMMYFUNCTION("""COMPUTED_VALUE"""),"A")</f>
        <v>A</v>
      </c>
      <c r="AE969" s="1">
        <f t="shared" ref="AE969:AI969" si="969">IF($A969&lt;&gt;"", COUNTIF($D969:$H969, "=" &amp; Y969),"")</f>
        <v>1</v>
      </c>
      <c r="AF969" s="1">
        <f t="shared" si="969"/>
        <v>1</v>
      </c>
      <c r="AG969" s="1">
        <f t="shared" si="969"/>
        <v>1</v>
      </c>
      <c r="AH969" s="1">
        <f t="shared" si="969"/>
        <v>1</v>
      </c>
      <c r="AI969" s="1">
        <f t="shared" si="969"/>
        <v>1</v>
      </c>
      <c r="AJ969" s="1">
        <f t="shared" si="3"/>
        <v>0</v>
      </c>
      <c r="AL969" s="1">
        <f>IFERROR(__xludf.DUMMYFUNCTION("IFERROR(TRANSPOSE(SORT(TRANSPOSE(FILTER(AE969:AI969, AE969:AI969&lt;&gt;0)),1, FALSE)))"),1.0)</f>
        <v>1</v>
      </c>
      <c r="AM969" s="1">
        <f>IFERROR(__xludf.DUMMYFUNCTION("""COMPUTED_VALUE"""),1.0)</f>
        <v>1</v>
      </c>
      <c r="AN969" s="1">
        <f>IFERROR(__xludf.DUMMYFUNCTION("""COMPUTED_VALUE"""),1.0)</f>
        <v>1</v>
      </c>
      <c r="AO969" s="1">
        <f>IFERROR(__xludf.DUMMYFUNCTION("""COMPUTED_VALUE"""),1.0)</f>
        <v>1</v>
      </c>
      <c r="AP969" s="1">
        <f>IFERROR(__xludf.DUMMYFUNCTION("""COMPUTED_VALUE"""),1.0)</f>
        <v>1</v>
      </c>
      <c r="AR969" s="1">
        <v>1.0</v>
      </c>
      <c r="AS969" s="1">
        <v>1.0</v>
      </c>
      <c r="AT969" s="1">
        <v>1.0</v>
      </c>
      <c r="AU969" s="1">
        <v>1.0</v>
      </c>
      <c r="AV969" s="1">
        <v>1.0</v>
      </c>
      <c r="AX969" s="1">
        <v>968.0</v>
      </c>
      <c r="AY969" s="1">
        <v>4.0</v>
      </c>
      <c r="AZ969" s="1">
        <v>1.0</v>
      </c>
      <c r="BA969" s="1"/>
      <c r="BB969" s="1"/>
      <c r="BC969" s="1"/>
      <c r="BD969" s="1">
        <v>14.0</v>
      </c>
      <c r="BE969" s="1">
        <v>14.0</v>
      </c>
      <c r="BF969" s="1">
        <v>9.0</v>
      </c>
      <c r="BG969" s="1">
        <v>14.0</v>
      </c>
      <c r="BH969" s="1">
        <v>14.0</v>
      </c>
      <c r="BI969" s="1" t="s">
        <v>1810</v>
      </c>
      <c r="BJ969" s="1">
        <v>10.0</v>
      </c>
      <c r="BL969" s="1">
        <v>9680.0</v>
      </c>
    </row>
    <row r="970" ht="15.75" customHeight="1">
      <c r="A970" s="2" t="s">
        <v>1811</v>
      </c>
      <c r="B970" s="1">
        <f>IFERROR(__xludf.DUMMYFUNCTION("""COMPUTED_VALUE"""),66699.0)</f>
        <v>66699</v>
      </c>
      <c r="C970" s="1">
        <f>IFERROR(__xludf.DUMMYFUNCTION("""COMPUTED_VALUE"""),876.0)</f>
        <v>876</v>
      </c>
      <c r="D970" s="1" t="s">
        <v>40</v>
      </c>
      <c r="E970" s="1" t="s">
        <v>40</v>
      </c>
      <c r="F970" s="1" t="s">
        <v>40</v>
      </c>
      <c r="G970" s="1" t="s">
        <v>23</v>
      </c>
      <c r="H970" s="1" t="s">
        <v>23</v>
      </c>
      <c r="M970" s="1">
        <v>6.0</v>
      </c>
      <c r="N970" s="1">
        <v>6.0</v>
      </c>
      <c r="O970" s="1">
        <v>6.0</v>
      </c>
      <c r="P970" s="1">
        <v>9.0</v>
      </c>
      <c r="Q970" s="1">
        <v>9.0</v>
      </c>
      <c r="S970" s="1" t="s">
        <v>40</v>
      </c>
      <c r="T970" s="1" t="s">
        <v>40</v>
      </c>
      <c r="U970" s="1" t="s">
        <v>40</v>
      </c>
      <c r="V970" s="1" t="s">
        <v>23</v>
      </c>
      <c r="W970" s="1" t="s">
        <v>23</v>
      </c>
      <c r="Y970" s="1" t="str">
        <f>IFERROR(__xludf.DUMMYFUNCTION("UNIQUE(S970:W970, TRUE)"),"6")</f>
        <v>6</v>
      </c>
      <c r="Z970" s="1" t="str">
        <f>IFERROR(__xludf.DUMMYFUNCTION("""COMPUTED_VALUE"""),"9")</f>
        <v>9</v>
      </c>
      <c r="AE970" s="1">
        <f t="shared" ref="AE970:AI970" si="970">IF($A970&lt;&gt;"", COUNTIF($D970:$H970, "=" &amp; Y970),"")</f>
        <v>3</v>
      </c>
      <c r="AF970" s="1">
        <f t="shared" si="970"/>
        <v>2</v>
      </c>
      <c r="AG970" s="1">
        <f t="shared" si="970"/>
        <v>0</v>
      </c>
      <c r="AH970" s="1">
        <f t="shared" si="970"/>
        <v>0</v>
      </c>
      <c r="AI970" s="1">
        <f t="shared" si="970"/>
        <v>0</v>
      </c>
      <c r="AJ970" s="1">
        <f t="shared" si="3"/>
        <v>0</v>
      </c>
      <c r="AL970" s="1">
        <f>IFERROR(__xludf.DUMMYFUNCTION("IFERROR(TRANSPOSE(SORT(TRANSPOSE(FILTER(AE970:AI970, AE970:AI970&lt;&gt;0)),1, FALSE)))"),3.0)</f>
        <v>3</v>
      </c>
      <c r="AM970" s="1">
        <f>IFERROR(__xludf.DUMMYFUNCTION("""COMPUTED_VALUE"""),2.0)</f>
        <v>2</v>
      </c>
      <c r="AR970" s="1">
        <v>3.0</v>
      </c>
      <c r="AS970" s="1">
        <v>2.0</v>
      </c>
      <c r="AT970" s="1"/>
      <c r="AU970" s="1"/>
      <c r="AV970" s="1"/>
      <c r="AX970" s="1">
        <v>969.0</v>
      </c>
      <c r="AY970" s="1">
        <v>4.0</v>
      </c>
      <c r="AZ970" s="1">
        <v>1.0</v>
      </c>
      <c r="BA970" s="1"/>
      <c r="BB970" s="1"/>
      <c r="BC970" s="1"/>
      <c r="BD970" s="1">
        <v>14.0</v>
      </c>
      <c r="BE970" s="1">
        <v>14.0</v>
      </c>
      <c r="BF970" s="1">
        <v>14.0</v>
      </c>
      <c r="BG970" s="1">
        <v>10.0</v>
      </c>
      <c r="BH970" s="1">
        <v>14.0</v>
      </c>
      <c r="BI970" s="1" t="s">
        <v>1812</v>
      </c>
      <c r="BJ970" s="1">
        <v>755.0</v>
      </c>
      <c r="BL970" s="1">
        <v>731595.0</v>
      </c>
    </row>
    <row r="971" ht="15.75" customHeight="1">
      <c r="A971" s="2" t="s">
        <v>1813</v>
      </c>
      <c r="B971" s="1" t="str">
        <f>IFERROR(__xludf.DUMMYFUNCTION("""COMPUTED_VALUE"""),"6ATAK")</f>
        <v>6ATAK</v>
      </c>
      <c r="C971" s="1">
        <f>IFERROR(__xludf.DUMMYFUNCTION("""COMPUTED_VALUE"""),552.0)</f>
        <v>552</v>
      </c>
      <c r="D971" s="1" t="s">
        <v>40</v>
      </c>
      <c r="E971" s="1" t="s">
        <v>39</v>
      </c>
      <c r="F971" s="1" t="s">
        <v>45</v>
      </c>
      <c r="G971" s="1" t="s">
        <v>39</v>
      </c>
      <c r="H971" s="1" t="s">
        <v>38</v>
      </c>
      <c r="M971" s="1">
        <v>6.0</v>
      </c>
      <c r="N971" s="1">
        <v>14.0</v>
      </c>
      <c r="O971" s="1">
        <v>10.0</v>
      </c>
      <c r="P971" s="1">
        <v>14.0</v>
      </c>
      <c r="Q971" s="1">
        <v>13.0</v>
      </c>
      <c r="S971" s="1" t="s">
        <v>40</v>
      </c>
      <c r="T971" s="1" t="s">
        <v>39</v>
      </c>
      <c r="U971" s="1" t="s">
        <v>45</v>
      </c>
      <c r="V971" s="1" t="s">
        <v>39</v>
      </c>
      <c r="W971" s="1" t="s">
        <v>38</v>
      </c>
      <c r="Y971" s="1" t="str">
        <f>IFERROR(__xludf.DUMMYFUNCTION("UNIQUE(S971:W971, TRUE)"),"6")</f>
        <v>6</v>
      </c>
      <c r="Z971" s="1" t="str">
        <f>IFERROR(__xludf.DUMMYFUNCTION("""COMPUTED_VALUE"""),"A")</f>
        <v>A</v>
      </c>
      <c r="AA971" s="1" t="str">
        <f>IFERROR(__xludf.DUMMYFUNCTION("""COMPUTED_VALUE"""),"T")</f>
        <v>T</v>
      </c>
      <c r="AB971" s="1" t="str">
        <f>IFERROR(__xludf.DUMMYFUNCTION("""COMPUTED_VALUE"""),"K")</f>
        <v>K</v>
      </c>
      <c r="AE971" s="1">
        <f t="shared" ref="AE971:AI971" si="971">IF($A971&lt;&gt;"", COUNTIF($D971:$H971, "=" &amp; Y971),"")</f>
        <v>1</v>
      </c>
      <c r="AF971" s="1">
        <f t="shared" si="971"/>
        <v>2</v>
      </c>
      <c r="AG971" s="1">
        <f t="shared" si="971"/>
        <v>1</v>
      </c>
      <c r="AH971" s="1">
        <f t="shared" si="971"/>
        <v>1</v>
      </c>
      <c r="AI971" s="1">
        <f t="shared" si="971"/>
        <v>0</v>
      </c>
      <c r="AJ971" s="1">
        <f t="shared" si="3"/>
        <v>0</v>
      </c>
      <c r="AL971" s="1">
        <f>IFERROR(__xludf.DUMMYFUNCTION("IFERROR(TRANSPOSE(SORT(TRANSPOSE(FILTER(AE971:AI971, AE971:AI971&lt;&gt;0)),1, FALSE)))"),2.0)</f>
        <v>2</v>
      </c>
      <c r="AM971" s="1">
        <f>IFERROR(__xludf.DUMMYFUNCTION("""COMPUTED_VALUE"""),1.0)</f>
        <v>1</v>
      </c>
      <c r="AN971" s="1">
        <f>IFERROR(__xludf.DUMMYFUNCTION("""COMPUTED_VALUE"""),1.0)</f>
        <v>1</v>
      </c>
      <c r="AO971" s="1">
        <f>IFERROR(__xludf.DUMMYFUNCTION("""COMPUTED_VALUE"""),1.0)</f>
        <v>1</v>
      </c>
      <c r="AR971" s="1">
        <v>2.0</v>
      </c>
      <c r="AS971" s="1">
        <v>1.0</v>
      </c>
      <c r="AT971" s="1">
        <v>1.0</v>
      </c>
      <c r="AU971" s="1">
        <v>1.0</v>
      </c>
      <c r="AV971" s="1"/>
      <c r="AX971" s="1">
        <v>970.0</v>
      </c>
      <c r="AY971" s="1">
        <v>4.0</v>
      </c>
      <c r="AZ971" s="1">
        <v>1.0</v>
      </c>
      <c r="BA971" s="1"/>
      <c r="BB971" s="1"/>
      <c r="BC971" s="1"/>
      <c r="BD971" s="1">
        <v>14.0</v>
      </c>
      <c r="BE971" s="1">
        <v>14.0</v>
      </c>
      <c r="BF971" s="1">
        <v>14.0</v>
      </c>
      <c r="BG971" s="1">
        <v>14.0</v>
      </c>
      <c r="BH971" s="1">
        <v>3.0</v>
      </c>
      <c r="BI971" s="1" t="s">
        <v>1814</v>
      </c>
      <c r="BJ971" s="1">
        <v>395.0</v>
      </c>
      <c r="BL971" s="1">
        <v>383150.0</v>
      </c>
    </row>
    <row r="972" ht="15.75" customHeight="1">
      <c r="A972" s="2" t="s">
        <v>1815</v>
      </c>
      <c r="B972" s="1">
        <f>IFERROR(__xludf.DUMMYFUNCTION("""COMPUTED_VALUE"""),87772.0)</f>
        <v>87772</v>
      </c>
      <c r="C972" s="1">
        <f>IFERROR(__xludf.DUMMYFUNCTION("""COMPUTED_VALUE"""),223.0)</f>
        <v>223</v>
      </c>
      <c r="D972" s="1" t="s">
        <v>30</v>
      </c>
      <c r="E972" s="1" t="s">
        <v>28</v>
      </c>
      <c r="F972" s="1" t="s">
        <v>28</v>
      </c>
      <c r="G972" s="1" t="s">
        <v>28</v>
      </c>
      <c r="H972" s="1" t="s">
        <v>24</v>
      </c>
      <c r="M972" s="1">
        <v>8.0</v>
      </c>
      <c r="N972" s="1">
        <v>7.0</v>
      </c>
      <c r="O972" s="1">
        <v>7.0</v>
      </c>
      <c r="P972" s="1">
        <v>7.0</v>
      </c>
      <c r="Q972" s="1">
        <v>2.0</v>
      </c>
      <c r="S972" s="1" t="s">
        <v>30</v>
      </c>
      <c r="T972" s="1" t="s">
        <v>28</v>
      </c>
      <c r="U972" s="1" t="s">
        <v>28</v>
      </c>
      <c r="V972" s="1" t="s">
        <v>28</v>
      </c>
      <c r="W972" s="1" t="s">
        <v>24</v>
      </c>
      <c r="Y972" s="1" t="str">
        <f>IFERROR(__xludf.DUMMYFUNCTION("UNIQUE(S972:W972, TRUE)"),"8")</f>
        <v>8</v>
      </c>
      <c r="Z972" s="1" t="str">
        <f>IFERROR(__xludf.DUMMYFUNCTION("""COMPUTED_VALUE"""),"7")</f>
        <v>7</v>
      </c>
      <c r="AA972" s="1" t="str">
        <f>IFERROR(__xludf.DUMMYFUNCTION("""COMPUTED_VALUE"""),"2")</f>
        <v>2</v>
      </c>
      <c r="AE972" s="1">
        <f t="shared" ref="AE972:AI972" si="972">IF($A972&lt;&gt;"", COUNTIF($D972:$H972, "=" &amp; Y972),"")</f>
        <v>1</v>
      </c>
      <c r="AF972" s="1">
        <f t="shared" si="972"/>
        <v>3</v>
      </c>
      <c r="AG972" s="1">
        <f t="shared" si="972"/>
        <v>1</v>
      </c>
      <c r="AH972" s="1">
        <f t="shared" si="972"/>
        <v>0</v>
      </c>
      <c r="AI972" s="1">
        <f t="shared" si="972"/>
        <v>0</v>
      </c>
      <c r="AJ972" s="1">
        <f t="shared" si="3"/>
        <v>0</v>
      </c>
      <c r="AL972" s="1">
        <f>IFERROR(__xludf.DUMMYFUNCTION("IFERROR(TRANSPOSE(SORT(TRANSPOSE(FILTER(AE972:AI972, AE972:AI972&lt;&gt;0)),1, FALSE)))"),3.0)</f>
        <v>3</v>
      </c>
      <c r="AM972" s="1">
        <f>IFERROR(__xludf.DUMMYFUNCTION("""COMPUTED_VALUE"""),1.0)</f>
        <v>1</v>
      </c>
      <c r="AN972" s="1">
        <f>IFERROR(__xludf.DUMMYFUNCTION("""COMPUTED_VALUE"""),1.0)</f>
        <v>1</v>
      </c>
      <c r="AR972" s="1">
        <v>3.0</v>
      </c>
      <c r="AS972" s="1">
        <v>1.0</v>
      </c>
      <c r="AT972" s="1">
        <v>1.0</v>
      </c>
      <c r="AU972" s="1"/>
      <c r="AV972" s="1"/>
      <c r="AX972" s="1">
        <v>971.0</v>
      </c>
      <c r="AY972" s="1">
        <v>5.0</v>
      </c>
      <c r="AZ972" s="1"/>
      <c r="BA972" s="1"/>
      <c r="BB972" s="1"/>
      <c r="BC972" s="1"/>
      <c r="BD972" s="1">
        <v>1.0</v>
      </c>
      <c r="BE972" s="1">
        <v>1.0</v>
      </c>
      <c r="BF972" s="1">
        <v>1.0</v>
      </c>
      <c r="BG972" s="1">
        <v>1.0</v>
      </c>
      <c r="BH972" s="1">
        <v>1.0</v>
      </c>
      <c r="BI972" s="1" t="s">
        <v>1816</v>
      </c>
      <c r="BJ972" s="1">
        <v>158.0</v>
      </c>
      <c r="BL972" s="1">
        <v>153418.0</v>
      </c>
    </row>
    <row r="973" ht="15.75" customHeight="1">
      <c r="A973" s="2" t="s">
        <v>1817</v>
      </c>
      <c r="B973" s="1" t="str">
        <f>IFERROR(__xludf.DUMMYFUNCTION("""COMPUTED_VALUE"""),"5T555")</f>
        <v>5T555</v>
      </c>
      <c r="C973" s="1">
        <f>IFERROR(__xludf.DUMMYFUNCTION("""COMPUTED_VALUE"""),366.0)</f>
        <v>366</v>
      </c>
      <c r="D973" s="1" t="s">
        <v>29</v>
      </c>
      <c r="E973" s="1" t="s">
        <v>45</v>
      </c>
      <c r="F973" s="1" t="s">
        <v>29</v>
      </c>
      <c r="G973" s="1" t="s">
        <v>29</v>
      </c>
      <c r="H973" s="1" t="s">
        <v>29</v>
      </c>
      <c r="M973" s="1">
        <v>5.0</v>
      </c>
      <c r="N973" s="1">
        <v>10.0</v>
      </c>
      <c r="O973" s="1">
        <v>5.0</v>
      </c>
      <c r="P973" s="1">
        <v>5.0</v>
      </c>
      <c r="Q973" s="1">
        <v>5.0</v>
      </c>
      <c r="S973" s="1" t="s">
        <v>29</v>
      </c>
      <c r="T973" s="1" t="s">
        <v>45</v>
      </c>
      <c r="U973" s="1" t="s">
        <v>29</v>
      </c>
      <c r="V973" s="1" t="s">
        <v>29</v>
      </c>
      <c r="W973" s="1" t="s">
        <v>29</v>
      </c>
      <c r="Y973" s="1" t="str">
        <f>IFERROR(__xludf.DUMMYFUNCTION("UNIQUE(S973:W973, TRUE)"),"5")</f>
        <v>5</v>
      </c>
      <c r="Z973" s="1" t="str">
        <f>IFERROR(__xludf.DUMMYFUNCTION("""COMPUTED_VALUE"""),"T")</f>
        <v>T</v>
      </c>
      <c r="AE973" s="1">
        <f t="shared" ref="AE973:AI973" si="973">IF($A973&lt;&gt;"", COUNTIF($D973:$H973, "=" &amp; Y973),"")</f>
        <v>4</v>
      </c>
      <c r="AF973" s="1">
        <f t="shared" si="973"/>
        <v>1</v>
      </c>
      <c r="AG973" s="1">
        <f t="shared" si="973"/>
        <v>0</v>
      </c>
      <c r="AH973" s="1">
        <f t="shared" si="973"/>
        <v>0</v>
      </c>
      <c r="AI973" s="1">
        <f t="shared" si="973"/>
        <v>0</v>
      </c>
      <c r="AJ973" s="1">
        <f t="shared" si="3"/>
        <v>0</v>
      </c>
      <c r="AL973" s="1">
        <f>IFERROR(__xludf.DUMMYFUNCTION("IFERROR(TRANSPOSE(SORT(TRANSPOSE(FILTER(AE973:AI973, AE973:AI973&lt;&gt;0)),1, FALSE)))"),4.0)</f>
        <v>4</v>
      </c>
      <c r="AM973" s="1">
        <f>IFERROR(__xludf.DUMMYFUNCTION("""COMPUTED_VALUE"""),1.0)</f>
        <v>1</v>
      </c>
      <c r="AR973" s="1">
        <v>4.0</v>
      </c>
      <c r="AS973" s="1">
        <v>1.0</v>
      </c>
      <c r="AT973" s="1"/>
      <c r="AU973" s="1"/>
      <c r="AV973" s="1"/>
      <c r="AX973" s="1">
        <v>972.0</v>
      </c>
      <c r="AY973" s="1">
        <v>5.0</v>
      </c>
      <c r="AZ973" s="1"/>
      <c r="BA973" s="1"/>
      <c r="BB973" s="1"/>
      <c r="BC973" s="1"/>
      <c r="BD973" s="1">
        <v>1.0</v>
      </c>
      <c r="BE973" s="1">
        <v>1.0</v>
      </c>
      <c r="BF973" s="1">
        <v>1.0</v>
      </c>
      <c r="BG973" s="1">
        <v>1.0</v>
      </c>
      <c r="BH973" s="1">
        <v>8.0</v>
      </c>
      <c r="BI973" s="1" t="s">
        <v>1818</v>
      </c>
      <c r="BJ973" s="1">
        <v>619.0</v>
      </c>
      <c r="BL973" s="1">
        <v>601668.0</v>
      </c>
    </row>
    <row r="974" ht="15.75" customHeight="1">
      <c r="A974" s="2" t="s">
        <v>1819</v>
      </c>
      <c r="B974" s="1" t="str">
        <f>IFERROR(__xludf.DUMMYFUNCTION("""COMPUTED_VALUE"""),"9KK9K")</f>
        <v>9KK9K</v>
      </c>
      <c r="C974" s="1">
        <f>IFERROR(__xludf.DUMMYFUNCTION("""COMPUTED_VALUE"""),900.0)</f>
        <v>900</v>
      </c>
      <c r="D974" s="1" t="s">
        <v>23</v>
      </c>
      <c r="E974" s="1" t="s">
        <v>38</v>
      </c>
      <c r="F974" s="1" t="s">
        <v>38</v>
      </c>
      <c r="G974" s="1" t="s">
        <v>23</v>
      </c>
      <c r="H974" s="1" t="s">
        <v>38</v>
      </c>
      <c r="M974" s="1">
        <v>9.0</v>
      </c>
      <c r="N974" s="1">
        <v>13.0</v>
      </c>
      <c r="O974" s="1">
        <v>13.0</v>
      </c>
      <c r="P974" s="1">
        <v>9.0</v>
      </c>
      <c r="Q974" s="1">
        <v>13.0</v>
      </c>
      <c r="S974" s="1" t="s">
        <v>23</v>
      </c>
      <c r="T974" s="1" t="s">
        <v>38</v>
      </c>
      <c r="U974" s="1" t="s">
        <v>38</v>
      </c>
      <c r="V974" s="1" t="s">
        <v>23</v>
      </c>
      <c r="W974" s="1" t="s">
        <v>38</v>
      </c>
      <c r="Y974" s="1" t="str">
        <f>IFERROR(__xludf.DUMMYFUNCTION("UNIQUE(S974:W974, TRUE)"),"9")</f>
        <v>9</v>
      </c>
      <c r="Z974" s="1" t="str">
        <f>IFERROR(__xludf.DUMMYFUNCTION("""COMPUTED_VALUE"""),"K")</f>
        <v>K</v>
      </c>
      <c r="AE974" s="1">
        <f t="shared" ref="AE974:AI974" si="974">IF($A974&lt;&gt;"", COUNTIF($D974:$H974, "=" &amp; Y974),"")</f>
        <v>2</v>
      </c>
      <c r="AF974" s="1">
        <f t="shared" si="974"/>
        <v>3</v>
      </c>
      <c r="AG974" s="1">
        <f t="shared" si="974"/>
        <v>0</v>
      </c>
      <c r="AH974" s="1">
        <f t="shared" si="974"/>
        <v>0</v>
      </c>
      <c r="AI974" s="1">
        <f t="shared" si="974"/>
        <v>0</v>
      </c>
      <c r="AJ974" s="1">
        <f t="shared" si="3"/>
        <v>0</v>
      </c>
      <c r="AL974" s="1">
        <f>IFERROR(__xludf.DUMMYFUNCTION("IFERROR(TRANSPOSE(SORT(TRANSPOSE(FILTER(AE974:AI974, AE974:AI974&lt;&gt;0)),1, FALSE)))"),3.0)</f>
        <v>3</v>
      </c>
      <c r="AM974" s="1">
        <f>IFERROR(__xludf.DUMMYFUNCTION("""COMPUTED_VALUE"""),2.0)</f>
        <v>2</v>
      </c>
      <c r="AR974" s="1">
        <v>3.0</v>
      </c>
      <c r="AS974" s="1">
        <v>2.0</v>
      </c>
      <c r="AT974" s="1"/>
      <c r="AU974" s="1"/>
      <c r="AV974" s="1"/>
      <c r="AX974" s="1">
        <v>973.0</v>
      </c>
      <c r="AY974" s="1">
        <v>5.0</v>
      </c>
      <c r="AZ974" s="1"/>
      <c r="BA974" s="1"/>
      <c r="BB974" s="1"/>
      <c r="BC974" s="1"/>
      <c r="BD974" s="1">
        <v>1.0</v>
      </c>
      <c r="BE974" s="1">
        <v>1.0</v>
      </c>
      <c r="BF974" s="1">
        <v>2.0</v>
      </c>
      <c r="BG974" s="1">
        <v>2.0</v>
      </c>
      <c r="BH974" s="1">
        <v>2.0</v>
      </c>
      <c r="BI974" s="1" t="s">
        <v>1820</v>
      </c>
      <c r="BJ974" s="1">
        <v>129.0</v>
      </c>
      <c r="BL974" s="1">
        <v>125517.0</v>
      </c>
    </row>
    <row r="975" ht="15.75" customHeight="1">
      <c r="A975" s="2" t="s">
        <v>1821</v>
      </c>
      <c r="B975" s="1">
        <f>IFERROR(__xludf.DUMMYFUNCTION("""COMPUTED_VALUE"""),55666.0)</f>
        <v>55666</v>
      </c>
      <c r="C975" s="1">
        <f>IFERROR(__xludf.DUMMYFUNCTION("""COMPUTED_VALUE"""),673.0)</f>
        <v>673</v>
      </c>
      <c r="D975" s="1" t="s">
        <v>29</v>
      </c>
      <c r="E975" s="1" t="s">
        <v>29</v>
      </c>
      <c r="F975" s="1" t="s">
        <v>40</v>
      </c>
      <c r="G975" s="1" t="s">
        <v>40</v>
      </c>
      <c r="H975" s="1" t="s">
        <v>40</v>
      </c>
      <c r="M975" s="1">
        <v>5.0</v>
      </c>
      <c r="N975" s="1">
        <v>5.0</v>
      </c>
      <c r="O975" s="1">
        <v>6.0</v>
      </c>
      <c r="P975" s="1">
        <v>6.0</v>
      </c>
      <c r="Q975" s="1">
        <v>6.0</v>
      </c>
      <c r="S975" s="1" t="s">
        <v>29</v>
      </c>
      <c r="T975" s="1" t="s">
        <v>29</v>
      </c>
      <c r="U975" s="1" t="s">
        <v>40</v>
      </c>
      <c r="V975" s="1" t="s">
        <v>40</v>
      </c>
      <c r="W975" s="1" t="s">
        <v>40</v>
      </c>
      <c r="Y975" s="1" t="str">
        <f>IFERROR(__xludf.DUMMYFUNCTION("UNIQUE(S975:W975, TRUE)"),"5")</f>
        <v>5</v>
      </c>
      <c r="Z975" s="1" t="str">
        <f>IFERROR(__xludf.DUMMYFUNCTION("""COMPUTED_VALUE"""),"6")</f>
        <v>6</v>
      </c>
      <c r="AE975" s="1">
        <f t="shared" ref="AE975:AI975" si="975">IF($A975&lt;&gt;"", COUNTIF($D975:$H975, "=" &amp; Y975),"")</f>
        <v>2</v>
      </c>
      <c r="AF975" s="1">
        <f t="shared" si="975"/>
        <v>3</v>
      </c>
      <c r="AG975" s="1">
        <f t="shared" si="975"/>
        <v>0</v>
      </c>
      <c r="AH975" s="1">
        <f t="shared" si="975"/>
        <v>0</v>
      </c>
      <c r="AI975" s="1">
        <f t="shared" si="975"/>
        <v>0</v>
      </c>
      <c r="AJ975" s="1">
        <f t="shared" si="3"/>
        <v>0</v>
      </c>
      <c r="AL975" s="1">
        <f>IFERROR(__xludf.DUMMYFUNCTION("IFERROR(TRANSPOSE(SORT(TRANSPOSE(FILTER(AE975:AI975, AE975:AI975&lt;&gt;0)),1, FALSE)))"),3.0)</f>
        <v>3</v>
      </c>
      <c r="AM975" s="1">
        <f>IFERROR(__xludf.DUMMYFUNCTION("""COMPUTED_VALUE"""),2.0)</f>
        <v>2</v>
      </c>
      <c r="AR975" s="1">
        <v>3.0</v>
      </c>
      <c r="AS975" s="1">
        <v>2.0</v>
      </c>
      <c r="AT975" s="1"/>
      <c r="AU975" s="1"/>
      <c r="AV975" s="1"/>
      <c r="AX975" s="1">
        <v>974.0</v>
      </c>
      <c r="AY975" s="1">
        <v>5.0</v>
      </c>
      <c r="AZ975" s="1"/>
      <c r="BA975" s="1"/>
      <c r="BB975" s="1"/>
      <c r="BC975" s="1"/>
      <c r="BD975" s="1">
        <v>1.0</v>
      </c>
      <c r="BE975" s="1">
        <v>1.0</v>
      </c>
      <c r="BF975" s="1">
        <v>7.0</v>
      </c>
      <c r="BG975" s="1">
        <v>7.0</v>
      </c>
      <c r="BH975" s="1">
        <v>1.0</v>
      </c>
      <c r="BI975" s="1" t="s">
        <v>1822</v>
      </c>
      <c r="BJ975" s="1">
        <v>662.0</v>
      </c>
      <c r="BL975" s="1">
        <v>644788.0</v>
      </c>
    </row>
    <row r="976" ht="15.75" customHeight="1">
      <c r="A976" s="2" t="s">
        <v>1823</v>
      </c>
      <c r="B976" s="1" t="str">
        <f>IFERROR(__xludf.DUMMYFUNCTION("""COMPUTED_VALUE"""),"77KKT")</f>
        <v>77KKT</v>
      </c>
      <c r="C976" s="1">
        <f>IFERROR(__xludf.DUMMYFUNCTION("""COMPUTED_VALUE"""),105.0)</f>
        <v>105</v>
      </c>
      <c r="D976" s="1" t="s">
        <v>28</v>
      </c>
      <c r="E976" s="1" t="s">
        <v>28</v>
      </c>
      <c r="F976" s="1" t="s">
        <v>38</v>
      </c>
      <c r="G976" s="1" t="s">
        <v>38</v>
      </c>
      <c r="H976" s="1" t="s">
        <v>45</v>
      </c>
      <c r="M976" s="1">
        <v>7.0</v>
      </c>
      <c r="N976" s="1">
        <v>7.0</v>
      </c>
      <c r="O976" s="1">
        <v>13.0</v>
      </c>
      <c r="P976" s="1">
        <v>13.0</v>
      </c>
      <c r="Q976" s="1">
        <v>10.0</v>
      </c>
      <c r="S976" s="1" t="s">
        <v>28</v>
      </c>
      <c r="T976" s="1" t="s">
        <v>28</v>
      </c>
      <c r="U976" s="1" t="s">
        <v>38</v>
      </c>
      <c r="V976" s="1" t="s">
        <v>38</v>
      </c>
      <c r="W976" s="1" t="s">
        <v>45</v>
      </c>
      <c r="Y976" s="1" t="str">
        <f>IFERROR(__xludf.DUMMYFUNCTION("UNIQUE(S976:W976, TRUE)"),"7")</f>
        <v>7</v>
      </c>
      <c r="Z976" s="1" t="str">
        <f>IFERROR(__xludf.DUMMYFUNCTION("""COMPUTED_VALUE"""),"K")</f>
        <v>K</v>
      </c>
      <c r="AA976" s="1" t="str">
        <f>IFERROR(__xludf.DUMMYFUNCTION("""COMPUTED_VALUE"""),"T")</f>
        <v>T</v>
      </c>
      <c r="AE976" s="1">
        <f t="shared" ref="AE976:AI976" si="976">IF($A976&lt;&gt;"", COUNTIF($D976:$H976, "=" &amp; Y976),"")</f>
        <v>2</v>
      </c>
      <c r="AF976" s="1">
        <f t="shared" si="976"/>
        <v>2</v>
      </c>
      <c r="AG976" s="1">
        <f t="shared" si="976"/>
        <v>1</v>
      </c>
      <c r="AH976" s="1">
        <f t="shared" si="976"/>
        <v>0</v>
      </c>
      <c r="AI976" s="1">
        <f t="shared" si="976"/>
        <v>0</v>
      </c>
      <c r="AJ976" s="1">
        <f t="shared" si="3"/>
        <v>0</v>
      </c>
      <c r="AL976" s="1">
        <f>IFERROR(__xludf.DUMMYFUNCTION("IFERROR(TRANSPOSE(SORT(TRANSPOSE(FILTER(AE976:AI976, AE976:AI976&lt;&gt;0)),1, FALSE)))"),2.0)</f>
        <v>2</v>
      </c>
      <c r="AM976" s="1">
        <f>IFERROR(__xludf.DUMMYFUNCTION("""COMPUTED_VALUE"""),2.0)</f>
        <v>2</v>
      </c>
      <c r="AN976" s="1">
        <f>IFERROR(__xludf.DUMMYFUNCTION("""COMPUTED_VALUE"""),1.0)</f>
        <v>1</v>
      </c>
      <c r="AR976" s="1">
        <v>2.0</v>
      </c>
      <c r="AS976" s="1">
        <v>2.0</v>
      </c>
      <c r="AT976" s="1">
        <v>1.0</v>
      </c>
      <c r="AU976" s="1"/>
      <c r="AV976" s="1"/>
      <c r="AX976" s="1">
        <v>975.0</v>
      </c>
      <c r="AY976" s="1">
        <v>5.0</v>
      </c>
      <c r="AZ976" s="1"/>
      <c r="BA976" s="1"/>
      <c r="BB976" s="1"/>
      <c r="BC976" s="1"/>
      <c r="BD976" s="1">
        <v>1.0</v>
      </c>
      <c r="BE976" s="1">
        <v>1.0</v>
      </c>
      <c r="BF976" s="1">
        <v>10.0</v>
      </c>
      <c r="BG976" s="1">
        <v>10.0</v>
      </c>
      <c r="BH976" s="1">
        <v>10.0</v>
      </c>
      <c r="BI976" s="1" t="s">
        <v>1824</v>
      </c>
      <c r="BJ976" s="1">
        <v>907.0</v>
      </c>
      <c r="BL976" s="1">
        <v>884325.0</v>
      </c>
    </row>
    <row r="977" ht="15.75" customHeight="1">
      <c r="A977" s="2" t="s">
        <v>1825</v>
      </c>
      <c r="B977" s="1">
        <f>IFERROR(__xludf.DUMMYFUNCTION("""COMPUTED_VALUE"""),55358.0)</f>
        <v>55358</v>
      </c>
      <c r="C977" s="1">
        <f>IFERROR(__xludf.DUMMYFUNCTION("""COMPUTED_VALUE"""),156.0)</f>
        <v>156</v>
      </c>
      <c r="D977" s="1" t="s">
        <v>29</v>
      </c>
      <c r="E977" s="1" t="s">
        <v>29</v>
      </c>
      <c r="F977" s="1" t="s">
        <v>31</v>
      </c>
      <c r="G977" s="1" t="s">
        <v>29</v>
      </c>
      <c r="H977" s="1" t="s">
        <v>30</v>
      </c>
      <c r="M977" s="1">
        <v>5.0</v>
      </c>
      <c r="N977" s="1">
        <v>5.0</v>
      </c>
      <c r="O977" s="1">
        <v>3.0</v>
      </c>
      <c r="P977" s="1">
        <v>5.0</v>
      </c>
      <c r="Q977" s="1">
        <v>8.0</v>
      </c>
      <c r="S977" s="1" t="s">
        <v>29</v>
      </c>
      <c r="T977" s="1" t="s">
        <v>29</v>
      </c>
      <c r="U977" s="1" t="s">
        <v>31</v>
      </c>
      <c r="V977" s="1" t="s">
        <v>29</v>
      </c>
      <c r="W977" s="1" t="s">
        <v>30</v>
      </c>
      <c r="Y977" s="1" t="str">
        <f>IFERROR(__xludf.DUMMYFUNCTION("UNIQUE(S977:W977, TRUE)"),"5")</f>
        <v>5</v>
      </c>
      <c r="Z977" s="1" t="str">
        <f>IFERROR(__xludf.DUMMYFUNCTION("""COMPUTED_VALUE"""),"3")</f>
        <v>3</v>
      </c>
      <c r="AA977" s="1" t="str">
        <f>IFERROR(__xludf.DUMMYFUNCTION("""COMPUTED_VALUE"""),"8")</f>
        <v>8</v>
      </c>
      <c r="AE977" s="1">
        <f t="shared" ref="AE977:AI977" si="977">IF($A977&lt;&gt;"", COUNTIF($D977:$H977, "=" &amp; Y977),"")</f>
        <v>3</v>
      </c>
      <c r="AF977" s="1">
        <f t="shared" si="977"/>
        <v>1</v>
      </c>
      <c r="AG977" s="1">
        <f t="shared" si="977"/>
        <v>1</v>
      </c>
      <c r="AH977" s="1">
        <f t="shared" si="977"/>
        <v>0</v>
      </c>
      <c r="AI977" s="1">
        <f t="shared" si="977"/>
        <v>0</v>
      </c>
      <c r="AJ977" s="1">
        <f t="shared" si="3"/>
        <v>0</v>
      </c>
      <c r="AL977" s="1">
        <f>IFERROR(__xludf.DUMMYFUNCTION("IFERROR(TRANSPOSE(SORT(TRANSPOSE(FILTER(AE977:AI977, AE977:AI977&lt;&gt;0)),1, FALSE)))"),3.0)</f>
        <v>3</v>
      </c>
      <c r="AM977" s="1">
        <f>IFERROR(__xludf.DUMMYFUNCTION("""COMPUTED_VALUE"""),1.0)</f>
        <v>1</v>
      </c>
      <c r="AN977" s="1">
        <f>IFERROR(__xludf.DUMMYFUNCTION("""COMPUTED_VALUE"""),1.0)</f>
        <v>1</v>
      </c>
      <c r="AR977" s="1">
        <v>3.0</v>
      </c>
      <c r="AS977" s="1">
        <v>1.0</v>
      </c>
      <c r="AT977" s="1">
        <v>1.0</v>
      </c>
      <c r="AU977" s="1"/>
      <c r="AV977" s="1"/>
      <c r="AX977" s="1">
        <v>976.0</v>
      </c>
      <c r="AY977" s="1">
        <v>5.0</v>
      </c>
      <c r="AZ977" s="1"/>
      <c r="BA977" s="1"/>
      <c r="BB977" s="1"/>
      <c r="BC977" s="1"/>
      <c r="BD977" s="1">
        <v>1.0</v>
      </c>
      <c r="BE977" s="1">
        <v>9.0</v>
      </c>
      <c r="BF977" s="1">
        <v>9.0</v>
      </c>
      <c r="BG977" s="1">
        <v>9.0</v>
      </c>
      <c r="BH977" s="1">
        <v>9.0</v>
      </c>
      <c r="BI977" s="1" t="s">
        <v>1826</v>
      </c>
      <c r="BJ977" s="1">
        <v>607.0</v>
      </c>
      <c r="BL977" s="1">
        <v>592432.0</v>
      </c>
    </row>
    <row r="978" ht="15.75" customHeight="1">
      <c r="A978" s="2" t="s">
        <v>1827</v>
      </c>
      <c r="B978" s="1" t="str">
        <f>IFERROR(__xludf.DUMMYFUNCTION("""COMPUTED_VALUE"""),"AA4AJ")</f>
        <v>AA4AJ</v>
      </c>
      <c r="C978" s="1">
        <f>IFERROR(__xludf.DUMMYFUNCTION("""COMPUTED_VALUE"""),342.0)</f>
        <v>342</v>
      </c>
      <c r="D978" s="1" t="s">
        <v>39</v>
      </c>
      <c r="E978" s="1" t="s">
        <v>39</v>
      </c>
      <c r="F978" s="1" t="s">
        <v>21</v>
      </c>
      <c r="G978" s="1" t="s">
        <v>39</v>
      </c>
      <c r="H978" s="1" t="s">
        <v>22</v>
      </c>
      <c r="M978" s="1">
        <v>14.0</v>
      </c>
      <c r="N978" s="1">
        <v>14.0</v>
      </c>
      <c r="O978" s="1">
        <v>4.0</v>
      </c>
      <c r="P978" s="1">
        <v>14.0</v>
      </c>
      <c r="Q978" s="1">
        <v>1.0</v>
      </c>
      <c r="S978" s="1" t="s">
        <v>39</v>
      </c>
      <c r="T978" s="1" t="s">
        <v>39</v>
      </c>
      <c r="U978" s="1" t="s">
        <v>21</v>
      </c>
      <c r="V978" s="1" t="s">
        <v>39</v>
      </c>
      <c r="W978" s="1" t="s">
        <v>25</v>
      </c>
      <c r="Y978" s="1" t="str">
        <f>IFERROR(__xludf.DUMMYFUNCTION("UNIQUE(S978:W978, TRUE)"),"A")</f>
        <v>A</v>
      </c>
      <c r="Z978" s="1" t="str">
        <f>IFERROR(__xludf.DUMMYFUNCTION("""COMPUTED_VALUE"""),"4")</f>
        <v>4</v>
      </c>
      <c r="AA978" s="1" t="str">
        <f>IFERROR(__xludf.DUMMYFUNCTION("""COMPUTED_VALUE"""),"")</f>
        <v/>
      </c>
      <c r="AE978" s="1">
        <f t="shared" ref="AE978:AI978" si="978">IF($A978&lt;&gt;"", COUNTIF($D978:$H978, "=" &amp; Y978),"")</f>
        <v>3</v>
      </c>
      <c r="AF978" s="1">
        <f t="shared" si="978"/>
        <v>1</v>
      </c>
      <c r="AG978" s="1">
        <f t="shared" si="978"/>
        <v>0</v>
      </c>
      <c r="AH978" s="1">
        <f t="shared" si="978"/>
        <v>0</v>
      </c>
      <c r="AI978" s="1">
        <f t="shared" si="978"/>
        <v>0</v>
      </c>
      <c r="AJ978" s="1">
        <f t="shared" si="3"/>
        <v>1</v>
      </c>
      <c r="AL978" s="1">
        <f>IFERROR(__xludf.DUMMYFUNCTION("IFERROR(TRANSPOSE(SORT(TRANSPOSE(FILTER(AE978:AI978, AE978:AI978&lt;&gt;0)),1, FALSE)))"),3.0)</f>
        <v>3</v>
      </c>
      <c r="AM978" s="1">
        <f>IFERROR(__xludf.DUMMYFUNCTION("""COMPUTED_VALUE"""),1.0)</f>
        <v>1</v>
      </c>
      <c r="AR978" s="1">
        <v>4.0</v>
      </c>
      <c r="AS978" s="1">
        <v>1.0</v>
      </c>
      <c r="AT978" s="1"/>
      <c r="AU978" s="1"/>
      <c r="AV978" s="1"/>
      <c r="AX978" s="1">
        <v>977.0</v>
      </c>
      <c r="AY978" s="1">
        <v>5.0</v>
      </c>
      <c r="AZ978" s="1"/>
      <c r="BA978" s="1"/>
      <c r="BB978" s="1"/>
      <c r="BC978" s="1"/>
      <c r="BD978" s="1">
        <v>1.0</v>
      </c>
      <c r="BE978" s="1">
        <v>10.0</v>
      </c>
      <c r="BF978" s="1">
        <v>10.0</v>
      </c>
      <c r="BG978" s="1">
        <v>10.0</v>
      </c>
      <c r="BH978" s="1">
        <v>10.0</v>
      </c>
      <c r="BI978" s="1" t="s">
        <v>1828</v>
      </c>
      <c r="BJ978" s="1">
        <v>299.0</v>
      </c>
      <c r="BL978" s="1">
        <v>292123.0</v>
      </c>
    </row>
    <row r="979" ht="15.75" customHeight="1">
      <c r="A979" s="2" t="s">
        <v>1829</v>
      </c>
      <c r="B979" s="1" t="str">
        <f>IFERROR(__xludf.DUMMYFUNCTION("""COMPUTED_VALUE"""),"22TJ2")</f>
        <v>22TJ2</v>
      </c>
      <c r="C979" s="1">
        <f>IFERROR(__xludf.DUMMYFUNCTION("""COMPUTED_VALUE"""),436.0)</f>
        <v>436</v>
      </c>
      <c r="D979" s="1" t="s">
        <v>24</v>
      </c>
      <c r="E979" s="1" t="s">
        <v>24</v>
      </c>
      <c r="F979" s="1" t="s">
        <v>45</v>
      </c>
      <c r="G979" s="1" t="s">
        <v>22</v>
      </c>
      <c r="H979" s="1" t="s">
        <v>24</v>
      </c>
      <c r="M979" s="1">
        <v>2.0</v>
      </c>
      <c r="N979" s="1">
        <v>2.0</v>
      </c>
      <c r="O979" s="1">
        <v>10.0</v>
      </c>
      <c r="P979" s="1">
        <v>1.0</v>
      </c>
      <c r="Q979" s="1">
        <v>2.0</v>
      </c>
      <c r="S979" s="1" t="s">
        <v>24</v>
      </c>
      <c r="T979" s="1" t="s">
        <v>24</v>
      </c>
      <c r="U979" s="1" t="s">
        <v>45</v>
      </c>
      <c r="V979" s="1" t="s">
        <v>25</v>
      </c>
      <c r="W979" s="1" t="s">
        <v>24</v>
      </c>
      <c r="Y979" s="1" t="str">
        <f>IFERROR(__xludf.DUMMYFUNCTION("UNIQUE(S979:W979, TRUE)"),"2")</f>
        <v>2</v>
      </c>
      <c r="Z979" s="1" t="str">
        <f>IFERROR(__xludf.DUMMYFUNCTION("""COMPUTED_VALUE"""),"T")</f>
        <v>T</v>
      </c>
      <c r="AA979" s="1" t="str">
        <f>IFERROR(__xludf.DUMMYFUNCTION("""COMPUTED_VALUE"""),"")</f>
        <v/>
      </c>
      <c r="AE979" s="1">
        <f t="shared" ref="AE979:AI979" si="979">IF($A979&lt;&gt;"", COUNTIF($D979:$H979, "=" &amp; Y979),"")</f>
        <v>3</v>
      </c>
      <c r="AF979" s="1">
        <f t="shared" si="979"/>
        <v>1</v>
      </c>
      <c r="AG979" s="1">
        <f t="shared" si="979"/>
        <v>0</v>
      </c>
      <c r="AH979" s="1">
        <f t="shared" si="979"/>
        <v>0</v>
      </c>
      <c r="AI979" s="1">
        <f t="shared" si="979"/>
        <v>0</v>
      </c>
      <c r="AJ979" s="1">
        <f t="shared" si="3"/>
        <v>1</v>
      </c>
      <c r="AL979" s="1">
        <f>IFERROR(__xludf.DUMMYFUNCTION("IFERROR(TRANSPOSE(SORT(TRANSPOSE(FILTER(AE979:AI979, AE979:AI979&lt;&gt;0)),1, FALSE)))"),3.0)</f>
        <v>3</v>
      </c>
      <c r="AM979" s="1">
        <f>IFERROR(__xludf.DUMMYFUNCTION("""COMPUTED_VALUE"""),1.0)</f>
        <v>1</v>
      </c>
      <c r="AR979" s="1">
        <v>4.0</v>
      </c>
      <c r="AS979" s="1">
        <v>1.0</v>
      </c>
      <c r="AT979" s="1"/>
      <c r="AU979" s="1"/>
      <c r="AV979" s="1"/>
      <c r="AX979" s="1">
        <v>978.0</v>
      </c>
      <c r="AY979" s="1">
        <v>5.0</v>
      </c>
      <c r="AZ979" s="1"/>
      <c r="BA979" s="1"/>
      <c r="BB979" s="1"/>
      <c r="BC979" s="1"/>
      <c r="BD979" s="1">
        <v>1.0</v>
      </c>
      <c r="BE979" s="1">
        <v>12.0</v>
      </c>
      <c r="BF979" s="1">
        <v>1.0</v>
      </c>
      <c r="BG979" s="1">
        <v>12.0</v>
      </c>
      <c r="BH979" s="1">
        <v>1.0</v>
      </c>
      <c r="BI979" s="1" t="s">
        <v>1830</v>
      </c>
      <c r="BJ979" s="1">
        <v>927.0</v>
      </c>
      <c r="BL979" s="1">
        <v>906606.0</v>
      </c>
    </row>
    <row r="980" ht="15.75" customHeight="1">
      <c r="A980" s="2" t="s">
        <v>1831</v>
      </c>
      <c r="B980" s="1" t="str">
        <f>IFERROR(__xludf.DUMMYFUNCTION("""COMPUTED_VALUE"""),"8A448")</f>
        <v>8A448</v>
      </c>
      <c r="C980" s="1">
        <f>IFERROR(__xludf.DUMMYFUNCTION("""COMPUTED_VALUE"""),361.0)</f>
        <v>361</v>
      </c>
      <c r="D980" s="1" t="s">
        <v>30</v>
      </c>
      <c r="E980" s="1" t="s">
        <v>39</v>
      </c>
      <c r="F980" s="1" t="s">
        <v>21</v>
      </c>
      <c r="G980" s="1" t="s">
        <v>21</v>
      </c>
      <c r="H980" s="1" t="s">
        <v>30</v>
      </c>
      <c r="M980" s="1">
        <v>8.0</v>
      </c>
      <c r="N980" s="1">
        <v>14.0</v>
      </c>
      <c r="O980" s="1">
        <v>4.0</v>
      </c>
      <c r="P980" s="1">
        <v>4.0</v>
      </c>
      <c r="Q980" s="1">
        <v>8.0</v>
      </c>
      <c r="S980" s="1" t="s">
        <v>30</v>
      </c>
      <c r="T980" s="1" t="s">
        <v>39</v>
      </c>
      <c r="U980" s="1" t="s">
        <v>21</v>
      </c>
      <c r="V980" s="1" t="s">
        <v>21</v>
      </c>
      <c r="W980" s="1" t="s">
        <v>30</v>
      </c>
      <c r="Y980" s="1" t="str">
        <f>IFERROR(__xludf.DUMMYFUNCTION("UNIQUE(S980:W980, TRUE)"),"8")</f>
        <v>8</v>
      </c>
      <c r="Z980" s="1" t="str">
        <f>IFERROR(__xludf.DUMMYFUNCTION("""COMPUTED_VALUE"""),"A")</f>
        <v>A</v>
      </c>
      <c r="AA980" s="1" t="str">
        <f>IFERROR(__xludf.DUMMYFUNCTION("""COMPUTED_VALUE"""),"4")</f>
        <v>4</v>
      </c>
      <c r="AE980" s="1">
        <f t="shared" ref="AE980:AI980" si="980">IF($A980&lt;&gt;"", COUNTIF($D980:$H980, "=" &amp; Y980),"")</f>
        <v>2</v>
      </c>
      <c r="AF980" s="1">
        <f t="shared" si="980"/>
        <v>1</v>
      </c>
      <c r="AG980" s="1">
        <f t="shared" si="980"/>
        <v>2</v>
      </c>
      <c r="AH980" s="1">
        <f t="shared" si="980"/>
        <v>0</v>
      </c>
      <c r="AI980" s="1">
        <f t="shared" si="980"/>
        <v>0</v>
      </c>
      <c r="AJ980" s="1">
        <f t="shared" si="3"/>
        <v>0</v>
      </c>
      <c r="AL980" s="1">
        <f>IFERROR(__xludf.DUMMYFUNCTION("IFERROR(TRANSPOSE(SORT(TRANSPOSE(FILTER(AE980:AI980, AE980:AI980&lt;&gt;0)),1, FALSE)))"),2.0)</f>
        <v>2</v>
      </c>
      <c r="AM980" s="1">
        <f>IFERROR(__xludf.DUMMYFUNCTION("""COMPUTED_VALUE"""),2.0)</f>
        <v>2</v>
      </c>
      <c r="AN980" s="1">
        <f>IFERROR(__xludf.DUMMYFUNCTION("""COMPUTED_VALUE"""),1.0)</f>
        <v>1</v>
      </c>
      <c r="AR980" s="1">
        <v>2.0</v>
      </c>
      <c r="AS980" s="1">
        <v>2.0</v>
      </c>
      <c r="AT980" s="1">
        <v>1.0</v>
      </c>
      <c r="AU980" s="1"/>
      <c r="AV980" s="1"/>
      <c r="AX980" s="1">
        <v>979.0</v>
      </c>
      <c r="AY980" s="1">
        <v>5.0</v>
      </c>
      <c r="AZ980" s="1"/>
      <c r="BA980" s="1"/>
      <c r="BB980" s="1"/>
      <c r="BC980" s="1"/>
      <c r="BD980" s="1">
        <v>1.0</v>
      </c>
      <c r="BE980" s="1">
        <v>12.0</v>
      </c>
      <c r="BF980" s="1">
        <v>1.0</v>
      </c>
      <c r="BG980" s="1">
        <v>12.0</v>
      </c>
      <c r="BH980" s="1">
        <v>12.0</v>
      </c>
      <c r="BI980" s="1" t="s">
        <v>1832</v>
      </c>
      <c r="BJ980" s="1">
        <v>978.0</v>
      </c>
      <c r="BL980" s="1">
        <v>957462.0</v>
      </c>
    </row>
    <row r="981" ht="15.75" customHeight="1">
      <c r="A981" s="2" t="s">
        <v>1833</v>
      </c>
      <c r="B981" s="1" t="str">
        <f>IFERROR(__xludf.DUMMYFUNCTION("""COMPUTED_VALUE"""),"4KKK4")</f>
        <v>4KKK4</v>
      </c>
      <c r="C981" s="1">
        <f>IFERROR(__xludf.DUMMYFUNCTION("""COMPUTED_VALUE"""),80.0)</f>
        <v>80</v>
      </c>
      <c r="D981" s="1" t="s">
        <v>21</v>
      </c>
      <c r="E981" s="1" t="s">
        <v>38</v>
      </c>
      <c r="F981" s="1" t="s">
        <v>38</v>
      </c>
      <c r="G981" s="1" t="s">
        <v>38</v>
      </c>
      <c r="H981" s="1" t="s">
        <v>21</v>
      </c>
      <c r="M981" s="1">
        <v>4.0</v>
      </c>
      <c r="N981" s="1">
        <v>13.0</v>
      </c>
      <c r="O981" s="1">
        <v>13.0</v>
      </c>
      <c r="P981" s="1">
        <v>13.0</v>
      </c>
      <c r="Q981" s="1">
        <v>4.0</v>
      </c>
      <c r="S981" s="1" t="s">
        <v>21</v>
      </c>
      <c r="T981" s="1" t="s">
        <v>38</v>
      </c>
      <c r="U981" s="1" t="s">
        <v>38</v>
      </c>
      <c r="V981" s="1" t="s">
        <v>38</v>
      </c>
      <c r="W981" s="1" t="s">
        <v>21</v>
      </c>
      <c r="Y981" s="1" t="str">
        <f>IFERROR(__xludf.DUMMYFUNCTION("UNIQUE(S981:W981, TRUE)"),"4")</f>
        <v>4</v>
      </c>
      <c r="Z981" s="1" t="str">
        <f>IFERROR(__xludf.DUMMYFUNCTION("""COMPUTED_VALUE"""),"K")</f>
        <v>K</v>
      </c>
      <c r="AE981" s="1">
        <f t="shared" ref="AE981:AI981" si="981">IF($A981&lt;&gt;"", COUNTIF($D981:$H981, "=" &amp; Y981),"")</f>
        <v>2</v>
      </c>
      <c r="AF981" s="1">
        <f t="shared" si="981"/>
        <v>3</v>
      </c>
      <c r="AG981" s="1">
        <f t="shared" si="981"/>
        <v>0</v>
      </c>
      <c r="AH981" s="1">
        <f t="shared" si="981"/>
        <v>0</v>
      </c>
      <c r="AI981" s="1">
        <f t="shared" si="981"/>
        <v>0</v>
      </c>
      <c r="AJ981" s="1">
        <f t="shared" si="3"/>
        <v>0</v>
      </c>
      <c r="AL981" s="1">
        <f>IFERROR(__xludf.DUMMYFUNCTION("IFERROR(TRANSPOSE(SORT(TRANSPOSE(FILTER(AE981:AI981, AE981:AI981&lt;&gt;0)),1, FALSE)))"),3.0)</f>
        <v>3</v>
      </c>
      <c r="AM981" s="1">
        <f>IFERROR(__xludf.DUMMYFUNCTION("""COMPUTED_VALUE"""),2.0)</f>
        <v>2</v>
      </c>
      <c r="AR981" s="1">
        <v>3.0</v>
      </c>
      <c r="AS981" s="1">
        <v>2.0</v>
      </c>
      <c r="AT981" s="1"/>
      <c r="AU981" s="1"/>
      <c r="AV981" s="1"/>
      <c r="AX981" s="1">
        <v>980.0</v>
      </c>
      <c r="AY981" s="1">
        <v>5.0</v>
      </c>
      <c r="AZ981" s="1"/>
      <c r="BA981" s="1"/>
      <c r="BB981" s="1"/>
      <c r="BC981" s="1"/>
      <c r="BD981" s="1">
        <v>2.0</v>
      </c>
      <c r="BE981" s="1">
        <v>1.0</v>
      </c>
      <c r="BF981" s="1">
        <v>1.0</v>
      </c>
      <c r="BG981" s="1">
        <v>1.0</v>
      </c>
      <c r="BH981" s="1">
        <v>1.0</v>
      </c>
      <c r="BI981" s="1" t="s">
        <v>1834</v>
      </c>
      <c r="BJ981" s="1">
        <v>421.0</v>
      </c>
      <c r="BL981" s="1">
        <v>412580.0</v>
      </c>
    </row>
    <row r="982" ht="15.75" customHeight="1">
      <c r="A982" s="2" t="s">
        <v>1835</v>
      </c>
      <c r="B982" s="1" t="str">
        <f>IFERROR(__xludf.DUMMYFUNCTION("""COMPUTED_VALUE"""),"84J7Q")</f>
        <v>84J7Q</v>
      </c>
      <c r="C982" s="1">
        <f>IFERROR(__xludf.DUMMYFUNCTION("""COMPUTED_VALUE"""),805.0)</f>
        <v>805</v>
      </c>
      <c r="D982" s="1" t="s">
        <v>30</v>
      </c>
      <c r="E982" s="1" t="s">
        <v>21</v>
      </c>
      <c r="F982" s="1" t="s">
        <v>22</v>
      </c>
      <c r="G982" s="1" t="s">
        <v>28</v>
      </c>
      <c r="H982" s="1" t="s">
        <v>20</v>
      </c>
      <c r="M982" s="1">
        <v>8.0</v>
      </c>
      <c r="N982" s="1">
        <v>4.0</v>
      </c>
      <c r="O982" s="1">
        <v>1.0</v>
      </c>
      <c r="P982" s="1">
        <v>7.0</v>
      </c>
      <c r="Q982" s="1">
        <v>12.0</v>
      </c>
      <c r="S982" s="1" t="s">
        <v>30</v>
      </c>
      <c r="T982" s="1" t="s">
        <v>21</v>
      </c>
      <c r="U982" s="1" t="s">
        <v>25</v>
      </c>
      <c r="V982" s="1" t="s">
        <v>28</v>
      </c>
      <c r="W982" s="1" t="s">
        <v>20</v>
      </c>
      <c r="Y982" s="1" t="str">
        <f>IFERROR(__xludf.DUMMYFUNCTION("UNIQUE(S982:W982, TRUE)"),"8")</f>
        <v>8</v>
      </c>
      <c r="Z982" s="1" t="str">
        <f>IFERROR(__xludf.DUMMYFUNCTION("""COMPUTED_VALUE"""),"4")</f>
        <v>4</v>
      </c>
      <c r="AA982" s="1" t="str">
        <f>IFERROR(__xludf.DUMMYFUNCTION("""COMPUTED_VALUE"""),"")</f>
        <v/>
      </c>
      <c r="AB982" s="1" t="str">
        <f>IFERROR(__xludf.DUMMYFUNCTION("""COMPUTED_VALUE"""),"7")</f>
        <v>7</v>
      </c>
      <c r="AC982" s="1" t="str">
        <f>IFERROR(__xludf.DUMMYFUNCTION("""COMPUTED_VALUE"""),"Q")</f>
        <v>Q</v>
      </c>
      <c r="AE982" s="1">
        <f t="shared" ref="AE982:AI982" si="982">IF($A982&lt;&gt;"", COUNTIF($D982:$H982, "=" &amp; Y982),"")</f>
        <v>1</v>
      </c>
      <c r="AF982" s="1">
        <f t="shared" si="982"/>
        <v>1</v>
      </c>
      <c r="AG982" s="1">
        <f t="shared" si="982"/>
        <v>0</v>
      </c>
      <c r="AH982" s="1">
        <f t="shared" si="982"/>
        <v>1</v>
      </c>
      <c r="AI982" s="1">
        <f t="shared" si="982"/>
        <v>1</v>
      </c>
      <c r="AJ982" s="1">
        <f t="shared" si="3"/>
        <v>1</v>
      </c>
      <c r="AL982" s="1">
        <f>IFERROR(__xludf.DUMMYFUNCTION("IFERROR(TRANSPOSE(SORT(TRANSPOSE(FILTER(AE982:AI982, AE982:AI982&lt;&gt;0)),1, FALSE)))"),1.0)</f>
        <v>1</v>
      </c>
      <c r="AM982" s="1">
        <f>IFERROR(__xludf.DUMMYFUNCTION("""COMPUTED_VALUE"""),1.0)</f>
        <v>1</v>
      </c>
      <c r="AN982" s="1">
        <f>IFERROR(__xludf.DUMMYFUNCTION("""COMPUTED_VALUE"""),1.0)</f>
        <v>1</v>
      </c>
      <c r="AO982" s="1">
        <f>IFERROR(__xludf.DUMMYFUNCTION("""COMPUTED_VALUE"""),1.0)</f>
        <v>1</v>
      </c>
      <c r="AR982" s="1">
        <v>2.0</v>
      </c>
      <c r="AS982" s="1">
        <v>1.0</v>
      </c>
      <c r="AT982" s="1">
        <v>1.0</v>
      </c>
      <c r="AU982" s="1">
        <v>1.0</v>
      </c>
      <c r="AV982" s="1"/>
      <c r="AX982" s="1">
        <v>981.0</v>
      </c>
      <c r="AY982" s="1">
        <v>5.0</v>
      </c>
      <c r="AZ982" s="1"/>
      <c r="BA982" s="1"/>
      <c r="BB982" s="1"/>
      <c r="BC982" s="1"/>
      <c r="BD982" s="1">
        <v>2.0</v>
      </c>
      <c r="BE982" s="1">
        <v>2.0</v>
      </c>
      <c r="BF982" s="1">
        <v>2.0</v>
      </c>
      <c r="BG982" s="1">
        <v>1.0</v>
      </c>
      <c r="BH982" s="1">
        <v>2.0</v>
      </c>
      <c r="BI982" s="1" t="s">
        <v>1836</v>
      </c>
      <c r="BJ982" s="1">
        <v>981.0</v>
      </c>
      <c r="BL982" s="1">
        <v>962361.0</v>
      </c>
    </row>
    <row r="983" ht="15.75" customHeight="1">
      <c r="A983" s="2" t="s">
        <v>1837</v>
      </c>
      <c r="B983" s="1" t="str">
        <f>IFERROR(__xludf.DUMMYFUNCTION("""COMPUTED_VALUE"""),"ATQTJ")</f>
        <v>ATQTJ</v>
      </c>
      <c r="C983" s="1">
        <f>IFERROR(__xludf.DUMMYFUNCTION("""COMPUTED_VALUE"""),473.0)</f>
        <v>473</v>
      </c>
      <c r="D983" s="1" t="s">
        <v>39</v>
      </c>
      <c r="E983" s="1" t="s">
        <v>45</v>
      </c>
      <c r="F983" s="1" t="s">
        <v>20</v>
      </c>
      <c r="G983" s="1" t="s">
        <v>45</v>
      </c>
      <c r="H983" s="1" t="s">
        <v>22</v>
      </c>
      <c r="M983" s="1">
        <v>14.0</v>
      </c>
      <c r="N983" s="1">
        <v>10.0</v>
      </c>
      <c r="O983" s="1">
        <v>12.0</v>
      </c>
      <c r="P983" s="1">
        <v>10.0</v>
      </c>
      <c r="Q983" s="1">
        <v>1.0</v>
      </c>
      <c r="S983" s="1" t="s">
        <v>39</v>
      </c>
      <c r="T983" s="1" t="s">
        <v>45</v>
      </c>
      <c r="U983" s="1" t="s">
        <v>20</v>
      </c>
      <c r="V983" s="1" t="s">
        <v>45</v>
      </c>
      <c r="W983" s="1" t="s">
        <v>25</v>
      </c>
      <c r="Y983" s="1" t="str">
        <f>IFERROR(__xludf.DUMMYFUNCTION("UNIQUE(S983:W983, TRUE)"),"A")</f>
        <v>A</v>
      </c>
      <c r="Z983" s="1" t="str">
        <f>IFERROR(__xludf.DUMMYFUNCTION("""COMPUTED_VALUE"""),"T")</f>
        <v>T</v>
      </c>
      <c r="AA983" s="1" t="str">
        <f>IFERROR(__xludf.DUMMYFUNCTION("""COMPUTED_VALUE"""),"Q")</f>
        <v>Q</v>
      </c>
      <c r="AB983" s="1" t="str">
        <f>IFERROR(__xludf.DUMMYFUNCTION("""COMPUTED_VALUE"""),"")</f>
        <v/>
      </c>
      <c r="AE983" s="1">
        <f t="shared" ref="AE983:AI983" si="983">IF($A983&lt;&gt;"", COUNTIF($D983:$H983, "=" &amp; Y983),"")</f>
        <v>1</v>
      </c>
      <c r="AF983" s="1">
        <f t="shared" si="983"/>
        <v>2</v>
      </c>
      <c r="AG983" s="1">
        <f t="shared" si="983"/>
        <v>1</v>
      </c>
      <c r="AH983" s="1">
        <f t="shared" si="983"/>
        <v>0</v>
      </c>
      <c r="AI983" s="1">
        <f t="shared" si="983"/>
        <v>0</v>
      </c>
      <c r="AJ983" s="1">
        <f t="shared" si="3"/>
        <v>1</v>
      </c>
      <c r="AL983" s="1">
        <f>IFERROR(__xludf.DUMMYFUNCTION("IFERROR(TRANSPOSE(SORT(TRANSPOSE(FILTER(AE983:AI983, AE983:AI983&lt;&gt;0)),1, FALSE)))"),2.0)</f>
        <v>2</v>
      </c>
      <c r="AM983" s="1">
        <f>IFERROR(__xludf.DUMMYFUNCTION("""COMPUTED_VALUE"""),1.0)</f>
        <v>1</v>
      </c>
      <c r="AN983" s="1">
        <f>IFERROR(__xludf.DUMMYFUNCTION("""COMPUTED_VALUE"""),1.0)</f>
        <v>1</v>
      </c>
      <c r="AR983" s="1">
        <v>3.0</v>
      </c>
      <c r="AS983" s="1">
        <v>1.0</v>
      </c>
      <c r="AT983" s="1">
        <v>1.0</v>
      </c>
      <c r="AU983" s="1"/>
      <c r="AV983" s="1"/>
      <c r="AX983" s="1">
        <v>982.0</v>
      </c>
      <c r="AY983" s="1">
        <v>5.0</v>
      </c>
      <c r="AZ983" s="1"/>
      <c r="BA983" s="1"/>
      <c r="BB983" s="1"/>
      <c r="BC983" s="1"/>
      <c r="BD983" s="1">
        <v>3.0</v>
      </c>
      <c r="BE983" s="1">
        <v>1.0</v>
      </c>
      <c r="BF983" s="1">
        <v>3.0</v>
      </c>
      <c r="BG983" s="1">
        <v>1.0</v>
      </c>
      <c r="BH983" s="1">
        <v>3.0</v>
      </c>
      <c r="BI983" s="1" t="s">
        <v>1838</v>
      </c>
      <c r="BJ983" s="1">
        <v>329.0</v>
      </c>
      <c r="BL983" s="1">
        <v>323078.0</v>
      </c>
    </row>
    <row r="984" ht="15.75" customHeight="1">
      <c r="A984" s="2" t="s">
        <v>1839</v>
      </c>
      <c r="B984" s="1" t="str">
        <f>IFERROR(__xludf.DUMMYFUNCTION("""COMPUTED_VALUE"""),"K92JQ")</f>
        <v>K92JQ</v>
      </c>
      <c r="C984" s="1">
        <f>IFERROR(__xludf.DUMMYFUNCTION("""COMPUTED_VALUE"""),707.0)</f>
        <v>707</v>
      </c>
      <c r="D984" s="1" t="s">
        <v>38</v>
      </c>
      <c r="E984" s="1" t="s">
        <v>23</v>
      </c>
      <c r="F984" s="1" t="s">
        <v>24</v>
      </c>
      <c r="G984" s="1" t="s">
        <v>22</v>
      </c>
      <c r="H984" s="1" t="s">
        <v>20</v>
      </c>
      <c r="M984" s="1">
        <v>13.0</v>
      </c>
      <c r="N984" s="1">
        <v>9.0</v>
      </c>
      <c r="O984" s="1">
        <v>2.0</v>
      </c>
      <c r="P984" s="1">
        <v>1.0</v>
      </c>
      <c r="Q984" s="1">
        <v>12.0</v>
      </c>
      <c r="S984" s="1" t="s">
        <v>38</v>
      </c>
      <c r="T984" s="1" t="s">
        <v>23</v>
      </c>
      <c r="U984" s="1" t="s">
        <v>24</v>
      </c>
      <c r="V984" s="1" t="s">
        <v>25</v>
      </c>
      <c r="W984" s="1" t="s">
        <v>20</v>
      </c>
      <c r="Y984" s="1" t="str">
        <f>IFERROR(__xludf.DUMMYFUNCTION("UNIQUE(S984:W984, TRUE)"),"K")</f>
        <v>K</v>
      </c>
      <c r="Z984" s="1" t="str">
        <f>IFERROR(__xludf.DUMMYFUNCTION("""COMPUTED_VALUE"""),"9")</f>
        <v>9</v>
      </c>
      <c r="AA984" s="1" t="str">
        <f>IFERROR(__xludf.DUMMYFUNCTION("""COMPUTED_VALUE"""),"2")</f>
        <v>2</v>
      </c>
      <c r="AB984" s="1" t="str">
        <f>IFERROR(__xludf.DUMMYFUNCTION("""COMPUTED_VALUE"""),"")</f>
        <v/>
      </c>
      <c r="AC984" s="1" t="str">
        <f>IFERROR(__xludf.DUMMYFUNCTION("""COMPUTED_VALUE"""),"Q")</f>
        <v>Q</v>
      </c>
      <c r="AE984" s="1">
        <f t="shared" ref="AE984:AI984" si="984">IF($A984&lt;&gt;"", COUNTIF($D984:$H984, "=" &amp; Y984),"")</f>
        <v>1</v>
      </c>
      <c r="AF984" s="1">
        <f t="shared" si="984"/>
        <v>1</v>
      </c>
      <c r="AG984" s="1">
        <f t="shared" si="984"/>
        <v>1</v>
      </c>
      <c r="AH984" s="1">
        <f t="shared" si="984"/>
        <v>0</v>
      </c>
      <c r="AI984" s="1">
        <f t="shared" si="984"/>
        <v>1</v>
      </c>
      <c r="AJ984" s="1">
        <f t="shared" si="3"/>
        <v>1</v>
      </c>
      <c r="AL984" s="1">
        <f>IFERROR(__xludf.DUMMYFUNCTION("IFERROR(TRANSPOSE(SORT(TRANSPOSE(FILTER(AE984:AI984, AE984:AI984&lt;&gt;0)),1, FALSE)))"),1.0)</f>
        <v>1</v>
      </c>
      <c r="AM984" s="1">
        <f>IFERROR(__xludf.DUMMYFUNCTION("""COMPUTED_VALUE"""),1.0)</f>
        <v>1</v>
      </c>
      <c r="AN984" s="1">
        <f>IFERROR(__xludf.DUMMYFUNCTION("""COMPUTED_VALUE"""),1.0)</f>
        <v>1</v>
      </c>
      <c r="AO984" s="1">
        <f>IFERROR(__xludf.DUMMYFUNCTION("""COMPUTED_VALUE"""),1.0)</f>
        <v>1</v>
      </c>
      <c r="AR984" s="1">
        <v>2.0</v>
      </c>
      <c r="AS984" s="1">
        <v>1.0</v>
      </c>
      <c r="AT984" s="1">
        <v>1.0</v>
      </c>
      <c r="AU984" s="1">
        <v>1.0</v>
      </c>
      <c r="AV984" s="1"/>
      <c r="AX984" s="1">
        <v>983.0</v>
      </c>
      <c r="AY984" s="1">
        <v>5.0</v>
      </c>
      <c r="AZ984" s="1"/>
      <c r="BA984" s="1"/>
      <c r="BB984" s="1"/>
      <c r="BC984" s="1"/>
      <c r="BD984" s="1">
        <v>3.0</v>
      </c>
      <c r="BE984" s="1">
        <v>3.0</v>
      </c>
      <c r="BF984" s="1">
        <v>3.0</v>
      </c>
      <c r="BG984" s="1">
        <v>1.0</v>
      </c>
      <c r="BH984" s="1">
        <v>3.0</v>
      </c>
      <c r="BI984" s="1" t="s">
        <v>1840</v>
      </c>
      <c r="BJ984" s="1">
        <v>538.0</v>
      </c>
      <c r="BL984" s="1">
        <v>528854.0</v>
      </c>
    </row>
    <row r="985" ht="15.75" customHeight="1">
      <c r="A985" s="2" t="s">
        <v>1841</v>
      </c>
      <c r="B985" s="1" t="str">
        <f>IFERROR(__xludf.DUMMYFUNCTION("""COMPUTED_VALUE"""),"222J2")</f>
        <v>222J2</v>
      </c>
      <c r="C985" s="1">
        <f>IFERROR(__xludf.DUMMYFUNCTION("""COMPUTED_VALUE"""),981.0)</f>
        <v>981</v>
      </c>
      <c r="D985" s="1" t="s">
        <v>24</v>
      </c>
      <c r="E985" s="1" t="s">
        <v>24</v>
      </c>
      <c r="F985" s="1" t="s">
        <v>24</v>
      </c>
      <c r="G985" s="1" t="s">
        <v>22</v>
      </c>
      <c r="H985" s="1" t="s">
        <v>24</v>
      </c>
      <c r="M985" s="1">
        <v>2.0</v>
      </c>
      <c r="N985" s="1">
        <v>2.0</v>
      </c>
      <c r="O985" s="1">
        <v>2.0</v>
      </c>
      <c r="P985" s="1">
        <v>1.0</v>
      </c>
      <c r="Q985" s="1">
        <v>2.0</v>
      </c>
      <c r="S985" s="1" t="s">
        <v>24</v>
      </c>
      <c r="T985" s="1" t="s">
        <v>24</v>
      </c>
      <c r="U985" s="1" t="s">
        <v>24</v>
      </c>
      <c r="V985" s="1" t="s">
        <v>25</v>
      </c>
      <c r="W985" s="1" t="s">
        <v>24</v>
      </c>
      <c r="Y985" s="1" t="str">
        <f>IFERROR(__xludf.DUMMYFUNCTION("UNIQUE(S985:W985, TRUE)"),"2")</f>
        <v>2</v>
      </c>
      <c r="Z985" s="1" t="str">
        <f>IFERROR(__xludf.DUMMYFUNCTION("""COMPUTED_VALUE"""),"")</f>
        <v/>
      </c>
      <c r="AE985" s="1">
        <f t="shared" ref="AE985:AI985" si="985">IF($A985&lt;&gt;"", COUNTIF($D985:$H985, "=" &amp; Y985),"")</f>
        <v>4</v>
      </c>
      <c r="AF985" s="1">
        <f t="shared" si="985"/>
        <v>0</v>
      </c>
      <c r="AG985" s="1">
        <f t="shared" si="985"/>
        <v>0</v>
      </c>
      <c r="AH985" s="1">
        <f t="shared" si="985"/>
        <v>0</v>
      </c>
      <c r="AI985" s="1">
        <f t="shared" si="985"/>
        <v>0</v>
      </c>
      <c r="AJ985" s="1">
        <f t="shared" si="3"/>
        <v>1</v>
      </c>
      <c r="AL985" s="1">
        <f>IFERROR(__xludf.DUMMYFUNCTION("IFERROR(TRANSPOSE(SORT(TRANSPOSE(FILTER(AE985:AI985, AE985:AI985&lt;&gt;0)),1, FALSE)))"),4.0)</f>
        <v>4</v>
      </c>
      <c r="AR985" s="1">
        <v>5.0</v>
      </c>
      <c r="AS985" s="1"/>
      <c r="AT985" s="1"/>
      <c r="AU985" s="1"/>
      <c r="AV985" s="1"/>
      <c r="AX985" s="1">
        <v>984.0</v>
      </c>
      <c r="AY985" s="1">
        <v>5.0</v>
      </c>
      <c r="AZ985" s="1"/>
      <c r="BA985" s="1"/>
      <c r="BB985" s="1"/>
      <c r="BC985" s="1"/>
      <c r="BD985" s="1">
        <v>4.0</v>
      </c>
      <c r="BE985" s="1">
        <v>4.0</v>
      </c>
      <c r="BF985" s="1">
        <v>1.0</v>
      </c>
      <c r="BG985" s="1">
        <v>1.0</v>
      </c>
      <c r="BH985" s="1">
        <v>4.0</v>
      </c>
      <c r="BI985" s="1" t="s">
        <v>1842</v>
      </c>
      <c r="BJ985" s="1">
        <v>519.0</v>
      </c>
      <c r="BL985" s="1">
        <v>510696.0</v>
      </c>
    </row>
    <row r="986" ht="15.75" customHeight="1">
      <c r="A986" s="2" t="s">
        <v>1843</v>
      </c>
      <c r="B986" s="1" t="str">
        <f>IFERROR(__xludf.DUMMYFUNCTION("""COMPUTED_VALUE"""),"KQ7J7")</f>
        <v>KQ7J7</v>
      </c>
      <c r="C986" s="1">
        <f>IFERROR(__xludf.DUMMYFUNCTION("""COMPUTED_VALUE"""),603.0)</f>
        <v>603</v>
      </c>
      <c r="D986" s="1" t="s">
        <v>38</v>
      </c>
      <c r="E986" s="1" t="s">
        <v>20</v>
      </c>
      <c r="F986" s="1" t="s">
        <v>28</v>
      </c>
      <c r="G986" s="1" t="s">
        <v>22</v>
      </c>
      <c r="H986" s="1" t="s">
        <v>28</v>
      </c>
      <c r="M986" s="1">
        <v>13.0</v>
      </c>
      <c r="N986" s="1">
        <v>12.0</v>
      </c>
      <c r="O986" s="1">
        <v>7.0</v>
      </c>
      <c r="P986" s="1">
        <v>1.0</v>
      </c>
      <c r="Q986" s="1">
        <v>7.0</v>
      </c>
      <c r="S986" s="1" t="s">
        <v>38</v>
      </c>
      <c r="T986" s="1" t="s">
        <v>20</v>
      </c>
      <c r="U986" s="1" t="s">
        <v>28</v>
      </c>
      <c r="V986" s="1" t="s">
        <v>25</v>
      </c>
      <c r="W986" s="1" t="s">
        <v>28</v>
      </c>
      <c r="Y986" s="1" t="str">
        <f>IFERROR(__xludf.DUMMYFUNCTION("UNIQUE(S986:W986, TRUE)"),"K")</f>
        <v>K</v>
      </c>
      <c r="Z986" s="1" t="str">
        <f>IFERROR(__xludf.DUMMYFUNCTION("""COMPUTED_VALUE"""),"Q")</f>
        <v>Q</v>
      </c>
      <c r="AA986" s="1" t="str">
        <f>IFERROR(__xludf.DUMMYFUNCTION("""COMPUTED_VALUE"""),"7")</f>
        <v>7</v>
      </c>
      <c r="AB986" s="1" t="str">
        <f>IFERROR(__xludf.DUMMYFUNCTION("""COMPUTED_VALUE"""),"")</f>
        <v/>
      </c>
      <c r="AE986" s="1">
        <f t="shared" ref="AE986:AI986" si="986">IF($A986&lt;&gt;"", COUNTIF($D986:$H986, "=" &amp; Y986),"")</f>
        <v>1</v>
      </c>
      <c r="AF986" s="1">
        <f t="shared" si="986"/>
        <v>1</v>
      </c>
      <c r="AG986" s="1">
        <f t="shared" si="986"/>
        <v>2</v>
      </c>
      <c r="AH986" s="1">
        <f t="shared" si="986"/>
        <v>0</v>
      </c>
      <c r="AI986" s="1">
        <f t="shared" si="986"/>
        <v>0</v>
      </c>
      <c r="AJ986" s="1">
        <f t="shared" si="3"/>
        <v>1</v>
      </c>
      <c r="AL986" s="1">
        <f>IFERROR(__xludf.DUMMYFUNCTION("IFERROR(TRANSPOSE(SORT(TRANSPOSE(FILTER(AE986:AI986, AE986:AI986&lt;&gt;0)),1, FALSE)))"),2.0)</f>
        <v>2</v>
      </c>
      <c r="AM986" s="1">
        <f>IFERROR(__xludf.DUMMYFUNCTION("""COMPUTED_VALUE"""),1.0)</f>
        <v>1</v>
      </c>
      <c r="AN986" s="1">
        <f>IFERROR(__xludf.DUMMYFUNCTION("""COMPUTED_VALUE"""),1.0)</f>
        <v>1</v>
      </c>
      <c r="AR986" s="1">
        <v>3.0</v>
      </c>
      <c r="AS986" s="1">
        <v>1.0</v>
      </c>
      <c r="AT986" s="1">
        <v>1.0</v>
      </c>
      <c r="AU986" s="1"/>
      <c r="AV986" s="1"/>
      <c r="AX986" s="1">
        <v>985.0</v>
      </c>
      <c r="AY986" s="1">
        <v>5.0</v>
      </c>
      <c r="AZ986" s="1"/>
      <c r="BA986" s="1"/>
      <c r="BB986" s="1"/>
      <c r="BC986" s="1"/>
      <c r="BD986" s="1">
        <v>4.0</v>
      </c>
      <c r="BE986" s="1">
        <v>4.0</v>
      </c>
      <c r="BF986" s="1">
        <v>1.0</v>
      </c>
      <c r="BG986" s="1">
        <v>4.0</v>
      </c>
      <c r="BH986" s="1">
        <v>4.0</v>
      </c>
      <c r="BI986" s="1" t="s">
        <v>1844</v>
      </c>
      <c r="BJ986" s="1">
        <v>716.0</v>
      </c>
      <c r="BL986" s="1">
        <v>705260.0</v>
      </c>
    </row>
    <row r="987" ht="15.75" customHeight="1">
      <c r="A987" s="2" t="s">
        <v>1845</v>
      </c>
      <c r="B987" s="1" t="str">
        <f>IFERROR(__xludf.DUMMYFUNCTION("""COMPUTED_VALUE"""),"55JJA")</f>
        <v>55JJA</v>
      </c>
      <c r="C987" s="1">
        <f>IFERROR(__xludf.DUMMYFUNCTION("""COMPUTED_VALUE"""),46.0)</f>
        <v>46</v>
      </c>
      <c r="D987" s="1" t="s">
        <v>29</v>
      </c>
      <c r="E987" s="1" t="s">
        <v>29</v>
      </c>
      <c r="F987" s="1" t="s">
        <v>22</v>
      </c>
      <c r="G987" s="1" t="s">
        <v>22</v>
      </c>
      <c r="H987" s="1" t="s">
        <v>39</v>
      </c>
      <c r="M987" s="1">
        <v>5.0</v>
      </c>
      <c r="N987" s="1">
        <v>5.0</v>
      </c>
      <c r="O987" s="1">
        <v>1.0</v>
      </c>
      <c r="P987" s="1">
        <v>1.0</v>
      </c>
      <c r="Q987" s="1">
        <v>14.0</v>
      </c>
      <c r="S987" s="1" t="s">
        <v>29</v>
      </c>
      <c r="T987" s="1" t="s">
        <v>29</v>
      </c>
      <c r="U987" s="1" t="s">
        <v>25</v>
      </c>
      <c r="V987" s="1" t="s">
        <v>25</v>
      </c>
      <c r="W987" s="1" t="s">
        <v>39</v>
      </c>
      <c r="Y987" s="1" t="str">
        <f>IFERROR(__xludf.DUMMYFUNCTION("UNIQUE(S987:W987, TRUE)"),"5")</f>
        <v>5</v>
      </c>
      <c r="Z987" s="1" t="str">
        <f>IFERROR(__xludf.DUMMYFUNCTION("""COMPUTED_VALUE"""),"")</f>
        <v/>
      </c>
      <c r="AA987" s="1" t="str">
        <f>IFERROR(__xludf.DUMMYFUNCTION("""COMPUTED_VALUE"""),"A")</f>
        <v>A</v>
      </c>
      <c r="AE987" s="1">
        <f t="shared" ref="AE987:AI987" si="987">IF($A987&lt;&gt;"", COUNTIF($D987:$H987, "=" &amp; Y987),"")</f>
        <v>2</v>
      </c>
      <c r="AF987" s="1">
        <f t="shared" si="987"/>
        <v>0</v>
      </c>
      <c r="AG987" s="1">
        <f t="shared" si="987"/>
        <v>1</v>
      </c>
      <c r="AH987" s="1">
        <f t="shared" si="987"/>
        <v>0</v>
      </c>
      <c r="AI987" s="1">
        <f t="shared" si="987"/>
        <v>0</v>
      </c>
      <c r="AJ987" s="1">
        <f t="shared" si="3"/>
        <v>2</v>
      </c>
      <c r="AL987" s="1">
        <f>IFERROR(__xludf.DUMMYFUNCTION("IFERROR(TRANSPOSE(SORT(TRANSPOSE(FILTER(AE987:AI987, AE987:AI987&lt;&gt;0)),1, FALSE)))"),2.0)</f>
        <v>2</v>
      </c>
      <c r="AM987" s="1">
        <f>IFERROR(__xludf.DUMMYFUNCTION("""COMPUTED_VALUE"""),1.0)</f>
        <v>1</v>
      </c>
      <c r="AR987" s="1">
        <v>4.0</v>
      </c>
      <c r="AS987" s="1">
        <v>1.0</v>
      </c>
      <c r="AT987" s="1"/>
      <c r="AU987" s="1"/>
      <c r="AV987" s="1"/>
      <c r="AX987" s="1">
        <v>986.0</v>
      </c>
      <c r="AY987" s="1">
        <v>5.0</v>
      </c>
      <c r="AZ987" s="1"/>
      <c r="BA987" s="1"/>
      <c r="BB987" s="1"/>
      <c r="BC987" s="1"/>
      <c r="BD987" s="1">
        <v>5.0</v>
      </c>
      <c r="BE987" s="1">
        <v>1.0</v>
      </c>
      <c r="BF987" s="1">
        <v>1.0</v>
      </c>
      <c r="BG987" s="1">
        <v>5.0</v>
      </c>
      <c r="BH987" s="1">
        <v>5.0</v>
      </c>
      <c r="BI987" s="1" t="s">
        <v>1846</v>
      </c>
      <c r="BJ987" s="1">
        <v>629.0</v>
      </c>
      <c r="BL987" s="1">
        <v>620194.0</v>
      </c>
    </row>
    <row r="988" ht="15.75" customHeight="1">
      <c r="A988" s="2" t="s">
        <v>1847</v>
      </c>
      <c r="B988" s="1" t="str">
        <f>IFERROR(__xludf.DUMMYFUNCTION("""COMPUTED_VALUE"""),"QKJAA")</f>
        <v>QKJAA</v>
      </c>
      <c r="C988" s="1">
        <f>IFERROR(__xludf.DUMMYFUNCTION("""COMPUTED_VALUE"""),696.0)</f>
        <v>696</v>
      </c>
      <c r="D988" s="1" t="s">
        <v>20</v>
      </c>
      <c r="E988" s="1" t="s">
        <v>38</v>
      </c>
      <c r="F988" s="1" t="s">
        <v>22</v>
      </c>
      <c r="G988" s="1" t="s">
        <v>39</v>
      </c>
      <c r="H988" s="1" t="s">
        <v>39</v>
      </c>
      <c r="M988" s="1">
        <v>12.0</v>
      </c>
      <c r="N988" s="1">
        <v>13.0</v>
      </c>
      <c r="O988" s="1">
        <v>1.0</v>
      </c>
      <c r="P988" s="1">
        <v>14.0</v>
      </c>
      <c r="Q988" s="1">
        <v>14.0</v>
      </c>
      <c r="S988" s="1" t="s">
        <v>20</v>
      </c>
      <c r="T988" s="1" t="s">
        <v>38</v>
      </c>
      <c r="U988" s="1" t="s">
        <v>25</v>
      </c>
      <c r="V988" s="1" t="s">
        <v>39</v>
      </c>
      <c r="W988" s="1" t="s">
        <v>39</v>
      </c>
      <c r="Y988" s="1" t="str">
        <f>IFERROR(__xludf.DUMMYFUNCTION("UNIQUE(S988:W988, TRUE)"),"Q")</f>
        <v>Q</v>
      </c>
      <c r="Z988" s="1" t="str">
        <f>IFERROR(__xludf.DUMMYFUNCTION("""COMPUTED_VALUE"""),"K")</f>
        <v>K</v>
      </c>
      <c r="AA988" s="1" t="str">
        <f>IFERROR(__xludf.DUMMYFUNCTION("""COMPUTED_VALUE"""),"")</f>
        <v/>
      </c>
      <c r="AB988" s="1" t="str">
        <f>IFERROR(__xludf.DUMMYFUNCTION("""COMPUTED_VALUE"""),"A")</f>
        <v>A</v>
      </c>
      <c r="AE988" s="1">
        <f t="shared" ref="AE988:AI988" si="988">IF($A988&lt;&gt;"", COUNTIF($D988:$H988, "=" &amp; Y988),"")</f>
        <v>1</v>
      </c>
      <c r="AF988" s="1">
        <f t="shared" si="988"/>
        <v>1</v>
      </c>
      <c r="AG988" s="1">
        <f t="shared" si="988"/>
        <v>0</v>
      </c>
      <c r="AH988" s="1">
        <f t="shared" si="988"/>
        <v>2</v>
      </c>
      <c r="AI988" s="1">
        <f t="shared" si="988"/>
        <v>0</v>
      </c>
      <c r="AJ988" s="1">
        <f t="shared" si="3"/>
        <v>1</v>
      </c>
      <c r="AL988" s="1">
        <f>IFERROR(__xludf.DUMMYFUNCTION("IFERROR(TRANSPOSE(SORT(TRANSPOSE(FILTER(AE988:AI988, AE988:AI988&lt;&gt;0)),1, FALSE)))"),2.0)</f>
        <v>2</v>
      </c>
      <c r="AM988" s="1">
        <f>IFERROR(__xludf.DUMMYFUNCTION("""COMPUTED_VALUE"""),1.0)</f>
        <v>1</v>
      </c>
      <c r="AN988" s="1">
        <f>IFERROR(__xludf.DUMMYFUNCTION("""COMPUTED_VALUE"""),1.0)</f>
        <v>1</v>
      </c>
      <c r="AR988" s="1">
        <v>3.0</v>
      </c>
      <c r="AS988" s="1">
        <v>1.0</v>
      </c>
      <c r="AT988" s="1">
        <v>1.0</v>
      </c>
      <c r="AU988" s="1"/>
      <c r="AV988" s="1"/>
      <c r="AX988" s="1">
        <v>987.0</v>
      </c>
      <c r="AY988" s="1">
        <v>5.0</v>
      </c>
      <c r="AZ988" s="1"/>
      <c r="BA988" s="1"/>
      <c r="BB988" s="1"/>
      <c r="BC988" s="1"/>
      <c r="BD988" s="1">
        <v>5.0</v>
      </c>
      <c r="BE988" s="1">
        <v>1.0</v>
      </c>
      <c r="BF988" s="1">
        <v>5.0</v>
      </c>
      <c r="BG988" s="1">
        <v>1.0</v>
      </c>
      <c r="BH988" s="1">
        <v>1.0</v>
      </c>
      <c r="BI988" s="1" t="s">
        <v>1848</v>
      </c>
      <c r="BJ988" s="1">
        <v>321.0</v>
      </c>
      <c r="BL988" s="1">
        <v>316827.0</v>
      </c>
    </row>
    <row r="989" ht="15.75" customHeight="1">
      <c r="A989" s="2" t="s">
        <v>1849</v>
      </c>
      <c r="B989" s="1" t="str">
        <f>IFERROR(__xludf.DUMMYFUNCTION("""COMPUTED_VALUE"""),"842K5")</f>
        <v>842K5</v>
      </c>
      <c r="C989" s="1">
        <f>IFERROR(__xludf.DUMMYFUNCTION("""COMPUTED_VALUE"""),562.0)</f>
        <v>562</v>
      </c>
      <c r="D989" s="1" t="s">
        <v>30</v>
      </c>
      <c r="E989" s="1" t="s">
        <v>21</v>
      </c>
      <c r="F989" s="1" t="s">
        <v>24</v>
      </c>
      <c r="G989" s="1" t="s">
        <v>38</v>
      </c>
      <c r="H989" s="1" t="s">
        <v>29</v>
      </c>
      <c r="M989" s="1">
        <v>8.0</v>
      </c>
      <c r="N989" s="1">
        <v>4.0</v>
      </c>
      <c r="O989" s="1">
        <v>2.0</v>
      </c>
      <c r="P989" s="1">
        <v>13.0</v>
      </c>
      <c r="Q989" s="1">
        <v>5.0</v>
      </c>
      <c r="S989" s="1" t="s">
        <v>30</v>
      </c>
      <c r="T989" s="1" t="s">
        <v>21</v>
      </c>
      <c r="U989" s="1" t="s">
        <v>24</v>
      </c>
      <c r="V989" s="1" t="s">
        <v>38</v>
      </c>
      <c r="W989" s="1" t="s">
        <v>29</v>
      </c>
      <c r="Y989" s="1" t="str">
        <f>IFERROR(__xludf.DUMMYFUNCTION("UNIQUE(S989:W989, TRUE)"),"8")</f>
        <v>8</v>
      </c>
      <c r="Z989" s="1" t="str">
        <f>IFERROR(__xludf.DUMMYFUNCTION("""COMPUTED_VALUE"""),"4")</f>
        <v>4</v>
      </c>
      <c r="AA989" s="1" t="str">
        <f>IFERROR(__xludf.DUMMYFUNCTION("""COMPUTED_VALUE"""),"2")</f>
        <v>2</v>
      </c>
      <c r="AB989" s="1" t="str">
        <f>IFERROR(__xludf.DUMMYFUNCTION("""COMPUTED_VALUE"""),"K")</f>
        <v>K</v>
      </c>
      <c r="AC989" s="1" t="str">
        <f>IFERROR(__xludf.DUMMYFUNCTION("""COMPUTED_VALUE"""),"5")</f>
        <v>5</v>
      </c>
      <c r="AE989" s="1">
        <f t="shared" ref="AE989:AI989" si="989">IF($A989&lt;&gt;"", COUNTIF($D989:$H989, "=" &amp; Y989),"")</f>
        <v>1</v>
      </c>
      <c r="AF989" s="1">
        <f t="shared" si="989"/>
        <v>1</v>
      </c>
      <c r="AG989" s="1">
        <f t="shared" si="989"/>
        <v>1</v>
      </c>
      <c r="AH989" s="1">
        <f t="shared" si="989"/>
        <v>1</v>
      </c>
      <c r="AI989" s="1">
        <f t="shared" si="989"/>
        <v>1</v>
      </c>
      <c r="AJ989" s="1">
        <f t="shared" si="3"/>
        <v>0</v>
      </c>
      <c r="AL989" s="1">
        <f>IFERROR(__xludf.DUMMYFUNCTION("IFERROR(TRANSPOSE(SORT(TRANSPOSE(FILTER(AE989:AI989, AE989:AI989&lt;&gt;0)),1, FALSE)))"),1.0)</f>
        <v>1</v>
      </c>
      <c r="AM989" s="1">
        <f>IFERROR(__xludf.DUMMYFUNCTION("""COMPUTED_VALUE"""),1.0)</f>
        <v>1</v>
      </c>
      <c r="AN989" s="1">
        <f>IFERROR(__xludf.DUMMYFUNCTION("""COMPUTED_VALUE"""),1.0)</f>
        <v>1</v>
      </c>
      <c r="AO989" s="1">
        <f>IFERROR(__xludf.DUMMYFUNCTION("""COMPUTED_VALUE"""),1.0)</f>
        <v>1</v>
      </c>
      <c r="AP989" s="1">
        <f>IFERROR(__xludf.DUMMYFUNCTION("""COMPUTED_VALUE"""),1.0)</f>
        <v>1</v>
      </c>
      <c r="AR989" s="1">
        <v>1.0</v>
      </c>
      <c r="AS989" s="1">
        <v>1.0</v>
      </c>
      <c r="AT989" s="1">
        <v>1.0</v>
      </c>
      <c r="AU989" s="1">
        <v>1.0</v>
      </c>
      <c r="AV989" s="1">
        <v>1.0</v>
      </c>
      <c r="AX989" s="1">
        <v>988.0</v>
      </c>
      <c r="AY989" s="1">
        <v>5.0</v>
      </c>
      <c r="AZ989" s="1"/>
      <c r="BA989" s="1"/>
      <c r="BB989" s="1"/>
      <c r="BC989" s="1"/>
      <c r="BD989" s="1">
        <v>5.0</v>
      </c>
      <c r="BE989" s="1">
        <v>5.0</v>
      </c>
      <c r="BF989" s="1">
        <v>5.0</v>
      </c>
      <c r="BG989" s="1">
        <v>5.0</v>
      </c>
      <c r="BH989" s="1">
        <v>1.0</v>
      </c>
      <c r="BI989" s="1" t="s">
        <v>1850</v>
      </c>
      <c r="BJ989" s="1">
        <v>837.0</v>
      </c>
      <c r="BL989" s="1">
        <v>826956.0</v>
      </c>
    </row>
    <row r="990" ht="15.75" customHeight="1">
      <c r="A990" s="2" t="s">
        <v>1851</v>
      </c>
      <c r="B990" s="1" t="str">
        <f>IFERROR(__xludf.DUMMYFUNCTION("""COMPUTED_VALUE"""),"K58K8")</f>
        <v>K58K8</v>
      </c>
      <c r="C990" s="1">
        <f>IFERROR(__xludf.DUMMYFUNCTION("""COMPUTED_VALUE"""),5.0)</f>
        <v>5</v>
      </c>
      <c r="D990" s="1" t="s">
        <v>38</v>
      </c>
      <c r="E990" s="1" t="s">
        <v>29</v>
      </c>
      <c r="F990" s="1" t="s">
        <v>30</v>
      </c>
      <c r="G990" s="1" t="s">
        <v>38</v>
      </c>
      <c r="H990" s="1" t="s">
        <v>30</v>
      </c>
      <c r="M990" s="1">
        <v>13.0</v>
      </c>
      <c r="N990" s="1">
        <v>5.0</v>
      </c>
      <c r="O990" s="1">
        <v>8.0</v>
      </c>
      <c r="P990" s="1">
        <v>13.0</v>
      </c>
      <c r="Q990" s="1">
        <v>8.0</v>
      </c>
      <c r="S990" s="1" t="s">
        <v>38</v>
      </c>
      <c r="T990" s="1" t="s">
        <v>29</v>
      </c>
      <c r="U990" s="1" t="s">
        <v>30</v>
      </c>
      <c r="V990" s="1" t="s">
        <v>38</v>
      </c>
      <c r="W990" s="1" t="s">
        <v>30</v>
      </c>
      <c r="Y990" s="1" t="str">
        <f>IFERROR(__xludf.DUMMYFUNCTION("UNIQUE(S990:W990, TRUE)"),"K")</f>
        <v>K</v>
      </c>
      <c r="Z990" s="1" t="str">
        <f>IFERROR(__xludf.DUMMYFUNCTION("""COMPUTED_VALUE"""),"5")</f>
        <v>5</v>
      </c>
      <c r="AA990" s="1" t="str">
        <f>IFERROR(__xludf.DUMMYFUNCTION("""COMPUTED_VALUE"""),"8")</f>
        <v>8</v>
      </c>
      <c r="AE990" s="1">
        <f t="shared" ref="AE990:AI990" si="990">IF($A990&lt;&gt;"", COUNTIF($D990:$H990, "=" &amp; Y990),"")</f>
        <v>2</v>
      </c>
      <c r="AF990" s="1">
        <f t="shared" si="990"/>
        <v>1</v>
      </c>
      <c r="AG990" s="1">
        <f t="shared" si="990"/>
        <v>2</v>
      </c>
      <c r="AH990" s="1">
        <f t="shared" si="990"/>
        <v>0</v>
      </c>
      <c r="AI990" s="1">
        <f t="shared" si="990"/>
        <v>0</v>
      </c>
      <c r="AJ990" s="1">
        <f t="shared" si="3"/>
        <v>0</v>
      </c>
      <c r="AL990" s="1">
        <f>IFERROR(__xludf.DUMMYFUNCTION("IFERROR(TRANSPOSE(SORT(TRANSPOSE(FILTER(AE990:AI990, AE990:AI990&lt;&gt;0)),1, FALSE)))"),2.0)</f>
        <v>2</v>
      </c>
      <c r="AM990" s="1">
        <f>IFERROR(__xludf.DUMMYFUNCTION("""COMPUTED_VALUE"""),2.0)</f>
        <v>2</v>
      </c>
      <c r="AN990" s="1">
        <f>IFERROR(__xludf.DUMMYFUNCTION("""COMPUTED_VALUE"""),1.0)</f>
        <v>1</v>
      </c>
      <c r="AR990" s="1">
        <v>2.0</v>
      </c>
      <c r="AS990" s="1">
        <v>2.0</v>
      </c>
      <c r="AT990" s="1">
        <v>1.0</v>
      </c>
      <c r="AU990" s="1"/>
      <c r="AV990" s="1"/>
      <c r="AX990" s="1">
        <v>989.0</v>
      </c>
      <c r="AY990" s="1">
        <v>5.0</v>
      </c>
      <c r="AZ990" s="1"/>
      <c r="BA990" s="1"/>
      <c r="BB990" s="1"/>
      <c r="BC990" s="1"/>
      <c r="BD990" s="1">
        <v>6.0</v>
      </c>
      <c r="BE990" s="1">
        <v>1.0</v>
      </c>
      <c r="BF990" s="1">
        <v>6.0</v>
      </c>
      <c r="BG990" s="1">
        <v>1.0</v>
      </c>
      <c r="BH990" s="1">
        <v>6.0</v>
      </c>
      <c r="BI990" s="1" t="s">
        <v>1852</v>
      </c>
      <c r="BJ990" s="1">
        <v>29.0</v>
      </c>
      <c r="BL990" s="1">
        <v>28681.0</v>
      </c>
    </row>
    <row r="991" ht="15.75" customHeight="1">
      <c r="A991" s="2" t="s">
        <v>1853</v>
      </c>
      <c r="B991" s="1" t="str">
        <f>IFERROR(__xludf.DUMMYFUNCTION("""COMPUTED_VALUE"""),"T9T5T")</f>
        <v>T9T5T</v>
      </c>
      <c r="C991" s="1">
        <f>IFERROR(__xludf.DUMMYFUNCTION("""COMPUTED_VALUE"""),939.0)</f>
        <v>939</v>
      </c>
      <c r="D991" s="1" t="s">
        <v>45</v>
      </c>
      <c r="E991" s="1" t="s">
        <v>23</v>
      </c>
      <c r="F991" s="1" t="s">
        <v>45</v>
      </c>
      <c r="G991" s="1" t="s">
        <v>29</v>
      </c>
      <c r="H991" s="1" t="s">
        <v>45</v>
      </c>
      <c r="M991" s="1">
        <v>10.0</v>
      </c>
      <c r="N991" s="1">
        <v>9.0</v>
      </c>
      <c r="O991" s="1">
        <v>10.0</v>
      </c>
      <c r="P991" s="1">
        <v>5.0</v>
      </c>
      <c r="Q991" s="1">
        <v>10.0</v>
      </c>
      <c r="S991" s="1" t="s">
        <v>45</v>
      </c>
      <c r="T991" s="1" t="s">
        <v>23</v>
      </c>
      <c r="U991" s="1" t="s">
        <v>45</v>
      </c>
      <c r="V991" s="1" t="s">
        <v>29</v>
      </c>
      <c r="W991" s="1" t="s">
        <v>45</v>
      </c>
      <c r="Y991" s="1" t="str">
        <f>IFERROR(__xludf.DUMMYFUNCTION("UNIQUE(S991:W991, TRUE)"),"T")</f>
        <v>T</v>
      </c>
      <c r="Z991" s="1" t="str">
        <f>IFERROR(__xludf.DUMMYFUNCTION("""COMPUTED_VALUE"""),"9")</f>
        <v>9</v>
      </c>
      <c r="AA991" s="1" t="str">
        <f>IFERROR(__xludf.DUMMYFUNCTION("""COMPUTED_VALUE"""),"5")</f>
        <v>5</v>
      </c>
      <c r="AE991" s="1">
        <f t="shared" ref="AE991:AI991" si="991">IF($A991&lt;&gt;"", COUNTIF($D991:$H991, "=" &amp; Y991),"")</f>
        <v>3</v>
      </c>
      <c r="AF991" s="1">
        <f t="shared" si="991"/>
        <v>1</v>
      </c>
      <c r="AG991" s="1">
        <f t="shared" si="991"/>
        <v>1</v>
      </c>
      <c r="AH991" s="1">
        <f t="shared" si="991"/>
        <v>0</v>
      </c>
      <c r="AI991" s="1">
        <f t="shared" si="991"/>
        <v>0</v>
      </c>
      <c r="AJ991" s="1">
        <f t="shared" si="3"/>
        <v>0</v>
      </c>
      <c r="AL991" s="1">
        <f>IFERROR(__xludf.DUMMYFUNCTION("IFERROR(TRANSPOSE(SORT(TRANSPOSE(FILTER(AE991:AI991, AE991:AI991&lt;&gt;0)),1, FALSE)))"),3.0)</f>
        <v>3</v>
      </c>
      <c r="AM991" s="1">
        <f>IFERROR(__xludf.DUMMYFUNCTION("""COMPUTED_VALUE"""),1.0)</f>
        <v>1</v>
      </c>
      <c r="AN991" s="1">
        <f>IFERROR(__xludf.DUMMYFUNCTION("""COMPUTED_VALUE"""),1.0)</f>
        <v>1</v>
      </c>
      <c r="AR991" s="1">
        <v>3.0</v>
      </c>
      <c r="AS991" s="1">
        <v>1.0</v>
      </c>
      <c r="AT991" s="1">
        <v>1.0</v>
      </c>
      <c r="AU991" s="1"/>
      <c r="AV991" s="1"/>
      <c r="AX991" s="1">
        <v>990.0</v>
      </c>
      <c r="AY991" s="1">
        <v>5.0</v>
      </c>
      <c r="AZ991" s="1"/>
      <c r="BA991" s="1"/>
      <c r="BB991" s="1"/>
      <c r="BC991" s="1"/>
      <c r="BD991" s="1">
        <v>6.0</v>
      </c>
      <c r="BE991" s="1">
        <v>6.0</v>
      </c>
      <c r="BF991" s="1">
        <v>1.0</v>
      </c>
      <c r="BG991" s="1">
        <v>6.0</v>
      </c>
      <c r="BH991" s="1">
        <v>6.0</v>
      </c>
      <c r="BI991" s="1" t="s">
        <v>1854</v>
      </c>
      <c r="BJ991" s="1">
        <v>217.0</v>
      </c>
      <c r="BL991" s="1">
        <v>214830.0</v>
      </c>
    </row>
    <row r="992" ht="15.75" customHeight="1">
      <c r="A992" s="2" t="s">
        <v>1855</v>
      </c>
      <c r="B992" s="1" t="str">
        <f>IFERROR(__xludf.DUMMYFUNCTION("""COMPUTED_VALUE"""),"TT956")</f>
        <v>TT956</v>
      </c>
      <c r="C992" s="1">
        <f>IFERROR(__xludf.DUMMYFUNCTION("""COMPUTED_VALUE"""),230.0)</f>
        <v>230</v>
      </c>
      <c r="D992" s="1" t="s">
        <v>45</v>
      </c>
      <c r="E992" s="1" t="s">
        <v>45</v>
      </c>
      <c r="F992" s="1" t="s">
        <v>23</v>
      </c>
      <c r="G992" s="1" t="s">
        <v>29</v>
      </c>
      <c r="H992" s="1" t="s">
        <v>40</v>
      </c>
      <c r="M992" s="1">
        <v>10.0</v>
      </c>
      <c r="N992" s="1">
        <v>10.0</v>
      </c>
      <c r="O992" s="1">
        <v>9.0</v>
      </c>
      <c r="P992" s="1">
        <v>5.0</v>
      </c>
      <c r="Q992" s="1">
        <v>6.0</v>
      </c>
      <c r="S992" s="1" t="s">
        <v>45</v>
      </c>
      <c r="T992" s="1" t="s">
        <v>45</v>
      </c>
      <c r="U992" s="1" t="s">
        <v>23</v>
      </c>
      <c r="V992" s="1" t="s">
        <v>29</v>
      </c>
      <c r="W992" s="1" t="s">
        <v>40</v>
      </c>
      <c r="Y992" s="1" t="str">
        <f>IFERROR(__xludf.DUMMYFUNCTION("UNIQUE(S992:W992, TRUE)"),"T")</f>
        <v>T</v>
      </c>
      <c r="Z992" s="1" t="str">
        <f>IFERROR(__xludf.DUMMYFUNCTION("""COMPUTED_VALUE"""),"9")</f>
        <v>9</v>
      </c>
      <c r="AA992" s="1" t="str">
        <f>IFERROR(__xludf.DUMMYFUNCTION("""COMPUTED_VALUE"""),"5")</f>
        <v>5</v>
      </c>
      <c r="AB992" s="1" t="str">
        <f>IFERROR(__xludf.DUMMYFUNCTION("""COMPUTED_VALUE"""),"6")</f>
        <v>6</v>
      </c>
      <c r="AE992" s="1">
        <f t="shared" ref="AE992:AI992" si="992">IF($A992&lt;&gt;"", COUNTIF($D992:$H992, "=" &amp; Y992),"")</f>
        <v>2</v>
      </c>
      <c r="AF992" s="1">
        <f t="shared" si="992"/>
        <v>1</v>
      </c>
      <c r="AG992" s="1">
        <f t="shared" si="992"/>
        <v>1</v>
      </c>
      <c r="AH992" s="1">
        <f t="shared" si="992"/>
        <v>1</v>
      </c>
      <c r="AI992" s="1">
        <f t="shared" si="992"/>
        <v>0</v>
      </c>
      <c r="AJ992" s="1">
        <f t="shared" si="3"/>
        <v>0</v>
      </c>
      <c r="AL992" s="1">
        <f>IFERROR(__xludf.DUMMYFUNCTION("IFERROR(TRANSPOSE(SORT(TRANSPOSE(FILTER(AE992:AI992, AE992:AI992&lt;&gt;0)),1, FALSE)))"),2.0)</f>
        <v>2</v>
      </c>
      <c r="AM992" s="1">
        <f>IFERROR(__xludf.DUMMYFUNCTION("""COMPUTED_VALUE"""),1.0)</f>
        <v>1</v>
      </c>
      <c r="AN992" s="1">
        <f>IFERROR(__xludf.DUMMYFUNCTION("""COMPUTED_VALUE"""),1.0)</f>
        <v>1</v>
      </c>
      <c r="AO992" s="1">
        <f>IFERROR(__xludf.DUMMYFUNCTION("""COMPUTED_VALUE"""),1.0)</f>
        <v>1</v>
      </c>
      <c r="AR992" s="1">
        <v>2.0</v>
      </c>
      <c r="AS992" s="1">
        <v>1.0</v>
      </c>
      <c r="AT992" s="1">
        <v>1.0</v>
      </c>
      <c r="AU992" s="1">
        <v>1.0</v>
      </c>
      <c r="AV992" s="1"/>
      <c r="AX992" s="1">
        <v>991.0</v>
      </c>
      <c r="AY992" s="1">
        <v>5.0</v>
      </c>
      <c r="AZ992" s="1"/>
      <c r="BA992" s="1"/>
      <c r="BB992" s="1"/>
      <c r="BC992" s="1"/>
      <c r="BD992" s="1">
        <v>7.0</v>
      </c>
      <c r="BE992" s="1">
        <v>1.0</v>
      </c>
      <c r="BF992" s="1">
        <v>7.0</v>
      </c>
      <c r="BG992" s="1">
        <v>7.0</v>
      </c>
      <c r="BH992" s="1">
        <v>1.0</v>
      </c>
      <c r="BI992" s="1" t="s">
        <v>1856</v>
      </c>
      <c r="BJ992" s="1">
        <v>821.0</v>
      </c>
      <c r="BL992" s="1">
        <v>813611.0</v>
      </c>
    </row>
    <row r="993" ht="15.75" customHeight="1">
      <c r="A993" s="2" t="s">
        <v>1857</v>
      </c>
      <c r="B993" s="1">
        <f>IFERROR(__xludf.DUMMYFUNCTION("""COMPUTED_VALUE"""),53555.0)</f>
        <v>53555</v>
      </c>
      <c r="C993" s="1">
        <f>IFERROR(__xludf.DUMMYFUNCTION("""COMPUTED_VALUE"""),810.0)</f>
        <v>810</v>
      </c>
      <c r="D993" s="1" t="s">
        <v>29</v>
      </c>
      <c r="E993" s="1" t="s">
        <v>31</v>
      </c>
      <c r="F993" s="1" t="s">
        <v>29</v>
      </c>
      <c r="G993" s="1" t="s">
        <v>29</v>
      </c>
      <c r="H993" s="1" t="s">
        <v>29</v>
      </c>
      <c r="M993" s="1">
        <v>5.0</v>
      </c>
      <c r="N993" s="1">
        <v>3.0</v>
      </c>
      <c r="O993" s="1">
        <v>5.0</v>
      </c>
      <c r="P993" s="1">
        <v>5.0</v>
      </c>
      <c r="Q993" s="1">
        <v>5.0</v>
      </c>
      <c r="S993" s="1" t="s">
        <v>29</v>
      </c>
      <c r="T993" s="1" t="s">
        <v>31</v>
      </c>
      <c r="U993" s="1" t="s">
        <v>29</v>
      </c>
      <c r="V993" s="1" t="s">
        <v>29</v>
      </c>
      <c r="W993" s="1" t="s">
        <v>29</v>
      </c>
      <c r="Y993" s="1" t="str">
        <f>IFERROR(__xludf.DUMMYFUNCTION("UNIQUE(S993:W993, TRUE)"),"5")</f>
        <v>5</v>
      </c>
      <c r="Z993" s="1" t="str">
        <f>IFERROR(__xludf.DUMMYFUNCTION("""COMPUTED_VALUE"""),"3")</f>
        <v>3</v>
      </c>
      <c r="AE993" s="1">
        <f t="shared" ref="AE993:AI993" si="993">IF($A993&lt;&gt;"", COUNTIF($D993:$H993, "=" &amp; Y993),"")</f>
        <v>4</v>
      </c>
      <c r="AF993" s="1">
        <f t="shared" si="993"/>
        <v>1</v>
      </c>
      <c r="AG993" s="1">
        <f t="shared" si="993"/>
        <v>0</v>
      </c>
      <c r="AH993" s="1">
        <f t="shared" si="993"/>
        <v>0</v>
      </c>
      <c r="AI993" s="1">
        <f t="shared" si="993"/>
        <v>0</v>
      </c>
      <c r="AJ993" s="1">
        <f t="shared" si="3"/>
        <v>0</v>
      </c>
      <c r="AL993" s="1">
        <f>IFERROR(__xludf.DUMMYFUNCTION("IFERROR(TRANSPOSE(SORT(TRANSPOSE(FILTER(AE993:AI993, AE993:AI993&lt;&gt;0)),1, FALSE)))"),4.0)</f>
        <v>4</v>
      </c>
      <c r="AM993" s="1">
        <f>IFERROR(__xludf.DUMMYFUNCTION("""COMPUTED_VALUE"""),1.0)</f>
        <v>1</v>
      </c>
      <c r="AR993" s="1">
        <v>4.0</v>
      </c>
      <c r="AS993" s="1">
        <v>1.0</v>
      </c>
      <c r="AT993" s="1"/>
      <c r="AU993" s="1"/>
      <c r="AV993" s="1"/>
      <c r="AX993" s="1">
        <v>992.0</v>
      </c>
      <c r="AY993" s="1">
        <v>5.0</v>
      </c>
      <c r="AZ993" s="1"/>
      <c r="BA993" s="1"/>
      <c r="BB993" s="1"/>
      <c r="BC993" s="1"/>
      <c r="BD993" s="1">
        <v>7.0</v>
      </c>
      <c r="BE993" s="1">
        <v>7.0</v>
      </c>
      <c r="BF993" s="1">
        <v>7.0</v>
      </c>
      <c r="BG993" s="1">
        <v>1.0</v>
      </c>
      <c r="BH993" s="1">
        <v>7.0</v>
      </c>
      <c r="BI993" s="1" t="s">
        <v>1858</v>
      </c>
      <c r="BJ993" s="1">
        <v>401.0</v>
      </c>
      <c r="BL993" s="1">
        <v>397792.0</v>
      </c>
    </row>
    <row r="994" ht="15.75" customHeight="1">
      <c r="A994" s="2" t="s">
        <v>1859</v>
      </c>
      <c r="B994" s="1" t="str">
        <f>IFERROR(__xludf.DUMMYFUNCTION("""COMPUTED_VALUE"""),"JK8K8")</f>
        <v>JK8K8</v>
      </c>
      <c r="C994" s="1">
        <f>IFERROR(__xludf.DUMMYFUNCTION("""COMPUTED_VALUE"""),585.0)</f>
        <v>585</v>
      </c>
      <c r="D994" s="1" t="s">
        <v>22</v>
      </c>
      <c r="E994" s="1" t="s">
        <v>38</v>
      </c>
      <c r="F994" s="1" t="s">
        <v>30</v>
      </c>
      <c r="G994" s="1" t="s">
        <v>38</v>
      </c>
      <c r="H994" s="1" t="s">
        <v>30</v>
      </c>
      <c r="M994" s="1">
        <v>1.0</v>
      </c>
      <c r="N994" s="1">
        <v>13.0</v>
      </c>
      <c r="O994" s="1">
        <v>8.0</v>
      </c>
      <c r="P994" s="1">
        <v>13.0</v>
      </c>
      <c r="Q994" s="1">
        <v>8.0</v>
      </c>
      <c r="S994" s="1" t="s">
        <v>25</v>
      </c>
      <c r="T994" s="1" t="s">
        <v>38</v>
      </c>
      <c r="U994" s="1" t="s">
        <v>30</v>
      </c>
      <c r="V994" s="1" t="s">
        <v>38</v>
      </c>
      <c r="W994" s="1" t="s">
        <v>30</v>
      </c>
      <c r="Y994" s="1" t="str">
        <f>IFERROR(__xludf.DUMMYFUNCTION("UNIQUE(S994:W994, TRUE)"),"")</f>
        <v/>
      </c>
      <c r="Z994" s="1" t="str">
        <f>IFERROR(__xludf.DUMMYFUNCTION("""COMPUTED_VALUE"""),"K")</f>
        <v>K</v>
      </c>
      <c r="AA994" s="1" t="str">
        <f>IFERROR(__xludf.DUMMYFUNCTION("""COMPUTED_VALUE"""),"8")</f>
        <v>8</v>
      </c>
      <c r="AE994" s="1">
        <f t="shared" ref="AE994:AI994" si="994">IF($A994&lt;&gt;"", COUNTIF($D994:$H994, "=" &amp; Y994),"")</f>
        <v>0</v>
      </c>
      <c r="AF994" s="1">
        <f t="shared" si="994"/>
        <v>2</v>
      </c>
      <c r="AG994" s="1">
        <f t="shared" si="994"/>
        <v>2</v>
      </c>
      <c r="AH994" s="1">
        <f t="shared" si="994"/>
        <v>0</v>
      </c>
      <c r="AI994" s="1">
        <f t="shared" si="994"/>
        <v>0</v>
      </c>
      <c r="AJ994" s="1">
        <f t="shared" si="3"/>
        <v>1</v>
      </c>
      <c r="AL994" s="1">
        <f>IFERROR(__xludf.DUMMYFUNCTION("IFERROR(TRANSPOSE(SORT(TRANSPOSE(FILTER(AE994:AI994, AE994:AI994&lt;&gt;0)),1, FALSE)))"),2.0)</f>
        <v>2</v>
      </c>
      <c r="AM994" s="1">
        <f>IFERROR(__xludf.DUMMYFUNCTION("""COMPUTED_VALUE"""),2.0)</f>
        <v>2</v>
      </c>
      <c r="AR994" s="1">
        <v>3.0</v>
      </c>
      <c r="AS994" s="1">
        <v>2.0</v>
      </c>
      <c r="AT994" s="1"/>
      <c r="AU994" s="1"/>
      <c r="AV994" s="1"/>
      <c r="AX994" s="1">
        <v>993.0</v>
      </c>
      <c r="AY994" s="1">
        <v>5.0</v>
      </c>
      <c r="AZ994" s="1"/>
      <c r="BA994" s="1"/>
      <c r="BB994" s="1"/>
      <c r="BC994" s="1"/>
      <c r="BD994" s="1">
        <v>8.0</v>
      </c>
      <c r="BE994" s="1">
        <v>8.0</v>
      </c>
      <c r="BF994" s="1">
        <v>1.0</v>
      </c>
      <c r="BG994" s="1">
        <v>1.0</v>
      </c>
      <c r="BH994" s="1">
        <v>8.0</v>
      </c>
      <c r="BI994" s="1" t="s">
        <v>1860</v>
      </c>
      <c r="BJ994" s="1">
        <v>495.0</v>
      </c>
      <c r="BL994" s="1">
        <v>491535.0</v>
      </c>
    </row>
    <row r="995" ht="15.75" customHeight="1">
      <c r="A995" s="2" t="s">
        <v>1861</v>
      </c>
      <c r="B995" s="1" t="str">
        <f>IFERROR(__xludf.DUMMYFUNCTION("""COMPUTED_VALUE"""),"J795A")</f>
        <v>J795A</v>
      </c>
      <c r="C995" s="1">
        <f>IFERROR(__xludf.DUMMYFUNCTION("""COMPUTED_VALUE"""),85.0)</f>
        <v>85</v>
      </c>
      <c r="D995" s="1" t="s">
        <v>22</v>
      </c>
      <c r="E995" s="1" t="s">
        <v>28</v>
      </c>
      <c r="F995" s="1" t="s">
        <v>23</v>
      </c>
      <c r="G995" s="1" t="s">
        <v>29</v>
      </c>
      <c r="H995" s="1" t="s">
        <v>39</v>
      </c>
      <c r="M995" s="1">
        <v>1.0</v>
      </c>
      <c r="N995" s="1">
        <v>7.0</v>
      </c>
      <c r="O995" s="1">
        <v>9.0</v>
      </c>
      <c r="P995" s="1">
        <v>5.0</v>
      </c>
      <c r="Q995" s="1">
        <v>14.0</v>
      </c>
      <c r="S995" s="1" t="s">
        <v>25</v>
      </c>
      <c r="T995" s="1" t="s">
        <v>28</v>
      </c>
      <c r="U995" s="1" t="s">
        <v>23</v>
      </c>
      <c r="V995" s="1" t="s">
        <v>29</v>
      </c>
      <c r="W995" s="1" t="s">
        <v>39</v>
      </c>
      <c r="Y995" s="1" t="str">
        <f>IFERROR(__xludf.DUMMYFUNCTION("UNIQUE(S995:W995, TRUE)"),"")</f>
        <v/>
      </c>
      <c r="Z995" s="1" t="str">
        <f>IFERROR(__xludf.DUMMYFUNCTION("""COMPUTED_VALUE"""),"7")</f>
        <v>7</v>
      </c>
      <c r="AA995" s="1" t="str">
        <f>IFERROR(__xludf.DUMMYFUNCTION("""COMPUTED_VALUE"""),"9")</f>
        <v>9</v>
      </c>
      <c r="AB995" s="1" t="str">
        <f>IFERROR(__xludf.DUMMYFUNCTION("""COMPUTED_VALUE"""),"5")</f>
        <v>5</v>
      </c>
      <c r="AC995" s="1" t="str">
        <f>IFERROR(__xludf.DUMMYFUNCTION("""COMPUTED_VALUE"""),"A")</f>
        <v>A</v>
      </c>
      <c r="AE995" s="1">
        <f t="shared" ref="AE995:AI995" si="995">IF($A995&lt;&gt;"", COUNTIF($D995:$H995, "=" &amp; Y995),"")</f>
        <v>0</v>
      </c>
      <c r="AF995" s="1">
        <f t="shared" si="995"/>
        <v>1</v>
      </c>
      <c r="AG995" s="1">
        <f t="shared" si="995"/>
        <v>1</v>
      </c>
      <c r="AH995" s="1">
        <f t="shared" si="995"/>
        <v>1</v>
      </c>
      <c r="AI995" s="1">
        <f t="shared" si="995"/>
        <v>1</v>
      </c>
      <c r="AJ995" s="1">
        <f t="shared" si="3"/>
        <v>1</v>
      </c>
      <c r="AL995" s="1">
        <f>IFERROR(__xludf.DUMMYFUNCTION("IFERROR(TRANSPOSE(SORT(TRANSPOSE(FILTER(AE995:AI995, AE995:AI995&lt;&gt;0)),1, FALSE)))"),1.0)</f>
        <v>1</v>
      </c>
      <c r="AM995" s="1">
        <f>IFERROR(__xludf.DUMMYFUNCTION("""COMPUTED_VALUE"""),1.0)</f>
        <v>1</v>
      </c>
      <c r="AN995" s="1">
        <f>IFERROR(__xludf.DUMMYFUNCTION("""COMPUTED_VALUE"""),1.0)</f>
        <v>1</v>
      </c>
      <c r="AO995" s="1">
        <f>IFERROR(__xludf.DUMMYFUNCTION("""COMPUTED_VALUE"""),1.0)</f>
        <v>1</v>
      </c>
      <c r="AR995" s="1">
        <v>2.0</v>
      </c>
      <c r="AS995" s="1">
        <v>1.0</v>
      </c>
      <c r="AT995" s="1">
        <v>1.0</v>
      </c>
      <c r="AU995" s="1">
        <v>1.0</v>
      </c>
      <c r="AV995" s="1"/>
      <c r="AX995" s="1">
        <v>994.0</v>
      </c>
      <c r="AY995" s="1">
        <v>5.0</v>
      </c>
      <c r="AZ995" s="1"/>
      <c r="BA995" s="1"/>
      <c r="BB995" s="1"/>
      <c r="BC995" s="1"/>
      <c r="BD995" s="1">
        <v>8.0</v>
      </c>
      <c r="BE995" s="1">
        <v>8.0</v>
      </c>
      <c r="BF995" s="1">
        <v>8.0</v>
      </c>
      <c r="BG995" s="1">
        <v>8.0</v>
      </c>
      <c r="BH995" s="1">
        <v>1.0</v>
      </c>
      <c r="BI995" s="1" t="s">
        <v>1862</v>
      </c>
      <c r="BJ995" s="1">
        <v>829.0</v>
      </c>
      <c r="BL995" s="1">
        <v>824026.0</v>
      </c>
    </row>
    <row r="996" ht="15.75" customHeight="1">
      <c r="A996" s="2" t="s">
        <v>1863</v>
      </c>
      <c r="B996" s="1" t="str">
        <f>IFERROR(__xludf.DUMMYFUNCTION("""COMPUTED_VALUE"""),"4T8T8")</f>
        <v>4T8T8</v>
      </c>
      <c r="C996" s="1">
        <f>IFERROR(__xludf.DUMMYFUNCTION("""COMPUTED_VALUE"""),54.0)</f>
        <v>54</v>
      </c>
      <c r="D996" s="1" t="s">
        <v>21</v>
      </c>
      <c r="E996" s="1" t="s">
        <v>45</v>
      </c>
      <c r="F996" s="1" t="s">
        <v>30</v>
      </c>
      <c r="G996" s="1" t="s">
        <v>45</v>
      </c>
      <c r="H996" s="1" t="s">
        <v>30</v>
      </c>
      <c r="M996" s="1">
        <v>4.0</v>
      </c>
      <c r="N996" s="1">
        <v>10.0</v>
      </c>
      <c r="O996" s="1">
        <v>8.0</v>
      </c>
      <c r="P996" s="1">
        <v>10.0</v>
      </c>
      <c r="Q996" s="1">
        <v>8.0</v>
      </c>
      <c r="S996" s="1" t="s">
        <v>21</v>
      </c>
      <c r="T996" s="1" t="s">
        <v>45</v>
      </c>
      <c r="U996" s="1" t="s">
        <v>30</v>
      </c>
      <c r="V996" s="1" t="s">
        <v>45</v>
      </c>
      <c r="W996" s="1" t="s">
        <v>30</v>
      </c>
      <c r="Y996" s="1" t="str">
        <f>IFERROR(__xludf.DUMMYFUNCTION("UNIQUE(S996:W996, TRUE)"),"4")</f>
        <v>4</v>
      </c>
      <c r="Z996" s="1" t="str">
        <f>IFERROR(__xludf.DUMMYFUNCTION("""COMPUTED_VALUE"""),"T")</f>
        <v>T</v>
      </c>
      <c r="AA996" s="1" t="str">
        <f>IFERROR(__xludf.DUMMYFUNCTION("""COMPUTED_VALUE"""),"8")</f>
        <v>8</v>
      </c>
      <c r="AE996" s="1">
        <f t="shared" ref="AE996:AI996" si="996">IF($A996&lt;&gt;"", COUNTIF($D996:$H996, "=" &amp; Y996),"")</f>
        <v>1</v>
      </c>
      <c r="AF996" s="1">
        <f t="shared" si="996"/>
        <v>2</v>
      </c>
      <c r="AG996" s="1">
        <f t="shared" si="996"/>
        <v>2</v>
      </c>
      <c r="AH996" s="1">
        <f t="shared" si="996"/>
        <v>0</v>
      </c>
      <c r="AI996" s="1">
        <f t="shared" si="996"/>
        <v>0</v>
      </c>
      <c r="AJ996" s="1">
        <f t="shared" si="3"/>
        <v>0</v>
      </c>
      <c r="AL996" s="1">
        <f>IFERROR(__xludf.DUMMYFUNCTION("IFERROR(TRANSPOSE(SORT(TRANSPOSE(FILTER(AE996:AI996, AE996:AI996&lt;&gt;0)),1, FALSE)))"),2.0)</f>
        <v>2</v>
      </c>
      <c r="AM996" s="1">
        <f>IFERROR(__xludf.DUMMYFUNCTION("""COMPUTED_VALUE"""),2.0)</f>
        <v>2</v>
      </c>
      <c r="AN996" s="1">
        <f>IFERROR(__xludf.DUMMYFUNCTION("""COMPUTED_VALUE"""),1.0)</f>
        <v>1</v>
      </c>
      <c r="AR996" s="1">
        <v>2.0</v>
      </c>
      <c r="AS996" s="1">
        <v>2.0</v>
      </c>
      <c r="AT996" s="1">
        <v>1.0</v>
      </c>
      <c r="AU996" s="1"/>
      <c r="AV996" s="1"/>
      <c r="AX996" s="1">
        <v>995.0</v>
      </c>
      <c r="AY996" s="1">
        <v>5.0</v>
      </c>
      <c r="AZ996" s="1"/>
      <c r="BA996" s="1"/>
      <c r="BB996" s="1"/>
      <c r="BC996" s="1"/>
      <c r="BD996" s="1">
        <v>9.0</v>
      </c>
      <c r="BE996" s="1">
        <v>9.0</v>
      </c>
      <c r="BF996" s="1">
        <v>9.0</v>
      </c>
      <c r="BG996" s="1">
        <v>1.0</v>
      </c>
      <c r="BH996" s="1">
        <v>1.0</v>
      </c>
      <c r="BI996" s="1" t="s">
        <v>1864</v>
      </c>
      <c r="BJ996" s="1">
        <v>261.0</v>
      </c>
      <c r="BL996" s="1">
        <v>259695.0</v>
      </c>
    </row>
    <row r="997" ht="15.75" customHeight="1">
      <c r="A997" s="2" t="s">
        <v>1865</v>
      </c>
      <c r="B997" s="1" t="str">
        <f>IFERROR(__xludf.DUMMYFUNCTION("""COMPUTED_VALUE"""),"QKK77")</f>
        <v>QKK77</v>
      </c>
      <c r="C997" s="1">
        <f>IFERROR(__xludf.DUMMYFUNCTION("""COMPUTED_VALUE"""),830.0)</f>
        <v>830</v>
      </c>
      <c r="D997" s="1" t="s">
        <v>20</v>
      </c>
      <c r="E997" s="1" t="s">
        <v>38</v>
      </c>
      <c r="F997" s="1" t="s">
        <v>38</v>
      </c>
      <c r="G997" s="1" t="s">
        <v>28</v>
      </c>
      <c r="H997" s="1" t="s">
        <v>28</v>
      </c>
      <c r="M997" s="1">
        <v>12.0</v>
      </c>
      <c r="N997" s="1">
        <v>13.0</v>
      </c>
      <c r="O997" s="1">
        <v>13.0</v>
      </c>
      <c r="P997" s="1">
        <v>7.0</v>
      </c>
      <c r="Q997" s="1">
        <v>7.0</v>
      </c>
      <c r="S997" s="1" t="s">
        <v>20</v>
      </c>
      <c r="T997" s="1" t="s">
        <v>38</v>
      </c>
      <c r="U997" s="1" t="s">
        <v>38</v>
      </c>
      <c r="V997" s="1" t="s">
        <v>28</v>
      </c>
      <c r="W997" s="1" t="s">
        <v>28</v>
      </c>
      <c r="Y997" s="1" t="str">
        <f>IFERROR(__xludf.DUMMYFUNCTION("UNIQUE(S997:W997, TRUE)"),"Q")</f>
        <v>Q</v>
      </c>
      <c r="Z997" s="1" t="str">
        <f>IFERROR(__xludf.DUMMYFUNCTION("""COMPUTED_VALUE"""),"K")</f>
        <v>K</v>
      </c>
      <c r="AA997" s="1" t="str">
        <f>IFERROR(__xludf.DUMMYFUNCTION("""COMPUTED_VALUE"""),"7")</f>
        <v>7</v>
      </c>
      <c r="AE997" s="1">
        <f t="shared" ref="AE997:AI997" si="997">IF($A997&lt;&gt;"", COUNTIF($D997:$H997, "=" &amp; Y997),"")</f>
        <v>1</v>
      </c>
      <c r="AF997" s="1">
        <f t="shared" si="997"/>
        <v>2</v>
      </c>
      <c r="AG997" s="1">
        <f t="shared" si="997"/>
        <v>2</v>
      </c>
      <c r="AH997" s="1">
        <f t="shared" si="997"/>
        <v>0</v>
      </c>
      <c r="AI997" s="1">
        <f t="shared" si="997"/>
        <v>0</v>
      </c>
      <c r="AJ997" s="1">
        <f t="shared" si="3"/>
        <v>0</v>
      </c>
      <c r="AL997" s="1">
        <f>IFERROR(__xludf.DUMMYFUNCTION("IFERROR(TRANSPOSE(SORT(TRANSPOSE(FILTER(AE997:AI997, AE997:AI997&lt;&gt;0)),1, FALSE)))"),2.0)</f>
        <v>2</v>
      </c>
      <c r="AM997" s="1">
        <f>IFERROR(__xludf.DUMMYFUNCTION("""COMPUTED_VALUE"""),2.0)</f>
        <v>2</v>
      </c>
      <c r="AN997" s="1">
        <f>IFERROR(__xludf.DUMMYFUNCTION("""COMPUTED_VALUE"""),1.0)</f>
        <v>1</v>
      </c>
      <c r="AR997" s="1">
        <v>2.0</v>
      </c>
      <c r="AS997" s="1">
        <v>2.0</v>
      </c>
      <c r="AT997" s="1">
        <v>1.0</v>
      </c>
      <c r="AU997" s="1"/>
      <c r="AV997" s="1"/>
      <c r="AX997" s="1">
        <v>996.0</v>
      </c>
      <c r="AY997" s="1">
        <v>5.0</v>
      </c>
      <c r="AZ997" s="1"/>
      <c r="BA997" s="1"/>
      <c r="BB997" s="1"/>
      <c r="BC997" s="1"/>
      <c r="BD997" s="1">
        <v>12.0</v>
      </c>
      <c r="BE997" s="1">
        <v>12.0</v>
      </c>
      <c r="BF997" s="1">
        <v>1.0</v>
      </c>
      <c r="BG997" s="1">
        <v>12.0</v>
      </c>
      <c r="BH997" s="1">
        <v>12.0</v>
      </c>
      <c r="BI997" s="1" t="s">
        <v>1866</v>
      </c>
      <c r="BJ997" s="1">
        <v>127.0</v>
      </c>
      <c r="BL997" s="1">
        <v>126492.0</v>
      </c>
    </row>
    <row r="998" ht="15.75" customHeight="1">
      <c r="A998" s="2" t="s">
        <v>1867</v>
      </c>
      <c r="B998" s="1" t="str">
        <f>IFERROR(__xludf.DUMMYFUNCTION("""COMPUTED_VALUE"""),"KKKJJ")</f>
        <v>KKKJJ</v>
      </c>
      <c r="C998" s="1">
        <f>IFERROR(__xludf.DUMMYFUNCTION("""COMPUTED_VALUE"""),210.0)</f>
        <v>210</v>
      </c>
      <c r="D998" s="1" t="s">
        <v>38</v>
      </c>
      <c r="E998" s="1" t="s">
        <v>38</v>
      </c>
      <c r="F998" s="1" t="s">
        <v>38</v>
      </c>
      <c r="G998" s="1" t="s">
        <v>22</v>
      </c>
      <c r="H998" s="1" t="s">
        <v>22</v>
      </c>
      <c r="M998" s="1">
        <v>13.0</v>
      </c>
      <c r="N998" s="1">
        <v>13.0</v>
      </c>
      <c r="O998" s="1">
        <v>13.0</v>
      </c>
      <c r="P998" s="1">
        <v>1.0</v>
      </c>
      <c r="Q998" s="1">
        <v>1.0</v>
      </c>
      <c r="S998" s="1" t="s">
        <v>38</v>
      </c>
      <c r="T998" s="1" t="s">
        <v>38</v>
      </c>
      <c r="U998" s="1" t="s">
        <v>38</v>
      </c>
      <c r="V998" s="1" t="s">
        <v>25</v>
      </c>
      <c r="W998" s="1" t="s">
        <v>25</v>
      </c>
      <c r="Y998" s="1" t="str">
        <f>IFERROR(__xludf.DUMMYFUNCTION("UNIQUE(S998:W998, TRUE)"),"K")</f>
        <v>K</v>
      </c>
      <c r="Z998" s="1" t="str">
        <f>IFERROR(__xludf.DUMMYFUNCTION("""COMPUTED_VALUE"""),"")</f>
        <v/>
      </c>
      <c r="AE998" s="1">
        <f t="shared" ref="AE998:AI998" si="998">IF($A998&lt;&gt;"", COUNTIF($D998:$H998, "=" &amp; Y998),"")</f>
        <v>3</v>
      </c>
      <c r="AF998" s="1">
        <f t="shared" si="998"/>
        <v>0</v>
      </c>
      <c r="AG998" s="1">
        <f t="shared" si="998"/>
        <v>0</v>
      </c>
      <c r="AH998" s="1">
        <f t="shared" si="998"/>
        <v>0</v>
      </c>
      <c r="AI998" s="1">
        <f t="shared" si="998"/>
        <v>0</v>
      </c>
      <c r="AJ998" s="1">
        <f t="shared" si="3"/>
        <v>2</v>
      </c>
      <c r="AL998" s="1">
        <f>IFERROR(__xludf.DUMMYFUNCTION("IFERROR(TRANSPOSE(SORT(TRANSPOSE(FILTER(AE998:AI998, AE998:AI998&lt;&gt;0)),1, FALSE)))"),3.0)</f>
        <v>3</v>
      </c>
      <c r="AR998" s="1">
        <v>5.0</v>
      </c>
      <c r="AS998" s="1"/>
      <c r="AT998" s="1"/>
      <c r="AU998" s="1"/>
      <c r="AV998" s="1"/>
      <c r="AX998" s="1">
        <v>997.0</v>
      </c>
      <c r="AY998" s="1">
        <v>5.0</v>
      </c>
      <c r="AZ998" s="1"/>
      <c r="BA998" s="1"/>
      <c r="BB998" s="1"/>
      <c r="BC998" s="1"/>
      <c r="BD998" s="1">
        <v>13.0</v>
      </c>
      <c r="BE998" s="1">
        <v>13.0</v>
      </c>
      <c r="BF998" s="1">
        <v>13.0</v>
      </c>
      <c r="BG998" s="1">
        <v>1.0</v>
      </c>
      <c r="BH998" s="1">
        <v>1.0</v>
      </c>
      <c r="BI998" s="1" t="s">
        <v>1868</v>
      </c>
      <c r="BJ998" s="1">
        <v>210.0</v>
      </c>
      <c r="BL998" s="1">
        <v>209370.0</v>
      </c>
    </row>
    <row r="999" ht="15.75" customHeight="1">
      <c r="A999" s="2" t="s">
        <v>1869</v>
      </c>
      <c r="B999" s="1" t="str">
        <f>IFERROR(__xludf.DUMMYFUNCTION("""COMPUTED_VALUE"""),"9T9J9")</f>
        <v>9T9J9</v>
      </c>
      <c r="C999" s="1">
        <f>IFERROR(__xludf.DUMMYFUNCTION("""COMPUTED_VALUE"""),383.0)</f>
        <v>383</v>
      </c>
      <c r="D999" s="1" t="s">
        <v>23</v>
      </c>
      <c r="E999" s="1" t="s">
        <v>45</v>
      </c>
      <c r="F999" s="1" t="s">
        <v>23</v>
      </c>
      <c r="G999" s="1" t="s">
        <v>22</v>
      </c>
      <c r="H999" s="1" t="s">
        <v>23</v>
      </c>
      <c r="M999" s="1">
        <v>9.0</v>
      </c>
      <c r="N999" s="1">
        <v>10.0</v>
      </c>
      <c r="O999" s="1">
        <v>9.0</v>
      </c>
      <c r="P999" s="1">
        <v>1.0</v>
      </c>
      <c r="Q999" s="1">
        <v>9.0</v>
      </c>
      <c r="S999" s="1" t="s">
        <v>23</v>
      </c>
      <c r="T999" s="1" t="s">
        <v>45</v>
      </c>
      <c r="U999" s="1" t="s">
        <v>23</v>
      </c>
      <c r="V999" s="1" t="s">
        <v>25</v>
      </c>
      <c r="W999" s="1" t="s">
        <v>23</v>
      </c>
      <c r="Y999" s="1" t="str">
        <f>IFERROR(__xludf.DUMMYFUNCTION("UNIQUE(S999:W999, TRUE)"),"9")</f>
        <v>9</v>
      </c>
      <c r="Z999" s="1" t="str">
        <f>IFERROR(__xludf.DUMMYFUNCTION("""COMPUTED_VALUE"""),"T")</f>
        <v>T</v>
      </c>
      <c r="AA999" s="1" t="str">
        <f>IFERROR(__xludf.DUMMYFUNCTION("""COMPUTED_VALUE"""),"")</f>
        <v/>
      </c>
      <c r="AE999" s="1">
        <f t="shared" ref="AE999:AI999" si="999">IF($A999&lt;&gt;"", COUNTIF($D999:$H999, "=" &amp; Y999),"")</f>
        <v>3</v>
      </c>
      <c r="AF999" s="1">
        <f t="shared" si="999"/>
        <v>1</v>
      </c>
      <c r="AG999" s="1">
        <f t="shared" si="999"/>
        <v>0</v>
      </c>
      <c r="AH999" s="1">
        <f t="shared" si="999"/>
        <v>0</v>
      </c>
      <c r="AI999" s="1">
        <f t="shared" si="999"/>
        <v>0</v>
      </c>
      <c r="AJ999" s="1">
        <f t="shared" si="3"/>
        <v>1</v>
      </c>
      <c r="AL999" s="1">
        <f>IFERROR(__xludf.DUMMYFUNCTION("IFERROR(TRANSPOSE(SORT(TRANSPOSE(FILTER(AE999:AI999, AE999:AI999&lt;&gt;0)),1, FALSE)))"),3.0)</f>
        <v>3</v>
      </c>
      <c r="AM999" s="1">
        <f>IFERROR(__xludf.DUMMYFUNCTION("""COMPUTED_VALUE"""),1.0)</f>
        <v>1</v>
      </c>
      <c r="AR999" s="1">
        <v>4.0</v>
      </c>
      <c r="AS999" s="1">
        <v>1.0</v>
      </c>
      <c r="AT999" s="1"/>
      <c r="AU999" s="1"/>
      <c r="AV999" s="1"/>
      <c r="AX999" s="1">
        <v>998.0</v>
      </c>
      <c r="AY999" s="1">
        <v>5.0</v>
      </c>
      <c r="AZ999" s="1"/>
      <c r="BA999" s="1"/>
      <c r="BB999" s="1"/>
      <c r="BC999" s="1"/>
      <c r="BD999" s="1">
        <v>13.0</v>
      </c>
      <c r="BE999" s="1">
        <v>13.0</v>
      </c>
      <c r="BF999" s="1">
        <v>13.0</v>
      </c>
      <c r="BG999" s="1">
        <v>13.0</v>
      </c>
      <c r="BH999" s="1">
        <v>1.0</v>
      </c>
      <c r="BI999" s="1" t="s">
        <v>1870</v>
      </c>
      <c r="BJ999" s="1">
        <v>689.0</v>
      </c>
      <c r="BL999" s="1">
        <v>687622.0</v>
      </c>
    </row>
    <row r="1000" ht="15.75" customHeight="1">
      <c r="A1000" s="2" t="s">
        <v>1871</v>
      </c>
      <c r="B1000" s="1" t="str">
        <f>IFERROR(__xludf.DUMMYFUNCTION("""COMPUTED_VALUE"""),"6Q464")</f>
        <v>6Q464</v>
      </c>
      <c r="C1000" s="1">
        <f>IFERROR(__xludf.DUMMYFUNCTION("""COMPUTED_VALUE"""),285.0)</f>
        <v>285</v>
      </c>
      <c r="D1000" s="1" t="s">
        <v>40</v>
      </c>
      <c r="E1000" s="1" t="s">
        <v>20</v>
      </c>
      <c r="F1000" s="1" t="s">
        <v>21</v>
      </c>
      <c r="G1000" s="1" t="s">
        <v>40</v>
      </c>
      <c r="H1000" s="1" t="s">
        <v>21</v>
      </c>
      <c r="M1000" s="1">
        <v>6.0</v>
      </c>
      <c r="N1000" s="1">
        <v>12.0</v>
      </c>
      <c r="O1000" s="1">
        <v>4.0</v>
      </c>
      <c r="P1000" s="1">
        <v>6.0</v>
      </c>
      <c r="Q1000" s="1">
        <v>4.0</v>
      </c>
      <c r="S1000" s="1" t="s">
        <v>40</v>
      </c>
      <c r="T1000" s="1" t="s">
        <v>20</v>
      </c>
      <c r="U1000" s="1" t="s">
        <v>21</v>
      </c>
      <c r="V1000" s="1" t="s">
        <v>40</v>
      </c>
      <c r="W1000" s="1" t="s">
        <v>21</v>
      </c>
      <c r="Y1000" s="1" t="str">
        <f>IFERROR(__xludf.DUMMYFUNCTION("UNIQUE(S1000:W1000, TRUE)"),"6")</f>
        <v>6</v>
      </c>
      <c r="Z1000" s="1" t="str">
        <f>IFERROR(__xludf.DUMMYFUNCTION("""COMPUTED_VALUE"""),"Q")</f>
        <v>Q</v>
      </c>
      <c r="AA1000" s="1" t="str">
        <f>IFERROR(__xludf.DUMMYFUNCTION("""COMPUTED_VALUE"""),"4")</f>
        <v>4</v>
      </c>
      <c r="AE1000" s="1">
        <f t="shared" ref="AE1000:AI1000" si="1000">IF($A1000&lt;&gt;"", COUNTIF($D1000:$H1000, "=" &amp; Y1000),"")</f>
        <v>2</v>
      </c>
      <c r="AF1000" s="1">
        <f t="shared" si="1000"/>
        <v>1</v>
      </c>
      <c r="AG1000" s="1">
        <f t="shared" si="1000"/>
        <v>2</v>
      </c>
      <c r="AH1000" s="1">
        <f t="shared" si="1000"/>
        <v>0</v>
      </c>
      <c r="AI1000" s="1">
        <f t="shared" si="1000"/>
        <v>0</v>
      </c>
      <c r="AJ1000" s="1">
        <f t="shared" si="3"/>
        <v>0</v>
      </c>
      <c r="AL1000" s="1">
        <f>IFERROR(__xludf.DUMMYFUNCTION("IFERROR(TRANSPOSE(SORT(TRANSPOSE(FILTER(AE1000:AI1000, AE1000:AI1000&lt;&gt;0)),1, FALSE)))"),2.0)</f>
        <v>2</v>
      </c>
      <c r="AM1000" s="1">
        <f>IFERROR(__xludf.DUMMYFUNCTION("""COMPUTED_VALUE"""),2.0)</f>
        <v>2</v>
      </c>
      <c r="AN1000" s="1">
        <f>IFERROR(__xludf.DUMMYFUNCTION("""COMPUTED_VALUE"""),1.0)</f>
        <v>1</v>
      </c>
      <c r="AR1000" s="1">
        <v>2.0</v>
      </c>
      <c r="AS1000" s="1">
        <v>2.0</v>
      </c>
      <c r="AT1000" s="1">
        <v>1.0</v>
      </c>
      <c r="AU1000" s="1"/>
      <c r="AV1000" s="1"/>
      <c r="AX1000" s="1">
        <v>999.0</v>
      </c>
      <c r="AY1000" s="1">
        <v>5.0</v>
      </c>
      <c r="AZ1000" s="1"/>
      <c r="BA1000" s="1"/>
      <c r="BB1000" s="1"/>
      <c r="BC1000" s="1"/>
      <c r="BD1000" s="1">
        <v>14.0</v>
      </c>
      <c r="BE1000" s="1">
        <v>14.0</v>
      </c>
      <c r="BF1000" s="1">
        <v>1.0</v>
      </c>
      <c r="BG1000" s="1">
        <v>1.0</v>
      </c>
      <c r="BH1000" s="1">
        <v>14.0</v>
      </c>
      <c r="BI1000" s="1" t="s">
        <v>1872</v>
      </c>
      <c r="BJ1000" s="1">
        <v>961.0</v>
      </c>
      <c r="BL1000" s="1">
        <v>960039.0</v>
      </c>
    </row>
    <row r="1001" ht="15.75" customHeight="1">
      <c r="A1001" s="2" t="s">
        <v>1873</v>
      </c>
      <c r="B1001" s="1">
        <f>IFERROR(__xludf.DUMMYFUNCTION("""COMPUTED_VALUE"""),73257.0)</f>
        <v>73257</v>
      </c>
      <c r="C1001" s="1">
        <f>IFERROR(__xludf.DUMMYFUNCTION("""COMPUTED_VALUE"""),159.0)</f>
        <v>159</v>
      </c>
      <c r="D1001" s="1" t="s">
        <v>28</v>
      </c>
      <c r="E1001" s="1" t="s">
        <v>31</v>
      </c>
      <c r="F1001" s="1" t="s">
        <v>24</v>
      </c>
      <c r="G1001" s="1" t="s">
        <v>29</v>
      </c>
      <c r="H1001" s="1" t="s">
        <v>28</v>
      </c>
      <c r="M1001" s="1">
        <v>7.0</v>
      </c>
      <c r="N1001" s="1">
        <v>3.0</v>
      </c>
      <c r="O1001" s="1">
        <v>2.0</v>
      </c>
      <c r="P1001" s="1">
        <v>5.0</v>
      </c>
      <c r="Q1001" s="1">
        <v>7.0</v>
      </c>
      <c r="S1001" s="1" t="s">
        <v>28</v>
      </c>
      <c r="T1001" s="1" t="s">
        <v>31</v>
      </c>
      <c r="U1001" s="1" t="s">
        <v>24</v>
      </c>
      <c r="V1001" s="1" t="s">
        <v>29</v>
      </c>
      <c r="W1001" s="1" t="s">
        <v>28</v>
      </c>
      <c r="Y1001" s="1" t="str">
        <f>IFERROR(__xludf.DUMMYFUNCTION("UNIQUE(S1001:W1001, TRUE)"),"7")</f>
        <v>7</v>
      </c>
      <c r="Z1001" s="1" t="str">
        <f>IFERROR(__xludf.DUMMYFUNCTION("""COMPUTED_VALUE"""),"3")</f>
        <v>3</v>
      </c>
      <c r="AA1001" s="1" t="str">
        <f>IFERROR(__xludf.DUMMYFUNCTION("""COMPUTED_VALUE"""),"2")</f>
        <v>2</v>
      </c>
      <c r="AB1001" s="1" t="str">
        <f>IFERROR(__xludf.DUMMYFUNCTION("""COMPUTED_VALUE"""),"5")</f>
        <v>5</v>
      </c>
      <c r="AE1001" s="1">
        <f t="shared" ref="AE1001:AI1001" si="1001">IF($A1001&lt;&gt;"", COUNTIF($D1001:$H1001, "=" &amp; Y1001),"")</f>
        <v>2</v>
      </c>
      <c r="AF1001" s="1">
        <f t="shared" si="1001"/>
        <v>1</v>
      </c>
      <c r="AG1001" s="1">
        <f t="shared" si="1001"/>
        <v>1</v>
      </c>
      <c r="AH1001" s="1">
        <f t="shared" si="1001"/>
        <v>1</v>
      </c>
      <c r="AI1001" s="1">
        <f t="shared" si="1001"/>
        <v>0</v>
      </c>
      <c r="AJ1001" s="1">
        <f t="shared" si="3"/>
        <v>0</v>
      </c>
      <c r="AL1001" s="1">
        <f>IFERROR(__xludf.DUMMYFUNCTION("IFERROR(TRANSPOSE(SORT(TRANSPOSE(FILTER(AE1001:AI1001, AE1001:AI1001&lt;&gt;0)),1, FALSE)))"),2.0)</f>
        <v>2</v>
      </c>
      <c r="AM1001" s="1">
        <f>IFERROR(__xludf.DUMMYFUNCTION("""COMPUTED_VALUE"""),1.0)</f>
        <v>1</v>
      </c>
      <c r="AN1001" s="1">
        <f>IFERROR(__xludf.DUMMYFUNCTION("""COMPUTED_VALUE"""),1.0)</f>
        <v>1</v>
      </c>
      <c r="AO1001" s="1">
        <f>IFERROR(__xludf.DUMMYFUNCTION("""COMPUTED_VALUE"""),1.0)</f>
        <v>1</v>
      </c>
      <c r="AR1001" s="1">
        <v>2.0</v>
      </c>
      <c r="AS1001" s="1">
        <v>1.0</v>
      </c>
      <c r="AT1001" s="1">
        <v>1.0</v>
      </c>
      <c r="AU1001" s="1">
        <v>1.0</v>
      </c>
      <c r="AV1001" s="1"/>
      <c r="AX1001" s="1">
        <v>1000.0</v>
      </c>
      <c r="AY1001" s="1">
        <v>5.0</v>
      </c>
      <c r="AZ1001" s="1"/>
      <c r="BA1001" s="1"/>
      <c r="BB1001" s="1"/>
      <c r="BC1001" s="1"/>
      <c r="BD1001" s="1">
        <v>14.0</v>
      </c>
      <c r="BE1001" s="1">
        <v>14.0</v>
      </c>
      <c r="BF1001" s="1">
        <v>14.0</v>
      </c>
      <c r="BG1001" s="1">
        <v>1.0</v>
      </c>
      <c r="BH1001" s="1">
        <v>14.0</v>
      </c>
      <c r="BI1001" s="1" t="s">
        <v>1874</v>
      </c>
      <c r="BJ1001" s="1">
        <v>222.0</v>
      </c>
      <c r="BL1001" s="1">
        <v>222000.0</v>
      </c>
    </row>
    <row r="1002" ht="15.75" customHeight="1">
      <c r="A1002" s="1"/>
      <c r="B1002" s="1"/>
      <c r="C1002" s="1"/>
      <c r="D1002" s="1" t="s">
        <v>25</v>
      </c>
      <c r="E1002" s="1" t="s">
        <v>25</v>
      </c>
      <c r="F1002" s="1" t="s">
        <v>25</v>
      </c>
      <c r="G1002" s="1" t="s">
        <v>25</v>
      </c>
      <c r="H1002" s="1" t="s">
        <v>25</v>
      </c>
      <c r="M1002" s="1"/>
      <c r="N1002" s="1"/>
      <c r="O1002" s="1"/>
      <c r="P1002" s="1"/>
      <c r="Q1002" s="1"/>
      <c r="S1002" s="1" t="s">
        <v>25</v>
      </c>
      <c r="T1002" s="1" t="s">
        <v>25</v>
      </c>
      <c r="U1002" s="1" t="s">
        <v>25</v>
      </c>
      <c r="V1002" s="1" t="s">
        <v>25</v>
      </c>
      <c r="W1002" s="1" t="s">
        <v>25</v>
      </c>
      <c r="Y1002" s="1" t="str">
        <f>IFERROR(__xludf.DUMMYFUNCTION("UNIQUE(S1002:W1002, TRUE)"),"")</f>
        <v/>
      </c>
      <c r="AE1002" s="1" t="str">
        <f t="shared" ref="AE1002:AI1002" si="1002">IF($A1002&lt;&gt;"", COUNTIF($D1002:$H1002, "=" &amp; Y1002),"")</f>
        <v/>
      </c>
      <c r="AF1002" s="1" t="str">
        <f t="shared" si="1002"/>
        <v/>
      </c>
      <c r="AG1002" s="1" t="str">
        <f t="shared" si="1002"/>
        <v/>
      </c>
      <c r="AH1002" s="1" t="str">
        <f t="shared" si="1002"/>
        <v/>
      </c>
      <c r="AI1002" s="1" t="str">
        <f t="shared" si="1002"/>
        <v/>
      </c>
      <c r="AJ1002" s="1" t="str">
        <f t="shared" si="3"/>
        <v/>
      </c>
      <c r="AL1002" s="1" t="str">
        <f>IFERROR(__xludf.DUMMYFUNCTION("IFERROR(TRANSPOSE(SORT(TRANSPOSE(FILTER(AE1002:AI1002, AE1002:AI1002&lt;&gt;0)),1, FALSE)))"),"")</f>
        <v/>
      </c>
      <c r="AM1002" s="1" t="str">
        <f>IFERROR(__xludf.DUMMYFUNCTION("""COMPUTED_VALUE"""),"")</f>
        <v/>
      </c>
      <c r="AN1002" s="1" t="str">
        <f>IFERROR(__xludf.DUMMYFUNCTION("""COMPUTED_VALUE"""),"")</f>
        <v/>
      </c>
      <c r="AO1002" s="1" t="str">
        <f>IFERROR(__xludf.DUMMYFUNCTION("""COMPUTED_VALUE"""),"")</f>
        <v/>
      </c>
      <c r="AP1002" s="1" t="str">
        <f>IFERROR(__xludf.DUMMYFUNCTION("""COMPUTED_VALUE"""),"")</f>
        <v/>
      </c>
      <c r="AR1002" s="1" t="s">
        <v>25</v>
      </c>
      <c r="AS1002" s="1" t="s">
        <v>25</v>
      </c>
      <c r="AT1002" s="1" t="s">
        <v>25</v>
      </c>
      <c r="AU1002" s="1" t="s">
        <v>25</v>
      </c>
      <c r="AV1002" s="1" t="s">
        <v>25</v>
      </c>
      <c r="AY1002" s="1" t="s">
        <v>25</v>
      </c>
      <c r="AZ1002" s="1" t="s">
        <v>25</v>
      </c>
      <c r="BA1002" s="1" t="s">
        <v>25</v>
      </c>
      <c r="BB1002" s="1" t="s">
        <v>25</v>
      </c>
      <c r="BC1002" s="1" t="s">
        <v>25</v>
      </c>
      <c r="BD1002" s="1"/>
      <c r="BE1002" s="1"/>
      <c r="BF1002" s="1"/>
      <c r="BG1002" s="1"/>
      <c r="BH1002" s="1"/>
      <c r="BI1002" s="1"/>
      <c r="BJ1002" s="1"/>
      <c r="BL1002" s="1" t="s">
        <v>25</v>
      </c>
    </row>
    <row r="1003" ht="15.75" customHeight="1">
      <c r="A1003" s="1"/>
      <c r="B1003" s="1"/>
      <c r="C1003" s="1"/>
      <c r="D1003" s="1" t="s">
        <v>25</v>
      </c>
      <c r="E1003" s="1" t="s">
        <v>25</v>
      </c>
      <c r="F1003" s="1" t="s">
        <v>25</v>
      </c>
      <c r="G1003" s="1" t="s">
        <v>25</v>
      </c>
      <c r="H1003" s="1" t="s">
        <v>25</v>
      </c>
      <c r="M1003" s="1"/>
      <c r="N1003" s="1"/>
      <c r="O1003" s="1"/>
      <c r="P1003" s="1"/>
      <c r="Q1003" s="1"/>
      <c r="S1003" s="1" t="s">
        <v>25</v>
      </c>
      <c r="T1003" s="1" t="s">
        <v>25</v>
      </c>
      <c r="U1003" s="1" t="s">
        <v>25</v>
      </c>
      <c r="V1003" s="1" t="s">
        <v>25</v>
      </c>
      <c r="W1003" s="1" t="s">
        <v>25</v>
      </c>
      <c r="Y1003" s="1" t="str">
        <f>IFERROR(__xludf.DUMMYFUNCTION("UNIQUE(S1003:W1003, TRUE)"),"")</f>
        <v/>
      </c>
      <c r="AE1003" s="1" t="str">
        <f t="shared" ref="AE1003:AI1003" si="1003">IF($A1003&lt;&gt;"", COUNTIF($D1003:$H1003, "=" &amp; Y1003),"")</f>
        <v/>
      </c>
      <c r="AF1003" s="1" t="str">
        <f t="shared" si="1003"/>
        <v/>
      </c>
      <c r="AG1003" s="1" t="str">
        <f t="shared" si="1003"/>
        <v/>
      </c>
      <c r="AH1003" s="1" t="str">
        <f t="shared" si="1003"/>
        <v/>
      </c>
      <c r="AI1003" s="1" t="str">
        <f t="shared" si="1003"/>
        <v/>
      </c>
      <c r="AJ1003" s="1" t="str">
        <f t="shared" si="3"/>
        <v/>
      </c>
      <c r="AL1003" s="1" t="str">
        <f>IFERROR(__xludf.DUMMYFUNCTION("IFERROR(TRANSPOSE(SORT(TRANSPOSE(FILTER(AE1003:AI1003, AE1003:AI1003&lt;&gt;0)),1, FALSE)))"),"")</f>
        <v/>
      </c>
      <c r="AM1003" s="1" t="str">
        <f>IFERROR(__xludf.DUMMYFUNCTION("""COMPUTED_VALUE"""),"")</f>
        <v/>
      </c>
      <c r="AN1003" s="1" t="str">
        <f>IFERROR(__xludf.DUMMYFUNCTION("""COMPUTED_VALUE"""),"")</f>
        <v/>
      </c>
      <c r="AO1003" s="1" t="str">
        <f>IFERROR(__xludf.DUMMYFUNCTION("""COMPUTED_VALUE"""),"")</f>
        <v/>
      </c>
      <c r="AP1003" s="1" t="str">
        <f>IFERROR(__xludf.DUMMYFUNCTION("""COMPUTED_VALUE"""),"")</f>
        <v/>
      </c>
      <c r="AR1003" s="1" t="s">
        <v>25</v>
      </c>
      <c r="AS1003" s="1" t="s">
        <v>25</v>
      </c>
      <c r="AT1003" s="1" t="s">
        <v>25</v>
      </c>
      <c r="AU1003" s="1" t="s">
        <v>25</v>
      </c>
      <c r="AV1003" s="1" t="s">
        <v>25</v>
      </c>
      <c r="AY1003" s="1" t="s">
        <v>25</v>
      </c>
      <c r="AZ1003" s="1" t="s">
        <v>25</v>
      </c>
      <c r="BA1003" s="1" t="s">
        <v>25</v>
      </c>
      <c r="BB1003" s="1" t="s">
        <v>25</v>
      </c>
      <c r="BC1003" s="1" t="s">
        <v>25</v>
      </c>
      <c r="BD1003" s="1"/>
      <c r="BE1003" s="1"/>
      <c r="BF1003" s="1"/>
      <c r="BG1003" s="1"/>
      <c r="BH1003" s="1"/>
      <c r="BI1003" s="1"/>
      <c r="BJ1003" s="1"/>
      <c r="BL1003" s="1" t="s">
        <v>25</v>
      </c>
    </row>
    <row r="1004" ht="15.75" customHeight="1">
      <c r="A1004" s="1"/>
      <c r="B1004" s="1"/>
      <c r="C1004" s="1"/>
      <c r="D1004" s="1" t="s">
        <v>25</v>
      </c>
      <c r="E1004" s="1" t="s">
        <v>25</v>
      </c>
      <c r="F1004" s="1" t="s">
        <v>25</v>
      </c>
      <c r="G1004" s="1" t="s">
        <v>25</v>
      </c>
      <c r="H1004" s="1" t="s">
        <v>25</v>
      </c>
      <c r="M1004" s="1"/>
      <c r="N1004" s="1"/>
      <c r="O1004" s="1"/>
      <c r="P1004" s="1"/>
      <c r="Q1004" s="1"/>
      <c r="S1004" s="1" t="s">
        <v>25</v>
      </c>
      <c r="T1004" s="1" t="s">
        <v>25</v>
      </c>
      <c r="U1004" s="1" t="s">
        <v>25</v>
      </c>
      <c r="V1004" s="1" t="s">
        <v>25</v>
      </c>
      <c r="W1004" s="1" t="s">
        <v>25</v>
      </c>
      <c r="Y1004" s="1" t="str">
        <f>IFERROR(__xludf.DUMMYFUNCTION("UNIQUE(S1004:W1004, TRUE)"),"")</f>
        <v/>
      </c>
      <c r="AE1004" s="1" t="str">
        <f t="shared" ref="AE1004:AI1004" si="1004">IF($A1004&lt;&gt;"", COUNTIF($D1004:$H1004, "=" &amp; Y1004),"")</f>
        <v/>
      </c>
      <c r="AF1004" s="1" t="str">
        <f t="shared" si="1004"/>
        <v/>
      </c>
      <c r="AG1004" s="1" t="str">
        <f t="shared" si="1004"/>
        <v/>
      </c>
      <c r="AH1004" s="1" t="str">
        <f t="shared" si="1004"/>
        <v/>
      </c>
      <c r="AI1004" s="1" t="str">
        <f t="shared" si="1004"/>
        <v/>
      </c>
      <c r="AJ1004" s="1" t="str">
        <f t="shared" si="3"/>
        <v/>
      </c>
      <c r="AL1004" s="1" t="str">
        <f>IFERROR(__xludf.DUMMYFUNCTION("IFERROR(TRANSPOSE(SORT(TRANSPOSE(FILTER(AE1004:AI1004, AE1004:AI1004&lt;&gt;0)),1, FALSE)))"),"")</f>
        <v/>
      </c>
      <c r="AM1004" s="1" t="str">
        <f>IFERROR(__xludf.DUMMYFUNCTION("""COMPUTED_VALUE"""),"")</f>
        <v/>
      </c>
      <c r="AN1004" s="1" t="str">
        <f>IFERROR(__xludf.DUMMYFUNCTION("""COMPUTED_VALUE"""),"")</f>
        <v/>
      </c>
      <c r="AO1004" s="1" t="str">
        <f>IFERROR(__xludf.DUMMYFUNCTION("""COMPUTED_VALUE"""),"")</f>
        <v/>
      </c>
      <c r="AP1004" s="1" t="str">
        <f>IFERROR(__xludf.DUMMYFUNCTION("""COMPUTED_VALUE"""),"")</f>
        <v/>
      </c>
      <c r="AR1004" s="1" t="s">
        <v>25</v>
      </c>
      <c r="AS1004" s="1" t="s">
        <v>25</v>
      </c>
      <c r="AT1004" s="1" t="s">
        <v>25</v>
      </c>
      <c r="AU1004" s="1" t="s">
        <v>25</v>
      </c>
      <c r="AV1004" s="1" t="s">
        <v>25</v>
      </c>
      <c r="AY1004" s="1" t="s">
        <v>25</v>
      </c>
      <c r="AZ1004" s="1" t="s">
        <v>25</v>
      </c>
      <c r="BA1004" s="1" t="s">
        <v>25</v>
      </c>
      <c r="BB1004" s="1" t="s">
        <v>25</v>
      </c>
      <c r="BC1004" s="1" t="s">
        <v>25</v>
      </c>
      <c r="BD1004" s="1"/>
      <c r="BE1004" s="1"/>
      <c r="BF1004" s="1"/>
      <c r="BG1004" s="1"/>
      <c r="BH1004" s="1"/>
      <c r="BI1004" s="1"/>
      <c r="BJ1004" s="1"/>
      <c r="BL1004" s="1" t="s">
        <v>25</v>
      </c>
    </row>
    <row r="1005" ht="15.75" customHeight="1">
      <c r="A1005" s="1"/>
      <c r="B1005" s="1"/>
      <c r="C1005" s="1"/>
      <c r="D1005" s="1" t="s">
        <v>25</v>
      </c>
      <c r="E1005" s="1" t="s">
        <v>25</v>
      </c>
      <c r="F1005" s="1" t="s">
        <v>25</v>
      </c>
      <c r="G1005" s="1" t="s">
        <v>25</v>
      </c>
      <c r="H1005" s="1" t="s">
        <v>25</v>
      </c>
      <c r="M1005" s="1"/>
      <c r="N1005" s="1"/>
      <c r="O1005" s="1"/>
      <c r="P1005" s="1"/>
      <c r="Q1005" s="1"/>
      <c r="S1005" s="1" t="s">
        <v>25</v>
      </c>
      <c r="T1005" s="1" t="s">
        <v>25</v>
      </c>
      <c r="U1005" s="1" t="s">
        <v>25</v>
      </c>
      <c r="V1005" s="1" t="s">
        <v>25</v>
      </c>
      <c r="W1005" s="1" t="s">
        <v>25</v>
      </c>
      <c r="Y1005" s="1" t="str">
        <f>IFERROR(__xludf.DUMMYFUNCTION("UNIQUE(S1005:W1005, TRUE)"),"")</f>
        <v/>
      </c>
      <c r="AE1005" s="1" t="str">
        <f t="shared" ref="AE1005:AI1005" si="1005">IF($A1005&lt;&gt;"", COUNTIF($D1005:$H1005, "=" &amp; Y1005),"")</f>
        <v/>
      </c>
      <c r="AF1005" s="1" t="str">
        <f t="shared" si="1005"/>
        <v/>
      </c>
      <c r="AG1005" s="1" t="str">
        <f t="shared" si="1005"/>
        <v/>
      </c>
      <c r="AH1005" s="1" t="str">
        <f t="shared" si="1005"/>
        <v/>
      </c>
      <c r="AI1005" s="1" t="str">
        <f t="shared" si="1005"/>
        <v/>
      </c>
      <c r="AJ1005" s="1" t="str">
        <f t="shared" si="3"/>
        <v/>
      </c>
      <c r="AL1005" s="1" t="str">
        <f>IFERROR(__xludf.DUMMYFUNCTION("IFERROR(TRANSPOSE(SORT(TRANSPOSE(FILTER(AE1005:AI1005, AE1005:AI1005&lt;&gt;0)),1, FALSE)))"),"")</f>
        <v/>
      </c>
      <c r="AM1005" s="1" t="str">
        <f>IFERROR(__xludf.DUMMYFUNCTION("""COMPUTED_VALUE"""),"")</f>
        <v/>
      </c>
      <c r="AN1005" s="1" t="str">
        <f>IFERROR(__xludf.DUMMYFUNCTION("""COMPUTED_VALUE"""),"")</f>
        <v/>
      </c>
      <c r="AO1005" s="1" t="str">
        <f>IFERROR(__xludf.DUMMYFUNCTION("""COMPUTED_VALUE"""),"")</f>
        <v/>
      </c>
      <c r="AP1005" s="1" t="str">
        <f>IFERROR(__xludf.DUMMYFUNCTION("""COMPUTED_VALUE"""),"")</f>
        <v/>
      </c>
      <c r="AR1005" s="1" t="s">
        <v>25</v>
      </c>
      <c r="AS1005" s="1" t="s">
        <v>25</v>
      </c>
      <c r="AT1005" s="1" t="s">
        <v>25</v>
      </c>
      <c r="AU1005" s="1" t="s">
        <v>25</v>
      </c>
      <c r="AV1005" s="1" t="s">
        <v>25</v>
      </c>
      <c r="AY1005" s="1" t="s">
        <v>25</v>
      </c>
      <c r="AZ1005" s="1" t="s">
        <v>25</v>
      </c>
      <c r="BA1005" s="1" t="s">
        <v>25</v>
      </c>
      <c r="BB1005" s="1" t="s">
        <v>25</v>
      </c>
      <c r="BC1005" s="1" t="s">
        <v>25</v>
      </c>
      <c r="BD1005" s="1"/>
      <c r="BE1005" s="1"/>
      <c r="BF1005" s="1"/>
      <c r="BG1005" s="1"/>
      <c r="BH1005" s="1"/>
      <c r="BI1005" s="1"/>
      <c r="BJ1005" s="1"/>
      <c r="BL1005" s="1" t="s">
        <v>25</v>
      </c>
    </row>
    <row r="1006" ht="15.75" customHeight="1">
      <c r="A1006" s="1"/>
      <c r="B1006" s="1"/>
      <c r="C1006" s="1"/>
      <c r="D1006" s="1" t="s">
        <v>25</v>
      </c>
      <c r="E1006" s="1" t="s">
        <v>25</v>
      </c>
      <c r="F1006" s="1" t="s">
        <v>25</v>
      </c>
      <c r="G1006" s="1" t="s">
        <v>25</v>
      </c>
      <c r="H1006" s="1" t="s">
        <v>25</v>
      </c>
      <c r="M1006" s="1"/>
      <c r="N1006" s="1"/>
      <c r="O1006" s="1"/>
      <c r="P1006" s="1"/>
      <c r="Q1006" s="1"/>
      <c r="S1006" s="1" t="s">
        <v>25</v>
      </c>
      <c r="T1006" s="1" t="s">
        <v>25</v>
      </c>
      <c r="U1006" s="1" t="s">
        <v>25</v>
      </c>
      <c r="V1006" s="1" t="s">
        <v>25</v>
      </c>
      <c r="W1006" s="1" t="s">
        <v>25</v>
      </c>
      <c r="Y1006" s="1" t="str">
        <f>IFERROR(__xludf.DUMMYFUNCTION("UNIQUE(S1006:W1006, TRUE)"),"")</f>
        <v/>
      </c>
      <c r="AE1006" s="1" t="str">
        <f t="shared" ref="AE1006:AI1006" si="1006">IF($A1006&lt;&gt;"", COUNTIF($D1006:$H1006, "=" &amp; Y1006),"")</f>
        <v/>
      </c>
      <c r="AF1006" s="1" t="str">
        <f t="shared" si="1006"/>
        <v/>
      </c>
      <c r="AG1006" s="1" t="str">
        <f t="shared" si="1006"/>
        <v/>
      </c>
      <c r="AH1006" s="1" t="str">
        <f t="shared" si="1006"/>
        <v/>
      </c>
      <c r="AI1006" s="1" t="str">
        <f t="shared" si="1006"/>
        <v/>
      </c>
      <c r="AJ1006" s="1" t="str">
        <f t="shared" si="3"/>
        <v/>
      </c>
      <c r="AL1006" s="1" t="str">
        <f>IFERROR(__xludf.DUMMYFUNCTION("IFERROR(TRANSPOSE(SORT(TRANSPOSE(FILTER(AE1006:AI1006, AE1006:AI1006&lt;&gt;0)),1, FALSE)))"),"")</f>
        <v/>
      </c>
      <c r="AM1006" s="1" t="str">
        <f>IFERROR(__xludf.DUMMYFUNCTION("""COMPUTED_VALUE"""),"")</f>
        <v/>
      </c>
      <c r="AN1006" s="1" t="str">
        <f>IFERROR(__xludf.DUMMYFUNCTION("""COMPUTED_VALUE"""),"")</f>
        <v/>
      </c>
      <c r="AO1006" s="1" t="str">
        <f>IFERROR(__xludf.DUMMYFUNCTION("""COMPUTED_VALUE"""),"")</f>
        <v/>
      </c>
      <c r="AP1006" s="1" t="str">
        <f>IFERROR(__xludf.DUMMYFUNCTION("""COMPUTED_VALUE"""),"")</f>
        <v/>
      </c>
      <c r="AR1006" s="1" t="s">
        <v>25</v>
      </c>
      <c r="AS1006" s="1" t="s">
        <v>25</v>
      </c>
      <c r="AT1006" s="1" t="s">
        <v>25</v>
      </c>
      <c r="AU1006" s="1" t="s">
        <v>25</v>
      </c>
      <c r="AV1006" s="1" t="s">
        <v>25</v>
      </c>
      <c r="AY1006" s="1" t="s">
        <v>25</v>
      </c>
      <c r="AZ1006" s="1" t="s">
        <v>25</v>
      </c>
      <c r="BA1006" s="1" t="s">
        <v>25</v>
      </c>
      <c r="BB1006" s="1" t="s">
        <v>25</v>
      </c>
      <c r="BC1006" s="1" t="s">
        <v>25</v>
      </c>
      <c r="BD1006" s="1"/>
      <c r="BE1006" s="1"/>
      <c r="BF1006" s="1"/>
      <c r="BG1006" s="1"/>
      <c r="BH1006" s="1"/>
      <c r="BI1006" s="1"/>
      <c r="BJ1006" s="1"/>
      <c r="BL1006" s="1" t="s">
        <v>25</v>
      </c>
    </row>
    <row r="1007" ht="15.75" customHeight="1">
      <c r="A1007" s="1"/>
      <c r="B1007" s="1"/>
      <c r="C1007" s="1"/>
      <c r="D1007" s="1" t="s">
        <v>25</v>
      </c>
      <c r="E1007" s="1" t="s">
        <v>25</v>
      </c>
      <c r="F1007" s="1" t="s">
        <v>25</v>
      </c>
      <c r="G1007" s="1" t="s">
        <v>25</v>
      </c>
      <c r="H1007" s="1" t="s">
        <v>25</v>
      </c>
      <c r="M1007" s="1"/>
      <c r="N1007" s="1"/>
      <c r="O1007" s="1"/>
      <c r="P1007" s="1"/>
      <c r="Q1007" s="1"/>
      <c r="S1007" s="1" t="s">
        <v>25</v>
      </c>
      <c r="T1007" s="1" t="s">
        <v>25</v>
      </c>
      <c r="U1007" s="1" t="s">
        <v>25</v>
      </c>
      <c r="V1007" s="1" t="s">
        <v>25</v>
      </c>
      <c r="W1007" s="1" t="s">
        <v>25</v>
      </c>
      <c r="Y1007" s="1" t="str">
        <f>IFERROR(__xludf.DUMMYFUNCTION("UNIQUE(S1007:W1007, TRUE)"),"")</f>
        <v/>
      </c>
      <c r="AE1007" s="1" t="str">
        <f t="shared" ref="AE1007:AI1007" si="1007">IF($A1007&lt;&gt;"", COUNTIF($D1007:$H1007, "=" &amp; Y1007),"")</f>
        <v/>
      </c>
      <c r="AF1007" s="1" t="str">
        <f t="shared" si="1007"/>
        <v/>
      </c>
      <c r="AG1007" s="1" t="str">
        <f t="shared" si="1007"/>
        <v/>
      </c>
      <c r="AH1007" s="1" t="str">
        <f t="shared" si="1007"/>
        <v/>
      </c>
      <c r="AI1007" s="1" t="str">
        <f t="shared" si="1007"/>
        <v/>
      </c>
      <c r="AJ1007" s="1" t="str">
        <f t="shared" si="3"/>
        <v/>
      </c>
      <c r="AL1007" s="1" t="str">
        <f>IFERROR(__xludf.DUMMYFUNCTION("IFERROR(TRANSPOSE(SORT(TRANSPOSE(FILTER(AE1007:AI1007, AE1007:AI1007&lt;&gt;0)),1, FALSE)))"),"")</f>
        <v/>
      </c>
      <c r="AM1007" s="1" t="str">
        <f>IFERROR(__xludf.DUMMYFUNCTION("""COMPUTED_VALUE"""),"")</f>
        <v/>
      </c>
      <c r="AN1007" s="1" t="str">
        <f>IFERROR(__xludf.DUMMYFUNCTION("""COMPUTED_VALUE"""),"")</f>
        <v/>
      </c>
      <c r="AO1007" s="1" t="str">
        <f>IFERROR(__xludf.DUMMYFUNCTION("""COMPUTED_VALUE"""),"")</f>
        <v/>
      </c>
      <c r="AP1007" s="1" t="str">
        <f>IFERROR(__xludf.DUMMYFUNCTION("""COMPUTED_VALUE"""),"")</f>
        <v/>
      </c>
      <c r="AR1007" s="1" t="s">
        <v>25</v>
      </c>
      <c r="AS1007" s="1" t="s">
        <v>25</v>
      </c>
      <c r="AT1007" s="1" t="s">
        <v>25</v>
      </c>
      <c r="AU1007" s="1" t="s">
        <v>25</v>
      </c>
      <c r="AV1007" s="1" t="s">
        <v>25</v>
      </c>
      <c r="AY1007" s="1" t="s">
        <v>25</v>
      </c>
      <c r="AZ1007" s="1" t="s">
        <v>25</v>
      </c>
      <c r="BA1007" s="1" t="s">
        <v>25</v>
      </c>
      <c r="BB1007" s="1" t="s">
        <v>25</v>
      </c>
      <c r="BC1007" s="1" t="s">
        <v>25</v>
      </c>
      <c r="BD1007" s="1"/>
      <c r="BE1007" s="1"/>
      <c r="BF1007" s="1"/>
      <c r="BG1007" s="1"/>
      <c r="BH1007" s="1"/>
      <c r="BI1007" s="1"/>
      <c r="BJ1007" s="1"/>
      <c r="BL1007" s="1" t="s">
        <v>25</v>
      </c>
    </row>
    <row r="1008" ht="15.75" customHeight="1">
      <c r="A1008" s="1"/>
      <c r="B1008" s="1"/>
      <c r="C1008" s="1"/>
      <c r="D1008" s="1" t="s">
        <v>25</v>
      </c>
      <c r="E1008" s="1" t="s">
        <v>25</v>
      </c>
      <c r="F1008" s="1" t="s">
        <v>25</v>
      </c>
      <c r="G1008" s="1" t="s">
        <v>25</v>
      </c>
      <c r="H1008" s="1" t="s">
        <v>25</v>
      </c>
      <c r="M1008" s="1"/>
      <c r="N1008" s="1"/>
      <c r="O1008" s="1"/>
      <c r="P1008" s="1"/>
      <c r="Q1008" s="1"/>
      <c r="S1008" s="1" t="s">
        <v>25</v>
      </c>
      <c r="T1008" s="1" t="s">
        <v>25</v>
      </c>
      <c r="U1008" s="1" t="s">
        <v>25</v>
      </c>
      <c r="V1008" s="1" t="s">
        <v>25</v>
      </c>
      <c r="W1008" s="1" t="s">
        <v>25</v>
      </c>
      <c r="Y1008" s="1" t="str">
        <f>IFERROR(__xludf.DUMMYFUNCTION("UNIQUE(S1008:W1008, TRUE)"),"")</f>
        <v/>
      </c>
      <c r="AE1008" s="1" t="str">
        <f t="shared" ref="AE1008:AI1008" si="1008">IF($A1008&lt;&gt;"", COUNTIF($D1008:$H1008, "=" &amp; Y1008),"")</f>
        <v/>
      </c>
      <c r="AF1008" s="1" t="str">
        <f t="shared" si="1008"/>
        <v/>
      </c>
      <c r="AG1008" s="1" t="str">
        <f t="shared" si="1008"/>
        <v/>
      </c>
      <c r="AH1008" s="1" t="str">
        <f t="shared" si="1008"/>
        <v/>
      </c>
      <c r="AI1008" s="1" t="str">
        <f t="shared" si="1008"/>
        <v/>
      </c>
      <c r="AJ1008" s="1" t="str">
        <f t="shared" si="3"/>
        <v/>
      </c>
      <c r="AL1008" s="1" t="str">
        <f>IFERROR(__xludf.DUMMYFUNCTION("IFERROR(TRANSPOSE(SORT(TRANSPOSE(FILTER(AE1008:AI1008, AE1008:AI1008&lt;&gt;0)),1, FALSE)))"),"")</f>
        <v/>
      </c>
      <c r="AM1008" s="1" t="str">
        <f>IFERROR(__xludf.DUMMYFUNCTION("""COMPUTED_VALUE"""),"")</f>
        <v/>
      </c>
      <c r="AN1008" s="1" t="str">
        <f>IFERROR(__xludf.DUMMYFUNCTION("""COMPUTED_VALUE"""),"")</f>
        <v/>
      </c>
      <c r="AO1008" s="1" t="str">
        <f>IFERROR(__xludf.DUMMYFUNCTION("""COMPUTED_VALUE"""),"")</f>
        <v/>
      </c>
      <c r="AP1008" s="1" t="str">
        <f>IFERROR(__xludf.DUMMYFUNCTION("""COMPUTED_VALUE"""),"")</f>
        <v/>
      </c>
      <c r="AR1008" s="1" t="s">
        <v>25</v>
      </c>
      <c r="AS1008" s="1" t="s">
        <v>25</v>
      </c>
      <c r="AT1008" s="1" t="s">
        <v>25</v>
      </c>
      <c r="AU1008" s="1" t="s">
        <v>25</v>
      </c>
      <c r="AV1008" s="1" t="s">
        <v>25</v>
      </c>
      <c r="AY1008" s="1" t="s">
        <v>25</v>
      </c>
      <c r="AZ1008" s="1" t="s">
        <v>25</v>
      </c>
      <c r="BA1008" s="1" t="s">
        <v>25</v>
      </c>
      <c r="BB1008" s="1" t="s">
        <v>25</v>
      </c>
      <c r="BC1008" s="1" t="s">
        <v>25</v>
      </c>
      <c r="BD1008" s="1"/>
      <c r="BE1008" s="1"/>
      <c r="BF1008" s="1"/>
      <c r="BG1008" s="1"/>
      <c r="BH1008" s="1"/>
      <c r="BI1008" s="1"/>
      <c r="BJ1008" s="1"/>
      <c r="BL1008" s="1" t="s">
        <v>25</v>
      </c>
    </row>
    <row r="1009" ht="15.75" customHeight="1">
      <c r="A1009" s="1"/>
      <c r="B1009" s="1"/>
      <c r="C1009" s="1"/>
      <c r="D1009" s="1" t="s">
        <v>25</v>
      </c>
      <c r="E1009" s="1" t="s">
        <v>25</v>
      </c>
      <c r="F1009" s="1" t="s">
        <v>25</v>
      </c>
      <c r="G1009" s="1" t="s">
        <v>25</v>
      </c>
      <c r="H1009" s="1" t="s">
        <v>25</v>
      </c>
      <c r="M1009" s="1"/>
      <c r="N1009" s="1"/>
      <c r="O1009" s="1"/>
      <c r="P1009" s="1"/>
      <c r="Q1009" s="1"/>
      <c r="S1009" s="1" t="s">
        <v>25</v>
      </c>
      <c r="T1009" s="1" t="s">
        <v>25</v>
      </c>
      <c r="U1009" s="1" t="s">
        <v>25</v>
      </c>
      <c r="V1009" s="1" t="s">
        <v>25</v>
      </c>
      <c r="W1009" s="1" t="s">
        <v>25</v>
      </c>
      <c r="Y1009" s="1" t="str">
        <f>IFERROR(__xludf.DUMMYFUNCTION("UNIQUE(S1009:W1009, TRUE)"),"")</f>
        <v/>
      </c>
      <c r="AE1009" s="1" t="str">
        <f t="shared" ref="AE1009:AI1009" si="1009">IF($A1009&lt;&gt;"", COUNTIF($D1009:$H1009, "=" &amp; Y1009),"")</f>
        <v/>
      </c>
      <c r="AF1009" s="1" t="str">
        <f t="shared" si="1009"/>
        <v/>
      </c>
      <c r="AG1009" s="1" t="str">
        <f t="shared" si="1009"/>
        <v/>
      </c>
      <c r="AH1009" s="1" t="str">
        <f t="shared" si="1009"/>
        <v/>
      </c>
      <c r="AI1009" s="1" t="str">
        <f t="shared" si="1009"/>
        <v/>
      </c>
      <c r="AJ1009" s="1" t="str">
        <f t="shared" si="3"/>
        <v/>
      </c>
      <c r="AL1009" s="1" t="str">
        <f>IFERROR(__xludf.DUMMYFUNCTION("IFERROR(TRANSPOSE(SORT(TRANSPOSE(FILTER(AE1009:AI1009, AE1009:AI1009&lt;&gt;0)),1, FALSE)))"),"")</f>
        <v/>
      </c>
      <c r="AM1009" s="1" t="str">
        <f>IFERROR(__xludf.DUMMYFUNCTION("""COMPUTED_VALUE"""),"")</f>
        <v/>
      </c>
      <c r="AN1009" s="1" t="str">
        <f>IFERROR(__xludf.DUMMYFUNCTION("""COMPUTED_VALUE"""),"")</f>
        <v/>
      </c>
      <c r="AO1009" s="1" t="str">
        <f>IFERROR(__xludf.DUMMYFUNCTION("""COMPUTED_VALUE"""),"")</f>
        <v/>
      </c>
      <c r="AP1009" s="1" t="str">
        <f>IFERROR(__xludf.DUMMYFUNCTION("""COMPUTED_VALUE"""),"")</f>
        <v/>
      </c>
      <c r="AR1009" s="1" t="s">
        <v>25</v>
      </c>
      <c r="AS1009" s="1" t="s">
        <v>25</v>
      </c>
      <c r="AT1009" s="1" t="s">
        <v>25</v>
      </c>
      <c r="AU1009" s="1" t="s">
        <v>25</v>
      </c>
      <c r="AV1009" s="1" t="s">
        <v>25</v>
      </c>
      <c r="AY1009" s="1" t="s">
        <v>25</v>
      </c>
      <c r="AZ1009" s="1" t="s">
        <v>25</v>
      </c>
      <c r="BA1009" s="1" t="s">
        <v>25</v>
      </c>
      <c r="BB1009" s="1" t="s">
        <v>25</v>
      </c>
      <c r="BC1009" s="1" t="s">
        <v>25</v>
      </c>
      <c r="BD1009" s="1"/>
      <c r="BE1009" s="1"/>
      <c r="BF1009" s="1"/>
      <c r="BG1009" s="1"/>
      <c r="BH1009" s="1"/>
      <c r="BI1009" s="1"/>
      <c r="BJ1009" s="1"/>
      <c r="BL1009" s="1" t="s">
        <v>25</v>
      </c>
    </row>
    <row r="1010" ht="15.75" customHeight="1">
      <c r="A1010" s="1"/>
      <c r="B1010" s="1"/>
      <c r="C1010" s="1"/>
      <c r="D1010" s="1" t="s">
        <v>25</v>
      </c>
      <c r="E1010" s="1" t="s">
        <v>25</v>
      </c>
      <c r="F1010" s="1" t="s">
        <v>25</v>
      </c>
      <c r="G1010" s="1" t="s">
        <v>25</v>
      </c>
      <c r="H1010" s="1" t="s">
        <v>25</v>
      </c>
      <c r="M1010" s="1"/>
      <c r="N1010" s="1"/>
      <c r="O1010" s="1"/>
      <c r="P1010" s="1"/>
      <c r="Q1010" s="1"/>
      <c r="S1010" s="1" t="s">
        <v>25</v>
      </c>
      <c r="T1010" s="1" t="s">
        <v>25</v>
      </c>
      <c r="U1010" s="1" t="s">
        <v>25</v>
      </c>
      <c r="V1010" s="1" t="s">
        <v>25</v>
      </c>
      <c r="W1010" s="1" t="s">
        <v>25</v>
      </c>
      <c r="Y1010" s="1" t="str">
        <f>IFERROR(__xludf.DUMMYFUNCTION("UNIQUE(S1010:W1010, TRUE)"),"")</f>
        <v/>
      </c>
      <c r="AE1010" s="1" t="str">
        <f t="shared" ref="AE1010:AI1010" si="1010">IF($A1010&lt;&gt;"", COUNTIF($D1010:$H1010, "=" &amp; Y1010),"")</f>
        <v/>
      </c>
      <c r="AF1010" s="1" t="str">
        <f t="shared" si="1010"/>
        <v/>
      </c>
      <c r="AG1010" s="1" t="str">
        <f t="shared" si="1010"/>
        <v/>
      </c>
      <c r="AH1010" s="1" t="str">
        <f t="shared" si="1010"/>
        <v/>
      </c>
      <c r="AI1010" s="1" t="str">
        <f t="shared" si="1010"/>
        <v/>
      </c>
      <c r="AJ1010" s="1" t="str">
        <f t="shared" si="3"/>
        <v/>
      </c>
      <c r="AL1010" s="1" t="str">
        <f>IFERROR(__xludf.DUMMYFUNCTION("IFERROR(TRANSPOSE(SORT(TRANSPOSE(FILTER(AE1010:AI1010, AE1010:AI1010&lt;&gt;0)),1, FALSE)))"),"")</f>
        <v/>
      </c>
      <c r="AM1010" s="1" t="str">
        <f>IFERROR(__xludf.DUMMYFUNCTION("""COMPUTED_VALUE"""),"")</f>
        <v/>
      </c>
      <c r="AN1010" s="1" t="str">
        <f>IFERROR(__xludf.DUMMYFUNCTION("""COMPUTED_VALUE"""),"")</f>
        <v/>
      </c>
      <c r="AO1010" s="1" t="str">
        <f>IFERROR(__xludf.DUMMYFUNCTION("""COMPUTED_VALUE"""),"")</f>
        <v/>
      </c>
      <c r="AP1010" s="1" t="str">
        <f>IFERROR(__xludf.DUMMYFUNCTION("""COMPUTED_VALUE"""),"")</f>
        <v/>
      </c>
      <c r="AR1010" s="1" t="s">
        <v>25</v>
      </c>
      <c r="AS1010" s="1" t="s">
        <v>25</v>
      </c>
      <c r="AT1010" s="1" t="s">
        <v>25</v>
      </c>
      <c r="AU1010" s="1" t="s">
        <v>25</v>
      </c>
      <c r="AV1010" s="1" t="s">
        <v>25</v>
      </c>
      <c r="AY1010" s="1" t="s">
        <v>25</v>
      </c>
      <c r="AZ1010" s="1" t="s">
        <v>25</v>
      </c>
      <c r="BA1010" s="1" t="s">
        <v>25</v>
      </c>
      <c r="BB1010" s="1" t="s">
        <v>25</v>
      </c>
      <c r="BC1010" s="1" t="s">
        <v>25</v>
      </c>
      <c r="BD1010" s="1"/>
      <c r="BE1010" s="1"/>
      <c r="BF1010" s="1"/>
      <c r="BG1010" s="1"/>
      <c r="BH1010" s="1"/>
      <c r="BI1010" s="1"/>
      <c r="BJ1010" s="1"/>
      <c r="BL1010" s="1" t="s">
        <v>25</v>
      </c>
    </row>
    <row r="1011" ht="15.75" customHeight="1">
      <c r="A1011" s="1"/>
      <c r="B1011" s="1"/>
      <c r="C1011" s="1"/>
      <c r="D1011" s="1" t="s">
        <v>25</v>
      </c>
      <c r="E1011" s="1" t="s">
        <v>25</v>
      </c>
      <c r="F1011" s="1" t="s">
        <v>25</v>
      </c>
      <c r="G1011" s="1" t="s">
        <v>25</v>
      </c>
      <c r="H1011" s="1" t="s">
        <v>25</v>
      </c>
      <c r="M1011" s="1"/>
      <c r="N1011" s="1"/>
      <c r="O1011" s="1"/>
      <c r="P1011" s="1"/>
      <c r="Q1011" s="1"/>
      <c r="S1011" s="1" t="s">
        <v>25</v>
      </c>
      <c r="T1011" s="1" t="s">
        <v>25</v>
      </c>
      <c r="U1011" s="1" t="s">
        <v>25</v>
      </c>
      <c r="V1011" s="1" t="s">
        <v>25</v>
      </c>
      <c r="W1011" s="1" t="s">
        <v>25</v>
      </c>
      <c r="Y1011" s="1" t="str">
        <f>IFERROR(__xludf.DUMMYFUNCTION("UNIQUE(S1011:W1011, TRUE)"),"")</f>
        <v/>
      </c>
      <c r="AE1011" s="1" t="str">
        <f t="shared" ref="AE1011:AI1011" si="1011">IF($A1011&lt;&gt;"", COUNTIF($D1011:$H1011, "=" &amp; Y1011),"")</f>
        <v/>
      </c>
      <c r="AF1011" s="1" t="str">
        <f t="shared" si="1011"/>
        <v/>
      </c>
      <c r="AG1011" s="1" t="str">
        <f t="shared" si="1011"/>
        <v/>
      </c>
      <c r="AH1011" s="1" t="str">
        <f t="shared" si="1011"/>
        <v/>
      </c>
      <c r="AI1011" s="1" t="str">
        <f t="shared" si="1011"/>
        <v/>
      </c>
      <c r="AJ1011" s="1" t="str">
        <f t="shared" si="3"/>
        <v/>
      </c>
      <c r="AL1011" s="1" t="str">
        <f>IFERROR(__xludf.DUMMYFUNCTION("IFERROR(TRANSPOSE(SORT(TRANSPOSE(FILTER(AE1011:AI1011, AE1011:AI1011&lt;&gt;0)),1, FALSE)))"),"")</f>
        <v/>
      </c>
      <c r="AM1011" s="1" t="str">
        <f>IFERROR(__xludf.DUMMYFUNCTION("""COMPUTED_VALUE"""),"")</f>
        <v/>
      </c>
      <c r="AN1011" s="1" t="str">
        <f>IFERROR(__xludf.DUMMYFUNCTION("""COMPUTED_VALUE"""),"")</f>
        <v/>
      </c>
      <c r="AO1011" s="1" t="str">
        <f>IFERROR(__xludf.DUMMYFUNCTION("""COMPUTED_VALUE"""),"")</f>
        <v/>
      </c>
      <c r="AP1011" s="1" t="str">
        <f>IFERROR(__xludf.DUMMYFUNCTION("""COMPUTED_VALUE"""),"")</f>
        <v/>
      </c>
      <c r="AR1011" s="1" t="s">
        <v>25</v>
      </c>
      <c r="AS1011" s="1" t="s">
        <v>25</v>
      </c>
      <c r="AT1011" s="1" t="s">
        <v>25</v>
      </c>
      <c r="AU1011" s="1" t="s">
        <v>25</v>
      </c>
      <c r="AV1011" s="1" t="s">
        <v>25</v>
      </c>
      <c r="AY1011" s="1" t="s">
        <v>25</v>
      </c>
      <c r="AZ1011" s="1" t="s">
        <v>25</v>
      </c>
      <c r="BA1011" s="1" t="s">
        <v>25</v>
      </c>
      <c r="BB1011" s="1" t="s">
        <v>25</v>
      </c>
      <c r="BC1011" s="1" t="s">
        <v>25</v>
      </c>
      <c r="BD1011" s="1"/>
      <c r="BE1011" s="1"/>
      <c r="BF1011" s="1"/>
      <c r="BG1011" s="1"/>
      <c r="BH1011" s="1"/>
      <c r="BI1011" s="1"/>
      <c r="BJ1011" s="1"/>
      <c r="BL1011" s="1" t="s">
        <v>25</v>
      </c>
    </row>
    <row r="1012" ht="15.75" customHeight="1">
      <c r="A1012" s="1"/>
      <c r="B1012" s="1"/>
      <c r="C1012" s="1"/>
      <c r="D1012" s="1" t="s">
        <v>25</v>
      </c>
      <c r="E1012" s="1" t="s">
        <v>25</v>
      </c>
      <c r="F1012" s="1" t="s">
        <v>25</v>
      </c>
      <c r="G1012" s="1" t="s">
        <v>25</v>
      </c>
      <c r="H1012" s="1" t="s">
        <v>25</v>
      </c>
      <c r="M1012" s="1"/>
      <c r="N1012" s="1"/>
      <c r="O1012" s="1"/>
      <c r="P1012" s="1"/>
      <c r="Q1012" s="1"/>
      <c r="S1012" s="1" t="s">
        <v>25</v>
      </c>
      <c r="T1012" s="1" t="s">
        <v>25</v>
      </c>
      <c r="U1012" s="1" t="s">
        <v>25</v>
      </c>
      <c r="V1012" s="1" t="s">
        <v>25</v>
      </c>
      <c r="W1012" s="1" t="s">
        <v>25</v>
      </c>
      <c r="Y1012" s="1" t="str">
        <f>IFERROR(__xludf.DUMMYFUNCTION("UNIQUE(S1012:W1012, TRUE)"),"")</f>
        <v/>
      </c>
      <c r="AE1012" s="1" t="str">
        <f t="shared" ref="AE1012:AI1012" si="1012">IF($A1012&lt;&gt;"", COUNTIF($D1012:$H1012, "=" &amp; Y1012),"")</f>
        <v/>
      </c>
      <c r="AF1012" s="1" t="str">
        <f t="shared" si="1012"/>
        <v/>
      </c>
      <c r="AG1012" s="1" t="str">
        <f t="shared" si="1012"/>
        <v/>
      </c>
      <c r="AH1012" s="1" t="str">
        <f t="shared" si="1012"/>
        <v/>
      </c>
      <c r="AI1012" s="1" t="str">
        <f t="shared" si="1012"/>
        <v/>
      </c>
      <c r="AJ1012" s="1" t="str">
        <f t="shared" si="3"/>
        <v/>
      </c>
      <c r="AL1012" s="1" t="str">
        <f>IFERROR(__xludf.DUMMYFUNCTION("IFERROR(TRANSPOSE(SORT(TRANSPOSE(FILTER(AE1012:AI1012, AE1012:AI1012&lt;&gt;0)),1, FALSE)))"),"")</f>
        <v/>
      </c>
      <c r="AM1012" s="1" t="str">
        <f>IFERROR(__xludf.DUMMYFUNCTION("""COMPUTED_VALUE"""),"")</f>
        <v/>
      </c>
      <c r="AN1012" s="1" t="str">
        <f>IFERROR(__xludf.DUMMYFUNCTION("""COMPUTED_VALUE"""),"")</f>
        <v/>
      </c>
      <c r="AO1012" s="1" t="str">
        <f>IFERROR(__xludf.DUMMYFUNCTION("""COMPUTED_VALUE"""),"")</f>
        <v/>
      </c>
      <c r="AP1012" s="1" t="str">
        <f>IFERROR(__xludf.DUMMYFUNCTION("""COMPUTED_VALUE"""),"")</f>
        <v/>
      </c>
      <c r="AR1012" s="1" t="s">
        <v>25</v>
      </c>
      <c r="AS1012" s="1" t="s">
        <v>25</v>
      </c>
      <c r="AT1012" s="1" t="s">
        <v>25</v>
      </c>
      <c r="AU1012" s="1" t="s">
        <v>25</v>
      </c>
      <c r="AV1012" s="1" t="s">
        <v>25</v>
      </c>
      <c r="AY1012" s="1" t="s">
        <v>25</v>
      </c>
      <c r="AZ1012" s="1" t="s">
        <v>25</v>
      </c>
      <c r="BA1012" s="1" t="s">
        <v>25</v>
      </c>
      <c r="BB1012" s="1" t="s">
        <v>25</v>
      </c>
      <c r="BC1012" s="1" t="s">
        <v>25</v>
      </c>
      <c r="BD1012" s="1"/>
      <c r="BE1012" s="1"/>
      <c r="BF1012" s="1"/>
      <c r="BG1012" s="1"/>
      <c r="BH1012" s="1"/>
      <c r="BI1012" s="1"/>
      <c r="BJ1012" s="1"/>
      <c r="BL1012" s="1" t="s">
        <v>25</v>
      </c>
    </row>
    <row r="1013" ht="15.75" customHeight="1">
      <c r="A1013" s="1"/>
      <c r="B1013" s="1"/>
      <c r="C1013" s="1"/>
      <c r="D1013" s="1" t="s">
        <v>25</v>
      </c>
      <c r="E1013" s="1" t="s">
        <v>25</v>
      </c>
      <c r="F1013" s="1" t="s">
        <v>25</v>
      </c>
      <c r="G1013" s="1" t="s">
        <v>25</v>
      </c>
      <c r="H1013" s="1" t="s">
        <v>25</v>
      </c>
      <c r="M1013" s="1"/>
      <c r="N1013" s="1"/>
      <c r="O1013" s="1"/>
      <c r="P1013" s="1"/>
      <c r="Q1013" s="1"/>
      <c r="S1013" s="1" t="s">
        <v>25</v>
      </c>
      <c r="T1013" s="1" t="s">
        <v>25</v>
      </c>
      <c r="U1013" s="1" t="s">
        <v>25</v>
      </c>
      <c r="V1013" s="1" t="s">
        <v>25</v>
      </c>
      <c r="W1013" s="1" t="s">
        <v>25</v>
      </c>
      <c r="Y1013" s="1" t="str">
        <f>IFERROR(__xludf.DUMMYFUNCTION("UNIQUE(S1013:W1013, TRUE)"),"")</f>
        <v/>
      </c>
      <c r="AE1013" s="1" t="str">
        <f t="shared" ref="AE1013:AI1013" si="1013">IF($A1013&lt;&gt;"", COUNTIF($D1013:$H1013, "=" &amp; Y1013),"")</f>
        <v/>
      </c>
      <c r="AF1013" s="1" t="str">
        <f t="shared" si="1013"/>
        <v/>
      </c>
      <c r="AG1013" s="1" t="str">
        <f t="shared" si="1013"/>
        <v/>
      </c>
      <c r="AH1013" s="1" t="str">
        <f t="shared" si="1013"/>
        <v/>
      </c>
      <c r="AI1013" s="1" t="str">
        <f t="shared" si="1013"/>
        <v/>
      </c>
      <c r="AJ1013" s="1" t="str">
        <f t="shared" si="3"/>
        <v/>
      </c>
      <c r="AL1013" s="1" t="str">
        <f>IFERROR(__xludf.DUMMYFUNCTION("IFERROR(TRANSPOSE(SORT(TRANSPOSE(FILTER(AE1013:AI1013, AE1013:AI1013&lt;&gt;0)),1, FALSE)))"),"")</f>
        <v/>
      </c>
      <c r="AM1013" s="1" t="str">
        <f>IFERROR(__xludf.DUMMYFUNCTION("""COMPUTED_VALUE"""),"")</f>
        <v/>
      </c>
      <c r="AN1013" s="1" t="str">
        <f>IFERROR(__xludf.DUMMYFUNCTION("""COMPUTED_VALUE"""),"")</f>
        <v/>
      </c>
      <c r="AO1013" s="1" t="str">
        <f>IFERROR(__xludf.DUMMYFUNCTION("""COMPUTED_VALUE"""),"")</f>
        <v/>
      </c>
      <c r="AP1013" s="1" t="str">
        <f>IFERROR(__xludf.DUMMYFUNCTION("""COMPUTED_VALUE"""),"")</f>
        <v/>
      </c>
      <c r="AR1013" s="1" t="s">
        <v>25</v>
      </c>
      <c r="AS1013" s="1" t="s">
        <v>25</v>
      </c>
      <c r="AT1013" s="1" t="s">
        <v>25</v>
      </c>
      <c r="AU1013" s="1" t="s">
        <v>25</v>
      </c>
      <c r="AV1013" s="1" t="s">
        <v>25</v>
      </c>
      <c r="AY1013" s="1" t="s">
        <v>25</v>
      </c>
      <c r="AZ1013" s="1" t="s">
        <v>25</v>
      </c>
      <c r="BA1013" s="1" t="s">
        <v>25</v>
      </c>
      <c r="BB1013" s="1" t="s">
        <v>25</v>
      </c>
      <c r="BC1013" s="1" t="s">
        <v>25</v>
      </c>
      <c r="BD1013" s="1"/>
      <c r="BE1013" s="1"/>
      <c r="BF1013" s="1"/>
      <c r="BG1013" s="1"/>
      <c r="BH1013" s="1"/>
      <c r="BI1013" s="1"/>
      <c r="BJ1013" s="1"/>
      <c r="BL1013" s="1" t="s">
        <v>25</v>
      </c>
    </row>
    <row r="1014" ht="15.75" customHeight="1">
      <c r="A1014" s="1"/>
      <c r="B1014" s="1"/>
      <c r="C1014" s="1"/>
      <c r="D1014" s="1" t="s">
        <v>25</v>
      </c>
      <c r="E1014" s="1" t="s">
        <v>25</v>
      </c>
      <c r="F1014" s="1" t="s">
        <v>25</v>
      </c>
      <c r="G1014" s="1" t="s">
        <v>25</v>
      </c>
      <c r="H1014" s="1" t="s">
        <v>25</v>
      </c>
      <c r="M1014" s="1"/>
      <c r="N1014" s="1"/>
      <c r="O1014" s="1"/>
      <c r="P1014" s="1"/>
      <c r="Q1014" s="1"/>
      <c r="S1014" s="1" t="s">
        <v>25</v>
      </c>
      <c r="T1014" s="1" t="s">
        <v>25</v>
      </c>
      <c r="U1014" s="1" t="s">
        <v>25</v>
      </c>
      <c r="V1014" s="1" t="s">
        <v>25</v>
      </c>
      <c r="W1014" s="1" t="s">
        <v>25</v>
      </c>
      <c r="Y1014" s="1" t="str">
        <f>IFERROR(__xludf.DUMMYFUNCTION("UNIQUE(S1014:W1014, TRUE)"),"")</f>
        <v/>
      </c>
      <c r="AE1014" s="1" t="str">
        <f t="shared" ref="AE1014:AI1014" si="1014">IF($A1014&lt;&gt;"", COUNTIF($D1014:$H1014, "=" &amp; Y1014),"")</f>
        <v/>
      </c>
      <c r="AF1014" s="1" t="str">
        <f t="shared" si="1014"/>
        <v/>
      </c>
      <c r="AG1014" s="1" t="str">
        <f t="shared" si="1014"/>
        <v/>
      </c>
      <c r="AH1014" s="1" t="str">
        <f t="shared" si="1014"/>
        <v/>
      </c>
      <c r="AI1014" s="1" t="str">
        <f t="shared" si="1014"/>
        <v/>
      </c>
      <c r="AJ1014" s="1" t="str">
        <f t="shared" si="3"/>
        <v/>
      </c>
      <c r="AL1014" s="1" t="str">
        <f>IFERROR(__xludf.DUMMYFUNCTION("IFERROR(TRANSPOSE(SORT(TRANSPOSE(FILTER(AE1014:AI1014, AE1014:AI1014&lt;&gt;0)),1, FALSE)))"),"")</f>
        <v/>
      </c>
      <c r="AM1014" s="1" t="str">
        <f>IFERROR(__xludf.DUMMYFUNCTION("""COMPUTED_VALUE"""),"")</f>
        <v/>
      </c>
      <c r="AN1014" s="1" t="str">
        <f>IFERROR(__xludf.DUMMYFUNCTION("""COMPUTED_VALUE"""),"")</f>
        <v/>
      </c>
      <c r="AO1014" s="1" t="str">
        <f>IFERROR(__xludf.DUMMYFUNCTION("""COMPUTED_VALUE"""),"")</f>
        <v/>
      </c>
      <c r="AP1014" s="1" t="str">
        <f>IFERROR(__xludf.DUMMYFUNCTION("""COMPUTED_VALUE"""),"")</f>
        <v/>
      </c>
      <c r="AR1014" s="1" t="s">
        <v>25</v>
      </c>
      <c r="AS1014" s="1" t="s">
        <v>25</v>
      </c>
      <c r="AT1014" s="1" t="s">
        <v>25</v>
      </c>
      <c r="AU1014" s="1" t="s">
        <v>25</v>
      </c>
      <c r="AV1014" s="1" t="s">
        <v>25</v>
      </c>
      <c r="AY1014" s="1" t="s">
        <v>25</v>
      </c>
      <c r="AZ1014" s="1" t="s">
        <v>25</v>
      </c>
      <c r="BA1014" s="1" t="s">
        <v>25</v>
      </c>
      <c r="BB1014" s="1" t="s">
        <v>25</v>
      </c>
      <c r="BC1014" s="1" t="s">
        <v>25</v>
      </c>
      <c r="BD1014" s="1"/>
      <c r="BE1014" s="1"/>
      <c r="BF1014" s="1"/>
      <c r="BG1014" s="1"/>
      <c r="BH1014" s="1"/>
      <c r="BI1014" s="1"/>
      <c r="BJ1014" s="1"/>
      <c r="BL1014" s="1" t="s">
        <v>25</v>
      </c>
    </row>
    <row r="1015" ht="15.75" customHeight="1">
      <c r="A1015" s="1"/>
      <c r="B1015" s="1"/>
      <c r="C1015" s="1"/>
      <c r="D1015" s="1" t="s">
        <v>25</v>
      </c>
      <c r="E1015" s="1" t="s">
        <v>25</v>
      </c>
      <c r="F1015" s="1" t="s">
        <v>25</v>
      </c>
      <c r="G1015" s="1" t="s">
        <v>25</v>
      </c>
      <c r="H1015" s="1" t="s">
        <v>25</v>
      </c>
      <c r="M1015" s="1"/>
      <c r="N1015" s="1"/>
      <c r="O1015" s="1"/>
      <c r="P1015" s="1"/>
      <c r="Q1015" s="1"/>
      <c r="S1015" s="1" t="s">
        <v>25</v>
      </c>
      <c r="T1015" s="1" t="s">
        <v>25</v>
      </c>
      <c r="U1015" s="1" t="s">
        <v>25</v>
      </c>
      <c r="V1015" s="1" t="s">
        <v>25</v>
      </c>
      <c r="W1015" s="1" t="s">
        <v>25</v>
      </c>
      <c r="Y1015" s="1" t="str">
        <f>IFERROR(__xludf.DUMMYFUNCTION("UNIQUE(S1015:W1015, TRUE)"),"")</f>
        <v/>
      </c>
      <c r="AE1015" s="1" t="str">
        <f t="shared" ref="AE1015:AI1015" si="1015">IF($A1015&lt;&gt;"", COUNTIF($D1015:$H1015, "=" &amp; Y1015),"")</f>
        <v/>
      </c>
      <c r="AF1015" s="1" t="str">
        <f t="shared" si="1015"/>
        <v/>
      </c>
      <c r="AG1015" s="1" t="str">
        <f t="shared" si="1015"/>
        <v/>
      </c>
      <c r="AH1015" s="1" t="str">
        <f t="shared" si="1015"/>
        <v/>
      </c>
      <c r="AI1015" s="1" t="str">
        <f t="shared" si="1015"/>
        <v/>
      </c>
      <c r="AJ1015" s="1" t="str">
        <f t="shared" si="3"/>
        <v/>
      </c>
      <c r="AL1015" s="1" t="str">
        <f>IFERROR(__xludf.DUMMYFUNCTION("IFERROR(TRANSPOSE(SORT(TRANSPOSE(FILTER(AE1015:AI1015, AE1015:AI1015&lt;&gt;0)),1, FALSE)))"),"")</f>
        <v/>
      </c>
      <c r="AM1015" s="1" t="str">
        <f>IFERROR(__xludf.DUMMYFUNCTION("""COMPUTED_VALUE"""),"")</f>
        <v/>
      </c>
      <c r="AN1015" s="1" t="str">
        <f>IFERROR(__xludf.DUMMYFUNCTION("""COMPUTED_VALUE"""),"")</f>
        <v/>
      </c>
      <c r="AO1015" s="1" t="str">
        <f>IFERROR(__xludf.DUMMYFUNCTION("""COMPUTED_VALUE"""),"")</f>
        <v/>
      </c>
      <c r="AP1015" s="1" t="str">
        <f>IFERROR(__xludf.DUMMYFUNCTION("""COMPUTED_VALUE"""),"")</f>
        <v/>
      </c>
      <c r="AR1015" s="1" t="s">
        <v>25</v>
      </c>
      <c r="AS1015" s="1" t="s">
        <v>25</v>
      </c>
      <c r="AT1015" s="1" t="s">
        <v>25</v>
      </c>
      <c r="AU1015" s="1" t="s">
        <v>25</v>
      </c>
      <c r="AV1015" s="1" t="s">
        <v>25</v>
      </c>
      <c r="AY1015" s="1" t="s">
        <v>25</v>
      </c>
      <c r="AZ1015" s="1" t="s">
        <v>25</v>
      </c>
      <c r="BA1015" s="1" t="s">
        <v>25</v>
      </c>
      <c r="BB1015" s="1" t="s">
        <v>25</v>
      </c>
      <c r="BC1015" s="1" t="s">
        <v>25</v>
      </c>
      <c r="BD1015" s="1"/>
      <c r="BE1015" s="1"/>
      <c r="BF1015" s="1"/>
      <c r="BG1015" s="1"/>
      <c r="BH1015" s="1"/>
      <c r="BI1015" s="1"/>
      <c r="BJ1015" s="1"/>
      <c r="BL1015" s="1" t="s">
        <v>25</v>
      </c>
    </row>
    <row r="1016" ht="15.75" customHeight="1">
      <c r="A1016" s="1"/>
      <c r="B1016" s="1"/>
      <c r="C1016" s="1"/>
      <c r="D1016" s="1" t="s">
        <v>25</v>
      </c>
      <c r="E1016" s="1" t="s">
        <v>25</v>
      </c>
      <c r="F1016" s="1" t="s">
        <v>25</v>
      </c>
      <c r="G1016" s="1" t="s">
        <v>25</v>
      </c>
      <c r="H1016" s="1" t="s">
        <v>25</v>
      </c>
      <c r="M1016" s="1"/>
      <c r="N1016" s="1"/>
      <c r="O1016" s="1"/>
      <c r="P1016" s="1"/>
      <c r="Q1016" s="1"/>
      <c r="S1016" s="1" t="s">
        <v>25</v>
      </c>
      <c r="T1016" s="1" t="s">
        <v>25</v>
      </c>
      <c r="U1016" s="1" t="s">
        <v>25</v>
      </c>
      <c r="V1016" s="1" t="s">
        <v>25</v>
      </c>
      <c r="W1016" s="1" t="s">
        <v>25</v>
      </c>
      <c r="Y1016" s="1" t="str">
        <f>IFERROR(__xludf.DUMMYFUNCTION("UNIQUE(S1016:W1016, TRUE)"),"")</f>
        <v/>
      </c>
      <c r="AE1016" s="1" t="str">
        <f t="shared" ref="AE1016:AI1016" si="1016">IF($A1016&lt;&gt;"", COUNTIF($D1016:$H1016, "=" &amp; Y1016),"")</f>
        <v/>
      </c>
      <c r="AF1016" s="1" t="str">
        <f t="shared" si="1016"/>
        <v/>
      </c>
      <c r="AG1016" s="1" t="str">
        <f t="shared" si="1016"/>
        <v/>
      </c>
      <c r="AH1016" s="1" t="str">
        <f t="shared" si="1016"/>
        <v/>
      </c>
      <c r="AI1016" s="1" t="str">
        <f t="shared" si="1016"/>
        <v/>
      </c>
      <c r="AJ1016" s="1" t="str">
        <f t="shared" si="3"/>
        <v/>
      </c>
      <c r="AL1016" s="1" t="str">
        <f>IFERROR(__xludf.DUMMYFUNCTION("IFERROR(TRANSPOSE(SORT(TRANSPOSE(FILTER(AE1016:AI1016, AE1016:AI1016&lt;&gt;0)),1, FALSE)))"),"")</f>
        <v/>
      </c>
      <c r="AM1016" s="1" t="str">
        <f>IFERROR(__xludf.DUMMYFUNCTION("""COMPUTED_VALUE"""),"")</f>
        <v/>
      </c>
      <c r="AN1016" s="1" t="str">
        <f>IFERROR(__xludf.DUMMYFUNCTION("""COMPUTED_VALUE"""),"")</f>
        <v/>
      </c>
      <c r="AO1016" s="1" t="str">
        <f>IFERROR(__xludf.DUMMYFUNCTION("""COMPUTED_VALUE"""),"")</f>
        <v/>
      </c>
      <c r="AP1016" s="1" t="str">
        <f>IFERROR(__xludf.DUMMYFUNCTION("""COMPUTED_VALUE"""),"")</f>
        <v/>
      </c>
      <c r="AR1016" s="1" t="s">
        <v>25</v>
      </c>
      <c r="AS1016" s="1" t="s">
        <v>25</v>
      </c>
      <c r="AT1016" s="1" t="s">
        <v>25</v>
      </c>
      <c r="AU1016" s="1" t="s">
        <v>25</v>
      </c>
      <c r="AV1016" s="1" t="s">
        <v>25</v>
      </c>
      <c r="AY1016" s="1" t="s">
        <v>25</v>
      </c>
      <c r="AZ1016" s="1" t="s">
        <v>25</v>
      </c>
      <c r="BA1016" s="1" t="s">
        <v>25</v>
      </c>
      <c r="BB1016" s="1" t="s">
        <v>25</v>
      </c>
      <c r="BC1016" s="1" t="s">
        <v>25</v>
      </c>
      <c r="BD1016" s="1"/>
      <c r="BE1016" s="1"/>
      <c r="BF1016" s="1"/>
      <c r="BG1016" s="1"/>
      <c r="BH1016" s="1"/>
      <c r="BI1016" s="1"/>
      <c r="BJ1016" s="1"/>
      <c r="BL1016" s="1" t="s">
        <v>25</v>
      </c>
    </row>
    <row r="1017" ht="15.75" customHeight="1">
      <c r="A1017" s="1"/>
      <c r="B1017" s="1"/>
      <c r="C1017" s="1"/>
      <c r="D1017" s="1" t="s">
        <v>25</v>
      </c>
      <c r="E1017" s="1" t="s">
        <v>25</v>
      </c>
      <c r="F1017" s="1" t="s">
        <v>25</v>
      </c>
      <c r="G1017" s="1" t="s">
        <v>25</v>
      </c>
      <c r="H1017" s="1" t="s">
        <v>25</v>
      </c>
      <c r="M1017" s="1"/>
      <c r="N1017" s="1"/>
      <c r="O1017" s="1"/>
      <c r="P1017" s="1"/>
      <c r="Q1017" s="1"/>
      <c r="S1017" s="1" t="s">
        <v>25</v>
      </c>
      <c r="T1017" s="1" t="s">
        <v>25</v>
      </c>
      <c r="U1017" s="1" t="s">
        <v>25</v>
      </c>
      <c r="V1017" s="1" t="s">
        <v>25</v>
      </c>
      <c r="W1017" s="1" t="s">
        <v>25</v>
      </c>
      <c r="Y1017" s="1" t="str">
        <f>IFERROR(__xludf.DUMMYFUNCTION("UNIQUE(S1017:W1017, TRUE)"),"")</f>
        <v/>
      </c>
      <c r="AE1017" s="1" t="str">
        <f t="shared" ref="AE1017:AI1017" si="1017">IF($A1017&lt;&gt;"", COUNTIF($D1017:$H1017, "=" &amp; Y1017),"")</f>
        <v/>
      </c>
      <c r="AF1017" s="1" t="str">
        <f t="shared" si="1017"/>
        <v/>
      </c>
      <c r="AG1017" s="1" t="str">
        <f t="shared" si="1017"/>
        <v/>
      </c>
      <c r="AH1017" s="1" t="str">
        <f t="shared" si="1017"/>
        <v/>
      </c>
      <c r="AI1017" s="1" t="str">
        <f t="shared" si="1017"/>
        <v/>
      </c>
      <c r="AJ1017" s="1" t="str">
        <f t="shared" si="3"/>
        <v/>
      </c>
      <c r="AL1017" s="1" t="str">
        <f>IFERROR(__xludf.DUMMYFUNCTION("IFERROR(TRANSPOSE(SORT(TRANSPOSE(FILTER(AE1017:AI1017, AE1017:AI1017&lt;&gt;0)),1, FALSE)))"),"")</f>
        <v/>
      </c>
      <c r="AM1017" s="1" t="str">
        <f>IFERROR(__xludf.DUMMYFUNCTION("""COMPUTED_VALUE"""),"")</f>
        <v/>
      </c>
      <c r="AN1017" s="1" t="str">
        <f>IFERROR(__xludf.DUMMYFUNCTION("""COMPUTED_VALUE"""),"")</f>
        <v/>
      </c>
      <c r="AO1017" s="1" t="str">
        <f>IFERROR(__xludf.DUMMYFUNCTION("""COMPUTED_VALUE"""),"")</f>
        <v/>
      </c>
      <c r="AP1017" s="1" t="str">
        <f>IFERROR(__xludf.DUMMYFUNCTION("""COMPUTED_VALUE"""),"")</f>
        <v/>
      </c>
      <c r="AR1017" s="1" t="s">
        <v>25</v>
      </c>
      <c r="AS1017" s="1" t="s">
        <v>25</v>
      </c>
      <c r="AT1017" s="1" t="s">
        <v>25</v>
      </c>
      <c r="AU1017" s="1" t="s">
        <v>25</v>
      </c>
      <c r="AV1017" s="1" t="s">
        <v>25</v>
      </c>
      <c r="AY1017" s="1" t="s">
        <v>25</v>
      </c>
      <c r="AZ1017" s="1" t="s">
        <v>25</v>
      </c>
      <c r="BA1017" s="1" t="s">
        <v>25</v>
      </c>
      <c r="BB1017" s="1" t="s">
        <v>25</v>
      </c>
      <c r="BC1017" s="1" t="s">
        <v>25</v>
      </c>
      <c r="BD1017" s="1"/>
      <c r="BE1017" s="1"/>
      <c r="BF1017" s="1"/>
      <c r="BG1017" s="1"/>
      <c r="BH1017" s="1"/>
      <c r="BI1017" s="1"/>
      <c r="BJ1017" s="1"/>
      <c r="BL1017" s="1" t="s">
        <v>25</v>
      </c>
    </row>
    <row r="1018" ht="15.75" customHeight="1">
      <c r="A1018" s="1"/>
      <c r="B1018" s="1"/>
      <c r="C1018" s="1"/>
      <c r="D1018" s="1" t="s">
        <v>25</v>
      </c>
      <c r="E1018" s="1" t="s">
        <v>25</v>
      </c>
      <c r="F1018" s="1" t="s">
        <v>25</v>
      </c>
      <c r="G1018" s="1" t="s">
        <v>25</v>
      </c>
      <c r="H1018" s="1" t="s">
        <v>25</v>
      </c>
      <c r="M1018" s="1"/>
      <c r="N1018" s="1"/>
      <c r="O1018" s="1"/>
      <c r="P1018" s="1"/>
      <c r="Q1018" s="1"/>
      <c r="S1018" s="1" t="s">
        <v>25</v>
      </c>
      <c r="T1018" s="1" t="s">
        <v>25</v>
      </c>
      <c r="U1018" s="1" t="s">
        <v>25</v>
      </c>
      <c r="V1018" s="1" t="s">
        <v>25</v>
      </c>
      <c r="W1018" s="1" t="s">
        <v>25</v>
      </c>
      <c r="Y1018" s="1" t="str">
        <f>IFERROR(__xludf.DUMMYFUNCTION("UNIQUE(S1018:W1018, TRUE)"),"")</f>
        <v/>
      </c>
      <c r="AE1018" s="1" t="str">
        <f t="shared" ref="AE1018:AI1018" si="1018">IF($A1018&lt;&gt;"", COUNTIF($D1018:$H1018, "=" &amp; Y1018),"")</f>
        <v/>
      </c>
      <c r="AF1018" s="1" t="str">
        <f t="shared" si="1018"/>
        <v/>
      </c>
      <c r="AG1018" s="1" t="str">
        <f t="shared" si="1018"/>
        <v/>
      </c>
      <c r="AH1018" s="1" t="str">
        <f t="shared" si="1018"/>
        <v/>
      </c>
      <c r="AI1018" s="1" t="str">
        <f t="shared" si="1018"/>
        <v/>
      </c>
      <c r="AJ1018" s="1" t="str">
        <f t="shared" si="3"/>
        <v/>
      </c>
      <c r="AL1018" s="1" t="str">
        <f>IFERROR(__xludf.DUMMYFUNCTION("IFERROR(TRANSPOSE(SORT(TRANSPOSE(FILTER(AE1018:AI1018, AE1018:AI1018&lt;&gt;0)),1, FALSE)))"),"")</f>
        <v/>
      </c>
      <c r="AM1018" s="1" t="str">
        <f>IFERROR(__xludf.DUMMYFUNCTION("""COMPUTED_VALUE"""),"")</f>
        <v/>
      </c>
      <c r="AN1018" s="1" t="str">
        <f>IFERROR(__xludf.DUMMYFUNCTION("""COMPUTED_VALUE"""),"")</f>
        <v/>
      </c>
      <c r="AO1018" s="1" t="str">
        <f>IFERROR(__xludf.DUMMYFUNCTION("""COMPUTED_VALUE"""),"")</f>
        <v/>
      </c>
      <c r="AP1018" s="1" t="str">
        <f>IFERROR(__xludf.DUMMYFUNCTION("""COMPUTED_VALUE"""),"")</f>
        <v/>
      </c>
      <c r="AR1018" s="1" t="s">
        <v>25</v>
      </c>
      <c r="AS1018" s="1" t="s">
        <v>25</v>
      </c>
      <c r="AT1018" s="1" t="s">
        <v>25</v>
      </c>
      <c r="AU1018" s="1" t="s">
        <v>25</v>
      </c>
      <c r="AV1018" s="1" t="s">
        <v>25</v>
      </c>
      <c r="AY1018" s="1" t="s">
        <v>25</v>
      </c>
      <c r="AZ1018" s="1" t="s">
        <v>25</v>
      </c>
      <c r="BA1018" s="1" t="s">
        <v>25</v>
      </c>
      <c r="BB1018" s="1" t="s">
        <v>25</v>
      </c>
      <c r="BC1018" s="1" t="s">
        <v>25</v>
      </c>
      <c r="BD1018" s="1"/>
      <c r="BE1018" s="1"/>
      <c r="BF1018" s="1"/>
      <c r="BG1018" s="1"/>
      <c r="BH1018" s="1"/>
      <c r="BI1018" s="1"/>
      <c r="BJ1018" s="1"/>
      <c r="BL1018" s="1" t="s">
        <v>25</v>
      </c>
    </row>
    <row r="1019" ht="15.75" customHeight="1">
      <c r="A1019" s="1"/>
      <c r="B1019" s="1"/>
      <c r="C1019" s="1"/>
      <c r="D1019" s="1" t="s">
        <v>25</v>
      </c>
      <c r="E1019" s="1" t="s">
        <v>25</v>
      </c>
      <c r="F1019" s="1" t="s">
        <v>25</v>
      </c>
      <c r="G1019" s="1" t="s">
        <v>25</v>
      </c>
      <c r="H1019" s="1" t="s">
        <v>25</v>
      </c>
      <c r="M1019" s="1"/>
      <c r="N1019" s="1"/>
      <c r="O1019" s="1"/>
      <c r="P1019" s="1"/>
      <c r="Q1019" s="1"/>
      <c r="S1019" s="1" t="s">
        <v>25</v>
      </c>
      <c r="T1019" s="1" t="s">
        <v>25</v>
      </c>
      <c r="U1019" s="1" t="s">
        <v>25</v>
      </c>
      <c r="V1019" s="1" t="s">
        <v>25</v>
      </c>
      <c r="W1019" s="1" t="s">
        <v>25</v>
      </c>
      <c r="Y1019" s="1" t="str">
        <f>IFERROR(__xludf.DUMMYFUNCTION("UNIQUE(S1019:W1019, TRUE)"),"")</f>
        <v/>
      </c>
      <c r="AE1019" s="1" t="str">
        <f t="shared" ref="AE1019:AI1019" si="1019">IF($A1019&lt;&gt;"", COUNTIF($D1019:$H1019, "=" &amp; Y1019),"")</f>
        <v/>
      </c>
      <c r="AF1019" s="1" t="str">
        <f t="shared" si="1019"/>
        <v/>
      </c>
      <c r="AG1019" s="1" t="str">
        <f t="shared" si="1019"/>
        <v/>
      </c>
      <c r="AH1019" s="1" t="str">
        <f t="shared" si="1019"/>
        <v/>
      </c>
      <c r="AI1019" s="1" t="str">
        <f t="shared" si="1019"/>
        <v/>
      </c>
      <c r="AJ1019" s="1" t="str">
        <f t="shared" si="3"/>
        <v/>
      </c>
      <c r="AL1019" s="1" t="str">
        <f>IFERROR(__xludf.DUMMYFUNCTION("IFERROR(TRANSPOSE(SORT(TRANSPOSE(FILTER(AE1019:AI1019, AE1019:AI1019&lt;&gt;0)),1, FALSE)))"),"")</f>
        <v/>
      </c>
      <c r="AM1019" s="1" t="str">
        <f>IFERROR(__xludf.DUMMYFUNCTION("""COMPUTED_VALUE"""),"")</f>
        <v/>
      </c>
      <c r="AN1019" s="1" t="str">
        <f>IFERROR(__xludf.DUMMYFUNCTION("""COMPUTED_VALUE"""),"")</f>
        <v/>
      </c>
      <c r="AO1019" s="1" t="str">
        <f>IFERROR(__xludf.DUMMYFUNCTION("""COMPUTED_VALUE"""),"")</f>
        <v/>
      </c>
      <c r="AP1019" s="1" t="str">
        <f>IFERROR(__xludf.DUMMYFUNCTION("""COMPUTED_VALUE"""),"")</f>
        <v/>
      </c>
      <c r="AR1019" s="1" t="s">
        <v>25</v>
      </c>
      <c r="AS1019" s="1" t="s">
        <v>25</v>
      </c>
      <c r="AT1019" s="1" t="s">
        <v>25</v>
      </c>
      <c r="AU1019" s="1" t="s">
        <v>25</v>
      </c>
      <c r="AV1019" s="1" t="s">
        <v>25</v>
      </c>
      <c r="AY1019" s="1" t="s">
        <v>25</v>
      </c>
      <c r="AZ1019" s="1" t="s">
        <v>25</v>
      </c>
      <c r="BA1019" s="1" t="s">
        <v>25</v>
      </c>
      <c r="BB1019" s="1" t="s">
        <v>25</v>
      </c>
      <c r="BC1019" s="1" t="s">
        <v>25</v>
      </c>
      <c r="BD1019" s="1"/>
      <c r="BE1019" s="1"/>
      <c r="BF1019" s="1"/>
      <c r="BG1019" s="1"/>
      <c r="BH1019" s="1"/>
      <c r="BI1019" s="1"/>
      <c r="BJ1019" s="1"/>
      <c r="BL1019" s="1" t="s">
        <v>25</v>
      </c>
    </row>
    <row r="1020" ht="15.75" customHeight="1">
      <c r="A1020" s="1"/>
      <c r="B1020" s="1"/>
      <c r="C1020" s="1"/>
      <c r="D1020" s="1" t="s">
        <v>25</v>
      </c>
      <c r="E1020" s="1" t="s">
        <v>25</v>
      </c>
      <c r="F1020" s="1" t="s">
        <v>25</v>
      </c>
      <c r="G1020" s="1" t="s">
        <v>25</v>
      </c>
      <c r="H1020" s="1" t="s">
        <v>25</v>
      </c>
      <c r="M1020" s="1"/>
      <c r="N1020" s="1"/>
      <c r="O1020" s="1"/>
      <c r="P1020" s="1"/>
      <c r="Q1020" s="1"/>
      <c r="S1020" s="1" t="s">
        <v>25</v>
      </c>
      <c r="T1020" s="1" t="s">
        <v>25</v>
      </c>
      <c r="U1020" s="1" t="s">
        <v>25</v>
      </c>
      <c r="V1020" s="1" t="s">
        <v>25</v>
      </c>
      <c r="W1020" s="1" t="s">
        <v>25</v>
      </c>
      <c r="Y1020" s="1" t="str">
        <f>IFERROR(__xludf.DUMMYFUNCTION("UNIQUE(S1020:W1020, TRUE)"),"")</f>
        <v/>
      </c>
      <c r="AE1020" s="1" t="str">
        <f t="shared" ref="AE1020:AI1020" si="1020">IF($A1020&lt;&gt;"", COUNTIF($D1020:$H1020, "=" &amp; Y1020),"")</f>
        <v/>
      </c>
      <c r="AF1020" s="1" t="str">
        <f t="shared" si="1020"/>
        <v/>
      </c>
      <c r="AG1020" s="1" t="str">
        <f t="shared" si="1020"/>
        <v/>
      </c>
      <c r="AH1020" s="1" t="str">
        <f t="shared" si="1020"/>
        <v/>
      </c>
      <c r="AI1020" s="1" t="str">
        <f t="shared" si="1020"/>
        <v/>
      </c>
      <c r="AJ1020" s="1" t="str">
        <f t="shared" si="3"/>
        <v/>
      </c>
      <c r="AL1020" s="1" t="str">
        <f>IFERROR(__xludf.DUMMYFUNCTION("IFERROR(TRANSPOSE(SORT(TRANSPOSE(FILTER(AE1020:AI1020, AE1020:AI1020&lt;&gt;0)),1, FALSE)))"),"")</f>
        <v/>
      </c>
      <c r="AM1020" s="1" t="str">
        <f>IFERROR(__xludf.DUMMYFUNCTION("""COMPUTED_VALUE"""),"")</f>
        <v/>
      </c>
      <c r="AN1020" s="1" t="str">
        <f>IFERROR(__xludf.DUMMYFUNCTION("""COMPUTED_VALUE"""),"")</f>
        <v/>
      </c>
      <c r="AO1020" s="1" t="str">
        <f>IFERROR(__xludf.DUMMYFUNCTION("""COMPUTED_VALUE"""),"")</f>
        <v/>
      </c>
      <c r="AP1020" s="1" t="str">
        <f>IFERROR(__xludf.DUMMYFUNCTION("""COMPUTED_VALUE"""),"")</f>
        <v/>
      </c>
      <c r="AR1020" s="1" t="s">
        <v>25</v>
      </c>
      <c r="AS1020" s="1" t="s">
        <v>25</v>
      </c>
      <c r="AT1020" s="1" t="s">
        <v>25</v>
      </c>
      <c r="AU1020" s="1" t="s">
        <v>25</v>
      </c>
      <c r="AV1020" s="1" t="s">
        <v>25</v>
      </c>
      <c r="AY1020" s="1" t="s">
        <v>25</v>
      </c>
      <c r="AZ1020" s="1" t="s">
        <v>25</v>
      </c>
      <c r="BA1020" s="1" t="s">
        <v>25</v>
      </c>
      <c r="BB1020" s="1" t="s">
        <v>25</v>
      </c>
      <c r="BC1020" s="1" t="s">
        <v>25</v>
      </c>
      <c r="BD1020" s="1"/>
      <c r="BE1020" s="1"/>
      <c r="BF1020" s="1"/>
      <c r="BG1020" s="1"/>
      <c r="BH1020" s="1"/>
      <c r="BI1020" s="1"/>
      <c r="BJ1020" s="1"/>
      <c r="BL1020" s="1" t="s">
        <v>25</v>
      </c>
    </row>
    <row r="1021" ht="15.75" customHeight="1">
      <c r="A1021" s="1"/>
      <c r="B1021" s="1"/>
      <c r="C1021" s="1"/>
      <c r="D1021" s="1" t="s">
        <v>25</v>
      </c>
      <c r="E1021" s="1" t="s">
        <v>25</v>
      </c>
      <c r="F1021" s="1" t="s">
        <v>25</v>
      </c>
      <c r="G1021" s="1" t="s">
        <v>25</v>
      </c>
      <c r="H1021" s="1" t="s">
        <v>25</v>
      </c>
      <c r="M1021" s="1"/>
      <c r="N1021" s="1"/>
      <c r="O1021" s="1"/>
      <c r="P1021" s="1"/>
      <c r="Q1021" s="1"/>
      <c r="S1021" s="1" t="s">
        <v>25</v>
      </c>
      <c r="T1021" s="1" t="s">
        <v>25</v>
      </c>
      <c r="U1021" s="1" t="s">
        <v>25</v>
      </c>
      <c r="V1021" s="1" t="s">
        <v>25</v>
      </c>
      <c r="W1021" s="1" t="s">
        <v>25</v>
      </c>
      <c r="Y1021" s="1" t="str">
        <f>IFERROR(__xludf.DUMMYFUNCTION("UNIQUE(S1021:W1021, TRUE)"),"")</f>
        <v/>
      </c>
      <c r="AE1021" s="1" t="str">
        <f t="shared" ref="AE1021:AI1021" si="1021">IF($A1021&lt;&gt;"", COUNTIF($D1021:$H1021, "=" &amp; Y1021),"")</f>
        <v/>
      </c>
      <c r="AF1021" s="1" t="str">
        <f t="shared" si="1021"/>
        <v/>
      </c>
      <c r="AG1021" s="1" t="str">
        <f t="shared" si="1021"/>
        <v/>
      </c>
      <c r="AH1021" s="1" t="str">
        <f t="shared" si="1021"/>
        <v/>
      </c>
      <c r="AI1021" s="1" t="str">
        <f t="shared" si="1021"/>
        <v/>
      </c>
      <c r="AJ1021" s="1" t="str">
        <f t="shared" si="3"/>
        <v/>
      </c>
      <c r="AL1021" s="1" t="str">
        <f>IFERROR(__xludf.DUMMYFUNCTION("IFERROR(TRANSPOSE(SORT(TRANSPOSE(FILTER(AE1021:AI1021, AE1021:AI1021&lt;&gt;0)),1, FALSE)))"),"")</f>
        <v/>
      </c>
      <c r="AM1021" s="1" t="str">
        <f>IFERROR(__xludf.DUMMYFUNCTION("""COMPUTED_VALUE"""),"")</f>
        <v/>
      </c>
      <c r="AN1021" s="1" t="str">
        <f>IFERROR(__xludf.DUMMYFUNCTION("""COMPUTED_VALUE"""),"")</f>
        <v/>
      </c>
      <c r="AO1021" s="1" t="str">
        <f>IFERROR(__xludf.DUMMYFUNCTION("""COMPUTED_VALUE"""),"")</f>
        <v/>
      </c>
      <c r="AP1021" s="1" t="str">
        <f>IFERROR(__xludf.DUMMYFUNCTION("""COMPUTED_VALUE"""),"")</f>
        <v/>
      </c>
      <c r="AR1021" s="1" t="s">
        <v>25</v>
      </c>
      <c r="AS1021" s="1" t="s">
        <v>25</v>
      </c>
      <c r="AT1021" s="1" t="s">
        <v>25</v>
      </c>
      <c r="AU1021" s="1" t="s">
        <v>25</v>
      </c>
      <c r="AV1021" s="1" t="s">
        <v>25</v>
      </c>
      <c r="AY1021" s="1" t="s">
        <v>25</v>
      </c>
      <c r="AZ1021" s="1" t="s">
        <v>25</v>
      </c>
      <c r="BA1021" s="1" t="s">
        <v>25</v>
      </c>
      <c r="BB1021" s="1" t="s">
        <v>25</v>
      </c>
      <c r="BC1021" s="1" t="s">
        <v>25</v>
      </c>
      <c r="BD1021" s="1"/>
      <c r="BE1021" s="1"/>
      <c r="BF1021" s="1"/>
      <c r="BG1021" s="1"/>
      <c r="BH1021" s="1"/>
      <c r="BI1021" s="1"/>
      <c r="BJ1021" s="1"/>
      <c r="BL1021" s="1" t="s">
        <v>25</v>
      </c>
    </row>
    <row r="1022" ht="15.75" customHeight="1">
      <c r="A1022" s="1"/>
      <c r="B1022" s="1"/>
      <c r="C1022" s="1"/>
      <c r="D1022" s="1" t="s">
        <v>25</v>
      </c>
      <c r="E1022" s="1" t="s">
        <v>25</v>
      </c>
      <c r="F1022" s="1" t="s">
        <v>25</v>
      </c>
      <c r="G1022" s="1" t="s">
        <v>25</v>
      </c>
      <c r="H1022" s="1" t="s">
        <v>25</v>
      </c>
      <c r="M1022" s="1"/>
      <c r="N1022" s="1"/>
      <c r="O1022" s="1"/>
      <c r="P1022" s="1"/>
      <c r="Q1022" s="1"/>
      <c r="S1022" s="1" t="s">
        <v>25</v>
      </c>
      <c r="T1022" s="1" t="s">
        <v>25</v>
      </c>
      <c r="U1022" s="1" t="s">
        <v>25</v>
      </c>
      <c r="V1022" s="1" t="s">
        <v>25</v>
      </c>
      <c r="W1022" s="1" t="s">
        <v>25</v>
      </c>
      <c r="Y1022" s="1" t="str">
        <f>IFERROR(__xludf.DUMMYFUNCTION("UNIQUE(S1022:W1022, TRUE)"),"")</f>
        <v/>
      </c>
      <c r="AE1022" s="1" t="str">
        <f t="shared" ref="AE1022:AI1022" si="1022">IF($A1022&lt;&gt;"", COUNTIF($D1022:$H1022, "=" &amp; Y1022),"")</f>
        <v/>
      </c>
      <c r="AF1022" s="1" t="str">
        <f t="shared" si="1022"/>
        <v/>
      </c>
      <c r="AG1022" s="1" t="str">
        <f t="shared" si="1022"/>
        <v/>
      </c>
      <c r="AH1022" s="1" t="str">
        <f t="shared" si="1022"/>
        <v/>
      </c>
      <c r="AI1022" s="1" t="str">
        <f t="shared" si="1022"/>
        <v/>
      </c>
      <c r="AJ1022" s="1" t="str">
        <f t="shared" si="3"/>
        <v/>
      </c>
      <c r="AL1022" s="1" t="str">
        <f>IFERROR(__xludf.DUMMYFUNCTION("IFERROR(TRANSPOSE(SORT(TRANSPOSE(FILTER(AE1022:AI1022, AE1022:AI1022&lt;&gt;0)),1, FALSE)))"),"")</f>
        <v/>
      </c>
      <c r="AM1022" s="1" t="str">
        <f>IFERROR(__xludf.DUMMYFUNCTION("""COMPUTED_VALUE"""),"")</f>
        <v/>
      </c>
      <c r="AN1022" s="1" t="str">
        <f>IFERROR(__xludf.DUMMYFUNCTION("""COMPUTED_VALUE"""),"")</f>
        <v/>
      </c>
      <c r="AO1022" s="1" t="str">
        <f>IFERROR(__xludf.DUMMYFUNCTION("""COMPUTED_VALUE"""),"")</f>
        <v/>
      </c>
      <c r="AP1022" s="1" t="str">
        <f>IFERROR(__xludf.DUMMYFUNCTION("""COMPUTED_VALUE"""),"")</f>
        <v/>
      </c>
      <c r="AR1022" s="1" t="s">
        <v>25</v>
      </c>
      <c r="AS1022" s="1" t="s">
        <v>25</v>
      </c>
      <c r="AT1022" s="1" t="s">
        <v>25</v>
      </c>
      <c r="AU1022" s="1" t="s">
        <v>25</v>
      </c>
      <c r="AV1022" s="1" t="s">
        <v>25</v>
      </c>
      <c r="AY1022" s="1" t="s">
        <v>25</v>
      </c>
      <c r="AZ1022" s="1" t="s">
        <v>25</v>
      </c>
      <c r="BA1022" s="1" t="s">
        <v>25</v>
      </c>
      <c r="BB1022" s="1" t="s">
        <v>25</v>
      </c>
      <c r="BC1022" s="1" t="s">
        <v>25</v>
      </c>
      <c r="BD1022" s="1"/>
      <c r="BE1022" s="1"/>
      <c r="BF1022" s="1"/>
      <c r="BG1022" s="1"/>
      <c r="BH1022" s="1"/>
      <c r="BI1022" s="1"/>
      <c r="BJ1022" s="1"/>
      <c r="BL1022" s="1" t="s">
        <v>25</v>
      </c>
    </row>
    <row r="1023" ht="15.75" customHeight="1">
      <c r="A1023" s="1"/>
      <c r="B1023" s="1"/>
      <c r="C1023" s="1"/>
      <c r="D1023" s="1" t="s">
        <v>25</v>
      </c>
      <c r="E1023" s="1" t="s">
        <v>25</v>
      </c>
      <c r="F1023" s="1" t="s">
        <v>25</v>
      </c>
      <c r="G1023" s="1" t="s">
        <v>25</v>
      </c>
      <c r="H1023" s="1" t="s">
        <v>25</v>
      </c>
      <c r="M1023" s="1"/>
      <c r="N1023" s="1"/>
      <c r="O1023" s="1"/>
      <c r="P1023" s="1"/>
      <c r="Q1023" s="1"/>
      <c r="S1023" s="1" t="s">
        <v>25</v>
      </c>
      <c r="T1023" s="1" t="s">
        <v>25</v>
      </c>
      <c r="U1023" s="1" t="s">
        <v>25</v>
      </c>
      <c r="V1023" s="1" t="s">
        <v>25</v>
      </c>
      <c r="W1023" s="1" t="s">
        <v>25</v>
      </c>
      <c r="Y1023" s="1" t="str">
        <f>IFERROR(__xludf.DUMMYFUNCTION("UNIQUE(S1023:W1023, TRUE)"),"")</f>
        <v/>
      </c>
      <c r="AE1023" s="1" t="str">
        <f t="shared" ref="AE1023:AI1023" si="1023">IF($A1023&lt;&gt;"", COUNTIF($D1023:$H1023, "=" &amp; Y1023),"")</f>
        <v/>
      </c>
      <c r="AF1023" s="1" t="str">
        <f t="shared" si="1023"/>
        <v/>
      </c>
      <c r="AG1023" s="1" t="str">
        <f t="shared" si="1023"/>
        <v/>
      </c>
      <c r="AH1023" s="1" t="str">
        <f t="shared" si="1023"/>
        <v/>
      </c>
      <c r="AI1023" s="1" t="str">
        <f t="shared" si="1023"/>
        <v/>
      </c>
      <c r="AJ1023" s="1" t="str">
        <f t="shared" si="3"/>
        <v/>
      </c>
      <c r="AL1023" s="1" t="str">
        <f>IFERROR(__xludf.DUMMYFUNCTION("IFERROR(TRANSPOSE(SORT(TRANSPOSE(FILTER(AE1023:AI1023, AE1023:AI1023&lt;&gt;0)),1, FALSE)))"),"")</f>
        <v/>
      </c>
      <c r="AM1023" s="1" t="str">
        <f>IFERROR(__xludf.DUMMYFUNCTION("""COMPUTED_VALUE"""),"")</f>
        <v/>
      </c>
      <c r="AN1023" s="1" t="str">
        <f>IFERROR(__xludf.DUMMYFUNCTION("""COMPUTED_VALUE"""),"")</f>
        <v/>
      </c>
      <c r="AO1023" s="1" t="str">
        <f>IFERROR(__xludf.DUMMYFUNCTION("""COMPUTED_VALUE"""),"")</f>
        <v/>
      </c>
      <c r="AP1023" s="1" t="str">
        <f>IFERROR(__xludf.DUMMYFUNCTION("""COMPUTED_VALUE"""),"")</f>
        <v/>
      </c>
      <c r="AR1023" s="1" t="s">
        <v>25</v>
      </c>
      <c r="AS1023" s="1" t="s">
        <v>25</v>
      </c>
      <c r="AT1023" s="1" t="s">
        <v>25</v>
      </c>
      <c r="AU1023" s="1" t="s">
        <v>25</v>
      </c>
      <c r="AV1023" s="1" t="s">
        <v>25</v>
      </c>
      <c r="AY1023" s="1" t="s">
        <v>25</v>
      </c>
      <c r="AZ1023" s="1" t="s">
        <v>25</v>
      </c>
      <c r="BA1023" s="1" t="s">
        <v>25</v>
      </c>
      <c r="BB1023" s="1" t="s">
        <v>25</v>
      </c>
      <c r="BC1023" s="1" t="s">
        <v>25</v>
      </c>
      <c r="BD1023" s="1"/>
      <c r="BE1023" s="1"/>
      <c r="BF1023" s="1"/>
      <c r="BG1023" s="1"/>
      <c r="BH1023" s="1"/>
      <c r="BI1023" s="1"/>
      <c r="BJ1023" s="1"/>
      <c r="BL1023" s="1" t="s">
        <v>25</v>
      </c>
    </row>
    <row r="1024" ht="15.75" customHeight="1">
      <c r="A1024" s="1"/>
      <c r="B1024" s="1"/>
      <c r="C1024" s="1"/>
      <c r="D1024" s="1" t="s">
        <v>25</v>
      </c>
      <c r="E1024" s="1" t="s">
        <v>25</v>
      </c>
      <c r="F1024" s="1" t="s">
        <v>25</v>
      </c>
      <c r="G1024" s="1" t="s">
        <v>25</v>
      </c>
      <c r="H1024" s="1" t="s">
        <v>25</v>
      </c>
      <c r="M1024" s="1"/>
      <c r="N1024" s="1"/>
      <c r="O1024" s="1"/>
      <c r="P1024" s="1"/>
      <c r="Q1024" s="1"/>
      <c r="S1024" s="1" t="s">
        <v>25</v>
      </c>
      <c r="T1024" s="1" t="s">
        <v>25</v>
      </c>
      <c r="U1024" s="1" t="s">
        <v>25</v>
      </c>
      <c r="V1024" s="1" t="s">
        <v>25</v>
      </c>
      <c r="W1024" s="1" t="s">
        <v>25</v>
      </c>
      <c r="Y1024" s="1" t="str">
        <f>IFERROR(__xludf.DUMMYFUNCTION("UNIQUE(S1024:W1024, TRUE)"),"")</f>
        <v/>
      </c>
      <c r="AE1024" s="1" t="str">
        <f t="shared" ref="AE1024:AI1024" si="1024">IF($A1024&lt;&gt;"", COUNTIF($D1024:$H1024, "=" &amp; Y1024),"")</f>
        <v/>
      </c>
      <c r="AF1024" s="1" t="str">
        <f t="shared" si="1024"/>
        <v/>
      </c>
      <c r="AG1024" s="1" t="str">
        <f t="shared" si="1024"/>
        <v/>
      </c>
      <c r="AH1024" s="1" t="str">
        <f t="shared" si="1024"/>
        <v/>
      </c>
      <c r="AI1024" s="1" t="str">
        <f t="shared" si="1024"/>
        <v/>
      </c>
      <c r="AJ1024" s="1" t="str">
        <f t="shared" si="3"/>
        <v/>
      </c>
      <c r="AL1024" s="1" t="str">
        <f>IFERROR(__xludf.DUMMYFUNCTION("IFERROR(TRANSPOSE(SORT(TRANSPOSE(FILTER(AE1024:AI1024, AE1024:AI1024&lt;&gt;0)),1, FALSE)))"),"")</f>
        <v/>
      </c>
      <c r="AM1024" s="1" t="str">
        <f>IFERROR(__xludf.DUMMYFUNCTION("""COMPUTED_VALUE"""),"")</f>
        <v/>
      </c>
      <c r="AN1024" s="1" t="str">
        <f>IFERROR(__xludf.DUMMYFUNCTION("""COMPUTED_VALUE"""),"")</f>
        <v/>
      </c>
      <c r="AO1024" s="1" t="str">
        <f>IFERROR(__xludf.DUMMYFUNCTION("""COMPUTED_VALUE"""),"")</f>
        <v/>
      </c>
      <c r="AP1024" s="1" t="str">
        <f>IFERROR(__xludf.DUMMYFUNCTION("""COMPUTED_VALUE"""),"")</f>
        <v/>
      </c>
      <c r="AR1024" s="1" t="s">
        <v>25</v>
      </c>
      <c r="AS1024" s="1" t="s">
        <v>25</v>
      </c>
      <c r="AT1024" s="1" t="s">
        <v>25</v>
      </c>
      <c r="AU1024" s="1" t="s">
        <v>25</v>
      </c>
      <c r="AV1024" s="1" t="s">
        <v>25</v>
      </c>
      <c r="AY1024" s="1" t="s">
        <v>25</v>
      </c>
      <c r="AZ1024" s="1" t="s">
        <v>25</v>
      </c>
      <c r="BA1024" s="1" t="s">
        <v>25</v>
      </c>
      <c r="BB1024" s="1" t="s">
        <v>25</v>
      </c>
      <c r="BC1024" s="1" t="s">
        <v>25</v>
      </c>
      <c r="BD1024" s="1"/>
      <c r="BE1024" s="1"/>
      <c r="BF1024" s="1"/>
      <c r="BG1024" s="1"/>
      <c r="BH1024" s="1"/>
      <c r="BI1024" s="1"/>
      <c r="BJ1024" s="1"/>
      <c r="BL1024" s="1" t="s">
        <v>25</v>
      </c>
    </row>
    <row r="1025" ht="15.75" customHeight="1">
      <c r="A1025" s="1"/>
      <c r="B1025" s="1"/>
      <c r="C1025" s="1"/>
      <c r="D1025" s="1" t="s">
        <v>25</v>
      </c>
      <c r="E1025" s="1" t="s">
        <v>25</v>
      </c>
      <c r="F1025" s="1" t="s">
        <v>25</v>
      </c>
      <c r="G1025" s="1" t="s">
        <v>25</v>
      </c>
      <c r="H1025" s="1" t="s">
        <v>25</v>
      </c>
      <c r="M1025" s="1"/>
      <c r="N1025" s="1"/>
      <c r="O1025" s="1"/>
      <c r="P1025" s="1"/>
      <c r="Q1025" s="1"/>
      <c r="S1025" s="1" t="s">
        <v>25</v>
      </c>
      <c r="T1025" s="1" t="s">
        <v>25</v>
      </c>
      <c r="U1025" s="1" t="s">
        <v>25</v>
      </c>
      <c r="V1025" s="1" t="s">
        <v>25</v>
      </c>
      <c r="W1025" s="1" t="s">
        <v>25</v>
      </c>
      <c r="Y1025" s="1" t="str">
        <f>IFERROR(__xludf.DUMMYFUNCTION("UNIQUE(S1025:W1025, TRUE)"),"")</f>
        <v/>
      </c>
      <c r="AE1025" s="1" t="str">
        <f t="shared" ref="AE1025:AI1025" si="1025">IF($A1025&lt;&gt;"", COUNTIF($D1025:$H1025, "=" &amp; Y1025),"")</f>
        <v/>
      </c>
      <c r="AF1025" s="1" t="str">
        <f t="shared" si="1025"/>
        <v/>
      </c>
      <c r="AG1025" s="1" t="str">
        <f t="shared" si="1025"/>
        <v/>
      </c>
      <c r="AH1025" s="1" t="str">
        <f t="shared" si="1025"/>
        <v/>
      </c>
      <c r="AI1025" s="1" t="str">
        <f t="shared" si="1025"/>
        <v/>
      </c>
      <c r="AJ1025" s="1" t="str">
        <f t="shared" si="3"/>
        <v/>
      </c>
      <c r="AL1025" s="1" t="str">
        <f>IFERROR(__xludf.DUMMYFUNCTION("IFERROR(TRANSPOSE(SORT(TRANSPOSE(FILTER(AE1025:AI1025, AE1025:AI1025&lt;&gt;0)),1, FALSE)))"),"")</f>
        <v/>
      </c>
      <c r="AM1025" s="1" t="str">
        <f>IFERROR(__xludf.DUMMYFUNCTION("""COMPUTED_VALUE"""),"")</f>
        <v/>
      </c>
      <c r="AN1025" s="1" t="str">
        <f>IFERROR(__xludf.DUMMYFUNCTION("""COMPUTED_VALUE"""),"")</f>
        <v/>
      </c>
      <c r="AO1025" s="1" t="str">
        <f>IFERROR(__xludf.DUMMYFUNCTION("""COMPUTED_VALUE"""),"")</f>
        <v/>
      </c>
      <c r="AP1025" s="1" t="str">
        <f>IFERROR(__xludf.DUMMYFUNCTION("""COMPUTED_VALUE"""),"")</f>
        <v/>
      </c>
      <c r="AR1025" s="1" t="s">
        <v>25</v>
      </c>
      <c r="AS1025" s="1" t="s">
        <v>25</v>
      </c>
      <c r="AT1025" s="1" t="s">
        <v>25</v>
      </c>
      <c r="AU1025" s="1" t="s">
        <v>25</v>
      </c>
      <c r="AV1025" s="1" t="s">
        <v>25</v>
      </c>
      <c r="AY1025" s="1" t="s">
        <v>25</v>
      </c>
      <c r="AZ1025" s="1" t="s">
        <v>25</v>
      </c>
      <c r="BA1025" s="1" t="s">
        <v>25</v>
      </c>
      <c r="BB1025" s="1" t="s">
        <v>25</v>
      </c>
      <c r="BC1025" s="1" t="s">
        <v>25</v>
      </c>
      <c r="BD1025" s="1"/>
      <c r="BE1025" s="1"/>
      <c r="BF1025" s="1"/>
      <c r="BG1025" s="1"/>
      <c r="BH1025" s="1"/>
      <c r="BI1025" s="1"/>
      <c r="BJ1025" s="1"/>
      <c r="BL1025" s="1" t="s">
        <v>25</v>
      </c>
    </row>
    <row r="1026" ht="15.75" customHeight="1">
      <c r="A1026" s="1"/>
      <c r="B1026" s="1"/>
      <c r="C1026" s="1"/>
      <c r="D1026" s="1" t="s">
        <v>25</v>
      </c>
      <c r="E1026" s="1" t="s">
        <v>25</v>
      </c>
      <c r="F1026" s="1" t="s">
        <v>25</v>
      </c>
      <c r="G1026" s="1" t="s">
        <v>25</v>
      </c>
      <c r="H1026" s="1" t="s">
        <v>25</v>
      </c>
      <c r="M1026" s="1"/>
      <c r="N1026" s="1"/>
      <c r="O1026" s="1"/>
      <c r="P1026" s="1"/>
      <c r="Q1026" s="1"/>
      <c r="S1026" s="1" t="s">
        <v>25</v>
      </c>
      <c r="T1026" s="1" t="s">
        <v>25</v>
      </c>
      <c r="U1026" s="1" t="s">
        <v>25</v>
      </c>
      <c r="V1026" s="1" t="s">
        <v>25</v>
      </c>
      <c r="W1026" s="1" t="s">
        <v>25</v>
      </c>
      <c r="Y1026" s="1" t="str">
        <f>IFERROR(__xludf.DUMMYFUNCTION("UNIQUE(S1026:W1026, TRUE)"),"")</f>
        <v/>
      </c>
      <c r="AE1026" s="1" t="str">
        <f t="shared" ref="AE1026:AI1026" si="1026">IF($A1026&lt;&gt;"", COUNTIF($D1026:$H1026, "=" &amp; Y1026),"")</f>
        <v/>
      </c>
      <c r="AF1026" s="1" t="str">
        <f t="shared" si="1026"/>
        <v/>
      </c>
      <c r="AG1026" s="1" t="str">
        <f t="shared" si="1026"/>
        <v/>
      </c>
      <c r="AH1026" s="1" t="str">
        <f t="shared" si="1026"/>
        <v/>
      </c>
      <c r="AI1026" s="1" t="str">
        <f t="shared" si="1026"/>
        <v/>
      </c>
      <c r="AJ1026" s="1" t="str">
        <f t="shared" si="3"/>
        <v/>
      </c>
      <c r="AL1026" s="1" t="str">
        <f>IFERROR(__xludf.DUMMYFUNCTION("IFERROR(TRANSPOSE(SORT(TRANSPOSE(FILTER(AE1026:AI1026, AE1026:AI1026&lt;&gt;0)),1, FALSE)))"),"")</f>
        <v/>
      </c>
      <c r="AM1026" s="1" t="str">
        <f>IFERROR(__xludf.DUMMYFUNCTION("""COMPUTED_VALUE"""),"")</f>
        <v/>
      </c>
      <c r="AN1026" s="1" t="str">
        <f>IFERROR(__xludf.DUMMYFUNCTION("""COMPUTED_VALUE"""),"")</f>
        <v/>
      </c>
      <c r="AO1026" s="1" t="str">
        <f>IFERROR(__xludf.DUMMYFUNCTION("""COMPUTED_VALUE"""),"")</f>
        <v/>
      </c>
      <c r="AP1026" s="1" t="str">
        <f>IFERROR(__xludf.DUMMYFUNCTION("""COMPUTED_VALUE"""),"")</f>
        <v/>
      </c>
      <c r="AR1026" s="1" t="s">
        <v>25</v>
      </c>
      <c r="AS1026" s="1" t="s">
        <v>25</v>
      </c>
      <c r="AT1026" s="1" t="s">
        <v>25</v>
      </c>
      <c r="AU1026" s="1" t="s">
        <v>25</v>
      </c>
      <c r="AV1026" s="1" t="s">
        <v>25</v>
      </c>
      <c r="AY1026" s="1" t="s">
        <v>25</v>
      </c>
      <c r="AZ1026" s="1" t="s">
        <v>25</v>
      </c>
      <c r="BA1026" s="1" t="s">
        <v>25</v>
      </c>
      <c r="BB1026" s="1" t="s">
        <v>25</v>
      </c>
      <c r="BC1026" s="1" t="s">
        <v>25</v>
      </c>
      <c r="BD1026" s="1"/>
      <c r="BE1026" s="1"/>
      <c r="BF1026" s="1"/>
      <c r="BG1026" s="1"/>
      <c r="BH1026" s="1"/>
      <c r="BI1026" s="1"/>
      <c r="BJ1026" s="1"/>
      <c r="BL1026" s="1" t="s">
        <v>25</v>
      </c>
    </row>
    <row r="1027" ht="15.75" customHeight="1">
      <c r="A1027" s="1"/>
      <c r="B1027" s="1"/>
      <c r="C1027" s="1"/>
      <c r="D1027" s="1" t="s">
        <v>25</v>
      </c>
      <c r="E1027" s="1" t="s">
        <v>25</v>
      </c>
      <c r="F1027" s="1" t="s">
        <v>25</v>
      </c>
      <c r="G1027" s="1" t="s">
        <v>25</v>
      </c>
      <c r="H1027" s="1" t="s">
        <v>25</v>
      </c>
      <c r="M1027" s="1"/>
      <c r="N1027" s="1"/>
      <c r="O1027" s="1"/>
      <c r="P1027" s="1"/>
      <c r="Q1027" s="1"/>
      <c r="S1027" s="1" t="s">
        <v>25</v>
      </c>
      <c r="T1027" s="1" t="s">
        <v>25</v>
      </c>
      <c r="U1027" s="1" t="s">
        <v>25</v>
      </c>
      <c r="V1027" s="1" t="s">
        <v>25</v>
      </c>
      <c r="W1027" s="1" t="s">
        <v>25</v>
      </c>
      <c r="Y1027" s="1" t="str">
        <f>IFERROR(__xludf.DUMMYFUNCTION("UNIQUE(S1027:W1027, TRUE)"),"")</f>
        <v/>
      </c>
      <c r="AE1027" s="1" t="str">
        <f t="shared" ref="AE1027:AI1027" si="1027">IF($A1027&lt;&gt;"", COUNTIF($D1027:$H1027, "=" &amp; Y1027),"")</f>
        <v/>
      </c>
      <c r="AF1027" s="1" t="str">
        <f t="shared" si="1027"/>
        <v/>
      </c>
      <c r="AG1027" s="1" t="str">
        <f t="shared" si="1027"/>
        <v/>
      </c>
      <c r="AH1027" s="1" t="str">
        <f t="shared" si="1027"/>
        <v/>
      </c>
      <c r="AI1027" s="1" t="str">
        <f t="shared" si="1027"/>
        <v/>
      </c>
      <c r="AJ1027" s="1" t="str">
        <f t="shared" si="3"/>
        <v/>
      </c>
      <c r="AL1027" s="1" t="str">
        <f>IFERROR(__xludf.DUMMYFUNCTION("IFERROR(TRANSPOSE(SORT(TRANSPOSE(FILTER(AE1027:AI1027, AE1027:AI1027&lt;&gt;0)),1, FALSE)))"),"")</f>
        <v/>
      </c>
      <c r="AM1027" s="1" t="str">
        <f>IFERROR(__xludf.DUMMYFUNCTION("""COMPUTED_VALUE"""),"")</f>
        <v/>
      </c>
      <c r="AN1027" s="1" t="str">
        <f>IFERROR(__xludf.DUMMYFUNCTION("""COMPUTED_VALUE"""),"")</f>
        <v/>
      </c>
      <c r="AO1027" s="1" t="str">
        <f>IFERROR(__xludf.DUMMYFUNCTION("""COMPUTED_VALUE"""),"")</f>
        <v/>
      </c>
      <c r="AP1027" s="1" t="str">
        <f>IFERROR(__xludf.DUMMYFUNCTION("""COMPUTED_VALUE"""),"")</f>
        <v/>
      </c>
      <c r="AR1027" s="1" t="s">
        <v>25</v>
      </c>
      <c r="AS1027" s="1" t="s">
        <v>25</v>
      </c>
      <c r="AT1027" s="1" t="s">
        <v>25</v>
      </c>
      <c r="AU1027" s="1" t="s">
        <v>25</v>
      </c>
      <c r="AV1027" s="1" t="s">
        <v>25</v>
      </c>
      <c r="AY1027" s="1" t="s">
        <v>25</v>
      </c>
      <c r="AZ1027" s="1" t="s">
        <v>25</v>
      </c>
      <c r="BA1027" s="1" t="s">
        <v>25</v>
      </c>
      <c r="BB1027" s="1" t="s">
        <v>25</v>
      </c>
      <c r="BC1027" s="1" t="s">
        <v>25</v>
      </c>
      <c r="BD1027" s="1"/>
      <c r="BE1027" s="1"/>
      <c r="BF1027" s="1"/>
      <c r="BG1027" s="1"/>
      <c r="BH1027" s="1"/>
      <c r="BI1027" s="1"/>
      <c r="BJ1027" s="1"/>
      <c r="BL1027" s="1" t="s">
        <v>25</v>
      </c>
    </row>
    <row r="1028" ht="15.75" customHeight="1">
      <c r="A1028" s="1"/>
      <c r="B1028" s="1"/>
      <c r="C1028" s="1"/>
      <c r="D1028" s="1" t="s">
        <v>25</v>
      </c>
      <c r="E1028" s="1" t="s">
        <v>25</v>
      </c>
      <c r="F1028" s="1" t="s">
        <v>25</v>
      </c>
      <c r="G1028" s="1" t="s">
        <v>25</v>
      </c>
      <c r="H1028" s="1" t="s">
        <v>25</v>
      </c>
      <c r="M1028" s="1"/>
      <c r="N1028" s="1"/>
      <c r="O1028" s="1"/>
      <c r="P1028" s="1"/>
      <c r="Q1028" s="1"/>
      <c r="S1028" s="1" t="s">
        <v>25</v>
      </c>
      <c r="T1028" s="1" t="s">
        <v>25</v>
      </c>
      <c r="U1028" s="1" t="s">
        <v>25</v>
      </c>
      <c r="V1028" s="1" t="s">
        <v>25</v>
      </c>
      <c r="W1028" s="1" t="s">
        <v>25</v>
      </c>
      <c r="Y1028" s="1" t="str">
        <f>IFERROR(__xludf.DUMMYFUNCTION("UNIQUE(S1028:W1028, TRUE)"),"")</f>
        <v/>
      </c>
      <c r="AE1028" s="1" t="str">
        <f t="shared" ref="AE1028:AI1028" si="1028">IF($A1028&lt;&gt;"", COUNTIF($D1028:$H1028, "=" &amp; Y1028),"")</f>
        <v/>
      </c>
      <c r="AF1028" s="1" t="str">
        <f t="shared" si="1028"/>
        <v/>
      </c>
      <c r="AG1028" s="1" t="str">
        <f t="shared" si="1028"/>
        <v/>
      </c>
      <c r="AH1028" s="1" t="str">
        <f t="shared" si="1028"/>
        <v/>
      </c>
      <c r="AI1028" s="1" t="str">
        <f t="shared" si="1028"/>
        <v/>
      </c>
      <c r="AJ1028" s="1" t="str">
        <f t="shared" si="3"/>
        <v/>
      </c>
      <c r="AL1028" s="1" t="str">
        <f>IFERROR(__xludf.DUMMYFUNCTION("IFERROR(TRANSPOSE(SORT(TRANSPOSE(FILTER(AE1028:AI1028, AE1028:AI1028&lt;&gt;0)),1, FALSE)))"),"")</f>
        <v/>
      </c>
      <c r="AM1028" s="1" t="str">
        <f>IFERROR(__xludf.DUMMYFUNCTION("""COMPUTED_VALUE"""),"")</f>
        <v/>
      </c>
      <c r="AN1028" s="1" t="str">
        <f>IFERROR(__xludf.DUMMYFUNCTION("""COMPUTED_VALUE"""),"")</f>
        <v/>
      </c>
      <c r="AO1028" s="1" t="str">
        <f>IFERROR(__xludf.DUMMYFUNCTION("""COMPUTED_VALUE"""),"")</f>
        <v/>
      </c>
      <c r="AP1028" s="1" t="str">
        <f>IFERROR(__xludf.DUMMYFUNCTION("""COMPUTED_VALUE"""),"")</f>
        <v/>
      </c>
      <c r="AR1028" s="1" t="s">
        <v>25</v>
      </c>
      <c r="AS1028" s="1" t="s">
        <v>25</v>
      </c>
      <c r="AT1028" s="1" t="s">
        <v>25</v>
      </c>
      <c r="AU1028" s="1" t="s">
        <v>25</v>
      </c>
      <c r="AV1028" s="1" t="s">
        <v>25</v>
      </c>
      <c r="AY1028" s="1" t="s">
        <v>25</v>
      </c>
      <c r="AZ1028" s="1" t="s">
        <v>25</v>
      </c>
      <c r="BA1028" s="1" t="s">
        <v>25</v>
      </c>
      <c r="BB1028" s="1" t="s">
        <v>25</v>
      </c>
      <c r="BC1028" s="1" t="s">
        <v>25</v>
      </c>
      <c r="BD1028" s="1"/>
      <c r="BE1028" s="1"/>
      <c r="BF1028" s="1"/>
      <c r="BG1028" s="1"/>
      <c r="BH1028" s="1"/>
      <c r="BI1028" s="1"/>
      <c r="BJ1028" s="1"/>
      <c r="BL1028" s="1" t="s">
        <v>25</v>
      </c>
    </row>
    <row r="1029" ht="15.75" customHeight="1">
      <c r="A1029" s="1"/>
      <c r="B1029" s="1"/>
      <c r="C1029" s="1"/>
      <c r="D1029" s="1" t="s">
        <v>25</v>
      </c>
      <c r="E1029" s="1" t="s">
        <v>25</v>
      </c>
      <c r="F1029" s="1" t="s">
        <v>25</v>
      </c>
      <c r="G1029" s="1" t="s">
        <v>25</v>
      </c>
      <c r="H1029" s="1" t="s">
        <v>25</v>
      </c>
      <c r="M1029" s="1"/>
      <c r="N1029" s="1"/>
      <c r="O1029" s="1"/>
      <c r="P1029" s="1"/>
      <c r="Q1029" s="1"/>
      <c r="S1029" s="1" t="s">
        <v>25</v>
      </c>
      <c r="T1029" s="1" t="s">
        <v>25</v>
      </c>
      <c r="U1029" s="1" t="s">
        <v>25</v>
      </c>
      <c r="V1029" s="1" t="s">
        <v>25</v>
      </c>
      <c r="W1029" s="1" t="s">
        <v>25</v>
      </c>
      <c r="Y1029" s="1" t="str">
        <f>IFERROR(__xludf.DUMMYFUNCTION("UNIQUE(S1029:W1029, TRUE)"),"")</f>
        <v/>
      </c>
      <c r="AE1029" s="1" t="str">
        <f t="shared" ref="AE1029:AI1029" si="1029">IF($A1029&lt;&gt;"", COUNTIF($D1029:$H1029, "=" &amp; Y1029),"")</f>
        <v/>
      </c>
      <c r="AF1029" s="1" t="str">
        <f t="shared" si="1029"/>
        <v/>
      </c>
      <c r="AG1029" s="1" t="str">
        <f t="shared" si="1029"/>
        <v/>
      </c>
      <c r="AH1029" s="1" t="str">
        <f t="shared" si="1029"/>
        <v/>
      </c>
      <c r="AI1029" s="1" t="str">
        <f t="shared" si="1029"/>
        <v/>
      </c>
      <c r="AJ1029" s="1" t="str">
        <f t="shared" si="3"/>
        <v/>
      </c>
      <c r="AL1029" s="1" t="str">
        <f>IFERROR(__xludf.DUMMYFUNCTION("IFERROR(TRANSPOSE(SORT(TRANSPOSE(FILTER(AE1029:AI1029, AE1029:AI1029&lt;&gt;0)),1, FALSE)))"),"")</f>
        <v/>
      </c>
      <c r="AM1029" s="1" t="str">
        <f>IFERROR(__xludf.DUMMYFUNCTION("""COMPUTED_VALUE"""),"")</f>
        <v/>
      </c>
      <c r="AN1029" s="1" t="str">
        <f>IFERROR(__xludf.DUMMYFUNCTION("""COMPUTED_VALUE"""),"")</f>
        <v/>
      </c>
      <c r="AO1029" s="1" t="str">
        <f>IFERROR(__xludf.DUMMYFUNCTION("""COMPUTED_VALUE"""),"")</f>
        <v/>
      </c>
      <c r="AP1029" s="1" t="str">
        <f>IFERROR(__xludf.DUMMYFUNCTION("""COMPUTED_VALUE"""),"")</f>
        <v/>
      </c>
      <c r="AR1029" s="1" t="s">
        <v>25</v>
      </c>
      <c r="AS1029" s="1" t="s">
        <v>25</v>
      </c>
      <c r="AT1029" s="1" t="s">
        <v>25</v>
      </c>
      <c r="AU1029" s="1" t="s">
        <v>25</v>
      </c>
      <c r="AV1029" s="1" t="s">
        <v>25</v>
      </c>
      <c r="AY1029" s="1" t="s">
        <v>25</v>
      </c>
      <c r="AZ1029" s="1" t="s">
        <v>25</v>
      </c>
      <c r="BA1029" s="1" t="s">
        <v>25</v>
      </c>
      <c r="BB1029" s="1" t="s">
        <v>25</v>
      </c>
      <c r="BC1029" s="1" t="s">
        <v>25</v>
      </c>
      <c r="BD1029" s="1"/>
      <c r="BE1029" s="1"/>
      <c r="BF1029" s="1"/>
      <c r="BG1029" s="1"/>
      <c r="BH1029" s="1"/>
      <c r="BI1029" s="1"/>
      <c r="BJ1029" s="1"/>
      <c r="BL1029" s="1" t="s">
        <v>25</v>
      </c>
    </row>
    <row r="1030" ht="15.75" customHeight="1">
      <c r="A1030" s="1"/>
      <c r="B1030" s="1"/>
      <c r="C1030" s="1"/>
      <c r="D1030" s="1" t="s">
        <v>25</v>
      </c>
      <c r="E1030" s="1" t="s">
        <v>25</v>
      </c>
      <c r="F1030" s="1" t="s">
        <v>25</v>
      </c>
      <c r="G1030" s="1" t="s">
        <v>25</v>
      </c>
      <c r="H1030" s="1" t="s">
        <v>25</v>
      </c>
      <c r="M1030" s="1"/>
      <c r="N1030" s="1"/>
      <c r="O1030" s="1"/>
      <c r="P1030" s="1"/>
      <c r="Q1030" s="1"/>
      <c r="S1030" s="1" t="s">
        <v>25</v>
      </c>
      <c r="T1030" s="1" t="s">
        <v>25</v>
      </c>
      <c r="U1030" s="1" t="s">
        <v>25</v>
      </c>
      <c r="V1030" s="1" t="s">
        <v>25</v>
      </c>
      <c r="W1030" s="1" t="s">
        <v>25</v>
      </c>
      <c r="Y1030" s="1" t="str">
        <f>IFERROR(__xludf.DUMMYFUNCTION("UNIQUE(S1030:W1030, TRUE)"),"")</f>
        <v/>
      </c>
      <c r="AE1030" s="1" t="str">
        <f t="shared" ref="AE1030:AI1030" si="1030">IF($A1030&lt;&gt;"", COUNTIF($D1030:$H1030, "=" &amp; Y1030),"")</f>
        <v/>
      </c>
      <c r="AF1030" s="1" t="str">
        <f t="shared" si="1030"/>
        <v/>
      </c>
      <c r="AG1030" s="1" t="str">
        <f t="shared" si="1030"/>
        <v/>
      </c>
      <c r="AH1030" s="1" t="str">
        <f t="shared" si="1030"/>
        <v/>
      </c>
      <c r="AI1030" s="1" t="str">
        <f t="shared" si="1030"/>
        <v/>
      </c>
      <c r="AJ1030" s="1" t="str">
        <f t="shared" si="3"/>
        <v/>
      </c>
      <c r="AL1030" s="1" t="str">
        <f>IFERROR(__xludf.DUMMYFUNCTION("IFERROR(TRANSPOSE(SORT(TRANSPOSE(FILTER(AE1030:AI1030, AE1030:AI1030&lt;&gt;0)),1, FALSE)))"),"")</f>
        <v/>
      </c>
      <c r="AM1030" s="1" t="str">
        <f>IFERROR(__xludf.DUMMYFUNCTION("""COMPUTED_VALUE"""),"")</f>
        <v/>
      </c>
      <c r="AN1030" s="1" t="str">
        <f>IFERROR(__xludf.DUMMYFUNCTION("""COMPUTED_VALUE"""),"")</f>
        <v/>
      </c>
      <c r="AO1030" s="1" t="str">
        <f>IFERROR(__xludf.DUMMYFUNCTION("""COMPUTED_VALUE"""),"")</f>
        <v/>
      </c>
      <c r="AP1030" s="1" t="str">
        <f>IFERROR(__xludf.DUMMYFUNCTION("""COMPUTED_VALUE"""),"")</f>
        <v/>
      </c>
      <c r="AR1030" s="1" t="s">
        <v>25</v>
      </c>
      <c r="AS1030" s="1" t="s">
        <v>25</v>
      </c>
      <c r="AT1030" s="1" t="s">
        <v>25</v>
      </c>
      <c r="AU1030" s="1" t="s">
        <v>25</v>
      </c>
      <c r="AV1030" s="1" t="s">
        <v>25</v>
      </c>
      <c r="AY1030" s="1" t="s">
        <v>25</v>
      </c>
      <c r="AZ1030" s="1" t="s">
        <v>25</v>
      </c>
      <c r="BA1030" s="1" t="s">
        <v>25</v>
      </c>
      <c r="BB1030" s="1" t="s">
        <v>25</v>
      </c>
      <c r="BC1030" s="1" t="s">
        <v>25</v>
      </c>
      <c r="BD1030" s="1"/>
      <c r="BE1030" s="1"/>
      <c r="BF1030" s="1"/>
      <c r="BG1030" s="1"/>
      <c r="BH1030" s="1"/>
      <c r="BI1030" s="1"/>
      <c r="BJ1030" s="1"/>
      <c r="BL1030" s="1" t="s">
        <v>25</v>
      </c>
    </row>
    <row r="1031" ht="15.75" customHeight="1">
      <c r="A1031" s="1"/>
      <c r="B1031" s="1"/>
      <c r="C1031" s="1"/>
      <c r="D1031" s="1" t="s">
        <v>25</v>
      </c>
      <c r="E1031" s="1" t="s">
        <v>25</v>
      </c>
      <c r="F1031" s="1" t="s">
        <v>25</v>
      </c>
      <c r="G1031" s="1" t="s">
        <v>25</v>
      </c>
      <c r="H1031" s="1" t="s">
        <v>25</v>
      </c>
      <c r="M1031" s="1"/>
      <c r="N1031" s="1"/>
      <c r="O1031" s="1"/>
      <c r="P1031" s="1"/>
      <c r="Q1031" s="1"/>
      <c r="S1031" s="1" t="s">
        <v>25</v>
      </c>
      <c r="T1031" s="1" t="s">
        <v>25</v>
      </c>
      <c r="U1031" s="1" t="s">
        <v>25</v>
      </c>
      <c r="V1031" s="1" t="s">
        <v>25</v>
      </c>
      <c r="W1031" s="1" t="s">
        <v>25</v>
      </c>
      <c r="Y1031" s="1" t="str">
        <f>IFERROR(__xludf.DUMMYFUNCTION("UNIQUE(S1031:W1031, TRUE)"),"")</f>
        <v/>
      </c>
      <c r="AE1031" s="1" t="str">
        <f t="shared" ref="AE1031:AI1031" si="1031">IF($A1031&lt;&gt;"", COUNTIF($D1031:$H1031, "=" &amp; Y1031),"")</f>
        <v/>
      </c>
      <c r="AF1031" s="1" t="str">
        <f t="shared" si="1031"/>
        <v/>
      </c>
      <c r="AG1031" s="1" t="str">
        <f t="shared" si="1031"/>
        <v/>
      </c>
      <c r="AH1031" s="1" t="str">
        <f t="shared" si="1031"/>
        <v/>
      </c>
      <c r="AI1031" s="1" t="str">
        <f t="shared" si="1031"/>
        <v/>
      </c>
      <c r="AJ1031" s="1" t="str">
        <f t="shared" si="3"/>
        <v/>
      </c>
      <c r="AL1031" s="1" t="str">
        <f>IFERROR(__xludf.DUMMYFUNCTION("IFERROR(TRANSPOSE(SORT(TRANSPOSE(FILTER(AE1031:AI1031, AE1031:AI1031&lt;&gt;0)),1, FALSE)))"),"")</f>
        <v/>
      </c>
      <c r="AM1031" s="1" t="str">
        <f>IFERROR(__xludf.DUMMYFUNCTION("""COMPUTED_VALUE"""),"")</f>
        <v/>
      </c>
      <c r="AN1031" s="1" t="str">
        <f>IFERROR(__xludf.DUMMYFUNCTION("""COMPUTED_VALUE"""),"")</f>
        <v/>
      </c>
      <c r="AO1031" s="1" t="str">
        <f>IFERROR(__xludf.DUMMYFUNCTION("""COMPUTED_VALUE"""),"")</f>
        <v/>
      </c>
      <c r="AP1031" s="1" t="str">
        <f>IFERROR(__xludf.DUMMYFUNCTION("""COMPUTED_VALUE"""),"")</f>
        <v/>
      </c>
      <c r="AR1031" s="1" t="s">
        <v>25</v>
      </c>
      <c r="AS1031" s="1" t="s">
        <v>25</v>
      </c>
      <c r="AT1031" s="1" t="s">
        <v>25</v>
      </c>
      <c r="AU1031" s="1" t="s">
        <v>25</v>
      </c>
      <c r="AV1031" s="1" t="s">
        <v>25</v>
      </c>
      <c r="AY1031" s="1" t="s">
        <v>25</v>
      </c>
      <c r="AZ1031" s="1" t="s">
        <v>25</v>
      </c>
      <c r="BA1031" s="1" t="s">
        <v>25</v>
      </c>
      <c r="BB1031" s="1" t="s">
        <v>25</v>
      </c>
      <c r="BC1031" s="1" t="s">
        <v>25</v>
      </c>
      <c r="BD1031" s="1"/>
      <c r="BE1031" s="1"/>
      <c r="BF1031" s="1"/>
      <c r="BG1031" s="1"/>
      <c r="BH1031" s="1"/>
      <c r="BI1031" s="1"/>
      <c r="BJ1031" s="1"/>
      <c r="BL1031" s="1" t="s">
        <v>25</v>
      </c>
    </row>
    <row r="1032" ht="15.75" customHeight="1">
      <c r="A1032" s="1"/>
      <c r="B1032" s="1"/>
      <c r="C1032" s="1"/>
      <c r="D1032" s="1" t="s">
        <v>25</v>
      </c>
      <c r="E1032" s="1" t="s">
        <v>25</v>
      </c>
      <c r="F1032" s="1" t="s">
        <v>25</v>
      </c>
      <c r="G1032" s="1" t="s">
        <v>25</v>
      </c>
      <c r="H1032" s="1" t="s">
        <v>25</v>
      </c>
      <c r="M1032" s="1"/>
      <c r="N1032" s="1"/>
      <c r="O1032" s="1"/>
      <c r="P1032" s="1"/>
      <c r="Q1032" s="1"/>
      <c r="S1032" s="1" t="s">
        <v>25</v>
      </c>
      <c r="T1032" s="1" t="s">
        <v>25</v>
      </c>
      <c r="U1032" s="1" t="s">
        <v>25</v>
      </c>
      <c r="V1032" s="1" t="s">
        <v>25</v>
      </c>
      <c r="W1032" s="1" t="s">
        <v>25</v>
      </c>
      <c r="Y1032" s="1" t="str">
        <f>IFERROR(__xludf.DUMMYFUNCTION("UNIQUE(S1032:W1032, TRUE)"),"")</f>
        <v/>
      </c>
      <c r="AE1032" s="1" t="str">
        <f t="shared" ref="AE1032:AI1032" si="1032">IF($A1032&lt;&gt;"", COUNTIF($D1032:$H1032, "=" &amp; Y1032),"")</f>
        <v/>
      </c>
      <c r="AF1032" s="1" t="str">
        <f t="shared" si="1032"/>
        <v/>
      </c>
      <c r="AG1032" s="1" t="str">
        <f t="shared" si="1032"/>
        <v/>
      </c>
      <c r="AH1032" s="1" t="str">
        <f t="shared" si="1032"/>
        <v/>
      </c>
      <c r="AI1032" s="1" t="str">
        <f t="shared" si="1032"/>
        <v/>
      </c>
      <c r="AJ1032" s="1" t="str">
        <f t="shared" si="3"/>
        <v/>
      </c>
      <c r="AL1032" s="1" t="str">
        <f>IFERROR(__xludf.DUMMYFUNCTION("IFERROR(TRANSPOSE(SORT(TRANSPOSE(FILTER(AE1032:AI1032, AE1032:AI1032&lt;&gt;0)),1, FALSE)))"),"")</f>
        <v/>
      </c>
      <c r="AM1032" s="1" t="str">
        <f>IFERROR(__xludf.DUMMYFUNCTION("""COMPUTED_VALUE"""),"")</f>
        <v/>
      </c>
      <c r="AN1032" s="1" t="str">
        <f>IFERROR(__xludf.DUMMYFUNCTION("""COMPUTED_VALUE"""),"")</f>
        <v/>
      </c>
      <c r="AO1032" s="1" t="str">
        <f>IFERROR(__xludf.DUMMYFUNCTION("""COMPUTED_VALUE"""),"")</f>
        <v/>
      </c>
      <c r="AP1032" s="1" t="str">
        <f>IFERROR(__xludf.DUMMYFUNCTION("""COMPUTED_VALUE"""),"")</f>
        <v/>
      </c>
      <c r="AR1032" s="1" t="s">
        <v>25</v>
      </c>
      <c r="AS1032" s="1" t="s">
        <v>25</v>
      </c>
      <c r="AT1032" s="1" t="s">
        <v>25</v>
      </c>
      <c r="AU1032" s="1" t="s">
        <v>25</v>
      </c>
      <c r="AV1032" s="1" t="s">
        <v>25</v>
      </c>
      <c r="AY1032" s="1" t="s">
        <v>25</v>
      </c>
      <c r="AZ1032" s="1" t="s">
        <v>25</v>
      </c>
      <c r="BA1032" s="1" t="s">
        <v>25</v>
      </c>
      <c r="BB1032" s="1" t="s">
        <v>25</v>
      </c>
      <c r="BC1032" s="1" t="s">
        <v>25</v>
      </c>
      <c r="BD1032" s="1"/>
      <c r="BE1032" s="1"/>
      <c r="BF1032" s="1"/>
      <c r="BG1032" s="1"/>
      <c r="BH1032" s="1"/>
      <c r="BI1032" s="1"/>
      <c r="BJ1032" s="1"/>
      <c r="BL1032" s="1" t="s">
        <v>25</v>
      </c>
    </row>
    <row r="1033" ht="15.75" customHeight="1">
      <c r="A1033" s="1"/>
      <c r="B1033" s="1"/>
      <c r="C1033" s="1"/>
      <c r="D1033" s="1" t="s">
        <v>25</v>
      </c>
      <c r="E1033" s="1" t="s">
        <v>25</v>
      </c>
      <c r="F1033" s="1" t="s">
        <v>25</v>
      </c>
      <c r="G1033" s="1" t="s">
        <v>25</v>
      </c>
      <c r="H1033" s="1" t="s">
        <v>25</v>
      </c>
      <c r="M1033" s="1"/>
      <c r="N1033" s="1"/>
      <c r="O1033" s="1"/>
      <c r="P1033" s="1"/>
      <c r="Q1033" s="1"/>
      <c r="S1033" s="1" t="s">
        <v>25</v>
      </c>
      <c r="T1033" s="1" t="s">
        <v>25</v>
      </c>
      <c r="U1033" s="1" t="s">
        <v>25</v>
      </c>
      <c r="V1033" s="1" t="s">
        <v>25</v>
      </c>
      <c r="W1033" s="1" t="s">
        <v>25</v>
      </c>
      <c r="Y1033" s="1" t="str">
        <f>IFERROR(__xludf.DUMMYFUNCTION("UNIQUE(S1033:W1033, TRUE)"),"")</f>
        <v/>
      </c>
      <c r="AE1033" s="1" t="str">
        <f t="shared" ref="AE1033:AI1033" si="1033">IF($A1033&lt;&gt;"", COUNTIF($D1033:$H1033, "=" &amp; Y1033),"")</f>
        <v/>
      </c>
      <c r="AF1033" s="1" t="str">
        <f t="shared" si="1033"/>
        <v/>
      </c>
      <c r="AG1033" s="1" t="str">
        <f t="shared" si="1033"/>
        <v/>
      </c>
      <c r="AH1033" s="1" t="str">
        <f t="shared" si="1033"/>
        <v/>
      </c>
      <c r="AI1033" s="1" t="str">
        <f t="shared" si="1033"/>
        <v/>
      </c>
      <c r="AJ1033" s="1" t="str">
        <f t="shared" si="3"/>
        <v/>
      </c>
      <c r="AL1033" s="1" t="str">
        <f>IFERROR(__xludf.DUMMYFUNCTION("IFERROR(TRANSPOSE(SORT(TRANSPOSE(FILTER(AE1033:AI1033, AE1033:AI1033&lt;&gt;0)),1, FALSE)))"),"")</f>
        <v/>
      </c>
      <c r="AM1033" s="1" t="str">
        <f>IFERROR(__xludf.DUMMYFUNCTION("""COMPUTED_VALUE"""),"")</f>
        <v/>
      </c>
      <c r="AN1033" s="1" t="str">
        <f>IFERROR(__xludf.DUMMYFUNCTION("""COMPUTED_VALUE"""),"")</f>
        <v/>
      </c>
      <c r="AO1033" s="1" t="str">
        <f>IFERROR(__xludf.DUMMYFUNCTION("""COMPUTED_VALUE"""),"")</f>
        <v/>
      </c>
      <c r="AP1033" s="1" t="str">
        <f>IFERROR(__xludf.DUMMYFUNCTION("""COMPUTED_VALUE"""),"")</f>
        <v/>
      </c>
      <c r="AR1033" s="1" t="s">
        <v>25</v>
      </c>
      <c r="AS1033" s="1" t="s">
        <v>25</v>
      </c>
      <c r="AT1033" s="1" t="s">
        <v>25</v>
      </c>
      <c r="AU1033" s="1" t="s">
        <v>25</v>
      </c>
      <c r="AV1033" s="1" t="s">
        <v>25</v>
      </c>
      <c r="AY1033" s="1" t="s">
        <v>25</v>
      </c>
      <c r="AZ1033" s="1" t="s">
        <v>25</v>
      </c>
      <c r="BA1033" s="1" t="s">
        <v>25</v>
      </c>
      <c r="BB1033" s="1" t="s">
        <v>25</v>
      </c>
      <c r="BC1033" s="1" t="s">
        <v>25</v>
      </c>
      <c r="BD1033" s="1"/>
      <c r="BE1033" s="1"/>
      <c r="BF1033" s="1"/>
      <c r="BG1033" s="1"/>
      <c r="BH1033" s="1"/>
      <c r="BI1033" s="1"/>
      <c r="BJ1033" s="1"/>
      <c r="BL1033" s="1" t="s">
        <v>25</v>
      </c>
    </row>
    <row r="1034" ht="15.75" customHeight="1">
      <c r="A1034" s="1"/>
      <c r="B1034" s="1"/>
      <c r="C1034" s="1"/>
      <c r="D1034" s="1" t="s">
        <v>25</v>
      </c>
      <c r="E1034" s="1" t="s">
        <v>25</v>
      </c>
      <c r="F1034" s="1" t="s">
        <v>25</v>
      </c>
      <c r="G1034" s="1" t="s">
        <v>25</v>
      </c>
      <c r="H1034" s="1" t="s">
        <v>25</v>
      </c>
      <c r="M1034" s="1"/>
      <c r="N1034" s="1"/>
      <c r="O1034" s="1"/>
      <c r="P1034" s="1"/>
      <c r="Q1034" s="1"/>
      <c r="S1034" s="1" t="s">
        <v>25</v>
      </c>
      <c r="T1034" s="1" t="s">
        <v>25</v>
      </c>
      <c r="U1034" s="1" t="s">
        <v>25</v>
      </c>
      <c r="V1034" s="1" t="s">
        <v>25</v>
      </c>
      <c r="W1034" s="1" t="s">
        <v>25</v>
      </c>
      <c r="Y1034" s="1" t="str">
        <f>IFERROR(__xludf.DUMMYFUNCTION("UNIQUE(S1034:W1034, TRUE)"),"")</f>
        <v/>
      </c>
      <c r="AE1034" s="1" t="str">
        <f t="shared" ref="AE1034:AI1034" si="1034">IF($A1034&lt;&gt;"", COUNTIF($D1034:$H1034, "=" &amp; Y1034),"")</f>
        <v/>
      </c>
      <c r="AF1034" s="1" t="str">
        <f t="shared" si="1034"/>
        <v/>
      </c>
      <c r="AG1034" s="1" t="str">
        <f t="shared" si="1034"/>
        <v/>
      </c>
      <c r="AH1034" s="1" t="str">
        <f t="shared" si="1034"/>
        <v/>
      </c>
      <c r="AI1034" s="1" t="str">
        <f t="shared" si="1034"/>
        <v/>
      </c>
      <c r="AJ1034" s="1" t="str">
        <f t="shared" si="3"/>
        <v/>
      </c>
      <c r="AL1034" s="1" t="str">
        <f>IFERROR(__xludf.DUMMYFUNCTION("IFERROR(TRANSPOSE(SORT(TRANSPOSE(FILTER(AE1034:AI1034, AE1034:AI1034&lt;&gt;0)),1, FALSE)))"),"")</f>
        <v/>
      </c>
      <c r="AM1034" s="1" t="str">
        <f>IFERROR(__xludf.DUMMYFUNCTION("""COMPUTED_VALUE"""),"")</f>
        <v/>
      </c>
      <c r="AN1034" s="1" t="str">
        <f>IFERROR(__xludf.DUMMYFUNCTION("""COMPUTED_VALUE"""),"")</f>
        <v/>
      </c>
      <c r="AO1034" s="1" t="str">
        <f>IFERROR(__xludf.DUMMYFUNCTION("""COMPUTED_VALUE"""),"")</f>
        <v/>
      </c>
      <c r="AP1034" s="1" t="str">
        <f>IFERROR(__xludf.DUMMYFUNCTION("""COMPUTED_VALUE"""),"")</f>
        <v/>
      </c>
      <c r="AR1034" s="1" t="s">
        <v>25</v>
      </c>
      <c r="AS1034" s="1" t="s">
        <v>25</v>
      </c>
      <c r="AT1034" s="1" t="s">
        <v>25</v>
      </c>
      <c r="AU1034" s="1" t="s">
        <v>25</v>
      </c>
      <c r="AV1034" s="1" t="s">
        <v>25</v>
      </c>
      <c r="AY1034" s="1" t="s">
        <v>25</v>
      </c>
      <c r="AZ1034" s="1" t="s">
        <v>25</v>
      </c>
      <c r="BA1034" s="1" t="s">
        <v>25</v>
      </c>
      <c r="BB1034" s="1" t="s">
        <v>25</v>
      </c>
      <c r="BC1034" s="1" t="s">
        <v>25</v>
      </c>
      <c r="BD1034" s="1"/>
      <c r="BE1034" s="1"/>
      <c r="BF1034" s="1"/>
      <c r="BG1034" s="1"/>
      <c r="BH1034" s="1"/>
      <c r="BI1034" s="1"/>
      <c r="BJ1034" s="1"/>
      <c r="BL1034" s="1" t="s">
        <v>25</v>
      </c>
    </row>
    <row r="1035" ht="15.75" customHeight="1">
      <c r="A1035" s="1"/>
      <c r="B1035" s="1"/>
      <c r="C1035" s="1"/>
      <c r="D1035" s="1" t="s">
        <v>25</v>
      </c>
      <c r="E1035" s="1" t="s">
        <v>25</v>
      </c>
      <c r="F1035" s="1" t="s">
        <v>25</v>
      </c>
      <c r="G1035" s="1" t="s">
        <v>25</v>
      </c>
      <c r="H1035" s="1" t="s">
        <v>25</v>
      </c>
      <c r="M1035" s="1"/>
      <c r="N1035" s="1"/>
      <c r="O1035" s="1"/>
      <c r="P1035" s="1"/>
      <c r="Q1035" s="1"/>
      <c r="S1035" s="1" t="s">
        <v>25</v>
      </c>
      <c r="T1035" s="1" t="s">
        <v>25</v>
      </c>
      <c r="U1035" s="1" t="s">
        <v>25</v>
      </c>
      <c r="V1035" s="1" t="s">
        <v>25</v>
      </c>
      <c r="W1035" s="1" t="s">
        <v>25</v>
      </c>
      <c r="Y1035" s="1" t="str">
        <f>IFERROR(__xludf.DUMMYFUNCTION("UNIQUE(S1035:W1035, TRUE)"),"")</f>
        <v/>
      </c>
      <c r="AE1035" s="1" t="str">
        <f t="shared" ref="AE1035:AI1035" si="1035">IF($A1035&lt;&gt;"", COUNTIF($D1035:$H1035, "=" &amp; Y1035),"")</f>
        <v/>
      </c>
      <c r="AF1035" s="1" t="str">
        <f t="shared" si="1035"/>
        <v/>
      </c>
      <c r="AG1035" s="1" t="str">
        <f t="shared" si="1035"/>
        <v/>
      </c>
      <c r="AH1035" s="1" t="str">
        <f t="shared" si="1035"/>
        <v/>
      </c>
      <c r="AI1035" s="1" t="str">
        <f t="shared" si="1035"/>
        <v/>
      </c>
      <c r="AJ1035" s="1" t="str">
        <f t="shared" si="3"/>
        <v/>
      </c>
      <c r="AL1035" s="1" t="str">
        <f>IFERROR(__xludf.DUMMYFUNCTION("IFERROR(TRANSPOSE(SORT(TRANSPOSE(FILTER(AE1035:AI1035, AE1035:AI1035&lt;&gt;0)),1, FALSE)))"),"")</f>
        <v/>
      </c>
      <c r="AM1035" s="1" t="str">
        <f>IFERROR(__xludf.DUMMYFUNCTION("""COMPUTED_VALUE"""),"")</f>
        <v/>
      </c>
      <c r="AN1035" s="1" t="str">
        <f>IFERROR(__xludf.DUMMYFUNCTION("""COMPUTED_VALUE"""),"")</f>
        <v/>
      </c>
      <c r="AO1035" s="1" t="str">
        <f>IFERROR(__xludf.DUMMYFUNCTION("""COMPUTED_VALUE"""),"")</f>
        <v/>
      </c>
      <c r="AP1035" s="1" t="str">
        <f>IFERROR(__xludf.DUMMYFUNCTION("""COMPUTED_VALUE"""),"")</f>
        <v/>
      </c>
      <c r="AR1035" s="1" t="s">
        <v>25</v>
      </c>
      <c r="AS1035" s="1" t="s">
        <v>25</v>
      </c>
      <c r="AT1035" s="1" t="s">
        <v>25</v>
      </c>
      <c r="AU1035" s="1" t="s">
        <v>25</v>
      </c>
      <c r="AV1035" s="1" t="s">
        <v>25</v>
      </c>
      <c r="AY1035" s="1" t="s">
        <v>25</v>
      </c>
      <c r="AZ1035" s="1" t="s">
        <v>25</v>
      </c>
      <c r="BA1035" s="1" t="s">
        <v>25</v>
      </c>
      <c r="BB1035" s="1" t="s">
        <v>25</v>
      </c>
      <c r="BC1035" s="1" t="s">
        <v>25</v>
      </c>
      <c r="BD1035" s="1"/>
      <c r="BE1035" s="1"/>
      <c r="BF1035" s="1"/>
      <c r="BG1035" s="1"/>
      <c r="BH1035" s="1"/>
      <c r="BI1035" s="1"/>
      <c r="BJ1035" s="1"/>
      <c r="BL1035" s="1" t="s">
        <v>25</v>
      </c>
    </row>
    <row r="1036" ht="15.75" customHeight="1">
      <c r="A1036" s="1"/>
      <c r="B1036" s="1"/>
      <c r="C1036" s="1"/>
      <c r="D1036" s="1" t="s">
        <v>25</v>
      </c>
      <c r="E1036" s="1" t="s">
        <v>25</v>
      </c>
      <c r="F1036" s="1" t="s">
        <v>25</v>
      </c>
      <c r="G1036" s="1" t="s">
        <v>25</v>
      </c>
      <c r="H1036" s="1" t="s">
        <v>25</v>
      </c>
      <c r="M1036" s="1"/>
      <c r="N1036" s="1"/>
      <c r="O1036" s="1"/>
      <c r="P1036" s="1"/>
      <c r="Q1036" s="1"/>
      <c r="S1036" s="1" t="s">
        <v>25</v>
      </c>
      <c r="T1036" s="1" t="s">
        <v>25</v>
      </c>
      <c r="U1036" s="1" t="s">
        <v>25</v>
      </c>
      <c r="V1036" s="1" t="s">
        <v>25</v>
      </c>
      <c r="W1036" s="1" t="s">
        <v>25</v>
      </c>
      <c r="Y1036" s="1" t="str">
        <f>IFERROR(__xludf.DUMMYFUNCTION("UNIQUE(S1036:W1036, TRUE)"),"")</f>
        <v/>
      </c>
      <c r="AE1036" s="1" t="str">
        <f t="shared" ref="AE1036:AI1036" si="1036">IF($A1036&lt;&gt;"", COUNTIF($D1036:$H1036, "=" &amp; Y1036),"")</f>
        <v/>
      </c>
      <c r="AF1036" s="1" t="str">
        <f t="shared" si="1036"/>
        <v/>
      </c>
      <c r="AG1036" s="1" t="str">
        <f t="shared" si="1036"/>
        <v/>
      </c>
      <c r="AH1036" s="1" t="str">
        <f t="shared" si="1036"/>
        <v/>
      </c>
      <c r="AI1036" s="1" t="str">
        <f t="shared" si="1036"/>
        <v/>
      </c>
      <c r="AJ1036" s="1" t="str">
        <f t="shared" si="3"/>
        <v/>
      </c>
      <c r="AL1036" s="1" t="str">
        <f>IFERROR(__xludf.DUMMYFUNCTION("IFERROR(TRANSPOSE(SORT(TRANSPOSE(FILTER(AE1036:AI1036, AE1036:AI1036&lt;&gt;0)),1, FALSE)))"),"")</f>
        <v/>
      </c>
      <c r="AM1036" s="1" t="str">
        <f>IFERROR(__xludf.DUMMYFUNCTION("""COMPUTED_VALUE"""),"")</f>
        <v/>
      </c>
      <c r="AN1036" s="1" t="str">
        <f>IFERROR(__xludf.DUMMYFUNCTION("""COMPUTED_VALUE"""),"")</f>
        <v/>
      </c>
      <c r="AO1036" s="1" t="str">
        <f>IFERROR(__xludf.DUMMYFUNCTION("""COMPUTED_VALUE"""),"")</f>
        <v/>
      </c>
      <c r="AP1036" s="1" t="str">
        <f>IFERROR(__xludf.DUMMYFUNCTION("""COMPUTED_VALUE"""),"")</f>
        <v/>
      </c>
      <c r="AR1036" s="1" t="s">
        <v>25</v>
      </c>
      <c r="AS1036" s="1" t="s">
        <v>25</v>
      </c>
      <c r="AT1036" s="1" t="s">
        <v>25</v>
      </c>
      <c r="AU1036" s="1" t="s">
        <v>25</v>
      </c>
      <c r="AV1036" s="1" t="s">
        <v>25</v>
      </c>
      <c r="AY1036" s="1" t="s">
        <v>25</v>
      </c>
      <c r="AZ1036" s="1" t="s">
        <v>25</v>
      </c>
      <c r="BA1036" s="1" t="s">
        <v>25</v>
      </c>
      <c r="BB1036" s="1" t="s">
        <v>25</v>
      </c>
      <c r="BC1036" s="1" t="s">
        <v>25</v>
      </c>
      <c r="BD1036" s="1"/>
      <c r="BE1036" s="1"/>
      <c r="BF1036" s="1"/>
      <c r="BG1036" s="1"/>
      <c r="BH1036" s="1"/>
      <c r="BI1036" s="1"/>
      <c r="BJ1036" s="1"/>
      <c r="BL1036" s="1" t="s">
        <v>25</v>
      </c>
    </row>
    <row r="1037" ht="15.75" customHeight="1">
      <c r="A1037" s="1"/>
      <c r="B1037" s="1"/>
      <c r="C1037" s="1"/>
      <c r="D1037" s="1" t="s">
        <v>25</v>
      </c>
      <c r="E1037" s="1" t="s">
        <v>25</v>
      </c>
      <c r="F1037" s="1" t="s">
        <v>25</v>
      </c>
      <c r="G1037" s="1" t="s">
        <v>25</v>
      </c>
      <c r="H1037" s="1" t="s">
        <v>25</v>
      </c>
      <c r="M1037" s="1"/>
      <c r="N1037" s="1"/>
      <c r="O1037" s="1"/>
      <c r="P1037" s="1"/>
      <c r="Q1037" s="1"/>
      <c r="S1037" s="1" t="s">
        <v>25</v>
      </c>
      <c r="T1037" s="1" t="s">
        <v>25</v>
      </c>
      <c r="U1037" s="1" t="s">
        <v>25</v>
      </c>
      <c r="V1037" s="1" t="s">
        <v>25</v>
      </c>
      <c r="W1037" s="1" t="s">
        <v>25</v>
      </c>
      <c r="Y1037" s="1" t="str">
        <f>IFERROR(__xludf.DUMMYFUNCTION("UNIQUE(S1037:W1037, TRUE)"),"")</f>
        <v/>
      </c>
      <c r="AE1037" s="1" t="str">
        <f t="shared" ref="AE1037:AI1037" si="1037">IF($A1037&lt;&gt;"", COUNTIF($D1037:$H1037, "=" &amp; Y1037),"")</f>
        <v/>
      </c>
      <c r="AF1037" s="1" t="str">
        <f t="shared" si="1037"/>
        <v/>
      </c>
      <c r="AG1037" s="1" t="str">
        <f t="shared" si="1037"/>
        <v/>
      </c>
      <c r="AH1037" s="1" t="str">
        <f t="shared" si="1037"/>
        <v/>
      </c>
      <c r="AI1037" s="1" t="str">
        <f t="shared" si="1037"/>
        <v/>
      </c>
      <c r="AJ1037" s="1" t="str">
        <f t="shared" si="3"/>
        <v/>
      </c>
      <c r="AL1037" s="1" t="str">
        <f>IFERROR(__xludf.DUMMYFUNCTION("IFERROR(TRANSPOSE(SORT(TRANSPOSE(FILTER(AE1037:AI1037, AE1037:AI1037&lt;&gt;0)),1, FALSE)))"),"")</f>
        <v/>
      </c>
      <c r="AM1037" s="1" t="str">
        <f>IFERROR(__xludf.DUMMYFUNCTION("""COMPUTED_VALUE"""),"")</f>
        <v/>
      </c>
      <c r="AN1037" s="1" t="str">
        <f>IFERROR(__xludf.DUMMYFUNCTION("""COMPUTED_VALUE"""),"")</f>
        <v/>
      </c>
      <c r="AO1037" s="1" t="str">
        <f>IFERROR(__xludf.DUMMYFUNCTION("""COMPUTED_VALUE"""),"")</f>
        <v/>
      </c>
      <c r="AP1037" s="1" t="str">
        <f>IFERROR(__xludf.DUMMYFUNCTION("""COMPUTED_VALUE"""),"")</f>
        <v/>
      </c>
      <c r="AR1037" s="1" t="s">
        <v>25</v>
      </c>
      <c r="AS1037" s="1" t="s">
        <v>25</v>
      </c>
      <c r="AT1037" s="1" t="s">
        <v>25</v>
      </c>
      <c r="AU1037" s="1" t="s">
        <v>25</v>
      </c>
      <c r="AV1037" s="1" t="s">
        <v>25</v>
      </c>
      <c r="AY1037" s="1" t="s">
        <v>25</v>
      </c>
      <c r="AZ1037" s="1" t="s">
        <v>25</v>
      </c>
      <c r="BA1037" s="1" t="s">
        <v>25</v>
      </c>
      <c r="BB1037" s="1" t="s">
        <v>25</v>
      </c>
      <c r="BC1037" s="1" t="s">
        <v>25</v>
      </c>
      <c r="BD1037" s="1"/>
      <c r="BE1037" s="1"/>
      <c r="BF1037" s="1"/>
      <c r="BG1037" s="1"/>
      <c r="BH1037" s="1"/>
      <c r="BI1037" s="1"/>
      <c r="BJ1037" s="1"/>
      <c r="BL1037" s="1" t="s">
        <v>25</v>
      </c>
    </row>
    <row r="1038" ht="15.75" customHeight="1">
      <c r="A1038" s="1"/>
      <c r="B1038" s="1"/>
      <c r="C1038" s="1"/>
      <c r="D1038" s="1" t="s">
        <v>25</v>
      </c>
      <c r="E1038" s="1" t="s">
        <v>25</v>
      </c>
      <c r="F1038" s="1" t="s">
        <v>25</v>
      </c>
      <c r="G1038" s="1" t="s">
        <v>25</v>
      </c>
      <c r="H1038" s="1" t="s">
        <v>25</v>
      </c>
      <c r="M1038" s="1"/>
      <c r="N1038" s="1"/>
      <c r="O1038" s="1"/>
      <c r="P1038" s="1"/>
      <c r="Q1038" s="1"/>
      <c r="S1038" s="1" t="s">
        <v>25</v>
      </c>
      <c r="T1038" s="1" t="s">
        <v>25</v>
      </c>
      <c r="U1038" s="1" t="s">
        <v>25</v>
      </c>
      <c r="V1038" s="1" t="s">
        <v>25</v>
      </c>
      <c r="W1038" s="1" t="s">
        <v>25</v>
      </c>
      <c r="Y1038" s="1" t="str">
        <f>IFERROR(__xludf.DUMMYFUNCTION("UNIQUE(S1038:W1038, TRUE)"),"")</f>
        <v/>
      </c>
      <c r="AE1038" s="1" t="str">
        <f t="shared" ref="AE1038:AI1038" si="1038">IF($A1038&lt;&gt;"", COUNTIF($D1038:$H1038, "=" &amp; Y1038),"")</f>
        <v/>
      </c>
      <c r="AF1038" s="1" t="str">
        <f t="shared" si="1038"/>
        <v/>
      </c>
      <c r="AG1038" s="1" t="str">
        <f t="shared" si="1038"/>
        <v/>
      </c>
      <c r="AH1038" s="1" t="str">
        <f t="shared" si="1038"/>
        <v/>
      </c>
      <c r="AI1038" s="1" t="str">
        <f t="shared" si="1038"/>
        <v/>
      </c>
      <c r="AJ1038" s="1" t="str">
        <f t="shared" si="3"/>
        <v/>
      </c>
      <c r="AL1038" s="1" t="str">
        <f>IFERROR(__xludf.DUMMYFUNCTION("IFERROR(TRANSPOSE(SORT(TRANSPOSE(FILTER(AE1038:AI1038, AE1038:AI1038&lt;&gt;0)),1, FALSE)))"),"")</f>
        <v/>
      </c>
      <c r="AM1038" s="1" t="str">
        <f>IFERROR(__xludf.DUMMYFUNCTION("""COMPUTED_VALUE"""),"")</f>
        <v/>
      </c>
      <c r="AN1038" s="1" t="str">
        <f>IFERROR(__xludf.DUMMYFUNCTION("""COMPUTED_VALUE"""),"")</f>
        <v/>
      </c>
      <c r="AO1038" s="1" t="str">
        <f>IFERROR(__xludf.DUMMYFUNCTION("""COMPUTED_VALUE"""),"")</f>
        <v/>
      </c>
      <c r="AP1038" s="1" t="str">
        <f>IFERROR(__xludf.DUMMYFUNCTION("""COMPUTED_VALUE"""),"")</f>
        <v/>
      </c>
      <c r="AR1038" s="1" t="s">
        <v>25</v>
      </c>
      <c r="AS1038" s="1" t="s">
        <v>25</v>
      </c>
      <c r="AT1038" s="1" t="s">
        <v>25</v>
      </c>
      <c r="AU1038" s="1" t="s">
        <v>25</v>
      </c>
      <c r="AV1038" s="1" t="s">
        <v>25</v>
      </c>
      <c r="AY1038" s="1" t="s">
        <v>25</v>
      </c>
      <c r="AZ1038" s="1" t="s">
        <v>25</v>
      </c>
      <c r="BA1038" s="1" t="s">
        <v>25</v>
      </c>
      <c r="BB1038" s="1" t="s">
        <v>25</v>
      </c>
      <c r="BC1038" s="1" t="s">
        <v>25</v>
      </c>
      <c r="BD1038" s="1"/>
      <c r="BE1038" s="1"/>
      <c r="BF1038" s="1"/>
      <c r="BG1038" s="1"/>
      <c r="BH1038" s="1"/>
      <c r="BI1038" s="1"/>
      <c r="BJ1038" s="1"/>
      <c r="BL1038" s="1" t="s">
        <v>25</v>
      </c>
    </row>
    <row r="1039" ht="15.75" customHeight="1">
      <c r="A1039" s="1"/>
      <c r="B1039" s="1"/>
      <c r="C1039" s="1"/>
      <c r="D1039" s="1" t="s">
        <v>25</v>
      </c>
      <c r="E1039" s="1" t="s">
        <v>25</v>
      </c>
      <c r="F1039" s="1" t="s">
        <v>25</v>
      </c>
      <c r="G1039" s="1" t="s">
        <v>25</v>
      </c>
      <c r="H1039" s="1" t="s">
        <v>25</v>
      </c>
      <c r="M1039" s="1"/>
      <c r="N1039" s="1"/>
      <c r="O1039" s="1"/>
      <c r="P1039" s="1"/>
      <c r="Q1039" s="1"/>
      <c r="S1039" s="1" t="s">
        <v>25</v>
      </c>
      <c r="T1039" s="1" t="s">
        <v>25</v>
      </c>
      <c r="U1039" s="1" t="s">
        <v>25</v>
      </c>
      <c r="V1039" s="1" t="s">
        <v>25</v>
      </c>
      <c r="W1039" s="1" t="s">
        <v>25</v>
      </c>
      <c r="Y1039" s="1" t="str">
        <f>IFERROR(__xludf.DUMMYFUNCTION("UNIQUE(S1039:W1039, TRUE)"),"")</f>
        <v/>
      </c>
      <c r="AE1039" s="1" t="str">
        <f t="shared" ref="AE1039:AI1039" si="1039">IF($A1039&lt;&gt;"", COUNTIF($D1039:$H1039, "=" &amp; Y1039),"")</f>
        <v/>
      </c>
      <c r="AF1039" s="1" t="str">
        <f t="shared" si="1039"/>
        <v/>
      </c>
      <c r="AG1039" s="1" t="str">
        <f t="shared" si="1039"/>
        <v/>
      </c>
      <c r="AH1039" s="1" t="str">
        <f t="shared" si="1039"/>
        <v/>
      </c>
      <c r="AI1039" s="1" t="str">
        <f t="shared" si="1039"/>
        <v/>
      </c>
      <c r="AJ1039" s="1" t="str">
        <f t="shared" si="3"/>
        <v/>
      </c>
      <c r="AL1039" s="1" t="str">
        <f>IFERROR(__xludf.DUMMYFUNCTION("IFERROR(TRANSPOSE(SORT(TRANSPOSE(FILTER(AE1039:AI1039, AE1039:AI1039&lt;&gt;0)),1, FALSE)))"),"")</f>
        <v/>
      </c>
      <c r="AM1039" s="1" t="str">
        <f>IFERROR(__xludf.DUMMYFUNCTION("""COMPUTED_VALUE"""),"")</f>
        <v/>
      </c>
      <c r="AN1039" s="1" t="str">
        <f>IFERROR(__xludf.DUMMYFUNCTION("""COMPUTED_VALUE"""),"")</f>
        <v/>
      </c>
      <c r="AO1039" s="1" t="str">
        <f>IFERROR(__xludf.DUMMYFUNCTION("""COMPUTED_VALUE"""),"")</f>
        <v/>
      </c>
      <c r="AP1039" s="1" t="str">
        <f>IFERROR(__xludf.DUMMYFUNCTION("""COMPUTED_VALUE"""),"")</f>
        <v/>
      </c>
      <c r="AR1039" s="1" t="s">
        <v>25</v>
      </c>
      <c r="AS1039" s="1" t="s">
        <v>25</v>
      </c>
      <c r="AT1039" s="1" t="s">
        <v>25</v>
      </c>
      <c r="AU1039" s="1" t="s">
        <v>25</v>
      </c>
      <c r="AV1039" s="1" t="s">
        <v>25</v>
      </c>
      <c r="AY1039" s="1" t="s">
        <v>25</v>
      </c>
      <c r="AZ1039" s="1" t="s">
        <v>25</v>
      </c>
      <c r="BA1039" s="1" t="s">
        <v>25</v>
      </c>
      <c r="BB1039" s="1" t="s">
        <v>25</v>
      </c>
      <c r="BC1039" s="1" t="s">
        <v>25</v>
      </c>
      <c r="BD1039" s="1"/>
      <c r="BE1039" s="1"/>
      <c r="BF1039" s="1"/>
      <c r="BG1039" s="1"/>
      <c r="BH1039" s="1"/>
      <c r="BI1039" s="1"/>
      <c r="BJ1039" s="1"/>
      <c r="BL1039" s="1" t="s">
        <v>25</v>
      </c>
    </row>
    <row r="1040" ht="15.75" customHeight="1">
      <c r="A1040" s="1"/>
      <c r="B1040" s="1"/>
      <c r="C1040" s="1"/>
      <c r="D1040" s="1" t="s">
        <v>25</v>
      </c>
      <c r="E1040" s="1" t="s">
        <v>25</v>
      </c>
      <c r="F1040" s="1" t="s">
        <v>25</v>
      </c>
      <c r="G1040" s="1" t="s">
        <v>25</v>
      </c>
      <c r="H1040" s="1" t="s">
        <v>25</v>
      </c>
      <c r="M1040" s="1"/>
      <c r="N1040" s="1"/>
      <c r="O1040" s="1"/>
      <c r="P1040" s="1"/>
      <c r="Q1040" s="1"/>
      <c r="S1040" s="1" t="s">
        <v>25</v>
      </c>
      <c r="T1040" s="1" t="s">
        <v>25</v>
      </c>
      <c r="U1040" s="1" t="s">
        <v>25</v>
      </c>
      <c r="V1040" s="1" t="s">
        <v>25</v>
      </c>
      <c r="W1040" s="1" t="s">
        <v>25</v>
      </c>
      <c r="Y1040" s="1" t="str">
        <f>IFERROR(__xludf.DUMMYFUNCTION("UNIQUE(S1040:W1040, TRUE)"),"")</f>
        <v/>
      </c>
      <c r="AE1040" s="1" t="str">
        <f t="shared" ref="AE1040:AI1040" si="1040">IF($A1040&lt;&gt;"", COUNTIF($D1040:$H1040, "=" &amp; Y1040),"")</f>
        <v/>
      </c>
      <c r="AF1040" s="1" t="str">
        <f t="shared" si="1040"/>
        <v/>
      </c>
      <c r="AG1040" s="1" t="str">
        <f t="shared" si="1040"/>
        <v/>
      </c>
      <c r="AH1040" s="1" t="str">
        <f t="shared" si="1040"/>
        <v/>
      </c>
      <c r="AI1040" s="1" t="str">
        <f t="shared" si="1040"/>
        <v/>
      </c>
      <c r="AJ1040" s="1" t="str">
        <f t="shared" si="3"/>
        <v/>
      </c>
      <c r="AL1040" s="1" t="str">
        <f>IFERROR(__xludf.DUMMYFUNCTION("IFERROR(TRANSPOSE(SORT(TRANSPOSE(FILTER(AE1040:AI1040, AE1040:AI1040&lt;&gt;0)),1, FALSE)))"),"")</f>
        <v/>
      </c>
      <c r="AM1040" s="1" t="str">
        <f>IFERROR(__xludf.DUMMYFUNCTION("""COMPUTED_VALUE"""),"")</f>
        <v/>
      </c>
      <c r="AN1040" s="1" t="str">
        <f>IFERROR(__xludf.DUMMYFUNCTION("""COMPUTED_VALUE"""),"")</f>
        <v/>
      </c>
      <c r="AO1040" s="1" t="str">
        <f>IFERROR(__xludf.DUMMYFUNCTION("""COMPUTED_VALUE"""),"")</f>
        <v/>
      </c>
      <c r="AP1040" s="1" t="str">
        <f>IFERROR(__xludf.DUMMYFUNCTION("""COMPUTED_VALUE"""),"")</f>
        <v/>
      </c>
      <c r="AR1040" s="1" t="s">
        <v>25</v>
      </c>
      <c r="AS1040" s="1" t="s">
        <v>25</v>
      </c>
      <c r="AT1040" s="1" t="s">
        <v>25</v>
      </c>
      <c r="AU1040" s="1" t="s">
        <v>25</v>
      </c>
      <c r="AV1040" s="1" t="s">
        <v>25</v>
      </c>
      <c r="AY1040" s="1" t="s">
        <v>25</v>
      </c>
      <c r="AZ1040" s="1" t="s">
        <v>25</v>
      </c>
      <c r="BA1040" s="1" t="s">
        <v>25</v>
      </c>
      <c r="BB1040" s="1" t="s">
        <v>25</v>
      </c>
      <c r="BC1040" s="1" t="s">
        <v>25</v>
      </c>
      <c r="BD1040" s="1"/>
      <c r="BE1040" s="1"/>
      <c r="BF1040" s="1"/>
      <c r="BG1040" s="1"/>
      <c r="BH1040" s="1"/>
      <c r="BI1040" s="1"/>
      <c r="BJ1040" s="1"/>
      <c r="BL1040" s="1" t="s">
        <v>25</v>
      </c>
    </row>
    <row r="1041" ht="15.75" customHeight="1">
      <c r="A1041" s="1"/>
      <c r="B1041" s="1"/>
      <c r="C1041" s="1"/>
      <c r="D1041" s="1" t="s">
        <v>25</v>
      </c>
      <c r="E1041" s="1" t="s">
        <v>25</v>
      </c>
      <c r="F1041" s="1" t="s">
        <v>25</v>
      </c>
      <c r="G1041" s="1" t="s">
        <v>25</v>
      </c>
      <c r="H1041" s="1" t="s">
        <v>25</v>
      </c>
      <c r="M1041" s="1"/>
      <c r="N1041" s="1"/>
      <c r="O1041" s="1"/>
      <c r="P1041" s="1"/>
      <c r="Q1041" s="1"/>
      <c r="S1041" s="1" t="s">
        <v>25</v>
      </c>
      <c r="T1041" s="1" t="s">
        <v>25</v>
      </c>
      <c r="U1041" s="1" t="s">
        <v>25</v>
      </c>
      <c r="V1041" s="1" t="s">
        <v>25</v>
      </c>
      <c r="W1041" s="1" t="s">
        <v>25</v>
      </c>
      <c r="Y1041" s="1" t="str">
        <f>IFERROR(__xludf.DUMMYFUNCTION("UNIQUE(S1041:W1041, TRUE)"),"")</f>
        <v/>
      </c>
      <c r="AE1041" s="1" t="str">
        <f t="shared" ref="AE1041:AI1041" si="1041">IF($A1041&lt;&gt;"", COUNTIF($D1041:$H1041, "=" &amp; Y1041),"")</f>
        <v/>
      </c>
      <c r="AF1041" s="1" t="str">
        <f t="shared" si="1041"/>
        <v/>
      </c>
      <c r="AG1041" s="1" t="str">
        <f t="shared" si="1041"/>
        <v/>
      </c>
      <c r="AH1041" s="1" t="str">
        <f t="shared" si="1041"/>
        <v/>
      </c>
      <c r="AI1041" s="1" t="str">
        <f t="shared" si="1041"/>
        <v/>
      </c>
      <c r="AJ1041" s="1" t="str">
        <f t="shared" si="3"/>
        <v/>
      </c>
      <c r="AL1041" s="1" t="str">
        <f>IFERROR(__xludf.DUMMYFUNCTION("IFERROR(TRANSPOSE(SORT(TRANSPOSE(FILTER(AE1041:AI1041, AE1041:AI1041&lt;&gt;0)),1, FALSE)))"),"")</f>
        <v/>
      </c>
      <c r="AM1041" s="1" t="str">
        <f>IFERROR(__xludf.DUMMYFUNCTION("""COMPUTED_VALUE"""),"")</f>
        <v/>
      </c>
      <c r="AN1041" s="1" t="str">
        <f>IFERROR(__xludf.DUMMYFUNCTION("""COMPUTED_VALUE"""),"")</f>
        <v/>
      </c>
      <c r="AO1041" s="1" t="str">
        <f>IFERROR(__xludf.DUMMYFUNCTION("""COMPUTED_VALUE"""),"")</f>
        <v/>
      </c>
      <c r="AP1041" s="1" t="str">
        <f>IFERROR(__xludf.DUMMYFUNCTION("""COMPUTED_VALUE"""),"")</f>
        <v/>
      </c>
      <c r="AR1041" s="1" t="s">
        <v>25</v>
      </c>
      <c r="AS1041" s="1" t="s">
        <v>25</v>
      </c>
      <c r="AT1041" s="1" t="s">
        <v>25</v>
      </c>
      <c r="AU1041" s="1" t="s">
        <v>25</v>
      </c>
      <c r="AV1041" s="1" t="s">
        <v>25</v>
      </c>
      <c r="AY1041" s="1" t="s">
        <v>25</v>
      </c>
      <c r="AZ1041" s="1" t="s">
        <v>25</v>
      </c>
      <c r="BA1041" s="1" t="s">
        <v>25</v>
      </c>
      <c r="BB1041" s="1" t="s">
        <v>25</v>
      </c>
      <c r="BC1041" s="1" t="s">
        <v>25</v>
      </c>
      <c r="BD1041" s="1"/>
      <c r="BE1041" s="1"/>
      <c r="BF1041" s="1"/>
      <c r="BG1041" s="1"/>
      <c r="BH1041" s="1"/>
      <c r="BI1041" s="1"/>
      <c r="BJ1041" s="1"/>
      <c r="BL1041" s="1" t="s">
        <v>25</v>
      </c>
    </row>
    <row r="1042" ht="15.75" customHeight="1">
      <c r="A1042" s="1"/>
      <c r="B1042" s="1"/>
      <c r="C1042" s="1"/>
      <c r="D1042" s="1" t="s">
        <v>25</v>
      </c>
      <c r="E1042" s="1" t="s">
        <v>25</v>
      </c>
      <c r="F1042" s="1" t="s">
        <v>25</v>
      </c>
      <c r="G1042" s="1" t="s">
        <v>25</v>
      </c>
      <c r="H1042" s="1" t="s">
        <v>25</v>
      </c>
      <c r="M1042" s="1"/>
      <c r="N1042" s="1"/>
      <c r="O1042" s="1"/>
      <c r="P1042" s="1"/>
      <c r="Q1042" s="1"/>
      <c r="S1042" s="1" t="s">
        <v>25</v>
      </c>
      <c r="T1042" s="1" t="s">
        <v>25</v>
      </c>
      <c r="U1042" s="1" t="s">
        <v>25</v>
      </c>
      <c r="V1042" s="1" t="s">
        <v>25</v>
      </c>
      <c r="W1042" s="1" t="s">
        <v>25</v>
      </c>
      <c r="Y1042" s="1" t="str">
        <f>IFERROR(__xludf.DUMMYFUNCTION("UNIQUE(S1042:W1042, TRUE)"),"")</f>
        <v/>
      </c>
      <c r="AE1042" s="1" t="str">
        <f t="shared" ref="AE1042:AI1042" si="1042">IF($A1042&lt;&gt;"", COUNTIF($D1042:$H1042, "=" &amp; Y1042),"")</f>
        <v/>
      </c>
      <c r="AF1042" s="1" t="str">
        <f t="shared" si="1042"/>
        <v/>
      </c>
      <c r="AG1042" s="1" t="str">
        <f t="shared" si="1042"/>
        <v/>
      </c>
      <c r="AH1042" s="1" t="str">
        <f t="shared" si="1042"/>
        <v/>
      </c>
      <c r="AI1042" s="1" t="str">
        <f t="shared" si="1042"/>
        <v/>
      </c>
      <c r="AJ1042" s="1" t="str">
        <f t="shared" si="3"/>
        <v/>
      </c>
      <c r="AL1042" s="1" t="str">
        <f>IFERROR(__xludf.DUMMYFUNCTION("IFERROR(TRANSPOSE(SORT(TRANSPOSE(FILTER(AE1042:AI1042, AE1042:AI1042&lt;&gt;0)),1, FALSE)))"),"")</f>
        <v/>
      </c>
      <c r="AM1042" s="1" t="str">
        <f>IFERROR(__xludf.DUMMYFUNCTION("""COMPUTED_VALUE"""),"")</f>
        <v/>
      </c>
      <c r="AN1042" s="1" t="str">
        <f>IFERROR(__xludf.DUMMYFUNCTION("""COMPUTED_VALUE"""),"")</f>
        <v/>
      </c>
      <c r="AO1042" s="1" t="str">
        <f>IFERROR(__xludf.DUMMYFUNCTION("""COMPUTED_VALUE"""),"")</f>
        <v/>
      </c>
      <c r="AP1042" s="1" t="str">
        <f>IFERROR(__xludf.DUMMYFUNCTION("""COMPUTED_VALUE"""),"")</f>
        <v/>
      </c>
      <c r="AR1042" s="1" t="s">
        <v>25</v>
      </c>
      <c r="AS1042" s="1" t="s">
        <v>25</v>
      </c>
      <c r="AT1042" s="1" t="s">
        <v>25</v>
      </c>
      <c r="AU1042" s="1" t="s">
        <v>25</v>
      </c>
      <c r="AV1042" s="1" t="s">
        <v>25</v>
      </c>
      <c r="AY1042" s="1" t="s">
        <v>25</v>
      </c>
      <c r="AZ1042" s="1" t="s">
        <v>25</v>
      </c>
      <c r="BA1042" s="1" t="s">
        <v>25</v>
      </c>
      <c r="BB1042" s="1" t="s">
        <v>25</v>
      </c>
      <c r="BC1042" s="1" t="s">
        <v>25</v>
      </c>
      <c r="BD1042" s="1"/>
      <c r="BE1042" s="1"/>
      <c r="BF1042" s="1"/>
      <c r="BG1042" s="1"/>
      <c r="BH1042" s="1"/>
      <c r="BI1042" s="1"/>
      <c r="BJ1042" s="1"/>
      <c r="BL1042" s="1" t="s">
        <v>25</v>
      </c>
    </row>
    <row r="1043" ht="15.75" customHeight="1">
      <c r="A1043" s="1"/>
      <c r="B1043" s="1"/>
      <c r="C1043" s="1"/>
      <c r="D1043" s="1" t="s">
        <v>25</v>
      </c>
      <c r="E1043" s="1" t="s">
        <v>25</v>
      </c>
      <c r="F1043" s="1" t="s">
        <v>25</v>
      </c>
      <c r="G1043" s="1" t="s">
        <v>25</v>
      </c>
      <c r="H1043" s="1" t="s">
        <v>25</v>
      </c>
      <c r="M1043" s="1"/>
      <c r="N1043" s="1"/>
      <c r="O1043" s="1"/>
      <c r="P1043" s="1"/>
      <c r="Q1043" s="1"/>
      <c r="S1043" s="1" t="s">
        <v>25</v>
      </c>
      <c r="T1043" s="1" t="s">
        <v>25</v>
      </c>
      <c r="U1043" s="1" t="s">
        <v>25</v>
      </c>
      <c r="V1043" s="1" t="s">
        <v>25</v>
      </c>
      <c r="W1043" s="1" t="s">
        <v>25</v>
      </c>
      <c r="Y1043" s="1" t="str">
        <f>IFERROR(__xludf.DUMMYFUNCTION("UNIQUE(S1043:W1043, TRUE)"),"")</f>
        <v/>
      </c>
      <c r="AE1043" s="1" t="str">
        <f t="shared" ref="AE1043:AI1043" si="1043">IF($A1043&lt;&gt;"", COUNTIF($D1043:$H1043, "=" &amp; Y1043),"")</f>
        <v/>
      </c>
      <c r="AF1043" s="1" t="str">
        <f t="shared" si="1043"/>
        <v/>
      </c>
      <c r="AG1043" s="1" t="str">
        <f t="shared" si="1043"/>
        <v/>
      </c>
      <c r="AH1043" s="1" t="str">
        <f t="shared" si="1043"/>
        <v/>
      </c>
      <c r="AI1043" s="1" t="str">
        <f t="shared" si="1043"/>
        <v/>
      </c>
      <c r="AJ1043" s="1" t="str">
        <f t="shared" si="3"/>
        <v/>
      </c>
      <c r="AL1043" s="1" t="str">
        <f>IFERROR(__xludf.DUMMYFUNCTION("IFERROR(TRANSPOSE(SORT(TRANSPOSE(FILTER(AE1043:AI1043, AE1043:AI1043&lt;&gt;0)),1, FALSE)))"),"")</f>
        <v/>
      </c>
      <c r="AM1043" s="1" t="str">
        <f>IFERROR(__xludf.DUMMYFUNCTION("""COMPUTED_VALUE"""),"")</f>
        <v/>
      </c>
      <c r="AN1043" s="1" t="str">
        <f>IFERROR(__xludf.DUMMYFUNCTION("""COMPUTED_VALUE"""),"")</f>
        <v/>
      </c>
      <c r="AO1043" s="1" t="str">
        <f>IFERROR(__xludf.DUMMYFUNCTION("""COMPUTED_VALUE"""),"")</f>
        <v/>
      </c>
      <c r="AP1043" s="1" t="str">
        <f>IFERROR(__xludf.DUMMYFUNCTION("""COMPUTED_VALUE"""),"")</f>
        <v/>
      </c>
      <c r="AR1043" s="1" t="s">
        <v>25</v>
      </c>
      <c r="AS1043" s="1" t="s">
        <v>25</v>
      </c>
      <c r="AT1043" s="1" t="s">
        <v>25</v>
      </c>
      <c r="AU1043" s="1" t="s">
        <v>25</v>
      </c>
      <c r="AV1043" s="1" t="s">
        <v>25</v>
      </c>
      <c r="AY1043" s="1" t="s">
        <v>25</v>
      </c>
      <c r="AZ1043" s="1" t="s">
        <v>25</v>
      </c>
      <c r="BA1043" s="1" t="s">
        <v>25</v>
      </c>
      <c r="BB1043" s="1" t="s">
        <v>25</v>
      </c>
      <c r="BC1043" s="1" t="s">
        <v>25</v>
      </c>
      <c r="BD1043" s="1"/>
      <c r="BE1043" s="1"/>
      <c r="BF1043" s="1"/>
      <c r="BG1043" s="1"/>
      <c r="BH1043" s="1"/>
      <c r="BI1043" s="1"/>
      <c r="BJ1043" s="1"/>
      <c r="BL1043" s="1" t="s">
        <v>25</v>
      </c>
    </row>
    <row r="1044" ht="15.75" customHeight="1">
      <c r="A1044" s="1"/>
      <c r="B1044" s="1"/>
      <c r="C1044" s="1"/>
      <c r="D1044" s="1" t="s">
        <v>25</v>
      </c>
      <c r="E1044" s="1" t="s">
        <v>25</v>
      </c>
      <c r="F1044" s="1" t="s">
        <v>25</v>
      </c>
      <c r="G1044" s="1" t="s">
        <v>25</v>
      </c>
      <c r="H1044" s="1" t="s">
        <v>25</v>
      </c>
      <c r="M1044" s="1"/>
      <c r="N1044" s="1"/>
      <c r="O1044" s="1"/>
      <c r="P1044" s="1"/>
      <c r="Q1044" s="1"/>
      <c r="S1044" s="1" t="s">
        <v>25</v>
      </c>
      <c r="T1044" s="1" t="s">
        <v>25</v>
      </c>
      <c r="U1044" s="1" t="s">
        <v>25</v>
      </c>
      <c r="V1044" s="1" t="s">
        <v>25</v>
      </c>
      <c r="W1044" s="1" t="s">
        <v>25</v>
      </c>
      <c r="Y1044" s="1" t="str">
        <f>IFERROR(__xludf.DUMMYFUNCTION("UNIQUE(S1044:W1044, TRUE)"),"")</f>
        <v/>
      </c>
      <c r="AE1044" s="1" t="str">
        <f t="shared" ref="AE1044:AI1044" si="1044">IF($A1044&lt;&gt;"", COUNTIF($D1044:$H1044, "=" &amp; Y1044),"")</f>
        <v/>
      </c>
      <c r="AF1044" s="1" t="str">
        <f t="shared" si="1044"/>
        <v/>
      </c>
      <c r="AG1044" s="1" t="str">
        <f t="shared" si="1044"/>
        <v/>
      </c>
      <c r="AH1044" s="1" t="str">
        <f t="shared" si="1044"/>
        <v/>
      </c>
      <c r="AI1044" s="1" t="str">
        <f t="shared" si="1044"/>
        <v/>
      </c>
      <c r="AJ1044" s="1" t="str">
        <f t="shared" si="3"/>
        <v/>
      </c>
      <c r="AL1044" s="1" t="str">
        <f>IFERROR(__xludf.DUMMYFUNCTION("IFERROR(TRANSPOSE(SORT(TRANSPOSE(FILTER(AE1044:AI1044, AE1044:AI1044&lt;&gt;0)),1, FALSE)))"),"")</f>
        <v/>
      </c>
      <c r="AM1044" s="1" t="str">
        <f>IFERROR(__xludf.DUMMYFUNCTION("""COMPUTED_VALUE"""),"")</f>
        <v/>
      </c>
      <c r="AN1044" s="1" t="str">
        <f>IFERROR(__xludf.DUMMYFUNCTION("""COMPUTED_VALUE"""),"")</f>
        <v/>
      </c>
      <c r="AO1044" s="1" t="str">
        <f>IFERROR(__xludf.DUMMYFUNCTION("""COMPUTED_VALUE"""),"")</f>
        <v/>
      </c>
      <c r="AP1044" s="1" t="str">
        <f>IFERROR(__xludf.DUMMYFUNCTION("""COMPUTED_VALUE"""),"")</f>
        <v/>
      </c>
      <c r="AR1044" s="1" t="s">
        <v>25</v>
      </c>
      <c r="AS1044" s="1" t="s">
        <v>25</v>
      </c>
      <c r="AT1044" s="1" t="s">
        <v>25</v>
      </c>
      <c r="AU1044" s="1" t="s">
        <v>25</v>
      </c>
      <c r="AV1044" s="1" t="s">
        <v>25</v>
      </c>
      <c r="AY1044" s="1" t="s">
        <v>25</v>
      </c>
      <c r="AZ1044" s="1" t="s">
        <v>25</v>
      </c>
      <c r="BA1044" s="1" t="s">
        <v>25</v>
      </c>
      <c r="BB1044" s="1" t="s">
        <v>25</v>
      </c>
      <c r="BC1044" s="1" t="s">
        <v>25</v>
      </c>
      <c r="BD1044" s="1"/>
      <c r="BE1044" s="1"/>
      <c r="BF1044" s="1"/>
      <c r="BG1044" s="1"/>
      <c r="BH1044" s="1"/>
      <c r="BI1044" s="1"/>
      <c r="BJ1044" s="1"/>
      <c r="BL1044" s="1" t="s">
        <v>25</v>
      </c>
    </row>
    <row r="1045" ht="15.75" customHeight="1">
      <c r="A1045" s="1"/>
      <c r="B1045" s="1"/>
      <c r="C1045" s="1"/>
      <c r="D1045" s="1" t="s">
        <v>25</v>
      </c>
      <c r="E1045" s="1" t="s">
        <v>25</v>
      </c>
      <c r="F1045" s="1" t="s">
        <v>25</v>
      </c>
      <c r="G1045" s="1" t="s">
        <v>25</v>
      </c>
      <c r="H1045" s="1" t="s">
        <v>25</v>
      </c>
      <c r="M1045" s="1"/>
      <c r="N1045" s="1"/>
      <c r="O1045" s="1"/>
      <c r="P1045" s="1"/>
      <c r="Q1045" s="1"/>
      <c r="S1045" s="1" t="s">
        <v>25</v>
      </c>
      <c r="T1045" s="1" t="s">
        <v>25</v>
      </c>
      <c r="U1045" s="1" t="s">
        <v>25</v>
      </c>
      <c r="V1045" s="1" t="s">
        <v>25</v>
      </c>
      <c r="W1045" s="1" t="s">
        <v>25</v>
      </c>
      <c r="Y1045" s="1" t="str">
        <f>IFERROR(__xludf.DUMMYFUNCTION("UNIQUE(S1045:W1045, TRUE)"),"")</f>
        <v/>
      </c>
      <c r="AE1045" s="1" t="str">
        <f t="shared" ref="AE1045:AI1045" si="1045">IF($A1045&lt;&gt;"", COUNTIF($D1045:$H1045, "=" &amp; Y1045),"")</f>
        <v/>
      </c>
      <c r="AF1045" s="1" t="str">
        <f t="shared" si="1045"/>
        <v/>
      </c>
      <c r="AG1045" s="1" t="str">
        <f t="shared" si="1045"/>
        <v/>
      </c>
      <c r="AH1045" s="1" t="str">
        <f t="shared" si="1045"/>
        <v/>
      </c>
      <c r="AI1045" s="1" t="str">
        <f t="shared" si="1045"/>
        <v/>
      </c>
      <c r="AJ1045" s="1" t="str">
        <f t="shared" si="3"/>
        <v/>
      </c>
      <c r="AL1045" s="1" t="str">
        <f>IFERROR(__xludf.DUMMYFUNCTION("IFERROR(TRANSPOSE(SORT(TRANSPOSE(FILTER(AE1045:AI1045, AE1045:AI1045&lt;&gt;0)),1, FALSE)))"),"")</f>
        <v/>
      </c>
      <c r="AM1045" s="1" t="str">
        <f>IFERROR(__xludf.DUMMYFUNCTION("""COMPUTED_VALUE"""),"")</f>
        <v/>
      </c>
      <c r="AN1045" s="1" t="str">
        <f>IFERROR(__xludf.DUMMYFUNCTION("""COMPUTED_VALUE"""),"")</f>
        <v/>
      </c>
      <c r="AO1045" s="1" t="str">
        <f>IFERROR(__xludf.DUMMYFUNCTION("""COMPUTED_VALUE"""),"")</f>
        <v/>
      </c>
      <c r="AP1045" s="1" t="str">
        <f>IFERROR(__xludf.DUMMYFUNCTION("""COMPUTED_VALUE"""),"")</f>
        <v/>
      </c>
      <c r="AR1045" s="1" t="s">
        <v>25</v>
      </c>
      <c r="AS1045" s="1" t="s">
        <v>25</v>
      </c>
      <c r="AT1045" s="1" t="s">
        <v>25</v>
      </c>
      <c r="AU1045" s="1" t="s">
        <v>25</v>
      </c>
      <c r="AV1045" s="1" t="s">
        <v>25</v>
      </c>
      <c r="AY1045" s="1" t="s">
        <v>25</v>
      </c>
      <c r="AZ1045" s="1" t="s">
        <v>25</v>
      </c>
      <c r="BA1045" s="1" t="s">
        <v>25</v>
      </c>
      <c r="BB1045" s="1" t="s">
        <v>25</v>
      </c>
      <c r="BC1045" s="1" t="s">
        <v>25</v>
      </c>
      <c r="BD1045" s="1"/>
      <c r="BE1045" s="1"/>
      <c r="BF1045" s="1"/>
      <c r="BG1045" s="1"/>
      <c r="BH1045" s="1"/>
      <c r="BI1045" s="1"/>
      <c r="BJ1045" s="1"/>
      <c r="BL1045" s="1" t="s">
        <v>25</v>
      </c>
    </row>
    <row r="1046" ht="15.75" customHeight="1">
      <c r="A1046" s="1"/>
      <c r="B1046" s="1"/>
      <c r="C1046" s="1"/>
      <c r="D1046" s="1" t="s">
        <v>25</v>
      </c>
      <c r="E1046" s="1" t="s">
        <v>25</v>
      </c>
      <c r="F1046" s="1" t="s">
        <v>25</v>
      </c>
      <c r="G1046" s="1" t="s">
        <v>25</v>
      </c>
      <c r="H1046" s="1" t="s">
        <v>25</v>
      </c>
      <c r="M1046" s="1"/>
      <c r="N1046" s="1"/>
      <c r="O1046" s="1"/>
      <c r="P1046" s="1"/>
      <c r="Q1046" s="1"/>
      <c r="S1046" s="1" t="s">
        <v>25</v>
      </c>
      <c r="T1046" s="1" t="s">
        <v>25</v>
      </c>
      <c r="U1046" s="1" t="s">
        <v>25</v>
      </c>
      <c r="V1046" s="1" t="s">
        <v>25</v>
      </c>
      <c r="W1046" s="1" t="s">
        <v>25</v>
      </c>
      <c r="Y1046" s="1" t="str">
        <f>IFERROR(__xludf.DUMMYFUNCTION("UNIQUE(S1046:W1046, TRUE)"),"")</f>
        <v/>
      </c>
      <c r="AE1046" s="1" t="str">
        <f t="shared" ref="AE1046:AI1046" si="1046">IF($A1046&lt;&gt;"", COUNTIF($D1046:$H1046, "=" &amp; Y1046),"")</f>
        <v/>
      </c>
      <c r="AF1046" s="1" t="str">
        <f t="shared" si="1046"/>
        <v/>
      </c>
      <c r="AG1046" s="1" t="str">
        <f t="shared" si="1046"/>
        <v/>
      </c>
      <c r="AH1046" s="1" t="str">
        <f t="shared" si="1046"/>
        <v/>
      </c>
      <c r="AI1046" s="1" t="str">
        <f t="shared" si="1046"/>
        <v/>
      </c>
      <c r="AJ1046" s="1" t="str">
        <f t="shared" si="3"/>
        <v/>
      </c>
      <c r="AL1046" s="1" t="str">
        <f>IFERROR(__xludf.DUMMYFUNCTION("IFERROR(TRANSPOSE(SORT(TRANSPOSE(FILTER(AE1046:AI1046, AE1046:AI1046&lt;&gt;0)),1, FALSE)))"),"")</f>
        <v/>
      </c>
      <c r="AM1046" s="1" t="str">
        <f>IFERROR(__xludf.DUMMYFUNCTION("""COMPUTED_VALUE"""),"")</f>
        <v/>
      </c>
      <c r="AN1046" s="1" t="str">
        <f>IFERROR(__xludf.DUMMYFUNCTION("""COMPUTED_VALUE"""),"")</f>
        <v/>
      </c>
      <c r="AO1046" s="1" t="str">
        <f>IFERROR(__xludf.DUMMYFUNCTION("""COMPUTED_VALUE"""),"")</f>
        <v/>
      </c>
      <c r="AP1046" s="1" t="str">
        <f>IFERROR(__xludf.DUMMYFUNCTION("""COMPUTED_VALUE"""),"")</f>
        <v/>
      </c>
      <c r="AR1046" s="1" t="s">
        <v>25</v>
      </c>
      <c r="AS1046" s="1" t="s">
        <v>25</v>
      </c>
      <c r="AT1046" s="1" t="s">
        <v>25</v>
      </c>
      <c r="AU1046" s="1" t="s">
        <v>25</v>
      </c>
      <c r="AV1046" s="1" t="s">
        <v>25</v>
      </c>
      <c r="AY1046" s="1" t="s">
        <v>25</v>
      </c>
      <c r="AZ1046" s="1" t="s">
        <v>25</v>
      </c>
      <c r="BA1046" s="1" t="s">
        <v>25</v>
      </c>
      <c r="BB1046" s="1" t="s">
        <v>25</v>
      </c>
      <c r="BC1046" s="1" t="s">
        <v>25</v>
      </c>
      <c r="BD1046" s="1"/>
      <c r="BE1046" s="1"/>
      <c r="BF1046" s="1"/>
      <c r="BG1046" s="1"/>
      <c r="BH1046" s="1"/>
      <c r="BI1046" s="1"/>
      <c r="BJ1046" s="1"/>
      <c r="BL1046" s="1" t="s">
        <v>25</v>
      </c>
    </row>
    <row r="1047" ht="15.75" customHeight="1">
      <c r="A1047" s="1"/>
      <c r="B1047" s="1"/>
      <c r="C1047" s="1"/>
      <c r="D1047" s="1" t="s">
        <v>25</v>
      </c>
      <c r="E1047" s="1" t="s">
        <v>25</v>
      </c>
      <c r="F1047" s="1" t="s">
        <v>25</v>
      </c>
      <c r="G1047" s="1" t="s">
        <v>25</v>
      </c>
      <c r="H1047" s="1" t="s">
        <v>25</v>
      </c>
      <c r="M1047" s="1"/>
      <c r="N1047" s="1"/>
      <c r="O1047" s="1"/>
      <c r="P1047" s="1"/>
      <c r="Q1047" s="1"/>
      <c r="S1047" s="1" t="s">
        <v>25</v>
      </c>
      <c r="T1047" s="1" t="s">
        <v>25</v>
      </c>
      <c r="U1047" s="1" t="s">
        <v>25</v>
      </c>
      <c r="V1047" s="1" t="s">
        <v>25</v>
      </c>
      <c r="W1047" s="1" t="s">
        <v>25</v>
      </c>
      <c r="Y1047" s="1" t="str">
        <f>IFERROR(__xludf.DUMMYFUNCTION("UNIQUE(S1047:W1047, TRUE)"),"")</f>
        <v/>
      </c>
      <c r="AE1047" s="1" t="str">
        <f t="shared" ref="AE1047:AI1047" si="1047">IF($A1047&lt;&gt;"", COUNTIF($D1047:$H1047, "=" &amp; Y1047),"")</f>
        <v/>
      </c>
      <c r="AF1047" s="1" t="str">
        <f t="shared" si="1047"/>
        <v/>
      </c>
      <c r="AG1047" s="1" t="str">
        <f t="shared" si="1047"/>
        <v/>
      </c>
      <c r="AH1047" s="1" t="str">
        <f t="shared" si="1047"/>
        <v/>
      </c>
      <c r="AI1047" s="1" t="str">
        <f t="shared" si="1047"/>
        <v/>
      </c>
      <c r="AJ1047" s="1" t="str">
        <f t="shared" si="3"/>
        <v/>
      </c>
      <c r="AL1047" s="1" t="str">
        <f>IFERROR(__xludf.DUMMYFUNCTION("IFERROR(TRANSPOSE(SORT(TRANSPOSE(FILTER(AE1047:AI1047, AE1047:AI1047&lt;&gt;0)),1, FALSE)))"),"")</f>
        <v/>
      </c>
      <c r="AM1047" s="1" t="str">
        <f>IFERROR(__xludf.DUMMYFUNCTION("""COMPUTED_VALUE"""),"")</f>
        <v/>
      </c>
      <c r="AN1047" s="1" t="str">
        <f>IFERROR(__xludf.DUMMYFUNCTION("""COMPUTED_VALUE"""),"")</f>
        <v/>
      </c>
      <c r="AO1047" s="1" t="str">
        <f>IFERROR(__xludf.DUMMYFUNCTION("""COMPUTED_VALUE"""),"")</f>
        <v/>
      </c>
      <c r="AP1047" s="1" t="str">
        <f>IFERROR(__xludf.DUMMYFUNCTION("""COMPUTED_VALUE"""),"")</f>
        <v/>
      </c>
      <c r="AR1047" s="1" t="s">
        <v>25</v>
      </c>
      <c r="AS1047" s="1" t="s">
        <v>25</v>
      </c>
      <c r="AT1047" s="1" t="s">
        <v>25</v>
      </c>
      <c r="AU1047" s="1" t="s">
        <v>25</v>
      </c>
      <c r="AV1047" s="1" t="s">
        <v>25</v>
      </c>
      <c r="AY1047" s="1" t="s">
        <v>25</v>
      </c>
      <c r="AZ1047" s="1" t="s">
        <v>25</v>
      </c>
      <c r="BA1047" s="1" t="s">
        <v>25</v>
      </c>
      <c r="BB1047" s="1" t="s">
        <v>25</v>
      </c>
      <c r="BC1047" s="1" t="s">
        <v>25</v>
      </c>
      <c r="BD1047" s="1"/>
      <c r="BE1047" s="1"/>
      <c r="BF1047" s="1"/>
      <c r="BG1047" s="1"/>
      <c r="BH1047" s="1"/>
      <c r="BI1047" s="1"/>
      <c r="BJ1047" s="1"/>
      <c r="BL1047" s="1" t="s">
        <v>25</v>
      </c>
    </row>
    <row r="1048" ht="15.75" customHeight="1">
      <c r="A1048" s="1"/>
      <c r="B1048" s="1"/>
      <c r="C1048" s="1"/>
      <c r="D1048" s="1" t="s">
        <v>25</v>
      </c>
      <c r="E1048" s="1" t="s">
        <v>25</v>
      </c>
      <c r="F1048" s="1" t="s">
        <v>25</v>
      </c>
      <c r="G1048" s="1" t="s">
        <v>25</v>
      </c>
      <c r="H1048" s="1" t="s">
        <v>25</v>
      </c>
      <c r="M1048" s="1"/>
      <c r="N1048" s="1"/>
      <c r="O1048" s="1"/>
      <c r="P1048" s="1"/>
      <c r="Q1048" s="1"/>
      <c r="S1048" s="1" t="s">
        <v>25</v>
      </c>
      <c r="T1048" s="1" t="s">
        <v>25</v>
      </c>
      <c r="U1048" s="1" t="s">
        <v>25</v>
      </c>
      <c r="V1048" s="1" t="s">
        <v>25</v>
      </c>
      <c r="W1048" s="1" t="s">
        <v>25</v>
      </c>
      <c r="Y1048" s="1" t="str">
        <f>IFERROR(__xludf.DUMMYFUNCTION("UNIQUE(S1048:W1048, TRUE)"),"")</f>
        <v/>
      </c>
      <c r="AE1048" s="1" t="str">
        <f t="shared" ref="AE1048:AI1048" si="1048">IF($A1048&lt;&gt;"", COUNTIF($D1048:$H1048, "=" &amp; Y1048),"")</f>
        <v/>
      </c>
      <c r="AF1048" s="1" t="str">
        <f t="shared" si="1048"/>
        <v/>
      </c>
      <c r="AG1048" s="1" t="str">
        <f t="shared" si="1048"/>
        <v/>
      </c>
      <c r="AH1048" s="1" t="str">
        <f t="shared" si="1048"/>
        <v/>
      </c>
      <c r="AI1048" s="1" t="str">
        <f t="shared" si="1048"/>
        <v/>
      </c>
      <c r="AJ1048" s="1" t="str">
        <f t="shared" si="3"/>
        <v/>
      </c>
      <c r="AL1048" s="1" t="str">
        <f>IFERROR(__xludf.DUMMYFUNCTION("IFERROR(TRANSPOSE(SORT(TRANSPOSE(FILTER(AE1048:AI1048, AE1048:AI1048&lt;&gt;0)),1, FALSE)))"),"")</f>
        <v/>
      </c>
      <c r="AM1048" s="1" t="str">
        <f>IFERROR(__xludf.DUMMYFUNCTION("""COMPUTED_VALUE"""),"")</f>
        <v/>
      </c>
      <c r="AN1048" s="1" t="str">
        <f>IFERROR(__xludf.DUMMYFUNCTION("""COMPUTED_VALUE"""),"")</f>
        <v/>
      </c>
      <c r="AO1048" s="1" t="str">
        <f>IFERROR(__xludf.DUMMYFUNCTION("""COMPUTED_VALUE"""),"")</f>
        <v/>
      </c>
      <c r="AP1048" s="1" t="str">
        <f>IFERROR(__xludf.DUMMYFUNCTION("""COMPUTED_VALUE"""),"")</f>
        <v/>
      </c>
      <c r="AR1048" s="1" t="s">
        <v>25</v>
      </c>
      <c r="AS1048" s="1" t="s">
        <v>25</v>
      </c>
      <c r="AT1048" s="1" t="s">
        <v>25</v>
      </c>
      <c r="AU1048" s="1" t="s">
        <v>25</v>
      </c>
      <c r="AV1048" s="1" t="s">
        <v>25</v>
      </c>
      <c r="AY1048" s="1" t="s">
        <v>25</v>
      </c>
      <c r="AZ1048" s="1" t="s">
        <v>25</v>
      </c>
      <c r="BA1048" s="1" t="s">
        <v>25</v>
      </c>
      <c r="BB1048" s="1" t="s">
        <v>25</v>
      </c>
      <c r="BC1048" s="1" t="s">
        <v>25</v>
      </c>
      <c r="BD1048" s="1"/>
      <c r="BE1048" s="1"/>
      <c r="BF1048" s="1"/>
      <c r="BG1048" s="1"/>
      <c r="BH1048" s="1"/>
      <c r="BI1048" s="1"/>
      <c r="BJ1048" s="1"/>
      <c r="BL1048" s="1" t="s">
        <v>25</v>
      </c>
    </row>
    <row r="1049" ht="15.75" customHeight="1">
      <c r="A1049" s="1"/>
      <c r="B1049" s="1"/>
      <c r="C1049" s="1"/>
      <c r="D1049" s="1" t="s">
        <v>25</v>
      </c>
      <c r="E1049" s="1" t="s">
        <v>25</v>
      </c>
      <c r="F1049" s="1" t="s">
        <v>25</v>
      </c>
      <c r="G1049" s="1" t="s">
        <v>25</v>
      </c>
      <c r="H1049" s="1" t="s">
        <v>25</v>
      </c>
      <c r="M1049" s="1"/>
      <c r="N1049" s="1"/>
      <c r="O1049" s="1"/>
      <c r="P1049" s="1"/>
      <c r="Q1049" s="1"/>
      <c r="S1049" s="1" t="s">
        <v>25</v>
      </c>
      <c r="T1049" s="1" t="s">
        <v>25</v>
      </c>
      <c r="U1049" s="1" t="s">
        <v>25</v>
      </c>
      <c r="V1049" s="1" t="s">
        <v>25</v>
      </c>
      <c r="W1049" s="1" t="s">
        <v>25</v>
      </c>
      <c r="Y1049" s="1" t="str">
        <f>IFERROR(__xludf.DUMMYFUNCTION("UNIQUE(S1049:W1049, TRUE)"),"")</f>
        <v/>
      </c>
      <c r="AE1049" s="1" t="str">
        <f t="shared" ref="AE1049:AI1049" si="1049">IF($A1049&lt;&gt;"", COUNTIF($D1049:$H1049, "=" &amp; Y1049),"")</f>
        <v/>
      </c>
      <c r="AF1049" s="1" t="str">
        <f t="shared" si="1049"/>
        <v/>
      </c>
      <c r="AG1049" s="1" t="str">
        <f t="shared" si="1049"/>
        <v/>
      </c>
      <c r="AH1049" s="1" t="str">
        <f t="shared" si="1049"/>
        <v/>
      </c>
      <c r="AI1049" s="1" t="str">
        <f t="shared" si="1049"/>
        <v/>
      </c>
      <c r="AJ1049" s="1" t="str">
        <f t="shared" si="3"/>
        <v/>
      </c>
      <c r="AL1049" s="1" t="str">
        <f>IFERROR(__xludf.DUMMYFUNCTION("IFERROR(TRANSPOSE(SORT(TRANSPOSE(FILTER(AE1049:AI1049, AE1049:AI1049&lt;&gt;0)),1, FALSE)))"),"")</f>
        <v/>
      </c>
      <c r="AM1049" s="1" t="str">
        <f>IFERROR(__xludf.DUMMYFUNCTION("""COMPUTED_VALUE"""),"")</f>
        <v/>
      </c>
      <c r="AN1049" s="1" t="str">
        <f>IFERROR(__xludf.DUMMYFUNCTION("""COMPUTED_VALUE"""),"")</f>
        <v/>
      </c>
      <c r="AO1049" s="1" t="str">
        <f>IFERROR(__xludf.DUMMYFUNCTION("""COMPUTED_VALUE"""),"")</f>
        <v/>
      </c>
      <c r="AP1049" s="1" t="str">
        <f>IFERROR(__xludf.DUMMYFUNCTION("""COMPUTED_VALUE"""),"")</f>
        <v/>
      </c>
      <c r="AR1049" s="1" t="s">
        <v>25</v>
      </c>
      <c r="AS1049" s="1" t="s">
        <v>25</v>
      </c>
      <c r="AT1049" s="1" t="s">
        <v>25</v>
      </c>
      <c r="AU1049" s="1" t="s">
        <v>25</v>
      </c>
      <c r="AV1049" s="1" t="s">
        <v>25</v>
      </c>
      <c r="AY1049" s="1" t="s">
        <v>25</v>
      </c>
      <c r="AZ1049" s="1" t="s">
        <v>25</v>
      </c>
      <c r="BA1049" s="1" t="s">
        <v>25</v>
      </c>
      <c r="BB1049" s="1" t="s">
        <v>25</v>
      </c>
      <c r="BC1049" s="1" t="s">
        <v>25</v>
      </c>
      <c r="BD1049" s="1"/>
      <c r="BE1049" s="1"/>
      <c r="BF1049" s="1"/>
      <c r="BG1049" s="1"/>
      <c r="BH1049" s="1"/>
      <c r="BI1049" s="1"/>
      <c r="BJ1049" s="1"/>
      <c r="BL1049" s="1" t="s">
        <v>25</v>
      </c>
    </row>
    <row r="1050" ht="15.75" customHeight="1">
      <c r="A1050" s="1"/>
      <c r="B1050" s="1"/>
      <c r="C1050" s="1"/>
      <c r="D1050" s="1" t="s">
        <v>25</v>
      </c>
      <c r="E1050" s="1" t="s">
        <v>25</v>
      </c>
      <c r="F1050" s="1" t="s">
        <v>25</v>
      </c>
      <c r="G1050" s="1" t="s">
        <v>25</v>
      </c>
      <c r="H1050" s="1" t="s">
        <v>25</v>
      </c>
      <c r="M1050" s="1"/>
      <c r="N1050" s="1"/>
      <c r="O1050" s="1"/>
      <c r="P1050" s="1"/>
      <c r="Q1050" s="1"/>
      <c r="S1050" s="1" t="s">
        <v>25</v>
      </c>
      <c r="T1050" s="1" t="s">
        <v>25</v>
      </c>
      <c r="U1050" s="1" t="s">
        <v>25</v>
      </c>
      <c r="V1050" s="1" t="s">
        <v>25</v>
      </c>
      <c r="W1050" s="1" t="s">
        <v>25</v>
      </c>
      <c r="Y1050" s="1" t="str">
        <f>IFERROR(__xludf.DUMMYFUNCTION("UNIQUE(S1050:W1050, TRUE)"),"")</f>
        <v/>
      </c>
      <c r="AE1050" s="1" t="str">
        <f t="shared" ref="AE1050:AI1050" si="1050">IF($A1050&lt;&gt;"", COUNTIF($D1050:$H1050, "=" &amp; Y1050),"")</f>
        <v/>
      </c>
      <c r="AF1050" s="1" t="str">
        <f t="shared" si="1050"/>
        <v/>
      </c>
      <c r="AG1050" s="1" t="str">
        <f t="shared" si="1050"/>
        <v/>
      </c>
      <c r="AH1050" s="1" t="str">
        <f t="shared" si="1050"/>
        <v/>
      </c>
      <c r="AI1050" s="1" t="str">
        <f t="shared" si="1050"/>
        <v/>
      </c>
      <c r="AJ1050" s="1" t="str">
        <f t="shared" si="3"/>
        <v/>
      </c>
      <c r="AL1050" s="1" t="str">
        <f>IFERROR(__xludf.DUMMYFUNCTION("IFERROR(TRANSPOSE(SORT(TRANSPOSE(FILTER(AE1050:AI1050, AE1050:AI1050&lt;&gt;0)),1, FALSE)))"),"")</f>
        <v/>
      </c>
      <c r="AM1050" s="1" t="str">
        <f>IFERROR(__xludf.DUMMYFUNCTION("""COMPUTED_VALUE"""),"")</f>
        <v/>
      </c>
      <c r="AN1050" s="1" t="str">
        <f>IFERROR(__xludf.DUMMYFUNCTION("""COMPUTED_VALUE"""),"")</f>
        <v/>
      </c>
      <c r="AO1050" s="1" t="str">
        <f>IFERROR(__xludf.DUMMYFUNCTION("""COMPUTED_VALUE"""),"")</f>
        <v/>
      </c>
      <c r="AP1050" s="1" t="str">
        <f>IFERROR(__xludf.DUMMYFUNCTION("""COMPUTED_VALUE"""),"")</f>
        <v/>
      </c>
      <c r="AR1050" s="1" t="s">
        <v>25</v>
      </c>
      <c r="AS1050" s="1" t="s">
        <v>25</v>
      </c>
      <c r="AT1050" s="1" t="s">
        <v>25</v>
      </c>
      <c r="AU1050" s="1" t="s">
        <v>25</v>
      </c>
      <c r="AV1050" s="1" t="s">
        <v>25</v>
      </c>
      <c r="AY1050" s="1" t="s">
        <v>25</v>
      </c>
      <c r="AZ1050" s="1" t="s">
        <v>25</v>
      </c>
      <c r="BA1050" s="1" t="s">
        <v>25</v>
      </c>
      <c r="BB1050" s="1" t="s">
        <v>25</v>
      </c>
      <c r="BC1050" s="1" t="s">
        <v>25</v>
      </c>
      <c r="BD1050" s="1"/>
      <c r="BE1050" s="1"/>
      <c r="BF1050" s="1"/>
      <c r="BG1050" s="1"/>
      <c r="BH1050" s="1"/>
      <c r="BI1050" s="1"/>
      <c r="BJ1050" s="1"/>
      <c r="BL1050" s="1" t="s">
        <v>25</v>
      </c>
    </row>
    <row r="1051" ht="15.75" customHeight="1">
      <c r="A1051" s="1"/>
      <c r="B1051" s="1"/>
      <c r="C1051" s="1"/>
      <c r="D1051" s="1" t="s">
        <v>25</v>
      </c>
      <c r="E1051" s="1" t="s">
        <v>25</v>
      </c>
      <c r="F1051" s="1" t="s">
        <v>25</v>
      </c>
      <c r="G1051" s="1" t="s">
        <v>25</v>
      </c>
      <c r="H1051" s="1" t="s">
        <v>25</v>
      </c>
      <c r="M1051" s="1"/>
      <c r="N1051" s="1"/>
      <c r="O1051" s="1"/>
      <c r="P1051" s="1"/>
      <c r="Q1051" s="1"/>
      <c r="S1051" s="1" t="s">
        <v>25</v>
      </c>
      <c r="T1051" s="1" t="s">
        <v>25</v>
      </c>
      <c r="U1051" s="1" t="s">
        <v>25</v>
      </c>
      <c r="V1051" s="1" t="s">
        <v>25</v>
      </c>
      <c r="W1051" s="1" t="s">
        <v>25</v>
      </c>
      <c r="Y1051" s="1" t="str">
        <f>IFERROR(__xludf.DUMMYFUNCTION("UNIQUE(S1051:W1051, TRUE)"),"")</f>
        <v/>
      </c>
      <c r="AE1051" s="1" t="str">
        <f t="shared" ref="AE1051:AI1051" si="1051">IF($A1051&lt;&gt;"", COUNTIF($D1051:$H1051, "=" &amp; Y1051),"")</f>
        <v/>
      </c>
      <c r="AF1051" s="1" t="str">
        <f t="shared" si="1051"/>
        <v/>
      </c>
      <c r="AG1051" s="1" t="str">
        <f t="shared" si="1051"/>
        <v/>
      </c>
      <c r="AH1051" s="1" t="str">
        <f t="shared" si="1051"/>
        <v/>
      </c>
      <c r="AI1051" s="1" t="str">
        <f t="shared" si="1051"/>
        <v/>
      </c>
      <c r="AJ1051" s="1" t="str">
        <f t="shared" si="3"/>
        <v/>
      </c>
      <c r="AL1051" s="1" t="str">
        <f>IFERROR(__xludf.DUMMYFUNCTION("IFERROR(TRANSPOSE(SORT(TRANSPOSE(FILTER(AE1051:AI1051, AE1051:AI1051&lt;&gt;0)),1, FALSE)))"),"")</f>
        <v/>
      </c>
      <c r="AM1051" s="1" t="str">
        <f>IFERROR(__xludf.DUMMYFUNCTION("""COMPUTED_VALUE"""),"")</f>
        <v/>
      </c>
      <c r="AN1051" s="1" t="str">
        <f>IFERROR(__xludf.DUMMYFUNCTION("""COMPUTED_VALUE"""),"")</f>
        <v/>
      </c>
      <c r="AO1051" s="1" t="str">
        <f>IFERROR(__xludf.DUMMYFUNCTION("""COMPUTED_VALUE"""),"")</f>
        <v/>
      </c>
      <c r="AP1051" s="1" t="str">
        <f>IFERROR(__xludf.DUMMYFUNCTION("""COMPUTED_VALUE"""),"")</f>
        <v/>
      </c>
      <c r="AR1051" s="1" t="s">
        <v>25</v>
      </c>
      <c r="AS1051" s="1" t="s">
        <v>25</v>
      </c>
      <c r="AT1051" s="1" t="s">
        <v>25</v>
      </c>
      <c r="AU1051" s="1" t="s">
        <v>25</v>
      </c>
      <c r="AV1051" s="1" t="s">
        <v>25</v>
      </c>
      <c r="AY1051" s="1" t="s">
        <v>25</v>
      </c>
      <c r="AZ1051" s="1" t="s">
        <v>25</v>
      </c>
      <c r="BA1051" s="1" t="s">
        <v>25</v>
      </c>
      <c r="BB1051" s="1" t="s">
        <v>25</v>
      </c>
      <c r="BC1051" s="1" t="s">
        <v>25</v>
      </c>
      <c r="BD1051" s="1"/>
      <c r="BE1051" s="1"/>
      <c r="BF1051" s="1"/>
      <c r="BG1051" s="1"/>
      <c r="BH1051" s="1"/>
      <c r="BI1051" s="1"/>
      <c r="BJ1051" s="1"/>
      <c r="BL1051" s="1" t="s">
        <v>25</v>
      </c>
    </row>
    <row r="1052" ht="15.75" customHeight="1">
      <c r="A1052" s="1"/>
      <c r="B1052" s="1"/>
      <c r="C1052" s="1"/>
      <c r="D1052" s="1" t="s">
        <v>25</v>
      </c>
      <c r="E1052" s="1" t="s">
        <v>25</v>
      </c>
      <c r="F1052" s="1" t="s">
        <v>25</v>
      </c>
      <c r="G1052" s="1" t="s">
        <v>25</v>
      </c>
      <c r="H1052" s="1" t="s">
        <v>25</v>
      </c>
      <c r="M1052" s="1"/>
      <c r="N1052" s="1"/>
      <c r="O1052" s="1"/>
      <c r="P1052" s="1"/>
      <c r="Q1052" s="1"/>
      <c r="S1052" s="1" t="s">
        <v>25</v>
      </c>
      <c r="T1052" s="1" t="s">
        <v>25</v>
      </c>
      <c r="U1052" s="1" t="s">
        <v>25</v>
      </c>
      <c r="V1052" s="1" t="s">
        <v>25</v>
      </c>
      <c r="W1052" s="1" t="s">
        <v>25</v>
      </c>
      <c r="Y1052" s="1" t="str">
        <f>IFERROR(__xludf.DUMMYFUNCTION("UNIQUE(S1052:W1052, TRUE)"),"")</f>
        <v/>
      </c>
      <c r="AE1052" s="1" t="str">
        <f t="shared" ref="AE1052:AI1052" si="1052">IF($A1052&lt;&gt;"", COUNTIF($D1052:$H1052, "=" &amp; Y1052),"")</f>
        <v/>
      </c>
      <c r="AF1052" s="1" t="str">
        <f t="shared" si="1052"/>
        <v/>
      </c>
      <c r="AG1052" s="1" t="str">
        <f t="shared" si="1052"/>
        <v/>
      </c>
      <c r="AH1052" s="1" t="str">
        <f t="shared" si="1052"/>
        <v/>
      </c>
      <c r="AI1052" s="1" t="str">
        <f t="shared" si="1052"/>
        <v/>
      </c>
      <c r="AJ1052" s="1" t="str">
        <f t="shared" si="3"/>
        <v/>
      </c>
      <c r="AL1052" s="1" t="str">
        <f>IFERROR(__xludf.DUMMYFUNCTION("IFERROR(TRANSPOSE(SORT(TRANSPOSE(FILTER(AE1052:AI1052, AE1052:AI1052&lt;&gt;0)),1, FALSE)))"),"")</f>
        <v/>
      </c>
      <c r="AM1052" s="1" t="str">
        <f>IFERROR(__xludf.DUMMYFUNCTION("""COMPUTED_VALUE"""),"")</f>
        <v/>
      </c>
      <c r="AN1052" s="1" t="str">
        <f>IFERROR(__xludf.DUMMYFUNCTION("""COMPUTED_VALUE"""),"")</f>
        <v/>
      </c>
      <c r="AO1052" s="1" t="str">
        <f>IFERROR(__xludf.DUMMYFUNCTION("""COMPUTED_VALUE"""),"")</f>
        <v/>
      </c>
      <c r="AP1052" s="1" t="str">
        <f>IFERROR(__xludf.DUMMYFUNCTION("""COMPUTED_VALUE"""),"")</f>
        <v/>
      </c>
      <c r="AR1052" s="1" t="s">
        <v>25</v>
      </c>
      <c r="AS1052" s="1" t="s">
        <v>25</v>
      </c>
      <c r="AT1052" s="1" t="s">
        <v>25</v>
      </c>
      <c r="AU1052" s="1" t="s">
        <v>25</v>
      </c>
      <c r="AV1052" s="1" t="s">
        <v>25</v>
      </c>
      <c r="AY1052" s="1" t="s">
        <v>25</v>
      </c>
      <c r="AZ1052" s="1" t="s">
        <v>25</v>
      </c>
      <c r="BA1052" s="1" t="s">
        <v>25</v>
      </c>
      <c r="BB1052" s="1" t="s">
        <v>25</v>
      </c>
      <c r="BC1052" s="1" t="s">
        <v>25</v>
      </c>
      <c r="BD1052" s="1"/>
      <c r="BE1052" s="1"/>
      <c r="BF1052" s="1"/>
      <c r="BG1052" s="1"/>
      <c r="BH1052" s="1"/>
      <c r="BI1052" s="1"/>
      <c r="BJ1052" s="1"/>
      <c r="BL1052" s="1" t="s">
        <v>25</v>
      </c>
    </row>
    <row r="1053" ht="15.75" customHeight="1">
      <c r="A1053" s="1"/>
      <c r="B1053" s="1"/>
      <c r="C1053" s="1"/>
      <c r="D1053" s="1" t="s">
        <v>25</v>
      </c>
      <c r="E1053" s="1" t="s">
        <v>25</v>
      </c>
      <c r="F1053" s="1" t="s">
        <v>25</v>
      </c>
      <c r="G1053" s="1" t="s">
        <v>25</v>
      </c>
      <c r="H1053" s="1" t="s">
        <v>25</v>
      </c>
      <c r="M1053" s="1"/>
      <c r="N1053" s="1"/>
      <c r="O1053" s="1"/>
      <c r="P1053" s="1"/>
      <c r="Q1053" s="1"/>
      <c r="S1053" s="1" t="s">
        <v>25</v>
      </c>
      <c r="T1053" s="1" t="s">
        <v>25</v>
      </c>
      <c r="U1053" s="1" t="s">
        <v>25</v>
      </c>
      <c r="V1053" s="1" t="s">
        <v>25</v>
      </c>
      <c r="W1053" s="1" t="s">
        <v>25</v>
      </c>
      <c r="Y1053" s="1" t="str">
        <f>IFERROR(__xludf.DUMMYFUNCTION("UNIQUE(S1053:W1053, TRUE)"),"")</f>
        <v/>
      </c>
      <c r="AE1053" s="1" t="str">
        <f t="shared" ref="AE1053:AI1053" si="1053">IF($A1053&lt;&gt;"", COUNTIF($D1053:$H1053, "=" &amp; Y1053),"")</f>
        <v/>
      </c>
      <c r="AF1053" s="1" t="str">
        <f t="shared" si="1053"/>
        <v/>
      </c>
      <c r="AG1053" s="1" t="str">
        <f t="shared" si="1053"/>
        <v/>
      </c>
      <c r="AH1053" s="1" t="str">
        <f t="shared" si="1053"/>
        <v/>
      </c>
      <c r="AI1053" s="1" t="str">
        <f t="shared" si="1053"/>
        <v/>
      </c>
      <c r="AJ1053" s="1" t="str">
        <f t="shared" si="3"/>
        <v/>
      </c>
      <c r="AL1053" s="1" t="str">
        <f>IFERROR(__xludf.DUMMYFUNCTION("IFERROR(TRANSPOSE(SORT(TRANSPOSE(FILTER(AE1053:AI1053, AE1053:AI1053&lt;&gt;0)),1, FALSE)))"),"")</f>
        <v/>
      </c>
      <c r="AM1053" s="1" t="str">
        <f>IFERROR(__xludf.DUMMYFUNCTION("""COMPUTED_VALUE"""),"")</f>
        <v/>
      </c>
      <c r="AN1053" s="1" t="str">
        <f>IFERROR(__xludf.DUMMYFUNCTION("""COMPUTED_VALUE"""),"")</f>
        <v/>
      </c>
      <c r="AO1053" s="1" t="str">
        <f>IFERROR(__xludf.DUMMYFUNCTION("""COMPUTED_VALUE"""),"")</f>
        <v/>
      </c>
      <c r="AP1053" s="1" t="str">
        <f>IFERROR(__xludf.DUMMYFUNCTION("""COMPUTED_VALUE"""),"")</f>
        <v/>
      </c>
      <c r="AR1053" s="1" t="s">
        <v>25</v>
      </c>
      <c r="AS1053" s="1" t="s">
        <v>25</v>
      </c>
      <c r="AT1053" s="1" t="s">
        <v>25</v>
      </c>
      <c r="AU1053" s="1" t="s">
        <v>25</v>
      </c>
      <c r="AV1053" s="1" t="s">
        <v>25</v>
      </c>
      <c r="AY1053" s="1" t="s">
        <v>25</v>
      </c>
      <c r="AZ1053" s="1" t="s">
        <v>25</v>
      </c>
      <c r="BA1053" s="1" t="s">
        <v>25</v>
      </c>
      <c r="BB1053" s="1" t="s">
        <v>25</v>
      </c>
      <c r="BC1053" s="1" t="s">
        <v>25</v>
      </c>
      <c r="BD1053" s="1"/>
      <c r="BE1053" s="1"/>
      <c r="BF1053" s="1"/>
      <c r="BG1053" s="1"/>
      <c r="BH1053" s="1"/>
      <c r="BI1053" s="1"/>
      <c r="BJ1053" s="1"/>
      <c r="BL1053" s="1" t="s">
        <v>25</v>
      </c>
    </row>
    <row r="1054" ht="15.75" customHeight="1">
      <c r="A1054" s="1"/>
      <c r="B1054" s="1"/>
      <c r="C1054" s="1"/>
      <c r="D1054" s="1" t="s">
        <v>25</v>
      </c>
      <c r="E1054" s="1" t="s">
        <v>25</v>
      </c>
      <c r="F1054" s="1" t="s">
        <v>25</v>
      </c>
      <c r="G1054" s="1" t="s">
        <v>25</v>
      </c>
      <c r="H1054" s="1" t="s">
        <v>25</v>
      </c>
      <c r="M1054" s="1"/>
      <c r="N1054" s="1"/>
      <c r="O1054" s="1"/>
      <c r="P1054" s="1"/>
      <c r="Q1054" s="1"/>
      <c r="S1054" s="1" t="s">
        <v>25</v>
      </c>
      <c r="T1054" s="1" t="s">
        <v>25</v>
      </c>
      <c r="U1054" s="1" t="s">
        <v>25</v>
      </c>
      <c r="V1054" s="1" t="s">
        <v>25</v>
      </c>
      <c r="W1054" s="1" t="s">
        <v>25</v>
      </c>
      <c r="Y1054" s="1" t="str">
        <f>IFERROR(__xludf.DUMMYFUNCTION("UNIQUE(S1054:W1054, TRUE)"),"")</f>
        <v/>
      </c>
      <c r="AE1054" s="1" t="str">
        <f t="shared" ref="AE1054:AI1054" si="1054">IF($A1054&lt;&gt;"", COUNTIF($D1054:$H1054, "=" &amp; Y1054),"")</f>
        <v/>
      </c>
      <c r="AF1054" s="1" t="str">
        <f t="shared" si="1054"/>
        <v/>
      </c>
      <c r="AG1054" s="1" t="str">
        <f t="shared" si="1054"/>
        <v/>
      </c>
      <c r="AH1054" s="1" t="str">
        <f t="shared" si="1054"/>
        <v/>
      </c>
      <c r="AI1054" s="1" t="str">
        <f t="shared" si="1054"/>
        <v/>
      </c>
      <c r="AJ1054" s="1" t="str">
        <f t="shared" si="3"/>
        <v/>
      </c>
      <c r="AL1054" s="1" t="str">
        <f>IFERROR(__xludf.DUMMYFUNCTION("IFERROR(TRANSPOSE(SORT(TRANSPOSE(FILTER(AE1054:AI1054, AE1054:AI1054&lt;&gt;0)),1, FALSE)))"),"")</f>
        <v/>
      </c>
      <c r="AM1054" s="1" t="str">
        <f>IFERROR(__xludf.DUMMYFUNCTION("""COMPUTED_VALUE"""),"")</f>
        <v/>
      </c>
      <c r="AN1054" s="1" t="str">
        <f>IFERROR(__xludf.DUMMYFUNCTION("""COMPUTED_VALUE"""),"")</f>
        <v/>
      </c>
      <c r="AO1054" s="1" t="str">
        <f>IFERROR(__xludf.DUMMYFUNCTION("""COMPUTED_VALUE"""),"")</f>
        <v/>
      </c>
      <c r="AP1054" s="1" t="str">
        <f>IFERROR(__xludf.DUMMYFUNCTION("""COMPUTED_VALUE"""),"")</f>
        <v/>
      </c>
      <c r="AR1054" s="1" t="s">
        <v>25</v>
      </c>
      <c r="AS1054" s="1" t="s">
        <v>25</v>
      </c>
      <c r="AT1054" s="1" t="s">
        <v>25</v>
      </c>
      <c r="AU1054" s="1" t="s">
        <v>25</v>
      </c>
      <c r="AV1054" s="1" t="s">
        <v>25</v>
      </c>
      <c r="AY1054" s="1" t="s">
        <v>25</v>
      </c>
      <c r="AZ1054" s="1" t="s">
        <v>25</v>
      </c>
      <c r="BA1054" s="1" t="s">
        <v>25</v>
      </c>
      <c r="BB1054" s="1" t="s">
        <v>25</v>
      </c>
      <c r="BC1054" s="1" t="s">
        <v>25</v>
      </c>
      <c r="BD1054" s="1"/>
      <c r="BE1054" s="1"/>
      <c r="BF1054" s="1"/>
      <c r="BG1054" s="1"/>
      <c r="BH1054" s="1"/>
      <c r="BI1054" s="1"/>
      <c r="BJ1054" s="1"/>
      <c r="BL1054" s="1" t="s">
        <v>25</v>
      </c>
    </row>
    <row r="1055" ht="15.75" customHeight="1">
      <c r="A1055" s="1"/>
      <c r="B1055" s="1"/>
      <c r="C1055" s="1"/>
      <c r="D1055" s="1" t="s">
        <v>25</v>
      </c>
      <c r="E1055" s="1" t="s">
        <v>25</v>
      </c>
      <c r="F1055" s="1" t="s">
        <v>25</v>
      </c>
      <c r="G1055" s="1" t="s">
        <v>25</v>
      </c>
      <c r="H1055" s="1" t="s">
        <v>25</v>
      </c>
      <c r="M1055" s="1"/>
      <c r="N1055" s="1"/>
      <c r="O1055" s="1"/>
      <c r="P1055" s="1"/>
      <c r="Q1055" s="1"/>
      <c r="S1055" s="1" t="s">
        <v>25</v>
      </c>
      <c r="T1055" s="1" t="s">
        <v>25</v>
      </c>
      <c r="U1055" s="1" t="s">
        <v>25</v>
      </c>
      <c r="V1055" s="1" t="s">
        <v>25</v>
      </c>
      <c r="W1055" s="1" t="s">
        <v>25</v>
      </c>
      <c r="Y1055" s="1" t="str">
        <f>IFERROR(__xludf.DUMMYFUNCTION("UNIQUE(S1055:W1055, TRUE)"),"")</f>
        <v/>
      </c>
      <c r="AE1055" s="1" t="str">
        <f t="shared" ref="AE1055:AI1055" si="1055">IF($A1055&lt;&gt;"", COUNTIF($D1055:$H1055, "=" &amp; Y1055),"")</f>
        <v/>
      </c>
      <c r="AF1055" s="1" t="str">
        <f t="shared" si="1055"/>
        <v/>
      </c>
      <c r="AG1055" s="1" t="str">
        <f t="shared" si="1055"/>
        <v/>
      </c>
      <c r="AH1055" s="1" t="str">
        <f t="shared" si="1055"/>
        <v/>
      </c>
      <c r="AI1055" s="1" t="str">
        <f t="shared" si="1055"/>
        <v/>
      </c>
      <c r="AJ1055" s="1" t="str">
        <f t="shared" si="3"/>
        <v/>
      </c>
      <c r="AL1055" s="1" t="str">
        <f>IFERROR(__xludf.DUMMYFUNCTION("IFERROR(TRANSPOSE(SORT(TRANSPOSE(FILTER(AE1055:AI1055, AE1055:AI1055&lt;&gt;0)),1, FALSE)))"),"")</f>
        <v/>
      </c>
      <c r="AM1055" s="1" t="str">
        <f>IFERROR(__xludf.DUMMYFUNCTION("""COMPUTED_VALUE"""),"")</f>
        <v/>
      </c>
      <c r="AN1055" s="1" t="str">
        <f>IFERROR(__xludf.DUMMYFUNCTION("""COMPUTED_VALUE"""),"")</f>
        <v/>
      </c>
      <c r="AO1055" s="1" t="str">
        <f>IFERROR(__xludf.DUMMYFUNCTION("""COMPUTED_VALUE"""),"")</f>
        <v/>
      </c>
      <c r="AP1055" s="1" t="str">
        <f>IFERROR(__xludf.DUMMYFUNCTION("""COMPUTED_VALUE"""),"")</f>
        <v/>
      </c>
      <c r="AR1055" s="1" t="s">
        <v>25</v>
      </c>
      <c r="AS1055" s="1" t="s">
        <v>25</v>
      </c>
      <c r="AT1055" s="1" t="s">
        <v>25</v>
      </c>
      <c r="AU1055" s="1" t="s">
        <v>25</v>
      </c>
      <c r="AV1055" s="1" t="s">
        <v>25</v>
      </c>
      <c r="AY1055" s="1" t="s">
        <v>25</v>
      </c>
      <c r="AZ1055" s="1" t="s">
        <v>25</v>
      </c>
      <c r="BA1055" s="1" t="s">
        <v>25</v>
      </c>
      <c r="BB1055" s="1" t="s">
        <v>25</v>
      </c>
      <c r="BC1055" s="1" t="s">
        <v>25</v>
      </c>
      <c r="BD1055" s="1"/>
      <c r="BE1055" s="1"/>
      <c r="BF1055" s="1"/>
      <c r="BG1055" s="1"/>
      <c r="BH1055" s="1"/>
      <c r="BI1055" s="1"/>
      <c r="BJ1055" s="1"/>
      <c r="BL1055" s="1" t="s">
        <v>25</v>
      </c>
    </row>
    <row r="1056" ht="15.75" customHeight="1">
      <c r="A1056" s="1"/>
      <c r="B1056" s="1"/>
      <c r="C1056" s="1"/>
      <c r="D1056" s="1" t="s">
        <v>25</v>
      </c>
      <c r="E1056" s="1" t="s">
        <v>25</v>
      </c>
      <c r="F1056" s="1" t="s">
        <v>25</v>
      </c>
      <c r="G1056" s="1" t="s">
        <v>25</v>
      </c>
      <c r="H1056" s="1" t="s">
        <v>25</v>
      </c>
      <c r="M1056" s="1"/>
      <c r="N1056" s="1"/>
      <c r="O1056" s="1"/>
      <c r="P1056" s="1"/>
      <c r="Q1056" s="1"/>
      <c r="S1056" s="1" t="s">
        <v>25</v>
      </c>
      <c r="T1056" s="1" t="s">
        <v>25</v>
      </c>
      <c r="U1056" s="1" t="s">
        <v>25</v>
      </c>
      <c r="V1056" s="1" t="s">
        <v>25</v>
      </c>
      <c r="W1056" s="1" t="s">
        <v>25</v>
      </c>
      <c r="Y1056" s="1" t="str">
        <f>IFERROR(__xludf.DUMMYFUNCTION("UNIQUE(S1056:W1056, TRUE)"),"")</f>
        <v/>
      </c>
      <c r="AE1056" s="1" t="str">
        <f t="shared" ref="AE1056:AI1056" si="1056">IF($A1056&lt;&gt;"", COUNTIF($D1056:$H1056, "=" &amp; Y1056),"")</f>
        <v/>
      </c>
      <c r="AF1056" s="1" t="str">
        <f t="shared" si="1056"/>
        <v/>
      </c>
      <c r="AG1056" s="1" t="str">
        <f t="shared" si="1056"/>
        <v/>
      </c>
      <c r="AH1056" s="1" t="str">
        <f t="shared" si="1056"/>
        <v/>
      </c>
      <c r="AI1056" s="1" t="str">
        <f t="shared" si="1056"/>
        <v/>
      </c>
      <c r="AJ1056" s="1" t="str">
        <f t="shared" si="3"/>
        <v/>
      </c>
      <c r="AL1056" s="1" t="str">
        <f>IFERROR(__xludf.DUMMYFUNCTION("IFERROR(TRANSPOSE(SORT(TRANSPOSE(FILTER(AE1056:AI1056, AE1056:AI1056&lt;&gt;0)),1, FALSE)))"),"")</f>
        <v/>
      </c>
      <c r="AM1056" s="1" t="str">
        <f>IFERROR(__xludf.DUMMYFUNCTION("""COMPUTED_VALUE"""),"")</f>
        <v/>
      </c>
      <c r="AN1056" s="1" t="str">
        <f>IFERROR(__xludf.DUMMYFUNCTION("""COMPUTED_VALUE"""),"")</f>
        <v/>
      </c>
      <c r="AO1056" s="1" t="str">
        <f>IFERROR(__xludf.DUMMYFUNCTION("""COMPUTED_VALUE"""),"")</f>
        <v/>
      </c>
      <c r="AP1056" s="1" t="str">
        <f>IFERROR(__xludf.DUMMYFUNCTION("""COMPUTED_VALUE"""),"")</f>
        <v/>
      </c>
      <c r="AR1056" s="1" t="s">
        <v>25</v>
      </c>
      <c r="AS1056" s="1" t="s">
        <v>25</v>
      </c>
      <c r="AT1056" s="1" t="s">
        <v>25</v>
      </c>
      <c r="AU1056" s="1" t="s">
        <v>25</v>
      </c>
      <c r="AV1056" s="1" t="s">
        <v>25</v>
      </c>
      <c r="AY1056" s="1" t="s">
        <v>25</v>
      </c>
      <c r="AZ1056" s="1" t="s">
        <v>25</v>
      </c>
      <c r="BA1056" s="1" t="s">
        <v>25</v>
      </c>
      <c r="BB1056" s="1" t="s">
        <v>25</v>
      </c>
      <c r="BC1056" s="1" t="s">
        <v>25</v>
      </c>
      <c r="BD1056" s="1"/>
      <c r="BE1056" s="1"/>
      <c r="BF1056" s="1"/>
      <c r="BG1056" s="1"/>
      <c r="BH1056" s="1"/>
      <c r="BI1056" s="1"/>
      <c r="BJ1056" s="1"/>
      <c r="BL1056" s="1" t="s">
        <v>25</v>
      </c>
    </row>
    <row r="1057" ht="15.75" customHeight="1">
      <c r="A1057" s="1"/>
      <c r="B1057" s="1"/>
      <c r="C1057" s="1"/>
      <c r="D1057" s="1" t="s">
        <v>25</v>
      </c>
      <c r="E1057" s="1" t="s">
        <v>25</v>
      </c>
      <c r="F1057" s="1" t="s">
        <v>25</v>
      </c>
      <c r="G1057" s="1" t="s">
        <v>25</v>
      </c>
      <c r="H1057" s="1" t="s">
        <v>25</v>
      </c>
      <c r="M1057" s="1"/>
      <c r="N1057" s="1"/>
      <c r="O1057" s="1"/>
      <c r="P1057" s="1"/>
      <c r="Q1057" s="1"/>
      <c r="S1057" s="1" t="s">
        <v>25</v>
      </c>
      <c r="T1057" s="1" t="s">
        <v>25</v>
      </c>
      <c r="U1057" s="1" t="s">
        <v>25</v>
      </c>
      <c r="V1057" s="1" t="s">
        <v>25</v>
      </c>
      <c r="W1057" s="1" t="s">
        <v>25</v>
      </c>
      <c r="Y1057" s="1" t="str">
        <f>IFERROR(__xludf.DUMMYFUNCTION("UNIQUE(S1057:W1057, TRUE)"),"")</f>
        <v/>
      </c>
      <c r="AE1057" s="1" t="str">
        <f t="shared" ref="AE1057:AI1057" si="1057">IF($A1057&lt;&gt;"", COUNTIF($D1057:$H1057, "=" &amp; Y1057),"")</f>
        <v/>
      </c>
      <c r="AF1057" s="1" t="str">
        <f t="shared" si="1057"/>
        <v/>
      </c>
      <c r="AG1057" s="1" t="str">
        <f t="shared" si="1057"/>
        <v/>
      </c>
      <c r="AH1057" s="1" t="str">
        <f t="shared" si="1057"/>
        <v/>
      </c>
      <c r="AI1057" s="1" t="str">
        <f t="shared" si="1057"/>
        <v/>
      </c>
      <c r="AJ1057" s="1" t="str">
        <f t="shared" si="3"/>
        <v/>
      </c>
      <c r="AL1057" s="1" t="str">
        <f>IFERROR(__xludf.DUMMYFUNCTION("IFERROR(TRANSPOSE(SORT(TRANSPOSE(FILTER(AE1057:AI1057, AE1057:AI1057&lt;&gt;0)),1, FALSE)))"),"")</f>
        <v/>
      </c>
      <c r="AM1057" s="1" t="str">
        <f>IFERROR(__xludf.DUMMYFUNCTION("""COMPUTED_VALUE"""),"")</f>
        <v/>
      </c>
      <c r="AN1057" s="1" t="str">
        <f>IFERROR(__xludf.DUMMYFUNCTION("""COMPUTED_VALUE"""),"")</f>
        <v/>
      </c>
      <c r="AO1057" s="1" t="str">
        <f>IFERROR(__xludf.DUMMYFUNCTION("""COMPUTED_VALUE"""),"")</f>
        <v/>
      </c>
      <c r="AP1057" s="1" t="str">
        <f>IFERROR(__xludf.DUMMYFUNCTION("""COMPUTED_VALUE"""),"")</f>
        <v/>
      </c>
      <c r="AR1057" s="1" t="s">
        <v>25</v>
      </c>
      <c r="AS1057" s="1" t="s">
        <v>25</v>
      </c>
      <c r="AT1057" s="1" t="s">
        <v>25</v>
      </c>
      <c r="AU1057" s="1" t="s">
        <v>25</v>
      </c>
      <c r="AV1057" s="1" t="s">
        <v>25</v>
      </c>
      <c r="AY1057" s="1" t="s">
        <v>25</v>
      </c>
      <c r="AZ1057" s="1" t="s">
        <v>25</v>
      </c>
      <c r="BA1057" s="1" t="s">
        <v>25</v>
      </c>
      <c r="BB1057" s="1" t="s">
        <v>25</v>
      </c>
      <c r="BC1057" s="1" t="s">
        <v>25</v>
      </c>
      <c r="BD1057" s="1"/>
      <c r="BE1057" s="1"/>
      <c r="BF1057" s="1"/>
      <c r="BG1057" s="1"/>
      <c r="BH1057" s="1"/>
      <c r="BI1057" s="1"/>
      <c r="BJ1057" s="1"/>
      <c r="BL1057" s="1" t="s">
        <v>25</v>
      </c>
    </row>
    <row r="1058" ht="15.75" customHeight="1">
      <c r="A1058" s="1"/>
      <c r="B1058" s="1"/>
      <c r="C1058" s="1"/>
      <c r="D1058" s="1" t="s">
        <v>25</v>
      </c>
      <c r="E1058" s="1" t="s">
        <v>25</v>
      </c>
      <c r="F1058" s="1" t="s">
        <v>25</v>
      </c>
      <c r="G1058" s="1" t="s">
        <v>25</v>
      </c>
      <c r="H1058" s="1" t="s">
        <v>25</v>
      </c>
      <c r="M1058" s="1"/>
      <c r="N1058" s="1"/>
      <c r="O1058" s="1"/>
      <c r="P1058" s="1"/>
      <c r="Q1058" s="1"/>
      <c r="S1058" s="1" t="s">
        <v>25</v>
      </c>
      <c r="T1058" s="1" t="s">
        <v>25</v>
      </c>
      <c r="U1058" s="1" t="s">
        <v>25</v>
      </c>
      <c r="V1058" s="1" t="s">
        <v>25</v>
      </c>
      <c r="W1058" s="1" t="s">
        <v>25</v>
      </c>
      <c r="Y1058" s="1" t="str">
        <f>IFERROR(__xludf.DUMMYFUNCTION("UNIQUE(S1058:W1058, TRUE)"),"")</f>
        <v/>
      </c>
      <c r="AE1058" s="1" t="str">
        <f t="shared" ref="AE1058:AI1058" si="1058">IF($A1058&lt;&gt;"", COUNTIF($D1058:$H1058, "=" &amp; Y1058),"")</f>
        <v/>
      </c>
      <c r="AF1058" s="1" t="str">
        <f t="shared" si="1058"/>
        <v/>
      </c>
      <c r="AG1058" s="1" t="str">
        <f t="shared" si="1058"/>
        <v/>
      </c>
      <c r="AH1058" s="1" t="str">
        <f t="shared" si="1058"/>
        <v/>
      </c>
      <c r="AI1058" s="1" t="str">
        <f t="shared" si="1058"/>
        <v/>
      </c>
      <c r="AJ1058" s="1" t="str">
        <f t="shared" si="3"/>
        <v/>
      </c>
      <c r="AL1058" s="1" t="str">
        <f>IFERROR(__xludf.DUMMYFUNCTION("IFERROR(TRANSPOSE(SORT(TRANSPOSE(FILTER(AE1058:AI1058, AE1058:AI1058&lt;&gt;0)),1, FALSE)))"),"")</f>
        <v/>
      </c>
      <c r="AM1058" s="1" t="str">
        <f>IFERROR(__xludf.DUMMYFUNCTION("""COMPUTED_VALUE"""),"")</f>
        <v/>
      </c>
      <c r="AN1058" s="1" t="str">
        <f>IFERROR(__xludf.DUMMYFUNCTION("""COMPUTED_VALUE"""),"")</f>
        <v/>
      </c>
      <c r="AO1058" s="1" t="str">
        <f>IFERROR(__xludf.DUMMYFUNCTION("""COMPUTED_VALUE"""),"")</f>
        <v/>
      </c>
      <c r="AP1058" s="1" t="str">
        <f>IFERROR(__xludf.DUMMYFUNCTION("""COMPUTED_VALUE"""),"")</f>
        <v/>
      </c>
      <c r="AR1058" s="1" t="s">
        <v>25</v>
      </c>
      <c r="AS1058" s="1" t="s">
        <v>25</v>
      </c>
      <c r="AT1058" s="1" t="s">
        <v>25</v>
      </c>
      <c r="AU1058" s="1" t="s">
        <v>25</v>
      </c>
      <c r="AV1058" s="1" t="s">
        <v>25</v>
      </c>
      <c r="AY1058" s="1" t="s">
        <v>25</v>
      </c>
      <c r="AZ1058" s="1" t="s">
        <v>25</v>
      </c>
      <c r="BA1058" s="1" t="s">
        <v>25</v>
      </c>
      <c r="BB1058" s="1" t="s">
        <v>25</v>
      </c>
      <c r="BC1058" s="1" t="s">
        <v>25</v>
      </c>
      <c r="BD1058" s="1"/>
      <c r="BE1058" s="1"/>
      <c r="BF1058" s="1"/>
      <c r="BG1058" s="1"/>
      <c r="BH1058" s="1"/>
      <c r="BI1058" s="1"/>
      <c r="BJ1058" s="1"/>
      <c r="BL1058" s="1" t="s">
        <v>25</v>
      </c>
    </row>
    <row r="1059" ht="15.75" customHeight="1">
      <c r="A1059" s="1"/>
      <c r="B1059" s="1"/>
      <c r="C1059" s="1"/>
      <c r="D1059" s="1" t="s">
        <v>25</v>
      </c>
      <c r="E1059" s="1" t="s">
        <v>25</v>
      </c>
      <c r="F1059" s="1" t="s">
        <v>25</v>
      </c>
      <c r="G1059" s="1" t="s">
        <v>25</v>
      </c>
      <c r="H1059" s="1" t="s">
        <v>25</v>
      </c>
      <c r="M1059" s="1"/>
      <c r="N1059" s="1"/>
      <c r="O1059" s="1"/>
      <c r="P1059" s="1"/>
      <c r="Q1059" s="1"/>
      <c r="S1059" s="1" t="s">
        <v>25</v>
      </c>
      <c r="T1059" s="1" t="s">
        <v>25</v>
      </c>
      <c r="U1059" s="1" t="s">
        <v>25</v>
      </c>
      <c r="V1059" s="1" t="s">
        <v>25</v>
      </c>
      <c r="W1059" s="1" t="s">
        <v>25</v>
      </c>
      <c r="Y1059" s="1" t="str">
        <f>IFERROR(__xludf.DUMMYFUNCTION("UNIQUE(S1059:W1059, TRUE)"),"")</f>
        <v/>
      </c>
      <c r="AE1059" s="1" t="str">
        <f t="shared" ref="AE1059:AI1059" si="1059">IF($A1059&lt;&gt;"", COUNTIF($D1059:$H1059, "=" &amp; Y1059),"")</f>
        <v/>
      </c>
      <c r="AF1059" s="1" t="str">
        <f t="shared" si="1059"/>
        <v/>
      </c>
      <c r="AG1059" s="1" t="str">
        <f t="shared" si="1059"/>
        <v/>
      </c>
      <c r="AH1059" s="1" t="str">
        <f t="shared" si="1059"/>
        <v/>
      </c>
      <c r="AI1059" s="1" t="str">
        <f t="shared" si="1059"/>
        <v/>
      </c>
      <c r="AJ1059" s="1" t="str">
        <f t="shared" si="3"/>
        <v/>
      </c>
      <c r="AL1059" s="1" t="str">
        <f>IFERROR(__xludf.DUMMYFUNCTION("IFERROR(TRANSPOSE(SORT(TRANSPOSE(FILTER(AE1059:AI1059, AE1059:AI1059&lt;&gt;0)),1, FALSE)))"),"")</f>
        <v/>
      </c>
      <c r="AM1059" s="1" t="str">
        <f>IFERROR(__xludf.DUMMYFUNCTION("""COMPUTED_VALUE"""),"")</f>
        <v/>
      </c>
      <c r="AN1059" s="1" t="str">
        <f>IFERROR(__xludf.DUMMYFUNCTION("""COMPUTED_VALUE"""),"")</f>
        <v/>
      </c>
      <c r="AO1059" s="1" t="str">
        <f>IFERROR(__xludf.DUMMYFUNCTION("""COMPUTED_VALUE"""),"")</f>
        <v/>
      </c>
      <c r="AP1059" s="1" t="str">
        <f>IFERROR(__xludf.DUMMYFUNCTION("""COMPUTED_VALUE"""),"")</f>
        <v/>
      </c>
      <c r="AR1059" s="1" t="s">
        <v>25</v>
      </c>
      <c r="AS1059" s="1" t="s">
        <v>25</v>
      </c>
      <c r="AT1059" s="1" t="s">
        <v>25</v>
      </c>
      <c r="AU1059" s="1" t="s">
        <v>25</v>
      </c>
      <c r="AV1059" s="1" t="s">
        <v>25</v>
      </c>
      <c r="AY1059" s="1" t="s">
        <v>25</v>
      </c>
      <c r="AZ1059" s="1" t="s">
        <v>25</v>
      </c>
      <c r="BA1059" s="1" t="s">
        <v>25</v>
      </c>
      <c r="BB1059" s="1" t="s">
        <v>25</v>
      </c>
      <c r="BC1059" s="1" t="s">
        <v>25</v>
      </c>
      <c r="BD1059" s="1"/>
      <c r="BE1059" s="1"/>
      <c r="BF1059" s="1"/>
      <c r="BG1059" s="1"/>
      <c r="BH1059" s="1"/>
      <c r="BI1059" s="1"/>
      <c r="BJ1059" s="1"/>
      <c r="BL1059" s="1" t="s">
        <v>25</v>
      </c>
    </row>
    <row r="1060" ht="15.75" customHeight="1">
      <c r="A1060" s="1"/>
      <c r="B1060" s="1"/>
      <c r="C1060" s="1"/>
      <c r="D1060" s="1" t="s">
        <v>25</v>
      </c>
      <c r="E1060" s="1" t="s">
        <v>25</v>
      </c>
      <c r="F1060" s="1" t="s">
        <v>25</v>
      </c>
      <c r="G1060" s="1" t="s">
        <v>25</v>
      </c>
      <c r="H1060" s="1" t="s">
        <v>25</v>
      </c>
      <c r="M1060" s="1"/>
      <c r="N1060" s="1"/>
      <c r="O1060" s="1"/>
      <c r="P1060" s="1"/>
      <c r="Q1060" s="1"/>
      <c r="S1060" s="1" t="s">
        <v>25</v>
      </c>
      <c r="T1060" s="1" t="s">
        <v>25</v>
      </c>
      <c r="U1060" s="1" t="s">
        <v>25</v>
      </c>
      <c r="V1060" s="1" t="s">
        <v>25</v>
      </c>
      <c r="W1060" s="1" t="s">
        <v>25</v>
      </c>
      <c r="Y1060" s="1" t="str">
        <f>IFERROR(__xludf.DUMMYFUNCTION("UNIQUE(S1060:W1060, TRUE)"),"")</f>
        <v/>
      </c>
      <c r="AE1060" s="1" t="str">
        <f t="shared" ref="AE1060:AI1060" si="1060">IF($A1060&lt;&gt;"", COUNTIF($D1060:$H1060, "=" &amp; Y1060),"")</f>
        <v/>
      </c>
      <c r="AF1060" s="1" t="str">
        <f t="shared" si="1060"/>
        <v/>
      </c>
      <c r="AG1060" s="1" t="str">
        <f t="shared" si="1060"/>
        <v/>
      </c>
      <c r="AH1060" s="1" t="str">
        <f t="shared" si="1060"/>
        <v/>
      </c>
      <c r="AI1060" s="1" t="str">
        <f t="shared" si="1060"/>
        <v/>
      </c>
      <c r="AJ1060" s="1" t="str">
        <f t="shared" si="3"/>
        <v/>
      </c>
      <c r="AL1060" s="1" t="str">
        <f>IFERROR(__xludf.DUMMYFUNCTION("IFERROR(TRANSPOSE(SORT(TRANSPOSE(FILTER(AE1060:AI1060, AE1060:AI1060&lt;&gt;0)),1, FALSE)))"),"")</f>
        <v/>
      </c>
      <c r="AM1060" s="1" t="str">
        <f>IFERROR(__xludf.DUMMYFUNCTION("""COMPUTED_VALUE"""),"")</f>
        <v/>
      </c>
      <c r="AN1060" s="1" t="str">
        <f>IFERROR(__xludf.DUMMYFUNCTION("""COMPUTED_VALUE"""),"")</f>
        <v/>
      </c>
      <c r="AO1060" s="1" t="str">
        <f>IFERROR(__xludf.DUMMYFUNCTION("""COMPUTED_VALUE"""),"")</f>
        <v/>
      </c>
      <c r="AP1060" s="1" t="str">
        <f>IFERROR(__xludf.DUMMYFUNCTION("""COMPUTED_VALUE"""),"")</f>
        <v/>
      </c>
      <c r="AR1060" s="1" t="s">
        <v>25</v>
      </c>
      <c r="AS1060" s="1" t="s">
        <v>25</v>
      </c>
      <c r="AT1060" s="1" t="s">
        <v>25</v>
      </c>
      <c r="AU1060" s="1" t="s">
        <v>25</v>
      </c>
      <c r="AV1060" s="1" t="s">
        <v>25</v>
      </c>
      <c r="AY1060" s="1" t="s">
        <v>25</v>
      </c>
      <c r="AZ1060" s="1" t="s">
        <v>25</v>
      </c>
      <c r="BA1060" s="1" t="s">
        <v>25</v>
      </c>
      <c r="BB1060" s="1" t="s">
        <v>25</v>
      </c>
      <c r="BC1060" s="1" t="s">
        <v>25</v>
      </c>
      <c r="BD1060" s="1"/>
      <c r="BE1060" s="1"/>
      <c r="BF1060" s="1"/>
      <c r="BG1060" s="1"/>
      <c r="BH1060" s="1"/>
      <c r="BI1060" s="1"/>
      <c r="BJ1060" s="1"/>
      <c r="BL1060" s="1" t="s">
        <v>25</v>
      </c>
    </row>
    <row r="1061" ht="15.75" customHeight="1">
      <c r="A1061" s="1"/>
      <c r="B1061" s="1"/>
      <c r="C1061" s="1"/>
      <c r="D1061" s="1" t="s">
        <v>25</v>
      </c>
      <c r="E1061" s="1" t="s">
        <v>25</v>
      </c>
      <c r="F1061" s="1" t="s">
        <v>25</v>
      </c>
      <c r="G1061" s="1" t="s">
        <v>25</v>
      </c>
      <c r="H1061" s="1" t="s">
        <v>25</v>
      </c>
      <c r="M1061" s="1"/>
      <c r="N1061" s="1"/>
      <c r="O1061" s="1"/>
      <c r="P1061" s="1"/>
      <c r="Q1061" s="1"/>
      <c r="S1061" s="1" t="s">
        <v>25</v>
      </c>
      <c r="T1061" s="1" t="s">
        <v>25</v>
      </c>
      <c r="U1061" s="1" t="s">
        <v>25</v>
      </c>
      <c r="V1061" s="1" t="s">
        <v>25</v>
      </c>
      <c r="W1061" s="1" t="s">
        <v>25</v>
      </c>
      <c r="Y1061" s="1" t="str">
        <f>IFERROR(__xludf.DUMMYFUNCTION("UNIQUE(S1061:W1061, TRUE)"),"")</f>
        <v/>
      </c>
      <c r="AE1061" s="1" t="str">
        <f t="shared" ref="AE1061:AI1061" si="1061">IF($A1061&lt;&gt;"", COUNTIF($D1061:$H1061, "=" &amp; Y1061),"")</f>
        <v/>
      </c>
      <c r="AF1061" s="1" t="str">
        <f t="shared" si="1061"/>
        <v/>
      </c>
      <c r="AG1061" s="1" t="str">
        <f t="shared" si="1061"/>
        <v/>
      </c>
      <c r="AH1061" s="1" t="str">
        <f t="shared" si="1061"/>
        <v/>
      </c>
      <c r="AI1061" s="1" t="str">
        <f t="shared" si="1061"/>
        <v/>
      </c>
      <c r="AJ1061" s="1" t="str">
        <f t="shared" si="3"/>
        <v/>
      </c>
      <c r="AL1061" s="1" t="str">
        <f>IFERROR(__xludf.DUMMYFUNCTION("IFERROR(TRANSPOSE(SORT(TRANSPOSE(FILTER(AE1061:AI1061, AE1061:AI1061&lt;&gt;0)),1, FALSE)))"),"")</f>
        <v/>
      </c>
      <c r="AM1061" s="1" t="str">
        <f>IFERROR(__xludf.DUMMYFUNCTION("""COMPUTED_VALUE"""),"")</f>
        <v/>
      </c>
      <c r="AN1061" s="1" t="str">
        <f>IFERROR(__xludf.DUMMYFUNCTION("""COMPUTED_VALUE"""),"")</f>
        <v/>
      </c>
      <c r="AO1061" s="1" t="str">
        <f>IFERROR(__xludf.DUMMYFUNCTION("""COMPUTED_VALUE"""),"")</f>
        <v/>
      </c>
      <c r="AP1061" s="1" t="str">
        <f>IFERROR(__xludf.DUMMYFUNCTION("""COMPUTED_VALUE"""),"")</f>
        <v/>
      </c>
      <c r="AR1061" s="1" t="s">
        <v>25</v>
      </c>
      <c r="AS1061" s="1" t="s">
        <v>25</v>
      </c>
      <c r="AT1061" s="1" t="s">
        <v>25</v>
      </c>
      <c r="AU1061" s="1" t="s">
        <v>25</v>
      </c>
      <c r="AV1061" s="1" t="s">
        <v>25</v>
      </c>
      <c r="AY1061" s="1" t="s">
        <v>25</v>
      </c>
      <c r="AZ1061" s="1" t="s">
        <v>25</v>
      </c>
      <c r="BA1061" s="1" t="s">
        <v>25</v>
      </c>
      <c r="BB1061" s="1" t="s">
        <v>25</v>
      </c>
      <c r="BC1061" s="1" t="s">
        <v>25</v>
      </c>
      <c r="BD1061" s="1"/>
      <c r="BE1061" s="1"/>
      <c r="BF1061" s="1"/>
      <c r="BG1061" s="1"/>
      <c r="BH1061" s="1"/>
      <c r="BI1061" s="1"/>
      <c r="BJ1061" s="1"/>
      <c r="BL1061" s="1" t="s">
        <v>25</v>
      </c>
    </row>
    <row r="1062" ht="15.75" customHeight="1">
      <c r="A1062" s="1"/>
      <c r="B1062" s="1"/>
      <c r="C1062" s="1"/>
      <c r="D1062" s="1" t="s">
        <v>25</v>
      </c>
      <c r="E1062" s="1" t="s">
        <v>25</v>
      </c>
      <c r="F1062" s="1" t="s">
        <v>25</v>
      </c>
      <c r="G1062" s="1" t="s">
        <v>25</v>
      </c>
      <c r="H1062" s="1" t="s">
        <v>25</v>
      </c>
      <c r="M1062" s="1"/>
      <c r="N1062" s="1"/>
      <c r="O1062" s="1"/>
      <c r="P1062" s="1"/>
      <c r="Q1062" s="1"/>
      <c r="S1062" s="1" t="s">
        <v>25</v>
      </c>
      <c r="T1062" s="1" t="s">
        <v>25</v>
      </c>
      <c r="U1062" s="1" t="s">
        <v>25</v>
      </c>
      <c r="V1062" s="1" t="s">
        <v>25</v>
      </c>
      <c r="W1062" s="1" t="s">
        <v>25</v>
      </c>
      <c r="Y1062" s="1" t="str">
        <f>IFERROR(__xludf.DUMMYFUNCTION("UNIQUE(S1062:W1062, TRUE)"),"")</f>
        <v/>
      </c>
      <c r="AE1062" s="1" t="str">
        <f t="shared" ref="AE1062:AI1062" si="1062">IF($A1062&lt;&gt;"", COUNTIF($D1062:$H1062, "=" &amp; Y1062),"")</f>
        <v/>
      </c>
      <c r="AF1062" s="1" t="str">
        <f t="shared" si="1062"/>
        <v/>
      </c>
      <c r="AG1062" s="1" t="str">
        <f t="shared" si="1062"/>
        <v/>
      </c>
      <c r="AH1062" s="1" t="str">
        <f t="shared" si="1062"/>
        <v/>
      </c>
      <c r="AI1062" s="1" t="str">
        <f t="shared" si="1062"/>
        <v/>
      </c>
      <c r="AJ1062" s="1" t="str">
        <f t="shared" si="3"/>
        <v/>
      </c>
      <c r="AL1062" s="1" t="str">
        <f>IFERROR(__xludf.DUMMYFUNCTION("IFERROR(TRANSPOSE(SORT(TRANSPOSE(FILTER(AE1062:AI1062, AE1062:AI1062&lt;&gt;0)),1, FALSE)))"),"")</f>
        <v/>
      </c>
      <c r="AM1062" s="1" t="str">
        <f>IFERROR(__xludf.DUMMYFUNCTION("""COMPUTED_VALUE"""),"")</f>
        <v/>
      </c>
      <c r="AN1062" s="1" t="str">
        <f>IFERROR(__xludf.DUMMYFUNCTION("""COMPUTED_VALUE"""),"")</f>
        <v/>
      </c>
      <c r="AO1062" s="1" t="str">
        <f>IFERROR(__xludf.DUMMYFUNCTION("""COMPUTED_VALUE"""),"")</f>
        <v/>
      </c>
      <c r="AP1062" s="1" t="str">
        <f>IFERROR(__xludf.DUMMYFUNCTION("""COMPUTED_VALUE"""),"")</f>
        <v/>
      </c>
      <c r="AR1062" s="1" t="s">
        <v>25</v>
      </c>
      <c r="AS1062" s="1" t="s">
        <v>25</v>
      </c>
      <c r="AT1062" s="1" t="s">
        <v>25</v>
      </c>
      <c r="AU1062" s="1" t="s">
        <v>25</v>
      </c>
      <c r="AV1062" s="1" t="s">
        <v>25</v>
      </c>
      <c r="AY1062" s="1" t="s">
        <v>25</v>
      </c>
      <c r="AZ1062" s="1" t="s">
        <v>25</v>
      </c>
      <c r="BA1062" s="1" t="s">
        <v>25</v>
      </c>
      <c r="BB1062" s="1" t="s">
        <v>25</v>
      </c>
      <c r="BC1062" s="1" t="s">
        <v>25</v>
      </c>
      <c r="BD1062" s="1"/>
      <c r="BE1062" s="1"/>
      <c r="BF1062" s="1"/>
      <c r="BG1062" s="1"/>
      <c r="BH1062" s="1"/>
      <c r="BI1062" s="1"/>
      <c r="BJ1062" s="1"/>
      <c r="BL1062" s="1" t="s">
        <v>25</v>
      </c>
    </row>
    <row r="1063" ht="15.75" customHeight="1">
      <c r="A1063" s="1"/>
      <c r="B1063" s="1"/>
      <c r="C1063" s="1"/>
      <c r="D1063" s="1" t="s">
        <v>25</v>
      </c>
      <c r="E1063" s="1" t="s">
        <v>25</v>
      </c>
      <c r="F1063" s="1" t="s">
        <v>25</v>
      </c>
      <c r="G1063" s="1" t="s">
        <v>25</v>
      </c>
      <c r="H1063" s="1" t="s">
        <v>25</v>
      </c>
      <c r="M1063" s="1"/>
      <c r="N1063" s="1"/>
      <c r="O1063" s="1"/>
      <c r="P1063" s="1"/>
      <c r="Q1063" s="1"/>
      <c r="S1063" s="1" t="s">
        <v>25</v>
      </c>
      <c r="T1063" s="1" t="s">
        <v>25</v>
      </c>
      <c r="U1063" s="1" t="s">
        <v>25</v>
      </c>
      <c r="V1063" s="1" t="s">
        <v>25</v>
      </c>
      <c r="W1063" s="1" t="s">
        <v>25</v>
      </c>
      <c r="Y1063" s="1" t="str">
        <f>IFERROR(__xludf.DUMMYFUNCTION("UNIQUE(S1063:W1063, TRUE)"),"")</f>
        <v/>
      </c>
      <c r="AE1063" s="1" t="str">
        <f t="shared" ref="AE1063:AI1063" si="1063">IF($A1063&lt;&gt;"", COUNTIF($D1063:$H1063, "=" &amp; Y1063),"")</f>
        <v/>
      </c>
      <c r="AF1063" s="1" t="str">
        <f t="shared" si="1063"/>
        <v/>
      </c>
      <c r="AG1063" s="1" t="str">
        <f t="shared" si="1063"/>
        <v/>
      </c>
      <c r="AH1063" s="1" t="str">
        <f t="shared" si="1063"/>
        <v/>
      </c>
      <c r="AI1063" s="1" t="str">
        <f t="shared" si="1063"/>
        <v/>
      </c>
      <c r="AJ1063" s="1" t="str">
        <f t="shared" si="3"/>
        <v/>
      </c>
      <c r="AL1063" s="1" t="str">
        <f>IFERROR(__xludf.DUMMYFUNCTION("IFERROR(TRANSPOSE(SORT(TRANSPOSE(FILTER(AE1063:AI1063, AE1063:AI1063&lt;&gt;0)),1, FALSE)))"),"")</f>
        <v/>
      </c>
      <c r="AM1063" s="1" t="str">
        <f>IFERROR(__xludf.DUMMYFUNCTION("""COMPUTED_VALUE"""),"")</f>
        <v/>
      </c>
      <c r="AN1063" s="1" t="str">
        <f>IFERROR(__xludf.DUMMYFUNCTION("""COMPUTED_VALUE"""),"")</f>
        <v/>
      </c>
      <c r="AO1063" s="1" t="str">
        <f>IFERROR(__xludf.DUMMYFUNCTION("""COMPUTED_VALUE"""),"")</f>
        <v/>
      </c>
      <c r="AP1063" s="1" t="str">
        <f>IFERROR(__xludf.DUMMYFUNCTION("""COMPUTED_VALUE"""),"")</f>
        <v/>
      </c>
      <c r="AR1063" s="1" t="s">
        <v>25</v>
      </c>
      <c r="AS1063" s="1" t="s">
        <v>25</v>
      </c>
      <c r="AT1063" s="1" t="s">
        <v>25</v>
      </c>
      <c r="AU1063" s="1" t="s">
        <v>25</v>
      </c>
      <c r="AV1063" s="1" t="s">
        <v>25</v>
      </c>
      <c r="AY1063" s="1" t="s">
        <v>25</v>
      </c>
      <c r="AZ1063" s="1" t="s">
        <v>25</v>
      </c>
      <c r="BA1063" s="1" t="s">
        <v>25</v>
      </c>
      <c r="BB1063" s="1" t="s">
        <v>25</v>
      </c>
      <c r="BC1063" s="1" t="s">
        <v>25</v>
      </c>
      <c r="BD1063" s="1"/>
      <c r="BE1063" s="1"/>
      <c r="BF1063" s="1"/>
      <c r="BG1063" s="1"/>
      <c r="BH1063" s="1"/>
      <c r="BI1063" s="1"/>
      <c r="BJ1063" s="1"/>
      <c r="BL1063" s="1" t="s">
        <v>25</v>
      </c>
    </row>
    <row r="1064" ht="15.75" customHeight="1">
      <c r="A1064" s="1"/>
      <c r="B1064" s="1"/>
      <c r="C1064" s="1"/>
      <c r="D1064" s="1" t="s">
        <v>25</v>
      </c>
      <c r="E1064" s="1" t="s">
        <v>25</v>
      </c>
      <c r="F1064" s="1" t="s">
        <v>25</v>
      </c>
      <c r="G1064" s="1" t="s">
        <v>25</v>
      </c>
      <c r="H1064" s="1" t="s">
        <v>25</v>
      </c>
      <c r="M1064" s="1"/>
      <c r="N1064" s="1"/>
      <c r="O1064" s="1"/>
      <c r="P1064" s="1"/>
      <c r="Q1064" s="1"/>
      <c r="S1064" s="1" t="s">
        <v>25</v>
      </c>
      <c r="T1064" s="1" t="s">
        <v>25</v>
      </c>
      <c r="U1064" s="1" t="s">
        <v>25</v>
      </c>
      <c r="V1064" s="1" t="s">
        <v>25</v>
      </c>
      <c r="W1064" s="1" t="s">
        <v>25</v>
      </c>
      <c r="Y1064" s="1" t="str">
        <f>IFERROR(__xludf.DUMMYFUNCTION("UNIQUE(S1064:W1064, TRUE)"),"")</f>
        <v/>
      </c>
      <c r="AE1064" s="1" t="str">
        <f t="shared" ref="AE1064:AI1064" si="1064">IF($A1064&lt;&gt;"", COUNTIF($D1064:$H1064, "=" &amp; Y1064),"")</f>
        <v/>
      </c>
      <c r="AF1064" s="1" t="str">
        <f t="shared" si="1064"/>
        <v/>
      </c>
      <c r="AG1064" s="1" t="str">
        <f t="shared" si="1064"/>
        <v/>
      </c>
      <c r="AH1064" s="1" t="str">
        <f t="shared" si="1064"/>
        <v/>
      </c>
      <c r="AI1064" s="1" t="str">
        <f t="shared" si="1064"/>
        <v/>
      </c>
      <c r="AJ1064" s="1" t="str">
        <f t="shared" si="3"/>
        <v/>
      </c>
      <c r="AL1064" s="1" t="str">
        <f>IFERROR(__xludf.DUMMYFUNCTION("IFERROR(TRANSPOSE(SORT(TRANSPOSE(FILTER(AE1064:AI1064, AE1064:AI1064&lt;&gt;0)),1, FALSE)))"),"")</f>
        <v/>
      </c>
      <c r="AM1064" s="1" t="str">
        <f>IFERROR(__xludf.DUMMYFUNCTION("""COMPUTED_VALUE"""),"")</f>
        <v/>
      </c>
      <c r="AN1064" s="1" t="str">
        <f>IFERROR(__xludf.DUMMYFUNCTION("""COMPUTED_VALUE"""),"")</f>
        <v/>
      </c>
      <c r="AO1064" s="1" t="str">
        <f>IFERROR(__xludf.DUMMYFUNCTION("""COMPUTED_VALUE"""),"")</f>
        <v/>
      </c>
      <c r="AP1064" s="1" t="str">
        <f>IFERROR(__xludf.DUMMYFUNCTION("""COMPUTED_VALUE"""),"")</f>
        <v/>
      </c>
      <c r="AR1064" s="1" t="s">
        <v>25</v>
      </c>
      <c r="AS1064" s="1" t="s">
        <v>25</v>
      </c>
      <c r="AT1064" s="1" t="s">
        <v>25</v>
      </c>
      <c r="AU1064" s="1" t="s">
        <v>25</v>
      </c>
      <c r="AV1064" s="1" t="s">
        <v>25</v>
      </c>
      <c r="AY1064" s="1" t="s">
        <v>25</v>
      </c>
      <c r="AZ1064" s="1" t="s">
        <v>25</v>
      </c>
      <c r="BA1064" s="1" t="s">
        <v>25</v>
      </c>
      <c r="BB1064" s="1" t="s">
        <v>25</v>
      </c>
      <c r="BC1064" s="1" t="s">
        <v>25</v>
      </c>
      <c r="BD1064" s="1"/>
      <c r="BE1064" s="1"/>
      <c r="BF1064" s="1"/>
      <c r="BG1064" s="1"/>
      <c r="BH1064" s="1"/>
      <c r="BI1064" s="1"/>
      <c r="BJ1064" s="1"/>
      <c r="BL1064" s="1" t="s">
        <v>25</v>
      </c>
    </row>
    <row r="1065" ht="15.75" customHeight="1">
      <c r="A1065" s="1"/>
      <c r="B1065" s="1"/>
      <c r="C1065" s="1"/>
      <c r="D1065" s="1" t="s">
        <v>25</v>
      </c>
      <c r="E1065" s="1" t="s">
        <v>25</v>
      </c>
      <c r="F1065" s="1" t="s">
        <v>25</v>
      </c>
      <c r="G1065" s="1" t="s">
        <v>25</v>
      </c>
      <c r="H1065" s="1" t="s">
        <v>25</v>
      </c>
      <c r="M1065" s="1"/>
      <c r="N1065" s="1"/>
      <c r="O1065" s="1"/>
      <c r="P1065" s="1"/>
      <c r="Q1065" s="1"/>
      <c r="S1065" s="1" t="s">
        <v>25</v>
      </c>
      <c r="T1065" s="1" t="s">
        <v>25</v>
      </c>
      <c r="U1065" s="1" t="s">
        <v>25</v>
      </c>
      <c r="V1065" s="1" t="s">
        <v>25</v>
      </c>
      <c r="W1065" s="1" t="s">
        <v>25</v>
      </c>
      <c r="Y1065" s="1" t="str">
        <f>IFERROR(__xludf.DUMMYFUNCTION("UNIQUE(S1065:W1065, TRUE)"),"")</f>
        <v/>
      </c>
      <c r="AE1065" s="1" t="str">
        <f t="shared" ref="AE1065:AI1065" si="1065">IF($A1065&lt;&gt;"", COUNTIF($D1065:$H1065, "=" &amp; Y1065),"")</f>
        <v/>
      </c>
      <c r="AF1065" s="1" t="str">
        <f t="shared" si="1065"/>
        <v/>
      </c>
      <c r="AG1065" s="1" t="str">
        <f t="shared" si="1065"/>
        <v/>
      </c>
      <c r="AH1065" s="1" t="str">
        <f t="shared" si="1065"/>
        <v/>
      </c>
      <c r="AI1065" s="1" t="str">
        <f t="shared" si="1065"/>
        <v/>
      </c>
      <c r="AJ1065" s="1" t="str">
        <f t="shared" si="3"/>
        <v/>
      </c>
      <c r="AL1065" s="1" t="str">
        <f>IFERROR(__xludf.DUMMYFUNCTION("IFERROR(TRANSPOSE(SORT(TRANSPOSE(FILTER(AE1065:AI1065, AE1065:AI1065&lt;&gt;0)),1, FALSE)))"),"")</f>
        <v/>
      </c>
      <c r="AM1065" s="1" t="str">
        <f>IFERROR(__xludf.DUMMYFUNCTION("""COMPUTED_VALUE"""),"")</f>
        <v/>
      </c>
      <c r="AN1065" s="1" t="str">
        <f>IFERROR(__xludf.DUMMYFUNCTION("""COMPUTED_VALUE"""),"")</f>
        <v/>
      </c>
      <c r="AO1065" s="1" t="str">
        <f>IFERROR(__xludf.DUMMYFUNCTION("""COMPUTED_VALUE"""),"")</f>
        <v/>
      </c>
      <c r="AP1065" s="1" t="str">
        <f>IFERROR(__xludf.DUMMYFUNCTION("""COMPUTED_VALUE"""),"")</f>
        <v/>
      </c>
      <c r="AR1065" s="1" t="s">
        <v>25</v>
      </c>
      <c r="AS1065" s="1" t="s">
        <v>25</v>
      </c>
      <c r="AT1065" s="1" t="s">
        <v>25</v>
      </c>
      <c r="AU1065" s="1" t="s">
        <v>25</v>
      </c>
      <c r="AV1065" s="1" t="s">
        <v>25</v>
      </c>
      <c r="AY1065" s="1" t="s">
        <v>25</v>
      </c>
      <c r="AZ1065" s="1" t="s">
        <v>25</v>
      </c>
      <c r="BA1065" s="1" t="s">
        <v>25</v>
      </c>
      <c r="BB1065" s="1" t="s">
        <v>25</v>
      </c>
      <c r="BC1065" s="1" t="s">
        <v>25</v>
      </c>
      <c r="BD1065" s="1"/>
      <c r="BE1065" s="1"/>
      <c r="BF1065" s="1"/>
      <c r="BG1065" s="1"/>
      <c r="BH1065" s="1"/>
      <c r="BI1065" s="1"/>
      <c r="BJ1065" s="1"/>
      <c r="BL1065" s="1" t="s">
        <v>25</v>
      </c>
    </row>
    <row r="1066" ht="15.75" customHeight="1">
      <c r="A1066" s="1"/>
      <c r="B1066" s="1"/>
      <c r="C1066" s="1"/>
      <c r="D1066" s="1" t="s">
        <v>25</v>
      </c>
      <c r="E1066" s="1" t="s">
        <v>25</v>
      </c>
      <c r="F1066" s="1" t="s">
        <v>25</v>
      </c>
      <c r="G1066" s="1" t="s">
        <v>25</v>
      </c>
      <c r="H1066" s="1" t="s">
        <v>25</v>
      </c>
      <c r="M1066" s="1"/>
      <c r="N1066" s="1"/>
      <c r="O1066" s="1"/>
      <c r="P1066" s="1"/>
      <c r="Q1066" s="1"/>
      <c r="S1066" s="1" t="s">
        <v>25</v>
      </c>
      <c r="T1066" s="1" t="s">
        <v>25</v>
      </c>
      <c r="U1066" s="1" t="s">
        <v>25</v>
      </c>
      <c r="V1066" s="1" t="s">
        <v>25</v>
      </c>
      <c r="W1066" s="1" t="s">
        <v>25</v>
      </c>
      <c r="Y1066" s="1" t="str">
        <f>IFERROR(__xludf.DUMMYFUNCTION("UNIQUE(S1066:W1066, TRUE)"),"")</f>
        <v/>
      </c>
      <c r="AE1066" s="1" t="str">
        <f t="shared" ref="AE1066:AI1066" si="1066">IF($A1066&lt;&gt;"", COUNTIF($D1066:$H1066, "=" &amp; Y1066),"")</f>
        <v/>
      </c>
      <c r="AF1066" s="1" t="str">
        <f t="shared" si="1066"/>
        <v/>
      </c>
      <c r="AG1066" s="1" t="str">
        <f t="shared" si="1066"/>
        <v/>
      </c>
      <c r="AH1066" s="1" t="str">
        <f t="shared" si="1066"/>
        <v/>
      </c>
      <c r="AI1066" s="1" t="str">
        <f t="shared" si="1066"/>
        <v/>
      </c>
      <c r="AJ1066" s="1" t="str">
        <f t="shared" si="3"/>
        <v/>
      </c>
      <c r="AL1066" s="1" t="str">
        <f>IFERROR(__xludf.DUMMYFUNCTION("IFERROR(TRANSPOSE(SORT(TRANSPOSE(FILTER(AE1066:AI1066, AE1066:AI1066&lt;&gt;0)),1, FALSE)))"),"")</f>
        <v/>
      </c>
      <c r="AM1066" s="1" t="str">
        <f>IFERROR(__xludf.DUMMYFUNCTION("""COMPUTED_VALUE"""),"")</f>
        <v/>
      </c>
      <c r="AN1066" s="1" t="str">
        <f>IFERROR(__xludf.DUMMYFUNCTION("""COMPUTED_VALUE"""),"")</f>
        <v/>
      </c>
      <c r="AO1066" s="1" t="str">
        <f>IFERROR(__xludf.DUMMYFUNCTION("""COMPUTED_VALUE"""),"")</f>
        <v/>
      </c>
      <c r="AP1066" s="1" t="str">
        <f>IFERROR(__xludf.DUMMYFUNCTION("""COMPUTED_VALUE"""),"")</f>
        <v/>
      </c>
      <c r="AR1066" s="1" t="s">
        <v>25</v>
      </c>
      <c r="AS1066" s="1" t="s">
        <v>25</v>
      </c>
      <c r="AT1066" s="1" t="s">
        <v>25</v>
      </c>
      <c r="AU1066" s="1" t="s">
        <v>25</v>
      </c>
      <c r="AV1066" s="1" t="s">
        <v>25</v>
      </c>
      <c r="AY1066" s="1" t="s">
        <v>25</v>
      </c>
      <c r="AZ1066" s="1" t="s">
        <v>25</v>
      </c>
      <c r="BA1066" s="1" t="s">
        <v>25</v>
      </c>
      <c r="BB1066" s="1" t="s">
        <v>25</v>
      </c>
      <c r="BC1066" s="1" t="s">
        <v>25</v>
      </c>
      <c r="BD1066" s="1"/>
      <c r="BE1066" s="1"/>
      <c r="BF1066" s="1"/>
      <c r="BG1066" s="1"/>
      <c r="BH1066" s="1"/>
      <c r="BI1066" s="1"/>
      <c r="BJ1066" s="1"/>
      <c r="BL1066" s="1" t="s">
        <v>25</v>
      </c>
    </row>
    <row r="1067" ht="15.75" customHeight="1">
      <c r="A1067" s="1"/>
      <c r="B1067" s="1"/>
      <c r="C1067" s="1"/>
      <c r="D1067" s="1" t="s">
        <v>25</v>
      </c>
      <c r="E1067" s="1" t="s">
        <v>25</v>
      </c>
      <c r="F1067" s="1" t="s">
        <v>25</v>
      </c>
      <c r="G1067" s="1" t="s">
        <v>25</v>
      </c>
      <c r="H1067" s="1" t="s">
        <v>25</v>
      </c>
      <c r="M1067" s="1"/>
      <c r="N1067" s="1"/>
      <c r="O1067" s="1"/>
      <c r="P1067" s="1"/>
      <c r="Q1067" s="1"/>
      <c r="S1067" s="1" t="s">
        <v>25</v>
      </c>
      <c r="T1067" s="1" t="s">
        <v>25</v>
      </c>
      <c r="U1067" s="1" t="s">
        <v>25</v>
      </c>
      <c r="V1067" s="1" t="s">
        <v>25</v>
      </c>
      <c r="W1067" s="1" t="s">
        <v>25</v>
      </c>
      <c r="Y1067" s="1" t="str">
        <f>IFERROR(__xludf.DUMMYFUNCTION("UNIQUE(S1067:W1067, TRUE)"),"")</f>
        <v/>
      </c>
      <c r="AE1067" s="1" t="str">
        <f t="shared" ref="AE1067:AI1067" si="1067">IF($A1067&lt;&gt;"", COUNTIF($D1067:$H1067, "=" &amp; Y1067),"")</f>
        <v/>
      </c>
      <c r="AF1067" s="1" t="str">
        <f t="shared" si="1067"/>
        <v/>
      </c>
      <c r="AG1067" s="1" t="str">
        <f t="shared" si="1067"/>
        <v/>
      </c>
      <c r="AH1067" s="1" t="str">
        <f t="shared" si="1067"/>
        <v/>
      </c>
      <c r="AI1067" s="1" t="str">
        <f t="shared" si="1067"/>
        <v/>
      </c>
      <c r="AJ1067" s="1" t="str">
        <f t="shared" si="3"/>
        <v/>
      </c>
      <c r="AL1067" s="1" t="str">
        <f>IFERROR(__xludf.DUMMYFUNCTION("IFERROR(TRANSPOSE(SORT(TRANSPOSE(FILTER(AE1067:AI1067, AE1067:AI1067&lt;&gt;0)),1, FALSE)))"),"")</f>
        <v/>
      </c>
      <c r="AM1067" s="1" t="str">
        <f>IFERROR(__xludf.DUMMYFUNCTION("""COMPUTED_VALUE"""),"")</f>
        <v/>
      </c>
      <c r="AN1067" s="1" t="str">
        <f>IFERROR(__xludf.DUMMYFUNCTION("""COMPUTED_VALUE"""),"")</f>
        <v/>
      </c>
      <c r="AO1067" s="1" t="str">
        <f>IFERROR(__xludf.DUMMYFUNCTION("""COMPUTED_VALUE"""),"")</f>
        <v/>
      </c>
      <c r="AP1067" s="1" t="str">
        <f>IFERROR(__xludf.DUMMYFUNCTION("""COMPUTED_VALUE"""),"")</f>
        <v/>
      </c>
      <c r="AR1067" s="1" t="s">
        <v>25</v>
      </c>
      <c r="AS1067" s="1" t="s">
        <v>25</v>
      </c>
      <c r="AT1067" s="1" t="s">
        <v>25</v>
      </c>
      <c r="AU1067" s="1" t="s">
        <v>25</v>
      </c>
      <c r="AV1067" s="1" t="s">
        <v>25</v>
      </c>
      <c r="AY1067" s="1" t="s">
        <v>25</v>
      </c>
      <c r="AZ1067" s="1" t="s">
        <v>25</v>
      </c>
      <c r="BA1067" s="1" t="s">
        <v>25</v>
      </c>
      <c r="BB1067" s="1" t="s">
        <v>25</v>
      </c>
      <c r="BC1067" s="1" t="s">
        <v>25</v>
      </c>
      <c r="BD1067" s="1"/>
      <c r="BE1067" s="1"/>
      <c r="BF1067" s="1"/>
      <c r="BG1067" s="1"/>
      <c r="BH1067" s="1"/>
      <c r="BI1067" s="1"/>
      <c r="BJ1067" s="1"/>
      <c r="BL1067" s="1" t="s">
        <v>25</v>
      </c>
    </row>
    <row r="1068" ht="15.75" customHeight="1">
      <c r="A1068" s="1"/>
      <c r="B1068" s="1"/>
      <c r="C1068" s="1"/>
      <c r="D1068" s="1" t="s">
        <v>25</v>
      </c>
      <c r="E1068" s="1" t="s">
        <v>25</v>
      </c>
      <c r="F1068" s="1" t="s">
        <v>25</v>
      </c>
      <c r="G1068" s="1" t="s">
        <v>25</v>
      </c>
      <c r="H1068" s="1" t="s">
        <v>25</v>
      </c>
      <c r="M1068" s="1"/>
      <c r="N1068" s="1"/>
      <c r="O1068" s="1"/>
      <c r="P1068" s="1"/>
      <c r="Q1068" s="1"/>
      <c r="S1068" s="1" t="s">
        <v>25</v>
      </c>
      <c r="T1068" s="1" t="s">
        <v>25</v>
      </c>
      <c r="U1068" s="1" t="s">
        <v>25</v>
      </c>
      <c r="V1068" s="1" t="s">
        <v>25</v>
      </c>
      <c r="W1068" s="1" t="s">
        <v>25</v>
      </c>
      <c r="Y1068" s="1" t="str">
        <f>IFERROR(__xludf.DUMMYFUNCTION("UNIQUE(S1068:W1068, TRUE)"),"")</f>
        <v/>
      </c>
      <c r="AE1068" s="1" t="str">
        <f t="shared" ref="AE1068:AI1068" si="1068">IF($A1068&lt;&gt;"", COUNTIF($D1068:$H1068, "=" &amp; Y1068),"")</f>
        <v/>
      </c>
      <c r="AF1068" s="1" t="str">
        <f t="shared" si="1068"/>
        <v/>
      </c>
      <c r="AG1068" s="1" t="str">
        <f t="shared" si="1068"/>
        <v/>
      </c>
      <c r="AH1068" s="1" t="str">
        <f t="shared" si="1068"/>
        <v/>
      </c>
      <c r="AI1068" s="1" t="str">
        <f t="shared" si="1068"/>
        <v/>
      </c>
      <c r="AJ1068" s="1" t="str">
        <f t="shared" si="3"/>
        <v/>
      </c>
      <c r="AL1068" s="1" t="str">
        <f>IFERROR(__xludf.DUMMYFUNCTION("IFERROR(TRANSPOSE(SORT(TRANSPOSE(FILTER(AE1068:AI1068, AE1068:AI1068&lt;&gt;0)),1, FALSE)))"),"")</f>
        <v/>
      </c>
      <c r="AM1068" s="1" t="str">
        <f>IFERROR(__xludf.DUMMYFUNCTION("""COMPUTED_VALUE"""),"")</f>
        <v/>
      </c>
      <c r="AN1068" s="1" t="str">
        <f>IFERROR(__xludf.DUMMYFUNCTION("""COMPUTED_VALUE"""),"")</f>
        <v/>
      </c>
      <c r="AO1068" s="1" t="str">
        <f>IFERROR(__xludf.DUMMYFUNCTION("""COMPUTED_VALUE"""),"")</f>
        <v/>
      </c>
      <c r="AP1068" s="1" t="str">
        <f>IFERROR(__xludf.DUMMYFUNCTION("""COMPUTED_VALUE"""),"")</f>
        <v/>
      </c>
      <c r="AR1068" s="1" t="s">
        <v>25</v>
      </c>
      <c r="AS1068" s="1" t="s">
        <v>25</v>
      </c>
      <c r="AT1068" s="1" t="s">
        <v>25</v>
      </c>
      <c r="AU1068" s="1" t="s">
        <v>25</v>
      </c>
      <c r="AV1068" s="1" t="s">
        <v>25</v>
      </c>
      <c r="AY1068" s="1" t="s">
        <v>25</v>
      </c>
      <c r="AZ1068" s="1" t="s">
        <v>25</v>
      </c>
      <c r="BA1068" s="1" t="s">
        <v>25</v>
      </c>
      <c r="BB1068" s="1" t="s">
        <v>25</v>
      </c>
      <c r="BC1068" s="1" t="s">
        <v>25</v>
      </c>
      <c r="BD1068" s="1"/>
      <c r="BE1068" s="1"/>
      <c r="BF1068" s="1"/>
      <c r="BG1068" s="1"/>
      <c r="BH1068" s="1"/>
      <c r="BI1068" s="1"/>
      <c r="BJ1068" s="1"/>
      <c r="BL1068" s="1" t="s">
        <v>25</v>
      </c>
    </row>
    <row r="1069" ht="15.75" customHeight="1">
      <c r="A1069" s="1"/>
      <c r="B1069" s="1"/>
      <c r="C1069" s="1"/>
      <c r="D1069" s="1" t="s">
        <v>25</v>
      </c>
      <c r="E1069" s="1" t="s">
        <v>25</v>
      </c>
      <c r="F1069" s="1" t="s">
        <v>25</v>
      </c>
      <c r="G1069" s="1" t="s">
        <v>25</v>
      </c>
      <c r="H1069" s="1" t="s">
        <v>25</v>
      </c>
      <c r="M1069" s="1"/>
      <c r="N1069" s="1"/>
      <c r="O1069" s="1"/>
      <c r="P1069" s="1"/>
      <c r="Q1069" s="1"/>
      <c r="S1069" s="1" t="s">
        <v>25</v>
      </c>
      <c r="T1069" s="1" t="s">
        <v>25</v>
      </c>
      <c r="U1069" s="1" t="s">
        <v>25</v>
      </c>
      <c r="V1069" s="1" t="s">
        <v>25</v>
      </c>
      <c r="W1069" s="1" t="s">
        <v>25</v>
      </c>
      <c r="Y1069" s="1" t="str">
        <f>IFERROR(__xludf.DUMMYFUNCTION("UNIQUE(S1069:W1069, TRUE)"),"")</f>
        <v/>
      </c>
      <c r="AE1069" s="1" t="str">
        <f t="shared" ref="AE1069:AI1069" si="1069">IF($A1069&lt;&gt;"", COUNTIF($D1069:$H1069, "=" &amp; Y1069),"")</f>
        <v/>
      </c>
      <c r="AF1069" s="1" t="str">
        <f t="shared" si="1069"/>
        <v/>
      </c>
      <c r="AG1069" s="1" t="str">
        <f t="shared" si="1069"/>
        <v/>
      </c>
      <c r="AH1069" s="1" t="str">
        <f t="shared" si="1069"/>
        <v/>
      </c>
      <c r="AI1069" s="1" t="str">
        <f t="shared" si="1069"/>
        <v/>
      </c>
      <c r="AJ1069" s="1" t="str">
        <f t="shared" si="3"/>
        <v/>
      </c>
      <c r="AL1069" s="1" t="str">
        <f>IFERROR(__xludf.DUMMYFUNCTION("IFERROR(TRANSPOSE(SORT(TRANSPOSE(FILTER(AE1069:AI1069, AE1069:AI1069&lt;&gt;0)),1, FALSE)))"),"")</f>
        <v/>
      </c>
      <c r="AM1069" s="1" t="str">
        <f>IFERROR(__xludf.DUMMYFUNCTION("""COMPUTED_VALUE"""),"")</f>
        <v/>
      </c>
      <c r="AN1069" s="1" t="str">
        <f>IFERROR(__xludf.DUMMYFUNCTION("""COMPUTED_VALUE"""),"")</f>
        <v/>
      </c>
      <c r="AO1069" s="1" t="str">
        <f>IFERROR(__xludf.DUMMYFUNCTION("""COMPUTED_VALUE"""),"")</f>
        <v/>
      </c>
      <c r="AP1069" s="1" t="str">
        <f>IFERROR(__xludf.DUMMYFUNCTION("""COMPUTED_VALUE"""),"")</f>
        <v/>
      </c>
      <c r="AR1069" s="1" t="s">
        <v>25</v>
      </c>
      <c r="AS1069" s="1" t="s">
        <v>25</v>
      </c>
      <c r="AT1069" s="1" t="s">
        <v>25</v>
      </c>
      <c r="AU1069" s="1" t="s">
        <v>25</v>
      </c>
      <c r="AV1069" s="1" t="s">
        <v>25</v>
      </c>
      <c r="AY1069" s="1" t="s">
        <v>25</v>
      </c>
      <c r="AZ1069" s="1" t="s">
        <v>25</v>
      </c>
      <c r="BA1069" s="1" t="s">
        <v>25</v>
      </c>
      <c r="BB1069" s="1" t="s">
        <v>25</v>
      </c>
      <c r="BC1069" s="1" t="s">
        <v>25</v>
      </c>
      <c r="BD1069" s="1"/>
      <c r="BE1069" s="1"/>
      <c r="BF1069" s="1"/>
      <c r="BG1069" s="1"/>
      <c r="BH1069" s="1"/>
      <c r="BI1069" s="1"/>
      <c r="BJ1069" s="1"/>
      <c r="BL1069" s="1" t="s">
        <v>25</v>
      </c>
    </row>
    <row r="1070" ht="15.75" customHeight="1">
      <c r="A1070" s="1"/>
      <c r="B1070" s="1"/>
      <c r="C1070" s="1"/>
      <c r="D1070" s="1" t="s">
        <v>25</v>
      </c>
      <c r="E1070" s="1" t="s">
        <v>25</v>
      </c>
      <c r="F1070" s="1" t="s">
        <v>25</v>
      </c>
      <c r="G1070" s="1" t="s">
        <v>25</v>
      </c>
      <c r="H1070" s="1" t="s">
        <v>25</v>
      </c>
      <c r="M1070" s="1"/>
      <c r="N1070" s="1"/>
      <c r="O1070" s="1"/>
      <c r="P1070" s="1"/>
      <c r="Q1070" s="1"/>
      <c r="S1070" s="1" t="s">
        <v>25</v>
      </c>
      <c r="T1070" s="1" t="s">
        <v>25</v>
      </c>
      <c r="U1070" s="1" t="s">
        <v>25</v>
      </c>
      <c r="V1070" s="1" t="s">
        <v>25</v>
      </c>
      <c r="W1070" s="1" t="s">
        <v>25</v>
      </c>
      <c r="Y1070" s="1" t="str">
        <f>IFERROR(__xludf.DUMMYFUNCTION("UNIQUE(S1070:W1070, TRUE)"),"")</f>
        <v/>
      </c>
      <c r="AE1070" s="1" t="str">
        <f t="shared" ref="AE1070:AI1070" si="1070">IF($A1070&lt;&gt;"", COUNTIF($D1070:$H1070, "=" &amp; Y1070),"")</f>
        <v/>
      </c>
      <c r="AF1070" s="1" t="str">
        <f t="shared" si="1070"/>
        <v/>
      </c>
      <c r="AG1070" s="1" t="str">
        <f t="shared" si="1070"/>
        <v/>
      </c>
      <c r="AH1070" s="1" t="str">
        <f t="shared" si="1070"/>
        <v/>
      </c>
      <c r="AI1070" s="1" t="str">
        <f t="shared" si="1070"/>
        <v/>
      </c>
      <c r="AJ1070" s="1" t="str">
        <f t="shared" si="3"/>
        <v/>
      </c>
      <c r="AL1070" s="1" t="str">
        <f>IFERROR(__xludf.DUMMYFUNCTION("IFERROR(TRANSPOSE(SORT(TRANSPOSE(FILTER(AE1070:AI1070, AE1070:AI1070&lt;&gt;0)),1, FALSE)))"),"")</f>
        <v/>
      </c>
      <c r="AM1070" s="1" t="str">
        <f>IFERROR(__xludf.DUMMYFUNCTION("""COMPUTED_VALUE"""),"")</f>
        <v/>
      </c>
      <c r="AN1070" s="1" t="str">
        <f>IFERROR(__xludf.DUMMYFUNCTION("""COMPUTED_VALUE"""),"")</f>
        <v/>
      </c>
      <c r="AO1070" s="1" t="str">
        <f>IFERROR(__xludf.DUMMYFUNCTION("""COMPUTED_VALUE"""),"")</f>
        <v/>
      </c>
      <c r="AP1070" s="1" t="str">
        <f>IFERROR(__xludf.DUMMYFUNCTION("""COMPUTED_VALUE"""),"")</f>
        <v/>
      </c>
      <c r="AR1070" s="1" t="s">
        <v>25</v>
      </c>
      <c r="AS1070" s="1" t="s">
        <v>25</v>
      </c>
      <c r="AT1070" s="1" t="s">
        <v>25</v>
      </c>
      <c r="AU1070" s="1" t="s">
        <v>25</v>
      </c>
      <c r="AV1070" s="1" t="s">
        <v>25</v>
      </c>
      <c r="AY1070" s="1" t="s">
        <v>25</v>
      </c>
      <c r="AZ1070" s="1" t="s">
        <v>25</v>
      </c>
      <c r="BA1070" s="1" t="s">
        <v>25</v>
      </c>
      <c r="BB1070" s="1" t="s">
        <v>25</v>
      </c>
      <c r="BC1070" s="1" t="s">
        <v>25</v>
      </c>
      <c r="BD1070" s="1"/>
      <c r="BE1070" s="1"/>
      <c r="BF1070" s="1"/>
      <c r="BG1070" s="1"/>
      <c r="BH1070" s="1"/>
      <c r="BI1070" s="1"/>
      <c r="BJ1070" s="1"/>
      <c r="BL1070" s="1" t="s">
        <v>25</v>
      </c>
    </row>
    <row r="1071" ht="15.75" customHeight="1">
      <c r="A1071" s="1"/>
      <c r="B1071" s="1"/>
      <c r="C1071" s="1"/>
      <c r="D1071" s="1" t="s">
        <v>25</v>
      </c>
      <c r="E1071" s="1" t="s">
        <v>25</v>
      </c>
      <c r="F1071" s="1" t="s">
        <v>25</v>
      </c>
      <c r="G1071" s="1" t="s">
        <v>25</v>
      </c>
      <c r="H1071" s="1" t="s">
        <v>25</v>
      </c>
      <c r="M1071" s="1"/>
      <c r="N1071" s="1"/>
      <c r="O1071" s="1"/>
      <c r="P1071" s="1"/>
      <c r="Q1071" s="1"/>
      <c r="S1071" s="1" t="s">
        <v>25</v>
      </c>
      <c r="T1071" s="1" t="s">
        <v>25</v>
      </c>
      <c r="U1071" s="1" t="s">
        <v>25</v>
      </c>
      <c r="V1071" s="1" t="s">
        <v>25</v>
      </c>
      <c r="W1071" s="1" t="s">
        <v>25</v>
      </c>
      <c r="Y1071" s="1" t="str">
        <f>IFERROR(__xludf.DUMMYFUNCTION("UNIQUE(S1071:W1071, TRUE)"),"")</f>
        <v/>
      </c>
      <c r="AE1071" s="1" t="str">
        <f t="shared" ref="AE1071:AI1071" si="1071">IF($A1071&lt;&gt;"", COUNTIF($D1071:$H1071, "=" &amp; Y1071),"")</f>
        <v/>
      </c>
      <c r="AF1071" s="1" t="str">
        <f t="shared" si="1071"/>
        <v/>
      </c>
      <c r="AG1071" s="1" t="str">
        <f t="shared" si="1071"/>
        <v/>
      </c>
      <c r="AH1071" s="1" t="str">
        <f t="shared" si="1071"/>
        <v/>
      </c>
      <c r="AI1071" s="1" t="str">
        <f t="shared" si="1071"/>
        <v/>
      </c>
      <c r="AJ1071" s="1" t="str">
        <f t="shared" si="3"/>
        <v/>
      </c>
      <c r="AL1071" s="1" t="str">
        <f>IFERROR(__xludf.DUMMYFUNCTION("IFERROR(TRANSPOSE(SORT(TRANSPOSE(FILTER(AE1071:AI1071, AE1071:AI1071&lt;&gt;0)),1, FALSE)))"),"")</f>
        <v/>
      </c>
      <c r="AM1071" s="1" t="str">
        <f>IFERROR(__xludf.DUMMYFUNCTION("""COMPUTED_VALUE"""),"")</f>
        <v/>
      </c>
      <c r="AN1071" s="1" t="str">
        <f>IFERROR(__xludf.DUMMYFUNCTION("""COMPUTED_VALUE"""),"")</f>
        <v/>
      </c>
      <c r="AO1071" s="1" t="str">
        <f>IFERROR(__xludf.DUMMYFUNCTION("""COMPUTED_VALUE"""),"")</f>
        <v/>
      </c>
      <c r="AP1071" s="1" t="str">
        <f>IFERROR(__xludf.DUMMYFUNCTION("""COMPUTED_VALUE"""),"")</f>
        <v/>
      </c>
      <c r="AR1071" s="1" t="s">
        <v>25</v>
      </c>
      <c r="AS1071" s="1" t="s">
        <v>25</v>
      </c>
      <c r="AT1071" s="1" t="s">
        <v>25</v>
      </c>
      <c r="AU1071" s="1" t="s">
        <v>25</v>
      </c>
      <c r="AV1071" s="1" t="s">
        <v>25</v>
      </c>
      <c r="AY1071" s="1" t="s">
        <v>25</v>
      </c>
      <c r="AZ1071" s="1" t="s">
        <v>25</v>
      </c>
      <c r="BA1071" s="1" t="s">
        <v>25</v>
      </c>
      <c r="BB1071" s="1" t="s">
        <v>25</v>
      </c>
      <c r="BC1071" s="1" t="s">
        <v>25</v>
      </c>
      <c r="BD1071" s="1"/>
      <c r="BE1071" s="1"/>
      <c r="BF1071" s="1"/>
      <c r="BG1071" s="1"/>
      <c r="BH1071" s="1"/>
      <c r="BI1071" s="1"/>
      <c r="BJ1071" s="1"/>
      <c r="BL1071" s="1" t="s">
        <v>25</v>
      </c>
    </row>
    <row r="1072" ht="15.75" customHeight="1">
      <c r="A1072" s="1"/>
      <c r="B1072" s="1"/>
      <c r="C1072" s="1"/>
      <c r="D1072" s="1" t="s">
        <v>25</v>
      </c>
      <c r="E1072" s="1" t="s">
        <v>25</v>
      </c>
      <c r="F1072" s="1" t="s">
        <v>25</v>
      </c>
      <c r="G1072" s="1" t="s">
        <v>25</v>
      </c>
      <c r="H1072" s="1" t="s">
        <v>25</v>
      </c>
      <c r="M1072" s="1"/>
      <c r="N1072" s="1"/>
      <c r="O1072" s="1"/>
      <c r="P1072" s="1"/>
      <c r="Q1072" s="1"/>
      <c r="S1072" s="1" t="s">
        <v>25</v>
      </c>
      <c r="T1072" s="1" t="s">
        <v>25</v>
      </c>
      <c r="U1072" s="1" t="s">
        <v>25</v>
      </c>
      <c r="V1072" s="1" t="s">
        <v>25</v>
      </c>
      <c r="W1072" s="1" t="s">
        <v>25</v>
      </c>
      <c r="Y1072" s="1" t="str">
        <f>IFERROR(__xludf.DUMMYFUNCTION("UNIQUE(S1072:W1072, TRUE)"),"")</f>
        <v/>
      </c>
      <c r="AE1072" s="1" t="str">
        <f t="shared" ref="AE1072:AI1072" si="1072">IF($A1072&lt;&gt;"", COUNTIF($D1072:$H1072, "=" &amp; Y1072),"")</f>
        <v/>
      </c>
      <c r="AF1072" s="1" t="str">
        <f t="shared" si="1072"/>
        <v/>
      </c>
      <c r="AG1072" s="1" t="str">
        <f t="shared" si="1072"/>
        <v/>
      </c>
      <c r="AH1072" s="1" t="str">
        <f t="shared" si="1072"/>
        <v/>
      </c>
      <c r="AI1072" s="1" t="str">
        <f t="shared" si="1072"/>
        <v/>
      </c>
      <c r="AJ1072" s="1" t="str">
        <f t="shared" si="3"/>
        <v/>
      </c>
      <c r="AL1072" s="1" t="str">
        <f>IFERROR(__xludf.DUMMYFUNCTION("IFERROR(TRANSPOSE(SORT(TRANSPOSE(FILTER(AE1072:AI1072, AE1072:AI1072&lt;&gt;0)),1, FALSE)))"),"")</f>
        <v/>
      </c>
      <c r="AM1072" s="1" t="str">
        <f>IFERROR(__xludf.DUMMYFUNCTION("""COMPUTED_VALUE"""),"")</f>
        <v/>
      </c>
      <c r="AN1072" s="1" t="str">
        <f>IFERROR(__xludf.DUMMYFUNCTION("""COMPUTED_VALUE"""),"")</f>
        <v/>
      </c>
      <c r="AO1072" s="1" t="str">
        <f>IFERROR(__xludf.DUMMYFUNCTION("""COMPUTED_VALUE"""),"")</f>
        <v/>
      </c>
      <c r="AP1072" s="1" t="str">
        <f>IFERROR(__xludf.DUMMYFUNCTION("""COMPUTED_VALUE"""),"")</f>
        <v/>
      </c>
      <c r="AR1072" s="1" t="s">
        <v>25</v>
      </c>
      <c r="AS1072" s="1" t="s">
        <v>25</v>
      </c>
      <c r="AT1072" s="1" t="s">
        <v>25</v>
      </c>
      <c r="AU1072" s="1" t="s">
        <v>25</v>
      </c>
      <c r="AV1072" s="1" t="s">
        <v>25</v>
      </c>
      <c r="AY1072" s="1" t="s">
        <v>25</v>
      </c>
      <c r="AZ1072" s="1" t="s">
        <v>25</v>
      </c>
      <c r="BA1072" s="1" t="s">
        <v>25</v>
      </c>
      <c r="BB1072" s="1" t="s">
        <v>25</v>
      </c>
      <c r="BC1072" s="1" t="s">
        <v>25</v>
      </c>
      <c r="BD1072" s="1"/>
      <c r="BE1072" s="1"/>
      <c r="BF1072" s="1"/>
      <c r="BG1072" s="1"/>
      <c r="BH1072" s="1"/>
      <c r="BI1072" s="1"/>
      <c r="BJ1072" s="1"/>
      <c r="BL1072" s="1" t="s">
        <v>25</v>
      </c>
    </row>
    <row r="1073" ht="15.75" customHeight="1">
      <c r="A1073" s="1"/>
      <c r="B1073" s="1"/>
      <c r="C1073" s="1"/>
      <c r="D1073" s="1" t="s">
        <v>25</v>
      </c>
      <c r="E1073" s="1" t="s">
        <v>25</v>
      </c>
      <c r="F1073" s="1" t="s">
        <v>25</v>
      </c>
      <c r="G1073" s="1" t="s">
        <v>25</v>
      </c>
      <c r="H1073" s="1" t="s">
        <v>25</v>
      </c>
      <c r="M1073" s="1"/>
      <c r="N1073" s="1"/>
      <c r="O1073" s="1"/>
      <c r="P1073" s="1"/>
      <c r="Q1073" s="1"/>
      <c r="S1073" s="1" t="s">
        <v>25</v>
      </c>
      <c r="T1073" s="1" t="s">
        <v>25</v>
      </c>
      <c r="U1073" s="1" t="s">
        <v>25</v>
      </c>
      <c r="V1073" s="1" t="s">
        <v>25</v>
      </c>
      <c r="W1073" s="1" t="s">
        <v>25</v>
      </c>
      <c r="Y1073" s="1" t="str">
        <f>IFERROR(__xludf.DUMMYFUNCTION("UNIQUE(S1073:W1073, TRUE)"),"")</f>
        <v/>
      </c>
      <c r="AE1073" s="1" t="str">
        <f t="shared" ref="AE1073:AI1073" si="1073">IF($A1073&lt;&gt;"", COUNTIF($D1073:$H1073, "=" &amp; Y1073),"")</f>
        <v/>
      </c>
      <c r="AF1073" s="1" t="str">
        <f t="shared" si="1073"/>
        <v/>
      </c>
      <c r="AG1073" s="1" t="str">
        <f t="shared" si="1073"/>
        <v/>
      </c>
      <c r="AH1073" s="1" t="str">
        <f t="shared" si="1073"/>
        <v/>
      </c>
      <c r="AI1073" s="1" t="str">
        <f t="shared" si="1073"/>
        <v/>
      </c>
      <c r="AJ1073" s="1" t="str">
        <f t="shared" si="3"/>
        <v/>
      </c>
      <c r="AL1073" s="1" t="str">
        <f>IFERROR(__xludf.DUMMYFUNCTION("IFERROR(TRANSPOSE(SORT(TRANSPOSE(FILTER(AE1073:AI1073, AE1073:AI1073&lt;&gt;0)),1, FALSE)))"),"")</f>
        <v/>
      </c>
      <c r="AM1073" s="1" t="str">
        <f>IFERROR(__xludf.DUMMYFUNCTION("""COMPUTED_VALUE"""),"")</f>
        <v/>
      </c>
      <c r="AN1073" s="1" t="str">
        <f>IFERROR(__xludf.DUMMYFUNCTION("""COMPUTED_VALUE"""),"")</f>
        <v/>
      </c>
      <c r="AO1073" s="1" t="str">
        <f>IFERROR(__xludf.DUMMYFUNCTION("""COMPUTED_VALUE"""),"")</f>
        <v/>
      </c>
      <c r="AP1073" s="1" t="str">
        <f>IFERROR(__xludf.DUMMYFUNCTION("""COMPUTED_VALUE"""),"")</f>
        <v/>
      </c>
      <c r="AR1073" s="1" t="s">
        <v>25</v>
      </c>
      <c r="AS1073" s="1" t="s">
        <v>25</v>
      </c>
      <c r="AT1073" s="1" t="s">
        <v>25</v>
      </c>
      <c r="AU1073" s="1" t="s">
        <v>25</v>
      </c>
      <c r="AV1073" s="1" t="s">
        <v>25</v>
      </c>
      <c r="AY1073" s="1" t="s">
        <v>25</v>
      </c>
      <c r="AZ1073" s="1" t="s">
        <v>25</v>
      </c>
      <c r="BA1073" s="1" t="s">
        <v>25</v>
      </c>
      <c r="BB1073" s="1" t="s">
        <v>25</v>
      </c>
      <c r="BC1073" s="1" t="s">
        <v>25</v>
      </c>
      <c r="BD1073" s="1"/>
      <c r="BE1073" s="1"/>
      <c r="BF1073" s="1"/>
      <c r="BG1073" s="1"/>
      <c r="BH1073" s="1"/>
      <c r="BI1073" s="1"/>
      <c r="BJ1073" s="1"/>
      <c r="BL1073" s="1" t="s">
        <v>25</v>
      </c>
    </row>
    <row r="1074" ht="15.75" customHeight="1">
      <c r="A1074" s="1"/>
      <c r="B1074" s="1"/>
      <c r="C1074" s="1"/>
      <c r="D1074" s="1" t="s">
        <v>25</v>
      </c>
      <c r="E1074" s="1" t="s">
        <v>25</v>
      </c>
      <c r="F1074" s="1" t="s">
        <v>25</v>
      </c>
      <c r="G1074" s="1" t="s">
        <v>25</v>
      </c>
      <c r="H1074" s="1" t="s">
        <v>25</v>
      </c>
      <c r="M1074" s="1"/>
      <c r="N1074" s="1"/>
      <c r="O1074" s="1"/>
      <c r="P1074" s="1"/>
      <c r="Q1074" s="1"/>
      <c r="S1074" s="1" t="s">
        <v>25</v>
      </c>
      <c r="T1074" s="1" t="s">
        <v>25</v>
      </c>
      <c r="U1074" s="1" t="s">
        <v>25</v>
      </c>
      <c r="V1074" s="1" t="s">
        <v>25</v>
      </c>
      <c r="W1074" s="1" t="s">
        <v>25</v>
      </c>
      <c r="Y1074" s="1" t="str">
        <f>IFERROR(__xludf.DUMMYFUNCTION("UNIQUE(S1074:W1074, TRUE)"),"")</f>
        <v/>
      </c>
      <c r="AE1074" s="1" t="str">
        <f t="shared" ref="AE1074:AI1074" si="1074">IF($A1074&lt;&gt;"", COUNTIF($D1074:$H1074, "=" &amp; Y1074),"")</f>
        <v/>
      </c>
      <c r="AF1074" s="1" t="str">
        <f t="shared" si="1074"/>
        <v/>
      </c>
      <c r="AG1074" s="1" t="str">
        <f t="shared" si="1074"/>
        <v/>
      </c>
      <c r="AH1074" s="1" t="str">
        <f t="shared" si="1074"/>
        <v/>
      </c>
      <c r="AI1074" s="1" t="str">
        <f t="shared" si="1074"/>
        <v/>
      </c>
      <c r="AJ1074" s="1" t="str">
        <f t="shared" si="3"/>
        <v/>
      </c>
      <c r="AL1074" s="1" t="str">
        <f>IFERROR(__xludf.DUMMYFUNCTION("IFERROR(TRANSPOSE(SORT(TRANSPOSE(FILTER(AE1074:AI1074, AE1074:AI1074&lt;&gt;0)),1, FALSE)))"),"")</f>
        <v/>
      </c>
      <c r="AM1074" s="1" t="str">
        <f>IFERROR(__xludf.DUMMYFUNCTION("""COMPUTED_VALUE"""),"")</f>
        <v/>
      </c>
      <c r="AN1074" s="1" t="str">
        <f>IFERROR(__xludf.DUMMYFUNCTION("""COMPUTED_VALUE"""),"")</f>
        <v/>
      </c>
      <c r="AO1074" s="1" t="str">
        <f>IFERROR(__xludf.DUMMYFUNCTION("""COMPUTED_VALUE"""),"")</f>
        <v/>
      </c>
      <c r="AP1074" s="1" t="str">
        <f>IFERROR(__xludf.DUMMYFUNCTION("""COMPUTED_VALUE"""),"")</f>
        <v/>
      </c>
      <c r="AR1074" s="1" t="s">
        <v>25</v>
      </c>
      <c r="AS1074" s="1" t="s">
        <v>25</v>
      </c>
      <c r="AT1074" s="1" t="s">
        <v>25</v>
      </c>
      <c r="AU1074" s="1" t="s">
        <v>25</v>
      </c>
      <c r="AV1074" s="1" t="s">
        <v>25</v>
      </c>
      <c r="AY1074" s="1" t="s">
        <v>25</v>
      </c>
      <c r="AZ1074" s="1" t="s">
        <v>25</v>
      </c>
      <c r="BA1074" s="1" t="s">
        <v>25</v>
      </c>
      <c r="BB1074" s="1" t="s">
        <v>25</v>
      </c>
      <c r="BC1074" s="1" t="s">
        <v>25</v>
      </c>
      <c r="BD1074" s="1"/>
      <c r="BE1074" s="1"/>
      <c r="BF1074" s="1"/>
      <c r="BG1074" s="1"/>
      <c r="BH1074" s="1"/>
      <c r="BI1074" s="1"/>
      <c r="BJ1074" s="1"/>
      <c r="BL1074" s="1" t="s">
        <v>25</v>
      </c>
    </row>
    <row r="1075" ht="15.75" customHeight="1">
      <c r="A1075" s="1"/>
      <c r="B1075" s="1"/>
      <c r="C1075" s="1"/>
      <c r="D1075" s="1" t="s">
        <v>25</v>
      </c>
      <c r="E1075" s="1" t="s">
        <v>25</v>
      </c>
      <c r="F1075" s="1" t="s">
        <v>25</v>
      </c>
      <c r="G1075" s="1" t="s">
        <v>25</v>
      </c>
      <c r="H1075" s="1" t="s">
        <v>25</v>
      </c>
      <c r="M1075" s="1"/>
      <c r="N1075" s="1"/>
      <c r="O1075" s="1"/>
      <c r="P1075" s="1"/>
      <c r="Q1075" s="1"/>
      <c r="S1075" s="1" t="s">
        <v>25</v>
      </c>
      <c r="T1075" s="1" t="s">
        <v>25</v>
      </c>
      <c r="U1075" s="1" t="s">
        <v>25</v>
      </c>
      <c r="V1075" s="1" t="s">
        <v>25</v>
      </c>
      <c r="W1075" s="1" t="s">
        <v>25</v>
      </c>
      <c r="Y1075" s="1" t="str">
        <f>IFERROR(__xludf.DUMMYFUNCTION("UNIQUE(S1075:W1075, TRUE)"),"")</f>
        <v/>
      </c>
      <c r="AE1075" s="1" t="str">
        <f t="shared" ref="AE1075:AI1075" si="1075">IF($A1075&lt;&gt;"", COUNTIF($D1075:$H1075, "=" &amp; Y1075),"")</f>
        <v/>
      </c>
      <c r="AF1075" s="1" t="str">
        <f t="shared" si="1075"/>
        <v/>
      </c>
      <c r="AG1075" s="1" t="str">
        <f t="shared" si="1075"/>
        <v/>
      </c>
      <c r="AH1075" s="1" t="str">
        <f t="shared" si="1075"/>
        <v/>
      </c>
      <c r="AI1075" s="1" t="str">
        <f t="shared" si="1075"/>
        <v/>
      </c>
      <c r="AJ1075" s="1" t="str">
        <f t="shared" si="3"/>
        <v/>
      </c>
      <c r="AL1075" s="1" t="str">
        <f>IFERROR(__xludf.DUMMYFUNCTION("IFERROR(TRANSPOSE(SORT(TRANSPOSE(FILTER(AE1075:AI1075, AE1075:AI1075&lt;&gt;0)),1, FALSE)))"),"")</f>
        <v/>
      </c>
      <c r="AM1075" s="1" t="str">
        <f>IFERROR(__xludf.DUMMYFUNCTION("""COMPUTED_VALUE"""),"")</f>
        <v/>
      </c>
      <c r="AN1075" s="1" t="str">
        <f>IFERROR(__xludf.DUMMYFUNCTION("""COMPUTED_VALUE"""),"")</f>
        <v/>
      </c>
      <c r="AO1075" s="1" t="str">
        <f>IFERROR(__xludf.DUMMYFUNCTION("""COMPUTED_VALUE"""),"")</f>
        <v/>
      </c>
      <c r="AP1075" s="1" t="str">
        <f>IFERROR(__xludf.DUMMYFUNCTION("""COMPUTED_VALUE"""),"")</f>
        <v/>
      </c>
      <c r="AR1075" s="1" t="s">
        <v>25</v>
      </c>
      <c r="AS1075" s="1" t="s">
        <v>25</v>
      </c>
      <c r="AT1075" s="1" t="s">
        <v>25</v>
      </c>
      <c r="AU1075" s="1" t="s">
        <v>25</v>
      </c>
      <c r="AV1075" s="1" t="s">
        <v>25</v>
      </c>
      <c r="AY1075" s="1" t="s">
        <v>25</v>
      </c>
      <c r="AZ1075" s="1" t="s">
        <v>25</v>
      </c>
      <c r="BA1075" s="1" t="s">
        <v>25</v>
      </c>
      <c r="BB1075" s="1" t="s">
        <v>25</v>
      </c>
      <c r="BC1075" s="1" t="s">
        <v>25</v>
      </c>
      <c r="BD1075" s="1"/>
      <c r="BE1075" s="1"/>
      <c r="BF1075" s="1"/>
      <c r="BG1075" s="1"/>
      <c r="BH1075" s="1"/>
      <c r="BI1075" s="1"/>
      <c r="BJ1075" s="1"/>
      <c r="BL1075" s="1" t="s">
        <v>25</v>
      </c>
    </row>
    <row r="1076" ht="15.75" customHeight="1">
      <c r="A1076" s="1"/>
      <c r="B1076" s="1"/>
      <c r="C1076" s="1"/>
      <c r="D1076" s="1" t="s">
        <v>25</v>
      </c>
      <c r="E1076" s="1" t="s">
        <v>25</v>
      </c>
      <c r="F1076" s="1" t="s">
        <v>25</v>
      </c>
      <c r="G1076" s="1" t="s">
        <v>25</v>
      </c>
      <c r="H1076" s="1" t="s">
        <v>25</v>
      </c>
      <c r="M1076" s="1"/>
      <c r="N1076" s="1"/>
      <c r="O1076" s="1"/>
      <c r="P1076" s="1"/>
      <c r="Q1076" s="1"/>
      <c r="S1076" s="1" t="s">
        <v>25</v>
      </c>
      <c r="T1076" s="1" t="s">
        <v>25</v>
      </c>
      <c r="U1076" s="1" t="s">
        <v>25</v>
      </c>
      <c r="V1076" s="1" t="s">
        <v>25</v>
      </c>
      <c r="W1076" s="1" t="s">
        <v>25</v>
      </c>
      <c r="Y1076" s="1" t="str">
        <f>IFERROR(__xludf.DUMMYFUNCTION("UNIQUE(S1076:W1076, TRUE)"),"")</f>
        <v/>
      </c>
      <c r="AE1076" s="1" t="str">
        <f t="shared" ref="AE1076:AI1076" si="1076">IF($A1076&lt;&gt;"", COUNTIF($D1076:$H1076, "=" &amp; Y1076),"")</f>
        <v/>
      </c>
      <c r="AF1076" s="1" t="str">
        <f t="shared" si="1076"/>
        <v/>
      </c>
      <c r="AG1076" s="1" t="str">
        <f t="shared" si="1076"/>
        <v/>
      </c>
      <c r="AH1076" s="1" t="str">
        <f t="shared" si="1076"/>
        <v/>
      </c>
      <c r="AI1076" s="1" t="str">
        <f t="shared" si="1076"/>
        <v/>
      </c>
      <c r="AJ1076" s="1" t="str">
        <f t="shared" si="3"/>
        <v/>
      </c>
      <c r="AL1076" s="1" t="str">
        <f>IFERROR(__xludf.DUMMYFUNCTION("IFERROR(TRANSPOSE(SORT(TRANSPOSE(FILTER(AE1076:AI1076, AE1076:AI1076&lt;&gt;0)),1, FALSE)))"),"")</f>
        <v/>
      </c>
      <c r="AM1076" s="1" t="str">
        <f>IFERROR(__xludf.DUMMYFUNCTION("""COMPUTED_VALUE"""),"")</f>
        <v/>
      </c>
      <c r="AN1076" s="1" t="str">
        <f>IFERROR(__xludf.DUMMYFUNCTION("""COMPUTED_VALUE"""),"")</f>
        <v/>
      </c>
      <c r="AO1076" s="1" t="str">
        <f>IFERROR(__xludf.DUMMYFUNCTION("""COMPUTED_VALUE"""),"")</f>
        <v/>
      </c>
      <c r="AP1076" s="1" t="str">
        <f>IFERROR(__xludf.DUMMYFUNCTION("""COMPUTED_VALUE"""),"")</f>
        <v/>
      </c>
      <c r="AR1076" s="1" t="s">
        <v>25</v>
      </c>
      <c r="AS1076" s="1" t="s">
        <v>25</v>
      </c>
      <c r="AT1076" s="1" t="s">
        <v>25</v>
      </c>
      <c r="AU1076" s="1" t="s">
        <v>25</v>
      </c>
      <c r="AV1076" s="1" t="s">
        <v>25</v>
      </c>
      <c r="AY1076" s="1" t="s">
        <v>25</v>
      </c>
      <c r="AZ1076" s="1" t="s">
        <v>25</v>
      </c>
      <c r="BA1076" s="1" t="s">
        <v>25</v>
      </c>
      <c r="BB1076" s="1" t="s">
        <v>25</v>
      </c>
      <c r="BC1076" s="1" t="s">
        <v>25</v>
      </c>
      <c r="BD1076" s="1"/>
      <c r="BE1076" s="1"/>
      <c r="BF1076" s="1"/>
      <c r="BG1076" s="1"/>
      <c r="BH1076" s="1"/>
      <c r="BI1076" s="1"/>
      <c r="BJ1076" s="1"/>
      <c r="BL1076" s="1" t="s">
        <v>25</v>
      </c>
    </row>
    <row r="1077" ht="15.75" customHeight="1">
      <c r="A1077" s="1"/>
      <c r="B1077" s="1"/>
      <c r="C1077" s="1"/>
      <c r="D1077" s="1" t="s">
        <v>25</v>
      </c>
      <c r="E1077" s="1" t="s">
        <v>25</v>
      </c>
      <c r="F1077" s="1" t="s">
        <v>25</v>
      </c>
      <c r="G1077" s="1" t="s">
        <v>25</v>
      </c>
      <c r="H1077" s="1" t="s">
        <v>25</v>
      </c>
      <c r="M1077" s="1"/>
      <c r="N1077" s="1"/>
      <c r="O1077" s="1"/>
      <c r="P1077" s="1"/>
      <c r="Q1077" s="1"/>
      <c r="S1077" s="1" t="s">
        <v>25</v>
      </c>
      <c r="T1077" s="1" t="s">
        <v>25</v>
      </c>
      <c r="U1077" s="1" t="s">
        <v>25</v>
      </c>
      <c r="V1077" s="1" t="s">
        <v>25</v>
      </c>
      <c r="W1077" s="1" t="s">
        <v>25</v>
      </c>
      <c r="Y1077" s="1" t="str">
        <f>IFERROR(__xludf.DUMMYFUNCTION("UNIQUE(S1077:W1077, TRUE)"),"")</f>
        <v/>
      </c>
      <c r="AE1077" s="1" t="str">
        <f t="shared" ref="AE1077:AI1077" si="1077">IF($A1077&lt;&gt;"", COUNTIF($D1077:$H1077, "=" &amp; Y1077),"")</f>
        <v/>
      </c>
      <c r="AF1077" s="1" t="str">
        <f t="shared" si="1077"/>
        <v/>
      </c>
      <c r="AG1077" s="1" t="str">
        <f t="shared" si="1077"/>
        <v/>
      </c>
      <c r="AH1077" s="1" t="str">
        <f t="shared" si="1077"/>
        <v/>
      </c>
      <c r="AI1077" s="1" t="str">
        <f t="shared" si="1077"/>
        <v/>
      </c>
      <c r="AJ1077" s="1" t="str">
        <f t="shared" si="3"/>
        <v/>
      </c>
      <c r="AL1077" s="1" t="str">
        <f>IFERROR(__xludf.DUMMYFUNCTION("IFERROR(TRANSPOSE(SORT(TRANSPOSE(FILTER(AE1077:AI1077, AE1077:AI1077&lt;&gt;0)),1, FALSE)))"),"")</f>
        <v/>
      </c>
      <c r="AM1077" s="1" t="str">
        <f>IFERROR(__xludf.DUMMYFUNCTION("""COMPUTED_VALUE"""),"")</f>
        <v/>
      </c>
      <c r="AN1077" s="1" t="str">
        <f>IFERROR(__xludf.DUMMYFUNCTION("""COMPUTED_VALUE"""),"")</f>
        <v/>
      </c>
      <c r="AO1077" s="1" t="str">
        <f>IFERROR(__xludf.DUMMYFUNCTION("""COMPUTED_VALUE"""),"")</f>
        <v/>
      </c>
      <c r="AP1077" s="1" t="str">
        <f>IFERROR(__xludf.DUMMYFUNCTION("""COMPUTED_VALUE"""),"")</f>
        <v/>
      </c>
      <c r="AR1077" s="1" t="s">
        <v>25</v>
      </c>
      <c r="AS1077" s="1" t="s">
        <v>25</v>
      </c>
      <c r="AT1077" s="1" t="s">
        <v>25</v>
      </c>
      <c r="AU1077" s="1" t="s">
        <v>25</v>
      </c>
      <c r="AV1077" s="1" t="s">
        <v>25</v>
      </c>
      <c r="AY1077" s="1" t="s">
        <v>25</v>
      </c>
      <c r="AZ1077" s="1" t="s">
        <v>25</v>
      </c>
      <c r="BA1077" s="1" t="s">
        <v>25</v>
      </c>
      <c r="BB1077" s="1" t="s">
        <v>25</v>
      </c>
      <c r="BC1077" s="1" t="s">
        <v>25</v>
      </c>
      <c r="BD1077" s="1"/>
      <c r="BE1077" s="1"/>
      <c r="BF1077" s="1"/>
      <c r="BG1077" s="1"/>
      <c r="BH1077" s="1"/>
      <c r="BI1077" s="1"/>
      <c r="BJ1077" s="1"/>
      <c r="BL1077" s="1" t="s">
        <v>25</v>
      </c>
    </row>
    <row r="1078" ht="15.75" customHeight="1">
      <c r="A1078" s="1"/>
      <c r="B1078" s="1"/>
      <c r="C1078" s="1"/>
      <c r="D1078" s="1" t="s">
        <v>25</v>
      </c>
      <c r="E1078" s="1" t="s">
        <v>25</v>
      </c>
      <c r="F1078" s="1" t="s">
        <v>25</v>
      </c>
      <c r="G1078" s="1" t="s">
        <v>25</v>
      </c>
      <c r="H1078" s="1" t="s">
        <v>25</v>
      </c>
      <c r="M1078" s="1"/>
      <c r="N1078" s="1"/>
      <c r="O1078" s="1"/>
      <c r="P1078" s="1"/>
      <c r="Q1078" s="1"/>
      <c r="S1078" s="1" t="s">
        <v>25</v>
      </c>
      <c r="T1078" s="1" t="s">
        <v>25</v>
      </c>
      <c r="U1078" s="1" t="s">
        <v>25</v>
      </c>
      <c r="V1078" s="1" t="s">
        <v>25</v>
      </c>
      <c r="W1078" s="1" t="s">
        <v>25</v>
      </c>
      <c r="Y1078" s="1" t="str">
        <f>IFERROR(__xludf.DUMMYFUNCTION("UNIQUE(S1078:W1078, TRUE)"),"")</f>
        <v/>
      </c>
      <c r="AE1078" s="1" t="str">
        <f t="shared" ref="AE1078:AI1078" si="1078">IF($A1078&lt;&gt;"", COUNTIF($D1078:$H1078, "=" &amp; Y1078),"")</f>
        <v/>
      </c>
      <c r="AF1078" s="1" t="str">
        <f t="shared" si="1078"/>
        <v/>
      </c>
      <c r="AG1078" s="1" t="str">
        <f t="shared" si="1078"/>
        <v/>
      </c>
      <c r="AH1078" s="1" t="str">
        <f t="shared" si="1078"/>
        <v/>
      </c>
      <c r="AI1078" s="1" t="str">
        <f t="shared" si="1078"/>
        <v/>
      </c>
      <c r="AJ1078" s="1" t="str">
        <f t="shared" si="3"/>
        <v/>
      </c>
      <c r="AL1078" s="1" t="str">
        <f>IFERROR(__xludf.DUMMYFUNCTION("IFERROR(TRANSPOSE(SORT(TRANSPOSE(FILTER(AE1078:AI1078, AE1078:AI1078&lt;&gt;0)),1, FALSE)))"),"")</f>
        <v/>
      </c>
      <c r="AM1078" s="1" t="str">
        <f>IFERROR(__xludf.DUMMYFUNCTION("""COMPUTED_VALUE"""),"")</f>
        <v/>
      </c>
      <c r="AN1078" s="1" t="str">
        <f>IFERROR(__xludf.DUMMYFUNCTION("""COMPUTED_VALUE"""),"")</f>
        <v/>
      </c>
      <c r="AO1078" s="1" t="str">
        <f>IFERROR(__xludf.DUMMYFUNCTION("""COMPUTED_VALUE"""),"")</f>
        <v/>
      </c>
      <c r="AP1078" s="1" t="str">
        <f>IFERROR(__xludf.DUMMYFUNCTION("""COMPUTED_VALUE"""),"")</f>
        <v/>
      </c>
      <c r="AR1078" s="1" t="s">
        <v>25</v>
      </c>
      <c r="AS1078" s="1" t="s">
        <v>25</v>
      </c>
      <c r="AT1078" s="1" t="s">
        <v>25</v>
      </c>
      <c r="AU1078" s="1" t="s">
        <v>25</v>
      </c>
      <c r="AV1078" s="1" t="s">
        <v>25</v>
      </c>
      <c r="AY1078" s="1" t="s">
        <v>25</v>
      </c>
      <c r="AZ1078" s="1" t="s">
        <v>25</v>
      </c>
      <c r="BA1078" s="1" t="s">
        <v>25</v>
      </c>
      <c r="BB1078" s="1" t="s">
        <v>25</v>
      </c>
      <c r="BC1078" s="1" t="s">
        <v>25</v>
      </c>
      <c r="BD1078" s="1"/>
      <c r="BE1078" s="1"/>
      <c r="BF1078" s="1"/>
      <c r="BG1078" s="1"/>
      <c r="BH1078" s="1"/>
      <c r="BI1078" s="1"/>
      <c r="BJ1078" s="1"/>
      <c r="BL1078" s="1" t="s">
        <v>25</v>
      </c>
    </row>
    <row r="1079" ht="15.75" customHeight="1">
      <c r="A1079" s="1"/>
      <c r="B1079" s="1"/>
      <c r="C1079" s="1"/>
      <c r="D1079" s="1" t="s">
        <v>25</v>
      </c>
      <c r="E1079" s="1" t="s">
        <v>25</v>
      </c>
      <c r="F1079" s="1" t="s">
        <v>25</v>
      </c>
      <c r="G1079" s="1" t="s">
        <v>25</v>
      </c>
      <c r="H1079" s="1" t="s">
        <v>25</v>
      </c>
      <c r="M1079" s="1"/>
      <c r="N1079" s="1"/>
      <c r="O1079" s="1"/>
      <c r="P1079" s="1"/>
      <c r="Q1079" s="1"/>
      <c r="S1079" s="1" t="s">
        <v>25</v>
      </c>
      <c r="T1079" s="1" t="s">
        <v>25</v>
      </c>
      <c r="U1079" s="1" t="s">
        <v>25</v>
      </c>
      <c r="V1079" s="1" t="s">
        <v>25</v>
      </c>
      <c r="W1079" s="1" t="s">
        <v>25</v>
      </c>
      <c r="Y1079" s="1" t="str">
        <f>IFERROR(__xludf.DUMMYFUNCTION("UNIQUE(S1079:W1079, TRUE)"),"")</f>
        <v/>
      </c>
      <c r="AE1079" s="1" t="str">
        <f t="shared" ref="AE1079:AI1079" si="1079">IF($A1079&lt;&gt;"", COUNTIF($D1079:$H1079, "=" &amp; Y1079),"")</f>
        <v/>
      </c>
      <c r="AF1079" s="1" t="str">
        <f t="shared" si="1079"/>
        <v/>
      </c>
      <c r="AG1079" s="1" t="str">
        <f t="shared" si="1079"/>
        <v/>
      </c>
      <c r="AH1079" s="1" t="str">
        <f t="shared" si="1079"/>
        <v/>
      </c>
      <c r="AI1079" s="1" t="str">
        <f t="shared" si="1079"/>
        <v/>
      </c>
      <c r="AJ1079" s="1" t="str">
        <f t="shared" si="3"/>
        <v/>
      </c>
      <c r="AL1079" s="1" t="str">
        <f>IFERROR(__xludf.DUMMYFUNCTION("IFERROR(TRANSPOSE(SORT(TRANSPOSE(FILTER(AE1079:AI1079, AE1079:AI1079&lt;&gt;0)),1, FALSE)))"),"")</f>
        <v/>
      </c>
      <c r="AM1079" s="1" t="str">
        <f>IFERROR(__xludf.DUMMYFUNCTION("""COMPUTED_VALUE"""),"")</f>
        <v/>
      </c>
      <c r="AN1079" s="1" t="str">
        <f>IFERROR(__xludf.DUMMYFUNCTION("""COMPUTED_VALUE"""),"")</f>
        <v/>
      </c>
      <c r="AO1079" s="1" t="str">
        <f>IFERROR(__xludf.DUMMYFUNCTION("""COMPUTED_VALUE"""),"")</f>
        <v/>
      </c>
      <c r="AP1079" s="1" t="str">
        <f>IFERROR(__xludf.DUMMYFUNCTION("""COMPUTED_VALUE"""),"")</f>
        <v/>
      </c>
      <c r="AR1079" s="1" t="s">
        <v>25</v>
      </c>
      <c r="AS1079" s="1" t="s">
        <v>25</v>
      </c>
      <c r="AT1079" s="1" t="s">
        <v>25</v>
      </c>
      <c r="AU1079" s="1" t="s">
        <v>25</v>
      </c>
      <c r="AV1079" s="1" t="s">
        <v>25</v>
      </c>
      <c r="AY1079" s="1" t="s">
        <v>25</v>
      </c>
      <c r="AZ1079" s="1" t="s">
        <v>25</v>
      </c>
      <c r="BA1079" s="1" t="s">
        <v>25</v>
      </c>
      <c r="BB1079" s="1" t="s">
        <v>25</v>
      </c>
      <c r="BC1079" s="1" t="s">
        <v>25</v>
      </c>
      <c r="BD1079" s="1"/>
      <c r="BE1079" s="1"/>
      <c r="BF1079" s="1"/>
      <c r="BG1079" s="1"/>
      <c r="BH1079" s="1"/>
      <c r="BI1079" s="1"/>
      <c r="BJ1079" s="1"/>
      <c r="BL1079" s="1" t="s">
        <v>25</v>
      </c>
    </row>
    <row r="1080" ht="15.75" customHeight="1">
      <c r="A1080" s="1"/>
      <c r="B1080" s="1"/>
      <c r="C1080" s="1"/>
      <c r="D1080" s="1" t="s">
        <v>25</v>
      </c>
      <c r="E1080" s="1" t="s">
        <v>25</v>
      </c>
      <c r="F1080" s="1" t="s">
        <v>25</v>
      </c>
      <c r="G1080" s="1" t="s">
        <v>25</v>
      </c>
      <c r="H1080" s="1" t="s">
        <v>25</v>
      </c>
      <c r="M1080" s="1"/>
      <c r="N1080" s="1"/>
      <c r="O1080" s="1"/>
      <c r="P1080" s="1"/>
      <c r="Q1080" s="1"/>
      <c r="S1080" s="1" t="s">
        <v>25</v>
      </c>
      <c r="T1080" s="1" t="s">
        <v>25</v>
      </c>
      <c r="U1080" s="1" t="s">
        <v>25</v>
      </c>
      <c r="V1080" s="1" t="s">
        <v>25</v>
      </c>
      <c r="W1080" s="1" t="s">
        <v>25</v>
      </c>
      <c r="Y1080" s="1" t="str">
        <f>IFERROR(__xludf.DUMMYFUNCTION("UNIQUE(S1080:W1080, TRUE)"),"")</f>
        <v/>
      </c>
      <c r="AE1080" s="1" t="str">
        <f t="shared" ref="AE1080:AI1080" si="1080">IF($A1080&lt;&gt;"", COUNTIF($D1080:$H1080, "=" &amp; Y1080),"")</f>
        <v/>
      </c>
      <c r="AF1080" s="1" t="str">
        <f t="shared" si="1080"/>
        <v/>
      </c>
      <c r="AG1080" s="1" t="str">
        <f t="shared" si="1080"/>
        <v/>
      </c>
      <c r="AH1080" s="1" t="str">
        <f t="shared" si="1080"/>
        <v/>
      </c>
      <c r="AI1080" s="1" t="str">
        <f t="shared" si="1080"/>
        <v/>
      </c>
      <c r="AJ1080" s="1" t="str">
        <f t="shared" si="3"/>
        <v/>
      </c>
      <c r="AL1080" s="1" t="str">
        <f>IFERROR(__xludf.DUMMYFUNCTION("IFERROR(TRANSPOSE(SORT(TRANSPOSE(FILTER(AE1080:AI1080, AE1080:AI1080&lt;&gt;0)),1, FALSE)))"),"")</f>
        <v/>
      </c>
      <c r="AM1080" s="1" t="str">
        <f>IFERROR(__xludf.DUMMYFUNCTION("""COMPUTED_VALUE"""),"")</f>
        <v/>
      </c>
      <c r="AN1080" s="1" t="str">
        <f>IFERROR(__xludf.DUMMYFUNCTION("""COMPUTED_VALUE"""),"")</f>
        <v/>
      </c>
      <c r="AO1080" s="1" t="str">
        <f>IFERROR(__xludf.DUMMYFUNCTION("""COMPUTED_VALUE"""),"")</f>
        <v/>
      </c>
      <c r="AP1080" s="1" t="str">
        <f>IFERROR(__xludf.DUMMYFUNCTION("""COMPUTED_VALUE"""),"")</f>
        <v/>
      </c>
      <c r="AR1080" s="1" t="s">
        <v>25</v>
      </c>
      <c r="AS1080" s="1" t="s">
        <v>25</v>
      </c>
      <c r="AT1080" s="1" t="s">
        <v>25</v>
      </c>
      <c r="AU1080" s="1" t="s">
        <v>25</v>
      </c>
      <c r="AV1080" s="1" t="s">
        <v>25</v>
      </c>
      <c r="AY1080" s="1" t="s">
        <v>25</v>
      </c>
      <c r="AZ1080" s="1" t="s">
        <v>25</v>
      </c>
      <c r="BA1080" s="1" t="s">
        <v>25</v>
      </c>
      <c r="BB1080" s="1" t="s">
        <v>25</v>
      </c>
      <c r="BC1080" s="1" t="s">
        <v>25</v>
      </c>
      <c r="BD1080" s="1"/>
      <c r="BE1080" s="1"/>
      <c r="BF1080" s="1"/>
      <c r="BG1080" s="1"/>
      <c r="BH1080" s="1"/>
      <c r="BI1080" s="1"/>
      <c r="BJ1080" s="1"/>
      <c r="BL1080" s="1" t="s">
        <v>25</v>
      </c>
    </row>
    <row r="1081" ht="15.75" customHeight="1">
      <c r="A1081" s="1"/>
      <c r="B1081" s="1"/>
      <c r="C1081" s="1"/>
      <c r="D1081" s="1" t="s">
        <v>25</v>
      </c>
      <c r="E1081" s="1" t="s">
        <v>25</v>
      </c>
      <c r="F1081" s="1" t="s">
        <v>25</v>
      </c>
      <c r="G1081" s="1" t="s">
        <v>25</v>
      </c>
      <c r="H1081" s="1" t="s">
        <v>25</v>
      </c>
      <c r="M1081" s="1"/>
      <c r="N1081" s="1"/>
      <c r="O1081" s="1"/>
      <c r="P1081" s="1"/>
      <c r="Q1081" s="1"/>
      <c r="S1081" s="1" t="s">
        <v>25</v>
      </c>
      <c r="T1081" s="1" t="s">
        <v>25</v>
      </c>
      <c r="U1081" s="1" t="s">
        <v>25</v>
      </c>
      <c r="V1081" s="1" t="s">
        <v>25</v>
      </c>
      <c r="W1081" s="1" t="s">
        <v>25</v>
      </c>
      <c r="Y1081" s="1" t="str">
        <f>IFERROR(__xludf.DUMMYFUNCTION("UNIQUE(S1081:W1081, TRUE)"),"")</f>
        <v/>
      </c>
      <c r="AE1081" s="1" t="str">
        <f t="shared" ref="AE1081:AI1081" si="1081">IF($A1081&lt;&gt;"", COUNTIF($D1081:$H1081, "=" &amp; Y1081),"")</f>
        <v/>
      </c>
      <c r="AF1081" s="1" t="str">
        <f t="shared" si="1081"/>
        <v/>
      </c>
      <c r="AG1081" s="1" t="str">
        <f t="shared" si="1081"/>
        <v/>
      </c>
      <c r="AH1081" s="1" t="str">
        <f t="shared" si="1081"/>
        <v/>
      </c>
      <c r="AI1081" s="1" t="str">
        <f t="shared" si="1081"/>
        <v/>
      </c>
      <c r="AJ1081" s="1" t="str">
        <f t="shared" si="3"/>
        <v/>
      </c>
      <c r="AL1081" s="1" t="str">
        <f>IFERROR(__xludf.DUMMYFUNCTION("IFERROR(TRANSPOSE(SORT(TRANSPOSE(FILTER(AE1081:AI1081, AE1081:AI1081&lt;&gt;0)),1, FALSE)))"),"")</f>
        <v/>
      </c>
      <c r="AM1081" s="1" t="str">
        <f>IFERROR(__xludf.DUMMYFUNCTION("""COMPUTED_VALUE"""),"")</f>
        <v/>
      </c>
      <c r="AN1081" s="1" t="str">
        <f>IFERROR(__xludf.DUMMYFUNCTION("""COMPUTED_VALUE"""),"")</f>
        <v/>
      </c>
      <c r="AO1081" s="1" t="str">
        <f>IFERROR(__xludf.DUMMYFUNCTION("""COMPUTED_VALUE"""),"")</f>
        <v/>
      </c>
      <c r="AP1081" s="1" t="str">
        <f>IFERROR(__xludf.DUMMYFUNCTION("""COMPUTED_VALUE"""),"")</f>
        <v/>
      </c>
      <c r="AR1081" s="1" t="s">
        <v>25</v>
      </c>
      <c r="AS1081" s="1" t="s">
        <v>25</v>
      </c>
      <c r="AT1081" s="1" t="s">
        <v>25</v>
      </c>
      <c r="AU1081" s="1" t="s">
        <v>25</v>
      </c>
      <c r="AV1081" s="1" t="s">
        <v>25</v>
      </c>
      <c r="AY1081" s="1" t="s">
        <v>25</v>
      </c>
      <c r="AZ1081" s="1" t="s">
        <v>25</v>
      </c>
      <c r="BA1081" s="1" t="s">
        <v>25</v>
      </c>
      <c r="BB1081" s="1" t="s">
        <v>25</v>
      </c>
      <c r="BC1081" s="1" t="s">
        <v>25</v>
      </c>
      <c r="BD1081" s="1"/>
      <c r="BE1081" s="1"/>
      <c r="BF1081" s="1"/>
      <c r="BG1081" s="1"/>
      <c r="BH1081" s="1"/>
      <c r="BI1081" s="1"/>
      <c r="BJ1081" s="1"/>
      <c r="BL1081" s="1" t="s">
        <v>25</v>
      </c>
    </row>
    <row r="1082" ht="15.75" customHeight="1">
      <c r="A1082" s="1"/>
      <c r="B1082" s="1"/>
      <c r="C1082" s="1"/>
      <c r="D1082" s="1" t="s">
        <v>25</v>
      </c>
      <c r="E1082" s="1" t="s">
        <v>25</v>
      </c>
      <c r="F1082" s="1" t="s">
        <v>25</v>
      </c>
      <c r="G1082" s="1" t="s">
        <v>25</v>
      </c>
      <c r="H1082" s="1" t="s">
        <v>25</v>
      </c>
      <c r="M1082" s="1"/>
      <c r="N1082" s="1"/>
      <c r="O1082" s="1"/>
      <c r="P1082" s="1"/>
      <c r="Q1082" s="1"/>
      <c r="S1082" s="1" t="s">
        <v>25</v>
      </c>
      <c r="T1082" s="1" t="s">
        <v>25</v>
      </c>
      <c r="U1082" s="1" t="s">
        <v>25</v>
      </c>
      <c r="V1082" s="1" t="s">
        <v>25</v>
      </c>
      <c r="W1082" s="1" t="s">
        <v>25</v>
      </c>
      <c r="Y1082" s="1" t="str">
        <f>IFERROR(__xludf.DUMMYFUNCTION("UNIQUE(S1082:W1082, TRUE)"),"")</f>
        <v/>
      </c>
      <c r="AE1082" s="1" t="str">
        <f t="shared" ref="AE1082:AI1082" si="1082">IF($A1082&lt;&gt;"", COUNTIF($D1082:$H1082, "=" &amp; Y1082),"")</f>
        <v/>
      </c>
      <c r="AF1082" s="1" t="str">
        <f t="shared" si="1082"/>
        <v/>
      </c>
      <c r="AG1082" s="1" t="str">
        <f t="shared" si="1082"/>
        <v/>
      </c>
      <c r="AH1082" s="1" t="str">
        <f t="shared" si="1082"/>
        <v/>
      </c>
      <c r="AI1082" s="1" t="str">
        <f t="shared" si="1082"/>
        <v/>
      </c>
      <c r="AJ1082" s="1" t="str">
        <f t="shared" si="3"/>
        <v/>
      </c>
      <c r="AL1082" s="1" t="str">
        <f>IFERROR(__xludf.DUMMYFUNCTION("IFERROR(TRANSPOSE(SORT(TRANSPOSE(FILTER(AE1082:AI1082, AE1082:AI1082&lt;&gt;0)),1, FALSE)))"),"")</f>
        <v/>
      </c>
      <c r="AM1082" s="1" t="str">
        <f>IFERROR(__xludf.DUMMYFUNCTION("""COMPUTED_VALUE"""),"")</f>
        <v/>
      </c>
      <c r="AN1082" s="1" t="str">
        <f>IFERROR(__xludf.DUMMYFUNCTION("""COMPUTED_VALUE"""),"")</f>
        <v/>
      </c>
      <c r="AO1082" s="1" t="str">
        <f>IFERROR(__xludf.DUMMYFUNCTION("""COMPUTED_VALUE"""),"")</f>
        <v/>
      </c>
      <c r="AP1082" s="1" t="str">
        <f>IFERROR(__xludf.DUMMYFUNCTION("""COMPUTED_VALUE"""),"")</f>
        <v/>
      </c>
      <c r="AR1082" s="1" t="s">
        <v>25</v>
      </c>
      <c r="AS1082" s="1" t="s">
        <v>25</v>
      </c>
      <c r="AT1082" s="1" t="s">
        <v>25</v>
      </c>
      <c r="AU1082" s="1" t="s">
        <v>25</v>
      </c>
      <c r="AV1082" s="1" t="s">
        <v>25</v>
      </c>
      <c r="AY1082" s="1" t="s">
        <v>25</v>
      </c>
      <c r="AZ1082" s="1" t="s">
        <v>25</v>
      </c>
      <c r="BA1082" s="1" t="s">
        <v>25</v>
      </c>
      <c r="BB1082" s="1" t="s">
        <v>25</v>
      </c>
      <c r="BC1082" s="1" t="s">
        <v>25</v>
      </c>
      <c r="BD1082" s="1"/>
      <c r="BE1082" s="1"/>
      <c r="BF1082" s="1"/>
      <c r="BG1082" s="1"/>
      <c r="BH1082" s="1"/>
      <c r="BI1082" s="1"/>
      <c r="BJ1082" s="1"/>
      <c r="BL1082" s="1" t="s">
        <v>25</v>
      </c>
    </row>
    <row r="1083" ht="15.75" customHeight="1">
      <c r="A1083" s="1"/>
      <c r="B1083" s="1"/>
      <c r="C1083" s="1"/>
      <c r="D1083" s="1" t="s">
        <v>25</v>
      </c>
      <c r="E1083" s="1" t="s">
        <v>25</v>
      </c>
      <c r="F1083" s="1" t="s">
        <v>25</v>
      </c>
      <c r="G1083" s="1" t="s">
        <v>25</v>
      </c>
      <c r="H1083" s="1" t="s">
        <v>25</v>
      </c>
      <c r="M1083" s="1"/>
      <c r="N1083" s="1"/>
      <c r="O1083" s="1"/>
      <c r="P1083" s="1"/>
      <c r="Q1083" s="1"/>
      <c r="S1083" s="1" t="s">
        <v>25</v>
      </c>
      <c r="T1083" s="1" t="s">
        <v>25</v>
      </c>
      <c r="U1083" s="1" t="s">
        <v>25</v>
      </c>
      <c r="V1083" s="1" t="s">
        <v>25</v>
      </c>
      <c r="W1083" s="1" t="s">
        <v>25</v>
      </c>
      <c r="Y1083" s="1" t="str">
        <f>IFERROR(__xludf.DUMMYFUNCTION("UNIQUE(S1083:W1083, TRUE)"),"")</f>
        <v/>
      </c>
      <c r="AE1083" s="1" t="str">
        <f t="shared" ref="AE1083:AI1083" si="1083">IF($A1083&lt;&gt;"", COUNTIF($D1083:$H1083, "=" &amp; Y1083),"")</f>
        <v/>
      </c>
      <c r="AF1083" s="1" t="str">
        <f t="shared" si="1083"/>
        <v/>
      </c>
      <c r="AG1083" s="1" t="str">
        <f t="shared" si="1083"/>
        <v/>
      </c>
      <c r="AH1083" s="1" t="str">
        <f t="shared" si="1083"/>
        <v/>
      </c>
      <c r="AI1083" s="1" t="str">
        <f t="shared" si="1083"/>
        <v/>
      </c>
      <c r="AJ1083" s="1" t="str">
        <f t="shared" si="3"/>
        <v/>
      </c>
      <c r="AL1083" s="1" t="str">
        <f>IFERROR(__xludf.DUMMYFUNCTION("IFERROR(TRANSPOSE(SORT(TRANSPOSE(FILTER(AE1083:AI1083, AE1083:AI1083&lt;&gt;0)),1, FALSE)))"),"")</f>
        <v/>
      </c>
      <c r="AM1083" s="1" t="str">
        <f>IFERROR(__xludf.DUMMYFUNCTION("""COMPUTED_VALUE"""),"")</f>
        <v/>
      </c>
      <c r="AN1083" s="1" t="str">
        <f>IFERROR(__xludf.DUMMYFUNCTION("""COMPUTED_VALUE"""),"")</f>
        <v/>
      </c>
      <c r="AO1083" s="1" t="str">
        <f>IFERROR(__xludf.DUMMYFUNCTION("""COMPUTED_VALUE"""),"")</f>
        <v/>
      </c>
      <c r="AP1083" s="1" t="str">
        <f>IFERROR(__xludf.DUMMYFUNCTION("""COMPUTED_VALUE"""),"")</f>
        <v/>
      </c>
      <c r="AR1083" s="1" t="s">
        <v>25</v>
      </c>
      <c r="AS1083" s="1" t="s">
        <v>25</v>
      </c>
      <c r="AT1083" s="1" t="s">
        <v>25</v>
      </c>
      <c r="AU1083" s="1" t="s">
        <v>25</v>
      </c>
      <c r="AV1083" s="1" t="s">
        <v>25</v>
      </c>
      <c r="AY1083" s="1" t="s">
        <v>25</v>
      </c>
      <c r="AZ1083" s="1" t="s">
        <v>25</v>
      </c>
      <c r="BA1083" s="1" t="s">
        <v>25</v>
      </c>
      <c r="BB1083" s="1" t="s">
        <v>25</v>
      </c>
      <c r="BC1083" s="1" t="s">
        <v>25</v>
      </c>
      <c r="BD1083" s="1"/>
      <c r="BE1083" s="1"/>
      <c r="BF1083" s="1"/>
      <c r="BG1083" s="1"/>
      <c r="BH1083" s="1"/>
      <c r="BI1083" s="1"/>
      <c r="BJ1083" s="1"/>
      <c r="BL1083" s="1" t="s">
        <v>25</v>
      </c>
    </row>
    <row r="1084" ht="15.75" customHeight="1">
      <c r="A1084" s="1"/>
      <c r="B1084" s="1"/>
      <c r="C1084" s="1"/>
      <c r="D1084" s="1" t="s">
        <v>25</v>
      </c>
      <c r="E1084" s="1" t="s">
        <v>25</v>
      </c>
      <c r="F1084" s="1" t="s">
        <v>25</v>
      </c>
      <c r="G1084" s="1" t="s">
        <v>25</v>
      </c>
      <c r="H1084" s="1" t="s">
        <v>25</v>
      </c>
      <c r="M1084" s="1"/>
      <c r="N1084" s="1"/>
      <c r="O1084" s="1"/>
      <c r="P1084" s="1"/>
      <c r="Q1084" s="1"/>
      <c r="S1084" s="1" t="s">
        <v>25</v>
      </c>
      <c r="T1084" s="1" t="s">
        <v>25</v>
      </c>
      <c r="U1084" s="1" t="s">
        <v>25</v>
      </c>
      <c r="V1084" s="1" t="s">
        <v>25</v>
      </c>
      <c r="W1084" s="1" t="s">
        <v>25</v>
      </c>
      <c r="Y1084" s="1" t="str">
        <f>IFERROR(__xludf.DUMMYFUNCTION("UNIQUE(S1084:W1084, TRUE)"),"")</f>
        <v/>
      </c>
      <c r="AE1084" s="1" t="str">
        <f t="shared" ref="AE1084:AI1084" si="1084">IF($A1084&lt;&gt;"", COUNTIF($D1084:$H1084, "=" &amp; Y1084),"")</f>
        <v/>
      </c>
      <c r="AF1084" s="1" t="str">
        <f t="shared" si="1084"/>
        <v/>
      </c>
      <c r="AG1084" s="1" t="str">
        <f t="shared" si="1084"/>
        <v/>
      </c>
      <c r="AH1084" s="1" t="str">
        <f t="shared" si="1084"/>
        <v/>
      </c>
      <c r="AI1084" s="1" t="str">
        <f t="shared" si="1084"/>
        <v/>
      </c>
      <c r="AJ1084" s="1" t="str">
        <f t="shared" si="3"/>
        <v/>
      </c>
      <c r="AL1084" s="1" t="str">
        <f>IFERROR(__xludf.DUMMYFUNCTION("IFERROR(TRANSPOSE(SORT(TRANSPOSE(FILTER(AE1084:AI1084, AE1084:AI1084&lt;&gt;0)),1, FALSE)))"),"")</f>
        <v/>
      </c>
      <c r="AM1084" s="1" t="str">
        <f>IFERROR(__xludf.DUMMYFUNCTION("""COMPUTED_VALUE"""),"")</f>
        <v/>
      </c>
      <c r="AN1084" s="1" t="str">
        <f>IFERROR(__xludf.DUMMYFUNCTION("""COMPUTED_VALUE"""),"")</f>
        <v/>
      </c>
      <c r="AO1084" s="1" t="str">
        <f>IFERROR(__xludf.DUMMYFUNCTION("""COMPUTED_VALUE"""),"")</f>
        <v/>
      </c>
      <c r="AP1084" s="1" t="str">
        <f>IFERROR(__xludf.DUMMYFUNCTION("""COMPUTED_VALUE"""),"")</f>
        <v/>
      </c>
      <c r="AR1084" s="1" t="s">
        <v>25</v>
      </c>
      <c r="AS1084" s="1" t="s">
        <v>25</v>
      </c>
      <c r="AT1084" s="1" t="s">
        <v>25</v>
      </c>
      <c r="AU1084" s="1" t="s">
        <v>25</v>
      </c>
      <c r="AV1084" s="1" t="s">
        <v>25</v>
      </c>
      <c r="AY1084" s="1" t="s">
        <v>25</v>
      </c>
      <c r="AZ1084" s="1" t="s">
        <v>25</v>
      </c>
      <c r="BA1084" s="1" t="s">
        <v>25</v>
      </c>
      <c r="BB1084" s="1" t="s">
        <v>25</v>
      </c>
      <c r="BC1084" s="1" t="s">
        <v>25</v>
      </c>
      <c r="BD1084" s="1"/>
      <c r="BE1084" s="1"/>
      <c r="BF1084" s="1"/>
      <c r="BG1084" s="1"/>
      <c r="BH1084" s="1"/>
      <c r="BI1084" s="1"/>
      <c r="BJ1084" s="1"/>
      <c r="BL1084" s="1" t="s">
        <v>25</v>
      </c>
    </row>
    <row r="1085" ht="15.75" customHeight="1">
      <c r="A1085" s="1"/>
      <c r="B1085" s="1"/>
      <c r="C1085" s="1"/>
      <c r="D1085" s="1" t="s">
        <v>25</v>
      </c>
      <c r="E1085" s="1" t="s">
        <v>25</v>
      </c>
      <c r="F1085" s="1" t="s">
        <v>25</v>
      </c>
      <c r="G1085" s="1" t="s">
        <v>25</v>
      </c>
      <c r="H1085" s="1" t="s">
        <v>25</v>
      </c>
      <c r="M1085" s="1"/>
      <c r="N1085" s="1"/>
      <c r="O1085" s="1"/>
      <c r="P1085" s="1"/>
      <c r="Q1085" s="1"/>
      <c r="S1085" s="1" t="s">
        <v>25</v>
      </c>
      <c r="T1085" s="1" t="s">
        <v>25</v>
      </c>
      <c r="U1085" s="1" t="s">
        <v>25</v>
      </c>
      <c r="V1085" s="1" t="s">
        <v>25</v>
      </c>
      <c r="W1085" s="1" t="s">
        <v>25</v>
      </c>
      <c r="Y1085" s="1" t="str">
        <f>IFERROR(__xludf.DUMMYFUNCTION("UNIQUE(S1085:W1085, TRUE)"),"")</f>
        <v/>
      </c>
      <c r="AE1085" s="1" t="str">
        <f t="shared" ref="AE1085:AI1085" si="1085">IF($A1085&lt;&gt;"", COUNTIF($D1085:$H1085, "=" &amp; Y1085),"")</f>
        <v/>
      </c>
      <c r="AF1085" s="1" t="str">
        <f t="shared" si="1085"/>
        <v/>
      </c>
      <c r="AG1085" s="1" t="str">
        <f t="shared" si="1085"/>
        <v/>
      </c>
      <c r="AH1085" s="1" t="str">
        <f t="shared" si="1085"/>
        <v/>
      </c>
      <c r="AI1085" s="1" t="str">
        <f t="shared" si="1085"/>
        <v/>
      </c>
      <c r="AJ1085" s="1" t="str">
        <f t="shared" si="3"/>
        <v/>
      </c>
      <c r="AL1085" s="1" t="str">
        <f>IFERROR(__xludf.DUMMYFUNCTION("IFERROR(TRANSPOSE(SORT(TRANSPOSE(FILTER(AE1085:AI1085, AE1085:AI1085&lt;&gt;0)),1, FALSE)))"),"")</f>
        <v/>
      </c>
      <c r="AM1085" s="1" t="str">
        <f>IFERROR(__xludf.DUMMYFUNCTION("""COMPUTED_VALUE"""),"")</f>
        <v/>
      </c>
      <c r="AN1085" s="1" t="str">
        <f>IFERROR(__xludf.DUMMYFUNCTION("""COMPUTED_VALUE"""),"")</f>
        <v/>
      </c>
      <c r="AO1085" s="1" t="str">
        <f>IFERROR(__xludf.DUMMYFUNCTION("""COMPUTED_VALUE"""),"")</f>
        <v/>
      </c>
      <c r="AP1085" s="1" t="str">
        <f>IFERROR(__xludf.DUMMYFUNCTION("""COMPUTED_VALUE"""),"")</f>
        <v/>
      </c>
      <c r="AR1085" s="1" t="s">
        <v>25</v>
      </c>
      <c r="AS1085" s="1" t="s">
        <v>25</v>
      </c>
      <c r="AT1085" s="1" t="s">
        <v>25</v>
      </c>
      <c r="AU1085" s="1" t="s">
        <v>25</v>
      </c>
      <c r="AV1085" s="1" t="s">
        <v>25</v>
      </c>
      <c r="AY1085" s="1" t="s">
        <v>25</v>
      </c>
      <c r="AZ1085" s="1" t="s">
        <v>25</v>
      </c>
      <c r="BA1085" s="1" t="s">
        <v>25</v>
      </c>
      <c r="BB1085" s="1" t="s">
        <v>25</v>
      </c>
      <c r="BC1085" s="1" t="s">
        <v>25</v>
      </c>
      <c r="BD1085" s="1"/>
      <c r="BE1085" s="1"/>
      <c r="BF1085" s="1"/>
      <c r="BG1085" s="1"/>
      <c r="BH1085" s="1"/>
      <c r="BI1085" s="1"/>
      <c r="BJ1085" s="1"/>
      <c r="BL1085" s="1" t="s">
        <v>25</v>
      </c>
    </row>
    <row r="1086" ht="15.75" customHeight="1">
      <c r="A1086" s="1"/>
      <c r="B1086" s="1"/>
      <c r="C1086" s="1"/>
      <c r="D1086" s="1" t="s">
        <v>25</v>
      </c>
      <c r="E1086" s="1" t="s">
        <v>25</v>
      </c>
      <c r="F1086" s="1" t="s">
        <v>25</v>
      </c>
      <c r="G1086" s="1" t="s">
        <v>25</v>
      </c>
      <c r="H1086" s="1" t="s">
        <v>25</v>
      </c>
      <c r="M1086" s="1"/>
      <c r="N1086" s="1"/>
      <c r="O1086" s="1"/>
      <c r="P1086" s="1"/>
      <c r="Q1086" s="1"/>
      <c r="S1086" s="1" t="s">
        <v>25</v>
      </c>
      <c r="T1086" s="1" t="s">
        <v>25</v>
      </c>
      <c r="U1086" s="1" t="s">
        <v>25</v>
      </c>
      <c r="V1086" s="1" t="s">
        <v>25</v>
      </c>
      <c r="W1086" s="1" t="s">
        <v>25</v>
      </c>
      <c r="Y1086" s="1" t="str">
        <f>IFERROR(__xludf.DUMMYFUNCTION("UNIQUE(S1086:W1086, TRUE)"),"")</f>
        <v/>
      </c>
      <c r="AE1086" s="1" t="str">
        <f t="shared" ref="AE1086:AI1086" si="1086">IF($A1086&lt;&gt;"", COUNTIF($D1086:$H1086, "=" &amp; Y1086),"")</f>
        <v/>
      </c>
      <c r="AF1086" s="1" t="str">
        <f t="shared" si="1086"/>
        <v/>
      </c>
      <c r="AG1086" s="1" t="str">
        <f t="shared" si="1086"/>
        <v/>
      </c>
      <c r="AH1086" s="1" t="str">
        <f t="shared" si="1086"/>
        <v/>
      </c>
      <c r="AI1086" s="1" t="str">
        <f t="shared" si="1086"/>
        <v/>
      </c>
      <c r="AJ1086" s="1" t="str">
        <f t="shared" si="3"/>
        <v/>
      </c>
      <c r="AL1086" s="1" t="str">
        <f>IFERROR(__xludf.DUMMYFUNCTION("IFERROR(TRANSPOSE(SORT(TRANSPOSE(FILTER(AE1086:AI1086, AE1086:AI1086&lt;&gt;0)),1, FALSE)))"),"")</f>
        <v/>
      </c>
      <c r="AM1086" s="1" t="str">
        <f>IFERROR(__xludf.DUMMYFUNCTION("""COMPUTED_VALUE"""),"")</f>
        <v/>
      </c>
      <c r="AN1086" s="1" t="str">
        <f>IFERROR(__xludf.DUMMYFUNCTION("""COMPUTED_VALUE"""),"")</f>
        <v/>
      </c>
      <c r="AO1086" s="1" t="str">
        <f>IFERROR(__xludf.DUMMYFUNCTION("""COMPUTED_VALUE"""),"")</f>
        <v/>
      </c>
      <c r="AP1086" s="1" t="str">
        <f>IFERROR(__xludf.DUMMYFUNCTION("""COMPUTED_VALUE"""),"")</f>
        <v/>
      </c>
      <c r="AR1086" s="1" t="s">
        <v>25</v>
      </c>
      <c r="AS1086" s="1" t="s">
        <v>25</v>
      </c>
      <c r="AT1086" s="1" t="s">
        <v>25</v>
      </c>
      <c r="AU1086" s="1" t="s">
        <v>25</v>
      </c>
      <c r="AV1086" s="1" t="s">
        <v>25</v>
      </c>
      <c r="AY1086" s="1" t="s">
        <v>25</v>
      </c>
      <c r="AZ1086" s="1" t="s">
        <v>25</v>
      </c>
      <c r="BA1086" s="1" t="s">
        <v>25</v>
      </c>
      <c r="BB1086" s="1" t="s">
        <v>25</v>
      </c>
      <c r="BC1086" s="1" t="s">
        <v>25</v>
      </c>
      <c r="BD1086" s="1"/>
      <c r="BE1086" s="1"/>
      <c r="BF1086" s="1"/>
      <c r="BG1086" s="1"/>
      <c r="BH1086" s="1"/>
      <c r="BI1086" s="1"/>
      <c r="BJ1086" s="1"/>
      <c r="BL1086" s="1" t="s">
        <v>25</v>
      </c>
    </row>
    <row r="1087" ht="15.75" customHeight="1">
      <c r="A1087" s="1"/>
      <c r="B1087" s="1"/>
      <c r="C1087" s="1"/>
      <c r="D1087" s="1" t="s">
        <v>25</v>
      </c>
      <c r="E1087" s="1" t="s">
        <v>25</v>
      </c>
      <c r="F1087" s="1" t="s">
        <v>25</v>
      </c>
      <c r="G1087" s="1" t="s">
        <v>25</v>
      </c>
      <c r="H1087" s="1" t="s">
        <v>25</v>
      </c>
      <c r="M1087" s="1"/>
      <c r="N1087" s="1"/>
      <c r="O1087" s="1"/>
      <c r="P1087" s="1"/>
      <c r="Q1087" s="1"/>
      <c r="S1087" s="1" t="s">
        <v>25</v>
      </c>
      <c r="T1087" s="1" t="s">
        <v>25</v>
      </c>
      <c r="U1087" s="1" t="s">
        <v>25</v>
      </c>
      <c r="V1087" s="1" t="s">
        <v>25</v>
      </c>
      <c r="W1087" s="1" t="s">
        <v>25</v>
      </c>
      <c r="Y1087" s="1" t="str">
        <f>IFERROR(__xludf.DUMMYFUNCTION("UNIQUE(S1087:W1087, TRUE)"),"")</f>
        <v/>
      </c>
      <c r="AE1087" s="1" t="str">
        <f t="shared" ref="AE1087:AI1087" si="1087">IF($A1087&lt;&gt;"", COUNTIF($D1087:$H1087, "=" &amp; Y1087),"")</f>
        <v/>
      </c>
      <c r="AF1087" s="1" t="str">
        <f t="shared" si="1087"/>
        <v/>
      </c>
      <c r="AG1087" s="1" t="str">
        <f t="shared" si="1087"/>
        <v/>
      </c>
      <c r="AH1087" s="1" t="str">
        <f t="shared" si="1087"/>
        <v/>
      </c>
      <c r="AI1087" s="1" t="str">
        <f t="shared" si="1087"/>
        <v/>
      </c>
      <c r="AJ1087" s="1" t="str">
        <f t="shared" si="3"/>
        <v/>
      </c>
      <c r="AL1087" s="1" t="str">
        <f>IFERROR(__xludf.DUMMYFUNCTION("IFERROR(TRANSPOSE(SORT(TRANSPOSE(FILTER(AE1087:AI1087, AE1087:AI1087&lt;&gt;0)),1, FALSE)))"),"")</f>
        <v/>
      </c>
      <c r="AM1087" s="1" t="str">
        <f>IFERROR(__xludf.DUMMYFUNCTION("""COMPUTED_VALUE"""),"")</f>
        <v/>
      </c>
      <c r="AN1087" s="1" t="str">
        <f>IFERROR(__xludf.DUMMYFUNCTION("""COMPUTED_VALUE"""),"")</f>
        <v/>
      </c>
      <c r="AO1087" s="1" t="str">
        <f>IFERROR(__xludf.DUMMYFUNCTION("""COMPUTED_VALUE"""),"")</f>
        <v/>
      </c>
      <c r="AP1087" s="1" t="str">
        <f>IFERROR(__xludf.DUMMYFUNCTION("""COMPUTED_VALUE"""),"")</f>
        <v/>
      </c>
      <c r="AR1087" s="1" t="s">
        <v>25</v>
      </c>
      <c r="AS1087" s="1" t="s">
        <v>25</v>
      </c>
      <c r="AT1087" s="1" t="s">
        <v>25</v>
      </c>
      <c r="AU1087" s="1" t="s">
        <v>25</v>
      </c>
      <c r="AV1087" s="1" t="s">
        <v>25</v>
      </c>
      <c r="AY1087" s="1" t="s">
        <v>25</v>
      </c>
      <c r="AZ1087" s="1" t="s">
        <v>25</v>
      </c>
      <c r="BA1087" s="1" t="s">
        <v>25</v>
      </c>
      <c r="BB1087" s="1" t="s">
        <v>25</v>
      </c>
      <c r="BC1087" s="1" t="s">
        <v>25</v>
      </c>
      <c r="BD1087" s="1"/>
      <c r="BE1087" s="1"/>
      <c r="BF1087" s="1"/>
      <c r="BG1087" s="1"/>
      <c r="BH1087" s="1"/>
      <c r="BI1087" s="1"/>
      <c r="BJ1087" s="1"/>
      <c r="BL1087" s="1" t="s">
        <v>25</v>
      </c>
    </row>
    <row r="1088" ht="15.75" customHeight="1">
      <c r="A1088" s="1"/>
      <c r="B1088" s="1"/>
      <c r="C1088" s="1"/>
      <c r="D1088" s="1" t="s">
        <v>25</v>
      </c>
      <c r="E1088" s="1" t="s">
        <v>25</v>
      </c>
      <c r="F1088" s="1" t="s">
        <v>25</v>
      </c>
      <c r="G1088" s="1" t="s">
        <v>25</v>
      </c>
      <c r="H1088" s="1" t="s">
        <v>25</v>
      </c>
      <c r="M1088" s="1"/>
      <c r="N1088" s="1"/>
      <c r="O1088" s="1"/>
      <c r="P1088" s="1"/>
      <c r="Q1088" s="1"/>
      <c r="S1088" s="1" t="s">
        <v>25</v>
      </c>
      <c r="T1088" s="1" t="s">
        <v>25</v>
      </c>
      <c r="U1088" s="1" t="s">
        <v>25</v>
      </c>
      <c r="V1088" s="1" t="s">
        <v>25</v>
      </c>
      <c r="W1088" s="1" t="s">
        <v>25</v>
      </c>
      <c r="Y1088" s="1" t="str">
        <f>IFERROR(__xludf.DUMMYFUNCTION("UNIQUE(S1088:W1088, TRUE)"),"")</f>
        <v/>
      </c>
      <c r="AE1088" s="1" t="str">
        <f t="shared" ref="AE1088:AI1088" si="1088">IF($A1088&lt;&gt;"", COUNTIF($D1088:$H1088, "=" &amp; Y1088),"")</f>
        <v/>
      </c>
      <c r="AF1088" s="1" t="str">
        <f t="shared" si="1088"/>
        <v/>
      </c>
      <c r="AG1088" s="1" t="str">
        <f t="shared" si="1088"/>
        <v/>
      </c>
      <c r="AH1088" s="1" t="str">
        <f t="shared" si="1088"/>
        <v/>
      </c>
      <c r="AI1088" s="1" t="str">
        <f t="shared" si="1088"/>
        <v/>
      </c>
      <c r="AJ1088" s="1" t="str">
        <f t="shared" si="3"/>
        <v/>
      </c>
      <c r="AL1088" s="1" t="str">
        <f>IFERROR(__xludf.DUMMYFUNCTION("IFERROR(TRANSPOSE(SORT(TRANSPOSE(FILTER(AE1088:AI1088, AE1088:AI1088&lt;&gt;0)),1, FALSE)))"),"")</f>
        <v/>
      </c>
      <c r="AM1088" s="1" t="str">
        <f>IFERROR(__xludf.DUMMYFUNCTION("""COMPUTED_VALUE"""),"")</f>
        <v/>
      </c>
      <c r="AN1088" s="1" t="str">
        <f>IFERROR(__xludf.DUMMYFUNCTION("""COMPUTED_VALUE"""),"")</f>
        <v/>
      </c>
      <c r="AO1088" s="1" t="str">
        <f>IFERROR(__xludf.DUMMYFUNCTION("""COMPUTED_VALUE"""),"")</f>
        <v/>
      </c>
      <c r="AP1088" s="1" t="str">
        <f>IFERROR(__xludf.DUMMYFUNCTION("""COMPUTED_VALUE"""),"")</f>
        <v/>
      </c>
      <c r="AR1088" s="1" t="s">
        <v>25</v>
      </c>
      <c r="AS1088" s="1" t="s">
        <v>25</v>
      </c>
      <c r="AT1088" s="1" t="s">
        <v>25</v>
      </c>
      <c r="AU1088" s="1" t="s">
        <v>25</v>
      </c>
      <c r="AV1088" s="1" t="s">
        <v>25</v>
      </c>
      <c r="AY1088" s="1" t="s">
        <v>25</v>
      </c>
      <c r="AZ1088" s="1" t="s">
        <v>25</v>
      </c>
      <c r="BA1088" s="1" t="s">
        <v>25</v>
      </c>
      <c r="BB1088" s="1" t="s">
        <v>25</v>
      </c>
      <c r="BC1088" s="1" t="s">
        <v>25</v>
      </c>
      <c r="BD1088" s="1"/>
      <c r="BE1088" s="1"/>
      <c r="BF1088" s="1"/>
      <c r="BG1088" s="1"/>
      <c r="BH1088" s="1"/>
      <c r="BI1088" s="1"/>
      <c r="BJ1088" s="1"/>
      <c r="BL1088" s="1" t="s">
        <v>25</v>
      </c>
    </row>
    <row r="1089" ht="15.75" customHeight="1">
      <c r="A1089" s="1"/>
      <c r="B1089" s="1"/>
      <c r="C1089" s="1"/>
      <c r="D1089" s="1" t="s">
        <v>25</v>
      </c>
      <c r="E1089" s="1" t="s">
        <v>25</v>
      </c>
      <c r="F1089" s="1" t="s">
        <v>25</v>
      </c>
      <c r="G1089" s="1" t="s">
        <v>25</v>
      </c>
      <c r="H1089" s="1" t="s">
        <v>25</v>
      </c>
      <c r="M1089" s="1"/>
      <c r="N1089" s="1"/>
      <c r="O1089" s="1"/>
      <c r="P1089" s="1"/>
      <c r="Q1089" s="1"/>
      <c r="S1089" s="1" t="s">
        <v>25</v>
      </c>
      <c r="T1089" s="1" t="s">
        <v>25</v>
      </c>
      <c r="U1089" s="1" t="s">
        <v>25</v>
      </c>
      <c r="V1089" s="1" t="s">
        <v>25</v>
      </c>
      <c r="W1089" s="1" t="s">
        <v>25</v>
      </c>
      <c r="Y1089" s="1" t="str">
        <f>IFERROR(__xludf.DUMMYFUNCTION("UNIQUE(S1089:W1089, TRUE)"),"")</f>
        <v/>
      </c>
      <c r="AE1089" s="1" t="str">
        <f t="shared" ref="AE1089:AI1089" si="1089">IF($A1089&lt;&gt;"", COUNTIF($D1089:$H1089, "=" &amp; Y1089),"")</f>
        <v/>
      </c>
      <c r="AF1089" s="1" t="str">
        <f t="shared" si="1089"/>
        <v/>
      </c>
      <c r="AG1089" s="1" t="str">
        <f t="shared" si="1089"/>
        <v/>
      </c>
      <c r="AH1089" s="1" t="str">
        <f t="shared" si="1089"/>
        <v/>
      </c>
      <c r="AI1089" s="1" t="str">
        <f t="shared" si="1089"/>
        <v/>
      </c>
      <c r="AJ1089" s="1" t="str">
        <f t="shared" si="3"/>
        <v/>
      </c>
      <c r="AL1089" s="1" t="str">
        <f>IFERROR(__xludf.DUMMYFUNCTION("IFERROR(TRANSPOSE(SORT(TRANSPOSE(FILTER(AE1089:AI1089, AE1089:AI1089&lt;&gt;0)),1, FALSE)))"),"")</f>
        <v/>
      </c>
      <c r="AM1089" s="1" t="str">
        <f>IFERROR(__xludf.DUMMYFUNCTION("""COMPUTED_VALUE"""),"")</f>
        <v/>
      </c>
      <c r="AN1089" s="1" t="str">
        <f>IFERROR(__xludf.DUMMYFUNCTION("""COMPUTED_VALUE"""),"")</f>
        <v/>
      </c>
      <c r="AO1089" s="1" t="str">
        <f>IFERROR(__xludf.DUMMYFUNCTION("""COMPUTED_VALUE"""),"")</f>
        <v/>
      </c>
      <c r="AP1089" s="1" t="str">
        <f>IFERROR(__xludf.DUMMYFUNCTION("""COMPUTED_VALUE"""),"")</f>
        <v/>
      </c>
      <c r="AR1089" s="1" t="s">
        <v>25</v>
      </c>
      <c r="AS1089" s="1" t="s">
        <v>25</v>
      </c>
      <c r="AT1089" s="1" t="s">
        <v>25</v>
      </c>
      <c r="AU1089" s="1" t="s">
        <v>25</v>
      </c>
      <c r="AV1089" s="1" t="s">
        <v>25</v>
      </c>
      <c r="AY1089" s="1" t="s">
        <v>25</v>
      </c>
      <c r="AZ1089" s="1" t="s">
        <v>25</v>
      </c>
      <c r="BA1089" s="1" t="s">
        <v>25</v>
      </c>
      <c r="BB1089" s="1" t="s">
        <v>25</v>
      </c>
      <c r="BC1089" s="1" t="s">
        <v>25</v>
      </c>
      <c r="BD1089" s="1"/>
      <c r="BE1089" s="1"/>
      <c r="BF1089" s="1"/>
      <c r="BG1089" s="1"/>
      <c r="BH1089" s="1"/>
      <c r="BI1089" s="1"/>
      <c r="BJ1089" s="1"/>
      <c r="BL1089" s="1" t="s">
        <v>25</v>
      </c>
    </row>
    <row r="1090" ht="15.75" customHeight="1">
      <c r="A1090" s="1"/>
      <c r="B1090" s="1"/>
      <c r="C1090" s="1"/>
      <c r="D1090" s="1" t="s">
        <v>25</v>
      </c>
      <c r="E1090" s="1" t="s">
        <v>25</v>
      </c>
      <c r="F1090" s="1" t="s">
        <v>25</v>
      </c>
      <c r="G1090" s="1" t="s">
        <v>25</v>
      </c>
      <c r="H1090" s="1" t="s">
        <v>25</v>
      </c>
      <c r="M1090" s="1"/>
      <c r="N1090" s="1"/>
      <c r="O1090" s="1"/>
      <c r="P1090" s="1"/>
      <c r="Q1090" s="1"/>
      <c r="S1090" s="1" t="s">
        <v>25</v>
      </c>
      <c r="T1090" s="1" t="s">
        <v>25</v>
      </c>
      <c r="U1090" s="1" t="s">
        <v>25</v>
      </c>
      <c r="V1090" s="1" t="s">
        <v>25</v>
      </c>
      <c r="W1090" s="1" t="s">
        <v>25</v>
      </c>
      <c r="Y1090" s="1" t="str">
        <f>IFERROR(__xludf.DUMMYFUNCTION("UNIQUE(S1090:W1090, TRUE)"),"")</f>
        <v/>
      </c>
      <c r="AE1090" s="1" t="str">
        <f t="shared" ref="AE1090:AI1090" si="1090">IF($A1090&lt;&gt;"", COUNTIF($D1090:$H1090, "=" &amp; Y1090),"")</f>
        <v/>
      </c>
      <c r="AF1090" s="1" t="str">
        <f t="shared" si="1090"/>
        <v/>
      </c>
      <c r="AG1090" s="1" t="str">
        <f t="shared" si="1090"/>
        <v/>
      </c>
      <c r="AH1090" s="1" t="str">
        <f t="shared" si="1090"/>
        <v/>
      </c>
      <c r="AI1090" s="1" t="str">
        <f t="shared" si="1090"/>
        <v/>
      </c>
      <c r="AJ1090" s="1" t="str">
        <f t="shared" si="3"/>
        <v/>
      </c>
      <c r="AL1090" s="1" t="str">
        <f>IFERROR(__xludf.DUMMYFUNCTION("IFERROR(TRANSPOSE(SORT(TRANSPOSE(FILTER(AE1090:AI1090, AE1090:AI1090&lt;&gt;0)),1, FALSE)))"),"")</f>
        <v/>
      </c>
      <c r="AM1090" s="1" t="str">
        <f>IFERROR(__xludf.DUMMYFUNCTION("""COMPUTED_VALUE"""),"")</f>
        <v/>
      </c>
      <c r="AN1090" s="1" t="str">
        <f>IFERROR(__xludf.DUMMYFUNCTION("""COMPUTED_VALUE"""),"")</f>
        <v/>
      </c>
      <c r="AO1090" s="1" t="str">
        <f>IFERROR(__xludf.DUMMYFUNCTION("""COMPUTED_VALUE"""),"")</f>
        <v/>
      </c>
      <c r="AP1090" s="1" t="str">
        <f>IFERROR(__xludf.DUMMYFUNCTION("""COMPUTED_VALUE"""),"")</f>
        <v/>
      </c>
      <c r="AR1090" s="1" t="s">
        <v>25</v>
      </c>
      <c r="AS1090" s="1" t="s">
        <v>25</v>
      </c>
      <c r="AT1090" s="1" t="s">
        <v>25</v>
      </c>
      <c r="AU1090" s="1" t="s">
        <v>25</v>
      </c>
      <c r="AV1090" s="1" t="s">
        <v>25</v>
      </c>
      <c r="AY1090" s="1" t="s">
        <v>25</v>
      </c>
      <c r="AZ1090" s="1" t="s">
        <v>25</v>
      </c>
      <c r="BA1090" s="1" t="s">
        <v>25</v>
      </c>
      <c r="BB1090" s="1" t="s">
        <v>25</v>
      </c>
      <c r="BC1090" s="1" t="s">
        <v>25</v>
      </c>
      <c r="BD1090" s="1"/>
      <c r="BE1090" s="1"/>
      <c r="BF1090" s="1"/>
      <c r="BG1090" s="1"/>
      <c r="BH1090" s="1"/>
      <c r="BI1090" s="1"/>
      <c r="BJ1090" s="1"/>
      <c r="BL1090" s="1" t="s">
        <v>25</v>
      </c>
    </row>
    <row r="1091" ht="15.75" customHeight="1">
      <c r="A1091" s="1"/>
      <c r="B1091" s="1"/>
      <c r="C1091" s="1"/>
      <c r="D1091" s="1" t="s">
        <v>25</v>
      </c>
      <c r="E1091" s="1" t="s">
        <v>25</v>
      </c>
      <c r="F1091" s="1" t="s">
        <v>25</v>
      </c>
      <c r="G1091" s="1" t="s">
        <v>25</v>
      </c>
      <c r="H1091" s="1" t="s">
        <v>25</v>
      </c>
      <c r="M1091" s="1"/>
      <c r="N1091" s="1"/>
      <c r="O1091" s="1"/>
      <c r="P1091" s="1"/>
      <c r="Q1091" s="1"/>
      <c r="S1091" s="1" t="s">
        <v>25</v>
      </c>
      <c r="T1091" s="1" t="s">
        <v>25</v>
      </c>
      <c r="U1091" s="1" t="s">
        <v>25</v>
      </c>
      <c r="V1091" s="1" t="s">
        <v>25</v>
      </c>
      <c r="W1091" s="1" t="s">
        <v>25</v>
      </c>
      <c r="Y1091" s="1" t="str">
        <f>IFERROR(__xludf.DUMMYFUNCTION("UNIQUE(S1091:W1091, TRUE)"),"")</f>
        <v/>
      </c>
      <c r="AE1091" s="1" t="str">
        <f t="shared" ref="AE1091:AI1091" si="1091">IF($A1091&lt;&gt;"", COUNTIF($D1091:$H1091, "=" &amp; Y1091),"")</f>
        <v/>
      </c>
      <c r="AF1091" s="1" t="str">
        <f t="shared" si="1091"/>
        <v/>
      </c>
      <c r="AG1091" s="1" t="str">
        <f t="shared" si="1091"/>
        <v/>
      </c>
      <c r="AH1091" s="1" t="str">
        <f t="shared" si="1091"/>
        <v/>
      </c>
      <c r="AI1091" s="1" t="str">
        <f t="shared" si="1091"/>
        <v/>
      </c>
      <c r="AJ1091" s="1" t="str">
        <f t="shared" si="3"/>
        <v/>
      </c>
      <c r="AL1091" s="1" t="str">
        <f>IFERROR(__xludf.DUMMYFUNCTION("IFERROR(TRANSPOSE(SORT(TRANSPOSE(FILTER(AE1091:AI1091, AE1091:AI1091&lt;&gt;0)),1, FALSE)))"),"")</f>
        <v/>
      </c>
      <c r="AM1091" s="1" t="str">
        <f>IFERROR(__xludf.DUMMYFUNCTION("""COMPUTED_VALUE"""),"")</f>
        <v/>
      </c>
      <c r="AN1091" s="1" t="str">
        <f>IFERROR(__xludf.DUMMYFUNCTION("""COMPUTED_VALUE"""),"")</f>
        <v/>
      </c>
      <c r="AO1091" s="1" t="str">
        <f>IFERROR(__xludf.DUMMYFUNCTION("""COMPUTED_VALUE"""),"")</f>
        <v/>
      </c>
      <c r="AP1091" s="1" t="str">
        <f>IFERROR(__xludf.DUMMYFUNCTION("""COMPUTED_VALUE"""),"")</f>
        <v/>
      </c>
      <c r="AR1091" s="1" t="s">
        <v>25</v>
      </c>
      <c r="AS1091" s="1" t="s">
        <v>25</v>
      </c>
      <c r="AT1091" s="1" t="s">
        <v>25</v>
      </c>
      <c r="AU1091" s="1" t="s">
        <v>25</v>
      </c>
      <c r="AV1091" s="1" t="s">
        <v>25</v>
      </c>
      <c r="AY1091" s="1" t="s">
        <v>25</v>
      </c>
      <c r="AZ1091" s="1" t="s">
        <v>25</v>
      </c>
      <c r="BA1091" s="1" t="s">
        <v>25</v>
      </c>
      <c r="BB1091" s="1" t="s">
        <v>25</v>
      </c>
      <c r="BC1091" s="1" t="s">
        <v>25</v>
      </c>
      <c r="BD1091" s="1"/>
      <c r="BE1091" s="1"/>
      <c r="BF1091" s="1"/>
      <c r="BG1091" s="1"/>
      <c r="BH1091" s="1"/>
      <c r="BI1091" s="1"/>
      <c r="BJ1091" s="1"/>
      <c r="BL1091" s="1" t="s">
        <v>25</v>
      </c>
    </row>
    <row r="1092" ht="15.75" customHeight="1">
      <c r="A1092" s="1"/>
      <c r="B1092" s="1"/>
      <c r="C1092" s="1"/>
      <c r="D1092" s="1" t="s">
        <v>25</v>
      </c>
      <c r="E1092" s="1" t="s">
        <v>25</v>
      </c>
      <c r="F1092" s="1" t="s">
        <v>25</v>
      </c>
      <c r="G1092" s="1" t="s">
        <v>25</v>
      </c>
      <c r="H1092" s="1" t="s">
        <v>25</v>
      </c>
      <c r="M1092" s="1"/>
      <c r="N1092" s="1"/>
      <c r="O1092" s="1"/>
      <c r="P1092" s="1"/>
      <c r="Q1092" s="1"/>
      <c r="S1092" s="1" t="s">
        <v>25</v>
      </c>
      <c r="T1092" s="1" t="s">
        <v>25</v>
      </c>
      <c r="U1092" s="1" t="s">
        <v>25</v>
      </c>
      <c r="V1092" s="1" t="s">
        <v>25</v>
      </c>
      <c r="W1092" s="1" t="s">
        <v>25</v>
      </c>
      <c r="Y1092" s="1" t="str">
        <f>IFERROR(__xludf.DUMMYFUNCTION("UNIQUE(S1092:W1092, TRUE)"),"")</f>
        <v/>
      </c>
      <c r="AE1092" s="1" t="str">
        <f t="shared" ref="AE1092:AI1092" si="1092">IF($A1092&lt;&gt;"", COUNTIF($D1092:$H1092, "=" &amp; Y1092),"")</f>
        <v/>
      </c>
      <c r="AF1092" s="1" t="str">
        <f t="shared" si="1092"/>
        <v/>
      </c>
      <c r="AG1092" s="1" t="str">
        <f t="shared" si="1092"/>
        <v/>
      </c>
      <c r="AH1092" s="1" t="str">
        <f t="shared" si="1092"/>
        <v/>
      </c>
      <c r="AI1092" s="1" t="str">
        <f t="shared" si="1092"/>
        <v/>
      </c>
      <c r="AJ1092" s="1" t="str">
        <f t="shared" si="3"/>
        <v/>
      </c>
      <c r="AL1092" s="1" t="str">
        <f>IFERROR(__xludf.DUMMYFUNCTION("IFERROR(TRANSPOSE(SORT(TRANSPOSE(FILTER(AE1092:AI1092, AE1092:AI1092&lt;&gt;0)),1, FALSE)))"),"")</f>
        <v/>
      </c>
      <c r="AM1092" s="1" t="str">
        <f>IFERROR(__xludf.DUMMYFUNCTION("""COMPUTED_VALUE"""),"")</f>
        <v/>
      </c>
      <c r="AN1092" s="1" t="str">
        <f>IFERROR(__xludf.DUMMYFUNCTION("""COMPUTED_VALUE"""),"")</f>
        <v/>
      </c>
      <c r="AO1092" s="1" t="str">
        <f>IFERROR(__xludf.DUMMYFUNCTION("""COMPUTED_VALUE"""),"")</f>
        <v/>
      </c>
      <c r="AP1092" s="1" t="str">
        <f>IFERROR(__xludf.DUMMYFUNCTION("""COMPUTED_VALUE"""),"")</f>
        <v/>
      </c>
      <c r="AR1092" s="1" t="s">
        <v>25</v>
      </c>
      <c r="AS1092" s="1" t="s">
        <v>25</v>
      </c>
      <c r="AT1092" s="1" t="s">
        <v>25</v>
      </c>
      <c r="AU1092" s="1" t="s">
        <v>25</v>
      </c>
      <c r="AV1092" s="1" t="s">
        <v>25</v>
      </c>
      <c r="AY1092" s="1" t="s">
        <v>25</v>
      </c>
      <c r="AZ1092" s="1" t="s">
        <v>25</v>
      </c>
      <c r="BA1092" s="1" t="s">
        <v>25</v>
      </c>
      <c r="BB1092" s="1" t="s">
        <v>25</v>
      </c>
      <c r="BC1092" s="1" t="s">
        <v>25</v>
      </c>
      <c r="BD1092" s="1"/>
      <c r="BE1092" s="1"/>
      <c r="BF1092" s="1"/>
      <c r="BG1092" s="1"/>
      <c r="BH1092" s="1"/>
      <c r="BI1092" s="1"/>
      <c r="BJ1092" s="1"/>
      <c r="BL1092" s="1" t="s">
        <v>25</v>
      </c>
    </row>
    <row r="1093" ht="15.75" customHeight="1">
      <c r="A1093" s="1"/>
      <c r="B1093" s="1"/>
      <c r="C1093" s="1"/>
      <c r="D1093" s="1" t="s">
        <v>25</v>
      </c>
      <c r="E1093" s="1" t="s">
        <v>25</v>
      </c>
      <c r="F1093" s="1" t="s">
        <v>25</v>
      </c>
      <c r="G1093" s="1" t="s">
        <v>25</v>
      </c>
      <c r="H1093" s="1" t="s">
        <v>25</v>
      </c>
      <c r="M1093" s="1"/>
      <c r="N1093" s="1"/>
      <c r="O1093" s="1"/>
      <c r="P1093" s="1"/>
      <c r="Q1093" s="1"/>
      <c r="S1093" s="1" t="s">
        <v>25</v>
      </c>
      <c r="T1093" s="1" t="s">
        <v>25</v>
      </c>
      <c r="U1093" s="1" t="s">
        <v>25</v>
      </c>
      <c r="V1093" s="1" t="s">
        <v>25</v>
      </c>
      <c r="W1093" s="1" t="s">
        <v>25</v>
      </c>
      <c r="Y1093" s="1" t="str">
        <f>IFERROR(__xludf.DUMMYFUNCTION("UNIQUE(S1093:W1093, TRUE)"),"")</f>
        <v/>
      </c>
      <c r="AE1093" s="1" t="str">
        <f t="shared" ref="AE1093:AI1093" si="1093">IF($A1093&lt;&gt;"", COUNTIF($D1093:$H1093, "=" &amp; Y1093),"")</f>
        <v/>
      </c>
      <c r="AF1093" s="1" t="str">
        <f t="shared" si="1093"/>
        <v/>
      </c>
      <c r="AG1093" s="1" t="str">
        <f t="shared" si="1093"/>
        <v/>
      </c>
      <c r="AH1093" s="1" t="str">
        <f t="shared" si="1093"/>
        <v/>
      </c>
      <c r="AI1093" s="1" t="str">
        <f t="shared" si="1093"/>
        <v/>
      </c>
      <c r="AJ1093" s="1" t="str">
        <f t="shared" si="3"/>
        <v/>
      </c>
      <c r="AL1093" s="1" t="str">
        <f>IFERROR(__xludf.DUMMYFUNCTION("IFERROR(TRANSPOSE(SORT(TRANSPOSE(FILTER(AE1093:AI1093, AE1093:AI1093&lt;&gt;0)),1, FALSE)))"),"")</f>
        <v/>
      </c>
      <c r="AM1093" s="1" t="str">
        <f>IFERROR(__xludf.DUMMYFUNCTION("""COMPUTED_VALUE"""),"")</f>
        <v/>
      </c>
      <c r="AN1093" s="1" t="str">
        <f>IFERROR(__xludf.DUMMYFUNCTION("""COMPUTED_VALUE"""),"")</f>
        <v/>
      </c>
      <c r="AO1093" s="1" t="str">
        <f>IFERROR(__xludf.DUMMYFUNCTION("""COMPUTED_VALUE"""),"")</f>
        <v/>
      </c>
      <c r="AP1093" s="1" t="str">
        <f>IFERROR(__xludf.DUMMYFUNCTION("""COMPUTED_VALUE"""),"")</f>
        <v/>
      </c>
      <c r="AR1093" s="1" t="s">
        <v>25</v>
      </c>
      <c r="AS1093" s="1" t="s">
        <v>25</v>
      </c>
      <c r="AT1093" s="1" t="s">
        <v>25</v>
      </c>
      <c r="AU1093" s="1" t="s">
        <v>25</v>
      </c>
      <c r="AV1093" s="1" t="s">
        <v>25</v>
      </c>
      <c r="AY1093" s="1" t="s">
        <v>25</v>
      </c>
      <c r="AZ1093" s="1" t="s">
        <v>25</v>
      </c>
      <c r="BA1093" s="1" t="s">
        <v>25</v>
      </c>
      <c r="BB1093" s="1" t="s">
        <v>25</v>
      </c>
      <c r="BC1093" s="1" t="s">
        <v>25</v>
      </c>
      <c r="BD1093" s="1"/>
      <c r="BE1093" s="1"/>
      <c r="BF1093" s="1"/>
      <c r="BG1093" s="1"/>
      <c r="BH1093" s="1"/>
      <c r="BI1093" s="1"/>
      <c r="BJ1093" s="1"/>
      <c r="BL1093" s="1" t="s">
        <v>25</v>
      </c>
    </row>
    <row r="1094" ht="15.75" customHeight="1">
      <c r="A1094" s="1"/>
      <c r="B1094" s="1"/>
      <c r="C1094" s="1"/>
      <c r="D1094" s="1" t="s">
        <v>25</v>
      </c>
      <c r="E1094" s="1" t="s">
        <v>25</v>
      </c>
      <c r="F1094" s="1" t="s">
        <v>25</v>
      </c>
      <c r="G1094" s="1" t="s">
        <v>25</v>
      </c>
      <c r="H1094" s="1" t="s">
        <v>25</v>
      </c>
      <c r="M1094" s="1"/>
      <c r="N1094" s="1"/>
      <c r="O1094" s="1"/>
      <c r="P1094" s="1"/>
      <c r="Q1094" s="1"/>
      <c r="S1094" s="1" t="s">
        <v>25</v>
      </c>
      <c r="T1094" s="1" t="s">
        <v>25</v>
      </c>
      <c r="U1094" s="1" t="s">
        <v>25</v>
      </c>
      <c r="V1094" s="1" t="s">
        <v>25</v>
      </c>
      <c r="W1094" s="1" t="s">
        <v>25</v>
      </c>
      <c r="Y1094" s="1" t="str">
        <f>IFERROR(__xludf.DUMMYFUNCTION("UNIQUE(S1094:W1094, TRUE)"),"")</f>
        <v/>
      </c>
      <c r="AE1094" s="1" t="str">
        <f t="shared" ref="AE1094:AI1094" si="1094">IF($A1094&lt;&gt;"", COUNTIF($D1094:$H1094, "=" &amp; Y1094),"")</f>
        <v/>
      </c>
      <c r="AF1094" s="1" t="str">
        <f t="shared" si="1094"/>
        <v/>
      </c>
      <c r="AG1094" s="1" t="str">
        <f t="shared" si="1094"/>
        <v/>
      </c>
      <c r="AH1094" s="1" t="str">
        <f t="shared" si="1094"/>
        <v/>
      </c>
      <c r="AI1094" s="1" t="str">
        <f t="shared" si="1094"/>
        <v/>
      </c>
      <c r="AJ1094" s="1" t="str">
        <f t="shared" si="3"/>
        <v/>
      </c>
      <c r="AL1094" s="1" t="str">
        <f>IFERROR(__xludf.DUMMYFUNCTION("IFERROR(TRANSPOSE(SORT(TRANSPOSE(FILTER(AE1094:AI1094, AE1094:AI1094&lt;&gt;0)),1, FALSE)))"),"")</f>
        <v/>
      </c>
      <c r="AM1094" s="1" t="str">
        <f>IFERROR(__xludf.DUMMYFUNCTION("""COMPUTED_VALUE"""),"")</f>
        <v/>
      </c>
      <c r="AN1094" s="1" t="str">
        <f>IFERROR(__xludf.DUMMYFUNCTION("""COMPUTED_VALUE"""),"")</f>
        <v/>
      </c>
      <c r="AO1094" s="1" t="str">
        <f>IFERROR(__xludf.DUMMYFUNCTION("""COMPUTED_VALUE"""),"")</f>
        <v/>
      </c>
      <c r="AP1094" s="1" t="str">
        <f>IFERROR(__xludf.DUMMYFUNCTION("""COMPUTED_VALUE"""),"")</f>
        <v/>
      </c>
      <c r="AR1094" s="1" t="s">
        <v>25</v>
      </c>
      <c r="AS1094" s="1" t="s">
        <v>25</v>
      </c>
      <c r="AT1094" s="1" t="s">
        <v>25</v>
      </c>
      <c r="AU1094" s="1" t="s">
        <v>25</v>
      </c>
      <c r="AV1094" s="1" t="s">
        <v>25</v>
      </c>
      <c r="AY1094" s="1" t="s">
        <v>25</v>
      </c>
      <c r="AZ1094" s="1" t="s">
        <v>25</v>
      </c>
      <c r="BA1094" s="1" t="s">
        <v>25</v>
      </c>
      <c r="BB1094" s="1" t="s">
        <v>25</v>
      </c>
      <c r="BC1094" s="1" t="s">
        <v>25</v>
      </c>
      <c r="BD1094" s="1"/>
      <c r="BE1094" s="1"/>
      <c r="BF1094" s="1"/>
      <c r="BG1094" s="1"/>
      <c r="BH1094" s="1"/>
      <c r="BI1094" s="1"/>
      <c r="BJ1094" s="1"/>
      <c r="BL1094" s="1" t="s">
        <v>25</v>
      </c>
    </row>
    <row r="1095" ht="15.75" customHeight="1">
      <c r="A1095" s="1"/>
      <c r="B1095" s="1"/>
      <c r="C1095" s="1"/>
      <c r="D1095" s="1" t="s">
        <v>25</v>
      </c>
      <c r="E1095" s="1" t="s">
        <v>25</v>
      </c>
      <c r="F1095" s="1" t="s">
        <v>25</v>
      </c>
      <c r="G1095" s="1" t="s">
        <v>25</v>
      </c>
      <c r="H1095" s="1" t="s">
        <v>25</v>
      </c>
      <c r="M1095" s="1"/>
      <c r="N1095" s="1"/>
      <c r="O1095" s="1"/>
      <c r="P1095" s="1"/>
      <c r="Q1095" s="1"/>
      <c r="S1095" s="1" t="s">
        <v>25</v>
      </c>
      <c r="T1095" s="1" t="s">
        <v>25</v>
      </c>
      <c r="U1095" s="1" t="s">
        <v>25</v>
      </c>
      <c r="V1095" s="1" t="s">
        <v>25</v>
      </c>
      <c r="W1095" s="1" t="s">
        <v>25</v>
      </c>
      <c r="Y1095" s="1" t="str">
        <f>IFERROR(__xludf.DUMMYFUNCTION("UNIQUE(S1095:W1095, TRUE)"),"")</f>
        <v/>
      </c>
      <c r="AE1095" s="1" t="str">
        <f t="shared" ref="AE1095:AI1095" si="1095">IF($A1095&lt;&gt;"", COUNTIF($D1095:$H1095, "=" &amp; Y1095),"")</f>
        <v/>
      </c>
      <c r="AF1095" s="1" t="str">
        <f t="shared" si="1095"/>
        <v/>
      </c>
      <c r="AG1095" s="1" t="str">
        <f t="shared" si="1095"/>
        <v/>
      </c>
      <c r="AH1095" s="1" t="str">
        <f t="shared" si="1095"/>
        <v/>
      </c>
      <c r="AI1095" s="1" t="str">
        <f t="shared" si="1095"/>
        <v/>
      </c>
      <c r="AJ1095" s="1" t="str">
        <f t="shared" si="3"/>
        <v/>
      </c>
      <c r="AL1095" s="1" t="str">
        <f>IFERROR(__xludf.DUMMYFUNCTION("IFERROR(TRANSPOSE(SORT(TRANSPOSE(FILTER(AE1095:AI1095, AE1095:AI1095&lt;&gt;0)),1, FALSE)))"),"")</f>
        <v/>
      </c>
      <c r="AM1095" s="1" t="str">
        <f>IFERROR(__xludf.DUMMYFUNCTION("""COMPUTED_VALUE"""),"")</f>
        <v/>
      </c>
      <c r="AN1095" s="1" t="str">
        <f>IFERROR(__xludf.DUMMYFUNCTION("""COMPUTED_VALUE"""),"")</f>
        <v/>
      </c>
      <c r="AO1095" s="1" t="str">
        <f>IFERROR(__xludf.DUMMYFUNCTION("""COMPUTED_VALUE"""),"")</f>
        <v/>
      </c>
      <c r="AP1095" s="1" t="str">
        <f>IFERROR(__xludf.DUMMYFUNCTION("""COMPUTED_VALUE"""),"")</f>
        <v/>
      </c>
      <c r="AR1095" s="1" t="s">
        <v>25</v>
      </c>
      <c r="AS1095" s="1" t="s">
        <v>25</v>
      </c>
      <c r="AT1095" s="1" t="s">
        <v>25</v>
      </c>
      <c r="AU1095" s="1" t="s">
        <v>25</v>
      </c>
      <c r="AV1095" s="1" t="s">
        <v>25</v>
      </c>
      <c r="AY1095" s="1" t="s">
        <v>25</v>
      </c>
      <c r="AZ1095" s="1" t="s">
        <v>25</v>
      </c>
      <c r="BA1095" s="1" t="s">
        <v>25</v>
      </c>
      <c r="BB1095" s="1" t="s">
        <v>25</v>
      </c>
      <c r="BC1095" s="1" t="s">
        <v>25</v>
      </c>
      <c r="BD1095" s="1"/>
      <c r="BE1095" s="1"/>
      <c r="BF1095" s="1"/>
      <c r="BG1095" s="1"/>
      <c r="BH1095" s="1"/>
      <c r="BI1095" s="1"/>
      <c r="BJ1095" s="1"/>
      <c r="BL1095" s="1" t="s">
        <v>25</v>
      </c>
    </row>
    <row r="1096" ht="15.75" customHeight="1">
      <c r="A1096" s="1"/>
      <c r="B1096" s="1"/>
      <c r="C1096" s="1"/>
      <c r="D1096" s="1" t="s">
        <v>25</v>
      </c>
      <c r="E1096" s="1" t="s">
        <v>25</v>
      </c>
      <c r="F1096" s="1" t="s">
        <v>25</v>
      </c>
      <c r="G1096" s="1" t="s">
        <v>25</v>
      </c>
      <c r="H1096" s="1" t="s">
        <v>25</v>
      </c>
      <c r="M1096" s="1"/>
      <c r="N1096" s="1"/>
      <c r="O1096" s="1"/>
      <c r="P1096" s="1"/>
      <c r="Q1096" s="1"/>
      <c r="S1096" s="1" t="s">
        <v>25</v>
      </c>
      <c r="T1096" s="1" t="s">
        <v>25</v>
      </c>
      <c r="U1096" s="1" t="s">
        <v>25</v>
      </c>
      <c r="V1096" s="1" t="s">
        <v>25</v>
      </c>
      <c r="W1096" s="1" t="s">
        <v>25</v>
      </c>
      <c r="Y1096" s="1" t="str">
        <f>IFERROR(__xludf.DUMMYFUNCTION("UNIQUE(S1096:W1096, TRUE)"),"")</f>
        <v/>
      </c>
      <c r="AE1096" s="1" t="str">
        <f t="shared" ref="AE1096:AI1096" si="1096">IF($A1096&lt;&gt;"", COUNTIF($D1096:$H1096, "=" &amp; Y1096),"")</f>
        <v/>
      </c>
      <c r="AF1096" s="1" t="str">
        <f t="shared" si="1096"/>
        <v/>
      </c>
      <c r="AG1096" s="1" t="str">
        <f t="shared" si="1096"/>
        <v/>
      </c>
      <c r="AH1096" s="1" t="str">
        <f t="shared" si="1096"/>
        <v/>
      </c>
      <c r="AI1096" s="1" t="str">
        <f t="shared" si="1096"/>
        <v/>
      </c>
      <c r="AJ1096" s="1" t="str">
        <f t="shared" si="3"/>
        <v/>
      </c>
      <c r="AL1096" s="1" t="str">
        <f>IFERROR(__xludf.DUMMYFUNCTION("IFERROR(TRANSPOSE(SORT(TRANSPOSE(FILTER(AE1096:AI1096, AE1096:AI1096&lt;&gt;0)),1, FALSE)))"),"")</f>
        <v/>
      </c>
      <c r="AM1096" s="1" t="str">
        <f>IFERROR(__xludf.DUMMYFUNCTION("""COMPUTED_VALUE"""),"")</f>
        <v/>
      </c>
      <c r="AN1096" s="1" t="str">
        <f>IFERROR(__xludf.DUMMYFUNCTION("""COMPUTED_VALUE"""),"")</f>
        <v/>
      </c>
      <c r="AO1096" s="1" t="str">
        <f>IFERROR(__xludf.DUMMYFUNCTION("""COMPUTED_VALUE"""),"")</f>
        <v/>
      </c>
      <c r="AP1096" s="1" t="str">
        <f>IFERROR(__xludf.DUMMYFUNCTION("""COMPUTED_VALUE"""),"")</f>
        <v/>
      </c>
      <c r="AR1096" s="1" t="s">
        <v>25</v>
      </c>
      <c r="AS1096" s="1" t="s">
        <v>25</v>
      </c>
      <c r="AT1096" s="1" t="s">
        <v>25</v>
      </c>
      <c r="AU1096" s="1" t="s">
        <v>25</v>
      </c>
      <c r="AV1096" s="1" t="s">
        <v>25</v>
      </c>
      <c r="AY1096" s="1" t="s">
        <v>25</v>
      </c>
      <c r="AZ1096" s="1" t="s">
        <v>25</v>
      </c>
      <c r="BA1096" s="1" t="s">
        <v>25</v>
      </c>
      <c r="BB1096" s="1" t="s">
        <v>25</v>
      </c>
      <c r="BC1096" s="1" t="s">
        <v>25</v>
      </c>
      <c r="BD1096" s="1"/>
      <c r="BE1096" s="1"/>
      <c r="BF1096" s="1"/>
      <c r="BG1096" s="1"/>
      <c r="BH1096" s="1"/>
      <c r="BI1096" s="1"/>
      <c r="BJ1096" s="1"/>
      <c r="BL1096" s="1" t="s">
        <v>25</v>
      </c>
    </row>
    <row r="1097" ht="15.75" customHeight="1">
      <c r="A1097" s="1"/>
      <c r="B1097" s="1"/>
      <c r="C1097" s="1"/>
      <c r="D1097" s="1" t="s">
        <v>25</v>
      </c>
      <c r="E1097" s="1" t="s">
        <v>25</v>
      </c>
      <c r="F1097" s="1" t="s">
        <v>25</v>
      </c>
      <c r="G1097" s="1" t="s">
        <v>25</v>
      </c>
      <c r="H1097" s="1" t="s">
        <v>25</v>
      </c>
      <c r="M1097" s="1"/>
      <c r="N1097" s="1"/>
      <c r="O1097" s="1"/>
      <c r="P1097" s="1"/>
      <c r="Q1097" s="1"/>
      <c r="S1097" s="1" t="s">
        <v>25</v>
      </c>
      <c r="T1097" s="1" t="s">
        <v>25</v>
      </c>
      <c r="U1097" s="1" t="s">
        <v>25</v>
      </c>
      <c r="V1097" s="1" t="s">
        <v>25</v>
      </c>
      <c r="W1097" s="1" t="s">
        <v>25</v>
      </c>
      <c r="Y1097" s="1" t="str">
        <f>IFERROR(__xludf.DUMMYFUNCTION("UNIQUE(S1097:W1097, TRUE)"),"")</f>
        <v/>
      </c>
      <c r="AE1097" s="1" t="str">
        <f t="shared" ref="AE1097:AI1097" si="1097">IF($A1097&lt;&gt;"", COUNTIF($D1097:$H1097, "=" &amp; Y1097),"")</f>
        <v/>
      </c>
      <c r="AF1097" s="1" t="str">
        <f t="shared" si="1097"/>
        <v/>
      </c>
      <c r="AG1097" s="1" t="str">
        <f t="shared" si="1097"/>
        <v/>
      </c>
      <c r="AH1097" s="1" t="str">
        <f t="shared" si="1097"/>
        <v/>
      </c>
      <c r="AI1097" s="1" t="str">
        <f t="shared" si="1097"/>
        <v/>
      </c>
      <c r="AJ1097" s="1" t="str">
        <f t="shared" si="3"/>
        <v/>
      </c>
      <c r="AL1097" s="1" t="str">
        <f>IFERROR(__xludf.DUMMYFUNCTION("IFERROR(TRANSPOSE(SORT(TRANSPOSE(FILTER(AE1097:AI1097, AE1097:AI1097&lt;&gt;0)),1, FALSE)))"),"")</f>
        <v/>
      </c>
      <c r="AM1097" s="1" t="str">
        <f>IFERROR(__xludf.DUMMYFUNCTION("""COMPUTED_VALUE"""),"")</f>
        <v/>
      </c>
      <c r="AN1097" s="1" t="str">
        <f>IFERROR(__xludf.DUMMYFUNCTION("""COMPUTED_VALUE"""),"")</f>
        <v/>
      </c>
      <c r="AO1097" s="1" t="str">
        <f>IFERROR(__xludf.DUMMYFUNCTION("""COMPUTED_VALUE"""),"")</f>
        <v/>
      </c>
      <c r="AP1097" s="1" t="str">
        <f>IFERROR(__xludf.DUMMYFUNCTION("""COMPUTED_VALUE"""),"")</f>
        <v/>
      </c>
      <c r="AR1097" s="1" t="s">
        <v>25</v>
      </c>
      <c r="AS1097" s="1" t="s">
        <v>25</v>
      </c>
      <c r="AT1097" s="1" t="s">
        <v>25</v>
      </c>
      <c r="AU1097" s="1" t="s">
        <v>25</v>
      </c>
      <c r="AV1097" s="1" t="s">
        <v>25</v>
      </c>
      <c r="AY1097" s="1" t="s">
        <v>25</v>
      </c>
      <c r="AZ1097" s="1" t="s">
        <v>25</v>
      </c>
      <c r="BA1097" s="1" t="s">
        <v>25</v>
      </c>
      <c r="BB1097" s="1" t="s">
        <v>25</v>
      </c>
      <c r="BC1097" s="1" t="s">
        <v>25</v>
      </c>
      <c r="BD1097" s="1"/>
      <c r="BE1097" s="1"/>
      <c r="BF1097" s="1"/>
      <c r="BG1097" s="1"/>
      <c r="BH1097" s="1"/>
      <c r="BI1097" s="1"/>
      <c r="BJ1097" s="1"/>
      <c r="BL1097" s="1" t="s">
        <v>25</v>
      </c>
    </row>
    <row r="1098" ht="15.75" customHeight="1">
      <c r="A1098" s="1"/>
      <c r="B1098" s="1"/>
      <c r="C1098" s="1"/>
      <c r="D1098" s="1" t="s">
        <v>25</v>
      </c>
      <c r="E1098" s="1" t="s">
        <v>25</v>
      </c>
      <c r="F1098" s="1" t="s">
        <v>25</v>
      </c>
      <c r="G1098" s="1" t="s">
        <v>25</v>
      </c>
      <c r="H1098" s="1" t="s">
        <v>25</v>
      </c>
      <c r="M1098" s="1"/>
      <c r="N1098" s="1"/>
      <c r="O1098" s="1"/>
      <c r="P1098" s="1"/>
      <c r="Q1098" s="1"/>
      <c r="S1098" s="1" t="s">
        <v>25</v>
      </c>
      <c r="T1098" s="1" t="s">
        <v>25</v>
      </c>
      <c r="U1098" s="1" t="s">
        <v>25</v>
      </c>
      <c r="V1098" s="1" t="s">
        <v>25</v>
      </c>
      <c r="W1098" s="1" t="s">
        <v>25</v>
      </c>
      <c r="Y1098" s="1" t="str">
        <f>IFERROR(__xludf.DUMMYFUNCTION("UNIQUE(S1098:W1098, TRUE)"),"")</f>
        <v/>
      </c>
      <c r="AE1098" s="1" t="str">
        <f t="shared" ref="AE1098:AI1098" si="1098">IF($A1098&lt;&gt;"", COUNTIF($D1098:$H1098, "=" &amp; Y1098),"")</f>
        <v/>
      </c>
      <c r="AF1098" s="1" t="str">
        <f t="shared" si="1098"/>
        <v/>
      </c>
      <c r="AG1098" s="1" t="str">
        <f t="shared" si="1098"/>
        <v/>
      </c>
      <c r="AH1098" s="1" t="str">
        <f t="shared" si="1098"/>
        <v/>
      </c>
      <c r="AI1098" s="1" t="str">
        <f t="shared" si="1098"/>
        <v/>
      </c>
      <c r="AJ1098" s="1" t="str">
        <f t="shared" si="3"/>
        <v/>
      </c>
      <c r="AL1098" s="1" t="str">
        <f>IFERROR(__xludf.DUMMYFUNCTION("IFERROR(TRANSPOSE(SORT(TRANSPOSE(FILTER(AE1098:AI1098, AE1098:AI1098&lt;&gt;0)),1, FALSE)))"),"")</f>
        <v/>
      </c>
      <c r="AM1098" s="1" t="str">
        <f>IFERROR(__xludf.DUMMYFUNCTION("""COMPUTED_VALUE"""),"")</f>
        <v/>
      </c>
      <c r="AN1098" s="1" t="str">
        <f>IFERROR(__xludf.DUMMYFUNCTION("""COMPUTED_VALUE"""),"")</f>
        <v/>
      </c>
      <c r="AO1098" s="1" t="str">
        <f>IFERROR(__xludf.DUMMYFUNCTION("""COMPUTED_VALUE"""),"")</f>
        <v/>
      </c>
      <c r="AP1098" s="1" t="str">
        <f>IFERROR(__xludf.DUMMYFUNCTION("""COMPUTED_VALUE"""),"")</f>
        <v/>
      </c>
      <c r="AR1098" s="1" t="s">
        <v>25</v>
      </c>
      <c r="AS1098" s="1" t="s">
        <v>25</v>
      </c>
      <c r="AT1098" s="1" t="s">
        <v>25</v>
      </c>
      <c r="AU1098" s="1" t="s">
        <v>25</v>
      </c>
      <c r="AV1098" s="1" t="s">
        <v>25</v>
      </c>
      <c r="AY1098" s="1" t="s">
        <v>25</v>
      </c>
      <c r="AZ1098" s="1" t="s">
        <v>25</v>
      </c>
      <c r="BA1098" s="1" t="s">
        <v>25</v>
      </c>
      <c r="BB1098" s="1" t="s">
        <v>25</v>
      </c>
      <c r="BC1098" s="1" t="s">
        <v>25</v>
      </c>
      <c r="BD1098" s="1"/>
      <c r="BE1098" s="1"/>
      <c r="BF1098" s="1"/>
      <c r="BG1098" s="1"/>
      <c r="BH1098" s="1"/>
      <c r="BI1098" s="1"/>
      <c r="BJ1098" s="1"/>
      <c r="BL1098" s="1" t="s">
        <v>25</v>
      </c>
    </row>
    <row r="1099" ht="15.75" customHeight="1">
      <c r="A1099" s="1"/>
      <c r="B1099" s="1"/>
      <c r="C1099" s="1"/>
      <c r="D1099" s="1" t="s">
        <v>25</v>
      </c>
      <c r="E1099" s="1" t="s">
        <v>25</v>
      </c>
      <c r="F1099" s="1" t="s">
        <v>25</v>
      </c>
      <c r="G1099" s="1" t="s">
        <v>25</v>
      </c>
      <c r="H1099" s="1" t="s">
        <v>25</v>
      </c>
      <c r="M1099" s="1"/>
      <c r="N1099" s="1"/>
      <c r="O1099" s="1"/>
      <c r="P1099" s="1"/>
      <c r="Q1099" s="1"/>
      <c r="S1099" s="1" t="s">
        <v>25</v>
      </c>
      <c r="T1099" s="1" t="s">
        <v>25</v>
      </c>
      <c r="U1099" s="1" t="s">
        <v>25</v>
      </c>
      <c r="V1099" s="1" t="s">
        <v>25</v>
      </c>
      <c r="W1099" s="1" t="s">
        <v>25</v>
      </c>
      <c r="Y1099" s="1" t="str">
        <f>IFERROR(__xludf.DUMMYFUNCTION("UNIQUE(S1099:W1099, TRUE)"),"")</f>
        <v/>
      </c>
      <c r="AE1099" s="1" t="str">
        <f t="shared" ref="AE1099:AI1099" si="1099">IF($A1099&lt;&gt;"", COUNTIF($D1099:$H1099, "=" &amp; Y1099),"")</f>
        <v/>
      </c>
      <c r="AF1099" s="1" t="str">
        <f t="shared" si="1099"/>
        <v/>
      </c>
      <c r="AG1099" s="1" t="str">
        <f t="shared" si="1099"/>
        <v/>
      </c>
      <c r="AH1099" s="1" t="str">
        <f t="shared" si="1099"/>
        <v/>
      </c>
      <c r="AI1099" s="1" t="str">
        <f t="shared" si="1099"/>
        <v/>
      </c>
      <c r="AJ1099" s="1" t="str">
        <f t="shared" si="3"/>
        <v/>
      </c>
      <c r="AL1099" s="1" t="str">
        <f>IFERROR(__xludf.DUMMYFUNCTION("IFERROR(TRANSPOSE(SORT(TRANSPOSE(FILTER(AE1099:AI1099, AE1099:AI1099&lt;&gt;0)),1, FALSE)))"),"")</f>
        <v/>
      </c>
      <c r="AM1099" s="1" t="str">
        <f>IFERROR(__xludf.DUMMYFUNCTION("""COMPUTED_VALUE"""),"")</f>
        <v/>
      </c>
      <c r="AN1099" s="1" t="str">
        <f>IFERROR(__xludf.DUMMYFUNCTION("""COMPUTED_VALUE"""),"")</f>
        <v/>
      </c>
      <c r="AO1099" s="1" t="str">
        <f>IFERROR(__xludf.DUMMYFUNCTION("""COMPUTED_VALUE"""),"")</f>
        <v/>
      </c>
      <c r="AP1099" s="1" t="str">
        <f>IFERROR(__xludf.DUMMYFUNCTION("""COMPUTED_VALUE"""),"")</f>
        <v/>
      </c>
      <c r="AR1099" s="1" t="s">
        <v>25</v>
      </c>
      <c r="AS1099" s="1" t="s">
        <v>25</v>
      </c>
      <c r="AT1099" s="1" t="s">
        <v>25</v>
      </c>
      <c r="AU1099" s="1" t="s">
        <v>25</v>
      </c>
      <c r="AV1099" s="1" t="s">
        <v>25</v>
      </c>
      <c r="AY1099" s="1" t="s">
        <v>25</v>
      </c>
      <c r="AZ1099" s="1" t="s">
        <v>25</v>
      </c>
      <c r="BA1099" s="1" t="s">
        <v>25</v>
      </c>
      <c r="BB1099" s="1" t="s">
        <v>25</v>
      </c>
      <c r="BC1099" s="1" t="s">
        <v>25</v>
      </c>
      <c r="BD1099" s="1"/>
      <c r="BE1099" s="1"/>
      <c r="BF1099" s="1"/>
      <c r="BG1099" s="1"/>
      <c r="BH1099" s="1"/>
      <c r="BI1099" s="1"/>
      <c r="BJ1099" s="1"/>
      <c r="BL1099" s="1" t="s">
        <v>25</v>
      </c>
    </row>
    <row r="1100" ht="15.75" customHeight="1">
      <c r="A1100" s="1"/>
      <c r="B1100" s="1"/>
      <c r="C1100" s="1"/>
      <c r="D1100" s="1" t="s">
        <v>25</v>
      </c>
      <c r="E1100" s="1" t="s">
        <v>25</v>
      </c>
      <c r="F1100" s="1" t="s">
        <v>25</v>
      </c>
      <c r="G1100" s="1" t="s">
        <v>25</v>
      </c>
      <c r="H1100" s="1" t="s">
        <v>25</v>
      </c>
      <c r="M1100" s="1"/>
      <c r="N1100" s="1"/>
      <c r="O1100" s="1"/>
      <c r="P1100" s="1"/>
      <c r="Q1100" s="1"/>
      <c r="S1100" s="1" t="s">
        <v>25</v>
      </c>
      <c r="T1100" s="1" t="s">
        <v>25</v>
      </c>
      <c r="U1100" s="1" t="s">
        <v>25</v>
      </c>
      <c r="V1100" s="1" t="s">
        <v>25</v>
      </c>
      <c r="W1100" s="1" t="s">
        <v>25</v>
      </c>
      <c r="Y1100" s="1" t="str">
        <f>IFERROR(__xludf.DUMMYFUNCTION("UNIQUE(S1100:W1100, TRUE)"),"")</f>
        <v/>
      </c>
      <c r="AE1100" s="1" t="str">
        <f t="shared" ref="AE1100:AI1100" si="1100">IF($A1100&lt;&gt;"", COUNTIF($D1100:$H1100, "=" &amp; Y1100),"")</f>
        <v/>
      </c>
      <c r="AF1100" s="1" t="str">
        <f t="shared" si="1100"/>
        <v/>
      </c>
      <c r="AG1100" s="1" t="str">
        <f t="shared" si="1100"/>
        <v/>
      </c>
      <c r="AH1100" s="1" t="str">
        <f t="shared" si="1100"/>
        <v/>
      </c>
      <c r="AI1100" s="1" t="str">
        <f t="shared" si="1100"/>
        <v/>
      </c>
      <c r="AJ1100" s="1" t="str">
        <f t="shared" si="3"/>
        <v/>
      </c>
      <c r="AL1100" s="1" t="str">
        <f>IFERROR(__xludf.DUMMYFUNCTION("IFERROR(TRANSPOSE(SORT(TRANSPOSE(FILTER(AE1100:AI1100, AE1100:AI1100&lt;&gt;0)),1, FALSE)))"),"")</f>
        <v/>
      </c>
      <c r="AM1100" s="1" t="str">
        <f>IFERROR(__xludf.DUMMYFUNCTION("""COMPUTED_VALUE"""),"")</f>
        <v/>
      </c>
      <c r="AN1100" s="1" t="str">
        <f>IFERROR(__xludf.DUMMYFUNCTION("""COMPUTED_VALUE"""),"")</f>
        <v/>
      </c>
      <c r="AO1100" s="1" t="str">
        <f>IFERROR(__xludf.DUMMYFUNCTION("""COMPUTED_VALUE"""),"")</f>
        <v/>
      </c>
      <c r="AP1100" s="1" t="str">
        <f>IFERROR(__xludf.DUMMYFUNCTION("""COMPUTED_VALUE"""),"")</f>
        <v/>
      </c>
      <c r="AR1100" s="1" t="s">
        <v>25</v>
      </c>
      <c r="AS1100" s="1" t="s">
        <v>25</v>
      </c>
      <c r="AT1100" s="1" t="s">
        <v>25</v>
      </c>
      <c r="AU1100" s="1" t="s">
        <v>25</v>
      </c>
      <c r="AV1100" s="1" t="s">
        <v>25</v>
      </c>
      <c r="AY1100" s="1" t="s">
        <v>25</v>
      </c>
      <c r="AZ1100" s="1" t="s">
        <v>25</v>
      </c>
      <c r="BA1100" s="1" t="s">
        <v>25</v>
      </c>
      <c r="BB1100" s="1" t="s">
        <v>25</v>
      </c>
      <c r="BC1100" s="1" t="s">
        <v>25</v>
      </c>
      <c r="BD1100" s="1"/>
      <c r="BE1100" s="1"/>
      <c r="BF1100" s="1"/>
      <c r="BG1100" s="1"/>
      <c r="BH1100" s="1"/>
      <c r="BI1100" s="1"/>
      <c r="BJ1100" s="1"/>
      <c r="BL1100" s="1" t="s">
        <v>25</v>
      </c>
    </row>
    <row r="1101" ht="15.75" customHeight="1">
      <c r="A1101" s="1"/>
      <c r="B1101" s="1"/>
      <c r="C1101" s="1"/>
      <c r="D1101" s="1" t="s">
        <v>25</v>
      </c>
      <c r="E1101" s="1" t="s">
        <v>25</v>
      </c>
      <c r="F1101" s="1" t="s">
        <v>25</v>
      </c>
      <c r="G1101" s="1" t="s">
        <v>25</v>
      </c>
      <c r="H1101" s="1" t="s">
        <v>25</v>
      </c>
      <c r="M1101" s="1"/>
      <c r="N1101" s="1"/>
      <c r="O1101" s="1"/>
      <c r="P1101" s="1"/>
      <c r="Q1101" s="1"/>
      <c r="S1101" s="1" t="s">
        <v>25</v>
      </c>
      <c r="T1101" s="1" t="s">
        <v>25</v>
      </c>
      <c r="U1101" s="1" t="s">
        <v>25</v>
      </c>
      <c r="V1101" s="1" t="s">
        <v>25</v>
      </c>
      <c r="W1101" s="1" t="s">
        <v>25</v>
      </c>
      <c r="Y1101" s="1" t="str">
        <f>IFERROR(__xludf.DUMMYFUNCTION("UNIQUE(S1101:W1101, TRUE)"),"")</f>
        <v/>
      </c>
      <c r="AE1101" s="1" t="str">
        <f t="shared" ref="AE1101:AI1101" si="1101">IF($A1101&lt;&gt;"", COUNTIF($D1101:$H1101, "=" &amp; Y1101),"")</f>
        <v/>
      </c>
      <c r="AF1101" s="1" t="str">
        <f t="shared" si="1101"/>
        <v/>
      </c>
      <c r="AG1101" s="1" t="str">
        <f t="shared" si="1101"/>
        <v/>
      </c>
      <c r="AH1101" s="1" t="str">
        <f t="shared" si="1101"/>
        <v/>
      </c>
      <c r="AI1101" s="1" t="str">
        <f t="shared" si="1101"/>
        <v/>
      </c>
      <c r="AJ1101" s="1" t="str">
        <f t="shared" si="3"/>
        <v/>
      </c>
      <c r="AL1101" s="1" t="str">
        <f>IFERROR(__xludf.DUMMYFUNCTION("IFERROR(TRANSPOSE(SORT(TRANSPOSE(FILTER(AE1101:AI1101, AE1101:AI1101&lt;&gt;0)),1, FALSE)))"),"")</f>
        <v/>
      </c>
      <c r="AM1101" s="1" t="str">
        <f>IFERROR(__xludf.DUMMYFUNCTION("""COMPUTED_VALUE"""),"")</f>
        <v/>
      </c>
      <c r="AN1101" s="1" t="str">
        <f>IFERROR(__xludf.DUMMYFUNCTION("""COMPUTED_VALUE"""),"")</f>
        <v/>
      </c>
      <c r="AO1101" s="1" t="str">
        <f>IFERROR(__xludf.DUMMYFUNCTION("""COMPUTED_VALUE"""),"")</f>
        <v/>
      </c>
      <c r="AP1101" s="1" t="str">
        <f>IFERROR(__xludf.DUMMYFUNCTION("""COMPUTED_VALUE"""),"")</f>
        <v/>
      </c>
      <c r="AR1101" s="1" t="s">
        <v>25</v>
      </c>
      <c r="AS1101" s="1" t="s">
        <v>25</v>
      </c>
      <c r="AT1101" s="1" t="s">
        <v>25</v>
      </c>
      <c r="AU1101" s="1" t="s">
        <v>25</v>
      </c>
      <c r="AV1101" s="1" t="s">
        <v>25</v>
      </c>
      <c r="AY1101" s="1" t="s">
        <v>25</v>
      </c>
      <c r="AZ1101" s="1" t="s">
        <v>25</v>
      </c>
      <c r="BA1101" s="1" t="s">
        <v>25</v>
      </c>
      <c r="BB1101" s="1" t="s">
        <v>25</v>
      </c>
      <c r="BC1101" s="1" t="s">
        <v>25</v>
      </c>
      <c r="BD1101" s="1"/>
      <c r="BE1101" s="1"/>
      <c r="BF1101" s="1"/>
      <c r="BG1101" s="1"/>
      <c r="BH1101" s="1"/>
      <c r="BI1101" s="1"/>
      <c r="BJ1101" s="1"/>
      <c r="BL1101" s="1" t="s">
        <v>25</v>
      </c>
    </row>
    <row r="1102" ht="15.75" customHeight="1">
      <c r="A1102" s="1"/>
      <c r="B1102" s="1"/>
      <c r="C1102" s="1"/>
      <c r="D1102" s="1" t="s">
        <v>25</v>
      </c>
      <c r="E1102" s="1" t="s">
        <v>25</v>
      </c>
      <c r="F1102" s="1" t="s">
        <v>25</v>
      </c>
      <c r="G1102" s="1" t="s">
        <v>25</v>
      </c>
      <c r="H1102" s="1" t="s">
        <v>25</v>
      </c>
      <c r="M1102" s="1"/>
      <c r="N1102" s="1"/>
      <c r="O1102" s="1"/>
      <c r="P1102" s="1"/>
      <c r="Q1102" s="1"/>
      <c r="S1102" s="1" t="s">
        <v>25</v>
      </c>
      <c r="T1102" s="1" t="s">
        <v>25</v>
      </c>
      <c r="U1102" s="1" t="s">
        <v>25</v>
      </c>
      <c r="V1102" s="1" t="s">
        <v>25</v>
      </c>
      <c r="W1102" s="1" t="s">
        <v>25</v>
      </c>
      <c r="Y1102" s="1" t="str">
        <f>IFERROR(__xludf.DUMMYFUNCTION("UNIQUE(S1102:W1102, TRUE)"),"")</f>
        <v/>
      </c>
      <c r="AE1102" s="1" t="str">
        <f t="shared" ref="AE1102:AI1102" si="1102">IF($A1102&lt;&gt;"", COUNTIF($D1102:$H1102, "=" &amp; Y1102),"")</f>
        <v/>
      </c>
      <c r="AF1102" s="1" t="str">
        <f t="shared" si="1102"/>
        <v/>
      </c>
      <c r="AG1102" s="1" t="str">
        <f t="shared" si="1102"/>
        <v/>
      </c>
      <c r="AH1102" s="1" t="str">
        <f t="shared" si="1102"/>
        <v/>
      </c>
      <c r="AI1102" s="1" t="str">
        <f t="shared" si="1102"/>
        <v/>
      </c>
      <c r="AJ1102" s="1" t="str">
        <f t="shared" si="3"/>
        <v/>
      </c>
      <c r="AL1102" s="1" t="str">
        <f>IFERROR(__xludf.DUMMYFUNCTION("IFERROR(TRANSPOSE(SORT(TRANSPOSE(FILTER(AE1102:AI1102, AE1102:AI1102&lt;&gt;0)),1, FALSE)))"),"")</f>
        <v/>
      </c>
      <c r="AM1102" s="1" t="str">
        <f>IFERROR(__xludf.DUMMYFUNCTION("""COMPUTED_VALUE"""),"")</f>
        <v/>
      </c>
      <c r="AN1102" s="1" t="str">
        <f>IFERROR(__xludf.DUMMYFUNCTION("""COMPUTED_VALUE"""),"")</f>
        <v/>
      </c>
      <c r="AO1102" s="1" t="str">
        <f>IFERROR(__xludf.DUMMYFUNCTION("""COMPUTED_VALUE"""),"")</f>
        <v/>
      </c>
      <c r="AP1102" s="1" t="str">
        <f>IFERROR(__xludf.DUMMYFUNCTION("""COMPUTED_VALUE"""),"")</f>
        <v/>
      </c>
      <c r="AR1102" s="1" t="s">
        <v>25</v>
      </c>
      <c r="AS1102" s="1" t="s">
        <v>25</v>
      </c>
      <c r="AT1102" s="1" t="s">
        <v>25</v>
      </c>
      <c r="AU1102" s="1" t="s">
        <v>25</v>
      </c>
      <c r="AV1102" s="1" t="s">
        <v>25</v>
      </c>
      <c r="AY1102" s="1" t="s">
        <v>25</v>
      </c>
      <c r="AZ1102" s="1" t="s">
        <v>25</v>
      </c>
      <c r="BA1102" s="1" t="s">
        <v>25</v>
      </c>
      <c r="BB1102" s="1" t="s">
        <v>25</v>
      </c>
      <c r="BC1102" s="1" t="s">
        <v>25</v>
      </c>
      <c r="BD1102" s="1"/>
      <c r="BE1102" s="1"/>
      <c r="BF1102" s="1"/>
      <c r="BG1102" s="1"/>
      <c r="BH1102" s="1"/>
      <c r="BI1102" s="1"/>
      <c r="BJ1102" s="1"/>
      <c r="BL1102" s="1" t="s">
        <v>25</v>
      </c>
    </row>
    <row r="1103" ht="15.75" customHeight="1">
      <c r="A1103" s="1"/>
      <c r="B1103" s="1"/>
      <c r="C1103" s="1"/>
      <c r="D1103" s="1" t="s">
        <v>25</v>
      </c>
      <c r="E1103" s="1" t="s">
        <v>25</v>
      </c>
      <c r="F1103" s="1" t="s">
        <v>25</v>
      </c>
      <c r="G1103" s="1" t="s">
        <v>25</v>
      </c>
      <c r="H1103" s="1" t="s">
        <v>25</v>
      </c>
      <c r="M1103" s="1"/>
      <c r="N1103" s="1"/>
      <c r="O1103" s="1"/>
      <c r="P1103" s="1"/>
      <c r="Q1103" s="1"/>
      <c r="S1103" s="1" t="s">
        <v>25</v>
      </c>
      <c r="T1103" s="1" t="s">
        <v>25</v>
      </c>
      <c r="U1103" s="1" t="s">
        <v>25</v>
      </c>
      <c r="V1103" s="1" t="s">
        <v>25</v>
      </c>
      <c r="W1103" s="1" t="s">
        <v>25</v>
      </c>
      <c r="Y1103" s="1" t="str">
        <f>IFERROR(__xludf.DUMMYFUNCTION("UNIQUE(S1103:W1103, TRUE)"),"")</f>
        <v/>
      </c>
      <c r="AE1103" s="1" t="str">
        <f t="shared" ref="AE1103:AI1103" si="1103">IF($A1103&lt;&gt;"", COUNTIF($D1103:$H1103, "=" &amp; Y1103),"")</f>
        <v/>
      </c>
      <c r="AF1103" s="1" t="str">
        <f t="shared" si="1103"/>
        <v/>
      </c>
      <c r="AG1103" s="1" t="str">
        <f t="shared" si="1103"/>
        <v/>
      </c>
      <c r="AH1103" s="1" t="str">
        <f t="shared" si="1103"/>
        <v/>
      </c>
      <c r="AI1103" s="1" t="str">
        <f t="shared" si="1103"/>
        <v/>
      </c>
      <c r="AJ1103" s="1" t="str">
        <f t="shared" si="3"/>
        <v/>
      </c>
      <c r="AL1103" s="1" t="str">
        <f>IFERROR(__xludf.DUMMYFUNCTION("IFERROR(TRANSPOSE(SORT(TRANSPOSE(FILTER(AE1103:AI1103, AE1103:AI1103&lt;&gt;0)),1, FALSE)))"),"")</f>
        <v/>
      </c>
      <c r="AM1103" s="1" t="str">
        <f>IFERROR(__xludf.DUMMYFUNCTION("""COMPUTED_VALUE"""),"")</f>
        <v/>
      </c>
      <c r="AN1103" s="1" t="str">
        <f>IFERROR(__xludf.DUMMYFUNCTION("""COMPUTED_VALUE"""),"")</f>
        <v/>
      </c>
      <c r="AO1103" s="1" t="str">
        <f>IFERROR(__xludf.DUMMYFUNCTION("""COMPUTED_VALUE"""),"")</f>
        <v/>
      </c>
      <c r="AP1103" s="1" t="str">
        <f>IFERROR(__xludf.DUMMYFUNCTION("""COMPUTED_VALUE"""),"")</f>
        <v/>
      </c>
      <c r="AR1103" s="1" t="s">
        <v>25</v>
      </c>
      <c r="AS1103" s="1" t="s">
        <v>25</v>
      </c>
      <c r="AT1103" s="1" t="s">
        <v>25</v>
      </c>
      <c r="AU1103" s="1" t="s">
        <v>25</v>
      </c>
      <c r="AV1103" s="1" t="s">
        <v>25</v>
      </c>
      <c r="AY1103" s="1" t="s">
        <v>25</v>
      </c>
      <c r="AZ1103" s="1" t="s">
        <v>25</v>
      </c>
      <c r="BA1103" s="1" t="s">
        <v>25</v>
      </c>
      <c r="BB1103" s="1" t="s">
        <v>25</v>
      </c>
      <c r="BC1103" s="1" t="s">
        <v>25</v>
      </c>
      <c r="BD1103" s="1"/>
      <c r="BE1103" s="1"/>
      <c r="BF1103" s="1"/>
      <c r="BG1103" s="1"/>
      <c r="BH1103" s="1"/>
      <c r="BI1103" s="1"/>
      <c r="BJ1103" s="1"/>
      <c r="BL1103" s="1" t="s">
        <v>25</v>
      </c>
    </row>
    <row r="1104" ht="15.75" customHeight="1">
      <c r="A1104" s="1"/>
      <c r="B1104" s="1"/>
      <c r="C1104" s="1"/>
      <c r="D1104" s="1" t="s">
        <v>25</v>
      </c>
      <c r="E1104" s="1" t="s">
        <v>25</v>
      </c>
      <c r="F1104" s="1" t="s">
        <v>25</v>
      </c>
      <c r="G1104" s="1" t="s">
        <v>25</v>
      </c>
      <c r="H1104" s="1" t="s">
        <v>25</v>
      </c>
      <c r="M1104" s="1"/>
      <c r="N1104" s="1"/>
      <c r="O1104" s="1"/>
      <c r="P1104" s="1"/>
      <c r="Q1104" s="1"/>
      <c r="S1104" s="1" t="s">
        <v>25</v>
      </c>
      <c r="T1104" s="1" t="s">
        <v>25</v>
      </c>
      <c r="U1104" s="1" t="s">
        <v>25</v>
      </c>
      <c r="V1104" s="1" t="s">
        <v>25</v>
      </c>
      <c r="W1104" s="1" t="s">
        <v>25</v>
      </c>
      <c r="Y1104" s="1" t="str">
        <f>IFERROR(__xludf.DUMMYFUNCTION("UNIQUE(S1104:W1104, TRUE)"),"")</f>
        <v/>
      </c>
      <c r="AE1104" s="1" t="str">
        <f t="shared" ref="AE1104:AI1104" si="1104">IF($A1104&lt;&gt;"", COUNTIF($D1104:$H1104, "=" &amp; Y1104),"")</f>
        <v/>
      </c>
      <c r="AF1104" s="1" t="str">
        <f t="shared" si="1104"/>
        <v/>
      </c>
      <c r="AG1104" s="1" t="str">
        <f t="shared" si="1104"/>
        <v/>
      </c>
      <c r="AH1104" s="1" t="str">
        <f t="shared" si="1104"/>
        <v/>
      </c>
      <c r="AI1104" s="1" t="str">
        <f t="shared" si="1104"/>
        <v/>
      </c>
      <c r="AJ1104" s="1" t="str">
        <f t="shared" si="3"/>
        <v/>
      </c>
      <c r="AL1104" s="1" t="str">
        <f>IFERROR(__xludf.DUMMYFUNCTION("IFERROR(TRANSPOSE(SORT(TRANSPOSE(FILTER(AE1104:AI1104, AE1104:AI1104&lt;&gt;0)),1, FALSE)))"),"")</f>
        <v/>
      </c>
      <c r="AM1104" s="1" t="str">
        <f>IFERROR(__xludf.DUMMYFUNCTION("""COMPUTED_VALUE"""),"")</f>
        <v/>
      </c>
      <c r="AN1104" s="1" t="str">
        <f>IFERROR(__xludf.DUMMYFUNCTION("""COMPUTED_VALUE"""),"")</f>
        <v/>
      </c>
      <c r="AO1104" s="1" t="str">
        <f>IFERROR(__xludf.DUMMYFUNCTION("""COMPUTED_VALUE"""),"")</f>
        <v/>
      </c>
      <c r="AP1104" s="1" t="str">
        <f>IFERROR(__xludf.DUMMYFUNCTION("""COMPUTED_VALUE"""),"")</f>
        <v/>
      </c>
      <c r="AR1104" s="1" t="s">
        <v>25</v>
      </c>
      <c r="AS1104" s="1" t="s">
        <v>25</v>
      </c>
      <c r="AT1104" s="1" t="s">
        <v>25</v>
      </c>
      <c r="AU1104" s="1" t="s">
        <v>25</v>
      </c>
      <c r="AV1104" s="1" t="s">
        <v>25</v>
      </c>
      <c r="AY1104" s="1" t="s">
        <v>25</v>
      </c>
      <c r="AZ1104" s="1" t="s">
        <v>25</v>
      </c>
      <c r="BA1104" s="1" t="s">
        <v>25</v>
      </c>
      <c r="BB1104" s="1" t="s">
        <v>25</v>
      </c>
      <c r="BC1104" s="1" t="s">
        <v>25</v>
      </c>
      <c r="BD1104" s="1"/>
      <c r="BE1104" s="1"/>
      <c r="BF1104" s="1"/>
      <c r="BG1104" s="1"/>
      <c r="BH1104" s="1"/>
      <c r="BI1104" s="1"/>
      <c r="BJ1104" s="1"/>
      <c r="BL1104" s="1" t="s">
        <v>25</v>
      </c>
    </row>
    <row r="1105" ht="15.75" customHeight="1">
      <c r="A1105" s="1"/>
      <c r="B1105" s="1"/>
      <c r="C1105" s="1"/>
      <c r="D1105" s="1" t="s">
        <v>25</v>
      </c>
      <c r="E1105" s="1" t="s">
        <v>25</v>
      </c>
      <c r="F1105" s="1" t="s">
        <v>25</v>
      </c>
      <c r="G1105" s="1" t="s">
        <v>25</v>
      </c>
      <c r="H1105" s="1" t="s">
        <v>25</v>
      </c>
      <c r="M1105" s="1"/>
      <c r="N1105" s="1"/>
      <c r="O1105" s="1"/>
      <c r="P1105" s="1"/>
      <c r="Q1105" s="1"/>
      <c r="S1105" s="1" t="s">
        <v>25</v>
      </c>
      <c r="T1105" s="1" t="s">
        <v>25</v>
      </c>
      <c r="U1105" s="1" t="s">
        <v>25</v>
      </c>
      <c r="V1105" s="1" t="s">
        <v>25</v>
      </c>
      <c r="W1105" s="1" t="s">
        <v>25</v>
      </c>
      <c r="Y1105" s="1" t="str">
        <f>IFERROR(__xludf.DUMMYFUNCTION("UNIQUE(S1105:W1105, TRUE)"),"")</f>
        <v/>
      </c>
      <c r="AE1105" s="1" t="str">
        <f t="shared" ref="AE1105:AI1105" si="1105">IF($A1105&lt;&gt;"", COUNTIF($D1105:$H1105, "=" &amp; Y1105),"")</f>
        <v/>
      </c>
      <c r="AF1105" s="1" t="str">
        <f t="shared" si="1105"/>
        <v/>
      </c>
      <c r="AG1105" s="1" t="str">
        <f t="shared" si="1105"/>
        <v/>
      </c>
      <c r="AH1105" s="1" t="str">
        <f t="shared" si="1105"/>
        <v/>
      </c>
      <c r="AI1105" s="1" t="str">
        <f t="shared" si="1105"/>
        <v/>
      </c>
      <c r="AJ1105" s="1" t="str">
        <f t="shared" si="3"/>
        <v/>
      </c>
      <c r="AL1105" s="1" t="str">
        <f>IFERROR(__xludf.DUMMYFUNCTION("IFERROR(TRANSPOSE(SORT(TRANSPOSE(FILTER(AE1105:AI1105, AE1105:AI1105&lt;&gt;0)),1, FALSE)))"),"")</f>
        <v/>
      </c>
      <c r="AM1105" s="1" t="str">
        <f>IFERROR(__xludf.DUMMYFUNCTION("""COMPUTED_VALUE"""),"")</f>
        <v/>
      </c>
      <c r="AN1105" s="1" t="str">
        <f>IFERROR(__xludf.DUMMYFUNCTION("""COMPUTED_VALUE"""),"")</f>
        <v/>
      </c>
      <c r="AO1105" s="1" t="str">
        <f>IFERROR(__xludf.DUMMYFUNCTION("""COMPUTED_VALUE"""),"")</f>
        <v/>
      </c>
      <c r="AP1105" s="1" t="str">
        <f>IFERROR(__xludf.DUMMYFUNCTION("""COMPUTED_VALUE"""),"")</f>
        <v/>
      </c>
      <c r="AR1105" s="1" t="s">
        <v>25</v>
      </c>
      <c r="AS1105" s="1" t="s">
        <v>25</v>
      </c>
      <c r="AT1105" s="1" t="s">
        <v>25</v>
      </c>
      <c r="AU1105" s="1" t="s">
        <v>25</v>
      </c>
      <c r="AV1105" s="1" t="s">
        <v>25</v>
      </c>
      <c r="AY1105" s="1" t="s">
        <v>25</v>
      </c>
      <c r="AZ1105" s="1" t="s">
        <v>25</v>
      </c>
      <c r="BA1105" s="1" t="s">
        <v>25</v>
      </c>
      <c r="BB1105" s="1" t="s">
        <v>25</v>
      </c>
      <c r="BC1105" s="1" t="s">
        <v>25</v>
      </c>
      <c r="BD1105" s="1"/>
      <c r="BE1105" s="1"/>
      <c r="BF1105" s="1"/>
      <c r="BG1105" s="1"/>
      <c r="BH1105" s="1"/>
      <c r="BI1105" s="1"/>
      <c r="BJ1105" s="1"/>
      <c r="BL1105" s="1" t="s">
        <v>25</v>
      </c>
    </row>
    <row r="1106" ht="15.75" customHeight="1">
      <c r="A1106" s="1"/>
      <c r="B1106" s="1"/>
      <c r="C1106" s="1"/>
      <c r="D1106" s="1" t="s">
        <v>25</v>
      </c>
      <c r="E1106" s="1" t="s">
        <v>25</v>
      </c>
      <c r="F1106" s="1" t="s">
        <v>25</v>
      </c>
      <c r="G1106" s="1" t="s">
        <v>25</v>
      </c>
      <c r="H1106" s="1" t="s">
        <v>25</v>
      </c>
      <c r="M1106" s="1"/>
      <c r="N1106" s="1"/>
      <c r="O1106" s="1"/>
      <c r="P1106" s="1"/>
      <c r="Q1106" s="1"/>
      <c r="S1106" s="1" t="s">
        <v>25</v>
      </c>
      <c r="T1106" s="1" t="s">
        <v>25</v>
      </c>
      <c r="U1106" s="1" t="s">
        <v>25</v>
      </c>
      <c r="V1106" s="1" t="s">
        <v>25</v>
      </c>
      <c r="W1106" s="1" t="s">
        <v>25</v>
      </c>
      <c r="Y1106" s="1" t="str">
        <f>IFERROR(__xludf.DUMMYFUNCTION("UNIQUE(S1106:W1106, TRUE)"),"")</f>
        <v/>
      </c>
      <c r="AE1106" s="1" t="str">
        <f t="shared" ref="AE1106:AI1106" si="1106">IF($A1106&lt;&gt;"", COUNTIF($D1106:$H1106, "=" &amp; Y1106),"")</f>
        <v/>
      </c>
      <c r="AF1106" s="1" t="str">
        <f t="shared" si="1106"/>
        <v/>
      </c>
      <c r="AG1106" s="1" t="str">
        <f t="shared" si="1106"/>
        <v/>
      </c>
      <c r="AH1106" s="1" t="str">
        <f t="shared" si="1106"/>
        <v/>
      </c>
      <c r="AI1106" s="1" t="str">
        <f t="shared" si="1106"/>
        <v/>
      </c>
      <c r="AJ1106" s="1" t="str">
        <f t="shared" si="3"/>
        <v/>
      </c>
      <c r="AL1106" s="1" t="str">
        <f>IFERROR(__xludf.DUMMYFUNCTION("IFERROR(TRANSPOSE(SORT(TRANSPOSE(FILTER(AE1106:AI1106, AE1106:AI1106&lt;&gt;0)),1, FALSE)))"),"")</f>
        <v/>
      </c>
      <c r="AM1106" s="1" t="str">
        <f>IFERROR(__xludf.DUMMYFUNCTION("""COMPUTED_VALUE"""),"")</f>
        <v/>
      </c>
      <c r="AN1106" s="1" t="str">
        <f>IFERROR(__xludf.DUMMYFUNCTION("""COMPUTED_VALUE"""),"")</f>
        <v/>
      </c>
      <c r="AO1106" s="1" t="str">
        <f>IFERROR(__xludf.DUMMYFUNCTION("""COMPUTED_VALUE"""),"")</f>
        <v/>
      </c>
      <c r="AP1106" s="1" t="str">
        <f>IFERROR(__xludf.DUMMYFUNCTION("""COMPUTED_VALUE"""),"")</f>
        <v/>
      </c>
      <c r="AR1106" s="1" t="s">
        <v>25</v>
      </c>
      <c r="AS1106" s="1" t="s">
        <v>25</v>
      </c>
      <c r="AT1106" s="1" t="s">
        <v>25</v>
      </c>
      <c r="AU1106" s="1" t="s">
        <v>25</v>
      </c>
      <c r="AV1106" s="1" t="s">
        <v>25</v>
      </c>
      <c r="AY1106" s="1" t="s">
        <v>25</v>
      </c>
      <c r="AZ1106" s="1" t="s">
        <v>25</v>
      </c>
      <c r="BA1106" s="1" t="s">
        <v>25</v>
      </c>
      <c r="BB1106" s="1" t="s">
        <v>25</v>
      </c>
      <c r="BC1106" s="1" t="s">
        <v>25</v>
      </c>
      <c r="BD1106" s="1"/>
      <c r="BE1106" s="1"/>
      <c r="BF1106" s="1"/>
      <c r="BG1106" s="1"/>
      <c r="BH1106" s="1"/>
      <c r="BI1106" s="1"/>
      <c r="BJ1106" s="1"/>
      <c r="BL1106" s="1" t="s">
        <v>25</v>
      </c>
    </row>
    <row r="1107" ht="15.75" customHeight="1">
      <c r="A1107" s="1"/>
      <c r="B1107" s="1"/>
      <c r="C1107" s="1"/>
      <c r="D1107" s="1" t="s">
        <v>25</v>
      </c>
      <c r="E1107" s="1" t="s">
        <v>25</v>
      </c>
      <c r="F1107" s="1" t="s">
        <v>25</v>
      </c>
      <c r="G1107" s="1" t="s">
        <v>25</v>
      </c>
      <c r="H1107" s="1" t="s">
        <v>25</v>
      </c>
      <c r="M1107" s="1"/>
      <c r="N1107" s="1"/>
      <c r="O1107" s="1"/>
      <c r="P1107" s="1"/>
      <c r="Q1107" s="1"/>
      <c r="S1107" s="1" t="s">
        <v>25</v>
      </c>
      <c r="T1107" s="1" t="s">
        <v>25</v>
      </c>
      <c r="U1107" s="1" t="s">
        <v>25</v>
      </c>
      <c r="V1107" s="1" t="s">
        <v>25</v>
      </c>
      <c r="W1107" s="1" t="s">
        <v>25</v>
      </c>
      <c r="Y1107" s="1" t="str">
        <f>IFERROR(__xludf.DUMMYFUNCTION("UNIQUE(S1107:W1107, TRUE)"),"")</f>
        <v/>
      </c>
      <c r="AE1107" s="1" t="str">
        <f t="shared" ref="AE1107:AI1107" si="1107">IF($A1107&lt;&gt;"", COUNTIF($D1107:$H1107, "=" &amp; Y1107),"")</f>
        <v/>
      </c>
      <c r="AF1107" s="1" t="str">
        <f t="shared" si="1107"/>
        <v/>
      </c>
      <c r="AG1107" s="1" t="str">
        <f t="shared" si="1107"/>
        <v/>
      </c>
      <c r="AH1107" s="1" t="str">
        <f t="shared" si="1107"/>
        <v/>
      </c>
      <c r="AI1107" s="1" t="str">
        <f t="shared" si="1107"/>
        <v/>
      </c>
      <c r="AJ1107" s="1" t="str">
        <f t="shared" si="3"/>
        <v/>
      </c>
      <c r="AL1107" s="1" t="str">
        <f>IFERROR(__xludf.DUMMYFUNCTION("IFERROR(TRANSPOSE(SORT(TRANSPOSE(FILTER(AE1107:AI1107, AE1107:AI1107&lt;&gt;0)),1, FALSE)))"),"")</f>
        <v/>
      </c>
      <c r="AM1107" s="1" t="str">
        <f>IFERROR(__xludf.DUMMYFUNCTION("""COMPUTED_VALUE"""),"")</f>
        <v/>
      </c>
      <c r="AN1107" s="1" t="str">
        <f>IFERROR(__xludf.DUMMYFUNCTION("""COMPUTED_VALUE"""),"")</f>
        <v/>
      </c>
      <c r="AO1107" s="1" t="str">
        <f>IFERROR(__xludf.DUMMYFUNCTION("""COMPUTED_VALUE"""),"")</f>
        <v/>
      </c>
      <c r="AP1107" s="1" t="str">
        <f>IFERROR(__xludf.DUMMYFUNCTION("""COMPUTED_VALUE"""),"")</f>
        <v/>
      </c>
      <c r="AR1107" s="1" t="s">
        <v>25</v>
      </c>
      <c r="AS1107" s="1" t="s">
        <v>25</v>
      </c>
      <c r="AT1107" s="1" t="s">
        <v>25</v>
      </c>
      <c r="AU1107" s="1" t="s">
        <v>25</v>
      </c>
      <c r="AV1107" s="1" t="s">
        <v>25</v>
      </c>
      <c r="AY1107" s="1" t="s">
        <v>25</v>
      </c>
      <c r="AZ1107" s="1" t="s">
        <v>25</v>
      </c>
      <c r="BA1107" s="1" t="s">
        <v>25</v>
      </c>
      <c r="BB1107" s="1" t="s">
        <v>25</v>
      </c>
      <c r="BC1107" s="1" t="s">
        <v>25</v>
      </c>
      <c r="BD1107" s="1"/>
      <c r="BE1107" s="1"/>
      <c r="BF1107" s="1"/>
      <c r="BG1107" s="1"/>
      <c r="BH1107" s="1"/>
      <c r="BI1107" s="1"/>
      <c r="BJ1107" s="1"/>
      <c r="BL1107" s="1" t="s">
        <v>25</v>
      </c>
    </row>
    <row r="1108" ht="15.75" customHeight="1">
      <c r="A1108" s="1"/>
      <c r="B1108" s="1"/>
      <c r="C1108" s="1"/>
      <c r="D1108" s="1" t="s">
        <v>25</v>
      </c>
      <c r="E1108" s="1" t="s">
        <v>25</v>
      </c>
      <c r="F1108" s="1" t="s">
        <v>25</v>
      </c>
      <c r="G1108" s="1" t="s">
        <v>25</v>
      </c>
      <c r="H1108" s="1" t="s">
        <v>25</v>
      </c>
      <c r="M1108" s="1"/>
      <c r="N1108" s="1"/>
      <c r="O1108" s="1"/>
      <c r="P1108" s="1"/>
      <c r="Q1108" s="1"/>
      <c r="S1108" s="1" t="s">
        <v>25</v>
      </c>
      <c r="T1108" s="1" t="s">
        <v>25</v>
      </c>
      <c r="U1108" s="1" t="s">
        <v>25</v>
      </c>
      <c r="V1108" s="1" t="s">
        <v>25</v>
      </c>
      <c r="W1108" s="1" t="s">
        <v>25</v>
      </c>
      <c r="Y1108" s="1" t="str">
        <f>IFERROR(__xludf.DUMMYFUNCTION("UNIQUE(S1108:W1108, TRUE)"),"")</f>
        <v/>
      </c>
      <c r="AE1108" s="1" t="str">
        <f t="shared" ref="AE1108:AI1108" si="1108">IF($A1108&lt;&gt;"", COUNTIF($D1108:$H1108, "=" &amp; Y1108),"")</f>
        <v/>
      </c>
      <c r="AF1108" s="1" t="str">
        <f t="shared" si="1108"/>
        <v/>
      </c>
      <c r="AG1108" s="1" t="str">
        <f t="shared" si="1108"/>
        <v/>
      </c>
      <c r="AH1108" s="1" t="str">
        <f t="shared" si="1108"/>
        <v/>
      </c>
      <c r="AI1108" s="1" t="str">
        <f t="shared" si="1108"/>
        <v/>
      </c>
      <c r="AJ1108" s="1" t="str">
        <f t="shared" si="3"/>
        <v/>
      </c>
      <c r="AL1108" s="1" t="str">
        <f>IFERROR(__xludf.DUMMYFUNCTION("IFERROR(TRANSPOSE(SORT(TRANSPOSE(FILTER(AE1108:AI1108, AE1108:AI1108&lt;&gt;0)),1, FALSE)))"),"")</f>
        <v/>
      </c>
      <c r="AM1108" s="1" t="str">
        <f>IFERROR(__xludf.DUMMYFUNCTION("""COMPUTED_VALUE"""),"")</f>
        <v/>
      </c>
      <c r="AN1108" s="1" t="str">
        <f>IFERROR(__xludf.DUMMYFUNCTION("""COMPUTED_VALUE"""),"")</f>
        <v/>
      </c>
      <c r="AO1108" s="1" t="str">
        <f>IFERROR(__xludf.DUMMYFUNCTION("""COMPUTED_VALUE"""),"")</f>
        <v/>
      </c>
      <c r="AP1108" s="1" t="str">
        <f>IFERROR(__xludf.DUMMYFUNCTION("""COMPUTED_VALUE"""),"")</f>
        <v/>
      </c>
      <c r="AR1108" s="1" t="s">
        <v>25</v>
      </c>
      <c r="AS1108" s="1" t="s">
        <v>25</v>
      </c>
      <c r="AT1108" s="1" t="s">
        <v>25</v>
      </c>
      <c r="AU1108" s="1" t="s">
        <v>25</v>
      </c>
      <c r="AV1108" s="1" t="s">
        <v>25</v>
      </c>
      <c r="AY1108" s="1" t="s">
        <v>25</v>
      </c>
      <c r="AZ1108" s="1" t="s">
        <v>25</v>
      </c>
      <c r="BA1108" s="1" t="s">
        <v>25</v>
      </c>
      <c r="BB1108" s="1" t="s">
        <v>25</v>
      </c>
      <c r="BC1108" s="1" t="s">
        <v>25</v>
      </c>
      <c r="BD1108" s="1"/>
      <c r="BE1108" s="1"/>
      <c r="BF1108" s="1"/>
      <c r="BG1108" s="1"/>
      <c r="BH1108" s="1"/>
      <c r="BI1108" s="1"/>
      <c r="BJ1108" s="1"/>
      <c r="BL1108" s="1" t="s">
        <v>25</v>
      </c>
    </row>
    <row r="1109" ht="15.75" customHeight="1">
      <c r="A1109" s="1"/>
      <c r="B1109" s="1"/>
      <c r="C1109" s="1"/>
      <c r="D1109" s="1" t="s">
        <v>25</v>
      </c>
      <c r="E1109" s="1" t="s">
        <v>25</v>
      </c>
      <c r="F1109" s="1" t="s">
        <v>25</v>
      </c>
      <c r="G1109" s="1" t="s">
        <v>25</v>
      </c>
      <c r="H1109" s="1" t="s">
        <v>25</v>
      </c>
      <c r="M1109" s="1"/>
      <c r="N1109" s="1"/>
      <c r="O1109" s="1"/>
      <c r="P1109" s="1"/>
      <c r="Q1109" s="1"/>
      <c r="S1109" s="1" t="s">
        <v>25</v>
      </c>
      <c r="T1109" s="1" t="s">
        <v>25</v>
      </c>
      <c r="U1109" s="1" t="s">
        <v>25</v>
      </c>
      <c r="V1109" s="1" t="s">
        <v>25</v>
      </c>
      <c r="W1109" s="1" t="s">
        <v>25</v>
      </c>
      <c r="Y1109" s="1" t="str">
        <f>IFERROR(__xludf.DUMMYFUNCTION("UNIQUE(S1109:W1109, TRUE)"),"")</f>
        <v/>
      </c>
      <c r="AE1109" s="1" t="str">
        <f t="shared" ref="AE1109:AI1109" si="1109">IF($A1109&lt;&gt;"", COUNTIF($D1109:$H1109, "=" &amp; Y1109),"")</f>
        <v/>
      </c>
      <c r="AF1109" s="1" t="str">
        <f t="shared" si="1109"/>
        <v/>
      </c>
      <c r="AG1109" s="1" t="str">
        <f t="shared" si="1109"/>
        <v/>
      </c>
      <c r="AH1109" s="1" t="str">
        <f t="shared" si="1109"/>
        <v/>
      </c>
      <c r="AI1109" s="1" t="str">
        <f t="shared" si="1109"/>
        <v/>
      </c>
      <c r="AJ1109" s="1" t="str">
        <f t="shared" si="3"/>
        <v/>
      </c>
      <c r="AL1109" s="1" t="str">
        <f>IFERROR(__xludf.DUMMYFUNCTION("IFERROR(TRANSPOSE(SORT(TRANSPOSE(FILTER(AE1109:AI1109, AE1109:AI1109&lt;&gt;0)),1, FALSE)))"),"")</f>
        <v/>
      </c>
      <c r="AM1109" s="1" t="str">
        <f>IFERROR(__xludf.DUMMYFUNCTION("""COMPUTED_VALUE"""),"")</f>
        <v/>
      </c>
      <c r="AN1109" s="1" t="str">
        <f>IFERROR(__xludf.DUMMYFUNCTION("""COMPUTED_VALUE"""),"")</f>
        <v/>
      </c>
      <c r="AO1109" s="1" t="str">
        <f>IFERROR(__xludf.DUMMYFUNCTION("""COMPUTED_VALUE"""),"")</f>
        <v/>
      </c>
      <c r="AP1109" s="1" t="str">
        <f>IFERROR(__xludf.DUMMYFUNCTION("""COMPUTED_VALUE"""),"")</f>
        <v/>
      </c>
      <c r="AR1109" s="1" t="s">
        <v>25</v>
      </c>
      <c r="AS1109" s="1" t="s">
        <v>25</v>
      </c>
      <c r="AT1109" s="1" t="s">
        <v>25</v>
      </c>
      <c r="AU1109" s="1" t="s">
        <v>25</v>
      </c>
      <c r="AV1109" s="1" t="s">
        <v>25</v>
      </c>
      <c r="AY1109" s="1" t="s">
        <v>25</v>
      </c>
      <c r="AZ1109" s="1" t="s">
        <v>25</v>
      </c>
      <c r="BA1109" s="1" t="s">
        <v>25</v>
      </c>
      <c r="BB1109" s="1" t="s">
        <v>25</v>
      </c>
      <c r="BC1109" s="1" t="s">
        <v>25</v>
      </c>
      <c r="BD1109" s="1"/>
      <c r="BE1109" s="1"/>
      <c r="BF1109" s="1"/>
      <c r="BG1109" s="1"/>
      <c r="BH1109" s="1"/>
      <c r="BI1109" s="1"/>
      <c r="BJ1109" s="1"/>
      <c r="BL1109" s="1" t="s">
        <v>25</v>
      </c>
    </row>
    <row r="1110" ht="15.75" customHeight="1">
      <c r="A1110" s="1"/>
      <c r="B1110" s="1"/>
      <c r="C1110" s="1"/>
      <c r="D1110" s="1" t="s">
        <v>25</v>
      </c>
      <c r="E1110" s="1" t="s">
        <v>25</v>
      </c>
      <c r="F1110" s="1" t="s">
        <v>25</v>
      </c>
      <c r="G1110" s="1" t="s">
        <v>25</v>
      </c>
      <c r="H1110" s="1" t="s">
        <v>25</v>
      </c>
      <c r="M1110" s="1"/>
      <c r="N1110" s="1"/>
      <c r="O1110" s="1"/>
      <c r="P1110" s="1"/>
      <c r="Q1110" s="1"/>
      <c r="S1110" s="1" t="s">
        <v>25</v>
      </c>
      <c r="T1110" s="1" t="s">
        <v>25</v>
      </c>
      <c r="U1110" s="1" t="s">
        <v>25</v>
      </c>
      <c r="V1110" s="1" t="s">
        <v>25</v>
      </c>
      <c r="W1110" s="1" t="s">
        <v>25</v>
      </c>
      <c r="Y1110" s="1" t="str">
        <f>IFERROR(__xludf.DUMMYFUNCTION("UNIQUE(S1110:W1110, TRUE)"),"")</f>
        <v/>
      </c>
      <c r="AE1110" s="1" t="str">
        <f t="shared" ref="AE1110:AI1110" si="1110">IF($A1110&lt;&gt;"", COUNTIF($D1110:$H1110, "=" &amp; Y1110),"")</f>
        <v/>
      </c>
      <c r="AF1110" s="1" t="str">
        <f t="shared" si="1110"/>
        <v/>
      </c>
      <c r="AG1110" s="1" t="str">
        <f t="shared" si="1110"/>
        <v/>
      </c>
      <c r="AH1110" s="1" t="str">
        <f t="shared" si="1110"/>
        <v/>
      </c>
      <c r="AI1110" s="1" t="str">
        <f t="shared" si="1110"/>
        <v/>
      </c>
      <c r="AJ1110" s="1" t="str">
        <f t="shared" si="3"/>
        <v/>
      </c>
      <c r="AL1110" s="1" t="str">
        <f>IFERROR(__xludf.DUMMYFUNCTION("IFERROR(TRANSPOSE(SORT(TRANSPOSE(FILTER(AE1110:AI1110, AE1110:AI1110&lt;&gt;0)),1, FALSE)))"),"")</f>
        <v/>
      </c>
      <c r="AM1110" s="1" t="str">
        <f>IFERROR(__xludf.DUMMYFUNCTION("""COMPUTED_VALUE"""),"")</f>
        <v/>
      </c>
      <c r="AN1110" s="1" t="str">
        <f>IFERROR(__xludf.DUMMYFUNCTION("""COMPUTED_VALUE"""),"")</f>
        <v/>
      </c>
      <c r="AO1110" s="1" t="str">
        <f>IFERROR(__xludf.DUMMYFUNCTION("""COMPUTED_VALUE"""),"")</f>
        <v/>
      </c>
      <c r="AP1110" s="1" t="str">
        <f>IFERROR(__xludf.DUMMYFUNCTION("""COMPUTED_VALUE"""),"")</f>
        <v/>
      </c>
      <c r="AR1110" s="1" t="s">
        <v>25</v>
      </c>
      <c r="AS1110" s="1" t="s">
        <v>25</v>
      </c>
      <c r="AT1110" s="1" t="s">
        <v>25</v>
      </c>
      <c r="AU1110" s="1" t="s">
        <v>25</v>
      </c>
      <c r="AV1110" s="1" t="s">
        <v>25</v>
      </c>
      <c r="AY1110" s="1" t="s">
        <v>25</v>
      </c>
      <c r="AZ1110" s="1" t="s">
        <v>25</v>
      </c>
      <c r="BA1110" s="1" t="s">
        <v>25</v>
      </c>
      <c r="BB1110" s="1" t="s">
        <v>25</v>
      </c>
      <c r="BC1110" s="1" t="s">
        <v>25</v>
      </c>
      <c r="BD1110" s="1"/>
      <c r="BE1110" s="1"/>
      <c r="BF1110" s="1"/>
      <c r="BG1110" s="1"/>
      <c r="BH1110" s="1"/>
      <c r="BI1110" s="1"/>
      <c r="BJ1110" s="1"/>
      <c r="BL1110" s="1" t="s">
        <v>25</v>
      </c>
    </row>
    <row r="1111" ht="15.75" customHeight="1">
      <c r="A1111" s="1"/>
      <c r="B1111" s="1"/>
      <c r="C1111" s="1"/>
      <c r="D1111" s="1" t="s">
        <v>25</v>
      </c>
      <c r="E1111" s="1" t="s">
        <v>25</v>
      </c>
      <c r="F1111" s="1" t="s">
        <v>25</v>
      </c>
      <c r="G1111" s="1" t="s">
        <v>25</v>
      </c>
      <c r="H1111" s="1" t="s">
        <v>25</v>
      </c>
      <c r="M1111" s="1"/>
      <c r="N1111" s="1"/>
      <c r="O1111" s="1"/>
      <c r="P1111" s="1"/>
      <c r="Q1111" s="1"/>
      <c r="S1111" s="1" t="s">
        <v>25</v>
      </c>
      <c r="T1111" s="1" t="s">
        <v>25</v>
      </c>
      <c r="U1111" s="1" t="s">
        <v>25</v>
      </c>
      <c r="V1111" s="1" t="s">
        <v>25</v>
      </c>
      <c r="W1111" s="1" t="s">
        <v>25</v>
      </c>
      <c r="Y1111" s="1" t="str">
        <f>IFERROR(__xludf.DUMMYFUNCTION("UNIQUE(S1111:W1111, TRUE)"),"")</f>
        <v/>
      </c>
      <c r="AE1111" s="1" t="str">
        <f t="shared" ref="AE1111:AI1111" si="1111">IF($A1111&lt;&gt;"", COUNTIF($D1111:$H1111, "=" &amp; Y1111),"")</f>
        <v/>
      </c>
      <c r="AF1111" s="1" t="str">
        <f t="shared" si="1111"/>
        <v/>
      </c>
      <c r="AG1111" s="1" t="str">
        <f t="shared" si="1111"/>
        <v/>
      </c>
      <c r="AH1111" s="1" t="str">
        <f t="shared" si="1111"/>
        <v/>
      </c>
      <c r="AI1111" s="1" t="str">
        <f t="shared" si="1111"/>
        <v/>
      </c>
      <c r="AJ1111" s="1" t="str">
        <f t="shared" si="3"/>
        <v/>
      </c>
      <c r="AL1111" s="1" t="str">
        <f>IFERROR(__xludf.DUMMYFUNCTION("IFERROR(TRANSPOSE(SORT(TRANSPOSE(FILTER(AE1111:AI1111, AE1111:AI1111&lt;&gt;0)),1, FALSE)))"),"")</f>
        <v/>
      </c>
      <c r="AM1111" s="1" t="str">
        <f>IFERROR(__xludf.DUMMYFUNCTION("""COMPUTED_VALUE"""),"")</f>
        <v/>
      </c>
      <c r="AN1111" s="1" t="str">
        <f>IFERROR(__xludf.DUMMYFUNCTION("""COMPUTED_VALUE"""),"")</f>
        <v/>
      </c>
      <c r="AO1111" s="1" t="str">
        <f>IFERROR(__xludf.DUMMYFUNCTION("""COMPUTED_VALUE"""),"")</f>
        <v/>
      </c>
      <c r="AP1111" s="1" t="str">
        <f>IFERROR(__xludf.DUMMYFUNCTION("""COMPUTED_VALUE"""),"")</f>
        <v/>
      </c>
      <c r="AR1111" s="1" t="s">
        <v>25</v>
      </c>
      <c r="AS1111" s="1" t="s">
        <v>25</v>
      </c>
      <c r="AT1111" s="1" t="s">
        <v>25</v>
      </c>
      <c r="AU1111" s="1" t="s">
        <v>25</v>
      </c>
      <c r="AV1111" s="1" t="s">
        <v>25</v>
      </c>
      <c r="AY1111" s="1" t="s">
        <v>25</v>
      </c>
      <c r="AZ1111" s="1" t="s">
        <v>25</v>
      </c>
      <c r="BA1111" s="1" t="s">
        <v>25</v>
      </c>
      <c r="BB1111" s="1" t="s">
        <v>25</v>
      </c>
      <c r="BC1111" s="1" t="s">
        <v>25</v>
      </c>
      <c r="BD1111" s="1"/>
      <c r="BE1111" s="1"/>
      <c r="BF1111" s="1"/>
      <c r="BG1111" s="1"/>
      <c r="BH1111" s="1"/>
      <c r="BI1111" s="1"/>
      <c r="BJ1111" s="1"/>
      <c r="BL1111" s="1" t="s">
        <v>25</v>
      </c>
    </row>
    <row r="1112" ht="15.75" customHeight="1">
      <c r="A1112" s="1"/>
      <c r="B1112" s="1"/>
      <c r="C1112" s="1"/>
      <c r="D1112" s="1" t="s">
        <v>25</v>
      </c>
      <c r="E1112" s="1" t="s">
        <v>25</v>
      </c>
      <c r="F1112" s="1" t="s">
        <v>25</v>
      </c>
      <c r="G1112" s="1" t="s">
        <v>25</v>
      </c>
      <c r="H1112" s="1" t="s">
        <v>25</v>
      </c>
      <c r="M1112" s="1"/>
      <c r="N1112" s="1"/>
      <c r="O1112" s="1"/>
      <c r="P1112" s="1"/>
      <c r="Q1112" s="1"/>
      <c r="S1112" s="1" t="s">
        <v>25</v>
      </c>
      <c r="T1112" s="1" t="s">
        <v>25</v>
      </c>
      <c r="U1112" s="1" t="s">
        <v>25</v>
      </c>
      <c r="V1112" s="1" t="s">
        <v>25</v>
      </c>
      <c r="W1112" s="1" t="s">
        <v>25</v>
      </c>
      <c r="Y1112" s="1" t="str">
        <f>IFERROR(__xludf.DUMMYFUNCTION("UNIQUE(S1112:W1112, TRUE)"),"")</f>
        <v/>
      </c>
      <c r="AE1112" s="1" t="str">
        <f t="shared" ref="AE1112:AI1112" si="1112">IF($A1112&lt;&gt;"", COUNTIF($D1112:$H1112, "=" &amp; Y1112),"")</f>
        <v/>
      </c>
      <c r="AF1112" s="1" t="str">
        <f t="shared" si="1112"/>
        <v/>
      </c>
      <c r="AG1112" s="1" t="str">
        <f t="shared" si="1112"/>
        <v/>
      </c>
      <c r="AH1112" s="1" t="str">
        <f t="shared" si="1112"/>
        <v/>
      </c>
      <c r="AI1112" s="1" t="str">
        <f t="shared" si="1112"/>
        <v/>
      </c>
      <c r="AJ1112" s="1" t="str">
        <f t="shared" si="3"/>
        <v/>
      </c>
      <c r="AL1112" s="1" t="str">
        <f>IFERROR(__xludf.DUMMYFUNCTION("IFERROR(TRANSPOSE(SORT(TRANSPOSE(FILTER(AE1112:AI1112, AE1112:AI1112&lt;&gt;0)),1, FALSE)))"),"")</f>
        <v/>
      </c>
      <c r="AM1112" s="1" t="str">
        <f>IFERROR(__xludf.DUMMYFUNCTION("""COMPUTED_VALUE"""),"")</f>
        <v/>
      </c>
      <c r="AN1112" s="1" t="str">
        <f>IFERROR(__xludf.DUMMYFUNCTION("""COMPUTED_VALUE"""),"")</f>
        <v/>
      </c>
      <c r="AO1112" s="1" t="str">
        <f>IFERROR(__xludf.DUMMYFUNCTION("""COMPUTED_VALUE"""),"")</f>
        <v/>
      </c>
      <c r="AP1112" s="1" t="str">
        <f>IFERROR(__xludf.DUMMYFUNCTION("""COMPUTED_VALUE"""),"")</f>
        <v/>
      </c>
      <c r="AR1112" s="1" t="s">
        <v>25</v>
      </c>
      <c r="AS1112" s="1" t="s">
        <v>25</v>
      </c>
      <c r="AT1112" s="1" t="s">
        <v>25</v>
      </c>
      <c r="AU1112" s="1" t="s">
        <v>25</v>
      </c>
      <c r="AV1112" s="1" t="s">
        <v>25</v>
      </c>
      <c r="AY1112" s="1" t="s">
        <v>25</v>
      </c>
      <c r="AZ1112" s="1" t="s">
        <v>25</v>
      </c>
      <c r="BA1112" s="1" t="s">
        <v>25</v>
      </c>
      <c r="BB1112" s="1" t="s">
        <v>25</v>
      </c>
      <c r="BC1112" s="1" t="s">
        <v>25</v>
      </c>
      <c r="BD1112" s="1"/>
      <c r="BE1112" s="1"/>
      <c r="BF1112" s="1"/>
      <c r="BG1112" s="1"/>
      <c r="BH1112" s="1"/>
      <c r="BI1112" s="1"/>
      <c r="BJ1112" s="1"/>
      <c r="BL1112" s="1" t="s">
        <v>25</v>
      </c>
    </row>
    <row r="1113" ht="15.75" customHeight="1">
      <c r="A1113" s="1"/>
      <c r="B1113" s="1"/>
      <c r="C1113" s="1"/>
      <c r="D1113" s="1" t="s">
        <v>25</v>
      </c>
      <c r="E1113" s="1" t="s">
        <v>25</v>
      </c>
      <c r="F1113" s="1" t="s">
        <v>25</v>
      </c>
      <c r="G1113" s="1" t="s">
        <v>25</v>
      </c>
      <c r="H1113" s="1" t="s">
        <v>25</v>
      </c>
      <c r="M1113" s="1"/>
      <c r="N1113" s="1"/>
      <c r="O1113" s="1"/>
      <c r="P1113" s="1"/>
      <c r="Q1113" s="1"/>
      <c r="S1113" s="1" t="s">
        <v>25</v>
      </c>
      <c r="T1113" s="1" t="s">
        <v>25</v>
      </c>
      <c r="U1113" s="1" t="s">
        <v>25</v>
      </c>
      <c r="V1113" s="1" t="s">
        <v>25</v>
      </c>
      <c r="W1113" s="1" t="s">
        <v>25</v>
      </c>
      <c r="Y1113" s="1" t="str">
        <f>IFERROR(__xludf.DUMMYFUNCTION("UNIQUE(S1113:W1113, TRUE)"),"")</f>
        <v/>
      </c>
      <c r="AE1113" s="1" t="str">
        <f t="shared" ref="AE1113:AI1113" si="1113">IF($A1113&lt;&gt;"", COUNTIF($D1113:$H1113, "=" &amp; Y1113),"")</f>
        <v/>
      </c>
      <c r="AF1113" s="1" t="str">
        <f t="shared" si="1113"/>
        <v/>
      </c>
      <c r="AG1113" s="1" t="str">
        <f t="shared" si="1113"/>
        <v/>
      </c>
      <c r="AH1113" s="1" t="str">
        <f t="shared" si="1113"/>
        <v/>
      </c>
      <c r="AI1113" s="1" t="str">
        <f t="shared" si="1113"/>
        <v/>
      </c>
      <c r="AJ1113" s="1" t="str">
        <f t="shared" si="3"/>
        <v/>
      </c>
      <c r="AL1113" s="1" t="str">
        <f>IFERROR(__xludf.DUMMYFUNCTION("IFERROR(TRANSPOSE(SORT(TRANSPOSE(FILTER(AE1113:AI1113, AE1113:AI1113&lt;&gt;0)),1, FALSE)))"),"")</f>
        <v/>
      </c>
      <c r="AM1113" s="1" t="str">
        <f>IFERROR(__xludf.DUMMYFUNCTION("""COMPUTED_VALUE"""),"")</f>
        <v/>
      </c>
      <c r="AN1113" s="1" t="str">
        <f>IFERROR(__xludf.DUMMYFUNCTION("""COMPUTED_VALUE"""),"")</f>
        <v/>
      </c>
      <c r="AO1113" s="1" t="str">
        <f>IFERROR(__xludf.DUMMYFUNCTION("""COMPUTED_VALUE"""),"")</f>
        <v/>
      </c>
      <c r="AP1113" s="1" t="str">
        <f>IFERROR(__xludf.DUMMYFUNCTION("""COMPUTED_VALUE"""),"")</f>
        <v/>
      </c>
      <c r="AR1113" s="1" t="s">
        <v>25</v>
      </c>
      <c r="AS1113" s="1" t="s">
        <v>25</v>
      </c>
      <c r="AT1113" s="1" t="s">
        <v>25</v>
      </c>
      <c r="AU1113" s="1" t="s">
        <v>25</v>
      </c>
      <c r="AV1113" s="1" t="s">
        <v>25</v>
      </c>
      <c r="AY1113" s="1" t="s">
        <v>25</v>
      </c>
      <c r="AZ1113" s="1" t="s">
        <v>25</v>
      </c>
      <c r="BA1113" s="1" t="s">
        <v>25</v>
      </c>
      <c r="BB1113" s="1" t="s">
        <v>25</v>
      </c>
      <c r="BC1113" s="1" t="s">
        <v>25</v>
      </c>
      <c r="BD1113" s="1"/>
      <c r="BE1113" s="1"/>
      <c r="BF1113" s="1"/>
      <c r="BG1113" s="1"/>
      <c r="BH1113" s="1"/>
      <c r="BI1113" s="1"/>
      <c r="BJ1113" s="1"/>
      <c r="BL1113" s="1" t="s">
        <v>25</v>
      </c>
    </row>
    <row r="1114" ht="15.75" customHeight="1">
      <c r="A1114" s="1"/>
      <c r="B1114" s="1"/>
      <c r="C1114" s="1"/>
      <c r="D1114" s="1" t="s">
        <v>25</v>
      </c>
      <c r="E1114" s="1" t="s">
        <v>25</v>
      </c>
      <c r="F1114" s="1" t="s">
        <v>25</v>
      </c>
      <c r="G1114" s="1" t="s">
        <v>25</v>
      </c>
      <c r="H1114" s="1" t="s">
        <v>25</v>
      </c>
      <c r="M1114" s="1"/>
      <c r="N1114" s="1"/>
      <c r="O1114" s="1"/>
      <c r="P1114" s="1"/>
      <c r="Q1114" s="1"/>
      <c r="S1114" s="1" t="s">
        <v>25</v>
      </c>
      <c r="T1114" s="1" t="s">
        <v>25</v>
      </c>
      <c r="U1114" s="1" t="s">
        <v>25</v>
      </c>
      <c r="V1114" s="1" t="s">
        <v>25</v>
      </c>
      <c r="W1114" s="1" t="s">
        <v>25</v>
      </c>
      <c r="Y1114" s="1" t="str">
        <f>IFERROR(__xludf.DUMMYFUNCTION("UNIQUE(S1114:W1114, TRUE)"),"")</f>
        <v/>
      </c>
      <c r="AE1114" s="1" t="str">
        <f t="shared" ref="AE1114:AI1114" si="1114">IF($A1114&lt;&gt;"", COUNTIF($D1114:$H1114, "=" &amp; Y1114),"")</f>
        <v/>
      </c>
      <c r="AF1114" s="1" t="str">
        <f t="shared" si="1114"/>
        <v/>
      </c>
      <c r="AG1114" s="1" t="str">
        <f t="shared" si="1114"/>
        <v/>
      </c>
      <c r="AH1114" s="1" t="str">
        <f t="shared" si="1114"/>
        <v/>
      </c>
      <c r="AI1114" s="1" t="str">
        <f t="shared" si="1114"/>
        <v/>
      </c>
      <c r="AJ1114" s="1" t="str">
        <f t="shared" si="3"/>
        <v/>
      </c>
      <c r="AL1114" s="1" t="str">
        <f>IFERROR(__xludf.DUMMYFUNCTION("IFERROR(TRANSPOSE(SORT(TRANSPOSE(FILTER(AE1114:AI1114, AE1114:AI1114&lt;&gt;0)),1, FALSE)))"),"")</f>
        <v/>
      </c>
      <c r="AM1114" s="1" t="str">
        <f>IFERROR(__xludf.DUMMYFUNCTION("""COMPUTED_VALUE"""),"")</f>
        <v/>
      </c>
      <c r="AN1114" s="1" t="str">
        <f>IFERROR(__xludf.DUMMYFUNCTION("""COMPUTED_VALUE"""),"")</f>
        <v/>
      </c>
      <c r="AO1114" s="1" t="str">
        <f>IFERROR(__xludf.DUMMYFUNCTION("""COMPUTED_VALUE"""),"")</f>
        <v/>
      </c>
      <c r="AP1114" s="1" t="str">
        <f>IFERROR(__xludf.DUMMYFUNCTION("""COMPUTED_VALUE"""),"")</f>
        <v/>
      </c>
      <c r="AR1114" s="1" t="s">
        <v>25</v>
      </c>
      <c r="AS1114" s="1" t="s">
        <v>25</v>
      </c>
      <c r="AT1114" s="1" t="s">
        <v>25</v>
      </c>
      <c r="AU1114" s="1" t="s">
        <v>25</v>
      </c>
      <c r="AV1114" s="1" t="s">
        <v>25</v>
      </c>
      <c r="AY1114" s="1" t="s">
        <v>25</v>
      </c>
      <c r="AZ1114" s="1" t="s">
        <v>25</v>
      </c>
      <c r="BA1114" s="1" t="s">
        <v>25</v>
      </c>
      <c r="BB1114" s="1" t="s">
        <v>25</v>
      </c>
      <c r="BC1114" s="1" t="s">
        <v>25</v>
      </c>
      <c r="BD1114" s="1"/>
      <c r="BE1114" s="1"/>
      <c r="BF1114" s="1"/>
      <c r="BG1114" s="1"/>
      <c r="BH1114" s="1"/>
      <c r="BI1114" s="1"/>
      <c r="BJ1114" s="1"/>
      <c r="BL1114" s="1" t="s">
        <v>25</v>
      </c>
    </row>
    <row r="1115" ht="15.75" customHeight="1">
      <c r="A1115" s="1"/>
      <c r="B1115" s="1"/>
      <c r="C1115" s="1"/>
      <c r="D1115" s="1" t="s">
        <v>25</v>
      </c>
      <c r="E1115" s="1" t="s">
        <v>25</v>
      </c>
      <c r="F1115" s="1" t="s">
        <v>25</v>
      </c>
      <c r="G1115" s="1" t="s">
        <v>25</v>
      </c>
      <c r="H1115" s="1" t="s">
        <v>25</v>
      </c>
      <c r="M1115" s="1"/>
      <c r="N1115" s="1"/>
      <c r="O1115" s="1"/>
      <c r="P1115" s="1"/>
      <c r="Q1115" s="1"/>
      <c r="S1115" s="1" t="s">
        <v>25</v>
      </c>
      <c r="T1115" s="1" t="s">
        <v>25</v>
      </c>
      <c r="U1115" s="1" t="s">
        <v>25</v>
      </c>
      <c r="V1115" s="1" t="s">
        <v>25</v>
      </c>
      <c r="W1115" s="1" t="s">
        <v>25</v>
      </c>
      <c r="Y1115" s="1" t="str">
        <f>IFERROR(__xludf.DUMMYFUNCTION("UNIQUE(S1115:W1115, TRUE)"),"")</f>
        <v/>
      </c>
      <c r="AE1115" s="1" t="str">
        <f t="shared" ref="AE1115:AI1115" si="1115">IF($A1115&lt;&gt;"", COUNTIF($D1115:$H1115, "=" &amp; Y1115),"")</f>
        <v/>
      </c>
      <c r="AF1115" s="1" t="str">
        <f t="shared" si="1115"/>
        <v/>
      </c>
      <c r="AG1115" s="1" t="str">
        <f t="shared" si="1115"/>
        <v/>
      </c>
      <c r="AH1115" s="1" t="str">
        <f t="shared" si="1115"/>
        <v/>
      </c>
      <c r="AI1115" s="1" t="str">
        <f t="shared" si="1115"/>
        <v/>
      </c>
      <c r="AJ1115" s="1" t="str">
        <f t="shared" si="3"/>
        <v/>
      </c>
      <c r="AL1115" s="1" t="str">
        <f>IFERROR(__xludf.DUMMYFUNCTION("IFERROR(TRANSPOSE(SORT(TRANSPOSE(FILTER(AE1115:AI1115, AE1115:AI1115&lt;&gt;0)),1, FALSE)))"),"")</f>
        <v/>
      </c>
      <c r="AM1115" s="1" t="str">
        <f>IFERROR(__xludf.DUMMYFUNCTION("""COMPUTED_VALUE"""),"")</f>
        <v/>
      </c>
      <c r="AN1115" s="1" t="str">
        <f>IFERROR(__xludf.DUMMYFUNCTION("""COMPUTED_VALUE"""),"")</f>
        <v/>
      </c>
      <c r="AO1115" s="1" t="str">
        <f>IFERROR(__xludf.DUMMYFUNCTION("""COMPUTED_VALUE"""),"")</f>
        <v/>
      </c>
      <c r="AP1115" s="1" t="str">
        <f>IFERROR(__xludf.DUMMYFUNCTION("""COMPUTED_VALUE"""),"")</f>
        <v/>
      </c>
      <c r="AR1115" s="1" t="s">
        <v>25</v>
      </c>
      <c r="AS1115" s="1" t="s">
        <v>25</v>
      </c>
      <c r="AT1115" s="1" t="s">
        <v>25</v>
      </c>
      <c r="AU1115" s="1" t="s">
        <v>25</v>
      </c>
      <c r="AV1115" s="1" t="s">
        <v>25</v>
      </c>
      <c r="AY1115" s="1" t="s">
        <v>25</v>
      </c>
      <c r="AZ1115" s="1" t="s">
        <v>25</v>
      </c>
      <c r="BA1115" s="1" t="s">
        <v>25</v>
      </c>
      <c r="BB1115" s="1" t="s">
        <v>25</v>
      </c>
      <c r="BC1115" s="1" t="s">
        <v>25</v>
      </c>
      <c r="BD1115" s="1"/>
      <c r="BE1115" s="1"/>
      <c r="BF1115" s="1"/>
      <c r="BG1115" s="1"/>
      <c r="BH1115" s="1"/>
      <c r="BI1115" s="1"/>
      <c r="BJ1115" s="1"/>
      <c r="BL1115" s="1" t="s">
        <v>25</v>
      </c>
    </row>
    <row r="1116" ht="15.75" customHeight="1">
      <c r="A1116" s="1"/>
      <c r="B1116" s="1"/>
      <c r="C1116" s="1"/>
      <c r="D1116" s="1" t="s">
        <v>25</v>
      </c>
      <c r="E1116" s="1" t="s">
        <v>25</v>
      </c>
      <c r="F1116" s="1" t="s">
        <v>25</v>
      </c>
      <c r="G1116" s="1" t="s">
        <v>25</v>
      </c>
      <c r="H1116" s="1" t="s">
        <v>25</v>
      </c>
      <c r="M1116" s="1"/>
      <c r="N1116" s="1"/>
      <c r="O1116" s="1"/>
      <c r="P1116" s="1"/>
      <c r="Q1116" s="1"/>
      <c r="S1116" s="1" t="s">
        <v>25</v>
      </c>
      <c r="T1116" s="1" t="s">
        <v>25</v>
      </c>
      <c r="U1116" s="1" t="s">
        <v>25</v>
      </c>
      <c r="V1116" s="1" t="s">
        <v>25</v>
      </c>
      <c r="W1116" s="1" t="s">
        <v>25</v>
      </c>
      <c r="Y1116" s="1" t="str">
        <f>IFERROR(__xludf.DUMMYFUNCTION("UNIQUE(S1116:W1116, TRUE)"),"")</f>
        <v/>
      </c>
      <c r="AE1116" s="1" t="str">
        <f t="shared" ref="AE1116:AI1116" si="1116">IF($A1116&lt;&gt;"", COUNTIF($D1116:$H1116, "=" &amp; Y1116),"")</f>
        <v/>
      </c>
      <c r="AF1116" s="1" t="str">
        <f t="shared" si="1116"/>
        <v/>
      </c>
      <c r="AG1116" s="1" t="str">
        <f t="shared" si="1116"/>
        <v/>
      </c>
      <c r="AH1116" s="1" t="str">
        <f t="shared" si="1116"/>
        <v/>
      </c>
      <c r="AI1116" s="1" t="str">
        <f t="shared" si="1116"/>
        <v/>
      </c>
      <c r="AJ1116" s="1" t="str">
        <f t="shared" si="3"/>
        <v/>
      </c>
      <c r="AL1116" s="1" t="str">
        <f>IFERROR(__xludf.DUMMYFUNCTION("IFERROR(TRANSPOSE(SORT(TRANSPOSE(FILTER(AE1116:AI1116, AE1116:AI1116&lt;&gt;0)),1, FALSE)))"),"")</f>
        <v/>
      </c>
      <c r="AM1116" s="1" t="str">
        <f>IFERROR(__xludf.DUMMYFUNCTION("""COMPUTED_VALUE"""),"")</f>
        <v/>
      </c>
      <c r="AN1116" s="1" t="str">
        <f>IFERROR(__xludf.DUMMYFUNCTION("""COMPUTED_VALUE"""),"")</f>
        <v/>
      </c>
      <c r="AO1116" s="1" t="str">
        <f>IFERROR(__xludf.DUMMYFUNCTION("""COMPUTED_VALUE"""),"")</f>
        <v/>
      </c>
      <c r="AP1116" s="1" t="str">
        <f>IFERROR(__xludf.DUMMYFUNCTION("""COMPUTED_VALUE"""),"")</f>
        <v/>
      </c>
      <c r="AR1116" s="1" t="s">
        <v>25</v>
      </c>
      <c r="AS1116" s="1" t="s">
        <v>25</v>
      </c>
      <c r="AT1116" s="1" t="s">
        <v>25</v>
      </c>
      <c r="AU1116" s="1" t="s">
        <v>25</v>
      </c>
      <c r="AV1116" s="1" t="s">
        <v>25</v>
      </c>
      <c r="AY1116" s="1" t="s">
        <v>25</v>
      </c>
      <c r="AZ1116" s="1" t="s">
        <v>25</v>
      </c>
      <c r="BA1116" s="1" t="s">
        <v>25</v>
      </c>
      <c r="BB1116" s="1" t="s">
        <v>25</v>
      </c>
      <c r="BC1116" s="1" t="s">
        <v>25</v>
      </c>
      <c r="BD1116" s="1"/>
      <c r="BE1116" s="1"/>
      <c r="BF1116" s="1"/>
      <c r="BG1116" s="1"/>
      <c r="BH1116" s="1"/>
      <c r="BI1116" s="1"/>
      <c r="BJ1116" s="1"/>
      <c r="BL1116" s="1" t="s">
        <v>25</v>
      </c>
    </row>
    <row r="1117" ht="15.75" customHeight="1">
      <c r="A1117" s="1"/>
      <c r="B1117" s="1"/>
      <c r="C1117" s="1"/>
      <c r="D1117" s="1" t="s">
        <v>25</v>
      </c>
      <c r="E1117" s="1" t="s">
        <v>25</v>
      </c>
      <c r="F1117" s="1" t="s">
        <v>25</v>
      </c>
      <c r="G1117" s="1" t="s">
        <v>25</v>
      </c>
      <c r="H1117" s="1" t="s">
        <v>25</v>
      </c>
      <c r="M1117" s="1"/>
      <c r="N1117" s="1"/>
      <c r="O1117" s="1"/>
      <c r="P1117" s="1"/>
      <c r="Q1117" s="1"/>
      <c r="S1117" s="1" t="s">
        <v>25</v>
      </c>
      <c r="T1117" s="1" t="s">
        <v>25</v>
      </c>
      <c r="U1117" s="1" t="s">
        <v>25</v>
      </c>
      <c r="V1117" s="1" t="s">
        <v>25</v>
      </c>
      <c r="W1117" s="1" t="s">
        <v>25</v>
      </c>
      <c r="Y1117" s="1" t="str">
        <f>IFERROR(__xludf.DUMMYFUNCTION("UNIQUE(S1117:W1117, TRUE)"),"")</f>
        <v/>
      </c>
      <c r="AE1117" s="1" t="str">
        <f t="shared" ref="AE1117:AI1117" si="1117">IF($A1117&lt;&gt;"", COUNTIF($D1117:$H1117, "=" &amp; Y1117),"")</f>
        <v/>
      </c>
      <c r="AF1117" s="1" t="str">
        <f t="shared" si="1117"/>
        <v/>
      </c>
      <c r="AG1117" s="1" t="str">
        <f t="shared" si="1117"/>
        <v/>
      </c>
      <c r="AH1117" s="1" t="str">
        <f t="shared" si="1117"/>
        <v/>
      </c>
      <c r="AI1117" s="1" t="str">
        <f t="shared" si="1117"/>
        <v/>
      </c>
      <c r="AJ1117" s="1" t="str">
        <f t="shared" si="3"/>
        <v/>
      </c>
      <c r="AL1117" s="1" t="str">
        <f>IFERROR(__xludf.DUMMYFUNCTION("IFERROR(TRANSPOSE(SORT(TRANSPOSE(FILTER(AE1117:AI1117, AE1117:AI1117&lt;&gt;0)),1, FALSE)))"),"")</f>
        <v/>
      </c>
      <c r="AM1117" s="1" t="str">
        <f>IFERROR(__xludf.DUMMYFUNCTION("""COMPUTED_VALUE"""),"")</f>
        <v/>
      </c>
      <c r="AN1117" s="1" t="str">
        <f>IFERROR(__xludf.DUMMYFUNCTION("""COMPUTED_VALUE"""),"")</f>
        <v/>
      </c>
      <c r="AO1117" s="1" t="str">
        <f>IFERROR(__xludf.DUMMYFUNCTION("""COMPUTED_VALUE"""),"")</f>
        <v/>
      </c>
      <c r="AP1117" s="1" t="str">
        <f>IFERROR(__xludf.DUMMYFUNCTION("""COMPUTED_VALUE"""),"")</f>
        <v/>
      </c>
      <c r="AR1117" s="1" t="s">
        <v>25</v>
      </c>
      <c r="AS1117" s="1" t="s">
        <v>25</v>
      </c>
      <c r="AT1117" s="1" t="s">
        <v>25</v>
      </c>
      <c r="AU1117" s="1" t="s">
        <v>25</v>
      </c>
      <c r="AV1117" s="1" t="s">
        <v>25</v>
      </c>
      <c r="AY1117" s="1" t="s">
        <v>25</v>
      </c>
      <c r="AZ1117" s="1" t="s">
        <v>25</v>
      </c>
      <c r="BA1117" s="1" t="s">
        <v>25</v>
      </c>
      <c r="BB1117" s="1" t="s">
        <v>25</v>
      </c>
      <c r="BC1117" s="1" t="s">
        <v>25</v>
      </c>
      <c r="BD1117" s="1"/>
      <c r="BE1117" s="1"/>
      <c r="BF1117" s="1"/>
      <c r="BG1117" s="1"/>
      <c r="BH1117" s="1"/>
      <c r="BI1117" s="1"/>
      <c r="BJ1117" s="1"/>
      <c r="BL1117" s="1" t="s">
        <v>25</v>
      </c>
    </row>
    <row r="1118" ht="15.75" customHeight="1">
      <c r="A1118" s="1"/>
      <c r="B1118" s="1"/>
      <c r="C1118" s="1"/>
      <c r="D1118" s="1" t="s">
        <v>25</v>
      </c>
      <c r="E1118" s="1" t="s">
        <v>25</v>
      </c>
      <c r="F1118" s="1" t="s">
        <v>25</v>
      </c>
      <c r="G1118" s="1" t="s">
        <v>25</v>
      </c>
      <c r="H1118" s="1" t="s">
        <v>25</v>
      </c>
      <c r="M1118" s="1"/>
      <c r="N1118" s="1"/>
      <c r="O1118" s="1"/>
      <c r="P1118" s="1"/>
      <c r="Q1118" s="1"/>
      <c r="S1118" s="1" t="s">
        <v>25</v>
      </c>
      <c r="T1118" s="1" t="s">
        <v>25</v>
      </c>
      <c r="U1118" s="1" t="s">
        <v>25</v>
      </c>
      <c r="V1118" s="1" t="s">
        <v>25</v>
      </c>
      <c r="W1118" s="1" t="s">
        <v>25</v>
      </c>
      <c r="Y1118" s="1" t="str">
        <f>IFERROR(__xludf.DUMMYFUNCTION("UNIQUE(S1118:W1118, TRUE)"),"")</f>
        <v/>
      </c>
      <c r="AE1118" s="1" t="str">
        <f t="shared" ref="AE1118:AI1118" si="1118">IF($A1118&lt;&gt;"", COUNTIF($D1118:$H1118, "=" &amp; Y1118),"")</f>
        <v/>
      </c>
      <c r="AF1118" s="1" t="str">
        <f t="shared" si="1118"/>
        <v/>
      </c>
      <c r="AG1118" s="1" t="str">
        <f t="shared" si="1118"/>
        <v/>
      </c>
      <c r="AH1118" s="1" t="str">
        <f t="shared" si="1118"/>
        <v/>
      </c>
      <c r="AI1118" s="1" t="str">
        <f t="shared" si="1118"/>
        <v/>
      </c>
      <c r="AJ1118" s="1" t="str">
        <f t="shared" si="3"/>
        <v/>
      </c>
      <c r="AL1118" s="1" t="str">
        <f>IFERROR(__xludf.DUMMYFUNCTION("IFERROR(TRANSPOSE(SORT(TRANSPOSE(FILTER(AE1118:AI1118, AE1118:AI1118&lt;&gt;0)),1, FALSE)))"),"")</f>
        <v/>
      </c>
      <c r="AM1118" s="1" t="str">
        <f>IFERROR(__xludf.DUMMYFUNCTION("""COMPUTED_VALUE"""),"")</f>
        <v/>
      </c>
      <c r="AN1118" s="1" t="str">
        <f>IFERROR(__xludf.DUMMYFUNCTION("""COMPUTED_VALUE"""),"")</f>
        <v/>
      </c>
      <c r="AO1118" s="1" t="str">
        <f>IFERROR(__xludf.DUMMYFUNCTION("""COMPUTED_VALUE"""),"")</f>
        <v/>
      </c>
      <c r="AP1118" s="1" t="str">
        <f>IFERROR(__xludf.DUMMYFUNCTION("""COMPUTED_VALUE"""),"")</f>
        <v/>
      </c>
      <c r="AR1118" s="1" t="s">
        <v>25</v>
      </c>
      <c r="AS1118" s="1" t="s">
        <v>25</v>
      </c>
      <c r="AT1118" s="1" t="s">
        <v>25</v>
      </c>
      <c r="AU1118" s="1" t="s">
        <v>25</v>
      </c>
      <c r="AV1118" s="1" t="s">
        <v>25</v>
      </c>
      <c r="AY1118" s="1" t="s">
        <v>25</v>
      </c>
      <c r="AZ1118" s="1" t="s">
        <v>25</v>
      </c>
      <c r="BA1118" s="1" t="s">
        <v>25</v>
      </c>
      <c r="BB1118" s="1" t="s">
        <v>25</v>
      </c>
      <c r="BC1118" s="1" t="s">
        <v>25</v>
      </c>
      <c r="BD1118" s="1"/>
      <c r="BE1118" s="1"/>
      <c r="BF1118" s="1"/>
      <c r="BG1118" s="1"/>
      <c r="BH1118" s="1"/>
      <c r="BI1118" s="1"/>
      <c r="BJ1118" s="1"/>
      <c r="BL1118" s="1" t="s">
        <v>25</v>
      </c>
    </row>
    <row r="1119" ht="15.75" customHeight="1">
      <c r="A1119" s="1"/>
      <c r="B1119" s="1"/>
      <c r="C1119" s="1"/>
      <c r="D1119" s="1" t="s">
        <v>25</v>
      </c>
      <c r="E1119" s="1" t="s">
        <v>25</v>
      </c>
      <c r="F1119" s="1" t="s">
        <v>25</v>
      </c>
      <c r="G1119" s="1" t="s">
        <v>25</v>
      </c>
      <c r="H1119" s="1" t="s">
        <v>25</v>
      </c>
      <c r="M1119" s="1"/>
      <c r="N1119" s="1"/>
      <c r="O1119" s="1"/>
      <c r="P1119" s="1"/>
      <c r="Q1119" s="1"/>
      <c r="S1119" s="1" t="s">
        <v>25</v>
      </c>
      <c r="T1119" s="1" t="s">
        <v>25</v>
      </c>
      <c r="U1119" s="1" t="s">
        <v>25</v>
      </c>
      <c r="V1119" s="1" t="s">
        <v>25</v>
      </c>
      <c r="W1119" s="1" t="s">
        <v>25</v>
      </c>
      <c r="Y1119" s="1" t="str">
        <f>IFERROR(__xludf.DUMMYFUNCTION("UNIQUE(S1119:W1119, TRUE)"),"")</f>
        <v/>
      </c>
      <c r="AE1119" s="1" t="str">
        <f t="shared" ref="AE1119:AI1119" si="1119">IF($A1119&lt;&gt;"", COUNTIF($D1119:$H1119, "=" &amp; Y1119),"")</f>
        <v/>
      </c>
      <c r="AF1119" s="1" t="str">
        <f t="shared" si="1119"/>
        <v/>
      </c>
      <c r="AG1119" s="1" t="str">
        <f t="shared" si="1119"/>
        <v/>
      </c>
      <c r="AH1119" s="1" t="str">
        <f t="shared" si="1119"/>
        <v/>
      </c>
      <c r="AI1119" s="1" t="str">
        <f t="shared" si="1119"/>
        <v/>
      </c>
      <c r="AJ1119" s="1" t="str">
        <f t="shared" si="3"/>
        <v/>
      </c>
      <c r="AL1119" s="1" t="str">
        <f>IFERROR(__xludf.DUMMYFUNCTION("IFERROR(TRANSPOSE(SORT(TRANSPOSE(FILTER(AE1119:AI1119, AE1119:AI1119&lt;&gt;0)),1, FALSE)))"),"")</f>
        <v/>
      </c>
      <c r="AM1119" s="1" t="str">
        <f>IFERROR(__xludf.DUMMYFUNCTION("""COMPUTED_VALUE"""),"")</f>
        <v/>
      </c>
      <c r="AN1119" s="1" t="str">
        <f>IFERROR(__xludf.DUMMYFUNCTION("""COMPUTED_VALUE"""),"")</f>
        <v/>
      </c>
      <c r="AO1119" s="1" t="str">
        <f>IFERROR(__xludf.DUMMYFUNCTION("""COMPUTED_VALUE"""),"")</f>
        <v/>
      </c>
      <c r="AP1119" s="1" t="str">
        <f>IFERROR(__xludf.DUMMYFUNCTION("""COMPUTED_VALUE"""),"")</f>
        <v/>
      </c>
      <c r="AR1119" s="1" t="s">
        <v>25</v>
      </c>
      <c r="AS1119" s="1" t="s">
        <v>25</v>
      </c>
      <c r="AT1119" s="1" t="s">
        <v>25</v>
      </c>
      <c r="AU1119" s="1" t="s">
        <v>25</v>
      </c>
      <c r="AV1119" s="1" t="s">
        <v>25</v>
      </c>
      <c r="AY1119" s="1" t="s">
        <v>25</v>
      </c>
      <c r="AZ1119" s="1" t="s">
        <v>25</v>
      </c>
      <c r="BA1119" s="1" t="s">
        <v>25</v>
      </c>
      <c r="BB1119" s="1" t="s">
        <v>25</v>
      </c>
      <c r="BC1119" s="1" t="s">
        <v>25</v>
      </c>
      <c r="BD1119" s="1"/>
      <c r="BE1119" s="1"/>
      <c r="BF1119" s="1"/>
      <c r="BG1119" s="1"/>
      <c r="BH1119" s="1"/>
      <c r="BI1119" s="1"/>
      <c r="BJ1119" s="1"/>
      <c r="BL1119" s="1" t="s">
        <v>25</v>
      </c>
    </row>
    <row r="1120" ht="15.75" customHeight="1">
      <c r="A1120" s="1"/>
      <c r="B1120" s="1"/>
      <c r="C1120" s="1"/>
      <c r="D1120" s="1" t="s">
        <v>25</v>
      </c>
      <c r="E1120" s="1" t="s">
        <v>25</v>
      </c>
      <c r="F1120" s="1" t="s">
        <v>25</v>
      </c>
      <c r="G1120" s="1" t="s">
        <v>25</v>
      </c>
      <c r="H1120" s="1" t="s">
        <v>25</v>
      </c>
      <c r="M1120" s="1"/>
      <c r="N1120" s="1"/>
      <c r="O1120" s="1"/>
      <c r="P1120" s="1"/>
      <c r="Q1120" s="1"/>
      <c r="S1120" s="1" t="s">
        <v>25</v>
      </c>
      <c r="T1120" s="1" t="s">
        <v>25</v>
      </c>
      <c r="U1120" s="1" t="s">
        <v>25</v>
      </c>
      <c r="V1120" s="1" t="s">
        <v>25</v>
      </c>
      <c r="W1120" s="1" t="s">
        <v>25</v>
      </c>
      <c r="Y1120" s="1" t="str">
        <f>IFERROR(__xludf.DUMMYFUNCTION("UNIQUE(S1120:W1120, TRUE)"),"")</f>
        <v/>
      </c>
      <c r="AE1120" s="1" t="str">
        <f t="shared" ref="AE1120:AI1120" si="1120">IF($A1120&lt;&gt;"", COUNTIF($D1120:$H1120, "=" &amp; Y1120),"")</f>
        <v/>
      </c>
      <c r="AF1120" s="1" t="str">
        <f t="shared" si="1120"/>
        <v/>
      </c>
      <c r="AG1120" s="1" t="str">
        <f t="shared" si="1120"/>
        <v/>
      </c>
      <c r="AH1120" s="1" t="str">
        <f t="shared" si="1120"/>
        <v/>
      </c>
      <c r="AI1120" s="1" t="str">
        <f t="shared" si="1120"/>
        <v/>
      </c>
      <c r="AJ1120" s="1" t="str">
        <f t="shared" si="3"/>
        <v/>
      </c>
      <c r="AL1120" s="1" t="str">
        <f>IFERROR(__xludf.DUMMYFUNCTION("IFERROR(TRANSPOSE(SORT(TRANSPOSE(FILTER(AE1120:AI1120, AE1120:AI1120&lt;&gt;0)),1, FALSE)))"),"")</f>
        <v/>
      </c>
      <c r="AM1120" s="1" t="str">
        <f>IFERROR(__xludf.DUMMYFUNCTION("""COMPUTED_VALUE"""),"")</f>
        <v/>
      </c>
      <c r="AN1120" s="1" t="str">
        <f>IFERROR(__xludf.DUMMYFUNCTION("""COMPUTED_VALUE"""),"")</f>
        <v/>
      </c>
      <c r="AO1120" s="1" t="str">
        <f>IFERROR(__xludf.DUMMYFUNCTION("""COMPUTED_VALUE"""),"")</f>
        <v/>
      </c>
      <c r="AP1120" s="1" t="str">
        <f>IFERROR(__xludf.DUMMYFUNCTION("""COMPUTED_VALUE"""),"")</f>
        <v/>
      </c>
      <c r="AR1120" s="1" t="s">
        <v>25</v>
      </c>
      <c r="AS1120" s="1" t="s">
        <v>25</v>
      </c>
      <c r="AT1120" s="1" t="s">
        <v>25</v>
      </c>
      <c r="AU1120" s="1" t="s">
        <v>25</v>
      </c>
      <c r="AV1120" s="1" t="s">
        <v>25</v>
      </c>
      <c r="AY1120" s="1" t="s">
        <v>25</v>
      </c>
      <c r="AZ1120" s="1" t="s">
        <v>25</v>
      </c>
      <c r="BA1120" s="1" t="s">
        <v>25</v>
      </c>
      <c r="BB1120" s="1" t="s">
        <v>25</v>
      </c>
      <c r="BC1120" s="1" t="s">
        <v>25</v>
      </c>
      <c r="BD1120" s="1"/>
      <c r="BE1120" s="1"/>
      <c r="BF1120" s="1"/>
      <c r="BG1120" s="1"/>
      <c r="BH1120" s="1"/>
      <c r="BI1120" s="1"/>
      <c r="BJ1120" s="1"/>
      <c r="BL1120" s="1" t="s">
        <v>25</v>
      </c>
    </row>
    <row r="1121" ht="15.75" customHeight="1">
      <c r="A1121" s="1"/>
      <c r="B1121" s="1"/>
      <c r="C1121" s="1"/>
      <c r="D1121" s="1" t="s">
        <v>25</v>
      </c>
      <c r="E1121" s="1" t="s">
        <v>25</v>
      </c>
      <c r="F1121" s="1" t="s">
        <v>25</v>
      </c>
      <c r="G1121" s="1" t="s">
        <v>25</v>
      </c>
      <c r="H1121" s="1" t="s">
        <v>25</v>
      </c>
      <c r="M1121" s="1"/>
      <c r="N1121" s="1"/>
      <c r="O1121" s="1"/>
      <c r="P1121" s="1"/>
      <c r="Q1121" s="1"/>
      <c r="S1121" s="1" t="s">
        <v>25</v>
      </c>
      <c r="T1121" s="1" t="s">
        <v>25</v>
      </c>
      <c r="U1121" s="1" t="s">
        <v>25</v>
      </c>
      <c r="V1121" s="1" t="s">
        <v>25</v>
      </c>
      <c r="W1121" s="1" t="s">
        <v>25</v>
      </c>
      <c r="Y1121" s="1" t="str">
        <f>IFERROR(__xludf.DUMMYFUNCTION("UNIQUE(S1121:W1121, TRUE)"),"")</f>
        <v/>
      </c>
      <c r="AE1121" s="1" t="str">
        <f t="shared" ref="AE1121:AI1121" si="1121">IF($A1121&lt;&gt;"", COUNTIF($D1121:$H1121, "=" &amp; Y1121),"")</f>
        <v/>
      </c>
      <c r="AF1121" s="1" t="str">
        <f t="shared" si="1121"/>
        <v/>
      </c>
      <c r="AG1121" s="1" t="str">
        <f t="shared" si="1121"/>
        <v/>
      </c>
      <c r="AH1121" s="1" t="str">
        <f t="shared" si="1121"/>
        <v/>
      </c>
      <c r="AI1121" s="1" t="str">
        <f t="shared" si="1121"/>
        <v/>
      </c>
      <c r="AJ1121" s="1" t="str">
        <f t="shared" si="3"/>
        <v/>
      </c>
      <c r="AL1121" s="1" t="str">
        <f>IFERROR(__xludf.DUMMYFUNCTION("IFERROR(TRANSPOSE(SORT(TRANSPOSE(FILTER(AE1121:AI1121, AE1121:AI1121&lt;&gt;0)),1, FALSE)))"),"")</f>
        <v/>
      </c>
      <c r="AM1121" s="1" t="str">
        <f>IFERROR(__xludf.DUMMYFUNCTION("""COMPUTED_VALUE"""),"")</f>
        <v/>
      </c>
      <c r="AN1121" s="1" t="str">
        <f>IFERROR(__xludf.DUMMYFUNCTION("""COMPUTED_VALUE"""),"")</f>
        <v/>
      </c>
      <c r="AO1121" s="1" t="str">
        <f>IFERROR(__xludf.DUMMYFUNCTION("""COMPUTED_VALUE"""),"")</f>
        <v/>
      </c>
      <c r="AP1121" s="1" t="str">
        <f>IFERROR(__xludf.DUMMYFUNCTION("""COMPUTED_VALUE"""),"")</f>
        <v/>
      </c>
      <c r="AR1121" s="1" t="s">
        <v>25</v>
      </c>
      <c r="AS1121" s="1" t="s">
        <v>25</v>
      </c>
      <c r="AT1121" s="1" t="s">
        <v>25</v>
      </c>
      <c r="AU1121" s="1" t="s">
        <v>25</v>
      </c>
      <c r="AV1121" s="1" t="s">
        <v>25</v>
      </c>
      <c r="AY1121" s="1" t="s">
        <v>25</v>
      </c>
      <c r="AZ1121" s="1" t="s">
        <v>25</v>
      </c>
      <c r="BA1121" s="1" t="s">
        <v>25</v>
      </c>
      <c r="BB1121" s="1" t="s">
        <v>25</v>
      </c>
      <c r="BC1121" s="1" t="s">
        <v>25</v>
      </c>
      <c r="BD1121" s="1"/>
      <c r="BE1121" s="1"/>
      <c r="BF1121" s="1"/>
      <c r="BG1121" s="1"/>
      <c r="BH1121" s="1"/>
      <c r="BI1121" s="1"/>
      <c r="BJ1121" s="1"/>
      <c r="BL1121" s="1" t="s">
        <v>25</v>
      </c>
    </row>
    <row r="1122" ht="15.75" customHeight="1">
      <c r="A1122" s="1"/>
      <c r="B1122" s="1"/>
      <c r="C1122" s="1"/>
      <c r="D1122" s="1" t="s">
        <v>25</v>
      </c>
      <c r="E1122" s="1" t="s">
        <v>25</v>
      </c>
      <c r="F1122" s="1" t="s">
        <v>25</v>
      </c>
      <c r="G1122" s="1" t="s">
        <v>25</v>
      </c>
      <c r="H1122" s="1" t="s">
        <v>25</v>
      </c>
      <c r="M1122" s="1"/>
      <c r="N1122" s="1"/>
      <c r="O1122" s="1"/>
      <c r="P1122" s="1"/>
      <c r="Q1122" s="1"/>
      <c r="S1122" s="1" t="s">
        <v>25</v>
      </c>
      <c r="T1122" s="1" t="s">
        <v>25</v>
      </c>
      <c r="U1122" s="1" t="s">
        <v>25</v>
      </c>
      <c r="V1122" s="1" t="s">
        <v>25</v>
      </c>
      <c r="W1122" s="1" t="s">
        <v>25</v>
      </c>
      <c r="Y1122" s="1" t="str">
        <f>IFERROR(__xludf.DUMMYFUNCTION("UNIQUE(S1122:W1122, TRUE)"),"")</f>
        <v/>
      </c>
      <c r="AE1122" s="1" t="str">
        <f t="shared" ref="AE1122:AI1122" si="1122">IF($A1122&lt;&gt;"", COUNTIF($D1122:$H1122, "=" &amp; Y1122),"")</f>
        <v/>
      </c>
      <c r="AF1122" s="1" t="str">
        <f t="shared" si="1122"/>
        <v/>
      </c>
      <c r="AG1122" s="1" t="str">
        <f t="shared" si="1122"/>
        <v/>
      </c>
      <c r="AH1122" s="1" t="str">
        <f t="shared" si="1122"/>
        <v/>
      </c>
      <c r="AI1122" s="1" t="str">
        <f t="shared" si="1122"/>
        <v/>
      </c>
      <c r="AJ1122" s="1" t="str">
        <f t="shared" si="3"/>
        <v/>
      </c>
      <c r="AL1122" s="1" t="str">
        <f>IFERROR(__xludf.DUMMYFUNCTION("IFERROR(TRANSPOSE(SORT(TRANSPOSE(FILTER(AE1122:AI1122, AE1122:AI1122&lt;&gt;0)),1, FALSE)))"),"")</f>
        <v/>
      </c>
      <c r="AM1122" s="1" t="str">
        <f>IFERROR(__xludf.DUMMYFUNCTION("""COMPUTED_VALUE"""),"")</f>
        <v/>
      </c>
      <c r="AN1122" s="1" t="str">
        <f>IFERROR(__xludf.DUMMYFUNCTION("""COMPUTED_VALUE"""),"")</f>
        <v/>
      </c>
      <c r="AO1122" s="1" t="str">
        <f>IFERROR(__xludf.DUMMYFUNCTION("""COMPUTED_VALUE"""),"")</f>
        <v/>
      </c>
      <c r="AP1122" s="1" t="str">
        <f>IFERROR(__xludf.DUMMYFUNCTION("""COMPUTED_VALUE"""),"")</f>
        <v/>
      </c>
      <c r="AR1122" s="1" t="s">
        <v>25</v>
      </c>
      <c r="AS1122" s="1" t="s">
        <v>25</v>
      </c>
      <c r="AT1122" s="1" t="s">
        <v>25</v>
      </c>
      <c r="AU1122" s="1" t="s">
        <v>25</v>
      </c>
      <c r="AV1122" s="1" t="s">
        <v>25</v>
      </c>
      <c r="AY1122" s="1" t="s">
        <v>25</v>
      </c>
      <c r="AZ1122" s="1" t="s">
        <v>25</v>
      </c>
      <c r="BA1122" s="1" t="s">
        <v>25</v>
      </c>
      <c r="BB1122" s="1" t="s">
        <v>25</v>
      </c>
      <c r="BC1122" s="1" t="s">
        <v>25</v>
      </c>
      <c r="BD1122" s="1"/>
      <c r="BE1122" s="1"/>
      <c r="BF1122" s="1"/>
      <c r="BG1122" s="1"/>
      <c r="BH1122" s="1"/>
      <c r="BI1122" s="1"/>
      <c r="BJ1122" s="1"/>
      <c r="BL1122" s="1" t="s">
        <v>25</v>
      </c>
    </row>
    <row r="1123" ht="15.75" customHeight="1">
      <c r="A1123" s="1"/>
      <c r="B1123" s="1"/>
      <c r="C1123" s="1"/>
      <c r="D1123" s="1" t="s">
        <v>25</v>
      </c>
      <c r="E1123" s="1" t="s">
        <v>25</v>
      </c>
      <c r="F1123" s="1" t="s">
        <v>25</v>
      </c>
      <c r="G1123" s="1" t="s">
        <v>25</v>
      </c>
      <c r="H1123" s="1" t="s">
        <v>25</v>
      </c>
      <c r="M1123" s="1"/>
      <c r="N1123" s="1"/>
      <c r="O1123" s="1"/>
      <c r="P1123" s="1"/>
      <c r="Q1123" s="1"/>
      <c r="S1123" s="1" t="s">
        <v>25</v>
      </c>
      <c r="T1123" s="1" t="s">
        <v>25</v>
      </c>
      <c r="U1123" s="1" t="s">
        <v>25</v>
      </c>
      <c r="V1123" s="1" t="s">
        <v>25</v>
      </c>
      <c r="W1123" s="1" t="s">
        <v>25</v>
      </c>
      <c r="Y1123" s="1" t="str">
        <f>IFERROR(__xludf.DUMMYFUNCTION("UNIQUE(S1123:W1123, TRUE)"),"")</f>
        <v/>
      </c>
      <c r="AE1123" s="1" t="str">
        <f t="shared" ref="AE1123:AI1123" si="1123">IF($A1123&lt;&gt;"", COUNTIF($D1123:$H1123, "=" &amp; Y1123),"")</f>
        <v/>
      </c>
      <c r="AF1123" s="1" t="str">
        <f t="shared" si="1123"/>
        <v/>
      </c>
      <c r="AG1123" s="1" t="str">
        <f t="shared" si="1123"/>
        <v/>
      </c>
      <c r="AH1123" s="1" t="str">
        <f t="shared" si="1123"/>
        <v/>
      </c>
      <c r="AI1123" s="1" t="str">
        <f t="shared" si="1123"/>
        <v/>
      </c>
      <c r="AJ1123" s="1" t="str">
        <f t="shared" si="3"/>
        <v/>
      </c>
      <c r="AL1123" s="1" t="str">
        <f>IFERROR(__xludf.DUMMYFUNCTION("IFERROR(TRANSPOSE(SORT(TRANSPOSE(FILTER(AE1123:AI1123, AE1123:AI1123&lt;&gt;0)),1, FALSE)))"),"")</f>
        <v/>
      </c>
      <c r="AM1123" s="1" t="str">
        <f>IFERROR(__xludf.DUMMYFUNCTION("""COMPUTED_VALUE"""),"")</f>
        <v/>
      </c>
      <c r="AN1123" s="1" t="str">
        <f>IFERROR(__xludf.DUMMYFUNCTION("""COMPUTED_VALUE"""),"")</f>
        <v/>
      </c>
      <c r="AO1123" s="1" t="str">
        <f>IFERROR(__xludf.DUMMYFUNCTION("""COMPUTED_VALUE"""),"")</f>
        <v/>
      </c>
      <c r="AP1123" s="1" t="str">
        <f>IFERROR(__xludf.DUMMYFUNCTION("""COMPUTED_VALUE"""),"")</f>
        <v/>
      </c>
      <c r="AR1123" s="1" t="s">
        <v>25</v>
      </c>
      <c r="AS1123" s="1" t="s">
        <v>25</v>
      </c>
      <c r="AT1123" s="1" t="s">
        <v>25</v>
      </c>
      <c r="AU1123" s="1" t="s">
        <v>25</v>
      </c>
      <c r="AV1123" s="1" t="s">
        <v>25</v>
      </c>
      <c r="AY1123" s="1" t="s">
        <v>25</v>
      </c>
      <c r="AZ1123" s="1" t="s">
        <v>25</v>
      </c>
      <c r="BA1123" s="1" t="s">
        <v>25</v>
      </c>
      <c r="BB1123" s="1" t="s">
        <v>25</v>
      </c>
      <c r="BC1123" s="1" t="s">
        <v>25</v>
      </c>
      <c r="BD1123" s="1"/>
      <c r="BE1123" s="1"/>
      <c r="BF1123" s="1"/>
      <c r="BG1123" s="1"/>
      <c r="BH1123" s="1"/>
      <c r="BI1123" s="1"/>
      <c r="BJ1123" s="1"/>
      <c r="BL1123" s="1" t="s">
        <v>25</v>
      </c>
    </row>
    <row r="1124" ht="15.75" customHeight="1">
      <c r="A1124" s="1"/>
      <c r="B1124" s="1"/>
      <c r="C1124" s="1"/>
      <c r="D1124" s="1" t="s">
        <v>25</v>
      </c>
      <c r="E1124" s="1" t="s">
        <v>25</v>
      </c>
      <c r="F1124" s="1" t="s">
        <v>25</v>
      </c>
      <c r="G1124" s="1" t="s">
        <v>25</v>
      </c>
      <c r="H1124" s="1" t="s">
        <v>25</v>
      </c>
      <c r="M1124" s="1"/>
      <c r="N1124" s="1"/>
      <c r="O1124" s="1"/>
      <c r="P1124" s="1"/>
      <c r="Q1124" s="1"/>
      <c r="S1124" s="1" t="s">
        <v>25</v>
      </c>
      <c r="T1124" s="1" t="s">
        <v>25</v>
      </c>
      <c r="U1124" s="1" t="s">
        <v>25</v>
      </c>
      <c r="V1124" s="1" t="s">
        <v>25</v>
      </c>
      <c r="W1124" s="1" t="s">
        <v>25</v>
      </c>
      <c r="Y1124" s="1" t="str">
        <f>IFERROR(__xludf.DUMMYFUNCTION("UNIQUE(S1124:W1124, TRUE)"),"")</f>
        <v/>
      </c>
      <c r="AE1124" s="1" t="str">
        <f t="shared" ref="AE1124:AI1124" si="1124">IF($A1124&lt;&gt;"", COUNTIF($D1124:$H1124, "=" &amp; Y1124),"")</f>
        <v/>
      </c>
      <c r="AF1124" s="1" t="str">
        <f t="shared" si="1124"/>
        <v/>
      </c>
      <c r="AG1124" s="1" t="str">
        <f t="shared" si="1124"/>
        <v/>
      </c>
      <c r="AH1124" s="1" t="str">
        <f t="shared" si="1124"/>
        <v/>
      </c>
      <c r="AI1124" s="1" t="str">
        <f t="shared" si="1124"/>
        <v/>
      </c>
      <c r="AJ1124" s="1" t="str">
        <f t="shared" si="3"/>
        <v/>
      </c>
      <c r="AL1124" s="1" t="str">
        <f>IFERROR(__xludf.DUMMYFUNCTION("IFERROR(TRANSPOSE(SORT(TRANSPOSE(FILTER(AE1124:AI1124, AE1124:AI1124&lt;&gt;0)),1, FALSE)))"),"")</f>
        <v/>
      </c>
      <c r="AM1124" s="1" t="str">
        <f>IFERROR(__xludf.DUMMYFUNCTION("""COMPUTED_VALUE"""),"")</f>
        <v/>
      </c>
      <c r="AN1124" s="1" t="str">
        <f>IFERROR(__xludf.DUMMYFUNCTION("""COMPUTED_VALUE"""),"")</f>
        <v/>
      </c>
      <c r="AO1124" s="1" t="str">
        <f>IFERROR(__xludf.DUMMYFUNCTION("""COMPUTED_VALUE"""),"")</f>
        <v/>
      </c>
      <c r="AP1124" s="1" t="str">
        <f>IFERROR(__xludf.DUMMYFUNCTION("""COMPUTED_VALUE"""),"")</f>
        <v/>
      </c>
      <c r="AR1124" s="1" t="s">
        <v>25</v>
      </c>
      <c r="AS1124" s="1" t="s">
        <v>25</v>
      </c>
      <c r="AT1124" s="1" t="s">
        <v>25</v>
      </c>
      <c r="AU1124" s="1" t="s">
        <v>25</v>
      </c>
      <c r="AV1124" s="1" t="s">
        <v>25</v>
      </c>
      <c r="AY1124" s="1" t="s">
        <v>25</v>
      </c>
      <c r="AZ1124" s="1" t="s">
        <v>25</v>
      </c>
      <c r="BA1124" s="1" t="s">
        <v>25</v>
      </c>
      <c r="BB1124" s="1" t="s">
        <v>25</v>
      </c>
      <c r="BC1124" s="1" t="s">
        <v>25</v>
      </c>
      <c r="BD1124" s="1"/>
      <c r="BE1124" s="1"/>
      <c r="BF1124" s="1"/>
      <c r="BG1124" s="1"/>
      <c r="BH1124" s="1"/>
      <c r="BI1124" s="1"/>
      <c r="BJ1124" s="1"/>
      <c r="BL1124" s="1" t="s">
        <v>25</v>
      </c>
    </row>
    <row r="1125" ht="15.75" customHeight="1">
      <c r="A1125" s="1"/>
      <c r="B1125" s="1"/>
      <c r="C1125" s="1"/>
      <c r="D1125" s="1" t="s">
        <v>25</v>
      </c>
      <c r="E1125" s="1" t="s">
        <v>25</v>
      </c>
      <c r="F1125" s="1" t="s">
        <v>25</v>
      </c>
      <c r="G1125" s="1" t="s">
        <v>25</v>
      </c>
      <c r="H1125" s="1" t="s">
        <v>25</v>
      </c>
      <c r="M1125" s="1"/>
      <c r="N1125" s="1"/>
      <c r="O1125" s="1"/>
      <c r="P1125" s="1"/>
      <c r="Q1125" s="1"/>
      <c r="S1125" s="1" t="s">
        <v>25</v>
      </c>
      <c r="T1125" s="1" t="s">
        <v>25</v>
      </c>
      <c r="U1125" s="1" t="s">
        <v>25</v>
      </c>
      <c r="V1125" s="1" t="s">
        <v>25</v>
      </c>
      <c r="W1125" s="1" t="s">
        <v>25</v>
      </c>
      <c r="Y1125" s="1" t="str">
        <f>IFERROR(__xludf.DUMMYFUNCTION("UNIQUE(S1125:W1125, TRUE)"),"")</f>
        <v/>
      </c>
      <c r="AE1125" s="1" t="str">
        <f t="shared" ref="AE1125:AI1125" si="1125">IF($A1125&lt;&gt;"", COUNTIF($D1125:$H1125, "=" &amp; Y1125),"")</f>
        <v/>
      </c>
      <c r="AF1125" s="1" t="str">
        <f t="shared" si="1125"/>
        <v/>
      </c>
      <c r="AG1125" s="1" t="str">
        <f t="shared" si="1125"/>
        <v/>
      </c>
      <c r="AH1125" s="1" t="str">
        <f t="shared" si="1125"/>
        <v/>
      </c>
      <c r="AI1125" s="1" t="str">
        <f t="shared" si="1125"/>
        <v/>
      </c>
      <c r="AJ1125" s="1" t="str">
        <f t="shared" si="3"/>
        <v/>
      </c>
      <c r="AL1125" s="1" t="str">
        <f>IFERROR(__xludf.DUMMYFUNCTION("IFERROR(TRANSPOSE(SORT(TRANSPOSE(FILTER(AE1125:AI1125, AE1125:AI1125&lt;&gt;0)),1, FALSE)))"),"")</f>
        <v/>
      </c>
      <c r="AM1125" s="1" t="str">
        <f>IFERROR(__xludf.DUMMYFUNCTION("""COMPUTED_VALUE"""),"")</f>
        <v/>
      </c>
      <c r="AN1125" s="1" t="str">
        <f>IFERROR(__xludf.DUMMYFUNCTION("""COMPUTED_VALUE"""),"")</f>
        <v/>
      </c>
      <c r="AO1125" s="1" t="str">
        <f>IFERROR(__xludf.DUMMYFUNCTION("""COMPUTED_VALUE"""),"")</f>
        <v/>
      </c>
      <c r="AP1125" s="1" t="str">
        <f>IFERROR(__xludf.DUMMYFUNCTION("""COMPUTED_VALUE"""),"")</f>
        <v/>
      </c>
      <c r="AR1125" s="1" t="s">
        <v>25</v>
      </c>
      <c r="AS1125" s="1" t="s">
        <v>25</v>
      </c>
      <c r="AT1125" s="1" t="s">
        <v>25</v>
      </c>
      <c r="AU1125" s="1" t="s">
        <v>25</v>
      </c>
      <c r="AV1125" s="1" t="s">
        <v>25</v>
      </c>
      <c r="AY1125" s="1" t="s">
        <v>25</v>
      </c>
      <c r="AZ1125" s="1" t="s">
        <v>25</v>
      </c>
      <c r="BA1125" s="1" t="s">
        <v>25</v>
      </c>
      <c r="BB1125" s="1" t="s">
        <v>25</v>
      </c>
      <c r="BC1125" s="1" t="s">
        <v>25</v>
      </c>
      <c r="BD1125" s="1"/>
      <c r="BE1125" s="1"/>
      <c r="BF1125" s="1"/>
      <c r="BG1125" s="1"/>
      <c r="BH1125" s="1"/>
      <c r="BI1125" s="1"/>
      <c r="BJ1125" s="1"/>
      <c r="BL1125" s="1" t="s">
        <v>25</v>
      </c>
    </row>
    <row r="1126" ht="15.75" customHeight="1">
      <c r="A1126" s="1"/>
      <c r="B1126" s="1"/>
      <c r="C1126" s="1"/>
      <c r="D1126" s="1" t="s">
        <v>25</v>
      </c>
      <c r="E1126" s="1" t="s">
        <v>25</v>
      </c>
      <c r="F1126" s="1" t="s">
        <v>25</v>
      </c>
      <c r="G1126" s="1" t="s">
        <v>25</v>
      </c>
      <c r="H1126" s="1" t="s">
        <v>25</v>
      </c>
      <c r="M1126" s="1"/>
      <c r="N1126" s="1"/>
      <c r="O1126" s="1"/>
      <c r="P1126" s="1"/>
      <c r="Q1126" s="1"/>
      <c r="S1126" s="1" t="s">
        <v>25</v>
      </c>
      <c r="T1126" s="1" t="s">
        <v>25</v>
      </c>
      <c r="U1126" s="1" t="s">
        <v>25</v>
      </c>
      <c r="V1126" s="1" t="s">
        <v>25</v>
      </c>
      <c r="W1126" s="1" t="s">
        <v>25</v>
      </c>
      <c r="Y1126" s="1" t="str">
        <f>IFERROR(__xludf.DUMMYFUNCTION("UNIQUE(S1126:W1126, TRUE)"),"")</f>
        <v/>
      </c>
      <c r="AE1126" s="1" t="str">
        <f t="shared" ref="AE1126:AI1126" si="1126">IF($A1126&lt;&gt;"", COUNTIF($D1126:$H1126, "=" &amp; Y1126),"")</f>
        <v/>
      </c>
      <c r="AF1126" s="1" t="str">
        <f t="shared" si="1126"/>
        <v/>
      </c>
      <c r="AG1126" s="1" t="str">
        <f t="shared" si="1126"/>
        <v/>
      </c>
      <c r="AH1126" s="1" t="str">
        <f t="shared" si="1126"/>
        <v/>
      </c>
      <c r="AI1126" s="1" t="str">
        <f t="shared" si="1126"/>
        <v/>
      </c>
      <c r="AJ1126" s="1" t="str">
        <f t="shared" si="3"/>
        <v/>
      </c>
      <c r="AL1126" s="1" t="str">
        <f>IFERROR(__xludf.DUMMYFUNCTION("IFERROR(TRANSPOSE(SORT(TRANSPOSE(FILTER(AE1126:AI1126, AE1126:AI1126&lt;&gt;0)),1, FALSE)))"),"")</f>
        <v/>
      </c>
      <c r="AM1126" s="1" t="str">
        <f>IFERROR(__xludf.DUMMYFUNCTION("""COMPUTED_VALUE"""),"")</f>
        <v/>
      </c>
      <c r="AN1126" s="1" t="str">
        <f>IFERROR(__xludf.DUMMYFUNCTION("""COMPUTED_VALUE"""),"")</f>
        <v/>
      </c>
      <c r="AO1126" s="1" t="str">
        <f>IFERROR(__xludf.DUMMYFUNCTION("""COMPUTED_VALUE"""),"")</f>
        <v/>
      </c>
      <c r="AP1126" s="1" t="str">
        <f>IFERROR(__xludf.DUMMYFUNCTION("""COMPUTED_VALUE"""),"")</f>
        <v/>
      </c>
      <c r="AR1126" s="1" t="s">
        <v>25</v>
      </c>
      <c r="AS1126" s="1" t="s">
        <v>25</v>
      </c>
      <c r="AT1126" s="1" t="s">
        <v>25</v>
      </c>
      <c r="AU1126" s="1" t="s">
        <v>25</v>
      </c>
      <c r="AV1126" s="1" t="s">
        <v>25</v>
      </c>
      <c r="AY1126" s="1" t="s">
        <v>25</v>
      </c>
      <c r="AZ1126" s="1" t="s">
        <v>25</v>
      </c>
      <c r="BA1126" s="1" t="s">
        <v>25</v>
      </c>
      <c r="BB1126" s="1" t="s">
        <v>25</v>
      </c>
      <c r="BC1126" s="1" t="s">
        <v>25</v>
      </c>
      <c r="BD1126" s="1"/>
      <c r="BE1126" s="1"/>
      <c r="BF1126" s="1"/>
      <c r="BG1126" s="1"/>
      <c r="BH1126" s="1"/>
      <c r="BI1126" s="1"/>
      <c r="BJ1126" s="1"/>
      <c r="BL1126" s="1" t="s">
        <v>25</v>
      </c>
    </row>
    <row r="1127" ht="15.75" customHeight="1">
      <c r="A1127" s="1"/>
      <c r="B1127" s="1"/>
      <c r="C1127" s="1"/>
      <c r="D1127" s="1" t="s">
        <v>25</v>
      </c>
      <c r="E1127" s="1" t="s">
        <v>25</v>
      </c>
      <c r="F1127" s="1" t="s">
        <v>25</v>
      </c>
      <c r="G1127" s="1" t="s">
        <v>25</v>
      </c>
      <c r="H1127" s="1" t="s">
        <v>25</v>
      </c>
      <c r="M1127" s="1"/>
      <c r="N1127" s="1"/>
      <c r="O1127" s="1"/>
      <c r="P1127" s="1"/>
      <c r="Q1127" s="1"/>
      <c r="S1127" s="1" t="s">
        <v>25</v>
      </c>
      <c r="T1127" s="1" t="s">
        <v>25</v>
      </c>
      <c r="U1127" s="1" t="s">
        <v>25</v>
      </c>
      <c r="V1127" s="1" t="s">
        <v>25</v>
      </c>
      <c r="W1127" s="1" t="s">
        <v>25</v>
      </c>
      <c r="Y1127" s="1" t="str">
        <f>IFERROR(__xludf.DUMMYFUNCTION("UNIQUE(S1127:W1127, TRUE)"),"")</f>
        <v/>
      </c>
      <c r="AE1127" s="1" t="str">
        <f t="shared" ref="AE1127:AI1127" si="1127">IF($A1127&lt;&gt;"", COUNTIF($D1127:$H1127, "=" &amp; Y1127),"")</f>
        <v/>
      </c>
      <c r="AF1127" s="1" t="str">
        <f t="shared" si="1127"/>
        <v/>
      </c>
      <c r="AG1127" s="1" t="str">
        <f t="shared" si="1127"/>
        <v/>
      </c>
      <c r="AH1127" s="1" t="str">
        <f t="shared" si="1127"/>
        <v/>
      </c>
      <c r="AI1127" s="1" t="str">
        <f t="shared" si="1127"/>
        <v/>
      </c>
      <c r="AJ1127" s="1" t="str">
        <f t="shared" si="3"/>
        <v/>
      </c>
      <c r="AL1127" s="1" t="str">
        <f>IFERROR(__xludf.DUMMYFUNCTION("IFERROR(TRANSPOSE(SORT(TRANSPOSE(FILTER(AE1127:AI1127, AE1127:AI1127&lt;&gt;0)),1, FALSE)))"),"")</f>
        <v/>
      </c>
      <c r="AM1127" s="1" t="str">
        <f>IFERROR(__xludf.DUMMYFUNCTION("""COMPUTED_VALUE"""),"")</f>
        <v/>
      </c>
      <c r="AN1127" s="1" t="str">
        <f>IFERROR(__xludf.DUMMYFUNCTION("""COMPUTED_VALUE"""),"")</f>
        <v/>
      </c>
      <c r="AO1127" s="1" t="str">
        <f>IFERROR(__xludf.DUMMYFUNCTION("""COMPUTED_VALUE"""),"")</f>
        <v/>
      </c>
      <c r="AP1127" s="1" t="str">
        <f>IFERROR(__xludf.DUMMYFUNCTION("""COMPUTED_VALUE"""),"")</f>
        <v/>
      </c>
      <c r="AR1127" s="1" t="s">
        <v>25</v>
      </c>
      <c r="AS1127" s="1" t="s">
        <v>25</v>
      </c>
      <c r="AT1127" s="1" t="s">
        <v>25</v>
      </c>
      <c r="AU1127" s="1" t="s">
        <v>25</v>
      </c>
      <c r="AV1127" s="1" t="s">
        <v>25</v>
      </c>
      <c r="AY1127" s="1" t="s">
        <v>25</v>
      </c>
      <c r="AZ1127" s="1" t="s">
        <v>25</v>
      </c>
      <c r="BA1127" s="1" t="s">
        <v>25</v>
      </c>
      <c r="BB1127" s="1" t="s">
        <v>25</v>
      </c>
      <c r="BC1127" s="1" t="s">
        <v>25</v>
      </c>
      <c r="BD1127" s="1"/>
      <c r="BE1127" s="1"/>
      <c r="BF1127" s="1"/>
      <c r="BG1127" s="1"/>
      <c r="BH1127" s="1"/>
      <c r="BI1127" s="1"/>
      <c r="BJ1127" s="1"/>
      <c r="BL1127" s="1" t="s">
        <v>25</v>
      </c>
    </row>
    <row r="1128" ht="15.75" customHeight="1">
      <c r="A1128" s="1"/>
      <c r="B1128" s="1"/>
      <c r="C1128" s="1"/>
      <c r="D1128" s="1" t="s">
        <v>25</v>
      </c>
      <c r="E1128" s="1" t="s">
        <v>25</v>
      </c>
      <c r="F1128" s="1" t="s">
        <v>25</v>
      </c>
      <c r="G1128" s="1" t="s">
        <v>25</v>
      </c>
      <c r="H1128" s="1" t="s">
        <v>25</v>
      </c>
      <c r="M1128" s="1"/>
      <c r="N1128" s="1"/>
      <c r="O1128" s="1"/>
      <c r="P1128" s="1"/>
      <c r="Q1128" s="1"/>
      <c r="S1128" s="1" t="s">
        <v>25</v>
      </c>
      <c r="T1128" s="1" t="s">
        <v>25</v>
      </c>
      <c r="U1128" s="1" t="s">
        <v>25</v>
      </c>
      <c r="V1128" s="1" t="s">
        <v>25</v>
      </c>
      <c r="W1128" s="1" t="s">
        <v>25</v>
      </c>
      <c r="Y1128" s="1" t="str">
        <f>IFERROR(__xludf.DUMMYFUNCTION("UNIQUE(S1128:W1128, TRUE)"),"")</f>
        <v/>
      </c>
      <c r="AE1128" s="1" t="str">
        <f t="shared" ref="AE1128:AI1128" si="1128">IF($A1128&lt;&gt;"", COUNTIF($D1128:$H1128, "=" &amp; Y1128),"")</f>
        <v/>
      </c>
      <c r="AF1128" s="1" t="str">
        <f t="shared" si="1128"/>
        <v/>
      </c>
      <c r="AG1128" s="1" t="str">
        <f t="shared" si="1128"/>
        <v/>
      </c>
      <c r="AH1128" s="1" t="str">
        <f t="shared" si="1128"/>
        <v/>
      </c>
      <c r="AI1128" s="1" t="str">
        <f t="shared" si="1128"/>
        <v/>
      </c>
      <c r="AJ1128" s="1" t="str">
        <f t="shared" si="3"/>
        <v/>
      </c>
      <c r="AL1128" s="1" t="str">
        <f>IFERROR(__xludf.DUMMYFUNCTION("IFERROR(TRANSPOSE(SORT(TRANSPOSE(FILTER(AE1128:AI1128, AE1128:AI1128&lt;&gt;0)),1, FALSE)))"),"")</f>
        <v/>
      </c>
      <c r="AM1128" s="1" t="str">
        <f>IFERROR(__xludf.DUMMYFUNCTION("""COMPUTED_VALUE"""),"")</f>
        <v/>
      </c>
      <c r="AN1128" s="1" t="str">
        <f>IFERROR(__xludf.DUMMYFUNCTION("""COMPUTED_VALUE"""),"")</f>
        <v/>
      </c>
      <c r="AO1128" s="1" t="str">
        <f>IFERROR(__xludf.DUMMYFUNCTION("""COMPUTED_VALUE"""),"")</f>
        <v/>
      </c>
      <c r="AP1128" s="1" t="str">
        <f>IFERROR(__xludf.DUMMYFUNCTION("""COMPUTED_VALUE"""),"")</f>
        <v/>
      </c>
      <c r="AR1128" s="1" t="s">
        <v>25</v>
      </c>
      <c r="AS1128" s="1" t="s">
        <v>25</v>
      </c>
      <c r="AT1128" s="1" t="s">
        <v>25</v>
      </c>
      <c r="AU1128" s="1" t="s">
        <v>25</v>
      </c>
      <c r="AV1128" s="1" t="s">
        <v>25</v>
      </c>
      <c r="AY1128" s="1" t="s">
        <v>25</v>
      </c>
      <c r="AZ1128" s="1" t="s">
        <v>25</v>
      </c>
      <c r="BA1128" s="1" t="s">
        <v>25</v>
      </c>
      <c r="BB1128" s="1" t="s">
        <v>25</v>
      </c>
      <c r="BC1128" s="1" t="s">
        <v>25</v>
      </c>
      <c r="BD1128" s="1"/>
      <c r="BE1128" s="1"/>
      <c r="BF1128" s="1"/>
      <c r="BG1128" s="1"/>
      <c r="BH1128" s="1"/>
      <c r="BI1128" s="1"/>
      <c r="BJ1128" s="1"/>
      <c r="BL1128" s="1" t="s">
        <v>25</v>
      </c>
    </row>
    <row r="1129" ht="15.75" customHeight="1">
      <c r="A1129" s="1"/>
      <c r="B1129" s="1"/>
      <c r="C1129" s="1"/>
      <c r="D1129" s="1" t="s">
        <v>25</v>
      </c>
      <c r="E1129" s="1" t="s">
        <v>25</v>
      </c>
      <c r="F1129" s="1" t="s">
        <v>25</v>
      </c>
      <c r="G1129" s="1" t="s">
        <v>25</v>
      </c>
      <c r="H1129" s="1" t="s">
        <v>25</v>
      </c>
      <c r="M1129" s="1"/>
      <c r="N1129" s="1"/>
      <c r="O1129" s="1"/>
      <c r="P1129" s="1"/>
      <c r="Q1129" s="1"/>
      <c r="S1129" s="1" t="s">
        <v>25</v>
      </c>
      <c r="T1129" s="1" t="s">
        <v>25</v>
      </c>
      <c r="U1129" s="1" t="s">
        <v>25</v>
      </c>
      <c r="V1129" s="1" t="s">
        <v>25</v>
      </c>
      <c r="W1129" s="1" t="s">
        <v>25</v>
      </c>
      <c r="Y1129" s="1" t="str">
        <f>IFERROR(__xludf.DUMMYFUNCTION("UNIQUE(S1129:W1129, TRUE)"),"")</f>
        <v/>
      </c>
      <c r="AE1129" s="1" t="str">
        <f t="shared" ref="AE1129:AI1129" si="1129">IF($A1129&lt;&gt;"", COUNTIF($D1129:$H1129, "=" &amp; Y1129),"")</f>
        <v/>
      </c>
      <c r="AF1129" s="1" t="str">
        <f t="shared" si="1129"/>
        <v/>
      </c>
      <c r="AG1129" s="1" t="str">
        <f t="shared" si="1129"/>
        <v/>
      </c>
      <c r="AH1129" s="1" t="str">
        <f t="shared" si="1129"/>
        <v/>
      </c>
      <c r="AI1129" s="1" t="str">
        <f t="shared" si="1129"/>
        <v/>
      </c>
      <c r="AJ1129" s="1" t="str">
        <f t="shared" si="3"/>
        <v/>
      </c>
      <c r="AL1129" s="1" t="str">
        <f>IFERROR(__xludf.DUMMYFUNCTION("IFERROR(TRANSPOSE(SORT(TRANSPOSE(FILTER(AE1129:AI1129, AE1129:AI1129&lt;&gt;0)),1, FALSE)))"),"")</f>
        <v/>
      </c>
      <c r="AM1129" s="1" t="str">
        <f>IFERROR(__xludf.DUMMYFUNCTION("""COMPUTED_VALUE"""),"")</f>
        <v/>
      </c>
      <c r="AN1129" s="1" t="str">
        <f>IFERROR(__xludf.DUMMYFUNCTION("""COMPUTED_VALUE"""),"")</f>
        <v/>
      </c>
      <c r="AO1129" s="1" t="str">
        <f>IFERROR(__xludf.DUMMYFUNCTION("""COMPUTED_VALUE"""),"")</f>
        <v/>
      </c>
      <c r="AP1129" s="1" t="str">
        <f>IFERROR(__xludf.DUMMYFUNCTION("""COMPUTED_VALUE"""),"")</f>
        <v/>
      </c>
      <c r="AR1129" s="1" t="s">
        <v>25</v>
      </c>
      <c r="AS1129" s="1" t="s">
        <v>25</v>
      </c>
      <c r="AT1129" s="1" t="s">
        <v>25</v>
      </c>
      <c r="AU1129" s="1" t="s">
        <v>25</v>
      </c>
      <c r="AV1129" s="1" t="s">
        <v>25</v>
      </c>
      <c r="AY1129" s="1" t="s">
        <v>25</v>
      </c>
      <c r="AZ1129" s="1" t="s">
        <v>25</v>
      </c>
      <c r="BA1129" s="1" t="s">
        <v>25</v>
      </c>
      <c r="BB1129" s="1" t="s">
        <v>25</v>
      </c>
      <c r="BC1129" s="1" t="s">
        <v>25</v>
      </c>
      <c r="BD1129" s="1"/>
      <c r="BE1129" s="1"/>
      <c r="BF1129" s="1"/>
      <c r="BG1129" s="1"/>
      <c r="BH1129" s="1"/>
      <c r="BI1129" s="1"/>
      <c r="BJ1129" s="1"/>
      <c r="BL1129" s="1" t="s">
        <v>25</v>
      </c>
    </row>
    <row r="1130" ht="15.75" customHeight="1">
      <c r="A1130" s="1"/>
      <c r="B1130" s="1"/>
      <c r="C1130" s="1"/>
      <c r="D1130" s="1" t="s">
        <v>25</v>
      </c>
      <c r="E1130" s="1" t="s">
        <v>25</v>
      </c>
      <c r="F1130" s="1" t="s">
        <v>25</v>
      </c>
      <c r="G1130" s="1" t="s">
        <v>25</v>
      </c>
      <c r="H1130" s="1" t="s">
        <v>25</v>
      </c>
      <c r="M1130" s="1"/>
      <c r="N1130" s="1"/>
      <c r="O1130" s="1"/>
      <c r="P1130" s="1"/>
      <c r="Q1130" s="1"/>
      <c r="S1130" s="1" t="s">
        <v>25</v>
      </c>
      <c r="T1130" s="1" t="s">
        <v>25</v>
      </c>
      <c r="U1130" s="1" t="s">
        <v>25</v>
      </c>
      <c r="V1130" s="1" t="s">
        <v>25</v>
      </c>
      <c r="W1130" s="1" t="s">
        <v>25</v>
      </c>
      <c r="Y1130" s="1" t="str">
        <f>IFERROR(__xludf.DUMMYFUNCTION("UNIQUE(S1130:W1130, TRUE)"),"")</f>
        <v/>
      </c>
      <c r="AE1130" s="1" t="str">
        <f t="shared" ref="AE1130:AI1130" si="1130">IF($A1130&lt;&gt;"", COUNTIF($D1130:$H1130, "=" &amp; Y1130),"")</f>
        <v/>
      </c>
      <c r="AF1130" s="1" t="str">
        <f t="shared" si="1130"/>
        <v/>
      </c>
      <c r="AG1130" s="1" t="str">
        <f t="shared" si="1130"/>
        <v/>
      </c>
      <c r="AH1130" s="1" t="str">
        <f t="shared" si="1130"/>
        <v/>
      </c>
      <c r="AI1130" s="1" t="str">
        <f t="shared" si="1130"/>
        <v/>
      </c>
      <c r="AJ1130" s="1" t="str">
        <f t="shared" si="3"/>
        <v/>
      </c>
      <c r="AL1130" s="1" t="str">
        <f>IFERROR(__xludf.DUMMYFUNCTION("IFERROR(TRANSPOSE(SORT(TRANSPOSE(FILTER(AE1130:AI1130, AE1130:AI1130&lt;&gt;0)),1, FALSE)))"),"")</f>
        <v/>
      </c>
      <c r="AM1130" s="1" t="str">
        <f>IFERROR(__xludf.DUMMYFUNCTION("""COMPUTED_VALUE"""),"")</f>
        <v/>
      </c>
      <c r="AN1130" s="1" t="str">
        <f>IFERROR(__xludf.DUMMYFUNCTION("""COMPUTED_VALUE"""),"")</f>
        <v/>
      </c>
      <c r="AO1130" s="1" t="str">
        <f>IFERROR(__xludf.DUMMYFUNCTION("""COMPUTED_VALUE"""),"")</f>
        <v/>
      </c>
      <c r="AP1130" s="1" t="str">
        <f>IFERROR(__xludf.DUMMYFUNCTION("""COMPUTED_VALUE"""),"")</f>
        <v/>
      </c>
      <c r="AR1130" s="1" t="s">
        <v>25</v>
      </c>
      <c r="AS1130" s="1" t="s">
        <v>25</v>
      </c>
      <c r="AT1130" s="1" t="s">
        <v>25</v>
      </c>
      <c r="AU1130" s="1" t="s">
        <v>25</v>
      </c>
      <c r="AV1130" s="1" t="s">
        <v>25</v>
      </c>
      <c r="AY1130" s="1" t="s">
        <v>25</v>
      </c>
      <c r="AZ1130" s="1" t="s">
        <v>25</v>
      </c>
      <c r="BA1130" s="1" t="s">
        <v>25</v>
      </c>
      <c r="BB1130" s="1" t="s">
        <v>25</v>
      </c>
      <c r="BC1130" s="1" t="s">
        <v>25</v>
      </c>
      <c r="BD1130" s="1"/>
      <c r="BE1130" s="1"/>
      <c r="BF1130" s="1"/>
      <c r="BG1130" s="1"/>
      <c r="BH1130" s="1"/>
      <c r="BI1130" s="1"/>
      <c r="BJ1130" s="1"/>
      <c r="BL1130" s="1" t="s">
        <v>25</v>
      </c>
    </row>
    <row r="1131" ht="15.75" customHeight="1">
      <c r="A1131" s="1"/>
      <c r="B1131" s="1"/>
      <c r="C1131" s="1"/>
      <c r="D1131" s="1" t="s">
        <v>25</v>
      </c>
      <c r="E1131" s="1" t="s">
        <v>25</v>
      </c>
      <c r="F1131" s="1" t="s">
        <v>25</v>
      </c>
      <c r="G1131" s="1" t="s">
        <v>25</v>
      </c>
      <c r="H1131" s="1" t="s">
        <v>25</v>
      </c>
      <c r="M1131" s="1"/>
      <c r="N1131" s="1"/>
      <c r="O1131" s="1"/>
      <c r="P1131" s="1"/>
      <c r="Q1131" s="1"/>
      <c r="S1131" s="1" t="s">
        <v>25</v>
      </c>
      <c r="T1131" s="1" t="s">
        <v>25</v>
      </c>
      <c r="U1131" s="1" t="s">
        <v>25</v>
      </c>
      <c r="V1131" s="1" t="s">
        <v>25</v>
      </c>
      <c r="W1131" s="1" t="s">
        <v>25</v>
      </c>
      <c r="Y1131" s="1" t="str">
        <f>IFERROR(__xludf.DUMMYFUNCTION("UNIQUE(S1131:W1131, TRUE)"),"")</f>
        <v/>
      </c>
      <c r="AE1131" s="1" t="str">
        <f t="shared" ref="AE1131:AI1131" si="1131">IF($A1131&lt;&gt;"", COUNTIF($D1131:$H1131, "=" &amp; Y1131),"")</f>
        <v/>
      </c>
      <c r="AF1131" s="1" t="str">
        <f t="shared" si="1131"/>
        <v/>
      </c>
      <c r="AG1131" s="1" t="str">
        <f t="shared" si="1131"/>
        <v/>
      </c>
      <c r="AH1131" s="1" t="str">
        <f t="shared" si="1131"/>
        <v/>
      </c>
      <c r="AI1131" s="1" t="str">
        <f t="shared" si="1131"/>
        <v/>
      </c>
      <c r="AJ1131" s="1" t="str">
        <f t="shared" si="3"/>
        <v/>
      </c>
      <c r="AL1131" s="1" t="str">
        <f>IFERROR(__xludf.DUMMYFUNCTION("IFERROR(TRANSPOSE(SORT(TRANSPOSE(FILTER(AE1131:AI1131, AE1131:AI1131&lt;&gt;0)),1, FALSE)))"),"")</f>
        <v/>
      </c>
      <c r="AM1131" s="1" t="str">
        <f>IFERROR(__xludf.DUMMYFUNCTION("""COMPUTED_VALUE"""),"")</f>
        <v/>
      </c>
      <c r="AN1131" s="1" t="str">
        <f>IFERROR(__xludf.DUMMYFUNCTION("""COMPUTED_VALUE"""),"")</f>
        <v/>
      </c>
      <c r="AO1131" s="1" t="str">
        <f>IFERROR(__xludf.DUMMYFUNCTION("""COMPUTED_VALUE"""),"")</f>
        <v/>
      </c>
      <c r="AP1131" s="1" t="str">
        <f>IFERROR(__xludf.DUMMYFUNCTION("""COMPUTED_VALUE"""),"")</f>
        <v/>
      </c>
      <c r="AR1131" s="1" t="s">
        <v>25</v>
      </c>
      <c r="AS1131" s="1" t="s">
        <v>25</v>
      </c>
      <c r="AT1131" s="1" t="s">
        <v>25</v>
      </c>
      <c r="AU1131" s="1" t="s">
        <v>25</v>
      </c>
      <c r="AV1131" s="1" t="s">
        <v>25</v>
      </c>
      <c r="AY1131" s="1" t="s">
        <v>25</v>
      </c>
      <c r="AZ1131" s="1" t="s">
        <v>25</v>
      </c>
      <c r="BA1131" s="1" t="s">
        <v>25</v>
      </c>
      <c r="BB1131" s="1" t="s">
        <v>25</v>
      </c>
      <c r="BC1131" s="1" t="s">
        <v>25</v>
      </c>
      <c r="BD1131" s="1"/>
      <c r="BE1131" s="1"/>
      <c r="BF1131" s="1"/>
      <c r="BG1131" s="1"/>
      <c r="BH1131" s="1"/>
      <c r="BI1131" s="1"/>
      <c r="BJ1131" s="1"/>
      <c r="BL1131" s="1" t="s">
        <v>25</v>
      </c>
    </row>
    <row r="1132" ht="15.75" customHeight="1">
      <c r="A1132" s="1"/>
      <c r="B1132" s="1"/>
      <c r="C1132" s="1"/>
      <c r="D1132" s="1" t="s">
        <v>25</v>
      </c>
      <c r="E1132" s="1" t="s">
        <v>25</v>
      </c>
      <c r="F1132" s="1" t="s">
        <v>25</v>
      </c>
      <c r="G1132" s="1" t="s">
        <v>25</v>
      </c>
      <c r="H1132" s="1" t="s">
        <v>25</v>
      </c>
      <c r="M1132" s="1"/>
      <c r="N1132" s="1"/>
      <c r="O1132" s="1"/>
      <c r="P1132" s="1"/>
      <c r="Q1132" s="1"/>
      <c r="S1132" s="1" t="s">
        <v>25</v>
      </c>
      <c r="T1132" s="1" t="s">
        <v>25</v>
      </c>
      <c r="U1132" s="1" t="s">
        <v>25</v>
      </c>
      <c r="V1132" s="1" t="s">
        <v>25</v>
      </c>
      <c r="W1132" s="1" t="s">
        <v>25</v>
      </c>
      <c r="Y1132" s="1" t="str">
        <f>IFERROR(__xludf.DUMMYFUNCTION("UNIQUE(S1132:W1132, TRUE)"),"")</f>
        <v/>
      </c>
      <c r="AE1132" s="1" t="str">
        <f t="shared" ref="AE1132:AI1132" si="1132">IF($A1132&lt;&gt;"", COUNTIF($D1132:$H1132, "=" &amp; Y1132),"")</f>
        <v/>
      </c>
      <c r="AF1132" s="1" t="str">
        <f t="shared" si="1132"/>
        <v/>
      </c>
      <c r="AG1132" s="1" t="str">
        <f t="shared" si="1132"/>
        <v/>
      </c>
      <c r="AH1132" s="1" t="str">
        <f t="shared" si="1132"/>
        <v/>
      </c>
      <c r="AI1132" s="1" t="str">
        <f t="shared" si="1132"/>
        <v/>
      </c>
      <c r="AJ1132" s="1" t="str">
        <f t="shared" si="3"/>
        <v/>
      </c>
      <c r="AL1132" s="1" t="str">
        <f>IFERROR(__xludf.DUMMYFUNCTION("IFERROR(TRANSPOSE(SORT(TRANSPOSE(FILTER(AE1132:AI1132, AE1132:AI1132&lt;&gt;0)),1, FALSE)))"),"")</f>
        <v/>
      </c>
      <c r="AM1132" s="1" t="str">
        <f>IFERROR(__xludf.DUMMYFUNCTION("""COMPUTED_VALUE"""),"")</f>
        <v/>
      </c>
      <c r="AN1132" s="1" t="str">
        <f>IFERROR(__xludf.DUMMYFUNCTION("""COMPUTED_VALUE"""),"")</f>
        <v/>
      </c>
      <c r="AO1132" s="1" t="str">
        <f>IFERROR(__xludf.DUMMYFUNCTION("""COMPUTED_VALUE"""),"")</f>
        <v/>
      </c>
      <c r="AP1132" s="1" t="str">
        <f>IFERROR(__xludf.DUMMYFUNCTION("""COMPUTED_VALUE"""),"")</f>
        <v/>
      </c>
      <c r="AR1132" s="1" t="s">
        <v>25</v>
      </c>
      <c r="AS1132" s="1" t="s">
        <v>25</v>
      </c>
      <c r="AT1132" s="1" t="s">
        <v>25</v>
      </c>
      <c r="AU1132" s="1" t="s">
        <v>25</v>
      </c>
      <c r="AV1132" s="1" t="s">
        <v>25</v>
      </c>
      <c r="AY1132" s="1" t="s">
        <v>25</v>
      </c>
      <c r="AZ1132" s="1" t="s">
        <v>25</v>
      </c>
      <c r="BA1132" s="1" t="s">
        <v>25</v>
      </c>
      <c r="BB1132" s="1" t="s">
        <v>25</v>
      </c>
      <c r="BC1132" s="1" t="s">
        <v>25</v>
      </c>
      <c r="BD1132" s="1"/>
      <c r="BE1132" s="1"/>
      <c r="BF1132" s="1"/>
      <c r="BG1132" s="1"/>
      <c r="BH1132" s="1"/>
      <c r="BI1132" s="1"/>
      <c r="BJ1132" s="1"/>
      <c r="BL1132" s="1" t="s">
        <v>25</v>
      </c>
    </row>
    <row r="1133" ht="15.75" customHeight="1">
      <c r="A1133" s="1"/>
      <c r="B1133" s="1"/>
      <c r="C1133" s="1"/>
      <c r="D1133" s="1" t="s">
        <v>25</v>
      </c>
      <c r="E1133" s="1" t="s">
        <v>25</v>
      </c>
      <c r="F1133" s="1" t="s">
        <v>25</v>
      </c>
      <c r="G1133" s="1" t="s">
        <v>25</v>
      </c>
      <c r="H1133" s="1" t="s">
        <v>25</v>
      </c>
      <c r="M1133" s="1"/>
      <c r="N1133" s="1"/>
      <c r="O1133" s="1"/>
      <c r="P1133" s="1"/>
      <c r="Q1133" s="1"/>
      <c r="S1133" s="1" t="s">
        <v>25</v>
      </c>
      <c r="T1133" s="1" t="s">
        <v>25</v>
      </c>
      <c r="U1133" s="1" t="s">
        <v>25</v>
      </c>
      <c r="V1133" s="1" t="s">
        <v>25</v>
      </c>
      <c r="W1133" s="1" t="s">
        <v>25</v>
      </c>
      <c r="Y1133" s="1" t="str">
        <f>IFERROR(__xludf.DUMMYFUNCTION("UNIQUE(S1133:W1133, TRUE)"),"")</f>
        <v/>
      </c>
      <c r="AE1133" s="1" t="str">
        <f t="shared" ref="AE1133:AI1133" si="1133">IF($A1133&lt;&gt;"", COUNTIF($D1133:$H1133, "=" &amp; Y1133),"")</f>
        <v/>
      </c>
      <c r="AF1133" s="1" t="str">
        <f t="shared" si="1133"/>
        <v/>
      </c>
      <c r="AG1133" s="1" t="str">
        <f t="shared" si="1133"/>
        <v/>
      </c>
      <c r="AH1133" s="1" t="str">
        <f t="shared" si="1133"/>
        <v/>
      </c>
      <c r="AI1133" s="1" t="str">
        <f t="shared" si="1133"/>
        <v/>
      </c>
      <c r="AJ1133" s="1" t="str">
        <f t="shared" si="3"/>
        <v/>
      </c>
      <c r="AL1133" s="1" t="str">
        <f>IFERROR(__xludf.DUMMYFUNCTION("IFERROR(TRANSPOSE(SORT(TRANSPOSE(FILTER(AE1133:AI1133, AE1133:AI1133&lt;&gt;0)),1, FALSE)))"),"")</f>
        <v/>
      </c>
      <c r="AM1133" s="1" t="str">
        <f>IFERROR(__xludf.DUMMYFUNCTION("""COMPUTED_VALUE"""),"")</f>
        <v/>
      </c>
      <c r="AN1133" s="1" t="str">
        <f>IFERROR(__xludf.DUMMYFUNCTION("""COMPUTED_VALUE"""),"")</f>
        <v/>
      </c>
      <c r="AO1133" s="1" t="str">
        <f>IFERROR(__xludf.DUMMYFUNCTION("""COMPUTED_VALUE"""),"")</f>
        <v/>
      </c>
      <c r="AP1133" s="1" t="str">
        <f>IFERROR(__xludf.DUMMYFUNCTION("""COMPUTED_VALUE"""),"")</f>
        <v/>
      </c>
      <c r="AR1133" s="1" t="s">
        <v>25</v>
      </c>
      <c r="AS1133" s="1" t="s">
        <v>25</v>
      </c>
      <c r="AT1133" s="1" t="s">
        <v>25</v>
      </c>
      <c r="AU1133" s="1" t="s">
        <v>25</v>
      </c>
      <c r="AV1133" s="1" t="s">
        <v>25</v>
      </c>
      <c r="AY1133" s="1" t="s">
        <v>25</v>
      </c>
      <c r="AZ1133" s="1" t="s">
        <v>25</v>
      </c>
      <c r="BA1133" s="1" t="s">
        <v>25</v>
      </c>
      <c r="BB1133" s="1" t="s">
        <v>25</v>
      </c>
      <c r="BC1133" s="1" t="s">
        <v>25</v>
      </c>
      <c r="BD1133" s="1"/>
      <c r="BE1133" s="1"/>
      <c r="BF1133" s="1"/>
      <c r="BG1133" s="1"/>
      <c r="BH1133" s="1"/>
      <c r="BI1133" s="1"/>
      <c r="BJ1133" s="1"/>
      <c r="BL1133" s="1" t="s">
        <v>25</v>
      </c>
    </row>
    <row r="1134" ht="15.75" customHeight="1">
      <c r="A1134" s="1"/>
      <c r="B1134" s="1"/>
      <c r="C1134" s="1"/>
      <c r="D1134" s="1" t="s">
        <v>25</v>
      </c>
      <c r="E1134" s="1" t="s">
        <v>25</v>
      </c>
      <c r="F1134" s="1" t="s">
        <v>25</v>
      </c>
      <c r="G1134" s="1" t="s">
        <v>25</v>
      </c>
      <c r="H1134" s="1" t="s">
        <v>25</v>
      </c>
      <c r="M1134" s="1"/>
      <c r="N1134" s="1"/>
      <c r="O1134" s="1"/>
      <c r="P1134" s="1"/>
      <c r="Q1134" s="1"/>
      <c r="S1134" s="1" t="s">
        <v>25</v>
      </c>
      <c r="T1134" s="1" t="s">
        <v>25</v>
      </c>
      <c r="U1134" s="1" t="s">
        <v>25</v>
      </c>
      <c r="V1134" s="1" t="s">
        <v>25</v>
      </c>
      <c r="W1134" s="1" t="s">
        <v>25</v>
      </c>
      <c r="Y1134" s="1" t="str">
        <f>IFERROR(__xludf.DUMMYFUNCTION("UNIQUE(S1134:W1134, TRUE)"),"")</f>
        <v/>
      </c>
      <c r="AE1134" s="1" t="str">
        <f t="shared" ref="AE1134:AI1134" si="1134">IF($A1134&lt;&gt;"", COUNTIF($D1134:$H1134, "=" &amp; Y1134),"")</f>
        <v/>
      </c>
      <c r="AF1134" s="1" t="str">
        <f t="shared" si="1134"/>
        <v/>
      </c>
      <c r="AG1134" s="1" t="str">
        <f t="shared" si="1134"/>
        <v/>
      </c>
      <c r="AH1134" s="1" t="str">
        <f t="shared" si="1134"/>
        <v/>
      </c>
      <c r="AI1134" s="1" t="str">
        <f t="shared" si="1134"/>
        <v/>
      </c>
      <c r="AJ1134" s="1" t="str">
        <f t="shared" si="3"/>
        <v/>
      </c>
      <c r="AL1134" s="1" t="str">
        <f>IFERROR(__xludf.DUMMYFUNCTION("IFERROR(TRANSPOSE(SORT(TRANSPOSE(FILTER(AE1134:AI1134, AE1134:AI1134&lt;&gt;0)),1, FALSE)))"),"")</f>
        <v/>
      </c>
      <c r="AM1134" s="1" t="str">
        <f>IFERROR(__xludf.DUMMYFUNCTION("""COMPUTED_VALUE"""),"")</f>
        <v/>
      </c>
      <c r="AN1134" s="1" t="str">
        <f>IFERROR(__xludf.DUMMYFUNCTION("""COMPUTED_VALUE"""),"")</f>
        <v/>
      </c>
      <c r="AO1134" s="1" t="str">
        <f>IFERROR(__xludf.DUMMYFUNCTION("""COMPUTED_VALUE"""),"")</f>
        <v/>
      </c>
      <c r="AP1134" s="1" t="str">
        <f>IFERROR(__xludf.DUMMYFUNCTION("""COMPUTED_VALUE"""),"")</f>
        <v/>
      </c>
      <c r="AR1134" s="1" t="s">
        <v>25</v>
      </c>
      <c r="AS1134" s="1" t="s">
        <v>25</v>
      </c>
      <c r="AT1134" s="1" t="s">
        <v>25</v>
      </c>
      <c r="AU1134" s="1" t="s">
        <v>25</v>
      </c>
      <c r="AV1134" s="1" t="s">
        <v>25</v>
      </c>
      <c r="AY1134" s="1" t="s">
        <v>25</v>
      </c>
      <c r="AZ1134" s="1" t="s">
        <v>25</v>
      </c>
      <c r="BA1134" s="1" t="s">
        <v>25</v>
      </c>
      <c r="BB1134" s="1" t="s">
        <v>25</v>
      </c>
      <c r="BC1134" s="1" t="s">
        <v>25</v>
      </c>
      <c r="BD1134" s="1"/>
      <c r="BE1134" s="1"/>
      <c r="BF1134" s="1"/>
      <c r="BG1134" s="1"/>
      <c r="BH1134" s="1"/>
      <c r="BI1134" s="1"/>
      <c r="BJ1134" s="1"/>
      <c r="BL1134" s="1" t="s">
        <v>25</v>
      </c>
    </row>
    <row r="1135" ht="15.75" customHeight="1">
      <c r="A1135" s="1"/>
      <c r="B1135" s="1"/>
      <c r="C1135" s="1"/>
      <c r="D1135" s="1" t="s">
        <v>25</v>
      </c>
      <c r="E1135" s="1" t="s">
        <v>25</v>
      </c>
      <c r="F1135" s="1" t="s">
        <v>25</v>
      </c>
      <c r="G1135" s="1" t="s">
        <v>25</v>
      </c>
      <c r="H1135" s="1" t="s">
        <v>25</v>
      </c>
      <c r="M1135" s="1"/>
      <c r="N1135" s="1"/>
      <c r="O1135" s="1"/>
      <c r="P1135" s="1"/>
      <c r="Q1135" s="1"/>
      <c r="S1135" s="1" t="s">
        <v>25</v>
      </c>
      <c r="T1135" s="1" t="s">
        <v>25</v>
      </c>
      <c r="U1135" s="1" t="s">
        <v>25</v>
      </c>
      <c r="V1135" s="1" t="s">
        <v>25</v>
      </c>
      <c r="W1135" s="1" t="s">
        <v>25</v>
      </c>
      <c r="Y1135" s="1" t="str">
        <f>IFERROR(__xludf.DUMMYFUNCTION("UNIQUE(S1135:W1135, TRUE)"),"")</f>
        <v/>
      </c>
      <c r="AE1135" s="1" t="str">
        <f t="shared" ref="AE1135:AI1135" si="1135">IF($A1135&lt;&gt;"", COUNTIF($D1135:$H1135, "=" &amp; Y1135),"")</f>
        <v/>
      </c>
      <c r="AF1135" s="1" t="str">
        <f t="shared" si="1135"/>
        <v/>
      </c>
      <c r="AG1135" s="1" t="str">
        <f t="shared" si="1135"/>
        <v/>
      </c>
      <c r="AH1135" s="1" t="str">
        <f t="shared" si="1135"/>
        <v/>
      </c>
      <c r="AI1135" s="1" t="str">
        <f t="shared" si="1135"/>
        <v/>
      </c>
      <c r="AJ1135" s="1" t="str">
        <f t="shared" si="3"/>
        <v/>
      </c>
      <c r="AL1135" s="1" t="str">
        <f>IFERROR(__xludf.DUMMYFUNCTION("IFERROR(TRANSPOSE(SORT(TRANSPOSE(FILTER(AE1135:AI1135, AE1135:AI1135&lt;&gt;0)),1, FALSE)))"),"")</f>
        <v/>
      </c>
      <c r="AM1135" s="1" t="str">
        <f>IFERROR(__xludf.DUMMYFUNCTION("""COMPUTED_VALUE"""),"")</f>
        <v/>
      </c>
      <c r="AN1135" s="1" t="str">
        <f>IFERROR(__xludf.DUMMYFUNCTION("""COMPUTED_VALUE"""),"")</f>
        <v/>
      </c>
      <c r="AO1135" s="1" t="str">
        <f>IFERROR(__xludf.DUMMYFUNCTION("""COMPUTED_VALUE"""),"")</f>
        <v/>
      </c>
      <c r="AP1135" s="1" t="str">
        <f>IFERROR(__xludf.DUMMYFUNCTION("""COMPUTED_VALUE"""),"")</f>
        <v/>
      </c>
      <c r="AR1135" s="1" t="s">
        <v>25</v>
      </c>
      <c r="AS1135" s="1" t="s">
        <v>25</v>
      </c>
      <c r="AT1135" s="1" t="s">
        <v>25</v>
      </c>
      <c r="AU1135" s="1" t="s">
        <v>25</v>
      </c>
      <c r="AV1135" s="1" t="s">
        <v>25</v>
      </c>
      <c r="AY1135" s="1" t="s">
        <v>25</v>
      </c>
      <c r="AZ1135" s="1" t="s">
        <v>25</v>
      </c>
      <c r="BA1135" s="1" t="s">
        <v>25</v>
      </c>
      <c r="BB1135" s="1" t="s">
        <v>25</v>
      </c>
      <c r="BC1135" s="1" t="s">
        <v>25</v>
      </c>
      <c r="BD1135" s="1"/>
      <c r="BE1135" s="1"/>
      <c r="BF1135" s="1"/>
      <c r="BG1135" s="1"/>
      <c r="BH1135" s="1"/>
      <c r="BI1135" s="1"/>
      <c r="BJ1135" s="1"/>
      <c r="BL1135" s="1" t="s">
        <v>25</v>
      </c>
    </row>
    <row r="1136" ht="15.75" customHeight="1">
      <c r="A1136" s="1"/>
      <c r="B1136" s="1"/>
      <c r="C1136" s="1"/>
      <c r="D1136" s="1" t="s">
        <v>25</v>
      </c>
      <c r="E1136" s="1" t="s">
        <v>25</v>
      </c>
      <c r="F1136" s="1" t="s">
        <v>25</v>
      </c>
      <c r="G1136" s="1" t="s">
        <v>25</v>
      </c>
      <c r="H1136" s="1" t="s">
        <v>25</v>
      </c>
      <c r="M1136" s="1"/>
      <c r="N1136" s="1"/>
      <c r="O1136" s="1"/>
      <c r="P1136" s="1"/>
      <c r="Q1136" s="1"/>
      <c r="S1136" s="1" t="s">
        <v>25</v>
      </c>
      <c r="T1136" s="1" t="s">
        <v>25</v>
      </c>
      <c r="U1136" s="1" t="s">
        <v>25</v>
      </c>
      <c r="V1136" s="1" t="s">
        <v>25</v>
      </c>
      <c r="W1136" s="1" t="s">
        <v>25</v>
      </c>
      <c r="Y1136" s="1" t="str">
        <f>IFERROR(__xludf.DUMMYFUNCTION("UNIQUE(S1136:W1136, TRUE)"),"")</f>
        <v/>
      </c>
      <c r="AE1136" s="1" t="str">
        <f t="shared" ref="AE1136:AI1136" si="1136">IF($A1136&lt;&gt;"", COUNTIF($D1136:$H1136, "=" &amp; Y1136),"")</f>
        <v/>
      </c>
      <c r="AF1136" s="1" t="str">
        <f t="shared" si="1136"/>
        <v/>
      </c>
      <c r="AG1136" s="1" t="str">
        <f t="shared" si="1136"/>
        <v/>
      </c>
      <c r="AH1136" s="1" t="str">
        <f t="shared" si="1136"/>
        <v/>
      </c>
      <c r="AI1136" s="1" t="str">
        <f t="shared" si="1136"/>
        <v/>
      </c>
      <c r="AJ1136" s="1" t="str">
        <f t="shared" si="3"/>
        <v/>
      </c>
      <c r="AL1136" s="1" t="str">
        <f>IFERROR(__xludf.DUMMYFUNCTION("IFERROR(TRANSPOSE(SORT(TRANSPOSE(FILTER(AE1136:AI1136, AE1136:AI1136&lt;&gt;0)),1, FALSE)))"),"")</f>
        <v/>
      </c>
      <c r="AM1136" s="1" t="str">
        <f>IFERROR(__xludf.DUMMYFUNCTION("""COMPUTED_VALUE"""),"")</f>
        <v/>
      </c>
      <c r="AN1136" s="1" t="str">
        <f>IFERROR(__xludf.DUMMYFUNCTION("""COMPUTED_VALUE"""),"")</f>
        <v/>
      </c>
      <c r="AO1136" s="1" t="str">
        <f>IFERROR(__xludf.DUMMYFUNCTION("""COMPUTED_VALUE"""),"")</f>
        <v/>
      </c>
      <c r="AP1136" s="1" t="str">
        <f>IFERROR(__xludf.DUMMYFUNCTION("""COMPUTED_VALUE"""),"")</f>
        <v/>
      </c>
      <c r="AR1136" s="1" t="s">
        <v>25</v>
      </c>
      <c r="AS1136" s="1" t="s">
        <v>25</v>
      </c>
      <c r="AT1136" s="1" t="s">
        <v>25</v>
      </c>
      <c r="AU1136" s="1" t="s">
        <v>25</v>
      </c>
      <c r="AV1136" s="1" t="s">
        <v>25</v>
      </c>
      <c r="AY1136" s="1" t="s">
        <v>25</v>
      </c>
      <c r="AZ1136" s="1" t="s">
        <v>25</v>
      </c>
      <c r="BA1136" s="1" t="s">
        <v>25</v>
      </c>
      <c r="BB1136" s="1" t="s">
        <v>25</v>
      </c>
      <c r="BC1136" s="1" t="s">
        <v>25</v>
      </c>
      <c r="BD1136" s="1"/>
      <c r="BE1136" s="1"/>
      <c r="BF1136" s="1"/>
      <c r="BG1136" s="1"/>
      <c r="BH1136" s="1"/>
      <c r="BI1136" s="1"/>
      <c r="BJ1136" s="1"/>
      <c r="BL1136" s="1" t="s">
        <v>25</v>
      </c>
    </row>
    <row r="1137" ht="15.75" customHeight="1">
      <c r="A1137" s="1"/>
      <c r="B1137" s="1"/>
      <c r="C1137" s="1"/>
      <c r="D1137" s="1" t="s">
        <v>25</v>
      </c>
      <c r="E1137" s="1" t="s">
        <v>25</v>
      </c>
      <c r="F1137" s="1" t="s">
        <v>25</v>
      </c>
      <c r="G1137" s="1" t="s">
        <v>25</v>
      </c>
      <c r="H1137" s="1" t="s">
        <v>25</v>
      </c>
      <c r="M1137" s="1"/>
      <c r="N1137" s="1"/>
      <c r="O1137" s="1"/>
      <c r="P1137" s="1"/>
      <c r="Q1137" s="1"/>
      <c r="S1137" s="1" t="s">
        <v>25</v>
      </c>
      <c r="T1137" s="1" t="s">
        <v>25</v>
      </c>
      <c r="U1137" s="1" t="s">
        <v>25</v>
      </c>
      <c r="V1137" s="1" t="s">
        <v>25</v>
      </c>
      <c r="W1137" s="1" t="s">
        <v>25</v>
      </c>
      <c r="Y1137" s="1" t="str">
        <f>IFERROR(__xludf.DUMMYFUNCTION("UNIQUE(S1137:W1137, TRUE)"),"")</f>
        <v/>
      </c>
      <c r="AE1137" s="1" t="str">
        <f t="shared" ref="AE1137:AI1137" si="1137">IF($A1137&lt;&gt;"", COUNTIF($D1137:$H1137, "=" &amp; Y1137),"")</f>
        <v/>
      </c>
      <c r="AF1137" s="1" t="str">
        <f t="shared" si="1137"/>
        <v/>
      </c>
      <c r="AG1137" s="1" t="str">
        <f t="shared" si="1137"/>
        <v/>
      </c>
      <c r="AH1137" s="1" t="str">
        <f t="shared" si="1137"/>
        <v/>
      </c>
      <c r="AI1137" s="1" t="str">
        <f t="shared" si="1137"/>
        <v/>
      </c>
      <c r="AJ1137" s="1" t="str">
        <f t="shared" si="3"/>
        <v/>
      </c>
      <c r="AL1137" s="1" t="str">
        <f>IFERROR(__xludf.DUMMYFUNCTION("IFERROR(TRANSPOSE(SORT(TRANSPOSE(FILTER(AE1137:AI1137, AE1137:AI1137&lt;&gt;0)),1, FALSE)))"),"")</f>
        <v/>
      </c>
      <c r="AM1137" s="1" t="str">
        <f>IFERROR(__xludf.DUMMYFUNCTION("""COMPUTED_VALUE"""),"")</f>
        <v/>
      </c>
      <c r="AN1137" s="1" t="str">
        <f>IFERROR(__xludf.DUMMYFUNCTION("""COMPUTED_VALUE"""),"")</f>
        <v/>
      </c>
      <c r="AO1137" s="1" t="str">
        <f>IFERROR(__xludf.DUMMYFUNCTION("""COMPUTED_VALUE"""),"")</f>
        <v/>
      </c>
      <c r="AP1137" s="1" t="str">
        <f>IFERROR(__xludf.DUMMYFUNCTION("""COMPUTED_VALUE"""),"")</f>
        <v/>
      </c>
      <c r="AR1137" s="1" t="s">
        <v>25</v>
      </c>
      <c r="AS1137" s="1" t="s">
        <v>25</v>
      </c>
      <c r="AT1137" s="1" t="s">
        <v>25</v>
      </c>
      <c r="AU1137" s="1" t="s">
        <v>25</v>
      </c>
      <c r="AV1137" s="1" t="s">
        <v>25</v>
      </c>
      <c r="AY1137" s="1" t="s">
        <v>25</v>
      </c>
      <c r="AZ1137" s="1" t="s">
        <v>25</v>
      </c>
      <c r="BA1137" s="1" t="s">
        <v>25</v>
      </c>
      <c r="BB1137" s="1" t="s">
        <v>25</v>
      </c>
      <c r="BC1137" s="1" t="s">
        <v>25</v>
      </c>
      <c r="BD1137" s="1"/>
      <c r="BE1137" s="1"/>
      <c r="BF1137" s="1"/>
      <c r="BG1137" s="1"/>
      <c r="BH1137" s="1"/>
      <c r="BI1137" s="1"/>
      <c r="BJ1137" s="1"/>
      <c r="BL1137" s="1" t="s">
        <v>25</v>
      </c>
    </row>
    <row r="1138" ht="15.75" customHeight="1">
      <c r="A1138" s="1"/>
      <c r="B1138" s="1"/>
      <c r="C1138" s="1"/>
      <c r="D1138" s="1" t="s">
        <v>25</v>
      </c>
      <c r="E1138" s="1" t="s">
        <v>25</v>
      </c>
      <c r="F1138" s="1" t="s">
        <v>25</v>
      </c>
      <c r="G1138" s="1" t="s">
        <v>25</v>
      </c>
      <c r="H1138" s="1" t="s">
        <v>25</v>
      </c>
      <c r="M1138" s="1"/>
      <c r="N1138" s="1"/>
      <c r="O1138" s="1"/>
      <c r="P1138" s="1"/>
      <c r="Q1138" s="1"/>
      <c r="S1138" s="1" t="s">
        <v>25</v>
      </c>
      <c r="T1138" s="1" t="s">
        <v>25</v>
      </c>
      <c r="U1138" s="1" t="s">
        <v>25</v>
      </c>
      <c r="V1138" s="1" t="s">
        <v>25</v>
      </c>
      <c r="W1138" s="1" t="s">
        <v>25</v>
      </c>
      <c r="Y1138" s="1" t="str">
        <f>IFERROR(__xludf.DUMMYFUNCTION("UNIQUE(S1138:W1138, TRUE)"),"")</f>
        <v/>
      </c>
      <c r="AE1138" s="1" t="str">
        <f t="shared" ref="AE1138:AI1138" si="1138">IF($A1138&lt;&gt;"", COUNTIF($D1138:$H1138, "=" &amp; Y1138),"")</f>
        <v/>
      </c>
      <c r="AF1138" s="1" t="str">
        <f t="shared" si="1138"/>
        <v/>
      </c>
      <c r="AG1138" s="1" t="str">
        <f t="shared" si="1138"/>
        <v/>
      </c>
      <c r="AH1138" s="1" t="str">
        <f t="shared" si="1138"/>
        <v/>
      </c>
      <c r="AI1138" s="1" t="str">
        <f t="shared" si="1138"/>
        <v/>
      </c>
      <c r="AJ1138" s="1" t="str">
        <f t="shared" si="3"/>
        <v/>
      </c>
      <c r="AL1138" s="1" t="str">
        <f>IFERROR(__xludf.DUMMYFUNCTION("IFERROR(TRANSPOSE(SORT(TRANSPOSE(FILTER(AE1138:AI1138, AE1138:AI1138&lt;&gt;0)),1, FALSE)))"),"")</f>
        <v/>
      </c>
      <c r="AM1138" s="1" t="str">
        <f>IFERROR(__xludf.DUMMYFUNCTION("""COMPUTED_VALUE"""),"")</f>
        <v/>
      </c>
      <c r="AN1138" s="1" t="str">
        <f>IFERROR(__xludf.DUMMYFUNCTION("""COMPUTED_VALUE"""),"")</f>
        <v/>
      </c>
      <c r="AO1138" s="1" t="str">
        <f>IFERROR(__xludf.DUMMYFUNCTION("""COMPUTED_VALUE"""),"")</f>
        <v/>
      </c>
      <c r="AP1138" s="1" t="str">
        <f>IFERROR(__xludf.DUMMYFUNCTION("""COMPUTED_VALUE"""),"")</f>
        <v/>
      </c>
      <c r="AR1138" s="1" t="s">
        <v>25</v>
      </c>
      <c r="AS1138" s="1" t="s">
        <v>25</v>
      </c>
      <c r="AT1138" s="1" t="s">
        <v>25</v>
      </c>
      <c r="AU1138" s="1" t="s">
        <v>25</v>
      </c>
      <c r="AV1138" s="1" t="s">
        <v>25</v>
      </c>
      <c r="AY1138" s="1" t="s">
        <v>25</v>
      </c>
      <c r="AZ1138" s="1" t="s">
        <v>25</v>
      </c>
      <c r="BA1138" s="1" t="s">
        <v>25</v>
      </c>
      <c r="BB1138" s="1" t="s">
        <v>25</v>
      </c>
      <c r="BC1138" s="1" t="s">
        <v>25</v>
      </c>
      <c r="BD1138" s="1"/>
      <c r="BE1138" s="1"/>
      <c r="BF1138" s="1"/>
      <c r="BG1138" s="1"/>
      <c r="BH1138" s="1"/>
      <c r="BI1138" s="1"/>
      <c r="BJ1138" s="1"/>
      <c r="BL1138" s="1" t="s">
        <v>25</v>
      </c>
    </row>
    <row r="1139" ht="15.75" customHeight="1">
      <c r="A1139" s="1"/>
      <c r="B1139" s="1"/>
      <c r="C1139" s="1"/>
      <c r="D1139" s="1" t="s">
        <v>25</v>
      </c>
      <c r="E1139" s="1" t="s">
        <v>25</v>
      </c>
      <c r="F1139" s="1" t="s">
        <v>25</v>
      </c>
      <c r="G1139" s="1" t="s">
        <v>25</v>
      </c>
      <c r="H1139" s="1" t="s">
        <v>25</v>
      </c>
      <c r="M1139" s="1"/>
      <c r="N1139" s="1"/>
      <c r="O1139" s="1"/>
      <c r="P1139" s="1"/>
      <c r="Q1139" s="1"/>
      <c r="S1139" s="1" t="s">
        <v>25</v>
      </c>
      <c r="T1139" s="1" t="s">
        <v>25</v>
      </c>
      <c r="U1139" s="1" t="s">
        <v>25</v>
      </c>
      <c r="V1139" s="1" t="s">
        <v>25</v>
      </c>
      <c r="W1139" s="1" t="s">
        <v>25</v>
      </c>
      <c r="Y1139" s="1" t="str">
        <f>IFERROR(__xludf.DUMMYFUNCTION("UNIQUE(S1139:W1139, TRUE)"),"")</f>
        <v/>
      </c>
      <c r="AE1139" s="1" t="str">
        <f t="shared" ref="AE1139:AI1139" si="1139">IF($A1139&lt;&gt;"", COUNTIF($D1139:$H1139, "=" &amp; Y1139),"")</f>
        <v/>
      </c>
      <c r="AF1139" s="1" t="str">
        <f t="shared" si="1139"/>
        <v/>
      </c>
      <c r="AG1139" s="1" t="str">
        <f t="shared" si="1139"/>
        <v/>
      </c>
      <c r="AH1139" s="1" t="str">
        <f t="shared" si="1139"/>
        <v/>
      </c>
      <c r="AI1139" s="1" t="str">
        <f t="shared" si="1139"/>
        <v/>
      </c>
      <c r="AJ1139" s="1" t="str">
        <f t="shared" si="3"/>
        <v/>
      </c>
      <c r="AL1139" s="1" t="str">
        <f>IFERROR(__xludf.DUMMYFUNCTION("IFERROR(TRANSPOSE(SORT(TRANSPOSE(FILTER(AE1139:AI1139, AE1139:AI1139&lt;&gt;0)),1, FALSE)))"),"")</f>
        <v/>
      </c>
      <c r="AM1139" s="1" t="str">
        <f>IFERROR(__xludf.DUMMYFUNCTION("""COMPUTED_VALUE"""),"")</f>
        <v/>
      </c>
      <c r="AN1139" s="1" t="str">
        <f>IFERROR(__xludf.DUMMYFUNCTION("""COMPUTED_VALUE"""),"")</f>
        <v/>
      </c>
      <c r="AO1139" s="1" t="str">
        <f>IFERROR(__xludf.DUMMYFUNCTION("""COMPUTED_VALUE"""),"")</f>
        <v/>
      </c>
      <c r="AP1139" s="1" t="str">
        <f>IFERROR(__xludf.DUMMYFUNCTION("""COMPUTED_VALUE"""),"")</f>
        <v/>
      </c>
      <c r="AR1139" s="1" t="s">
        <v>25</v>
      </c>
      <c r="AS1139" s="1" t="s">
        <v>25</v>
      </c>
      <c r="AT1139" s="1" t="s">
        <v>25</v>
      </c>
      <c r="AU1139" s="1" t="s">
        <v>25</v>
      </c>
      <c r="AV1139" s="1" t="s">
        <v>25</v>
      </c>
      <c r="AY1139" s="1" t="s">
        <v>25</v>
      </c>
      <c r="AZ1139" s="1" t="s">
        <v>25</v>
      </c>
      <c r="BA1139" s="1" t="s">
        <v>25</v>
      </c>
      <c r="BB1139" s="1" t="s">
        <v>25</v>
      </c>
      <c r="BC1139" s="1" t="s">
        <v>25</v>
      </c>
      <c r="BD1139" s="1"/>
      <c r="BE1139" s="1"/>
      <c r="BF1139" s="1"/>
      <c r="BG1139" s="1"/>
      <c r="BH1139" s="1"/>
      <c r="BI1139" s="1"/>
      <c r="BJ1139" s="1"/>
      <c r="BL1139" s="1" t="s">
        <v>25</v>
      </c>
    </row>
    <row r="1140" ht="15.75" customHeight="1">
      <c r="A1140" s="1"/>
      <c r="B1140" s="1"/>
      <c r="C1140" s="1"/>
      <c r="D1140" s="1" t="s">
        <v>25</v>
      </c>
      <c r="E1140" s="1" t="s">
        <v>25</v>
      </c>
      <c r="F1140" s="1" t="s">
        <v>25</v>
      </c>
      <c r="G1140" s="1" t="s">
        <v>25</v>
      </c>
      <c r="H1140" s="1" t="s">
        <v>25</v>
      </c>
      <c r="M1140" s="1"/>
      <c r="N1140" s="1"/>
      <c r="O1140" s="1"/>
      <c r="P1140" s="1"/>
      <c r="Q1140" s="1"/>
      <c r="S1140" s="1" t="s">
        <v>25</v>
      </c>
      <c r="T1140" s="1" t="s">
        <v>25</v>
      </c>
      <c r="U1140" s="1" t="s">
        <v>25</v>
      </c>
      <c r="V1140" s="1" t="s">
        <v>25</v>
      </c>
      <c r="W1140" s="1" t="s">
        <v>25</v>
      </c>
      <c r="Y1140" s="1" t="str">
        <f>IFERROR(__xludf.DUMMYFUNCTION("UNIQUE(S1140:W1140, TRUE)"),"")</f>
        <v/>
      </c>
      <c r="AE1140" s="1" t="str">
        <f t="shared" ref="AE1140:AI1140" si="1140">IF($A1140&lt;&gt;"", COUNTIF($D1140:$H1140, "=" &amp; Y1140),"")</f>
        <v/>
      </c>
      <c r="AF1140" s="1" t="str">
        <f t="shared" si="1140"/>
        <v/>
      </c>
      <c r="AG1140" s="1" t="str">
        <f t="shared" si="1140"/>
        <v/>
      </c>
      <c r="AH1140" s="1" t="str">
        <f t="shared" si="1140"/>
        <v/>
      </c>
      <c r="AI1140" s="1" t="str">
        <f t="shared" si="1140"/>
        <v/>
      </c>
      <c r="AJ1140" s="1" t="str">
        <f t="shared" si="3"/>
        <v/>
      </c>
      <c r="AL1140" s="1" t="str">
        <f>IFERROR(__xludf.DUMMYFUNCTION("IFERROR(TRANSPOSE(SORT(TRANSPOSE(FILTER(AE1140:AI1140, AE1140:AI1140&lt;&gt;0)),1, FALSE)))"),"")</f>
        <v/>
      </c>
      <c r="AM1140" s="1" t="str">
        <f>IFERROR(__xludf.DUMMYFUNCTION("""COMPUTED_VALUE"""),"")</f>
        <v/>
      </c>
      <c r="AN1140" s="1" t="str">
        <f>IFERROR(__xludf.DUMMYFUNCTION("""COMPUTED_VALUE"""),"")</f>
        <v/>
      </c>
      <c r="AO1140" s="1" t="str">
        <f>IFERROR(__xludf.DUMMYFUNCTION("""COMPUTED_VALUE"""),"")</f>
        <v/>
      </c>
      <c r="AP1140" s="1" t="str">
        <f>IFERROR(__xludf.DUMMYFUNCTION("""COMPUTED_VALUE"""),"")</f>
        <v/>
      </c>
      <c r="AR1140" s="1" t="s">
        <v>25</v>
      </c>
      <c r="AS1140" s="1" t="s">
        <v>25</v>
      </c>
      <c r="AT1140" s="1" t="s">
        <v>25</v>
      </c>
      <c r="AU1140" s="1" t="s">
        <v>25</v>
      </c>
      <c r="AV1140" s="1" t="s">
        <v>25</v>
      </c>
      <c r="AY1140" s="1" t="s">
        <v>25</v>
      </c>
      <c r="AZ1140" s="1" t="s">
        <v>25</v>
      </c>
      <c r="BA1140" s="1" t="s">
        <v>25</v>
      </c>
      <c r="BB1140" s="1" t="s">
        <v>25</v>
      </c>
      <c r="BC1140" s="1" t="s">
        <v>25</v>
      </c>
      <c r="BD1140" s="1"/>
      <c r="BE1140" s="1"/>
      <c r="BF1140" s="1"/>
      <c r="BG1140" s="1"/>
      <c r="BH1140" s="1"/>
      <c r="BI1140" s="1"/>
      <c r="BJ1140" s="1"/>
      <c r="BL1140" s="1" t="s">
        <v>25</v>
      </c>
    </row>
    <row r="1141" ht="15.75" customHeight="1">
      <c r="A1141" s="1"/>
      <c r="B1141" s="1"/>
      <c r="C1141" s="1"/>
      <c r="D1141" s="1" t="s">
        <v>25</v>
      </c>
      <c r="E1141" s="1" t="s">
        <v>25</v>
      </c>
      <c r="F1141" s="1" t="s">
        <v>25</v>
      </c>
      <c r="G1141" s="1" t="s">
        <v>25</v>
      </c>
      <c r="H1141" s="1" t="s">
        <v>25</v>
      </c>
      <c r="M1141" s="1"/>
      <c r="N1141" s="1"/>
      <c r="O1141" s="1"/>
      <c r="P1141" s="1"/>
      <c r="Q1141" s="1"/>
      <c r="S1141" s="1" t="s">
        <v>25</v>
      </c>
      <c r="T1141" s="1" t="s">
        <v>25</v>
      </c>
      <c r="U1141" s="1" t="s">
        <v>25</v>
      </c>
      <c r="V1141" s="1" t="s">
        <v>25</v>
      </c>
      <c r="W1141" s="1" t="s">
        <v>25</v>
      </c>
      <c r="Y1141" s="1" t="str">
        <f>IFERROR(__xludf.DUMMYFUNCTION("UNIQUE(S1141:W1141, TRUE)"),"")</f>
        <v/>
      </c>
      <c r="AE1141" s="1" t="str">
        <f t="shared" ref="AE1141:AI1141" si="1141">IF($A1141&lt;&gt;"", COUNTIF($D1141:$H1141, "=" &amp; Y1141),"")</f>
        <v/>
      </c>
      <c r="AF1141" s="1" t="str">
        <f t="shared" si="1141"/>
        <v/>
      </c>
      <c r="AG1141" s="1" t="str">
        <f t="shared" si="1141"/>
        <v/>
      </c>
      <c r="AH1141" s="1" t="str">
        <f t="shared" si="1141"/>
        <v/>
      </c>
      <c r="AI1141" s="1" t="str">
        <f t="shared" si="1141"/>
        <v/>
      </c>
      <c r="AJ1141" s="1" t="str">
        <f t="shared" si="3"/>
        <v/>
      </c>
      <c r="AL1141" s="1" t="str">
        <f>IFERROR(__xludf.DUMMYFUNCTION("IFERROR(TRANSPOSE(SORT(TRANSPOSE(FILTER(AE1141:AI1141, AE1141:AI1141&lt;&gt;0)),1, FALSE)))"),"")</f>
        <v/>
      </c>
      <c r="AM1141" s="1" t="str">
        <f>IFERROR(__xludf.DUMMYFUNCTION("""COMPUTED_VALUE"""),"")</f>
        <v/>
      </c>
      <c r="AN1141" s="1" t="str">
        <f>IFERROR(__xludf.DUMMYFUNCTION("""COMPUTED_VALUE"""),"")</f>
        <v/>
      </c>
      <c r="AO1141" s="1" t="str">
        <f>IFERROR(__xludf.DUMMYFUNCTION("""COMPUTED_VALUE"""),"")</f>
        <v/>
      </c>
      <c r="AP1141" s="1" t="str">
        <f>IFERROR(__xludf.DUMMYFUNCTION("""COMPUTED_VALUE"""),"")</f>
        <v/>
      </c>
      <c r="AR1141" s="1" t="s">
        <v>25</v>
      </c>
      <c r="AS1141" s="1" t="s">
        <v>25</v>
      </c>
      <c r="AT1141" s="1" t="s">
        <v>25</v>
      </c>
      <c r="AU1141" s="1" t="s">
        <v>25</v>
      </c>
      <c r="AV1141" s="1" t="s">
        <v>25</v>
      </c>
      <c r="AY1141" s="1" t="s">
        <v>25</v>
      </c>
      <c r="AZ1141" s="1" t="s">
        <v>25</v>
      </c>
      <c r="BA1141" s="1" t="s">
        <v>25</v>
      </c>
      <c r="BB1141" s="1" t="s">
        <v>25</v>
      </c>
      <c r="BC1141" s="1" t="s">
        <v>25</v>
      </c>
      <c r="BD1141" s="1"/>
      <c r="BE1141" s="1"/>
      <c r="BF1141" s="1"/>
      <c r="BG1141" s="1"/>
      <c r="BH1141" s="1"/>
      <c r="BI1141" s="1"/>
      <c r="BJ1141" s="1"/>
      <c r="BL1141" s="1" t="s">
        <v>25</v>
      </c>
    </row>
    <row r="1142" ht="15.75" customHeight="1">
      <c r="A1142" s="1"/>
      <c r="B1142" s="1"/>
      <c r="C1142" s="1"/>
      <c r="D1142" s="1" t="s">
        <v>25</v>
      </c>
      <c r="E1142" s="1" t="s">
        <v>25</v>
      </c>
      <c r="F1142" s="1" t="s">
        <v>25</v>
      </c>
      <c r="G1142" s="1" t="s">
        <v>25</v>
      </c>
      <c r="H1142" s="1" t="s">
        <v>25</v>
      </c>
      <c r="M1142" s="1"/>
      <c r="N1142" s="1"/>
      <c r="O1142" s="1"/>
      <c r="P1142" s="1"/>
      <c r="Q1142" s="1"/>
      <c r="S1142" s="1" t="s">
        <v>25</v>
      </c>
      <c r="T1142" s="1" t="s">
        <v>25</v>
      </c>
      <c r="U1142" s="1" t="s">
        <v>25</v>
      </c>
      <c r="V1142" s="1" t="s">
        <v>25</v>
      </c>
      <c r="W1142" s="1" t="s">
        <v>25</v>
      </c>
      <c r="Y1142" s="1" t="str">
        <f>IFERROR(__xludf.DUMMYFUNCTION("UNIQUE(S1142:W1142, TRUE)"),"")</f>
        <v/>
      </c>
      <c r="AE1142" s="1" t="str">
        <f t="shared" ref="AE1142:AI1142" si="1142">IF($A1142&lt;&gt;"", COUNTIF($D1142:$H1142, "=" &amp; Y1142),"")</f>
        <v/>
      </c>
      <c r="AF1142" s="1" t="str">
        <f t="shared" si="1142"/>
        <v/>
      </c>
      <c r="AG1142" s="1" t="str">
        <f t="shared" si="1142"/>
        <v/>
      </c>
      <c r="AH1142" s="1" t="str">
        <f t="shared" si="1142"/>
        <v/>
      </c>
      <c r="AI1142" s="1" t="str">
        <f t="shared" si="1142"/>
        <v/>
      </c>
      <c r="AJ1142" s="1" t="str">
        <f t="shared" si="3"/>
        <v/>
      </c>
      <c r="AL1142" s="1" t="str">
        <f>IFERROR(__xludf.DUMMYFUNCTION("IFERROR(TRANSPOSE(SORT(TRANSPOSE(FILTER(AE1142:AI1142, AE1142:AI1142&lt;&gt;0)),1, FALSE)))"),"")</f>
        <v/>
      </c>
      <c r="AM1142" s="1" t="str">
        <f>IFERROR(__xludf.DUMMYFUNCTION("""COMPUTED_VALUE"""),"")</f>
        <v/>
      </c>
      <c r="AN1142" s="1" t="str">
        <f>IFERROR(__xludf.DUMMYFUNCTION("""COMPUTED_VALUE"""),"")</f>
        <v/>
      </c>
      <c r="AO1142" s="1" t="str">
        <f>IFERROR(__xludf.DUMMYFUNCTION("""COMPUTED_VALUE"""),"")</f>
        <v/>
      </c>
      <c r="AP1142" s="1" t="str">
        <f>IFERROR(__xludf.DUMMYFUNCTION("""COMPUTED_VALUE"""),"")</f>
        <v/>
      </c>
      <c r="AR1142" s="1" t="s">
        <v>25</v>
      </c>
      <c r="AS1142" s="1" t="s">
        <v>25</v>
      </c>
      <c r="AT1142" s="1" t="s">
        <v>25</v>
      </c>
      <c r="AU1142" s="1" t="s">
        <v>25</v>
      </c>
      <c r="AV1142" s="1" t="s">
        <v>25</v>
      </c>
      <c r="AY1142" s="1" t="s">
        <v>25</v>
      </c>
      <c r="AZ1142" s="1" t="s">
        <v>25</v>
      </c>
      <c r="BA1142" s="1" t="s">
        <v>25</v>
      </c>
      <c r="BB1142" s="1" t="s">
        <v>25</v>
      </c>
      <c r="BC1142" s="1" t="s">
        <v>25</v>
      </c>
      <c r="BD1142" s="1"/>
      <c r="BE1142" s="1"/>
      <c r="BF1142" s="1"/>
      <c r="BG1142" s="1"/>
      <c r="BH1142" s="1"/>
      <c r="BI1142" s="1"/>
      <c r="BJ1142" s="1"/>
      <c r="BL1142" s="1" t="s">
        <v>25</v>
      </c>
    </row>
    <row r="1143" ht="15.75" customHeight="1">
      <c r="A1143" s="1"/>
      <c r="B1143" s="1"/>
      <c r="C1143" s="1"/>
      <c r="D1143" s="1" t="s">
        <v>25</v>
      </c>
      <c r="E1143" s="1" t="s">
        <v>25</v>
      </c>
      <c r="F1143" s="1" t="s">
        <v>25</v>
      </c>
      <c r="G1143" s="1" t="s">
        <v>25</v>
      </c>
      <c r="H1143" s="1" t="s">
        <v>25</v>
      </c>
      <c r="M1143" s="1"/>
      <c r="N1143" s="1"/>
      <c r="O1143" s="1"/>
      <c r="P1143" s="1"/>
      <c r="Q1143" s="1"/>
      <c r="S1143" s="1" t="s">
        <v>25</v>
      </c>
      <c r="T1143" s="1" t="s">
        <v>25</v>
      </c>
      <c r="U1143" s="1" t="s">
        <v>25</v>
      </c>
      <c r="V1143" s="1" t="s">
        <v>25</v>
      </c>
      <c r="W1143" s="1" t="s">
        <v>25</v>
      </c>
      <c r="Y1143" s="1" t="str">
        <f>IFERROR(__xludf.DUMMYFUNCTION("UNIQUE(S1143:W1143, TRUE)"),"")</f>
        <v/>
      </c>
      <c r="AE1143" s="1" t="str">
        <f t="shared" ref="AE1143:AI1143" si="1143">IF($A1143&lt;&gt;"", COUNTIF($D1143:$H1143, "=" &amp; Y1143),"")</f>
        <v/>
      </c>
      <c r="AF1143" s="1" t="str">
        <f t="shared" si="1143"/>
        <v/>
      </c>
      <c r="AG1143" s="1" t="str">
        <f t="shared" si="1143"/>
        <v/>
      </c>
      <c r="AH1143" s="1" t="str">
        <f t="shared" si="1143"/>
        <v/>
      </c>
      <c r="AI1143" s="1" t="str">
        <f t="shared" si="1143"/>
        <v/>
      </c>
      <c r="AJ1143" s="1" t="str">
        <f t="shared" si="3"/>
        <v/>
      </c>
      <c r="AL1143" s="1" t="str">
        <f>IFERROR(__xludf.DUMMYFUNCTION("IFERROR(TRANSPOSE(SORT(TRANSPOSE(FILTER(AE1143:AI1143, AE1143:AI1143&lt;&gt;0)),1, FALSE)))"),"")</f>
        <v/>
      </c>
      <c r="AM1143" s="1" t="str">
        <f>IFERROR(__xludf.DUMMYFUNCTION("""COMPUTED_VALUE"""),"")</f>
        <v/>
      </c>
      <c r="AN1143" s="1" t="str">
        <f>IFERROR(__xludf.DUMMYFUNCTION("""COMPUTED_VALUE"""),"")</f>
        <v/>
      </c>
      <c r="AO1143" s="1" t="str">
        <f>IFERROR(__xludf.DUMMYFUNCTION("""COMPUTED_VALUE"""),"")</f>
        <v/>
      </c>
      <c r="AP1143" s="1" t="str">
        <f>IFERROR(__xludf.DUMMYFUNCTION("""COMPUTED_VALUE"""),"")</f>
        <v/>
      </c>
      <c r="AR1143" s="1" t="s">
        <v>25</v>
      </c>
      <c r="AS1143" s="1" t="s">
        <v>25</v>
      </c>
      <c r="AT1143" s="1" t="s">
        <v>25</v>
      </c>
      <c r="AU1143" s="1" t="s">
        <v>25</v>
      </c>
      <c r="AV1143" s="1" t="s">
        <v>25</v>
      </c>
      <c r="AY1143" s="1" t="s">
        <v>25</v>
      </c>
      <c r="AZ1143" s="1" t="s">
        <v>25</v>
      </c>
      <c r="BA1143" s="1" t="s">
        <v>25</v>
      </c>
      <c r="BB1143" s="1" t="s">
        <v>25</v>
      </c>
      <c r="BC1143" s="1" t="s">
        <v>25</v>
      </c>
      <c r="BD1143" s="1"/>
      <c r="BE1143" s="1"/>
      <c r="BF1143" s="1"/>
      <c r="BG1143" s="1"/>
      <c r="BH1143" s="1"/>
      <c r="BI1143" s="1"/>
      <c r="BJ1143" s="1"/>
      <c r="BL1143" s="1" t="s">
        <v>25</v>
      </c>
    </row>
    <row r="1144" ht="15.75" customHeight="1">
      <c r="A1144" s="1"/>
      <c r="B1144" s="1"/>
      <c r="C1144" s="1"/>
      <c r="D1144" s="1" t="s">
        <v>25</v>
      </c>
      <c r="E1144" s="1" t="s">
        <v>25</v>
      </c>
      <c r="F1144" s="1" t="s">
        <v>25</v>
      </c>
      <c r="G1144" s="1" t="s">
        <v>25</v>
      </c>
      <c r="H1144" s="1" t="s">
        <v>25</v>
      </c>
      <c r="M1144" s="1"/>
      <c r="N1144" s="1"/>
      <c r="O1144" s="1"/>
      <c r="P1144" s="1"/>
      <c r="Q1144" s="1"/>
      <c r="S1144" s="1" t="s">
        <v>25</v>
      </c>
      <c r="T1144" s="1" t="s">
        <v>25</v>
      </c>
      <c r="U1144" s="1" t="s">
        <v>25</v>
      </c>
      <c r="V1144" s="1" t="s">
        <v>25</v>
      </c>
      <c r="W1144" s="1" t="s">
        <v>25</v>
      </c>
      <c r="Y1144" s="1" t="str">
        <f>IFERROR(__xludf.DUMMYFUNCTION("UNIQUE(S1144:W1144, TRUE)"),"")</f>
        <v/>
      </c>
      <c r="AE1144" s="1" t="str">
        <f t="shared" ref="AE1144:AI1144" si="1144">IF($A1144&lt;&gt;"", COUNTIF($D1144:$H1144, "=" &amp; Y1144),"")</f>
        <v/>
      </c>
      <c r="AF1144" s="1" t="str">
        <f t="shared" si="1144"/>
        <v/>
      </c>
      <c r="AG1144" s="1" t="str">
        <f t="shared" si="1144"/>
        <v/>
      </c>
      <c r="AH1144" s="1" t="str">
        <f t="shared" si="1144"/>
        <v/>
      </c>
      <c r="AI1144" s="1" t="str">
        <f t="shared" si="1144"/>
        <v/>
      </c>
      <c r="AJ1144" s="1" t="str">
        <f t="shared" si="3"/>
        <v/>
      </c>
      <c r="AL1144" s="1" t="str">
        <f>IFERROR(__xludf.DUMMYFUNCTION("IFERROR(TRANSPOSE(SORT(TRANSPOSE(FILTER(AE1144:AI1144, AE1144:AI1144&lt;&gt;0)),1, FALSE)))"),"")</f>
        <v/>
      </c>
      <c r="AM1144" s="1" t="str">
        <f>IFERROR(__xludf.DUMMYFUNCTION("""COMPUTED_VALUE"""),"")</f>
        <v/>
      </c>
      <c r="AN1144" s="1" t="str">
        <f>IFERROR(__xludf.DUMMYFUNCTION("""COMPUTED_VALUE"""),"")</f>
        <v/>
      </c>
      <c r="AO1144" s="1" t="str">
        <f>IFERROR(__xludf.DUMMYFUNCTION("""COMPUTED_VALUE"""),"")</f>
        <v/>
      </c>
      <c r="AP1144" s="1" t="str">
        <f>IFERROR(__xludf.DUMMYFUNCTION("""COMPUTED_VALUE"""),"")</f>
        <v/>
      </c>
      <c r="AR1144" s="1" t="s">
        <v>25</v>
      </c>
      <c r="AS1144" s="1" t="s">
        <v>25</v>
      </c>
      <c r="AT1144" s="1" t="s">
        <v>25</v>
      </c>
      <c r="AU1144" s="1" t="s">
        <v>25</v>
      </c>
      <c r="AV1144" s="1" t="s">
        <v>25</v>
      </c>
      <c r="AY1144" s="1" t="s">
        <v>25</v>
      </c>
      <c r="AZ1144" s="1" t="s">
        <v>25</v>
      </c>
      <c r="BA1144" s="1" t="s">
        <v>25</v>
      </c>
      <c r="BB1144" s="1" t="s">
        <v>25</v>
      </c>
      <c r="BC1144" s="1" t="s">
        <v>25</v>
      </c>
      <c r="BD1144" s="1"/>
      <c r="BE1144" s="1"/>
      <c r="BF1144" s="1"/>
      <c r="BG1144" s="1"/>
      <c r="BH1144" s="1"/>
      <c r="BI1144" s="1"/>
      <c r="BJ1144" s="1"/>
      <c r="BL1144" s="1" t="s">
        <v>25</v>
      </c>
    </row>
    <row r="1145" ht="15.75" customHeight="1">
      <c r="A1145" s="1"/>
      <c r="B1145" s="1"/>
      <c r="C1145" s="1"/>
      <c r="D1145" s="1" t="s">
        <v>25</v>
      </c>
      <c r="E1145" s="1" t="s">
        <v>25</v>
      </c>
      <c r="F1145" s="1" t="s">
        <v>25</v>
      </c>
      <c r="G1145" s="1" t="s">
        <v>25</v>
      </c>
      <c r="H1145" s="1" t="s">
        <v>25</v>
      </c>
      <c r="M1145" s="1"/>
      <c r="N1145" s="1"/>
      <c r="O1145" s="1"/>
      <c r="P1145" s="1"/>
      <c r="Q1145" s="1"/>
      <c r="S1145" s="1" t="s">
        <v>25</v>
      </c>
      <c r="T1145" s="1" t="s">
        <v>25</v>
      </c>
      <c r="U1145" s="1" t="s">
        <v>25</v>
      </c>
      <c r="V1145" s="1" t="s">
        <v>25</v>
      </c>
      <c r="W1145" s="1" t="s">
        <v>25</v>
      </c>
      <c r="Y1145" s="1" t="str">
        <f>IFERROR(__xludf.DUMMYFUNCTION("UNIQUE(S1145:W1145, TRUE)"),"")</f>
        <v/>
      </c>
      <c r="AE1145" s="1" t="str">
        <f t="shared" ref="AE1145:AI1145" si="1145">IF($A1145&lt;&gt;"", COUNTIF($D1145:$H1145, "=" &amp; Y1145),"")</f>
        <v/>
      </c>
      <c r="AF1145" s="1" t="str">
        <f t="shared" si="1145"/>
        <v/>
      </c>
      <c r="AG1145" s="1" t="str">
        <f t="shared" si="1145"/>
        <v/>
      </c>
      <c r="AH1145" s="1" t="str">
        <f t="shared" si="1145"/>
        <v/>
      </c>
      <c r="AI1145" s="1" t="str">
        <f t="shared" si="1145"/>
        <v/>
      </c>
      <c r="AJ1145" s="1" t="str">
        <f t="shared" si="3"/>
        <v/>
      </c>
      <c r="AL1145" s="1" t="str">
        <f>IFERROR(__xludf.DUMMYFUNCTION("IFERROR(TRANSPOSE(SORT(TRANSPOSE(FILTER(AE1145:AI1145, AE1145:AI1145&lt;&gt;0)),1, FALSE)))"),"")</f>
        <v/>
      </c>
      <c r="AM1145" s="1" t="str">
        <f>IFERROR(__xludf.DUMMYFUNCTION("""COMPUTED_VALUE"""),"")</f>
        <v/>
      </c>
      <c r="AN1145" s="1" t="str">
        <f>IFERROR(__xludf.DUMMYFUNCTION("""COMPUTED_VALUE"""),"")</f>
        <v/>
      </c>
      <c r="AO1145" s="1" t="str">
        <f>IFERROR(__xludf.DUMMYFUNCTION("""COMPUTED_VALUE"""),"")</f>
        <v/>
      </c>
      <c r="AP1145" s="1" t="str">
        <f>IFERROR(__xludf.DUMMYFUNCTION("""COMPUTED_VALUE"""),"")</f>
        <v/>
      </c>
      <c r="AR1145" s="1" t="s">
        <v>25</v>
      </c>
      <c r="AS1145" s="1" t="s">
        <v>25</v>
      </c>
      <c r="AT1145" s="1" t="s">
        <v>25</v>
      </c>
      <c r="AU1145" s="1" t="s">
        <v>25</v>
      </c>
      <c r="AV1145" s="1" t="s">
        <v>25</v>
      </c>
      <c r="AY1145" s="1" t="s">
        <v>25</v>
      </c>
      <c r="AZ1145" s="1" t="s">
        <v>25</v>
      </c>
      <c r="BA1145" s="1" t="s">
        <v>25</v>
      </c>
      <c r="BB1145" s="1" t="s">
        <v>25</v>
      </c>
      <c r="BC1145" s="1" t="s">
        <v>25</v>
      </c>
      <c r="BD1145" s="1"/>
      <c r="BE1145" s="1"/>
      <c r="BF1145" s="1"/>
      <c r="BG1145" s="1"/>
      <c r="BH1145" s="1"/>
      <c r="BI1145" s="1"/>
      <c r="BJ1145" s="1"/>
      <c r="BL1145" s="1" t="s">
        <v>25</v>
      </c>
    </row>
    <row r="1146" ht="15.75" customHeight="1">
      <c r="A1146" s="1"/>
      <c r="B1146" s="1"/>
      <c r="C1146" s="1"/>
      <c r="D1146" s="1" t="s">
        <v>25</v>
      </c>
      <c r="E1146" s="1" t="s">
        <v>25</v>
      </c>
      <c r="F1146" s="1" t="s">
        <v>25</v>
      </c>
      <c r="G1146" s="1" t="s">
        <v>25</v>
      </c>
      <c r="H1146" s="1" t="s">
        <v>25</v>
      </c>
      <c r="M1146" s="1"/>
      <c r="N1146" s="1"/>
      <c r="O1146" s="1"/>
      <c r="P1146" s="1"/>
      <c r="Q1146" s="1"/>
      <c r="S1146" s="1" t="s">
        <v>25</v>
      </c>
      <c r="T1146" s="1" t="s">
        <v>25</v>
      </c>
      <c r="U1146" s="1" t="s">
        <v>25</v>
      </c>
      <c r="V1146" s="1" t="s">
        <v>25</v>
      </c>
      <c r="W1146" s="1" t="s">
        <v>25</v>
      </c>
      <c r="Y1146" s="1" t="str">
        <f>IFERROR(__xludf.DUMMYFUNCTION("UNIQUE(S1146:W1146, TRUE)"),"")</f>
        <v/>
      </c>
      <c r="AE1146" s="1" t="str">
        <f t="shared" ref="AE1146:AI1146" si="1146">IF($A1146&lt;&gt;"", COUNTIF($D1146:$H1146, "=" &amp; Y1146),"")</f>
        <v/>
      </c>
      <c r="AF1146" s="1" t="str">
        <f t="shared" si="1146"/>
        <v/>
      </c>
      <c r="AG1146" s="1" t="str">
        <f t="shared" si="1146"/>
        <v/>
      </c>
      <c r="AH1146" s="1" t="str">
        <f t="shared" si="1146"/>
        <v/>
      </c>
      <c r="AI1146" s="1" t="str">
        <f t="shared" si="1146"/>
        <v/>
      </c>
      <c r="AJ1146" s="1" t="str">
        <f t="shared" si="3"/>
        <v/>
      </c>
      <c r="AL1146" s="1" t="str">
        <f>IFERROR(__xludf.DUMMYFUNCTION("IFERROR(TRANSPOSE(SORT(TRANSPOSE(FILTER(AE1146:AI1146, AE1146:AI1146&lt;&gt;0)),1, FALSE)))"),"")</f>
        <v/>
      </c>
      <c r="AM1146" s="1" t="str">
        <f>IFERROR(__xludf.DUMMYFUNCTION("""COMPUTED_VALUE"""),"")</f>
        <v/>
      </c>
      <c r="AN1146" s="1" t="str">
        <f>IFERROR(__xludf.DUMMYFUNCTION("""COMPUTED_VALUE"""),"")</f>
        <v/>
      </c>
      <c r="AO1146" s="1" t="str">
        <f>IFERROR(__xludf.DUMMYFUNCTION("""COMPUTED_VALUE"""),"")</f>
        <v/>
      </c>
      <c r="AP1146" s="1" t="str">
        <f>IFERROR(__xludf.DUMMYFUNCTION("""COMPUTED_VALUE"""),"")</f>
        <v/>
      </c>
      <c r="AR1146" s="1" t="s">
        <v>25</v>
      </c>
      <c r="AS1146" s="1" t="s">
        <v>25</v>
      </c>
      <c r="AT1146" s="1" t="s">
        <v>25</v>
      </c>
      <c r="AU1146" s="1" t="s">
        <v>25</v>
      </c>
      <c r="AV1146" s="1" t="s">
        <v>25</v>
      </c>
      <c r="AY1146" s="1" t="s">
        <v>25</v>
      </c>
      <c r="AZ1146" s="1" t="s">
        <v>25</v>
      </c>
      <c r="BA1146" s="1" t="s">
        <v>25</v>
      </c>
      <c r="BB1146" s="1" t="s">
        <v>25</v>
      </c>
      <c r="BC1146" s="1" t="s">
        <v>25</v>
      </c>
      <c r="BD1146" s="1"/>
      <c r="BE1146" s="1"/>
      <c r="BF1146" s="1"/>
      <c r="BG1146" s="1"/>
      <c r="BH1146" s="1"/>
      <c r="BI1146" s="1"/>
      <c r="BJ1146" s="1"/>
      <c r="BL1146" s="1" t="s">
        <v>25</v>
      </c>
    </row>
    <row r="1147" ht="15.75" customHeight="1">
      <c r="A1147" s="1"/>
      <c r="B1147" s="1"/>
      <c r="C1147" s="1"/>
      <c r="D1147" s="1" t="s">
        <v>25</v>
      </c>
      <c r="E1147" s="1" t="s">
        <v>25</v>
      </c>
      <c r="F1147" s="1" t="s">
        <v>25</v>
      </c>
      <c r="G1147" s="1" t="s">
        <v>25</v>
      </c>
      <c r="H1147" s="1" t="s">
        <v>25</v>
      </c>
      <c r="M1147" s="1"/>
      <c r="N1147" s="1"/>
      <c r="O1147" s="1"/>
      <c r="P1147" s="1"/>
      <c r="Q1147" s="1"/>
      <c r="S1147" s="1" t="s">
        <v>25</v>
      </c>
      <c r="T1147" s="1" t="s">
        <v>25</v>
      </c>
      <c r="U1147" s="1" t="s">
        <v>25</v>
      </c>
      <c r="V1147" s="1" t="s">
        <v>25</v>
      </c>
      <c r="W1147" s="1" t="s">
        <v>25</v>
      </c>
      <c r="Y1147" s="1" t="str">
        <f>IFERROR(__xludf.DUMMYFUNCTION("UNIQUE(S1147:W1147, TRUE)"),"")</f>
        <v/>
      </c>
      <c r="AE1147" s="1" t="str">
        <f t="shared" ref="AE1147:AI1147" si="1147">IF($A1147&lt;&gt;"", COUNTIF($D1147:$H1147, "=" &amp; Y1147),"")</f>
        <v/>
      </c>
      <c r="AF1147" s="1" t="str">
        <f t="shared" si="1147"/>
        <v/>
      </c>
      <c r="AG1147" s="1" t="str">
        <f t="shared" si="1147"/>
        <v/>
      </c>
      <c r="AH1147" s="1" t="str">
        <f t="shared" si="1147"/>
        <v/>
      </c>
      <c r="AI1147" s="1" t="str">
        <f t="shared" si="1147"/>
        <v/>
      </c>
      <c r="AJ1147" s="1" t="str">
        <f t="shared" si="3"/>
        <v/>
      </c>
      <c r="AL1147" s="1" t="str">
        <f>IFERROR(__xludf.DUMMYFUNCTION("IFERROR(TRANSPOSE(SORT(TRANSPOSE(FILTER(AE1147:AI1147, AE1147:AI1147&lt;&gt;0)),1, FALSE)))"),"")</f>
        <v/>
      </c>
      <c r="AM1147" s="1" t="str">
        <f>IFERROR(__xludf.DUMMYFUNCTION("""COMPUTED_VALUE"""),"")</f>
        <v/>
      </c>
      <c r="AN1147" s="1" t="str">
        <f>IFERROR(__xludf.DUMMYFUNCTION("""COMPUTED_VALUE"""),"")</f>
        <v/>
      </c>
      <c r="AO1147" s="1" t="str">
        <f>IFERROR(__xludf.DUMMYFUNCTION("""COMPUTED_VALUE"""),"")</f>
        <v/>
      </c>
      <c r="AP1147" s="1" t="str">
        <f>IFERROR(__xludf.DUMMYFUNCTION("""COMPUTED_VALUE"""),"")</f>
        <v/>
      </c>
      <c r="AR1147" s="1" t="s">
        <v>25</v>
      </c>
      <c r="AS1147" s="1" t="s">
        <v>25</v>
      </c>
      <c r="AT1147" s="1" t="s">
        <v>25</v>
      </c>
      <c r="AU1147" s="1" t="s">
        <v>25</v>
      </c>
      <c r="AV1147" s="1" t="s">
        <v>25</v>
      </c>
      <c r="AY1147" s="1" t="s">
        <v>25</v>
      </c>
      <c r="AZ1147" s="1" t="s">
        <v>25</v>
      </c>
      <c r="BA1147" s="1" t="s">
        <v>25</v>
      </c>
      <c r="BB1147" s="1" t="s">
        <v>25</v>
      </c>
      <c r="BC1147" s="1" t="s">
        <v>25</v>
      </c>
      <c r="BD1147" s="1"/>
      <c r="BE1147" s="1"/>
      <c r="BF1147" s="1"/>
      <c r="BG1147" s="1"/>
      <c r="BH1147" s="1"/>
      <c r="BI1147" s="1"/>
      <c r="BJ1147" s="1"/>
      <c r="BL1147" s="1" t="s">
        <v>25</v>
      </c>
    </row>
    <row r="1148" ht="15.75" customHeight="1">
      <c r="A1148" s="1"/>
      <c r="B1148" s="1"/>
      <c r="C1148" s="1"/>
      <c r="D1148" s="1" t="s">
        <v>25</v>
      </c>
      <c r="E1148" s="1" t="s">
        <v>25</v>
      </c>
      <c r="F1148" s="1" t="s">
        <v>25</v>
      </c>
      <c r="G1148" s="1" t="s">
        <v>25</v>
      </c>
      <c r="H1148" s="1" t="s">
        <v>25</v>
      </c>
      <c r="M1148" s="1"/>
      <c r="N1148" s="1"/>
      <c r="O1148" s="1"/>
      <c r="P1148" s="1"/>
      <c r="Q1148" s="1"/>
      <c r="S1148" s="1" t="s">
        <v>25</v>
      </c>
      <c r="T1148" s="1" t="s">
        <v>25</v>
      </c>
      <c r="U1148" s="1" t="s">
        <v>25</v>
      </c>
      <c r="V1148" s="1" t="s">
        <v>25</v>
      </c>
      <c r="W1148" s="1" t="s">
        <v>25</v>
      </c>
      <c r="Y1148" s="1" t="str">
        <f>IFERROR(__xludf.DUMMYFUNCTION("UNIQUE(S1148:W1148, TRUE)"),"")</f>
        <v/>
      </c>
      <c r="AE1148" s="1" t="str">
        <f t="shared" ref="AE1148:AI1148" si="1148">IF($A1148&lt;&gt;"", COUNTIF($D1148:$H1148, "=" &amp; Y1148),"")</f>
        <v/>
      </c>
      <c r="AF1148" s="1" t="str">
        <f t="shared" si="1148"/>
        <v/>
      </c>
      <c r="AG1148" s="1" t="str">
        <f t="shared" si="1148"/>
        <v/>
      </c>
      <c r="AH1148" s="1" t="str">
        <f t="shared" si="1148"/>
        <v/>
      </c>
      <c r="AI1148" s="1" t="str">
        <f t="shared" si="1148"/>
        <v/>
      </c>
      <c r="AJ1148" s="1" t="str">
        <f t="shared" si="3"/>
        <v/>
      </c>
      <c r="AL1148" s="1" t="str">
        <f>IFERROR(__xludf.DUMMYFUNCTION("IFERROR(TRANSPOSE(SORT(TRANSPOSE(FILTER(AE1148:AI1148, AE1148:AI1148&lt;&gt;0)),1, FALSE)))"),"")</f>
        <v/>
      </c>
      <c r="AM1148" s="1" t="str">
        <f>IFERROR(__xludf.DUMMYFUNCTION("""COMPUTED_VALUE"""),"")</f>
        <v/>
      </c>
      <c r="AN1148" s="1" t="str">
        <f>IFERROR(__xludf.DUMMYFUNCTION("""COMPUTED_VALUE"""),"")</f>
        <v/>
      </c>
      <c r="AO1148" s="1" t="str">
        <f>IFERROR(__xludf.DUMMYFUNCTION("""COMPUTED_VALUE"""),"")</f>
        <v/>
      </c>
      <c r="AP1148" s="1" t="str">
        <f>IFERROR(__xludf.DUMMYFUNCTION("""COMPUTED_VALUE"""),"")</f>
        <v/>
      </c>
      <c r="AR1148" s="1" t="s">
        <v>25</v>
      </c>
      <c r="AS1148" s="1" t="s">
        <v>25</v>
      </c>
      <c r="AT1148" s="1" t="s">
        <v>25</v>
      </c>
      <c r="AU1148" s="1" t="s">
        <v>25</v>
      </c>
      <c r="AV1148" s="1" t="s">
        <v>25</v>
      </c>
      <c r="AY1148" s="1" t="s">
        <v>25</v>
      </c>
      <c r="AZ1148" s="1" t="s">
        <v>25</v>
      </c>
      <c r="BA1148" s="1" t="s">
        <v>25</v>
      </c>
      <c r="BB1148" s="1" t="s">
        <v>25</v>
      </c>
      <c r="BC1148" s="1" t="s">
        <v>25</v>
      </c>
      <c r="BD1148" s="1"/>
      <c r="BE1148" s="1"/>
      <c r="BF1148" s="1"/>
      <c r="BG1148" s="1"/>
      <c r="BH1148" s="1"/>
      <c r="BI1148" s="1"/>
      <c r="BJ1148" s="1"/>
      <c r="BL1148" s="1" t="s">
        <v>25</v>
      </c>
    </row>
    <row r="1149" ht="15.75" customHeight="1">
      <c r="A1149" s="1"/>
      <c r="B1149" s="1"/>
      <c r="C1149" s="1"/>
      <c r="D1149" s="1" t="s">
        <v>25</v>
      </c>
      <c r="E1149" s="1" t="s">
        <v>25</v>
      </c>
      <c r="F1149" s="1" t="s">
        <v>25</v>
      </c>
      <c r="G1149" s="1" t="s">
        <v>25</v>
      </c>
      <c r="H1149" s="1" t="s">
        <v>25</v>
      </c>
      <c r="M1149" s="1"/>
      <c r="N1149" s="1"/>
      <c r="O1149" s="1"/>
      <c r="P1149" s="1"/>
      <c r="Q1149" s="1"/>
      <c r="S1149" s="1" t="s">
        <v>25</v>
      </c>
      <c r="T1149" s="1" t="s">
        <v>25</v>
      </c>
      <c r="U1149" s="1" t="s">
        <v>25</v>
      </c>
      <c r="V1149" s="1" t="s">
        <v>25</v>
      </c>
      <c r="W1149" s="1" t="s">
        <v>25</v>
      </c>
      <c r="Y1149" s="1" t="str">
        <f>IFERROR(__xludf.DUMMYFUNCTION("UNIQUE(S1149:W1149, TRUE)"),"")</f>
        <v/>
      </c>
      <c r="AE1149" s="1" t="str">
        <f t="shared" ref="AE1149:AI1149" si="1149">IF($A1149&lt;&gt;"", COUNTIF($D1149:$H1149, "=" &amp; Y1149),"")</f>
        <v/>
      </c>
      <c r="AF1149" s="1" t="str">
        <f t="shared" si="1149"/>
        <v/>
      </c>
      <c r="AG1149" s="1" t="str">
        <f t="shared" si="1149"/>
        <v/>
      </c>
      <c r="AH1149" s="1" t="str">
        <f t="shared" si="1149"/>
        <v/>
      </c>
      <c r="AI1149" s="1" t="str">
        <f t="shared" si="1149"/>
        <v/>
      </c>
      <c r="AJ1149" s="1" t="str">
        <f t="shared" si="3"/>
        <v/>
      </c>
      <c r="AL1149" s="1" t="str">
        <f>IFERROR(__xludf.DUMMYFUNCTION("IFERROR(TRANSPOSE(SORT(TRANSPOSE(FILTER(AE1149:AI1149, AE1149:AI1149&lt;&gt;0)),1, FALSE)))"),"")</f>
        <v/>
      </c>
      <c r="AM1149" s="1" t="str">
        <f>IFERROR(__xludf.DUMMYFUNCTION("""COMPUTED_VALUE"""),"")</f>
        <v/>
      </c>
      <c r="AN1149" s="1" t="str">
        <f>IFERROR(__xludf.DUMMYFUNCTION("""COMPUTED_VALUE"""),"")</f>
        <v/>
      </c>
      <c r="AO1149" s="1" t="str">
        <f>IFERROR(__xludf.DUMMYFUNCTION("""COMPUTED_VALUE"""),"")</f>
        <v/>
      </c>
      <c r="AP1149" s="1" t="str">
        <f>IFERROR(__xludf.DUMMYFUNCTION("""COMPUTED_VALUE"""),"")</f>
        <v/>
      </c>
      <c r="AR1149" s="1" t="s">
        <v>25</v>
      </c>
      <c r="AS1149" s="1" t="s">
        <v>25</v>
      </c>
      <c r="AT1149" s="1" t="s">
        <v>25</v>
      </c>
      <c r="AU1149" s="1" t="s">
        <v>25</v>
      </c>
      <c r="AV1149" s="1" t="s">
        <v>25</v>
      </c>
      <c r="AY1149" s="1" t="s">
        <v>25</v>
      </c>
      <c r="AZ1149" s="1" t="s">
        <v>25</v>
      </c>
      <c r="BA1149" s="1" t="s">
        <v>25</v>
      </c>
      <c r="BB1149" s="1" t="s">
        <v>25</v>
      </c>
      <c r="BC1149" s="1" t="s">
        <v>25</v>
      </c>
      <c r="BD1149" s="1"/>
      <c r="BE1149" s="1"/>
      <c r="BF1149" s="1"/>
      <c r="BG1149" s="1"/>
      <c r="BH1149" s="1"/>
      <c r="BI1149" s="1"/>
      <c r="BJ1149" s="1"/>
      <c r="BL1149" s="1" t="s">
        <v>25</v>
      </c>
    </row>
    <row r="1150" ht="15.75" customHeight="1">
      <c r="A1150" s="1"/>
      <c r="B1150" s="1"/>
      <c r="C1150" s="1"/>
      <c r="D1150" s="1" t="s">
        <v>25</v>
      </c>
      <c r="E1150" s="1" t="s">
        <v>25</v>
      </c>
      <c r="F1150" s="1" t="s">
        <v>25</v>
      </c>
      <c r="G1150" s="1" t="s">
        <v>25</v>
      </c>
      <c r="H1150" s="1" t="s">
        <v>25</v>
      </c>
      <c r="M1150" s="1"/>
      <c r="N1150" s="1"/>
      <c r="O1150" s="1"/>
      <c r="P1150" s="1"/>
      <c r="Q1150" s="1"/>
      <c r="S1150" s="1" t="s">
        <v>25</v>
      </c>
      <c r="T1150" s="1" t="s">
        <v>25</v>
      </c>
      <c r="U1150" s="1" t="s">
        <v>25</v>
      </c>
      <c r="V1150" s="1" t="s">
        <v>25</v>
      </c>
      <c r="W1150" s="1" t="s">
        <v>25</v>
      </c>
      <c r="Y1150" s="1" t="str">
        <f>IFERROR(__xludf.DUMMYFUNCTION("UNIQUE(S1150:W1150, TRUE)"),"")</f>
        <v/>
      </c>
      <c r="AE1150" s="1" t="str">
        <f t="shared" ref="AE1150:AI1150" si="1150">IF($A1150&lt;&gt;"", COUNTIF($D1150:$H1150, "=" &amp; Y1150),"")</f>
        <v/>
      </c>
      <c r="AF1150" s="1" t="str">
        <f t="shared" si="1150"/>
        <v/>
      </c>
      <c r="AG1150" s="1" t="str">
        <f t="shared" si="1150"/>
        <v/>
      </c>
      <c r="AH1150" s="1" t="str">
        <f t="shared" si="1150"/>
        <v/>
      </c>
      <c r="AI1150" s="1" t="str">
        <f t="shared" si="1150"/>
        <v/>
      </c>
      <c r="AJ1150" s="1" t="str">
        <f t="shared" si="3"/>
        <v/>
      </c>
      <c r="AL1150" s="1" t="str">
        <f>IFERROR(__xludf.DUMMYFUNCTION("IFERROR(TRANSPOSE(SORT(TRANSPOSE(FILTER(AE1150:AI1150, AE1150:AI1150&lt;&gt;0)),1, FALSE)))"),"")</f>
        <v/>
      </c>
      <c r="AM1150" s="1" t="str">
        <f>IFERROR(__xludf.DUMMYFUNCTION("""COMPUTED_VALUE"""),"")</f>
        <v/>
      </c>
      <c r="AN1150" s="1" t="str">
        <f>IFERROR(__xludf.DUMMYFUNCTION("""COMPUTED_VALUE"""),"")</f>
        <v/>
      </c>
      <c r="AO1150" s="1" t="str">
        <f>IFERROR(__xludf.DUMMYFUNCTION("""COMPUTED_VALUE"""),"")</f>
        <v/>
      </c>
      <c r="AP1150" s="1" t="str">
        <f>IFERROR(__xludf.DUMMYFUNCTION("""COMPUTED_VALUE"""),"")</f>
        <v/>
      </c>
      <c r="AR1150" s="1" t="s">
        <v>25</v>
      </c>
      <c r="AS1150" s="1" t="s">
        <v>25</v>
      </c>
      <c r="AT1150" s="1" t="s">
        <v>25</v>
      </c>
      <c r="AU1150" s="1" t="s">
        <v>25</v>
      </c>
      <c r="AV1150" s="1" t="s">
        <v>25</v>
      </c>
      <c r="AY1150" s="1" t="s">
        <v>25</v>
      </c>
      <c r="AZ1150" s="1" t="s">
        <v>25</v>
      </c>
      <c r="BA1150" s="1" t="s">
        <v>25</v>
      </c>
      <c r="BB1150" s="1" t="s">
        <v>25</v>
      </c>
      <c r="BC1150" s="1" t="s">
        <v>25</v>
      </c>
      <c r="BD1150" s="1"/>
      <c r="BE1150" s="1"/>
      <c r="BF1150" s="1"/>
      <c r="BG1150" s="1"/>
      <c r="BH1150" s="1"/>
      <c r="BI1150" s="1"/>
      <c r="BJ1150" s="1"/>
      <c r="BL1150" s="1" t="s">
        <v>25</v>
      </c>
    </row>
    <row r="1151" ht="15.75" customHeight="1">
      <c r="A1151" s="1"/>
      <c r="B1151" s="1"/>
      <c r="C1151" s="1"/>
      <c r="D1151" s="1" t="s">
        <v>25</v>
      </c>
      <c r="E1151" s="1" t="s">
        <v>25</v>
      </c>
      <c r="F1151" s="1" t="s">
        <v>25</v>
      </c>
      <c r="G1151" s="1" t="s">
        <v>25</v>
      </c>
      <c r="H1151" s="1" t="s">
        <v>25</v>
      </c>
      <c r="M1151" s="1"/>
      <c r="N1151" s="1"/>
      <c r="O1151" s="1"/>
      <c r="P1151" s="1"/>
      <c r="Q1151" s="1"/>
      <c r="S1151" s="1" t="s">
        <v>25</v>
      </c>
      <c r="T1151" s="1" t="s">
        <v>25</v>
      </c>
      <c r="U1151" s="1" t="s">
        <v>25</v>
      </c>
      <c r="V1151" s="1" t="s">
        <v>25</v>
      </c>
      <c r="W1151" s="1" t="s">
        <v>25</v>
      </c>
      <c r="Y1151" s="1" t="str">
        <f>IFERROR(__xludf.DUMMYFUNCTION("UNIQUE(S1151:W1151, TRUE)"),"")</f>
        <v/>
      </c>
      <c r="AE1151" s="1" t="str">
        <f t="shared" ref="AE1151:AI1151" si="1151">IF($A1151&lt;&gt;"", COUNTIF($D1151:$H1151, "=" &amp; Y1151),"")</f>
        <v/>
      </c>
      <c r="AF1151" s="1" t="str">
        <f t="shared" si="1151"/>
        <v/>
      </c>
      <c r="AG1151" s="1" t="str">
        <f t="shared" si="1151"/>
        <v/>
      </c>
      <c r="AH1151" s="1" t="str">
        <f t="shared" si="1151"/>
        <v/>
      </c>
      <c r="AI1151" s="1" t="str">
        <f t="shared" si="1151"/>
        <v/>
      </c>
      <c r="AJ1151" s="1" t="str">
        <f t="shared" si="3"/>
        <v/>
      </c>
      <c r="AL1151" s="1" t="str">
        <f>IFERROR(__xludf.DUMMYFUNCTION("IFERROR(TRANSPOSE(SORT(TRANSPOSE(FILTER(AE1151:AI1151, AE1151:AI1151&lt;&gt;0)),1, FALSE)))"),"")</f>
        <v/>
      </c>
      <c r="AM1151" s="1" t="str">
        <f>IFERROR(__xludf.DUMMYFUNCTION("""COMPUTED_VALUE"""),"")</f>
        <v/>
      </c>
      <c r="AN1151" s="1" t="str">
        <f>IFERROR(__xludf.DUMMYFUNCTION("""COMPUTED_VALUE"""),"")</f>
        <v/>
      </c>
      <c r="AO1151" s="1" t="str">
        <f>IFERROR(__xludf.DUMMYFUNCTION("""COMPUTED_VALUE"""),"")</f>
        <v/>
      </c>
      <c r="AP1151" s="1" t="str">
        <f>IFERROR(__xludf.DUMMYFUNCTION("""COMPUTED_VALUE"""),"")</f>
        <v/>
      </c>
      <c r="AR1151" s="1" t="s">
        <v>25</v>
      </c>
      <c r="AS1151" s="1" t="s">
        <v>25</v>
      </c>
      <c r="AT1151" s="1" t="s">
        <v>25</v>
      </c>
      <c r="AU1151" s="1" t="s">
        <v>25</v>
      </c>
      <c r="AV1151" s="1" t="s">
        <v>25</v>
      </c>
      <c r="AY1151" s="1" t="s">
        <v>25</v>
      </c>
      <c r="AZ1151" s="1" t="s">
        <v>25</v>
      </c>
      <c r="BA1151" s="1" t="s">
        <v>25</v>
      </c>
      <c r="BB1151" s="1" t="s">
        <v>25</v>
      </c>
      <c r="BC1151" s="1" t="s">
        <v>25</v>
      </c>
      <c r="BD1151" s="1"/>
      <c r="BE1151" s="1"/>
      <c r="BF1151" s="1"/>
      <c r="BG1151" s="1"/>
      <c r="BH1151" s="1"/>
      <c r="BI1151" s="1"/>
      <c r="BJ1151" s="1"/>
      <c r="BL1151" s="1" t="s">
        <v>25</v>
      </c>
    </row>
    <row r="1152" ht="15.75" customHeight="1">
      <c r="A1152" s="1"/>
      <c r="B1152" s="1"/>
      <c r="C1152" s="1"/>
      <c r="D1152" s="1" t="s">
        <v>25</v>
      </c>
      <c r="E1152" s="1" t="s">
        <v>25</v>
      </c>
      <c r="F1152" s="1" t="s">
        <v>25</v>
      </c>
      <c r="G1152" s="1" t="s">
        <v>25</v>
      </c>
      <c r="H1152" s="1" t="s">
        <v>25</v>
      </c>
      <c r="M1152" s="1"/>
      <c r="N1152" s="1"/>
      <c r="O1152" s="1"/>
      <c r="P1152" s="1"/>
      <c r="Q1152" s="1"/>
      <c r="S1152" s="1" t="s">
        <v>25</v>
      </c>
      <c r="T1152" s="1" t="s">
        <v>25</v>
      </c>
      <c r="U1152" s="1" t="s">
        <v>25</v>
      </c>
      <c r="V1152" s="1" t="s">
        <v>25</v>
      </c>
      <c r="W1152" s="1" t="s">
        <v>25</v>
      </c>
      <c r="Y1152" s="1" t="str">
        <f>IFERROR(__xludf.DUMMYFUNCTION("UNIQUE(S1152:W1152, TRUE)"),"")</f>
        <v/>
      </c>
      <c r="AE1152" s="1" t="str">
        <f t="shared" ref="AE1152:AI1152" si="1152">IF($A1152&lt;&gt;"", COUNTIF($D1152:$H1152, "=" &amp; Y1152),"")</f>
        <v/>
      </c>
      <c r="AF1152" s="1" t="str">
        <f t="shared" si="1152"/>
        <v/>
      </c>
      <c r="AG1152" s="1" t="str">
        <f t="shared" si="1152"/>
        <v/>
      </c>
      <c r="AH1152" s="1" t="str">
        <f t="shared" si="1152"/>
        <v/>
      </c>
      <c r="AI1152" s="1" t="str">
        <f t="shared" si="1152"/>
        <v/>
      </c>
      <c r="AJ1152" s="1" t="str">
        <f t="shared" si="3"/>
        <v/>
      </c>
      <c r="AL1152" s="1" t="str">
        <f>IFERROR(__xludf.DUMMYFUNCTION("IFERROR(TRANSPOSE(SORT(TRANSPOSE(FILTER(AE1152:AI1152, AE1152:AI1152&lt;&gt;0)),1, FALSE)))"),"")</f>
        <v/>
      </c>
      <c r="AM1152" s="1" t="str">
        <f>IFERROR(__xludf.DUMMYFUNCTION("""COMPUTED_VALUE"""),"")</f>
        <v/>
      </c>
      <c r="AN1152" s="1" t="str">
        <f>IFERROR(__xludf.DUMMYFUNCTION("""COMPUTED_VALUE"""),"")</f>
        <v/>
      </c>
      <c r="AO1152" s="1" t="str">
        <f>IFERROR(__xludf.DUMMYFUNCTION("""COMPUTED_VALUE"""),"")</f>
        <v/>
      </c>
      <c r="AP1152" s="1" t="str">
        <f>IFERROR(__xludf.DUMMYFUNCTION("""COMPUTED_VALUE"""),"")</f>
        <v/>
      </c>
      <c r="AR1152" s="1" t="s">
        <v>25</v>
      </c>
      <c r="AS1152" s="1" t="s">
        <v>25</v>
      </c>
      <c r="AT1152" s="1" t="s">
        <v>25</v>
      </c>
      <c r="AU1152" s="1" t="s">
        <v>25</v>
      </c>
      <c r="AV1152" s="1" t="s">
        <v>25</v>
      </c>
      <c r="AY1152" s="1" t="s">
        <v>25</v>
      </c>
      <c r="AZ1152" s="1" t="s">
        <v>25</v>
      </c>
      <c r="BA1152" s="1" t="s">
        <v>25</v>
      </c>
      <c r="BB1152" s="1" t="s">
        <v>25</v>
      </c>
      <c r="BC1152" s="1" t="s">
        <v>25</v>
      </c>
      <c r="BD1152" s="1"/>
      <c r="BE1152" s="1"/>
      <c r="BF1152" s="1"/>
      <c r="BG1152" s="1"/>
      <c r="BH1152" s="1"/>
      <c r="BI1152" s="1"/>
      <c r="BJ1152" s="1"/>
      <c r="BL1152" s="1" t="s">
        <v>25</v>
      </c>
    </row>
    <row r="1153" ht="15.75" customHeight="1">
      <c r="A1153" s="1"/>
      <c r="B1153" s="1"/>
      <c r="C1153" s="1"/>
      <c r="D1153" s="1" t="s">
        <v>25</v>
      </c>
      <c r="E1153" s="1" t="s">
        <v>25</v>
      </c>
      <c r="F1153" s="1" t="s">
        <v>25</v>
      </c>
      <c r="G1153" s="1" t="s">
        <v>25</v>
      </c>
      <c r="H1153" s="1" t="s">
        <v>25</v>
      </c>
      <c r="M1153" s="1"/>
      <c r="N1153" s="1"/>
      <c r="O1153" s="1"/>
      <c r="P1153" s="1"/>
      <c r="Q1153" s="1"/>
      <c r="S1153" s="1" t="s">
        <v>25</v>
      </c>
      <c r="T1153" s="1" t="s">
        <v>25</v>
      </c>
      <c r="U1153" s="1" t="s">
        <v>25</v>
      </c>
      <c r="V1153" s="1" t="s">
        <v>25</v>
      </c>
      <c r="W1153" s="1" t="s">
        <v>25</v>
      </c>
      <c r="Y1153" s="1" t="str">
        <f>IFERROR(__xludf.DUMMYFUNCTION("UNIQUE(S1153:W1153, TRUE)"),"")</f>
        <v/>
      </c>
      <c r="AE1153" s="1" t="str">
        <f t="shared" ref="AE1153:AI1153" si="1153">IF($A1153&lt;&gt;"", COUNTIF($D1153:$H1153, "=" &amp; Y1153),"")</f>
        <v/>
      </c>
      <c r="AF1153" s="1" t="str">
        <f t="shared" si="1153"/>
        <v/>
      </c>
      <c r="AG1153" s="1" t="str">
        <f t="shared" si="1153"/>
        <v/>
      </c>
      <c r="AH1153" s="1" t="str">
        <f t="shared" si="1153"/>
        <v/>
      </c>
      <c r="AI1153" s="1" t="str">
        <f t="shared" si="1153"/>
        <v/>
      </c>
      <c r="AJ1153" s="1" t="str">
        <f t="shared" si="3"/>
        <v/>
      </c>
      <c r="AL1153" s="1" t="str">
        <f>IFERROR(__xludf.DUMMYFUNCTION("IFERROR(TRANSPOSE(SORT(TRANSPOSE(FILTER(AE1153:AI1153, AE1153:AI1153&lt;&gt;0)),1, FALSE)))"),"")</f>
        <v/>
      </c>
      <c r="AM1153" s="1" t="str">
        <f>IFERROR(__xludf.DUMMYFUNCTION("""COMPUTED_VALUE"""),"")</f>
        <v/>
      </c>
      <c r="AN1153" s="1" t="str">
        <f>IFERROR(__xludf.DUMMYFUNCTION("""COMPUTED_VALUE"""),"")</f>
        <v/>
      </c>
      <c r="AO1153" s="1" t="str">
        <f>IFERROR(__xludf.DUMMYFUNCTION("""COMPUTED_VALUE"""),"")</f>
        <v/>
      </c>
      <c r="AP1153" s="1" t="str">
        <f>IFERROR(__xludf.DUMMYFUNCTION("""COMPUTED_VALUE"""),"")</f>
        <v/>
      </c>
      <c r="AR1153" s="1" t="s">
        <v>25</v>
      </c>
      <c r="AS1153" s="1" t="s">
        <v>25</v>
      </c>
      <c r="AT1153" s="1" t="s">
        <v>25</v>
      </c>
      <c r="AU1153" s="1" t="s">
        <v>25</v>
      </c>
      <c r="AV1153" s="1" t="s">
        <v>25</v>
      </c>
      <c r="AY1153" s="1" t="s">
        <v>25</v>
      </c>
      <c r="AZ1153" s="1" t="s">
        <v>25</v>
      </c>
      <c r="BA1153" s="1" t="s">
        <v>25</v>
      </c>
      <c r="BB1153" s="1" t="s">
        <v>25</v>
      </c>
      <c r="BC1153" s="1" t="s">
        <v>25</v>
      </c>
      <c r="BD1153" s="1"/>
      <c r="BE1153" s="1"/>
      <c r="BF1153" s="1"/>
      <c r="BG1153" s="1"/>
      <c r="BH1153" s="1"/>
      <c r="BI1153" s="1"/>
      <c r="BJ1153" s="1"/>
      <c r="BL1153" s="1" t="s">
        <v>25</v>
      </c>
    </row>
    <row r="1154" ht="15.75" customHeight="1">
      <c r="A1154" s="1"/>
      <c r="B1154" s="1"/>
      <c r="C1154" s="1"/>
      <c r="D1154" s="1" t="s">
        <v>25</v>
      </c>
      <c r="E1154" s="1" t="s">
        <v>25</v>
      </c>
      <c r="F1154" s="1" t="s">
        <v>25</v>
      </c>
      <c r="G1154" s="1" t="s">
        <v>25</v>
      </c>
      <c r="H1154" s="1" t="s">
        <v>25</v>
      </c>
      <c r="M1154" s="1"/>
      <c r="N1154" s="1"/>
      <c r="O1154" s="1"/>
      <c r="P1154" s="1"/>
      <c r="Q1154" s="1"/>
      <c r="S1154" s="1" t="s">
        <v>25</v>
      </c>
      <c r="T1154" s="1" t="s">
        <v>25</v>
      </c>
      <c r="U1154" s="1" t="s">
        <v>25</v>
      </c>
      <c r="V1154" s="1" t="s">
        <v>25</v>
      </c>
      <c r="W1154" s="1" t="s">
        <v>25</v>
      </c>
      <c r="Y1154" s="1" t="str">
        <f>IFERROR(__xludf.DUMMYFUNCTION("UNIQUE(S1154:W1154, TRUE)"),"")</f>
        <v/>
      </c>
      <c r="AE1154" s="1" t="str">
        <f t="shared" ref="AE1154:AI1154" si="1154">IF($A1154&lt;&gt;"", COUNTIF($D1154:$H1154, "=" &amp; Y1154),"")</f>
        <v/>
      </c>
      <c r="AF1154" s="1" t="str">
        <f t="shared" si="1154"/>
        <v/>
      </c>
      <c r="AG1154" s="1" t="str">
        <f t="shared" si="1154"/>
        <v/>
      </c>
      <c r="AH1154" s="1" t="str">
        <f t="shared" si="1154"/>
        <v/>
      </c>
      <c r="AI1154" s="1" t="str">
        <f t="shared" si="1154"/>
        <v/>
      </c>
      <c r="AJ1154" s="1" t="str">
        <f t="shared" si="3"/>
        <v/>
      </c>
      <c r="AL1154" s="1" t="str">
        <f>IFERROR(__xludf.DUMMYFUNCTION("IFERROR(TRANSPOSE(SORT(TRANSPOSE(FILTER(AE1154:AI1154, AE1154:AI1154&lt;&gt;0)),1, FALSE)))"),"")</f>
        <v/>
      </c>
      <c r="AM1154" s="1" t="str">
        <f>IFERROR(__xludf.DUMMYFUNCTION("""COMPUTED_VALUE"""),"")</f>
        <v/>
      </c>
      <c r="AN1154" s="1" t="str">
        <f>IFERROR(__xludf.DUMMYFUNCTION("""COMPUTED_VALUE"""),"")</f>
        <v/>
      </c>
      <c r="AO1154" s="1" t="str">
        <f>IFERROR(__xludf.DUMMYFUNCTION("""COMPUTED_VALUE"""),"")</f>
        <v/>
      </c>
      <c r="AP1154" s="1" t="str">
        <f>IFERROR(__xludf.DUMMYFUNCTION("""COMPUTED_VALUE"""),"")</f>
        <v/>
      </c>
      <c r="AR1154" s="1" t="s">
        <v>25</v>
      </c>
      <c r="AS1154" s="1" t="s">
        <v>25</v>
      </c>
      <c r="AT1154" s="1" t="s">
        <v>25</v>
      </c>
      <c r="AU1154" s="1" t="s">
        <v>25</v>
      </c>
      <c r="AV1154" s="1" t="s">
        <v>25</v>
      </c>
      <c r="AY1154" s="1" t="s">
        <v>25</v>
      </c>
      <c r="AZ1154" s="1" t="s">
        <v>25</v>
      </c>
      <c r="BA1154" s="1" t="s">
        <v>25</v>
      </c>
      <c r="BB1154" s="1" t="s">
        <v>25</v>
      </c>
      <c r="BC1154" s="1" t="s">
        <v>25</v>
      </c>
      <c r="BD1154" s="1"/>
      <c r="BE1154" s="1"/>
      <c r="BF1154" s="1"/>
      <c r="BG1154" s="1"/>
      <c r="BH1154" s="1"/>
      <c r="BI1154" s="1"/>
      <c r="BJ1154" s="1"/>
      <c r="BL1154" s="1" t="s">
        <v>25</v>
      </c>
    </row>
    <row r="1155" ht="15.75" customHeight="1">
      <c r="A1155" s="1"/>
      <c r="B1155" s="1"/>
      <c r="C1155" s="1"/>
      <c r="D1155" s="1" t="s">
        <v>25</v>
      </c>
      <c r="E1155" s="1" t="s">
        <v>25</v>
      </c>
      <c r="F1155" s="1" t="s">
        <v>25</v>
      </c>
      <c r="G1155" s="1" t="s">
        <v>25</v>
      </c>
      <c r="H1155" s="1" t="s">
        <v>25</v>
      </c>
      <c r="M1155" s="1"/>
      <c r="N1155" s="1"/>
      <c r="O1155" s="1"/>
      <c r="P1155" s="1"/>
      <c r="Q1155" s="1"/>
      <c r="S1155" s="1" t="s">
        <v>25</v>
      </c>
      <c r="T1155" s="1" t="s">
        <v>25</v>
      </c>
      <c r="U1155" s="1" t="s">
        <v>25</v>
      </c>
      <c r="V1155" s="1" t="s">
        <v>25</v>
      </c>
      <c r="W1155" s="1" t="s">
        <v>25</v>
      </c>
      <c r="Y1155" s="1" t="str">
        <f>IFERROR(__xludf.DUMMYFUNCTION("UNIQUE(S1155:W1155, TRUE)"),"")</f>
        <v/>
      </c>
      <c r="AE1155" s="1" t="str">
        <f t="shared" ref="AE1155:AI1155" si="1155">IF($A1155&lt;&gt;"", COUNTIF($D1155:$H1155, "=" &amp; Y1155),"")</f>
        <v/>
      </c>
      <c r="AF1155" s="1" t="str">
        <f t="shared" si="1155"/>
        <v/>
      </c>
      <c r="AG1155" s="1" t="str">
        <f t="shared" si="1155"/>
        <v/>
      </c>
      <c r="AH1155" s="1" t="str">
        <f t="shared" si="1155"/>
        <v/>
      </c>
      <c r="AI1155" s="1" t="str">
        <f t="shared" si="1155"/>
        <v/>
      </c>
      <c r="AJ1155" s="1" t="str">
        <f t="shared" si="3"/>
        <v/>
      </c>
      <c r="AL1155" s="1" t="str">
        <f>IFERROR(__xludf.DUMMYFUNCTION("IFERROR(TRANSPOSE(SORT(TRANSPOSE(FILTER(AE1155:AI1155, AE1155:AI1155&lt;&gt;0)),1, FALSE)))"),"")</f>
        <v/>
      </c>
      <c r="AM1155" s="1" t="str">
        <f>IFERROR(__xludf.DUMMYFUNCTION("""COMPUTED_VALUE"""),"")</f>
        <v/>
      </c>
      <c r="AN1155" s="1" t="str">
        <f>IFERROR(__xludf.DUMMYFUNCTION("""COMPUTED_VALUE"""),"")</f>
        <v/>
      </c>
      <c r="AO1155" s="1" t="str">
        <f>IFERROR(__xludf.DUMMYFUNCTION("""COMPUTED_VALUE"""),"")</f>
        <v/>
      </c>
      <c r="AP1155" s="1" t="str">
        <f>IFERROR(__xludf.DUMMYFUNCTION("""COMPUTED_VALUE"""),"")</f>
        <v/>
      </c>
      <c r="AR1155" s="1" t="s">
        <v>25</v>
      </c>
      <c r="AS1155" s="1" t="s">
        <v>25</v>
      </c>
      <c r="AT1155" s="1" t="s">
        <v>25</v>
      </c>
      <c r="AU1155" s="1" t="s">
        <v>25</v>
      </c>
      <c r="AV1155" s="1" t="s">
        <v>25</v>
      </c>
      <c r="AY1155" s="1" t="s">
        <v>25</v>
      </c>
      <c r="AZ1155" s="1" t="s">
        <v>25</v>
      </c>
      <c r="BA1155" s="1" t="s">
        <v>25</v>
      </c>
      <c r="BB1155" s="1" t="s">
        <v>25</v>
      </c>
      <c r="BC1155" s="1" t="s">
        <v>25</v>
      </c>
      <c r="BD1155" s="1"/>
      <c r="BE1155" s="1"/>
      <c r="BF1155" s="1"/>
      <c r="BG1155" s="1"/>
      <c r="BH1155" s="1"/>
      <c r="BI1155" s="1"/>
      <c r="BJ1155" s="1"/>
      <c r="BL1155" s="1" t="s">
        <v>25</v>
      </c>
    </row>
    <row r="1156" ht="15.75" customHeight="1">
      <c r="A1156" s="1"/>
      <c r="B1156" s="1"/>
      <c r="C1156" s="1"/>
      <c r="D1156" s="1" t="s">
        <v>25</v>
      </c>
      <c r="E1156" s="1" t="s">
        <v>25</v>
      </c>
      <c r="F1156" s="1" t="s">
        <v>25</v>
      </c>
      <c r="G1156" s="1" t="s">
        <v>25</v>
      </c>
      <c r="H1156" s="1" t="s">
        <v>25</v>
      </c>
      <c r="M1156" s="1"/>
      <c r="N1156" s="1"/>
      <c r="O1156" s="1"/>
      <c r="P1156" s="1"/>
      <c r="Q1156" s="1"/>
      <c r="S1156" s="1" t="s">
        <v>25</v>
      </c>
      <c r="T1156" s="1" t="s">
        <v>25</v>
      </c>
      <c r="U1156" s="1" t="s">
        <v>25</v>
      </c>
      <c r="V1156" s="1" t="s">
        <v>25</v>
      </c>
      <c r="W1156" s="1" t="s">
        <v>25</v>
      </c>
      <c r="Y1156" s="1" t="str">
        <f>IFERROR(__xludf.DUMMYFUNCTION("UNIQUE(S1156:W1156, TRUE)"),"")</f>
        <v/>
      </c>
      <c r="AE1156" s="1" t="str">
        <f t="shared" ref="AE1156:AI1156" si="1156">IF($A1156&lt;&gt;"", COUNTIF($D1156:$H1156, "=" &amp; Y1156),"")</f>
        <v/>
      </c>
      <c r="AF1156" s="1" t="str">
        <f t="shared" si="1156"/>
        <v/>
      </c>
      <c r="AG1156" s="1" t="str">
        <f t="shared" si="1156"/>
        <v/>
      </c>
      <c r="AH1156" s="1" t="str">
        <f t="shared" si="1156"/>
        <v/>
      </c>
      <c r="AI1156" s="1" t="str">
        <f t="shared" si="1156"/>
        <v/>
      </c>
      <c r="AJ1156" s="1" t="str">
        <f t="shared" si="3"/>
        <v/>
      </c>
      <c r="AL1156" s="1" t="str">
        <f>IFERROR(__xludf.DUMMYFUNCTION("IFERROR(TRANSPOSE(SORT(TRANSPOSE(FILTER(AE1156:AI1156, AE1156:AI1156&lt;&gt;0)),1, FALSE)))"),"")</f>
        <v/>
      </c>
      <c r="AM1156" s="1" t="str">
        <f>IFERROR(__xludf.DUMMYFUNCTION("""COMPUTED_VALUE"""),"")</f>
        <v/>
      </c>
      <c r="AN1156" s="1" t="str">
        <f>IFERROR(__xludf.DUMMYFUNCTION("""COMPUTED_VALUE"""),"")</f>
        <v/>
      </c>
      <c r="AO1156" s="1" t="str">
        <f>IFERROR(__xludf.DUMMYFUNCTION("""COMPUTED_VALUE"""),"")</f>
        <v/>
      </c>
      <c r="AP1156" s="1" t="str">
        <f>IFERROR(__xludf.DUMMYFUNCTION("""COMPUTED_VALUE"""),"")</f>
        <v/>
      </c>
      <c r="AR1156" s="1" t="s">
        <v>25</v>
      </c>
      <c r="AS1156" s="1" t="s">
        <v>25</v>
      </c>
      <c r="AT1156" s="1" t="s">
        <v>25</v>
      </c>
      <c r="AU1156" s="1" t="s">
        <v>25</v>
      </c>
      <c r="AV1156" s="1" t="s">
        <v>25</v>
      </c>
      <c r="AY1156" s="1" t="s">
        <v>25</v>
      </c>
      <c r="AZ1156" s="1" t="s">
        <v>25</v>
      </c>
      <c r="BA1156" s="1" t="s">
        <v>25</v>
      </c>
      <c r="BB1156" s="1" t="s">
        <v>25</v>
      </c>
      <c r="BC1156" s="1" t="s">
        <v>25</v>
      </c>
      <c r="BD1156" s="1"/>
      <c r="BE1156" s="1"/>
      <c r="BF1156" s="1"/>
      <c r="BG1156" s="1"/>
      <c r="BH1156" s="1"/>
      <c r="BI1156" s="1"/>
      <c r="BJ1156" s="1"/>
      <c r="BL1156" s="1" t="s">
        <v>25</v>
      </c>
    </row>
    <row r="1157" ht="15.75" customHeight="1">
      <c r="A1157" s="1"/>
      <c r="B1157" s="1"/>
      <c r="C1157" s="1"/>
      <c r="D1157" s="1" t="s">
        <v>25</v>
      </c>
      <c r="E1157" s="1" t="s">
        <v>25</v>
      </c>
      <c r="F1157" s="1" t="s">
        <v>25</v>
      </c>
      <c r="G1157" s="1" t="s">
        <v>25</v>
      </c>
      <c r="H1157" s="1" t="s">
        <v>25</v>
      </c>
      <c r="M1157" s="1"/>
      <c r="N1157" s="1"/>
      <c r="O1157" s="1"/>
      <c r="P1157" s="1"/>
      <c r="Q1157" s="1"/>
      <c r="S1157" s="1" t="s">
        <v>25</v>
      </c>
      <c r="T1157" s="1" t="s">
        <v>25</v>
      </c>
      <c r="U1157" s="1" t="s">
        <v>25</v>
      </c>
      <c r="V1157" s="1" t="s">
        <v>25</v>
      </c>
      <c r="W1157" s="1" t="s">
        <v>25</v>
      </c>
      <c r="Y1157" s="1" t="str">
        <f>IFERROR(__xludf.DUMMYFUNCTION("UNIQUE(S1157:W1157, TRUE)"),"")</f>
        <v/>
      </c>
      <c r="AE1157" s="1" t="str">
        <f t="shared" ref="AE1157:AI1157" si="1157">IF($A1157&lt;&gt;"", COUNTIF($D1157:$H1157, "=" &amp; Y1157),"")</f>
        <v/>
      </c>
      <c r="AF1157" s="1" t="str">
        <f t="shared" si="1157"/>
        <v/>
      </c>
      <c r="AG1157" s="1" t="str">
        <f t="shared" si="1157"/>
        <v/>
      </c>
      <c r="AH1157" s="1" t="str">
        <f t="shared" si="1157"/>
        <v/>
      </c>
      <c r="AI1157" s="1" t="str">
        <f t="shared" si="1157"/>
        <v/>
      </c>
      <c r="AJ1157" s="1" t="str">
        <f t="shared" si="3"/>
        <v/>
      </c>
      <c r="AL1157" s="1" t="str">
        <f>IFERROR(__xludf.DUMMYFUNCTION("IFERROR(TRANSPOSE(SORT(TRANSPOSE(FILTER(AE1157:AI1157, AE1157:AI1157&lt;&gt;0)),1, FALSE)))"),"")</f>
        <v/>
      </c>
      <c r="AM1157" s="1" t="str">
        <f>IFERROR(__xludf.DUMMYFUNCTION("""COMPUTED_VALUE"""),"")</f>
        <v/>
      </c>
      <c r="AN1157" s="1" t="str">
        <f>IFERROR(__xludf.DUMMYFUNCTION("""COMPUTED_VALUE"""),"")</f>
        <v/>
      </c>
      <c r="AO1157" s="1" t="str">
        <f>IFERROR(__xludf.DUMMYFUNCTION("""COMPUTED_VALUE"""),"")</f>
        <v/>
      </c>
      <c r="AP1157" s="1" t="str">
        <f>IFERROR(__xludf.DUMMYFUNCTION("""COMPUTED_VALUE"""),"")</f>
        <v/>
      </c>
      <c r="AR1157" s="1" t="s">
        <v>25</v>
      </c>
      <c r="AS1157" s="1" t="s">
        <v>25</v>
      </c>
      <c r="AT1157" s="1" t="s">
        <v>25</v>
      </c>
      <c r="AU1157" s="1" t="s">
        <v>25</v>
      </c>
      <c r="AV1157" s="1" t="s">
        <v>25</v>
      </c>
      <c r="AY1157" s="1" t="s">
        <v>25</v>
      </c>
      <c r="AZ1157" s="1" t="s">
        <v>25</v>
      </c>
      <c r="BA1157" s="1" t="s">
        <v>25</v>
      </c>
      <c r="BB1157" s="1" t="s">
        <v>25</v>
      </c>
      <c r="BC1157" s="1" t="s">
        <v>25</v>
      </c>
      <c r="BD1157" s="1"/>
      <c r="BE1157" s="1"/>
      <c r="BF1157" s="1"/>
      <c r="BG1157" s="1"/>
      <c r="BH1157" s="1"/>
      <c r="BI1157" s="1"/>
      <c r="BJ1157" s="1"/>
      <c r="BL1157" s="1" t="s">
        <v>25</v>
      </c>
    </row>
    <row r="1158" ht="15.75" customHeight="1">
      <c r="A1158" s="1"/>
      <c r="B1158" s="1"/>
      <c r="C1158" s="1"/>
      <c r="D1158" s="1" t="s">
        <v>25</v>
      </c>
      <c r="E1158" s="1" t="s">
        <v>25</v>
      </c>
      <c r="F1158" s="1" t="s">
        <v>25</v>
      </c>
      <c r="G1158" s="1" t="s">
        <v>25</v>
      </c>
      <c r="H1158" s="1" t="s">
        <v>25</v>
      </c>
      <c r="M1158" s="1"/>
      <c r="N1158" s="1"/>
      <c r="O1158" s="1"/>
      <c r="P1158" s="1"/>
      <c r="Q1158" s="1"/>
      <c r="S1158" s="1" t="s">
        <v>25</v>
      </c>
      <c r="T1158" s="1" t="s">
        <v>25</v>
      </c>
      <c r="U1158" s="1" t="s">
        <v>25</v>
      </c>
      <c r="V1158" s="1" t="s">
        <v>25</v>
      </c>
      <c r="W1158" s="1" t="s">
        <v>25</v>
      </c>
      <c r="Y1158" s="1" t="str">
        <f>IFERROR(__xludf.DUMMYFUNCTION("UNIQUE(S1158:W1158, TRUE)"),"")</f>
        <v/>
      </c>
      <c r="AE1158" s="1" t="str">
        <f t="shared" ref="AE1158:AI1158" si="1158">IF($A1158&lt;&gt;"", COUNTIF($D1158:$H1158, "=" &amp; Y1158),"")</f>
        <v/>
      </c>
      <c r="AF1158" s="1" t="str">
        <f t="shared" si="1158"/>
        <v/>
      </c>
      <c r="AG1158" s="1" t="str">
        <f t="shared" si="1158"/>
        <v/>
      </c>
      <c r="AH1158" s="1" t="str">
        <f t="shared" si="1158"/>
        <v/>
      </c>
      <c r="AI1158" s="1" t="str">
        <f t="shared" si="1158"/>
        <v/>
      </c>
      <c r="AJ1158" s="1" t="str">
        <f t="shared" si="3"/>
        <v/>
      </c>
      <c r="AL1158" s="1" t="str">
        <f>IFERROR(__xludf.DUMMYFUNCTION("IFERROR(TRANSPOSE(SORT(TRANSPOSE(FILTER(AE1158:AI1158, AE1158:AI1158&lt;&gt;0)),1, FALSE)))"),"")</f>
        <v/>
      </c>
      <c r="AM1158" s="1" t="str">
        <f>IFERROR(__xludf.DUMMYFUNCTION("""COMPUTED_VALUE"""),"")</f>
        <v/>
      </c>
      <c r="AN1158" s="1" t="str">
        <f>IFERROR(__xludf.DUMMYFUNCTION("""COMPUTED_VALUE"""),"")</f>
        <v/>
      </c>
      <c r="AO1158" s="1" t="str">
        <f>IFERROR(__xludf.DUMMYFUNCTION("""COMPUTED_VALUE"""),"")</f>
        <v/>
      </c>
      <c r="AP1158" s="1" t="str">
        <f>IFERROR(__xludf.DUMMYFUNCTION("""COMPUTED_VALUE"""),"")</f>
        <v/>
      </c>
      <c r="AR1158" s="1" t="s">
        <v>25</v>
      </c>
      <c r="AS1158" s="1" t="s">
        <v>25</v>
      </c>
      <c r="AT1158" s="1" t="s">
        <v>25</v>
      </c>
      <c r="AU1158" s="1" t="s">
        <v>25</v>
      </c>
      <c r="AV1158" s="1" t="s">
        <v>25</v>
      </c>
      <c r="AY1158" s="1" t="s">
        <v>25</v>
      </c>
      <c r="AZ1158" s="1" t="s">
        <v>25</v>
      </c>
      <c r="BA1158" s="1" t="s">
        <v>25</v>
      </c>
      <c r="BB1158" s="1" t="s">
        <v>25</v>
      </c>
      <c r="BC1158" s="1" t="s">
        <v>25</v>
      </c>
      <c r="BD1158" s="1"/>
      <c r="BE1158" s="1"/>
      <c r="BF1158" s="1"/>
      <c r="BG1158" s="1"/>
      <c r="BH1158" s="1"/>
      <c r="BI1158" s="1"/>
      <c r="BJ1158" s="1"/>
      <c r="BL1158" s="1" t="s">
        <v>25</v>
      </c>
    </row>
    <row r="1159" ht="15.75" customHeight="1">
      <c r="A1159" s="1"/>
      <c r="B1159" s="1"/>
      <c r="C1159" s="1"/>
      <c r="D1159" s="1" t="s">
        <v>25</v>
      </c>
      <c r="E1159" s="1" t="s">
        <v>25</v>
      </c>
      <c r="F1159" s="1" t="s">
        <v>25</v>
      </c>
      <c r="G1159" s="1" t="s">
        <v>25</v>
      </c>
      <c r="H1159" s="1" t="s">
        <v>25</v>
      </c>
      <c r="M1159" s="1"/>
      <c r="N1159" s="1"/>
      <c r="O1159" s="1"/>
      <c r="P1159" s="1"/>
      <c r="Q1159" s="1"/>
      <c r="S1159" s="1" t="s">
        <v>25</v>
      </c>
      <c r="T1159" s="1" t="s">
        <v>25</v>
      </c>
      <c r="U1159" s="1" t="s">
        <v>25</v>
      </c>
      <c r="V1159" s="1" t="s">
        <v>25</v>
      </c>
      <c r="W1159" s="1" t="s">
        <v>25</v>
      </c>
      <c r="Y1159" s="1" t="str">
        <f>IFERROR(__xludf.DUMMYFUNCTION("UNIQUE(S1159:W1159, TRUE)"),"")</f>
        <v/>
      </c>
      <c r="AE1159" s="1" t="str">
        <f t="shared" ref="AE1159:AI1159" si="1159">IF($A1159&lt;&gt;"", COUNTIF($D1159:$H1159, "=" &amp; Y1159),"")</f>
        <v/>
      </c>
      <c r="AF1159" s="1" t="str">
        <f t="shared" si="1159"/>
        <v/>
      </c>
      <c r="AG1159" s="1" t="str">
        <f t="shared" si="1159"/>
        <v/>
      </c>
      <c r="AH1159" s="1" t="str">
        <f t="shared" si="1159"/>
        <v/>
      </c>
      <c r="AI1159" s="1" t="str">
        <f t="shared" si="1159"/>
        <v/>
      </c>
      <c r="AJ1159" s="1" t="str">
        <f t="shared" si="3"/>
        <v/>
      </c>
      <c r="AL1159" s="1" t="str">
        <f>IFERROR(__xludf.DUMMYFUNCTION("IFERROR(TRANSPOSE(SORT(TRANSPOSE(FILTER(AE1159:AI1159, AE1159:AI1159&lt;&gt;0)),1, FALSE)))"),"")</f>
        <v/>
      </c>
      <c r="AM1159" s="1" t="str">
        <f>IFERROR(__xludf.DUMMYFUNCTION("""COMPUTED_VALUE"""),"")</f>
        <v/>
      </c>
      <c r="AN1159" s="1" t="str">
        <f>IFERROR(__xludf.DUMMYFUNCTION("""COMPUTED_VALUE"""),"")</f>
        <v/>
      </c>
      <c r="AO1159" s="1" t="str">
        <f>IFERROR(__xludf.DUMMYFUNCTION("""COMPUTED_VALUE"""),"")</f>
        <v/>
      </c>
      <c r="AP1159" s="1" t="str">
        <f>IFERROR(__xludf.DUMMYFUNCTION("""COMPUTED_VALUE"""),"")</f>
        <v/>
      </c>
      <c r="AR1159" s="1" t="s">
        <v>25</v>
      </c>
      <c r="AS1159" s="1" t="s">
        <v>25</v>
      </c>
      <c r="AT1159" s="1" t="s">
        <v>25</v>
      </c>
      <c r="AU1159" s="1" t="s">
        <v>25</v>
      </c>
      <c r="AV1159" s="1" t="s">
        <v>25</v>
      </c>
      <c r="AY1159" s="1" t="s">
        <v>25</v>
      </c>
      <c r="AZ1159" s="1" t="s">
        <v>25</v>
      </c>
      <c r="BA1159" s="1" t="s">
        <v>25</v>
      </c>
      <c r="BB1159" s="1" t="s">
        <v>25</v>
      </c>
      <c r="BC1159" s="1" t="s">
        <v>25</v>
      </c>
      <c r="BD1159" s="1"/>
      <c r="BE1159" s="1"/>
      <c r="BF1159" s="1"/>
      <c r="BG1159" s="1"/>
      <c r="BH1159" s="1"/>
      <c r="BI1159" s="1"/>
      <c r="BJ1159" s="1"/>
      <c r="BL1159" s="1" t="s">
        <v>25</v>
      </c>
    </row>
    <row r="1160" ht="15.75" customHeight="1">
      <c r="A1160" s="1"/>
      <c r="B1160" s="1"/>
      <c r="C1160" s="1"/>
      <c r="D1160" s="1" t="s">
        <v>25</v>
      </c>
      <c r="E1160" s="1" t="s">
        <v>25</v>
      </c>
      <c r="F1160" s="1" t="s">
        <v>25</v>
      </c>
      <c r="G1160" s="1" t="s">
        <v>25</v>
      </c>
      <c r="H1160" s="1" t="s">
        <v>25</v>
      </c>
      <c r="M1160" s="1"/>
      <c r="N1160" s="1"/>
      <c r="O1160" s="1"/>
      <c r="P1160" s="1"/>
      <c r="Q1160" s="1"/>
      <c r="S1160" s="1" t="s">
        <v>25</v>
      </c>
      <c r="T1160" s="1" t="s">
        <v>25</v>
      </c>
      <c r="U1160" s="1" t="s">
        <v>25</v>
      </c>
      <c r="V1160" s="1" t="s">
        <v>25</v>
      </c>
      <c r="W1160" s="1" t="s">
        <v>25</v>
      </c>
      <c r="Y1160" s="1" t="str">
        <f>IFERROR(__xludf.DUMMYFUNCTION("UNIQUE(S1160:W1160, TRUE)"),"")</f>
        <v/>
      </c>
      <c r="AE1160" s="1" t="str">
        <f t="shared" ref="AE1160:AI1160" si="1160">IF($A1160&lt;&gt;"", COUNTIF($D1160:$H1160, "=" &amp; Y1160),"")</f>
        <v/>
      </c>
      <c r="AF1160" s="1" t="str">
        <f t="shared" si="1160"/>
        <v/>
      </c>
      <c r="AG1160" s="1" t="str">
        <f t="shared" si="1160"/>
        <v/>
      </c>
      <c r="AH1160" s="1" t="str">
        <f t="shared" si="1160"/>
        <v/>
      </c>
      <c r="AI1160" s="1" t="str">
        <f t="shared" si="1160"/>
        <v/>
      </c>
      <c r="AJ1160" s="1" t="str">
        <f t="shared" si="3"/>
        <v/>
      </c>
      <c r="AL1160" s="1" t="str">
        <f>IFERROR(__xludf.DUMMYFUNCTION("IFERROR(TRANSPOSE(SORT(TRANSPOSE(FILTER(AE1160:AI1160, AE1160:AI1160&lt;&gt;0)),1, FALSE)))"),"")</f>
        <v/>
      </c>
      <c r="AM1160" s="1" t="str">
        <f>IFERROR(__xludf.DUMMYFUNCTION("""COMPUTED_VALUE"""),"")</f>
        <v/>
      </c>
      <c r="AN1160" s="1" t="str">
        <f>IFERROR(__xludf.DUMMYFUNCTION("""COMPUTED_VALUE"""),"")</f>
        <v/>
      </c>
      <c r="AO1160" s="1" t="str">
        <f>IFERROR(__xludf.DUMMYFUNCTION("""COMPUTED_VALUE"""),"")</f>
        <v/>
      </c>
      <c r="AP1160" s="1" t="str">
        <f>IFERROR(__xludf.DUMMYFUNCTION("""COMPUTED_VALUE"""),"")</f>
        <v/>
      </c>
      <c r="AR1160" s="1" t="s">
        <v>25</v>
      </c>
      <c r="AS1160" s="1" t="s">
        <v>25</v>
      </c>
      <c r="AT1160" s="1" t="s">
        <v>25</v>
      </c>
      <c r="AU1160" s="1" t="s">
        <v>25</v>
      </c>
      <c r="AV1160" s="1" t="s">
        <v>25</v>
      </c>
      <c r="AY1160" s="1" t="s">
        <v>25</v>
      </c>
      <c r="AZ1160" s="1" t="s">
        <v>25</v>
      </c>
      <c r="BA1160" s="1" t="s">
        <v>25</v>
      </c>
      <c r="BB1160" s="1" t="s">
        <v>25</v>
      </c>
      <c r="BC1160" s="1" t="s">
        <v>25</v>
      </c>
      <c r="BD1160" s="1"/>
      <c r="BE1160" s="1"/>
      <c r="BF1160" s="1"/>
      <c r="BG1160" s="1"/>
      <c r="BH1160" s="1"/>
      <c r="BI1160" s="1"/>
      <c r="BJ1160" s="1"/>
      <c r="BL1160" s="1" t="s">
        <v>25</v>
      </c>
    </row>
    <row r="1161" ht="15.75" customHeight="1">
      <c r="A1161" s="1"/>
      <c r="B1161" s="1"/>
      <c r="C1161" s="1"/>
      <c r="D1161" s="1" t="s">
        <v>25</v>
      </c>
      <c r="E1161" s="1" t="s">
        <v>25</v>
      </c>
      <c r="F1161" s="1" t="s">
        <v>25</v>
      </c>
      <c r="G1161" s="1" t="s">
        <v>25</v>
      </c>
      <c r="H1161" s="1" t="s">
        <v>25</v>
      </c>
      <c r="M1161" s="1"/>
      <c r="N1161" s="1"/>
      <c r="O1161" s="1"/>
      <c r="P1161" s="1"/>
      <c r="Q1161" s="1"/>
      <c r="S1161" s="1" t="s">
        <v>25</v>
      </c>
      <c r="T1161" s="1" t="s">
        <v>25</v>
      </c>
      <c r="U1161" s="1" t="s">
        <v>25</v>
      </c>
      <c r="V1161" s="1" t="s">
        <v>25</v>
      </c>
      <c r="W1161" s="1" t="s">
        <v>25</v>
      </c>
      <c r="Y1161" s="1" t="str">
        <f>IFERROR(__xludf.DUMMYFUNCTION("UNIQUE(S1161:W1161, TRUE)"),"")</f>
        <v/>
      </c>
      <c r="AE1161" s="1" t="str">
        <f t="shared" ref="AE1161:AI1161" si="1161">IF($A1161&lt;&gt;"", COUNTIF($D1161:$H1161, "=" &amp; Y1161),"")</f>
        <v/>
      </c>
      <c r="AF1161" s="1" t="str">
        <f t="shared" si="1161"/>
        <v/>
      </c>
      <c r="AG1161" s="1" t="str">
        <f t="shared" si="1161"/>
        <v/>
      </c>
      <c r="AH1161" s="1" t="str">
        <f t="shared" si="1161"/>
        <v/>
      </c>
      <c r="AI1161" s="1" t="str">
        <f t="shared" si="1161"/>
        <v/>
      </c>
      <c r="AJ1161" s="1" t="str">
        <f t="shared" si="3"/>
        <v/>
      </c>
      <c r="AL1161" s="1" t="str">
        <f>IFERROR(__xludf.DUMMYFUNCTION("IFERROR(TRANSPOSE(SORT(TRANSPOSE(FILTER(AE1161:AI1161, AE1161:AI1161&lt;&gt;0)),1, FALSE)))"),"")</f>
        <v/>
      </c>
      <c r="AM1161" s="1" t="str">
        <f>IFERROR(__xludf.DUMMYFUNCTION("""COMPUTED_VALUE"""),"")</f>
        <v/>
      </c>
      <c r="AN1161" s="1" t="str">
        <f>IFERROR(__xludf.DUMMYFUNCTION("""COMPUTED_VALUE"""),"")</f>
        <v/>
      </c>
      <c r="AO1161" s="1" t="str">
        <f>IFERROR(__xludf.DUMMYFUNCTION("""COMPUTED_VALUE"""),"")</f>
        <v/>
      </c>
      <c r="AP1161" s="1" t="str">
        <f>IFERROR(__xludf.DUMMYFUNCTION("""COMPUTED_VALUE"""),"")</f>
        <v/>
      </c>
      <c r="AR1161" s="1" t="s">
        <v>25</v>
      </c>
      <c r="AS1161" s="1" t="s">
        <v>25</v>
      </c>
      <c r="AT1161" s="1" t="s">
        <v>25</v>
      </c>
      <c r="AU1161" s="1" t="s">
        <v>25</v>
      </c>
      <c r="AV1161" s="1" t="s">
        <v>25</v>
      </c>
      <c r="AY1161" s="1" t="s">
        <v>25</v>
      </c>
      <c r="AZ1161" s="1" t="s">
        <v>25</v>
      </c>
      <c r="BA1161" s="1" t="s">
        <v>25</v>
      </c>
      <c r="BB1161" s="1" t="s">
        <v>25</v>
      </c>
      <c r="BC1161" s="1" t="s">
        <v>25</v>
      </c>
      <c r="BD1161" s="1"/>
      <c r="BE1161" s="1"/>
      <c r="BF1161" s="1"/>
      <c r="BG1161" s="1"/>
      <c r="BH1161" s="1"/>
      <c r="BI1161" s="1"/>
      <c r="BJ1161" s="1"/>
      <c r="BL1161" s="1" t="s">
        <v>25</v>
      </c>
    </row>
    <row r="1162" ht="15.75" customHeight="1">
      <c r="A1162" s="1"/>
      <c r="B1162" s="1"/>
      <c r="C1162" s="1"/>
      <c r="D1162" s="1" t="s">
        <v>25</v>
      </c>
      <c r="E1162" s="1" t="s">
        <v>25</v>
      </c>
      <c r="F1162" s="1" t="s">
        <v>25</v>
      </c>
      <c r="G1162" s="1" t="s">
        <v>25</v>
      </c>
      <c r="H1162" s="1" t="s">
        <v>25</v>
      </c>
      <c r="M1162" s="1"/>
      <c r="N1162" s="1"/>
      <c r="O1162" s="1"/>
      <c r="P1162" s="1"/>
      <c r="Q1162" s="1"/>
      <c r="S1162" s="1" t="s">
        <v>25</v>
      </c>
      <c r="T1162" s="1" t="s">
        <v>25</v>
      </c>
      <c r="U1162" s="1" t="s">
        <v>25</v>
      </c>
      <c r="V1162" s="1" t="s">
        <v>25</v>
      </c>
      <c r="W1162" s="1" t="s">
        <v>25</v>
      </c>
      <c r="Y1162" s="1" t="str">
        <f>IFERROR(__xludf.DUMMYFUNCTION("UNIQUE(S1162:W1162, TRUE)"),"")</f>
        <v/>
      </c>
      <c r="AE1162" s="1" t="str">
        <f t="shared" ref="AE1162:AI1162" si="1162">IF($A1162&lt;&gt;"", COUNTIF($D1162:$H1162, "=" &amp; Y1162),"")</f>
        <v/>
      </c>
      <c r="AF1162" s="1" t="str">
        <f t="shared" si="1162"/>
        <v/>
      </c>
      <c r="AG1162" s="1" t="str">
        <f t="shared" si="1162"/>
        <v/>
      </c>
      <c r="AH1162" s="1" t="str">
        <f t="shared" si="1162"/>
        <v/>
      </c>
      <c r="AI1162" s="1" t="str">
        <f t="shared" si="1162"/>
        <v/>
      </c>
      <c r="AJ1162" s="1" t="str">
        <f t="shared" si="3"/>
        <v/>
      </c>
      <c r="AL1162" s="1" t="str">
        <f>IFERROR(__xludf.DUMMYFUNCTION("IFERROR(TRANSPOSE(SORT(TRANSPOSE(FILTER(AE1162:AI1162, AE1162:AI1162&lt;&gt;0)),1, FALSE)))"),"")</f>
        <v/>
      </c>
      <c r="AM1162" s="1" t="str">
        <f>IFERROR(__xludf.DUMMYFUNCTION("""COMPUTED_VALUE"""),"")</f>
        <v/>
      </c>
      <c r="AN1162" s="1" t="str">
        <f>IFERROR(__xludf.DUMMYFUNCTION("""COMPUTED_VALUE"""),"")</f>
        <v/>
      </c>
      <c r="AO1162" s="1" t="str">
        <f>IFERROR(__xludf.DUMMYFUNCTION("""COMPUTED_VALUE"""),"")</f>
        <v/>
      </c>
      <c r="AP1162" s="1" t="str">
        <f>IFERROR(__xludf.DUMMYFUNCTION("""COMPUTED_VALUE"""),"")</f>
        <v/>
      </c>
      <c r="AR1162" s="1" t="s">
        <v>25</v>
      </c>
      <c r="AS1162" s="1" t="s">
        <v>25</v>
      </c>
      <c r="AT1162" s="1" t="s">
        <v>25</v>
      </c>
      <c r="AU1162" s="1" t="s">
        <v>25</v>
      </c>
      <c r="AV1162" s="1" t="s">
        <v>25</v>
      </c>
      <c r="AY1162" s="1" t="s">
        <v>25</v>
      </c>
      <c r="AZ1162" s="1" t="s">
        <v>25</v>
      </c>
      <c r="BA1162" s="1" t="s">
        <v>25</v>
      </c>
      <c r="BB1162" s="1" t="s">
        <v>25</v>
      </c>
      <c r="BC1162" s="1" t="s">
        <v>25</v>
      </c>
      <c r="BD1162" s="1"/>
      <c r="BE1162" s="1"/>
      <c r="BF1162" s="1"/>
      <c r="BG1162" s="1"/>
      <c r="BH1162" s="1"/>
      <c r="BI1162" s="1"/>
      <c r="BJ1162" s="1"/>
      <c r="BL1162" s="1" t="s">
        <v>25</v>
      </c>
    </row>
    <row r="1163" ht="15.75" customHeight="1">
      <c r="A1163" s="1"/>
      <c r="B1163" s="1"/>
      <c r="C1163" s="1"/>
      <c r="D1163" s="1" t="s">
        <v>25</v>
      </c>
      <c r="E1163" s="1" t="s">
        <v>25</v>
      </c>
      <c r="F1163" s="1" t="s">
        <v>25</v>
      </c>
      <c r="G1163" s="1" t="s">
        <v>25</v>
      </c>
      <c r="H1163" s="1" t="s">
        <v>25</v>
      </c>
      <c r="M1163" s="1"/>
      <c r="N1163" s="1"/>
      <c r="O1163" s="1"/>
      <c r="P1163" s="1"/>
      <c r="Q1163" s="1"/>
      <c r="S1163" s="1" t="s">
        <v>25</v>
      </c>
      <c r="T1163" s="1" t="s">
        <v>25</v>
      </c>
      <c r="U1163" s="1" t="s">
        <v>25</v>
      </c>
      <c r="V1163" s="1" t="s">
        <v>25</v>
      </c>
      <c r="W1163" s="1" t="s">
        <v>25</v>
      </c>
      <c r="Y1163" s="1" t="str">
        <f>IFERROR(__xludf.DUMMYFUNCTION("UNIQUE(S1163:W1163, TRUE)"),"")</f>
        <v/>
      </c>
      <c r="AE1163" s="1" t="str">
        <f t="shared" ref="AE1163:AI1163" si="1163">IF($A1163&lt;&gt;"", COUNTIF($D1163:$H1163, "=" &amp; Y1163),"")</f>
        <v/>
      </c>
      <c r="AF1163" s="1" t="str">
        <f t="shared" si="1163"/>
        <v/>
      </c>
      <c r="AG1163" s="1" t="str">
        <f t="shared" si="1163"/>
        <v/>
      </c>
      <c r="AH1163" s="1" t="str">
        <f t="shared" si="1163"/>
        <v/>
      </c>
      <c r="AI1163" s="1" t="str">
        <f t="shared" si="1163"/>
        <v/>
      </c>
      <c r="AJ1163" s="1" t="str">
        <f t="shared" si="3"/>
        <v/>
      </c>
      <c r="AL1163" s="1" t="str">
        <f>IFERROR(__xludf.DUMMYFUNCTION("IFERROR(TRANSPOSE(SORT(TRANSPOSE(FILTER(AE1163:AI1163, AE1163:AI1163&lt;&gt;0)),1, FALSE)))"),"")</f>
        <v/>
      </c>
      <c r="AM1163" s="1" t="str">
        <f>IFERROR(__xludf.DUMMYFUNCTION("""COMPUTED_VALUE"""),"")</f>
        <v/>
      </c>
      <c r="AN1163" s="1" t="str">
        <f>IFERROR(__xludf.DUMMYFUNCTION("""COMPUTED_VALUE"""),"")</f>
        <v/>
      </c>
      <c r="AO1163" s="1" t="str">
        <f>IFERROR(__xludf.DUMMYFUNCTION("""COMPUTED_VALUE"""),"")</f>
        <v/>
      </c>
      <c r="AP1163" s="1" t="str">
        <f>IFERROR(__xludf.DUMMYFUNCTION("""COMPUTED_VALUE"""),"")</f>
        <v/>
      </c>
      <c r="AR1163" s="1" t="s">
        <v>25</v>
      </c>
      <c r="AS1163" s="1" t="s">
        <v>25</v>
      </c>
      <c r="AT1163" s="1" t="s">
        <v>25</v>
      </c>
      <c r="AU1163" s="1" t="s">
        <v>25</v>
      </c>
      <c r="AV1163" s="1" t="s">
        <v>25</v>
      </c>
      <c r="AY1163" s="1" t="s">
        <v>25</v>
      </c>
      <c r="AZ1163" s="1" t="s">
        <v>25</v>
      </c>
      <c r="BA1163" s="1" t="s">
        <v>25</v>
      </c>
      <c r="BB1163" s="1" t="s">
        <v>25</v>
      </c>
      <c r="BC1163" s="1" t="s">
        <v>25</v>
      </c>
      <c r="BD1163" s="1"/>
      <c r="BE1163" s="1"/>
      <c r="BF1163" s="1"/>
      <c r="BG1163" s="1"/>
      <c r="BH1163" s="1"/>
      <c r="BI1163" s="1"/>
      <c r="BJ1163" s="1"/>
      <c r="BL1163" s="1" t="s">
        <v>25</v>
      </c>
    </row>
    <row r="1164" ht="15.75" customHeight="1">
      <c r="A1164" s="1"/>
      <c r="B1164" s="1"/>
      <c r="C1164" s="1"/>
      <c r="D1164" s="1" t="s">
        <v>25</v>
      </c>
      <c r="E1164" s="1" t="s">
        <v>25</v>
      </c>
      <c r="F1164" s="1" t="s">
        <v>25</v>
      </c>
      <c r="G1164" s="1" t="s">
        <v>25</v>
      </c>
      <c r="H1164" s="1" t="s">
        <v>25</v>
      </c>
      <c r="M1164" s="1"/>
      <c r="N1164" s="1"/>
      <c r="O1164" s="1"/>
      <c r="P1164" s="1"/>
      <c r="Q1164" s="1"/>
      <c r="S1164" s="1" t="s">
        <v>25</v>
      </c>
      <c r="T1164" s="1" t="s">
        <v>25</v>
      </c>
      <c r="U1164" s="1" t="s">
        <v>25</v>
      </c>
      <c r="V1164" s="1" t="s">
        <v>25</v>
      </c>
      <c r="W1164" s="1" t="s">
        <v>25</v>
      </c>
      <c r="Y1164" s="1" t="str">
        <f>IFERROR(__xludf.DUMMYFUNCTION("UNIQUE(S1164:W1164, TRUE)"),"")</f>
        <v/>
      </c>
      <c r="AE1164" s="1" t="str">
        <f t="shared" ref="AE1164:AI1164" si="1164">IF($A1164&lt;&gt;"", COUNTIF($D1164:$H1164, "=" &amp; Y1164),"")</f>
        <v/>
      </c>
      <c r="AF1164" s="1" t="str">
        <f t="shared" si="1164"/>
        <v/>
      </c>
      <c r="AG1164" s="1" t="str">
        <f t="shared" si="1164"/>
        <v/>
      </c>
      <c r="AH1164" s="1" t="str">
        <f t="shared" si="1164"/>
        <v/>
      </c>
      <c r="AI1164" s="1" t="str">
        <f t="shared" si="1164"/>
        <v/>
      </c>
      <c r="AJ1164" s="1" t="str">
        <f t="shared" si="3"/>
        <v/>
      </c>
      <c r="AL1164" s="1" t="str">
        <f>IFERROR(__xludf.DUMMYFUNCTION("IFERROR(TRANSPOSE(SORT(TRANSPOSE(FILTER(AE1164:AI1164, AE1164:AI1164&lt;&gt;0)),1, FALSE)))"),"")</f>
        <v/>
      </c>
      <c r="AM1164" s="1" t="str">
        <f>IFERROR(__xludf.DUMMYFUNCTION("""COMPUTED_VALUE"""),"")</f>
        <v/>
      </c>
      <c r="AN1164" s="1" t="str">
        <f>IFERROR(__xludf.DUMMYFUNCTION("""COMPUTED_VALUE"""),"")</f>
        <v/>
      </c>
      <c r="AO1164" s="1" t="str">
        <f>IFERROR(__xludf.DUMMYFUNCTION("""COMPUTED_VALUE"""),"")</f>
        <v/>
      </c>
      <c r="AP1164" s="1" t="str">
        <f>IFERROR(__xludf.DUMMYFUNCTION("""COMPUTED_VALUE"""),"")</f>
        <v/>
      </c>
      <c r="AR1164" s="1" t="s">
        <v>25</v>
      </c>
      <c r="AS1164" s="1" t="s">
        <v>25</v>
      </c>
      <c r="AT1164" s="1" t="s">
        <v>25</v>
      </c>
      <c r="AU1164" s="1" t="s">
        <v>25</v>
      </c>
      <c r="AV1164" s="1" t="s">
        <v>25</v>
      </c>
      <c r="AY1164" s="1" t="s">
        <v>25</v>
      </c>
      <c r="AZ1164" s="1" t="s">
        <v>25</v>
      </c>
      <c r="BA1164" s="1" t="s">
        <v>25</v>
      </c>
      <c r="BB1164" s="1" t="s">
        <v>25</v>
      </c>
      <c r="BC1164" s="1" t="s">
        <v>25</v>
      </c>
      <c r="BD1164" s="1"/>
      <c r="BE1164" s="1"/>
      <c r="BF1164" s="1"/>
      <c r="BG1164" s="1"/>
      <c r="BH1164" s="1"/>
      <c r="BI1164" s="1"/>
      <c r="BJ1164" s="1"/>
      <c r="BL1164" s="1" t="s">
        <v>25</v>
      </c>
    </row>
    <row r="1165" ht="15.75" customHeight="1">
      <c r="A1165" s="1"/>
      <c r="B1165" s="1"/>
      <c r="C1165" s="1"/>
      <c r="D1165" s="1" t="s">
        <v>25</v>
      </c>
      <c r="E1165" s="1" t="s">
        <v>25</v>
      </c>
      <c r="F1165" s="1" t="s">
        <v>25</v>
      </c>
      <c r="G1165" s="1" t="s">
        <v>25</v>
      </c>
      <c r="H1165" s="1" t="s">
        <v>25</v>
      </c>
      <c r="M1165" s="1"/>
      <c r="N1165" s="1"/>
      <c r="O1165" s="1"/>
      <c r="P1165" s="1"/>
      <c r="Q1165" s="1"/>
      <c r="S1165" s="1" t="s">
        <v>25</v>
      </c>
      <c r="T1165" s="1" t="s">
        <v>25</v>
      </c>
      <c r="U1165" s="1" t="s">
        <v>25</v>
      </c>
      <c r="V1165" s="1" t="s">
        <v>25</v>
      </c>
      <c r="W1165" s="1" t="s">
        <v>25</v>
      </c>
      <c r="Y1165" s="1" t="str">
        <f>IFERROR(__xludf.DUMMYFUNCTION("UNIQUE(S1165:W1165, TRUE)"),"")</f>
        <v/>
      </c>
      <c r="AE1165" s="1" t="str">
        <f t="shared" ref="AE1165:AI1165" si="1165">IF($A1165&lt;&gt;"", COUNTIF($D1165:$H1165, "=" &amp; Y1165),"")</f>
        <v/>
      </c>
      <c r="AF1165" s="1" t="str">
        <f t="shared" si="1165"/>
        <v/>
      </c>
      <c r="AG1165" s="1" t="str">
        <f t="shared" si="1165"/>
        <v/>
      </c>
      <c r="AH1165" s="1" t="str">
        <f t="shared" si="1165"/>
        <v/>
      </c>
      <c r="AI1165" s="1" t="str">
        <f t="shared" si="1165"/>
        <v/>
      </c>
      <c r="AJ1165" s="1" t="str">
        <f t="shared" si="3"/>
        <v/>
      </c>
      <c r="AL1165" s="1" t="str">
        <f>IFERROR(__xludf.DUMMYFUNCTION("IFERROR(TRANSPOSE(SORT(TRANSPOSE(FILTER(AE1165:AI1165, AE1165:AI1165&lt;&gt;0)),1, FALSE)))"),"")</f>
        <v/>
      </c>
      <c r="AM1165" s="1" t="str">
        <f>IFERROR(__xludf.DUMMYFUNCTION("""COMPUTED_VALUE"""),"")</f>
        <v/>
      </c>
      <c r="AN1165" s="1" t="str">
        <f>IFERROR(__xludf.DUMMYFUNCTION("""COMPUTED_VALUE"""),"")</f>
        <v/>
      </c>
      <c r="AO1165" s="1" t="str">
        <f>IFERROR(__xludf.DUMMYFUNCTION("""COMPUTED_VALUE"""),"")</f>
        <v/>
      </c>
      <c r="AP1165" s="1" t="str">
        <f>IFERROR(__xludf.DUMMYFUNCTION("""COMPUTED_VALUE"""),"")</f>
        <v/>
      </c>
      <c r="AR1165" s="1" t="s">
        <v>25</v>
      </c>
      <c r="AS1165" s="1" t="s">
        <v>25</v>
      </c>
      <c r="AT1165" s="1" t="s">
        <v>25</v>
      </c>
      <c r="AU1165" s="1" t="s">
        <v>25</v>
      </c>
      <c r="AV1165" s="1" t="s">
        <v>25</v>
      </c>
      <c r="AY1165" s="1" t="s">
        <v>25</v>
      </c>
      <c r="AZ1165" s="1" t="s">
        <v>25</v>
      </c>
      <c r="BA1165" s="1" t="s">
        <v>25</v>
      </c>
      <c r="BB1165" s="1" t="s">
        <v>25</v>
      </c>
      <c r="BC1165" s="1" t="s">
        <v>25</v>
      </c>
      <c r="BD1165" s="1"/>
      <c r="BE1165" s="1"/>
      <c r="BF1165" s="1"/>
      <c r="BG1165" s="1"/>
      <c r="BH1165" s="1"/>
      <c r="BI1165" s="1"/>
      <c r="BJ1165" s="1"/>
      <c r="BL1165" s="1" t="s">
        <v>25</v>
      </c>
    </row>
    <row r="1166" ht="15.75" customHeight="1">
      <c r="A1166" s="1"/>
      <c r="B1166" s="1"/>
      <c r="C1166" s="1"/>
      <c r="D1166" s="1" t="s">
        <v>25</v>
      </c>
      <c r="E1166" s="1" t="s">
        <v>25</v>
      </c>
      <c r="F1166" s="1" t="s">
        <v>25</v>
      </c>
      <c r="G1166" s="1" t="s">
        <v>25</v>
      </c>
      <c r="H1166" s="1" t="s">
        <v>25</v>
      </c>
      <c r="M1166" s="1"/>
      <c r="N1166" s="1"/>
      <c r="O1166" s="1"/>
      <c r="P1166" s="1"/>
      <c r="Q1166" s="1"/>
      <c r="S1166" s="1" t="s">
        <v>25</v>
      </c>
      <c r="T1166" s="1" t="s">
        <v>25</v>
      </c>
      <c r="U1166" s="1" t="s">
        <v>25</v>
      </c>
      <c r="V1166" s="1" t="s">
        <v>25</v>
      </c>
      <c r="W1166" s="1" t="s">
        <v>25</v>
      </c>
      <c r="Y1166" s="1" t="str">
        <f>IFERROR(__xludf.DUMMYFUNCTION("UNIQUE(S1166:W1166, TRUE)"),"")</f>
        <v/>
      </c>
      <c r="AE1166" s="1" t="str">
        <f t="shared" ref="AE1166:AI1166" si="1166">IF($A1166&lt;&gt;"", COUNTIF($D1166:$H1166, "=" &amp; Y1166),"")</f>
        <v/>
      </c>
      <c r="AF1166" s="1" t="str">
        <f t="shared" si="1166"/>
        <v/>
      </c>
      <c r="AG1166" s="1" t="str">
        <f t="shared" si="1166"/>
        <v/>
      </c>
      <c r="AH1166" s="1" t="str">
        <f t="shared" si="1166"/>
        <v/>
      </c>
      <c r="AI1166" s="1" t="str">
        <f t="shared" si="1166"/>
        <v/>
      </c>
      <c r="AJ1166" s="1" t="str">
        <f t="shared" si="3"/>
        <v/>
      </c>
      <c r="AL1166" s="1" t="str">
        <f>IFERROR(__xludf.DUMMYFUNCTION("IFERROR(TRANSPOSE(SORT(TRANSPOSE(FILTER(AE1166:AI1166, AE1166:AI1166&lt;&gt;0)),1, FALSE)))"),"")</f>
        <v/>
      </c>
      <c r="AM1166" s="1" t="str">
        <f>IFERROR(__xludf.DUMMYFUNCTION("""COMPUTED_VALUE"""),"")</f>
        <v/>
      </c>
      <c r="AN1166" s="1" t="str">
        <f>IFERROR(__xludf.DUMMYFUNCTION("""COMPUTED_VALUE"""),"")</f>
        <v/>
      </c>
      <c r="AO1166" s="1" t="str">
        <f>IFERROR(__xludf.DUMMYFUNCTION("""COMPUTED_VALUE"""),"")</f>
        <v/>
      </c>
      <c r="AP1166" s="1" t="str">
        <f>IFERROR(__xludf.DUMMYFUNCTION("""COMPUTED_VALUE"""),"")</f>
        <v/>
      </c>
      <c r="AR1166" s="1" t="s">
        <v>25</v>
      </c>
      <c r="AS1166" s="1" t="s">
        <v>25</v>
      </c>
      <c r="AT1166" s="1" t="s">
        <v>25</v>
      </c>
      <c r="AU1166" s="1" t="s">
        <v>25</v>
      </c>
      <c r="AV1166" s="1" t="s">
        <v>25</v>
      </c>
      <c r="AY1166" s="1" t="s">
        <v>25</v>
      </c>
      <c r="AZ1166" s="1" t="s">
        <v>25</v>
      </c>
      <c r="BA1166" s="1" t="s">
        <v>25</v>
      </c>
      <c r="BB1166" s="1" t="s">
        <v>25</v>
      </c>
      <c r="BC1166" s="1" t="s">
        <v>25</v>
      </c>
      <c r="BD1166" s="1"/>
      <c r="BE1166" s="1"/>
      <c r="BF1166" s="1"/>
      <c r="BG1166" s="1"/>
      <c r="BH1166" s="1"/>
      <c r="BI1166" s="1"/>
      <c r="BJ1166" s="1"/>
      <c r="BL1166" s="1" t="s">
        <v>25</v>
      </c>
    </row>
    <row r="1167" ht="15.75" customHeight="1">
      <c r="A1167" s="1"/>
      <c r="B1167" s="1"/>
      <c r="C1167" s="1"/>
      <c r="D1167" s="1" t="s">
        <v>25</v>
      </c>
      <c r="E1167" s="1" t="s">
        <v>25</v>
      </c>
      <c r="F1167" s="1" t="s">
        <v>25</v>
      </c>
      <c r="G1167" s="1" t="s">
        <v>25</v>
      </c>
      <c r="H1167" s="1" t="s">
        <v>25</v>
      </c>
      <c r="M1167" s="1"/>
      <c r="N1167" s="1"/>
      <c r="O1167" s="1"/>
      <c r="P1167" s="1"/>
      <c r="Q1167" s="1"/>
      <c r="S1167" s="1" t="s">
        <v>25</v>
      </c>
      <c r="T1167" s="1" t="s">
        <v>25</v>
      </c>
      <c r="U1167" s="1" t="s">
        <v>25</v>
      </c>
      <c r="V1167" s="1" t="s">
        <v>25</v>
      </c>
      <c r="W1167" s="1" t="s">
        <v>25</v>
      </c>
      <c r="Y1167" s="1" t="str">
        <f>IFERROR(__xludf.DUMMYFUNCTION("UNIQUE(S1167:W1167, TRUE)"),"")</f>
        <v/>
      </c>
      <c r="AE1167" s="1" t="str">
        <f t="shared" ref="AE1167:AI1167" si="1167">IF($A1167&lt;&gt;"", COUNTIF($D1167:$H1167, "=" &amp; Y1167),"")</f>
        <v/>
      </c>
      <c r="AF1167" s="1" t="str">
        <f t="shared" si="1167"/>
        <v/>
      </c>
      <c r="AG1167" s="1" t="str">
        <f t="shared" si="1167"/>
        <v/>
      </c>
      <c r="AH1167" s="1" t="str">
        <f t="shared" si="1167"/>
        <v/>
      </c>
      <c r="AI1167" s="1" t="str">
        <f t="shared" si="1167"/>
        <v/>
      </c>
      <c r="AJ1167" s="1" t="str">
        <f t="shared" si="3"/>
        <v/>
      </c>
      <c r="AL1167" s="1" t="str">
        <f>IFERROR(__xludf.DUMMYFUNCTION("IFERROR(TRANSPOSE(SORT(TRANSPOSE(FILTER(AE1167:AI1167, AE1167:AI1167&lt;&gt;0)),1, FALSE)))"),"")</f>
        <v/>
      </c>
      <c r="AM1167" s="1" t="str">
        <f>IFERROR(__xludf.DUMMYFUNCTION("""COMPUTED_VALUE"""),"")</f>
        <v/>
      </c>
      <c r="AN1167" s="1" t="str">
        <f>IFERROR(__xludf.DUMMYFUNCTION("""COMPUTED_VALUE"""),"")</f>
        <v/>
      </c>
      <c r="AO1167" s="1" t="str">
        <f>IFERROR(__xludf.DUMMYFUNCTION("""COMPUTED_VALUE"""),"")</f>
        <v/>
      </c>
      <c r="AP1167" s="1" t="str">
        <f>IFERROR(__xludf.DUMMYFUNCTION("""COMPUTED_VALUE"""),"")</f>
        <v/>
      </c>
      <c r="AR1167" s="1" t="s">
        <v>25</v>
      </c>
      <c r="AS1167" s="1" t="s">
        <v>25</v>
      </c>
      <c r="AT1167" s="1" t="s">
        <v>25</v>
      </c>
      <c r="AU1167" s="1" t="s">
        <v>25</v>
      </c>
      <c r="AV1167" s="1" t="s">
        <v>25</v>
      </c>
      <c r="AY1167" s="1" t="s">
        <v>25</v>
      </c>
      <c r="AZ1167" s="1" t="s">
        <v>25</v>
      </c>
      <c r="BA1167" s="1" t="s">
        <v>25</v>
      </c>
      <c r="BB1167" s="1" t="s">
        <v>25</v>
      </c>
      <c r="BC1167" s="1" t="s">
        <v>25</v>
      </c>
      <c r="BD1167" s="1"/>
      <c r="BE1167" s="1"/>
      <c r="BF1167" s="1"/>
      <c r="BG1167" s="1"/>
      <c r="BH1167" s="1"/>
      <c r="BI1167" s="1"/>
      <c r="BJ1167" s="1"/>
      <c r="BL1167" s="1" t="s">
        <v>25</v>
      </c>
    </row>
    <row r="1168" ht="15.75" customHeight="1">
      <c r="A1168" s="1"/>
      <c r="B1168" s="1"/>
      <c r="C1168" s="1"/>
      <c r="D1168" s="1" t="s">
        <v>25</v>
      </c>
      <c r="E1168" s="1" t="s">
        <v>25</v>
      </c>
      <c r="F1168" s="1" t="s">
        <v>25</v>
      </c>
      <c r="G1168" s="1" t="s">
        <v>25</v>
      </c>
      <c r="H1168" s="1" t="s">
        <v>25</v>
      </c>
      <c r="M1168" s="1"/>
      <c r="N1168" s="1"/>
      <c r="O1168" s="1"/>
      <c r="P1168" s="1"/>
      <c r="Q1168" s="1"/>
      <c r="S1168" s="1" t="s">
        <v>25</v>
      </c>
      <c r="T1168" s="1" t="s">
        <v>25</v>
      </c>
      <c r="U1168" s="1" t="s">
        <v>25</v>
      </c>
      <c r="V1168" s="1" t="s">
        <v>25</v>
      </c>
      <c r="W1168" s="1" t="s">
        <v>25</v>
      </c>
      <c r="Y1168" s="1" t="str">
        <f>IFERROR(__xludf.DUMMYFUNCTION("UNIQUE(S1168:W1168, TRUE)"),"")</f>
        <v/>
      </c>
      <c r="AE1168" s="1" t="str">
        <f t="shared" ref="AE1168:AI1168" si="1168">IF($A1168&lt;&gt;"", COUNTIF($D1168:$H1168, "=" &amp; Y1168),"")</f>
        <v/>
      </c>
      <c r="AF1168" s="1" t="str">
        <f t="shared" si="1168"/>
        <v/>
      </c>
      <c r="AG1168" s="1" t="str">
        <f t="shared" si="1168"/>
        <v/>
      </c>
      <c r="AH1168" s="1" t="str">
        <f t="shared" si="1168"/>
        <v/>
      </c>
      <c r="AI1168" s="1" t="str">
        <f t="shared" si="1168"/>
        <v/>
      </c>
      <c r="AJ1168" s="1" t="str">
        <f t="shared" si="3"/>
        <v/>
      </c>
      <c r="AL1168" s="1" t="str">
        <f>IFERROR(__xludf.DUMMYFUNCTION("IFERROR(TRANSPOSE(SORT(TRANSPOSE(FILTER(AE1168:AI1168, AE1168:AI1168&lt;&gt;0)),1, FALSE)))"),"")</f>
        <v/>
      </c>
      <c r="AM1168" s="1" t="str">
        <f>IFERROR(__xludf.DUMMYFUNCTION("""COMPUTED_VALUE"""),"")</f>
        <v/>
      </c>
      <c r="AN1168" s="1" t="str">
        <f>IFERROR(__xludf.DUMMYFUNCTION("""COMPUTED_VALUE"""),"")</f>
        <v/>
      </c>
      <c r="AO1168" s="1" t="str">
        <f>IFERROR(__xludf.DUMMYFUNCTION("""COMPUTED_VALUE"""),"")</f>
        <v/>
      </c>
      <c r="AP1168" s="1" t="str">
        <f>IFERROR(__xludf.DUMMYFUNCTION("""COMPUTED_VALUE"""),"")</f>
        <v/>
      </c>
      <c r="AR1168" s="1" t="s">
        <v>25</v>
      </c>
      <c r="AS1168" s="1" t="s">
        <v>25</v>
      </c>
      <c r="AT1168" s="1" t="s">
        <v>25</v>
      </c>
      <c r="AU1168" s="1" t="s">
        <v>25</v>
      </c>
      <c r="AV1168" s="1" t="s">
        <v>25</v>
      </c>
      <c r="AY1168" s="1" t="s">
        <v>25</v>
      </c>
      <c r="AZ1168" s="1" t="s">
        <v>25</v>
      </c>
      <c r="BA1168" s="1" t="s">
        <v>25</v>
      </c>
      <c r="BB1168" s="1" t="s">
        <v>25</v>
      </c>
      <c r="BC1168" s="1" t="s">
        <v>25</v>
      </c>
      <c r="BD1168" s="1"/>
      <c r="BE1168" s="1"/>
      <c r="BF1168" s="1"/>
      <c r="BG1168" s="1"/>
      <c r="BH1168" s="1"/>
      <c r="BI1168" s="1"/>
      <c r="BJ1168" s="1"/>
      <c r="BL1168" s="1" t="s">
        <v>25</v>
      </c>
    </row>
    <row r="1169" ht="15.75" customHeight="1">
      <c r="A1169" s="1"/>
      <c r="B1169" s="1"/>
      <c r="C1169" s="1"/>
      <c r="D1169" s="1" t="s">
        <v>25</v>
      </c>
      <c r="E1169" s="1" t="s">
        <v>25</v>
      </c>
      <c r="F1169" s="1" t="s">
        <v>25</v>
      </c>
      <c r="G1169" s="1" t="s">
        <v>25</v>
      </c>
      <c r="H1169" s="1" t="s">
        <v>25</v>
      </c>
      <c r="M1169" s="1"/>
      <c r="N1169" s="1"/>
      <c r="O1169" s="1"/>
      <c r="P1169" s="1"/>
      <c r="Q1169" s="1"/>
      <c r="S1169" s="1" t="s">
        <v>25</v>
      </c>
      <c r="T1169" s="1" t="s">
        <v>25</v>
      </c>
      <c r="U1169" s="1" t="s">
        <v>25</v>
      </c>
      <c r="V1169" s="1" t="s">
        <v>25</v>
      </c>
      <c r="W1169" s="1" t="s">
        <v>25</v>
      </c>
      <c r="Y1169" s="1" t="str">
        <f>IFERROR(__xludf.DUMMYFUNCTION("UNIQUE(S1169:W1169, TRUE)"),"")</f>
        <v/>
      </c>
      <c r="AE1169" s="1" t="str">
        <f t="shared" ref="AE1169:AI1169" si="1169">IF($A1169&lt;&gt;"", COUNTIF($D1169:$H1169, "=" &amp; Y1169),"")</f>
        <v/>
      </c>
      <c r="AF1169" s="1" t="str">
        <f t="shared" si="1169"/>
        <v/>
      </c>
      <c r="AG1169" s="1" t="str">
        <f t="shared" si="1169"/>
        <v/>
      </c>
      <c r="AH1169" s="1" t="str">
        <f t="shared" si="1169"/>
        <v/>
      </c>
      <c r="AI1169" s="1" t="str">
        <f t="shared" si="1169"/>
        <v/>
      </c>
      <c r="AJ1169" s="1" t="str">
        <f t="shared" si="3"/>
        <v/>
      </c>
      <c r="AL1169" s="1" t="str">
        <f>IFERROR(__xludf.DUMMYFUNCTION("IFERROR(TRANSPOSE(SORT(TRANSPOSE(FILTER(AE1169:AI1169, AE1169:AI1169&lt;&gt;0)),1, FALSE)))"),"")</f>
        <v/>
      </c>
      <c r="AM1169" s="1" t="str">
        <f>IFERROR(__xludf.DUMMYFUNCTION("""COMPUTED_VALUE"""),"")</f>
        <v/>
      </c>
      <c r="AN1169" s="1" t="str">
        <f>IFERROR(__xludf.DUMMYFUNCTION("""COMPUTED_VALUE"""),"")</f>
        <v/>
      </c>
      <c r="AO1169" s="1" t="str">
        <f>IFERROR(__xludf.DUMMYFUNCTION("""COMPUTED_VALUE"""),"")</f>
        <v/>
      </c>
      <c r="AP1169" s="1" t="str">
        <f>IFERROR(__xludf.DUMMYFUNCTION("""COMPUTED_VALUE"""),"")</f>
        <v/>
      </c>
      <c r="AR1169" s="1" t="s">
        <v>25</v>
      </c>
      <c r="AS1169" s="1" t="s">
        <v>25</v>
      </c>
      <c r="AT1169" s="1" t="s">
        <v>25</v>
      </c>
      <c r="AU1169" s="1" t="s">
        <v>25</v>
      </c>
      <c r="AV1169" s="1" t="s">
        <v>25</v>
      </c>
      <c r="AY1169" s="1" t="s">
        <v>25</v>
      </c>
      <c r="AZ1169" s="1" t="s">
        <v>25</v>
      </c>
      <c r="BA1169" s="1" t="s">
        <v>25</v>
      </c>
      <c r="BB1169" s="1" t="s">
        <v>25</v>
      </c>
      <c r="BC1169" s="1" t="s">
        <v>25</v>
      </c>
      <c r="BD1169" s="1"/>
      <c r="BE1169" s="1"/>
      <c r="BF1169" s="1"/>
      <c r="BG1169" s="1"/>
      <c r="BH1169" s="1"/>
      <c r="BI1169" s="1"/>
      <c r="BJ1169" s="1"/>
      <c r="BL1169" s="1" t="s">
        <v>25</v>
      </c>
    </row>
    <row r="1170" ht="15.75" customHeight="1">
      <c r="A1170" s="1"/>
      <c r="B1170" s="1"/>
      <c r="C1170" s="1"/>
      <c r="D1170" s="1" t="s">
        <v>25</v>
      </c>
      <c r="E1170" s="1" t="s">
        <v>25</v>
      </c>
      <c r="F1170" s="1" t="s">
        <v>25</v>
      </c>
      <c r="G1170" s="1" t="s">
        <v>25</v>
      </c>
      <c r="H1170" s="1" t="s">
        <v>25</v>
      </c>
      <c r="M1170" s="1"/>
      <c r="N1170" s="1"/>
      <c r="O1170" s="1"/>
      <c r="P1170" s="1"/>
      <c r="Q1170" s="1"/>
      <c r="S1170" s="1" t="s">
        <v>25</v>
      </c>
      <c r="T1170" s="1" t="s">
        <v>25</v>
      </c>
      <c r="U1170" s="1" t="s">
        <v>25</v>
      </c>
      <c r="V1170" s="1" t="s">
        <v>25</v>
      </c>
      <c r="W1170" s="1" t="s">
        <v>25</v>
      </c>
      <c r="Y1170" s="1" t="str">
        <f>IFERROR(__xludf.DUMMYFUNCTION("UNIQUE(S1170:W1170, TRUE)"),"")</f>
        <v/>
      </c>
      <c r="AE1170" s="1" t="str">
        <f t="shared" ref="AE1170:AI1170" si="1170">IF($A1170&lt;&gt;"", COUNTIF($D1170:$H1170, "=" &amp; Y1170),"")</f>
        <v/>
      </c>
      <c r="AF1170" s="1" t="str">
        <f t="shared" si="1170"/>
        <v/>
      </c>
      <c r="AG1170" s="1" t="str">
        <f t="shared" si="1170"/>
        <v/>
      </c>
      <c r="AH1170" s="1" t="str">
        <f t="shared" si="1170"/>
        <v/>
      </c>
      <c r="AI1170" s="1" t="str">
        <f t="shared" si="1170"/>
        <v/>
      </c>
      <c r="AJ1170" s="1" t="str">
        <f t="shared" si="3"/>
        <v/>
      </c>
      <c r="AL1170" s="1" t="str">
        <f>IFERROR(__xludf.DUMMYFUNCTION("IFERROR(TRANSPOSE(SORT(TRANSPOSE(FILTER(AE1170:AI1170, AE1170:AI1170&lt;&gt;0)),1, FALSE)))"),"")</f>
        <v/>
      </c>
      <c r="AM1170" s="1" t="str">
        <f>IFERROR(__xludf.DUMMYFUNCTION("""COMPUTED_VALUE"""),"")</f>
        <v/>
      </c>
      <c r="AN1170" s="1" t="str">
        <f>IFERROR(__xludf.DUMMYFUNCTION("""COMPUTED_VALUE"""),"")</f>
        <v/>
      </c>
      <c r="AO1170" s="1" t="str">
        <f>IFERROR(__xludf.DUMMYFUNCTION("""COMPUTED_VALUE"""),"")</f>
        <v/>
      </c>
      <c r="AP1170" s="1" t="str">
        <f>IFERROR(__xludf.DUMMYFUNCTION("""COMPUTED_VALUE"""),"")</f>
        <v/>
      </c>
      <c r="AR1170" s="1" t="s">
        <v>25</v>
      </c>
      <c r="AS1170" s="1" t="s">
        <v>25</v>
      </c>
      <c r="AT1170" s="1" t="s">
        <v>25</v>
      </c>
      <c r="AU1170" s="1" t="s">
        <v>25</v>
      </c>
      <c r="AV1170" s="1" t="s">
        <v>25</v>
      </c>
      <c r="AY1170" s="1" t="s">
        <v>25</v>
      </c>
      <c r="AZ1170" s="1" t="s">
        <v>25</v>
      </c>
      <c r="BA1170" s="1" t="s">
        <v>25</v>
      </c>
      <c r="BB1170" s="1" t="s">
        <v>25</v>
      </c>
      <c r="BC1170" s="1" t="s">
        <v>25</v>
      </c>
      <c r="BD1170" s="1"/>
      <c r="BE1170" s="1"/>
      <c r="BF1170" s="1"/>
      <c r="BG1170" s="1"/>
      <c r="BH1170" s="1"/>
      <c r="BI1170" s="1"/>
      <c r="BJ1170" s="1"/>
      <c r="BL1170" s="1" t="s">
        <v>25</v>
      </c>
    </row>
    <row r="1171" ht="15.75" customHeight="1">
      <c r="A1171" s="1"/>
      <c r="B1171" s="1"/>
      <c r="C1171" s="1"/>
      <c r="D1171" s="1" t="s">
        <v>25</v>
      </c>
      <c r="E1171" s="1" t="s">
        <v>25</v>
      </c>
      <c r="F1171" s="1" t="s">
        <v>25</v>
      </c>
      <c r="G1171" s="1" t="s">
        <v>25</v>
      </c>
      <c r="H1171" s="1" t="s">
        <v>25</v>
      </c>
      <c r="M1171" s="1"/>
      <c r="N1171" s="1"/>
      <c r="O1171" s="1"/>
      <c r="P1171" s="1"/>
      <c r="Q1171" s="1"/>
      <c r="S1171" s="1" t="s">
        <v>25</v>
      </c>
      <c r="T1171" s="1" t="s">
        <v>25</v>
      </c>
      <c r="U1171" s="1" t="s">
        <v>25</v>
      </c>
      <c r="V1171" s="1" t="s">
        <v>25</v>
      </c>
      <c r="W1171" s="1" t="s">
        <v>25</v>
      </c>
      <c r="Y1171" s="1" t="str">
        <f>IFERROR(__xludf.DUMMYFUNCTION("UNIQUE(S1171:W1171, TRUE)"),"")</f>
        <v/>
      </c>
      <c r="AE1171" s="1" t="str">
        <f t="shared" ref="AE1171:AI1171" si="1171">IF($A1171&lt;&gt;"", COUNTIF($D1171:$H1171, "=" &amp; Y1171),"")</f>
        <v/>
      </c>
      <c r="AF1171" s="1" t="str">
        <f t="shared" si="1171"/>
        <v/>
      </c>
      <c r="AG1171" s="1" t="str">
        <f t="shared" si="1171"/>
        <v/>
      </c>
      <c r="AH1171" s="1" t="str">
        <f t="shared" si="1171"/>
        <v/>
      </c>
      <c r="AI1171" s="1" t="str">
        <f t="shared" si="1171"/>
        <v/>
      </c>
      <c r="AJ1171" s="1" t="str">
        <f t="shared" si="3"/>
        <v/>
      </c>
      <c r="AL1171" s="1" t="str">
        <f>IFERROR(__xludf.DUMMYFUNCTION("IFERROR(TRANSPOSE(SORT(TRANSPOSE(FILTER(AE1171:AI1171, AE1171:AI1171&lt;&gt;0)),1, FALSE)))"),"")</f>
        <v/>
      </c>
      <c r="AM1171" s="1" t="str">
        <f>IFERROR(__xludf.DUMMYFUNCTION("""COMPUTED_VALUE"""),"")</f>
        <v/>
      </c>
      <c r="AN1171" s="1" t="str">
        <f>IFERROR(__xludf.DUMMYFUNCTION("""COMPUTED_VALUE"""),"")</f>
        <v/>
      </c>
      <c r="AO1171" s="1" t="str">
        <f>IFERROR(__xludf.DUMMYFUNCTION("""COMPUTED_VALUE"""),"")</f>
        <v/>
      </c>
      <c r="AP1171" s="1" t="str">
        <f>IFERROR(__xludf.DUMMYFUNCTION("""COMPUTED_VALUE"""),"")</f>
        <v/>
      </c>
      <c r="AR1171" s="1" t="s">
        <v>25</v>
      </c>
      <c r="AS1171" s="1" t="s">
        <v>25</v>
      </c>
      <c r="AT1171" s="1" t="s">
        <v>25</v>
      </c>
      <c r="AU1171" s="1" t="s">
        <v>25</v>
      </c>
      <c r="AV1171" s="1" t="s">
        <v>25</v>
      </c>
      <c r="AY1171" s="1" t="s">
        <v>25</v>
      </c>
      <c r="AZ1171" s="1" t="s">
        <v>25</v>
      </c>
      <c r="BA1171" s="1" t="s">
        <v>25</v>
      </c>
      <c r="BB1171" s="1" t="s">
        <v>25</v>
      </c>
      <c r="BC1171" s="1" t="s">
        <v>25</v>
      </c>
      <c r="BD1171" s="1"/>
      <c r="BE1171" s="1"/>
      <c r="BF1171" s="1"/>
      <c r="BG1171" s="1"/>
      <c r="BH1171" s="1"/>
      <c r="BI1171" s="1"/>
      <c r="BJ1171" s="1"/>
      <c r="BL1171" s="1" t="s">
        <v>25</v>
      </c>
    </row>
    <row r="1172" ht="15.75" customHeight="1">
      <c r="A1172" s="1"/>
      <c r="B1172" s="1"/>
      <c r="C1172" s="1"/>
      <c r="D1172" s="1" t="s">
        <v>25</v>
      </c>
      <c r="E1172" s="1" t="s">
        <v>25</v>
      </c>
      <c r="F1172" s="1" t="s">
        <v>25</v>
      </c>
      <c r="G1172" s="1" t="s">
        <v>25</v>
      </c>
      <c r="H1172" s="1" t="s">
        <v>25</v>
      </c>
      <c r="M1172" s="1"/>
      <c r="N1172" s="1"/>
      <c r="O1172" s="1"/>
      <c r="P1172" s="1"/>
      <c r="Q1172" s="1"/>
      <c r="S1172" s="1" t="s">
        <v>25</v>
      </c>
      <c r="T1172" s="1" t="s">
        <v>25</v>
      </c>
      <c r="U1172" s="1" t="s">
        <v>25</v>
      </c>
      <c r="V1172" s="1" t="s">
        <v>25</v>
      </c>
      <c r="W1172" s="1" t="s">
        <v>25</v>
      </c>
      <c r="Y1172" s="1" t="str">
        <f>IFERROR(__xludf.DUMMYFUNCTION("UNIQUE(S1172:W1172, TRUE)"),"")</f>
        <v/>
      </c>
      <c r="AE1172" s="1" t="str">
        <f t="shared" ref="AE1172:AI1172" si="1172">IF($A1172&lt;&gt;"", COUNTIF($D1172:$H1172, "=" &amp; Y1172),"")</f>
        <v/>
      </c>
      <c r="AF1172" s="1" t="str">
        <f t="shared" si="1172"/>
        <v/>
      </c>
      <c r="AG1172" s="1" t="str">
        <f t="shared" si="1172"/>
        <v/>
      </c>
      <c r="AH1172" s="1" t="str">
        <f t="shared" si="1172"/>
        <v/>
      </c>
      <c r="AI1172" s="1" t="str">
        <f t="shared" si="1172"/>
        <v/>
      </c>
      <c r="AJ1172" s="1" t="str">
        <f t="shared" si="3"/>
        <v/>
      </c>
      <c r="AL1172" s="1" t="str">
        <f>IFERROR(__xludf.DUMMYFUNCTION("IFERROR(TRANSPOSE(SORT(TRANSPOSE(FILTER(AE1172:AI1172, AE1172:AI1172&lt;&gt;0)),1, FALSE)))"),"")</f>
        <v/>
      </c>
      <c r="AM1172" s="1" t="str">
        <f>IFERROR(__xludf.DUMMYFUNCTION("""COMPUTED_VALUE"""),"")</f>
        <v/>
      </c>
      <c r="AN1172" s="1" t="str">
        <f>IFERROR(__xludf.DUMMYFUNCTION("""COMPUTED_VALUE"""),"")</f>
        <v/>
      </c>
      <c r="AO1172" s="1" t="str">
        <f>IFERROR(__xludf.DUMMYFUNCTION("""COMPUTED_VALUE"""),"")</f>
        <v/>
      </c>
      <c r="AP1172" s="1" t="str">
        <f>IFERROR(__xludf.DUMMYFUNCTION("""COMPUTED_VALUE"""),"")</f>
        <v/>
      </c>
      <c r="AR1172" s="1" t="s">
        <v>25</v>
      </c>
      <c r="AS1172" s="1" t="s">
        <v>25</v>
      </c>
      <c r="AT1172" s="1" t="s">
        <v>25</v>
      </c>
      <c r="AU1172" s="1" t="s">
        <v>25</v>
      </c>
      <c r="AV1172" s="1" t="s">
        <v>25</v>
      </c>
      <c r="AY1172" s="1" t="s">
        <v>25</v>
      </c>
      <c r="AZ1172" s="1" t="s">
        <v>25</v>
      </c>
      <c r="BA1172" s="1" t="s">
        <v>25</v>
      </c>
      <c r="BB1172" s="1" t="s">
        <v>25</v>
      </c>
      <c r="BC1172" s="1" t="s">
        <v>25</v>
      </c>
      <c r="BD1172" s="1"/>
      <c r="BE1172" s="1"/>
      <c r="BF1172" s="1"/>
      <c r="BG1172" s="1"/>
      <c r="BH1172" s="1"/>
      <c r="BI1172" s="1"/>
      <c r="BJ1172" s="1"/>
      <c r="BL1172" s="1" t="s">
        <v>25</v>
      </c>
    </row>
    <row r="1173" ht="15.75" customHeight="1">
      <c r="A1173" s="1"/>
      <c r="B1173" s="1"/>
      <c r="C1173" s="1"/>
      <c r="D1173" s="1" t="s">
        <v>25</v>
      </c>
      <c r="E1173" s="1" t="s">
        <v>25</v>
      </c>
      <c r="F1173" s="1" t="s">
        <v>25</v>
      </c>
      <c r="G1173" s="1" t="s">
        <v>25</v>
      </c>
      <c r="H1173" s="1" t="s">
        <v>25</v>
      </c>
      <c r="M1173" s="1"/>
      <c r="N1173" s="1"/>
      <c r="O1173" s="1"/>
      <c r="P1173" s="1"/>
      <c r="Q1173" s="1"/>
      <c r="S1173" s="1" t="s">
        <v>25</v>
      </c>
      <c r="T1173" s="1" t="s">
        <v>25</v>
      </c>
      <c r="U1173" s="1" t="s">
        <v>25</v>
      </c>
      <c r="V1173" s="1" t="s">
        <v>25</v>
      </c>
      <c r="W1173" s="1" t="s">
        <v>25</v>
      </c>
      <c r="Y1173" s="1" t="str">
        <f>IFERROR(__xludf.DUMMYFUNCTION("UNIQUE(S1173:W1173, TRUE)"),"")</f>
        <v/>
      </c>
      <c r="AE1173" s="1" t="str">
        <f t="shared" ref="AE1173:AI1173" si="1173">IF($A1173&lt;&gt;"", COUNTIF($D1173:$H1173, "=" &amp; Y1173),"")</f>
        <v/>
      </c>
      <c r="AF1173" s="1" t="str">
        <f t="shared" si="1173"/>
        <v/>
      </c>
      <c r="AG1173" s="1" t="str">
        <f t="shared" si="1173"/>
        <v/>
      </c>
      <c r="AH1173" s="1" t="str">
        <f t="shared" si="1173"/>
        <v/>
      </c>
      <c r="AI1173" s="1" t="str">
        <f t="shared" si="1173"/>
        <v/>
      </c>
      <c r="AJ1173" s="1" t="str">
        <f t="shared" si="3"/>
        <v/>
      </c>
      <c r="AL1173" s="1" t="str">
        <f>IFERROR(__xludf.DUMMYFUNCTION("IFERROR(TRANSPOSE(SORT(TRANSPOSE(FILTER(AE1173:AI1173, AE1173:AI1173&lt;&gt;0)),1, FALSE)))"),"")</f>
        <v/>
      </c>
      <c r="AM1173" s="1" t="str">
        <f>IFERROR(__xludf.DUMMYFUNCTION("""COMPUTED_VALUE"""),"")</f>
        <v/>
      </c>
      <c r="AN1173" s="1" t="str">
        <f>IFERROR(__xludf.DUMMYFUNCTION("""COMPUTED_VALUE"""),"")</f>
        <v/>
      </c>
      <c r="AO1173" s="1" t="str">
        <f>IFERROR(__xludf.DUMMYFUNCTION("""COMPUTED_VALUE"""),"")</f>
        <v/>
      </c>
      <c r="AP1173" s="1" t="str">
        <f>IFERROR(__xludf.DUMMYFUNCTION("""COMPUTED_VALUE"""),"")</f>
        <v/>
      </c>
      <c r="AR1173" s="1" t="s">
        <v>25</v>
      </c>
      <c r="AS1173" s="1" t="s">
        <v>25</v>
      </c>
      <c r="AT1173" s="1" t="s">
        <v>25</v>
      </c>
      <c r="AU1173" s="1" t="s">
        <v>25</v>
      </c>
      <c r="AV1173" s="1" t="s">
        <v>25</v>
      </c>
      <c r="AY1173" s="1" t="s">
        <v>25</v>
      </c>
      <c r="AZ1173" s="1" t="s">
        <v>25</v>
      </c>
      <c r="BA1173" s="1" t="s">
        <v>25</v>
      </c>
      <c r="BB1173" s="1" t="s">
        <v>25</v>
      </c>
      <c r="BC1173" s="1" t="s">
        <v>25</v>
      </c>
      <c r="BD1173" s="1"/>
      <c r="BE1173" s="1"/>
      <c r="BF1173" s="1"/>
      <c r="BG1173" s="1"/>
      <c r="BH1173" s="1"/>
      <c r="BI1173" s="1"/>
      <c r="BJ1173" s="1"/>
      <c r="BL1173" s="1" t="s">
        <v>25</v>
      </c>
    </row>
    <row r="1174" ht="15.75" customHeight="1">
      <c r="A1174" s="1"/>
      <c r="B1174" s="1"/>
      <c r="C1174" s="1"/>
      <c r="D1174" s="1" t="s">
        <v>25</v>
      </c>
      <c r="E1174" s="1" t="s">
        <v>25</v>
      </c>
      <c r="F1174" s="1" t="s">
        <v>25</v>
      </c>
      <c r="G1174" s="1" t="s">
        <v>25</v>
      </c>
      <c r="H1174" s="1" t="s">
        <v>25</v>
      </c>
      <c r="M1174" s="1"/>
      <c r="N1174" s="1"/>
      <c r="O1174" s="1"/>
      <c r="P1174" s="1"/>
      <c r="Q1174" s="1"/>
      <c r="S1174" s="1" t="s">
        <v>25</v>
      </c>
      <c r="T1174" s="1" t="s">
        <v>25</v>
      </c>
      <c r="U1174" s="1" t="s">
        <v>25</v>
      </c>
      <c r="V1174" s="1" t="s">
        <v>25</v>
      </c>
      <c r="W1174" s="1" t="s">
        <v>25</v>
      </c>
      <c r="Y1174" s="1" t="str">
        <f>IFERROR(__xludf.DUMMYFUNCTION("UNIQUE(S1174:W1174, TRUE)"),"")</f>
        <v/>
      </c>
      <c r="AE1174" s="1" t="str">
        <f t="shared" ref="AE1174:AI1174" si="1174">IF($A1174&lt;&gt;"", COUNTIF($D1174:$H1174, "=" &amp; Y1174),"")</f>
        <v/>
      </c>
      <c r="AF1174" s="1" t="str">
        <f t="shared" si="1174"/>
        <v/>
      </c>
      <c r="AG1174" s="1" t="str">
        <f t="shared" si="1174"/>
        <v/>
      </c>
      <c r="AH1174" s="1" t="str">
        <f t="shared" si="1174"/>
        <v/>
      </c>
      <c r="AI1174" s="1" t="str">
        <f t="shared" si="1174"/>
        <v/>
      </c>
      <c r="AJ1174" s="1" t="str">
        <f t="shared" si="3"/>
        <v/>
      </c>
      <c r="AL1174" s="1" t="str">
        <f>IFERROR(__xludf.DUMMYFUNCTION("IFERROR(TRANSPOSE(SORT(TRANSPOSE(FILTER(AE1174:AI1174, AE1174:AI1174&lt;&gt;0)),1, FALSE)))"),"")</f>
        <v/>
      </c>
      <c r="AM1174" s="1" t="str">
        <f>IFERROR(__xludf.DUMMYFUNCTION("""COMPUTED_VALUE"""),"")</f>
        <v/>
      </c>
      <c r="AN1174" s="1" t="str">
        <f>IFERROR(__xludf.DUMMYFUNCTION("""COMPUTED_VALUE"""),"")</f>
        <v/>
      </c>
      <c r="AO1174" s="1" t="str">
        <f>IFERROR(__xludf.DUMMYFUNCTION("""COMPUTED_VALUE"""),"")</f>
        <v/>
      </c>
      <c r="AP1174" s="1" t="str">
        <f>IFERROR(__xludf.DUMMYFUNCTION("""COMPUTED_VALUE"""),"")</f>
        <v/>
      </c>
      <c r="AR1174" s="1" t="s">
        <v>25</v>
      </c>
      <c r="AS1174" s="1" t="s">
        <v>25</v>
      </c>
      <c r="AT1174" s="1" t="s">
        <v>25</v>
      </c>
      <c r="AU1174" s="1" t="s">
        <v>25</v>
      </c>
      <c r="AV1174" s="1" t="s">
        <v>25</v>
      </c>
      <c r="AY1174" s="1" t="s">
        <v>25</v>
      </c>
      <c r="AZ1174" s="1" t="s">
        <v>25</v>
      </c>
      <c r="BA1174" s="1" t="s">
        <v>25</v>
      </c>
      <c r="BB1174" s="1" t="s">
        <v>25</v>
      </c>
      <c r="BC1174" s="1" t="s">
        <v>25</v>
      </c>
      <c r="BD1174" s="1"/>
      <c r="BE1174" s="1"/>
      <c r="BF1174" s="1"/>
      <c r="BG1174" s="1"/>
      <c r="BH1174" s="1"/>
      <c r="BI1174" s="1"/>
      <c r="BJ1174" s="1"/>
      <c r="BL1174" s="1" t="s">
        <v>25</v>
      </c>
    </row>
    <row r="1175" ht="15.75" customHeight="1">
      <c r="A1175" s="1"/>
      <c r="B1175" s="1"/>
      <c r="C1175" s="1"/>
      <c r="D1175" s="1" t="s">
        <v>25</v>
      </c>
      <c r="E1175" s="1" t="s">
        <v>25</v>
      </c>
      <c r="F1175" s="1" t="s">
        <v>25</v>
      </c>
      <c r="G1175" s="1" t="s">
        <v>25</v>
      </c>
      <c r="H1175" s="1" t="s">
        <v>25</v>
      </c>
      <c r="M1175" s="1"/>
      <c r="N1175" s="1"/>
      <c r="O1175" s="1"/>
      <c r="P1175" s="1"/>
      <c r="Q1175" s="1"/>
      <c r="S1175" s="1" t="s">
        <v>25</v>
      </c>
      <c r="T1175" s="1" t="s">
        <v>25</v>
      </c>
      <c r="U1175" s="1" t="s">
        <v>25</v>
      </c>
      <c r="V1175" s="1" t="s">
        <v>25</v>
      </c>
      <c r="W1175" s="1" t="s">
        <v>25</v>
      </c>
      <c r="Y1175" s="1" t="str">
        <f>IFERROR(__xludf.DUMMYFUNCTION("UNIQUE(S1175:W1175, TRUE)"),"")</f>
        <v/>
      </c>
      <c r="AE1175" s="1" t="str">
        <f t="shared" ref="AE1175:AI1175" si="1175">IF($A1175&lt;&gt;"", COUNTIF($D1175:$H1175, "=" &amp; Y1175),"")</f>
        <v/>
      </c>
      <c r="AF1175" s="1" t="str">
        <f t="shared" si="1175"/>
        <v/>
      </c>
      <c r="AG1175" s="1" t="str">
        <f t="shared" si="1175"/>
        <v/>
      </c>
      <c r="AH1175" s="1" t="str">
        <f t="shared" si="1175"/>
        <v/>
      </c>
      <c r="AI1175" s="1" t="str">
        <f t="shared" si="1175"/>
        <v/>
      </c>
      <c r="AJ1175" s="1" t="str">
        <f t="shared" si="3"/>
        <v/>
      </c>
      <c r="AL1175" s="1" t="str">
        <f>IFERROR(__xludf.DUMMYFUNCTION("IFERROR(TRANSPOSE(SORT(TRANSPOSE(FILTER(AE1175:AI1175, AE1175:AI1175&lt;&gt;0)),1, FALSE)))"),"")</f>
        <v/>
      </c>
      <c r="AM1175" s="1" t="str">
        <f>IFERROR(__xludf.DUMMYFUNCTION("""COMPUTED_VALUE"""),"")</f>
        <v/>
      </c>
      <c r="AN1175" s="1" t="str">
        <f>IFERROR(__xludf.DUMMYFUNCTION("""COMPUTED_VALUE"""),"")</f>
        <v/>
      </c>
      <c r="AO1175" s="1" t="str">
        <f>IFERROR(__xludf.DUMMYFUNCTION("""COMPUTED_VALUE"""),"")</f>
        <v/>
      </c>
      <c r="AP1175" s="1" t="str">
        <f>IFERROR(__xludf.DUMMYFUNCTION("""COMPUTED_VALUE"""),"")</f>
        <v/>
      </c>
      <c r="AR1175" s="1" t="s">
        <v>25</v>
      </c>
      <c r="AS1175" s="1" t="s">
        <v>25</v>
      </c>
      <c r="AT1175" s="1" t="s">
        <v>25</v>
      </c>
      <c r="AU1175" s="1" t="s">
        <v>25</v>
      </c>
      <c r="AV1175" s="1" t="s">
        <v>25</v>
      </c>
      <c r="AY1175" s="1" t="s">
        <v>25</v>
      </c>
      <c r="AZ1175" s="1" t="s">
        <v>25</v>
      </c>
      <c r="BA1175" s="1" t="s">
        <v>25</v>
      </c>
      <c r="BB1175" s="1" t="s">
        <v>25</v>
      </c>
      <c r="BC1175" s="1" t="s">
        <v>25</v>
      </c>
      <c r="BD1175" s="1"/>
      <c r="BE1175" s="1"/>
      <c r="BF1175" s="1"/>
      <c r="BG1175" s="1"/>
      <c r="BH1175" s="1"/>
      <c r="BI1175" s="1"/>
      <c r="BJ1175" s="1"/>
      <c r="BL1175" s="1" t="s">
        <v>25</v>
      </c>
    </row>
    <row r="1176" ht="15.75" customHeight="1">
      <c r="A1176" s="1"/>
      <c r="B1176" s="1"/>
      <c r="C1176" s="1"/>
      <c r="D1176" s="1" t="s">
        <v>25</v>
      </c>
      <c r="E1176" s="1" t="s">
        <v>25</v>
      </c>
      <c r="F1176" s="1" t="s">
        <v>25</v>
      </c>
      <c r="G1176" s="1" t="s">
        <v>25</v>
      </c>
      <c r="H1176" s="1" t="s">
        <v>25</v>
      </c>
      <c r="M1176" s="1"/>
      <c r="N1176" s="1"/>
      <c r="O1176" s="1"/>
      <c r="P1176" s="1"/>
      <c r="Q1176" s="1"/>
      <c r="S1176" s="1" t="s">
        <v>25</v>
      </c>
      <c r="T1176" s="1" t="s">
        <v>25</v>
      </c>
      <c r="U1176" s="1" t="s">
        <v>25</v>
      </c>
      <c r="V1176" s="1" t="s">
        <v>25</v>
      </c>
      <c r="W1176" s="1" t="s">
        <v>25</v>
      </c>
      <c r="Y1176" s="1" t="str">
        <f>IFERROR(__xludf.DUMMYFUNCTION("UNIQUE(S1176:W1176, TRUE)"),"")</f>
        <v/>
      </c>
      <c r="AE1176" s="1" t="str">
        <f t="shared" ref="AE1176:AI1176" si="1176">IF($A1176&lt;&gt;"", COUNTIF($D1176:$H1176, "=" &amp; Y1176),"")</f>
        <v/>
      </c>
      <c r="AF1176" s="1" t="str">
        <f t="shared" si="1176"/>
        <v/>
      </c>
      <c r="AG1176" s="1" t="str">
        <f t="shared" si="1176"/>
        <v/>
      </c>
      <c r="AH1176" s="1" t="str">
        <f t="shared" si="1176"/>
        <v/>
      </c>
      <c r="AI1176" s="1" t="str">
        <f t="shared" si="1176"/>
        <v/>
      </c>
      <c r="AJ1176" s="1" t="str">
        <f t="shared" si="3"/>
        <v/>
      </c>
      <c r="AL1176" s="1" t="str">
        <f>IFERROR(__xludf.DUMMYFUNCTION("IFERROR(TRANSPOSE(SORT(TRANSPOSE(FILTER(AE1176:AI1176, AE1176:AI1176&lt;&gt;0)),1, FALSE)))"),"")</f>
        <v/>
      </c>
      <c r="AM1176" s="1" t="str">
        <f>IFERROR(__xludf.DUMMYFUNCTION("""COMPUTED_VALUE"""),"")</f>
        <v/>
      </c>
      <c r="AN1176" s="1" t="str">
        <f>IFERROR(__xludf.DUMMYFUNCTION("""COMPUTED_VALUE"""),"")</f>
        <v/>
      </c>
      <c r="AO1176" s="1" t="str">
        <f>IFERROR(__xludf.DUMMYFUNCTION("""COMPUTED_VALUE"""),"")</f>
        <v/>
      </c>
      <c r="AP1176" s="1" t="str">
        <f>IFERROR(__xludf.DUMMYFUNCTION("""COMPUTED_VALUE"""),"")</f>
        <v/>
      </c>
      <c r="AR1176" s="1" t="s">
        <v>25</v>
      </c>
      <c r="AS1176" s="1" t="s">
        <v>25</v>
      </c>
      <c r="AT1176" s="1" t="s">
        <v>25</v>
      </c>
      <c r="AU1176" s="1" t="s">
        <v>25</v>
      </c>
      <c r="AV1176" s="1" t="s">
        <v>25</v>
      </c>
      <c r="AY1176" s="1" t="s">
        <v>25</v>
      </c>
      <c r="AZ1176" s="1" t="s">
        <v>25</v>
      </c>
      <c r="BA1176" s="1" t="s">
        <v>25</v>
      </c>
      <c r="BB1176" s="1" t="s">
        <v>25</v>
      </c>
      <c r="BC1176" s="1" t="s">
        <v>25</v>
      </c>
      <c r="BD1176" s="1"/>
      <c r="BE1176" s="1"/>
      <c r="BF1176" s="1"/>
      <c r="BG1176" s="1"/>
      <c r="BH1176" s="1"/>
      <c r="BI1176" s="1"/>
      <c r="BJ1176" s="1"/>
      <c r="BL1176" s="1" t="s">
        <v>25</v>
      </c>
    </row>
    <row r="1177" ht="15.75" customHeight="1">
      <c r="A1177" s="1"/>
      <c r="B1177" s="1"/>
      <c r="C1177" s="1"/>
      <c r="D1177" s="1" t="s">
        <v>25</v>
      </c>
      <c r="E1177" s="1" t="s">
        <v>25</v>
      </c>
      <c r="F1177" s="1" t="s">
        <v>25</v>
      </c>
      <c r="G1177" s="1" t="s">
        <v>25</v>
      </c>
      <c r="H1177" s="1" t="s">
        <v>25</v>
      </c>
      <c r="M1177" s="1"/>
      <c r="N1177" s="1"/>
      <c r="O1177" s="1"/>
      <c r="P1177" s="1"/>
      <c r="Q1177" s="1"/>
      <c r="S1177" s="1" t="s">
        <v>25</v>
      </c>
      <c r="T1177" s="1" t="s">
        <v>25</v>
      </c>
      <c r="U1177" s="1" t="s">
        <v>25</v>
      </c>
      <c r="V1177" s="1" t="s">
        <v>25</v>
      </c>
      <c r="W1177" s="1" t="s">
        <v>25</v>
      </c>
      <c r="Y1177" s="1" t="str">
        <f>IFERROR(__xludf.DUMMYFUNCTION("UNIQUE(S1177:W1177, TRUE)"),"")</f>
        <v/>
      </c>
      <c r="AE1177" s="1" t="str">
        <f t="shared" ref="AE1177:AI1177" si="1177">IF($A1177&lt;&gt;"", COUNTIF($D1177:$H1177, "=" &amp; Y1177),"")</f>
        <v/>
      </c>
      <c r="AF1177" s="1" t="str">
        <f t="shared" si="1177"/>
        <v/>
      </c>
      <c r="AG1177" s="1" t="str">
        <f t="shared" si="1177"/>
        <v/>
      </c>
      <c r="AH1177" s="1" t="str">
        <f t="shared" si="1177"/>
        <v/>
      </c>
      <c r="AI1177" s="1" t="str">
        <f t="shared" si="1177"/>
        <v/>
      </c>
      <c r="AJ1177" s="1" t="str">
        <f t="shared" si="3"/>
        <v/>
      </c>
      <c r="AL1177" s="1" t="str">
        <f>IFERROR(__xludf.DUMMYFUNCTION("IFERROR(TRANSPOSE(SORT(TRANSPOSE(FILTER(AE1177:AI1177, AE1177:AI1177&lt;&gt;0)),1, FALSE)))"),"")</f>
        <v/>
      </c>
      <c r="AM1177" s="1" t="str">
        <f>IFERROR(__xludf.DUMMYFUNCTION("""COMPUTED_VALUE"""),"")</f>
        <v/>
      </c>
      <c r="AN1177" s="1" t="str">
        <f>IFERROR(__xludf.DUMMYFUNCTION("""COMPUTED_VALUE"""),"")</f>
        <v/>
      </c>
      <c r="AO1177" s="1" t="str">
        <f>IFERROR(__xludf.DUMMYFUNCTION("""COMPUTED_VALUE"""),"")</f>
        <v/>
      </c>
      <c r="AP1177" s="1" t="str">
        <f>IFERROR(__xludf.DUMMYFUNCTION("""COMPUTED_VALUE"""),"")</f>
        <v/>
      </c>
      <c r="AR1177" s="1" t="s">
        <v>25</v>
      </c>
      <c r="AS1177" s="1" t="s">
        <v>25</v>
      </c>
      <c r="AT1177" s="1" t="s">
        <v>25</v>
      </c>
      <c r="AU1177" s="1" t="s">
        <v>25</v>
      </c>
      <c r="AV1177" s="1" t="s">
        <v>25</v>
      </c>
      <c r="AY1177" s="1" t="s">
        <v>25</v>
      </c>
      <c r="AZ1177" s="1" t="s">
        <v>25</v>
      </c>
      <c r="BA1177" s="1" t="s">
        <v>25</v>
      </c>
      <c r="BB1177" s="1" t="s">
        <v>25</v>
      </c>
      <c r="BC1177" s="1" t="s">
        <v>25</v>
      </c>
      <c r="BD1177" s="1"/>
      <c r="BE1177" s="1"/>
      <c r="BF1177" s="1"/>
      <c r="BG1177" s="1"/>
      <c r="BH1177" s="1"/>
      <c r="BI1177" s="1"/>
      <c r="BJ1177" s="1"/>
      <c r="BL1177" s="1" t="s">
        <v>25</v>
      </c>
    </row>
    <row r="1178" ht="15.75" customHeight="1">
      <c r="A1178" s="1"/>
      <c r="B1178" s="1"/>
      <c r="C1178" s="1"/>
      <c r="D1178" s="1" t="s">
        <v>25</v>
      </c>
      <c r="E1178" s="1" t="s">
        <v>25</v>
      </c>
      <c r="F1178" s="1" t="s">
        <v>25</v>
      </c>
      <c r="G1178" s="1" t="s">
        <v>25</v>
      </c>
      <c r="H1178" s="1" t="s">
        <v>25</v>
      </c>
      <c r="M1178" s="1"/>
      <c r="N1178" s="1"/>
      <c r="O1178" s="1"/>
      <c r="P1178" s="1"/>
      <c r="Q1178" s="1"/>
      <c r="S1178" s="1" t="s">
        <v>25</v>
      </c>
      <c r="T1178" s="1" t="s">
        <v>25</v>
      </c>
      <c r="U1178" s="1" t="s">
        <v>25</v>
      </c>
      <c r="V1178" s="1" t="s">
        <v>25</v>
      </c>
      <c r="W1178" s="1" t="s">
        <v>25</v>
      </c>
      <c r="Y1178" s="1" t="str">
        <f>IFERROR(__xludf.DUMMYFUNCTION("UNIQUE(S1178:W1178, TRUE)"),"")</f>
        <v/>
      </c>
      <c r="AE1178" s="1" t="str">
        <f t="shared" ref="AE1178:AI1178" si="1178">IF($A1178&lt;&gt;"", COUNTIF($D1178:$H1178, "=" &amp; Y1178),"")</f>
        <v/>
      </c>
      <c r="AF1178" s="1" t="str">
        <f t="shared" si="1178"/>
        <v/>
      </c>
      <c r="AG1178" s="1" t="str">
        <f t="shared" si="1178"/>
        <v/>
      </c>
      <c r="AH1178" s="1" t="str">
        <f t="shared" si="1178"/>
        <v/>
      </c>
      <c r="AI1178" s="1" t="str">
        <f t="shared" si="1178"/>
        <v/>
      </c>
      <c r="AJ1178" s="1" t="str">
        <f t="shared" si="3"/>
        <v/>
      </c>
      <c r="AL1178" s="1" t="str">
        <f>IFERROR(__xludf.DUMMYFUNCTION("IFERROR(TRANSPOSE(SORT(TRANSPOSE(FILTER(AE1178:AI1178, AE1178:AI1178&lt;&gt;0)),1, FALSE)))"),"")</f>
        <v/>
      </c>
      <c r="AM1178" s="1" t="str">
        <f>IFERROR(__xludf.DUMMYFUNCTION("""COMPUTED_VALUE"""),"")</f>
        <v/>
      </c>
      <c r="AN1178" s="1" t="str">
        <f>IFERROR(__xludf.DUMMYFUNCTION("""COMPUTED_VALUE"""),"")</f>
        <v/>
      </c>
      <c r="AO1178" s="1" t="str">
        <f>IFERROR(__xludf.DUMMYFUNCTION("""COMPUTED_VALUE"""),"")</f>
        <v/>
      </c>
      <c r="AP1178" s="1" t="str">
        <f>IFERROR(__xludf.DUMMYFUNCTION("""COMPUTED_VALUE"""),"")</f>
        <v/>
      </c>
      <c r="AR1178" s="1" t="s">
        <v>25</v>
      </c>
      <c r="AS1178" s="1" t="s">
        <v>25</v>
      </c>
      <c r="AT1178" s="1" t="s">
        <v>25</v>
      </c>
      <c r="AU1178" s="1" t="s">
        <v>25</v>
      </c>
      <c r="AV1178" s="1" t="s">
        <v>25</v>
      </c>
      <c r="AY1178" s="1" t="s">
        <v>25</v>
      </c>
      <c r="AZ1178" s="1" t="s">
        <v>25</v>
      </c>
      <c r="BA1178" s="1" t="s">
        <v>25</v>
      </c>
      <c r="BB1178" s="1" t="s">
        <v>25</v>
      </c>
      <c r="BC1178" s="1" t="s">
        <v>25</v>
      </c>
      <c r="BD1178" s="1"/>
      <c r="BE1178" s="1"/>
      <c r="BF1178" s="1"/>
      <c r="BG1178" s="1"/>
      <c r="BH1178" s="1"/>
      <c r="BI1178" s="1"/>
      <c r="BJ1178" s="1"/>
      <c r="BL1178" s="1" t="s">
        <v>25</v>
      </c>
    </row>
    <row r="1179" ht="15.75" customHeight="1">
      <c r="A1179" s="1"/>
      <c r="B1179" s="1"/>
      <c r="C1179" s="1"/>
      <c r="D1179" s="1" t="s">
        <v>25</v>
      </c>
      <c r="E1179" s="1" t="s">
        <v>25</v>
      </c>
      <c r="F1179" s="1" t="s">
        <v>25</v>
      </c>
      <c r="G1179" s="1" t="s">
        <v>25</v>
      </c>
      <c r="H1179" s="1" t="s">
        <v>25</v>
      </c>
      <c r="M1179" s="1"/>
      <c r="N1179" s="1"/>
      <c r="O1179" s="1"/>
      <c r="P1179" s="1"/>
      <c r="Q1179" s="1"/>
      <c r="S1179" s="1" t="s">
        <v>25</v>
      </c>
      <c r="T1179" s="1" t="s">
        <v>25</v>
      </c>
      <c r="U1179" s="1" t="s">
        <v>25</v>
      </c>
      <c r="V1179" s="1" t="s">
        <v>25</v>
      </c>
      <c r="W1179" s="1" t="s">
        <v>25</v>
      </c>
      <c r="Y1179" s="1" t="str">
        <f>IFERROR(__xludf.DUMMYFUNCTION("UNIQUE(S1179:W1179, TRUE)"),"")</f>
        <v/>
      </c>
      <c r="AE1179" s="1" t="str">
        <f t="shared" ref="AE1179:AI1179" si="1179">IF($A1179&lt;&gt;"", COUNTIF($D1179:$H1179, "=" &amp; Y1179),"")</f>
        <v/>
      </c>
      <c r="AF1179" s="1" t="str">
        <f t="shared" si="1179"/>
        <v/>
      </c>
      <c r="AG1179" s="1" t="str">
        <f t="shared" si="1179"/>
        <v/>
      </c>
      <c r="AH1179" s="1" t="str">
        <f t="shared" si="1179"/>
        <v/>
      </c>
      <c r="AI1179" s="1" t="str">
        <f t="shared" si="1179"/>
        <v/>
      </c>
      <c r="AJ1179" s="1" t="str">
        <f t="shared" si="3"/>
        <v/>
      </c>
      <c r="AL1179" s="1" t="str">
        <f>IFERROR(__xludf.DUMMYFUNCTION("IFERROR(TRANSPOSE(SORT(TRANSPOSE(FILTER(AE1179:AI1179, AE1179:AI1179&lt;&gt;0)),1, FALSE)))"),"")</f>
        <v/>
      </c>
      <c r="AM1179" s="1" t="str">
        <f>IFERROR(__xludf.DUMMYFUNCTION("""COMPUTED_VALUE"""),"")</f>
        <v/>
      </c>
      <c r="AN1179" s="1" t="str">
        <f>IFERROR(__xludf.DUMMYFUNCTION("""COMPUTED_VALUE"""),"")</f>
        <v/>
      </c>
      <c r="AO1179" s="1" t="str">
        <f>IFERROR(__xludf.DUMMYFUNCTION("""COMPUTED_VALUE"""),"")</f>
        <v/>
      </c>
      <c r="AP1179" s="1" t="str">
        <f>IFERROR(__xludf.DUMMYFUNCTION("""COMPUTED_VALUE"""),"")</f>
        <v/>
      </c>
      <c r="AR1179" s="1" t="s">
        <v>25</v>
      </c>
      <c r="AS1179" s="1" t="s">
        <v>25</v>
      </c>
      <c r="AT1179" s="1" t="s">
        <v>25</v>
      </c>
      <c r="AU1179" s="1" t="s">
        <v>25</v>
      </c>
      <c r="AV1179" s="1" t="s">
        <v>25</v>
      </c>
      <c r="AY1179" s="1" t="s">
        <v>25</v>
      </c>
      <c r="AZ1179" s="1" t="s">
        <v>25</v>
      </c>
      <c r="BA1179" s="1" t="s">
        <v>25</v>
      </c>
      <c r="BB1179" s="1" t="s">
        <v>25</v>
      </c>
      <c r="BC1179" s="1" t="s">
        <v>25</v>
      </c>
      <c r="BD1179" s="1"/>
      <c r="BE1179" s="1"/>
      <c r="BF1179" s="1"/>
      <c r="BG1179" s="1"/>
      <c r="BH1179" s="1"/>
      <c r="BI1179" s="1"/>
      <c r="BJ1179" s="1"/>
      <c r="BL1179" s="1" t="s">
        <v>25</v>
      </c>
    </row>
    <row r="1180" ht="15.75" customHeight="1">
      <c r="A1180" s="1"/>
      <c r="B1180" s="1"/>
      <c r="C1180" s="1"/>
      <c r="D1180" s="1" t="s">
        <v>25</v>
      </c>
      <c r="E1180" s="1" t="s">
        <v>25</v>
      </c>
      <c r="F1180" s="1" t="s">
        <v>25</v>
      </c>
      <c r="G1180" s="1" t="s">
        <v>25</v>
      </c>
      <c r="H1180" s="1" t="s">
        <v>25</v>
      </c>
      <c r="M1180" s="1"/>
      <c r="N1180" s="1"/>
      <c r="O1180" s="1"/>
      <c r="P1180" s="1"/>
      <c r="Q1180" s="1"/>
      <c r="S1180" s="1" t="s">
        <v>25</v>
      </c>
      <c r="T1180" s="1" t="s">
        <v>25</v>
      </c>
      <c r="U1180" s="1" t="s">
        <v>25</v>
      </c>
      <c r="V1180" s="1" t="s">
        <v>25</v>
      </c>
      <c r="W1180" s="1" t="s">
        <v>25</v>
      </c>
      <c r="Y1180" s="1" t="str">
        <f>IFERROR(__xludf.DUMMYFUNCTION("UNIQUE(S1180:W1180, TRUE)"),"")</f>
        <v/>
      </c>
      <c r="AE1180" s="1" t="str">
        <f t="shared" ref="AE1180:AI1180" si="1180">IF($A1180&lt;&gt;"", COUNTIF($D1180:$H1180, "=" &amp; Y1180),"")</f>
        <v/>
      </c>
      <c r="AF1180" s="1" t="str">
        <f t="shared" si="1180"/>
        <v/>
      </c>
      <c r="AG1180" s="1" t="str">
        <f t="shared" si="1180"/>
        <v/>
      </c>
      <c r="AH1180" s="1" t="str">
        <f t="shared" si="1180"/>
        <v/>
      </c>
      <c r="AI1180" s="1" t="str">
        <f t="shared" si="1180"/>
        <v/>
      </c>
      <c r="AJ1180" s="1" t="str">
        <f t="shared" si="3"/>
        <v/>
      </c>
      <c r="AL1180" s="1" t="str">
        <f>IFERROR(__xludf.DUMMYFUNCTION("IFERROR(TRANSPOSE(SORT(TRANSPOSE(FILTER(AE1180:AI1180, AE1180:AI1180&lt;&gt;0)),1, FALSE)))"),"")</f>
        <v/>
      </c>
      <c r="AM1180" s="1" t="str">
        <f>IFERROR(__xludf.DUMMYFUNCTION("""COMPUTED_VALUE"""),"")</f>
        <v/>
      </c>
      <c r="AN1180" s="1" t="str">
        <f>IFERROR(__xludf.DUMMYFUNCTION("""COMPUTED_VALUE"""),"")</f>
        <v/>
      </c>
      <c r="AO1180" s="1" t="str">
        <f>IFERROR(__xludf.DUMMYFUNCTION("""COMPUTED_VALUE"""),"")</f>
        <v/>
      </c>
      <c r="AP1180" s="1" t="str">
        <f>IFERROR(__xludf.DUMMYFUNCTION("""COMPUTED_VALUE"""),"")</f>
        <v/>
      </c>
      <c r="AR1180" s="1" t="s">
        <v>25</v>
      </c>
      <c r="AS1180" s="1" t="s">
        <v>25</v>
      </c>
      <c r="AT1180" s="1" t="s">
        <v>25</v>
      </c>
      <c r="AU1180" s="1" t="s">
        <v>25</v>
      </c>
      <c r="AV1180" s="1" t="s">
        <v>25</v>
      </c>
      <c r="AY1180" s="1" t="s">
        <v>25</v>
      </c>
      <c r="AZ1180" s="1" t="s">
        <v>25</v>
      </c>
      <c r="BA1180" s="1" t="s">
        <v>25</v>
      </c>
      <c r="BB1180" s="1" t="s">
        <v>25</v>
      </c>
      <c r="BC1180" s="1" t="s">
        <v>25</v>
      </c>
      <c r="BD1180" s="1"/>
      <c r="BE1180" s="1"/>
      <c r="BF1180" s="1"/>
      <c r="BG1180" s="1"/>
      <c r="BH1180" s="1"/>
      <c r="BI1180" s="1"/>
      <c r="BJ1180" s="1"/>
      <c r="BL1180" s="1" t="s">
        <v>25</v>
      </c>
    </row>
    <row r="1181" ht="15.75" customHeight="1">
      <c r="A1181" s="1"/>
      <c r="B1181" s="1"/>
      <c r="C1181" s="1"/>
      <c r="D1181" s="1" t="s">
        <v>25</v>
      </c>
      <c r="E1181" s="1" t="s">
        <v>25</v>
      </c>
      <c r="F1181" s="1" t="s">
        <v>25</v>
      </c>
      <c r="G1181" s="1" t="s">
        <v>25</v>
      </c>
      <c r="H1181" s="1" t="s">
        <v>25</v>
      </c>
      <c r="M1181" s="1"/>
      <c r="N1181" s="1"/>
      <c r="O1181" s="1"/>
      <c r="P1181" s="1"/>
      <c r="Q1181" s="1"/>
      <c r="S1181" s="1" t="s">
        <v>25</v>
      </c>
      <c r="T1181" s="1" t="s">
        <v>25</v>
      </c>
      <c r="U1181" s="1" t="s">
        <v>25</v>
      </c>
      <c r="V1181" s="1" t="s">
        <v>25</v>
      </c>
      <c r="W1181" s="1" t="s">
        <v>25</v>
      </c>
      <c r="Y1181" s="1" t="str">
        <f>IFERROR(__xludf.DUMMYFUNCTION("UNIQUE(S1181:W1181, TRUE)"),"")</f>
        <v/>
      </c>
      <c r="AE1181" s="1" t="str">
        <f t="shared" ref="AE1181:AI1181" si="1181">IF($A1181&lt;&gt;"", COUNTIF($D1181:$H1181, "=" &amp; Y1181),"")</f>
        <v/>
      </c>
      <c r="AF1181" s="1" t="str">
        <f t="shared" si="1181"/>
        <v/>
      </c>
      <c r="AG1181" s="1" t="str">
        <f t="shared" si="1181"/>
        <v/>
      </c>
      <c r="AH1181" s="1" t="str">
        <f t="shared" si="1181"/>
        <v/>
      </c>
      <c r="AI1181" s="1" t="str">
        <f t="shared" si="1181"/>
        <v/>
      </c>
      <c r="AJ1181" s="1" t="str">
        <f t="shared" si="3"/>
        <v/>
      </c>
      <c r="AL1181" s="1" t="str">
        <f>IFERROR(__xludf.DUMMYFUNCTION("IFERROR(TRANSPOSE(SORT(TRANSPOSE(FILTER(AE1181:AI1181, AE1181:AI1181&lt;&gt;0)),1, FALSE)))"),"")</f>
        <v/>
      </c>
      <c r="AM1181" s="1" t="str">
        <f>IFERROR(__xludf.DUMMYFUNCTION("""COMPUTED_VALUE"""),"")</f>
        <v/>
      </c>
      <c r="AN1181" s="1" t="str">
        <f>IFERROR(__xludf.DUMMYFUNCTION("""COMPUTED_VALUE"""),"")</f>
        <v/>
      </c>
      <c r="AO1181" s="1" t="str">
        <f>IFERROR(__xludf.DUMMYFUNCTION("""COMPUTED_VALUE"""),"")</f>
        <v/>
      </c>
      <c r="AP1181" s="1" t="str">
        <f>IFERROR(__xludf.DUMMYFUNCTION("""COMPUTED_VALUE"""),"")</f>
        <v/>
      </c>
      <c r="AR1181" s="1" t="s">
        <v>25</v>
      </c>
      <c r="AS1181" s="1" t="s">
        <v>25</v>
      </c>
      <c r="AT1181" s="1" t="s">
        <v>25</v>
      </c>
      <c r="AU1181" s="1" t="s">
        <v>25</v>
      </c>
      <c r="AV1181" s="1" t="s">
        <v>25</v>
      </c>
      <c r="AY1181" s="1" t="s">
        <v>25</v>
      </c>
      <c r="AZ1181" s="1" t="s">
        <v>25</v>
      </c>
      <c r="BA1181" s="1" t="s">
        <v>25</v>
      </c>
      <c r="BB1181" s="1" t="s">
        <v>25</v>
      </c>
      <c r="BC1181" s="1" t="s">
        <v>25</v>
      </c>
      <c r="BD1181" s="1"/>
      <c r="BE1181" s="1"/>
      <c r="BF1181" s="1"/>
      <c r="BG1181" s="1"/>
      <c r="BH1181" s="1"/>
      <c r="BI1181" s="1"/>
      <c r="BJ1181" s="1"/>
      <c r="BL1181" s="1" t="s">
        <v>25</v>
      </c>
    </row>
    <row r="1182" ht="15.75" customHeight="1">
      <c r="A1182" s="1"/>
      <c r="B1182" s="1"/>
      <c r="C1182" s="1"/>
      <c r="D1182" s="1" t="s">
        <v>25</v>
      </c>
      <c r="E1182" s="1" t="s">
        <v>25</v>
      </c>
      <c r="F1182" s="1" t="s">
        <v>25</v>
      </c>
      <c r="G1182" s="1" t="s">
        <v>25</v>
      </c>
      <c r="H1182" s="1" t="s">
        <v>25</v>
      </c>
      <c r="M1182" s="1"/>
      <c r="N1182" s="1"/>
      <c r="O1182" s="1"/>
      <c r="P1182" s="1"/>
      <c r="Q1182" s="1"/>
      <c r="S1182" s="1" t="s">
        <v>25</v>
      </c>
      <c r="T1182" s="1" t="s">
        <v>25</v>
      </c>
      <c r="U1182" s="1" t="s">
        <v>25</v>
      </c>
      <c r="V1182" s="1" t="s">
        <v>25</v>
      </c>
      <c r="W1182" s="1" t="s">
        <v>25</v>
      </c>
      <c r="Y1182" s="1" t="str">
        <f>IFERROR(__xludf.DUMMYFUNCTION("UNIQUE(S1182:W1182, TRUE)"),"")</f>
        <v/>
      </c>
      <c r="AE1182" s="1" t="str">
        <f t="shared" ref="AE1182:AI1182" si="1182">IF($A1182&lt;&gt;"", COUNTIF($D1182:$H1182, "=" &amp; Y1182),"")</f>
        <v/>
      </c>
      <c r="AF1182" s="1" t="str">
        <f t="shared" si="1182"/>
        <v/>
      </c>
      <c r="AG1182" s="1" t="str">
        <f t="shared" si="1182"/>
        <v/>
      </c>
      <c r="AH1182" s="1" t="str">
        <f t="shared" si="1182"/>
        <v/>
      </c>
      <c r="AI1182" s="1" t="str">
        <f t="shared" si="1182"/>
        <v/>
      </c>
      <c r="AJ1182" s="1" t="str">
        <f t="shared" si="3"/>
        <v/>
      </c>
      <c r="AL1182" s="1" t="str">
        <f>IFERROR(__xludf.DUMMYFUNCTION("IFERROR(TRANSPOSE(SORT(TRANSPOSE(FILTER(AE1182:AI1182, AE1182:AI1182&lt;&gt;0)),1, FALSE)))"),"")</f>
        <v/>
      </c>
      <c r="AM1182" s="1" t="str">
        <f>IFERROR(__xludf.DUMMYFUNCTION("""COMPUTED_VALUE"""),"")</f>
        <v/>
      </c>
      <c r="AN1182" s="1" t="str">
        <f>IFERROR(__xludf.DUMMYFUNCTION("""COMPUTED_VALUE"""),"")</f>
        <v/>
      </c>
      <c r="AO1182" s="1" t="str">
        <f>IFERROR(__xludf.DUMMYFUNCTION("""COMPUTED_VALUE"""),"")</f>
        <v/>
      </c>
      <c r="AP1182" s="1" t="str">
        <f>IFERROR(__xludf.DUMMYFUNCTION("""COMPUTED_VALUE"""),"")</f>
        <v/>
      </c>
      <c r="AR1182" s="1" t="s">
        <v>25</v>
      </c>
      <c r="AS1182" s="1" t="s">
        <v>25</v>
      </c>
      <c r="AT1182" s="1" t="s">
        <v>25</v>
      </c>
      <c r="AU1182" s="1" t="s">
        <v>25</v>
      </c>
      <c r="AV1182" s="1" t="s">
        <v>25</v>
      </c>
      <c r="AY1182" s="1" t="s">
        <v>25</v>
      </c>
      <c r="AZ1182" s="1" t="s">
        <v>25</v>
      </c>
      <c r="BA1182" s="1" t="s">
        <v>25</v>
      </c>
      <c r="BB1182" s="1" t="s">
        <v>25</v>
      </c>
      <c r="BC1182" s="1" t="s">
        <v>25</v>
      </c>
      <c r="BD1182" s="1"/>
      <c r="BE1182" s="1"/>
      <c r="BF1182" s="1"/>
      <c r="BG1182" s="1"/>
      <c r="BH1182" s="1"/>
      <c r="BI1182" s="1"/>
      <c r="BJ1182" s="1"/>
      <c r="BL1182" s="1" t="s">
        <v>25</v>
      </c>
    </row>
    <row r="1183" ht="15.75" customHeight="1">
      <c r="A1183" s="1"/>
      <c r="B1183" s="1"/>
      <c r="C1183" s="1"/>
      <c r="D1183" s="1" t="s">
        <v>25</v>
      </c>
      <c r="E1183" s="1" t="s">
        <v>25</v>
      </c>
      <c r="F1183" s="1" t="s">
        <v>25</v>
      </c>
      <c r="G1183" s="1" t="s">
        <v>25</v>
      </c>
      <c r="H1183" s="1" t="s">
        <v>25</v>
      </c>
      <c r="M1183" s="1"/>
      <c r="N1183" s="1"/>
      <c r="O1183" s="1"/>
      <c r="P1183" s="1"/>
      <c r="Q1183" s="1"/>
      <c r="S1183" s="1" t="s">
        <v>25</v>
      </c>
      <c r="T1183" s="1" t="s">
        <v>25</v>
      </c>
      <c r="U1183" s="1" t="s">
        <v>25</v>
      </c>
      <c r="V1183" s="1" t="s">
        <v>25</v>
      </c>
      <c r="W1183" s="1" t="s">
        <v>25</v>
      </c>
      <c r="Y1183" s="1" t="str">
        <f>IFERROR(__xludf.DUMMYFUNCTION("UNIQUE(S1183:W1183, TRUE)"),"")</f>
        <v/>
      </c>
      <c r="AE1183" s="1" t="str">
        <f t="shared" ref="AE1183:AI1183" si="1183">IF($A1183&lt;&gt;"", COUNTIF($D1183:$H1183, "=" &amp; Y1183),"")</f>
        <v/>
      </c>
      <c r="AF1183" s="1" t="str">
        <f t="shared" si="1183"/>
        <v/>
      </c>
      <c r="AG1183" s="1" t="str">
        <f t="shared" si="1183"/>
        <v/>
      </c>
      <c r="AH1183" s="1" t="str">
        <f t="shared" si="1183"/>
        <v/>
      </c>
      <c r="AI1183" s="1" t="str">
        <f t="shared" si="1183"/>
        <v/>
      </c>
      <c r="AJ1183" s="1" t="str">
        <f t="shared" si="3"/>
        <v/>
      </c>
      <c r="AL1183" s="1" t="str">
        <f>IFERROR(__xludf.DUMMYFUNCTION("IFERROR(TRANSPOSE(SORT(TRANSPOSE(FILTER(AE1183:AI1183, AE1183:AI1183&lt;&gt;0)),1, FALSE)))"),"")</f>
        <v/>
      </c>
      <c r="AM1183" s="1" t="str">
        <f>IFERROR(__xludf.DUMMYFUNCTION("""COMPUTED_VALUE"""),"")</f>
        <v/>
      </c>
      <c r="AN1183" s="1" t="str">
        <f>IFERROR(__xludf.DUMMYFUNCTION("""COMPUTED_VALUE"""),"")</f>
        <v/>
      </c>
      <c r="AO1183" s="1" t="str">
        <f>IFERROR(__xludf.DUMMYFUNCTION("""COMPUTED_VALUE"""),"")</f>
        <v/>
      </c>
      <c r="AP1183" s="1" t="str">
        <f>IFERROR(__xludf.DUMMYFUNCTION("""COMPUTED_VALUE"""),"")</f>
        <v/>
      </c>
      <c r="AR1183" s="1" t="s">
        <v>25</v>
      </c>
      <c r="AS1183" s="1" t="s">
        <v>25</v>
      </c>
      <c r="AT1183" s="1" t="s">
        <v>25</v>
      </c>
      <c r="AU1183" s="1" t="s">
        <v>25</v>
      </c>
      <c r="AV1183" s="1" t="s">
        <v>25</v>
      </c>
      <c r="AY1183" s="1" t="s">
        <v>25</v>
      </c>
      <c r="AZ1183" s="1" t="s">
        <v>25</v>
      </c>
      <c r="BA1183" s="1" t="s">
        <v>25</v>
      </c>
      <c r="BB1183" s="1" t="s">
        <v>25</v>
      </c>
      <c r="BC1183" s="1" t="s">
        <v>25</v>
      </c>
      <c r="BD1183" s="1"/>
      <c r="BE1183" s="1"/>
      <c r="BF1183" s="1"/>
      <c r="BG1183" s="1"/>
      <c r="BH1183" s="1"/>
      <c r="BI1183" s="1"/>
      <c r="BJ1183" s="1"/>
      <c r="BL1183" s="1" t="s">
        <v>25</v>
      </c>
    </row>
    <row r="1184" ht="15.75" customHeight="1">
      <c r="A1184" s="1"/>
      <c r="B1184" s="1"/>
      <c r="C1184" s="1"/>
      <c r="D1184" s="1" t="s">
        <v>25</v>
      </c>
      <c r="E1184" s="1" t="s">
        <v>25</v>
      </c>
      <c r="F1184" s="1" t="s">
        <v>25</v>
      </c>
      <c r="G1184" s="1" t="s">
        <v>25</v>
      </c>
      <c r="H1184" s="1" t="s">
        <v>25</v>
      </c>
      <c r="M1184" s="1"/>
      <c r="N1184" s="1"/>
      <c r="O1184" s="1"/>
      <c r="P1184" s="1"/>
      <c r="Q1184" s="1"/>
      <c r="S1184" s="1" t="s">
        <v>25</v>
      </c>
      <c r="T1184" s="1" t="s">
        <v>25</v>
      </c>
      <c r="U1184" s="1" t="s">
        <v>25</v>
      </c>
      <c r="V1184" s="1" t="s">
        <v>25</v>
      </c>
      <c r="W1184" s="1" t="s">
        <v>25</v>
      </c>
      <c r="Y1184" s="1" t="str">
        <f>IFERROR(__xludf.DUMMYFUNCTION("UNIQUE(S1184:W1184, TRUE)"),"")</f>
        <v/>
      </c>
      <c r="AE1184" s="1" t="str">
        <f t="shared" ref="AE1184:AI1184" si="1184">IF($A1184&lt;&gt;"", COUNTIF($D1184:$H1184, "=" &amp; Y1184),"")</f>
        <v/>
      </c>
      <c r="AF1184" s="1" t="str">
        <f t="shared" si="1184"/>
        <v/>
      </c>
      <c r="AG1184" s="1" t="str">
        <f t="shared" si="1184"/>
        <v/>
      </c>
      <c r="AH1184" s="1" t="str">
        <f t="shared" si="1184"/>
        <v/>
      </c>
      <c r="AI1184" s="1" t="str">
        <f t="shared" si="1184"/>
        <v/>
      </c>
      <c r="AJ1184" s="1" t="str">
        <f t="shared" si="3"/>
        <v/>
      </c>
      <c r="AL1184" s="1" t="str">
        <f>IFERROR(__xludf.DUMMYFUNCTION("IFERROR(TRANSPOSE(SORT(TRANSPOSE(FILTER(AE1184:AI1184, AE1184:AI1184&lt;&gt;0)),1, FALSE)))"),"")</f>
        <v/>
      </c>
      <c r="AM1184" s="1" t="str">
        <f>IFERROR(__xludf.DUMMYFUNCTION("""COMPUTED_VALUE"""),"")</f>
        <v/>
      </c>
      <c r="AN1184" s="1" t="str">
        <f>IFERROR(__xludf.DUMMYFUNCTION("""COMPUTED_VALUE"""),"")</f>
        <v/>
      </c>
      <c r="AO1184" s="1" t="str">
        <f>IFERROR(__xludf.DUMMYFUNCTION("""COMPUTED_VALUE"""),"")</f>
        <v/>
      </c>
      <c r="AP1184" s="1" t="str">
        <f>IFERROR(__xludf.DUMMYFUNCTION("""COMPUTED_VALUE"""),"")</f>
        <v/>
      </c>
      <c r="AR1184" s="1" t="s">
        <v>25</v>
      </c>
      <c r="AS1184" s="1" t="s">
        <v>25</v>
      </c>
      <c r="AT1184" s="1" t="s">
        <v>25</v>
      </c>
      <c r="AU1184" s="1" t="s">
        <v>25</v>
      </c>
      <c r="AV1184" s="1" t="s">
        <v>25</v>
      </c>
      <c r="AY1184" s="1" t="s">
        <v>25</v>
      </c>
      <c r="AZ1184" s="1" t="s">
        <v>25</v>
      </c>
      <c r="BA1184" s="1" t="s">
        <v>25</v>
      </c>
      <c r="BB1184" s="1" t="s">
        <v>25</v>
      </c>
      <c r="BC1184" s="1" t="s">
        <v>25</v>
      </c>
      <c r="BD1184" s="1"/>
      <c r="BE1184" s="1"/>
      <c r="BF1184" s="1"/>
      <c r="BG1184" s="1"/>
      <c r="BH1184" s="1"/>
      <c r="BI1184" s="1"/>
      <c r="BJ1184" s="1"/>
      <c r="BL1184" s="1" t="s">
        <v>25</v>
      </c>
    </row>
    <row r="1185" ht="15.75" customHeight="1">
      <c r="A1185" s="1"/>
      <c r="B1185" s="1"/>
      <c r="C1185" s="1"/>
      <c r="D1185" s="1" t="s">
        <v>25</v>
      </c>
      <c r="E1185" s="1" t="s">
        <v>25</v>
      </c>
      <c r="F1185" s="1" t="s">
        <v>25</v>
      </c>
      <c r="G1185" s="1" t="s">
        <v>25</v>
      </c>
      <c r="H1185" s="1" t="s">
        <v>25</v>
      </c>
      <c r="M1185" s="1"/>
      <c r="N1185" s="1"/>
      <c r="O1185" s="1"/>
      <c r="P1185" s="1"/>
      <c r="Q1185" s="1"/>
      <c r="S1185" s="1" t="s">
        <v>25</v>
      </c>
      <c r="T1185" s="1" t="s">
        <v>25</v>
      </c>
      <c r="U1185" s="1" t="s">
        <v>25</v>
      </c>
      <c r="V1185" s="1" t="s">
        <v>25</v>
      </c>
      <c r="W1185" s="1" t="s">
        <v>25</v>
      </c>
      <c r="Y1185" s="1" t="str">
        <f>IFERROR(__xludf.DUMMYFUNCTION("UNIQUE(S1185:W1185, TRUE)"),"")</f>
        <v/>
      </c>
      <c r="AE1185" s="1" t="str">
        <f t="shared" ref="AE1185:AI1185" si="1185">IF($A1185&lt;&gt;"", COUNTIF($D1185:$H1185, "=" &amp; Y1185),"")</f>
        <v/>
      </c>
      <c r="AF1185" s="1" t="str">
        <f t="shared" si="1185"/>
        <v/>
      </c>
      <c r="AG1185" s="1" t="str">
        <f t="shared" si="1185"/>
        <v/>
      </c>
      <c r="AH1185" s="1" t="str">
        <f t="shared" si="1185"/>
        <v/>
      </c>
      <c r="AI1185" s="1" t="str">
        <f t="shared" si="1185"/>
        <v/>
      </c>
      <c r="AJ1185" s="1" t="str">
        <f t="shared" si="3"/>
        <v/>
      </c>
      <c r="AL1185" s="1" t="str">
        <f>IFERROR(__xludf.DUMMYFUNCTION("IFERROR(TRANSPOSE(SORT(TRANSPOSE(FILTER(AE1185:AI1185, AE1185:AI1185&lt;&gt;0)),1, FALSE)))"),"")</f>
        <v/>
      </c>
      <c r="AM1185" s="1" t="str">
        <f>IFERROR(__xludf.DUMMYFUNCTION("""COMPUTED_VALUE"""),"")</f>
        <v/>
      </c>
      <c r="AN1185" s="1" t="str">
        <f>IFERROR(__xludf.DUMMYFUNCTION("""COMPUTED_VALUE"""),"")</f>
        <v/>
      </c>
      <c r="AO1185" s="1" t="str">
        <f>IFERROR(__xludf.DUMMYFUNCTION("""COMPUTED_VALUE"""),"")</f>
        <v/>
      </c>
      <c r="AP1185" s="1" t="str">
        <f>IFERROR(__xludf.DUMMYFUNCTION("""COMPUTED_VALUE"""),"")</f>
        <v/>
      </c>
      <c r="AR1185" s="1" t="s">
        <v>25</v>
      </c>
      <c r="AS1185" s="1" t="s">
        <v>25</v>
      </c>
      <c r="AT1185" s="1" t="s">
        <v>25</v>
      </c>
      <c r="AU1185" s="1" t="s">
        <v>25</v>
      </c>
      <c r="AV1185" s="1" t="s">
        <v>25</v>
      </c>
      <c r="AY1185" s="1" t="s">
        <v>25</v>
      </c>
      <c r="AZ1185" s="1" t="s">
        <v>25</v>
      </c>
      <c r="BA1185" s="1" t="s">
        <v>25</v>
      </c>
      <c r="BB1185" s="1" t="s">
        <v>25</v>
      </c>
      <c r="BC1185" s="1" t="s">
        <v>25</v>
      </c>
      <c r="BD1185" s="1"/>
      <c r="BE1185" s="1"/>
      <c r="BF1185" s="1"/>
      <c r="BG1185" s="1"/>
      <c r="BH1185" s="1"/>
      <c r="BI1185" s="1"/>
      <c r="BJ1185" s="1"/>
      <c r="BL1185" s="1" t="s">
        <v>25</v>
      </c>
    </row>
    <row r="1186" ht="15.75" customHeight="1">
      <c r="A1186" s="1"/>
      <c r="B1186" s="1"/>
      <c r="C1186" s="1"/>
      <c r="D1186" s="1" t="s">
        <v>25</v>
      </c>
      <c r="E1186" s="1" t="s">
        <v>25</v>
      </c>
      <c r="F1186" s="1" t="s">
        <v>25</v>
      </c>
      <c r="G1186" s="1" t="s">
        <v>25</v>
      </c>
      <c r="H1186" s="1" t="s">
        <v>25</v>
      </c>
      <c r="M1186" s="1"/>
      <c r="N1186" s="1"/>
      <c r="O1186" s="1"/>
      <c r="P1186" s="1"/>
      <c r="Q1186" s="1"/>
      <c r="S1186" s="1" t="s">
        <v>25</v>
      </c>
      <c r="T1186" s="1" t="s">
        <v>25</v>
      </c>
      <c r="U1186" s="1" t="s">
        <v>25</v>
      </c>
      <c r="V1186" s="1" t="s">
        <v>25</v>
      </c>
      <c r="W1186" s="1" t="s">
        <v>25</v>
      </c>
      <c r="Y1186" s="1" t="str">
        <f>IFERROR(__xludf.DUMMYFUNCTION("UNIQUE(S1186:W1186, TRUE)"),"")</f>
        <v/>
      </c>
      <c r="AE1186" s="1" t="str">
        <f t="shared" ref="AE1186:AI1186" si="1186">IF($A1186&lt;&gt;"", COUNTIF($D1186:$H1186, "=" &amp; Y1186),"")</f>
        <v/>
      </c>
      <c r="AF1186" s="1" t="str">
        <f t="shared" si="1186"/>
        <v/>
      </c>
      <c r="AG1186" s="1" t="str">
        <f t="shared" si="1186"/>
        <v/>
      </c>
      <c r="AH1186" s="1" t="str">
        <f t="shared" si="1186"/>
        <v/>
      </c>
      <c r="AI1186" s="1" t="str">
        <f t="shared" si="1186"/>
        <v/>
      </c>
      <c r="AJ1186" s="1" t="str">
        <f t="shared" si="3"/>
        <v/>
      </c>
      <c r="AL1186" s="1" t="str">
        <f>IFERROR(__xludf.DUMMYFUNCTION("IFERROR(TRANSPOSE(SORT(TRANSPOSE(FILTER(AE1186:AI1186, AE1186:AI1186&lt;&gt;0)),1, FALSE)))"),"")</f>
        <v/>
      </c>
      <c r="AM1186" s="1" t="str">
        <f>IFERROR(__xludf.DUMMYFUNCTION("""COMPUTED_VALUE"""),"")</f>
        <v/>
      </c>
      <c r="AN1186" s="1" t="str">
        <f>IFERROR(__xludf.DUMMYFUNCTION("""COMPUTED_VALUE"""),"")</f>
        <v/>
      </c>
      <c r="AO1186" s="1" t="str">
        <f>IFERROR(__xludf.DUMMYFUNCTION("""COMPUTED_VALUE"""),"")</f>
        <v/>
      </c>
      <c r="AP1186" s="1" t="str">
        <f>IFERROR(__xludf.DUMMYFUNCTION("""COMPUTED_VALUE"""),"")</f>
        <v/>
      </c>
      <c r="AR1186" s="1" t="s">
        <v>25</v>
      </c>
      <c r="AS1186" s="1" t="s">
        <v>25</v>
      </c>
      <c r="AT1186" s="1" t="s">
        <v>25</v>
      </c>
      <c r="AU1186" s="1" t="s">
        <v>25</v>
      </c>
      <c r="AV1186" s="1" t="s">
        <v>25</v>
      </c>
      <c r="AY1186" s="1" t="s">
        <v>25</v>
      </c>
      <c r="AZ1186" s="1" t="s">
        <v>25</v>
      </c>
      <c r="BA1186" s="1" t="s">
        <v>25</v>
      </c>
      <c r="BB1186" s="1" t="s">
        <v>25</v>
      </c>
      <c r="BC1186" s="1" t="s">
        <v>25</v>
      </c>
      <c r="BD1186" s="1"/>
      <c r="BE1186" s="1"/>
      <c r="BF1186" s="1"/>
      <c r="BG1186" s="1"/>
      <c r="BH1186" s="1"/>
      <c r="BI1186" s="1"/>
      <c r="BJ1186" s="1"/>
      <c r="BL1186" s="1" t="s">
        <v>25</v>
      </c>
    </row>
    <row r="1187" ht="15.75" customHeight="1">
      <c r="A1187" s="1"/>
      <c r="B1187" s="1"/>
      <c r="C1187" s="1"/>
      <c r="D1187" s="1" t="s">
        <v>25</v>
      </c>
      <c r="E1187" s="1" t="s">
        <v>25</v>
      </c>
      <c r="F1187" s="1" t="s">
        <v>25</v>
      </c>
      <c r="G1187" s="1" t="s">
        <v>25</v>
      </c>
      <c r="H1187" s="1" t="s">
        <v>25</v>
      </c>
      <c r="M1187" s="1"/>
      <c r="N1187" s="1"/>
      <c r="O1187" s="1"/>
      <c r="P1187" s="1"/>
      <c r="Q1187" s="1"/>
      <c r="S1187" s="1" t="s">
        <v>25</v>
      </c>
      <c r="T1187" s="1" t="s">
        <v>25</v>
      </c>
      <c r="U1187" s="1" t="s">
        <v>25</v>
      </c>
      <c r="V1187" s="1" t="s">
        <v>25</v>
      </c>
      <c r="W1187" s="1" t="s">
        <v>25</v>
      </c>
      <c r="Y1187" s="1" t="str">
        <f>IFERROR(__xludf.DUMMYFUNCTION("UNIQUE(S1187:W1187, TRUE)"),"")</f>
        <v/>
      </c>
      <c r="AE1187" s="1" t="str">
        <f t="shared" ref="AE1187:AI1187" si="1187">IF($A1187&lt;&gt;"", COUNTIF($D1187:$H1187, "=" &amp; Y1187),"")</f>
        <v/>
      </c>
      <c r="AF1187" s="1" t="str">
        <f t="shared" si="1187"/>
        <v/>
      </c>
      <c r="AG1187" s="1" t="str">
        <f t="shared" si="1187"/>
        <v/>
      </c>
      <c r="AH1187" s="1" t="str">
        <f t="shared" si="1187"/>
        <v/>
      </c>
      <c r="AI1187" s="1" t="str">
        <f t="shared" si="1187"/>
        <v/>
      </c>
      <c r="AJ1187" s="1" t="str">
        <f t="shared" si="3"/>
        <v/>
      </c>
      <c r="AL1187" s="1" t="str">
        <f>IFERROR(__xludf.DUMMYFUNCTION("IFERROR(TRANSPOSE(SORT(TRANSPOSE(FILTER(AE1187:AI1187, AE1187:AI1187&lt;&gt;0)),1, FALSE)))"),"")</f>
        <v/>
      </c>
      <c r="AM1187" s="1" t="str">
        <f>IFERROR(__xludf.DUMMYFUNCTION("""COMPUTED_VALUE"""),"")</f>
        <v/>
      </c>
      <c r="AN1187" s="1" t="str">
        <f>IFERROR(__xludf.DUMMYFUNCTION("""COMPUTED_VALUE"""),"")</f>
        <v/>
      </c>
      <c r="AO1187" s="1" t="str">
        <f>IFERROR(__xludf.DUMMYFUNCTION("""COMPUTED_VALUE"""),"")</f>
        <v/>
      </c>
      <c r="AP1187" s="1" t="str">
        <f>IFERROR(__xludf.DUMMYFUNCTION("""COMPUTED_VALUE"""),"")</f>
        <v/>
      </c>
      <c r="AR1187" s="1" t="s">
        <v>25</v>
      </c>
      <c r="AS1187" s="1" t="s">
        <v>25</v>
      </c>
      <c r="AT1187" s="1" t="s">
        <v>25</v>
      </c>
      <c r="AU1187" s="1" t="s">
        <v>25</v>
      </c>
      <c r="AV1187" s="1" t="s">
        <v>25</v>
      </c>
      <c r="AY1187" s="1" t="s">
        <v>25</v>
      </c>
      <c r="AZ1187" s="1" t="s">
        <v>25</v>
      </c>
      <c r="BA1187" s="1" t="s">
        <v>25</v>
      </c>
      <c r="BB1187" s="1" t="s">
        <v>25</v>
      </c>
      <c r="BC1187" s="1" t="s">
        <v>25</v>
      </c>
      <c r="BD1187" s="1"/>
      <c r="BE1187" s="1"/>
      <c r="BF1187" s="1"/>
      <c r="BG1187" s="1"/>
      <c r="BH1187" s="1"/>
      <c r="BI1187" s="1"/>
      <c r="BJ1187" s="1"/>
      <c r="BL1187" s="1" t="s">
        <v>25</v>
      </c>
    </row>
    <row r="1188" ht="15.75" customHeight="1">
      <c r="A1188" s="1"/>
      <c r="B1188" s="1"/>
      <c r="C1188" s="1"/>
      <c r="D1188" s="1" t="s">
        <v>25</v>
      </c>
      <c r="E1188" s="1" t="s">
        <v>25</v>
      </c>
      <c r="F1188" s="1" t="s">
        <v>25</v>
      </c>
      <c r="G1188" s="1" t="s">
        <v>25</v>
      </c>
      <c r="H1188" s="1" t="s">
        <v>25</v>
      </c>
      <c r="M1188" s="1"/>
      <c r="N1188" s="1"/>
      <c r="O1188" s="1"/>
      <c r="P1188" s="1"/>
      <c r="Q1188" s="1"/>
      <c r="S1188" s="1" t="s">
        <v>25</v>
      </c>
      <c r="T1188" s="1" t="s">
        <v>25</v>
      </c>
      <c r="U1188" s="1" t="s">
        <v>25</v>
      </c>
      <c r="V1188" s="1" t="s">
        <v>25</v>
      </c>
      <c r="W1188" s="1" t="s">
        <v>25</v>
      </c>
      <c r="Y1188" s="1" t="str">
        <f>IFERROR(__xludf.DUMMYFUNCTION("UNIQUE(S1188:W1188, TRUE)"),"")</f>
        <v/>
      </c>
      <c r="AE1188" s="1" t="str">
        <f t="shared" ref="AE1188:AI1188" si="1188">IF($A1188&lt;&gt;"", COUNTIF($D1188:$H1188, "=" &amp; Y1188),"")</f>
        <v/>
      </c>
      <c r="AF1188" s="1" t="str">
        <f t="shared" si="1188"/>
        <v/>
      </c>
      <c r="AG1188" s="1" t="str">
        <f t="shared" si="1188"/>
        <v/>
      </c>
      <c r="AH1188" s="1" t="str">
        <f t="shared" si="1188"/>
        <v/>
      </c>
      <c r="AI1188" s="1" t="str">
        <f t="shared" si="1188"/>
        <v/>
      </c>
      <c r="AJ1188" s="1" t="str">
        <f t="shared" si="3"/>
        <v/>
      </c>
      <c r="AL1188" s="1" t="str">
        <f>IFERROR(__xludf.DUMMYFUNCTION("IFERROR(TRANSPOSE(SORT(TRANSPOSE(FILTER(AE1188:AI1188, AE1188:AI1188&lt;&gt;0)),1, FALSE)))"),"")</f>
        <v/>
      </c>
      <c r="AM1188" s="1" t="str">
        <f>IFERROR(__xludf.DUMMYFUNCTION("""COMPUTED_VALUE"""),"")</f>
        <v/>
      </c>
      <c r="AN1188" s="1" t="str">
        <f>IFERROR(__xludf.DUMMYFUNCTION("""COMPUTED_VALUE"""),"")</f>
        <v/>
      </c>
      <c r="AO1188" s="1" t="str">
        <f>IFERROR(__xludf.DUMMYFUNCTION("""COMPUTED_VALUE"""),"")</f>
        <v/>
      </c>
      <c r="AP1188" s="1" t="str">
        <f>IFERROR(__xludf.DUMMYFUNCTION("""COMPUTED_VALUE"""),"")</f>
        <v/>
      </c>
      <c r="AR1188" s="1" t="s">
        <v>25</v>
      </c>
      <c r="AS1188" s="1" t="s">
        <v>25</v>
      </c>
      <c r="AT1188" s="1" t="s">
        <v>25</v>
      </c>
      <c r="AU1188" s="1" t="s">
        <v>25</v>
      </c>
      <c r="AV1188" s="1" t="s">
        <v>25</v>
      </c>
      <c r="AY1188" s="1" t="s">
        <v>25</v>
      </c>
      <c r="AZ1188" s="1" t="s">
        <v>25</v>
      </c>
      <c r="BA1188" s="1" t="s">
        <v>25</v>
      </c>
      <c r="BB1188" s="1" t="s">
        <v>25</v>
      </c>
      <c r="BC1188" s="1" t="s">
        <v>25</v>
      </c>
      <c r="BD1188" s="1"/>
      <c r="BE1188" s="1"/>
      <c r="BF1188" s="1"/>
      <c r="BG1188" s="1"/>
      <c r="BH1188" s="1"/>
      <c r="BI1188" s="1"/>
      <c r="BJ1188" s="1"/>
      <c r="BL1188" s="1" t="s">
        <v>25</v>
      </c>
    </row>
    <row r="1189" ht="15.75" customHeight="1">
      <c r="A1189" s="1"/>
      <c r="B1189" s="1"/>
      <c r="C1189" s="1"/>
      <c r="D1189" s="1" t="s">
        <v>25</v>
      </c>
      <c r="E1189" s="1" t="s">
        <v>25</v>
      </c>
      <c r="F1189" s="1" t="s">
        <v>25</v>
      </c>
      <c r="G1189" s="1" t="s">
        <v>25</v>
      </c>
      <c r="H1189" s="1" t="s">
        <v>25</v>
      </c>
      <c r="M1189" s="1"/>
      <c r="N1189" s="1"/>
      <c r="O1189" s="1"/>
      <c r="P1189" s="1"/>
      <c r="Q1189" s="1"/>
      <c r="S1189" s="1" t="s">
        <v>25</v>
      </c>
      <c r="T1189" s="1" t="s">
        <v>25</v>
      </c>
      <c r="U1189" s="1" t="s">
        <v>25</v>
      </c>
      <c r="V1189" s="1" t="s">
        <v>25</v>
      </c>
      <c r="W1189" s="1" t="s">
        <v>25</v>
      </c>
      <c r="Y1189" s="1" t="str">
        <f>IFERROR(__xludf.DUMMYFUNCTION("UNIQUE(S1189:W1189, TRUE)"),"")</f>
        <v/>
      </c>
      <c r="AE1189" s="1" t="str">
        <f t="shared" ref="AE1189:AI1189" si="1189">IF($A1189&lt;&gt;"", COUNTIF($D1189:$H1189, "=" &amp; Y1189),"")</f>
        <v/>
      </c>
      <c r="AF1189" s="1" t="str">
        <f t="shared" si="1189"/>
        <v/>
      </c>
      <c r="AG1189" s="1" t="str">
        <f t="shared" si="1189"/>
        <v/>
      </c>
      <c r="AH1189" s="1" t="str">
        <f t="shared" si="1189"/>
        <v/>
      </c>
      <c r="AI1189" s="1" t="str">
        <f t="shared" si="1189"/>
        <v/>
      </c>
      <c r="AJ1189" s="1" t="str">
        <f t="shared" si="3"/>
        <v/>
      </c>
      <c r="AL1189" s="1" t="str">
        <f>IFERROR(__xludf.DUMMYFUNCTION("IFERROR(TRANSPOSE(SORT(TRANSPOSE(FILTER(AE1189:AI1189, AE1189:AI1189&lt;&gt;0)),1, FALSE)))"),"")</f>
        <v/>
      </c>
      <c r="AM1189" s="1" t="str">
        <f>IFERROR(__xludf.DUMMYFUNCTION("""COMPUTED_VALUE"""),"")</f>
        <v/>
      </c>
      <c r="AN1189" s="1" t="str">
        <f>IFERROR(__xludf.DUMMYFUNCTION("""COMPUTED_VALUE"""),"")</f>
        <v/>
      </c>
      <c r="AO1189" s="1" t="str">
        <f>IFERROR(__xludf.DUMMYFUNCTION("""COMPUTED_VALUE"""),"")</f>
        <v/>
      </c>
      <c r="AP1189" s="1" t="str">
        <f>IFERROR(__xludf.DUMMYFUNCTION("""COMPUTED_VALUE"""),"")</f>
        <v/>
      </c>
      <c r="AR1189" s="1" t="s">
        <v>25</v>
      </c>
      <c r="AS1189" s="1" t="s">
        <v>25</v>
      </c>
      <c r="AT1189" s="1" t="s">
        <v>25</v>
      </c>
      <c r="AU1189" s="1" t="s">
        <v>25</v>
      </c>
      <c r="AV1189" s="1" t="s">
        <v>25</v>
      </c>
      <c r="AY1189" s="1" t="s">
        <v>25</v>
      </c>
      <c r="AZ1189" s="1" t="s">
        <v>25</v>
      </c>
      <c r="BA1189" s="1" t="s">
        <v>25</v>
      </c>
      <c r="BB1189" s="1" t="s">
        <v>25</v>
      </c>
      <c r="BC1189" s="1" t="s">
        <v>25</v>
      </c>
      <c r="BD1189" s="1"/>
      <c r="BE1189" s="1"/>
      <c r="BF1189" s="1"/>
      <c r="BG1189" s="1"/>
      <c r="BH1189" s="1"/>
      <c r="BI1189" s="1"/>
      <c r="BJ1189" s="1"/>
      <c r="BL1189" s="1" t="s">
        <v>25</v>
      </c>
    </row>
    <row r="1190" ht="15.75" customHeight="1">
      <c r="A1190" s="1"/>
      <c r="B1190" s="1"/>
      <c r="C1190" s="1"/>
      <c r="D1190" s="1" t="s">
        <v>25</v>
      </c>
      <c r="E1190" s="1" t="s">
        <v>25</v>
      </c>
      <c r="F1190" s="1" t="s">
        <v>25</v>
      </c>
      <c r="G1190" s="1" t="s">
        <v>25</v>
      </c>
      <c r="H1190" s="1" t="s">
        <v>25</v>
      </c>
      <c r="M1190" s="1"/>
      <c r="N1190" s="1"/>
      <c r="O1190" s="1"/>
      <c r="P1190" s="1"/>
      <c r="Q1190" s="1"/>
      <c r="S1190" s="1" t="s">
        <v>25</v>
      </c>
      <c r="T1190" s="1" t="s">
        <v>25</v>
      </c>
      <c r="U1190" s="1" t="s">
        <v>25</v>
      </c>
      <c r="V1190" s="1" t="s">
        <v>25</v>
      </c>
      <c r="W1190" s="1" t="s">
        <v>25</v>
      </c>
      <c r="Y1190" s="1" t="str">
        <f>IFERROR(__xludf.DUMMYFUNCTION("UNIQUE(S1190:W1190, TRUE)"),"")</f>
        <v/>
      </c>
      <c r="AE1190" s="1" t="str">
        <f t="shared" ref="AE1190:AI1190" si="1190">IF($A1190&lt;&gt;"", COUNTIF($D1190:$H1190, "=" &amp; Y1190),"")</f>
        <v/>
      </c>
      <c r="AF1190" s="1" t="str">
        <f t="shared" si="1190"/>
        <v/>
      </c>
      <c r="AG1190" s="1" t="str">
        <f t="shared" si="1190"/>
        <v/>
      </c>
      <c r="AH1190" s="1" t="str">
        <f t="shared" si="1190"/>
        <v/>
      </c>
      <c r="AI1190" s="1" t="str">
        <f t="shared" si="1190"/>
        <v/>
      </c>
      <c r="AJ1190" s="1" t="str">
        <f t="shared" si="3"/>
        <v/>
      </c>
      <c r="AL1190" s="1" t="str">
        <f>IFERROR(__xludf.DUMMYFUNCTION("IFERROR(TRANSPOSE(SORT(TRANSPOSE(FILTER(AE1190:AI1190, AE1190:AI1190&lt;&gt;0)),1, FALSE)))"),"")</f>
        <v/>
      </c>
      <c r="AM1190" s="1" t="str">
        <f>IFERROR(__xludf.DUMMYFUNCTION("""COMPUTED_VALUE"""),"")</f>
        <v/>
      </c>
      <c r="AN1190" s="1" t="str">
        <f>IFERROR(__xludf.DUMMYFUNCTION("""COMPUTED_VALUE"""),"")</f>
        <v/>
      </c>
      <c r="AO1190" s="1" t="str">
        <f>IFERROR(__xludf.DUMMYFUNCTION("""COMPUTED_VALUE"""),"")</f>
        <v/>
      </c>
      <c r="AP1190" s="1" t="str">
        <f>IFERROR(__xludf.DUMMYFUNCTION("""COMPUTED_VALUE"""),"")</f>
        <v/>
      </c>
      <c r="AR1190" s="1" t="s">
        <v>25</v>
      </c>
      <c r="AS1190" s="1" t="s">
        <v>25</v>
      </c>
      <c r="AT1190" s="1" t="s">
        <v>25</v>
      </c>
      <c r="AU1190" s="1" t="s">
        <v>25</v>
      </c>
      <c r="AV1190" s="1" t="s">
        <v>25</v>
      </c>
      <c r="AY1190" s="1" t="s">
        <v>25</v>
      </c>
      <c r="AZ1190" s="1" t="s">
        <v>25</v>
      </c>
      <c r="BA1190" s="1" t="s">
        <v>25</v>
      </c>
      <c r="BB1190" s="1" t="s">
        <v>25</v>
      </c>
      <c r="BC1190" s="1" t="s">
        <v>25</v>
      </c>
      <c r="BD1190" s="1"/>
      <c r="BE1190" s="1"/>
      <c r="BF1190" s="1"/>
      <c r="BG1190" s="1"/>
      <c r="BH1190" s="1"/>
      <c r="BI1190" s="1"/>
      <c r="BJ1190" s="1"/>
      <c r="BL1190" s="1" t="s">
        <v>25</v>
      </c>
    </row>
    <row r="1191" ht="15.75" customHeight="1">
      <c r="A1191" s="1"/>
      <c r="B1191" s="1"/>
      <c r="C1191" s="1"/>
      <c r="D1191" s="1" t="s">
        <v>25</v>
      </c>
      <c r="E1191" s="1" t="s">
        <v>25</v>
      </c>
      <c r="F1191" s="1" t="s">
        <v>25</v>
      </c>
      <c r="G1191" s="1" t="s">
        <v>25</v>
      </c>
      <c r="H1191" s="1" t="s">
        <v>25</v>
      </c>
      <c r="M1191" s="1"/>
      <c r="N1191" s="1"/>
      <c r="O1191" s="1"/>
      <c r="P1191" s="1"/>
      <c r="Q1191" s="1"/>
      <c r="S1191" s="1" t="s">
        <v>25</v>
      </c>
      <c r="T1191" s="1" t="s">
        <v>25</v>
      </c>
      <c r="U1191" s="1" t="s">
        <v>25</v>
      </c>
      <c r="V1191" s="1" t="s">
        <v>25</v>
      </c>
      <c r="W1191" s="1" t="s">
        <v>25</v>
      </c>
      <c r="Y1191" s="1" t="str">
        <f>IFERROR(__xludf.DUMMYFUNCTION("UNIQUE(S1191:W1191, TRUE)"),"")</f>
        <v/>
      </c>
      <c r="AE1191" s="1" t="str">
        <f t="shared" ref="AE1191:AI1191" si="1191">IF($A1191&lt;&gt;"", COUNTIF($D1191:$H1191, "=" &amp; Y1191),"")</f>
        <v/>
      </c>
      <c r="AF1191" s="1" t="str">
        <f t="shared" si="1191"/>
        <v/>
      </c>
      <c r="AG1191" s="1" t="str">
        <f t="shared" si="1191"/>
        <v/>
      </c>
      <c r="AH1191" s="1" t="str">
        <f t="shared" si="1191"/>
        <v/>
      </c>
      <c r="AI1191" s="1" t="str">
        <f t="shared" si="1191"/>
        <v/>
      </c>
      <c r="AJ1191" s="1" t="str">
        <f t="shared" si="3"/>
        <v/>
      </c>
      <c r="AL1191" s="1" t="str">
        <f>IFERROR(__xludf.DUMMYFUNCTION("IFERROR(TRANSPOSE(SORT(TRANSPOSE(FILTER(AE1191:AI1191, AE1191:AI1191&lt;&gt;0)),1, FALSE)))"),"")</f>
        <v/>
      </c>
      <c r="AM1191" s="1" t="str">
        <f>IFERROR(__xludf.DUMMYFUNCTION("""COMPUTED_VALUE"""),"")</f>
        <v/>
      </c>
      <c r="AN1191" s="1" t="str">
        <f>IFERROR(__xludf.DUMMYFUNCTION("""COMPUTED_VALUE"""),"")</f>
        <v/>
      </c>
      <c r="AO1191" s="1" t="str">
        <f>IFERROR(__xludf.DUMMYFUNCTION("""COMPUTED_VALUE"""),"")</f>
        <v/>
      </c>
      <c r="AP1191" s="1" t="str">
        <f>IFERROR(__xludf.DUMMYFUNCTION("""COMPUTED_VALUE"""),"")</f>
        <v/>
      </c>
      <c r="AR1191" s="1" t="s">
        <v>25</v>
      </c>
      <c r="AS1191" s="1" t="s">
        <v>25</v>
      </c>
      <c r="AT1191" s="1" t="s">
        <v>25</v>
      </c>
      <c r="AU1191" s="1" t="s">
        <v>25</v>
      </c>
      <c r="AV1191" s="1" t="s">
        <v>25</v>
      </c>
      <c r="AY1191" s="1" t="s">
        <v>25</v>
      </c>
      <c r="AZ1191" s="1" t="s">
        <v>25</v>
      </c>
      <c r="BA1191" s="1" t="s">
        <v>25</v>
      </c>
      <c r="BB1191" s="1" t="s">
        <v>25</v>
      </c>
      <c r="BC1191" s="1" t="s">
        <v>25</v>
      </c>
      <c r="BD1191" s="1"/>
      <c r="BE1191" s="1"/>
      <c r="BF1191" s="1"/>
      <c r="BG1191" s="1"/>
      <c r="BH1191" s="1"/>
      <c r="BI1191" s="1"/>
      <c r="BJ1191" s="1"/>
      <c r="BL1191" s="1" t="s">
        <v>25</v>
      </c>
    </row>
    <row r="1192" ht="15.75" customHeight="1">
      <c r="A1192" s="1"/>
      <c r="B1192" s="1"/>
      <c r="C1192" s="1"/>
      <c r="D1192" s="1" t="s">
        <v>25</v>
      </c>
      <c r="E1192" s="1" t="s">
        <v>25</v>
      </c>
      <c r="F1192" s="1" t="s">
        <v>25</v>
      </c>
      <c r="G1192" s="1" t="s">
        <v>25</v>
      </c>
      <c r="H1192" s="1" t="s">
        <v>25</v>
      </c>
      <c r="M1192" s="1"/>
      <c r="N1192" s="1"/>
      <c r="O1192" s="1"/>
      <c r="P1192" s="1"/>
      <c r="Q1192" s="1"/>
      <c r="S1192" s="1" t="s">
        <v>25</v>
      </c>
      <c r="T1192" s="1" t="s">
        <v>25</v>
      </c>
      <c r="U1192" s="1" t="s">
        <v>25</v>
      </c>
      <c r="V1192" s="1" t="s">
        <v>25</v>
      </c>
      <c r="W1192" s="1" t="s">
        <v>25</v>
      </c>
      <c r="Y1192" s="1" t="str">
        <f>IFERROR(__xludf.DUMMYFUNCTION("UNIQUE(S1192:W1192, TRUE)"),"")</f>
        <v/>
      </c>
      <c r="AE1192" s="1" t="str">
        <f t="shared" ref="AE1192:AI1192" si="1192">IF($A1192&lt;&gt;"", COUNTIF($D1192:$H1192, "=" &amp; Y1192),"")</f>
        <v/>
      </c>
      <c r="AF1192" s="1" t="str">
        <f t="shared" si="1192"/>
        <v/>
      </c>
      <c r="AG1192" s="1" t="str">
        <f t="shared" si="1192"/>
        <v/>
      </c>
      <c r="AH1192" s="1" t="str">
        <f t="shared" si="1192"/>
        <v/>
      </c>
      <c r="AI1192" s="1" t="str">
        <f t="shared" si="1192"/>
        <v/>
      </c>
      <c r="AJ1192" s="1" t="str">
        <f t="shared" si="3"/>
        <v/>
      </c>
      <c r="AL1192" s="1" t="str">
        <f>IFERROR(__xludf.DUMMYFUNCTION("IFERROR(TRANSPOSE(SORT(TRANSPOSE(FILTER(AE1192:AI1192, AE1192:AI1192&lt;&gt;0)),1, FALSE)))"),"")</f>
        <v/>
      </c>
      <c r="AM1192" s="1" t="str">
        <f>IFERROR(__xludf.DUMMYFUNCTION("""COMPUTED_VALUE"""),"")</f>
        <v/>
      </c>
      <c r="AN1192" s="1" t="str">
        <f>IFERROR(__xludf.DUMMYFUNCTION("""COMPUTED_VALUE"""),"")</f>
        <v/>
      </c>
      <c r="AO1192" s="1" t="str">
        <f>IFERROR(__xludf.DUMMYFUNCTION("""COMPUTED_VALUE"""),"")</f>
        <v/>
      </c>
      <c r="AP1192" s="1" t="str">
        <f>IFERROR(__xludf.DUMMYFUNCTION("""COMPUTED_VALUE"""),"")</f>
        <v/>
      </c>
      <c r="AR1192" s="1" t="s">
        <v>25</v>
      </c>
      <c r="AS1192" s="1" t="s">
        <v>25</v>
      </c>
      <c r="AT1192" s="1" t="s">
        <v>25</v>
      </c>
      <c r="AU1192" s="1" t="s">
        <v>25</v>
      </c>
      <c r="AV1192" s="1" t="s">
        <v>25</v>
      </c>
      <c r="AY1192" s="1" t="s">
        <v>25</v>
      </c>
      <c r="AZ1192" s="1" t="s">
        <v>25</v>
      </c>
      <c r="BA1192" s="1" t="s">
        <v>25</v>
      </c>
      <c r="BB1192" s="1" t="s">
        <v>25</v>
      </c>
      <c r="BC1192" s="1" t="s">
        <v>25</v>
      </c>
      <c r="BD1192" s="1"/>
      <c r="BE1192" s="1"/>
      <c r="BF1192" s="1"/>
      <c r="BG1192" s="1"/>
      <c r="BH1192" s="1"/>
      <c r="BI1192" s="1"/>
      <c r="BJ1192" s="1"/>
      <c r="BL1192" s="1" t="s">
        <v>25</v>
      </c>
    </row>
    <row r="1193" ht="15.75" customHeight="1">
      <c r="A1193" s="1"/>
      <c r="B1193" s="1"/>
      <c r="C1193" s="1"/>
      <c r="D1193" s="1" t="s">
        <v>25</v>
      </c>
      <c r="E1193" s="1" t="s">
        <v>25</v>
      </c>
      <c r="F1193" s="1" t="s">
        <v>25</v>
      </c>
      <c r="G1193" s="1" t="s">
        <v>25</v>
      </c>
      <c r="H1193" s="1" t="s">
        <v>25</v>
      </c>
      <c r="M1193" s="1"/>
      <c r="N1193" s="1"/>
      <c r="O1193" s="1"/>
      <c r="P1193" s="1"/>
      <c r="Q1193" s="1"/>
      <c r="S1193" s="1" t="s">
        <v>25</v>
      </c>
      <c r="T1193" s="1" t="s">
        <v>25</v>
      </c>
      <c r="U1193" s="1" t="s">
        <v>25</v>
      </c>
      <c r="V1193" s="1" t="s">
        <v>25</v>
      </c>
      <c r="W1193" s="1" t="s">
        <v>25</v>
      </c>
      <c r="Y1193" s="1" t="str">
        <f>IFERROR(__xludf.DUMMYFUNCTION("UNIQUE(S1193:W1193, TRUE)"),"")</f>
        <v/>
      </c>
      <c r="AE1193" s="1" t="str">
        <f t="shared" ref="AE1193:AI1193" si="1193">IF($A1193&lt;&gt;"", COUNTIF($D1193:$H1193, "=" &amp; Y1193),"")</f>
        <v/>
      </c>
      <c r="AF1193" s="1" t="str">
        <f t="shared" si="1193"/>
        <v/>
      </c>
      <c r="AG1193" s="1" t="str">
        <f t="shared" si="1193"/>
        <v/>
      </c>
      <c r="AH1193" s="1" t="str">
        <f t="shared" si="1193"/>
        <v/>
      </c>
      <c r="AI1193" s="1" t="str">
        <f t="shared" si="1193"/>
        <v/>
      </c>
      <c r="AJ1193" s="1" t="str">
        <f t="shared" si="3"/>
        <v/>
      </c>
      <c r="AL1193" s="1" t="str">
        <f>IFERROR(__xludf.DUMMYFUNCTION("IFERROR(TRANSPOSE(SORT(TRANSPOSE(FILTER(AE1193:AI1193, AE1193:AI1193&lt;&gt;0)),1, FALSE)))"),"")</f>
        <v/>
      </c>
      <c r="AM1193" s="1" t="str">
        <f>IFERROR(__xludf.DUMMYFUNCTION("""COMPUTED_VALUE"""),"")</f>
        <v/>
      </c>
      <c r="AN1193" s="1" t="str">
        <f>IFERROR(__xludf.DUMMYFUNCTION("""COMPUTED_VALUE"""),"")</f>
        <v/>
      </c>
      <c r="AO1193" s="1" t="str">
        <f>IFERROR(__xludf.DUMMYFUNCTION("""COMPUTED_VALUE"""),"")</f>
        <v/>
      </c>
      <c r="AP1193" s="1" t="str">
        <f>IFERROR(__xludf.DUMMYFUNCTION("""COMPUTED_VALUE"""),"")</f>
        <v/>
      </c>
      <c r="AR1193" s="1" t="s">
        <v>25</v>
      </c>
      <c r="AS1193" s="1" t="s">
        <v>25</v>
      </c>
      <c r="AT1193" s="1" t="s">
        <v>25</v>
      </c>
      <c r="AU1193" s="1" t="s">
        <v>25</v>
      </c>
      <c r="AV1193" s="1" t="s">
        <v>25</v>
      </c>
      <c r="AY1193" s="1" t="s">
        <v>25</v>
      </c>
      <c r="AZ1193" s="1" t="s">
        <v>25</v>
      </c>
      <c r="BA1193" s="1" t="s">
        <v>25</v>
      </c>
      <c r="BB1193" s="1" t="s">
        <v>25</v>
      </c>
      <c r="BC1193" s="1" t="s">
        <v>25</v>
      </c>
      <c r="BD1193" s="1"/>
      <c r="BE1193" s="1"/>
      <c r="BF1193" s="1"/>
      <c r="BG1193" s="1"/>
      <c r="BH1193" s="1"/>
      <c r="BI1193" s="1"/>
      <c r="BJ1193" s="1"/>
      <c r="BL1193" s="1" t="s">
        <v>25</v>
      </c>
    </row>
    <row r="1194" ht="15.75" customHeight="1">
      <c r="A1194" s="1"/>
      <c r="B1194" s="1"/>
      <c r="C1194" s="1"/>
      <c r="D1194" s="1" t="s">
        <v>25</v>
      </c>
      <c r="E1194" s="1" t="s">
        <v>25</v>
      </c>
      <c r="F1194" s="1" t="s">
        <v>25</v>
      </c>
      <c r="G1194" s="1" t="s">
        <v>25</v>
      </c>
      <c r="H1194" s="1" t="s">
        <v>25</v>
      </c>
      <c r="M1194" s="1"/>
      <c r="N1194" s="1"/>
      <c r="O1194" s="1"/>
      <c r="P1194" s="1"/>
      <c r="Q1194" s="1"/>
      <c r="S1194" s="1" t="s">
        <v>25</v>
      </c>
      <c r="T1194" s="1" t="s">
        <v>25</v>
      </c>
      <c r="U1194" s="1" t="s">
        <v>25</v>
      </c>
      <c r="V1194" s="1" t="s">
        <v>25</v>
      </c>
      <c r="W1194" s="1" t="s">
        <v>25</v>
      </c>
      <c r="Y1194" s="1" t="str">
        <f>IFERROR(__xludf.DUMMYFUNCTION("UNIQUE(S1194:W1194, TRUE)"),"")</f>
        <v/>
      </c>
      <c r="AE1194" s="1" t="str">
        <f t="shared" ref="AE1194:AI1194" si="1194">IF($A1194&lt;&gt;"", COUNTIF($D1194:$H1194, "=" &amp; Y1194),"")</f>
        <v/>
      </c>
      <c r="AF1194" s="1" t="str">
        <f t="shared" si="1194"/>
        <v/>
      </c>
      <c r="AG1194" s="1" t="str">
        <f t="shared" si="1194"/>
        <v/>
      </c>
      <c r="AH1194" s="1" t="str">
        <f t="shared" si="1194"/>
        <v/>
      </c>
      <c r="AI1194" s="1" t="str">
        <f t="shared" si="1194"/>
        <v/>
      </c>
      <c r="AJ1194" s="1" t="str">
        <f t="shared" si="3"/>
        <v/>
      </c>
      <c r="AL1194" s="1" t="str">
        <f>IFERROR(__xludf.DUMMYFUNCTION("IFERROR(TRANSPOSE(SORT(TRANSPOSE(FILTER(AE1194:AI1194, AE1194:AI1194&lt;&gt;0)),1, FALSE)))"),"")</f>
        <v/>
      </c>
      <c r="AM1194" s="1" t="str">
        <f>IFERROR(__xludf.DUMMYFUNCTION("""COMPUTED_VALUE"""),"")</f>
        <v/>
      </c>
      <c r="AN1194" s="1" t="str">
        <f>IFERROR(__xludf.DUMMYFUNCTION("""COMPUTED_VALUE"""),"")</f>
        <v/>
      </c>
      <c r="AO1194" s="1" t="str">
        <f>IFERROR(__xludf.DUMMYFUNCTION("""COMPUTED_VALUE"""),"")</f>
        <v/>
      </c>
      <c r="AP1194" s="1" t="str">
        <f>IFERROR(__xludf.DUMMYFUNCTION("""COMPUTED_VALUE"""),"")</f>
        <v/>
      </c>
      <c r="AR1194" s="1" t="s">
        <v>25</v>
      </c>
      <c r="AS1194" s="1" t="s">
        <v>25</v>
      </c>
      <c r="AT1194" s="1" t="s">
        <v>25</v>
      </c>
      <c r="AU1194" s="1" t="s">
        <v>25</v>
      </c>
      <c r="AV1194" s="1" t="s">
        <v>25</v>
      </c>
      <c r="AY1194" s="1" t="s">
        <v>25</v>
      </c>
      <c r="AZ1194" s="1" t="s">
        <v>25</v>
      </c>
      <c r="BA1194" s="1" t="s">
        <v>25</v>
      </c>
      <c r="BB1194" s="1" t="s">
        <v>25</v>
      </c>
      <c r="BC1194" s="1" t="s">
        <v>25</v>
      </c>
      <c r="BD1194" s="1"/>
      <c r="BE1194" s="1"/>
      <c r="BF1194" s="1"/>
      <c r="BG1194" s="1"/>
      <c r="BH1194" s="1"/>
      <c r="BI1194" s="1"/>
      <c r="BJ1194" s="1"/>
      <c r="BL1194" s="1" t="s">
        <v>25</v>
      </c>
    </row>
    <row r="1195" ht="15.75" customHeight="1">
      <c r="A1195" s="1"/>
      <c r="B1195" s="1"/>
      <c r="C1195" s="1"/>
      <c r="D1195" s="1" t="s">
        <v>25</v>
      </c>
      <c r="E1195" s="1" t="s">
        <v>25</v>
      </c>
      <c r="F1195" s="1" t="s">
        <v>25</v>
      </c>
      <c r="G1195" s="1" t="s">
        <v>25</v>
      </c>
      <c r="H1195" s="1" t="s">
        <v>25</v>
      </c>
      <c r="M1195" s="1"/>
      <c r="N1195" s="1"/>
      <c r="O1195" s="1"/>
      <c r="P1195" s="1"/>
      <c r="Q1195" s="1"/>
      <c r="S1195" s="1" t="s">
        <v>25</v>
      </c>
      <c r="T1195" s="1" t="s">
        <v>25</v>
      </c>
      <c r="U1195" s="1" t="s">
        <v>25</v>
      </c>
      <c r="V1195" s="1" t="s">
        <v>25</v>
      </c>
      <c r="W1195" s="1" t="s">
        <v>25</v>
      </c>
      <c r="Y1195" s="1" t="str">
        <f>IFERROR(__xludf.DUMMYFUNCTION("UNIQUE(S1195:W1195, TRUE)"),"")</f>
        <v/>
      </c>
      <c r="AE1195" s="1" t="str">
        <f t="shared" ref="AE1195:AI1195" si="1195">IF($A1195&lt;&gt;"", COUNTIF($D1195:$H1195, "=" &amp; Y1195),"")</f>
        <v/>
      </c>
      <c r="AF1195" s="1" t="str">
        <f t="shared" si="1195"/>
        <v/>
      </c>
      <c r="AG1195" s="1" t="str">
        <f t="shared" si="1195"/>
        <v/>
      </c>
      <c r="AH1195" s="1" t="str">
        <f t="shared" si="1195"/>
        <v/>
      </c>
      <c r="AI1195" s="1" t="str">
        <f t="shared" si="1195"/>
        <v/>
      </c>
      <c r="AJ1195" s="1" t="str">
        <f t="shared" si="3"/>
        <v/>
      </c>
      <c r="AL1195" s="1" t="str">
        <f>IFERROR(__xludf.DUMMYFUNCTION("IFERROR(TRANSPOSE(SORT(TRANSPOSE(FILTER(AE1195:AI1195, AE1195:AI1195&lt;&gt;0)),1, FALSE)))"),"")</f>
        <v/>
      </c>
      <c r="AM1195" s="1" t="str">
        <f>IFERROR(__xludf.DUMMYFUNCTION("""COMPUTED_VALUE"""),"")</f>
        <v/>
      </c>
      <c r="AN1195" s="1" t="str">
        <f>IFERROR(__xludf.DUMMYFUNCTION("""COMPUTED_VALUE"""),"")</f>
        <v/>
      </c>
      <c r="AO1195" s="1" t="str">
        <f>IFERROR(__xludf.DUMMYFUNCTION("""COMPUTED_VALUE"""),"")</f>
        <v/>
      </c>
      <c r="AP1195" s="1" t="str">
        <f>IFERROR(__xludf.DUMMYFUNCTION("""COMPUTED_VALUE"""),"")</f>
        <v/>
      </c>
      <c r="AR1195" s="1" t="s">
        <v>25</v>
      </c>
      <c r="AS1195" s="1" t="s">
        <v>25</v>
      </c>
      <c r="AT1195" s="1" t="s">
        <v>25</v>
      </c>
      <c r="AU1195" s="1" t="s">
        <v>25</v>
      </c>
      <c r="AV1195" s="1" t="s">
        <v>25</v>
      </c>
      <c r="AY1195" s="1" t="s">
        <v>25</v>
      </c>
      <c r="AZ1195" s="1" t="s">
        <v>25</v>
      </c>
      <c r="BA1195" s="1" t="s">
        <v>25</v>
      </c>
      <c r="BB1195" s="1" t="s">
        <v>25</v>
      </c>
      <c r="BC1195" s="1" t="s">
        <v>25</v>
      </c>
      <c r="BD1195" s="1"/>
      <c r="BE1195" s="1"/>
      <c r="BF1195" s="1"/>
      <c r="BG1195" s="1"/>
      <c r="BH1195" s="1"/>
      <c r="BI1195" s="1"/>
      <c r="BJ1195" s="1"/>
      <c r="BL1195" s="1" t="s">
        <v>25</v>
      </c>
    </row>
    <row r="1196" ht="15.75" customHeight="1">
      <c r="A1196" s="1"/>
      <c r="B1196" s="1"/>
      <c r="C1196" s="1"/>
      <c r="D1196" s="1" t="s">
        <v>25</v>
      </c>
      <c r="E1196" s="1" t="s">
        <v>25</v>
      </c>
      <c r="F1196" s="1" t="s">
        <v>25</v>
      </c>
      <c r="G1196" s="1" t="s">
        <v>25</v>
      </c>
      <c r="H1196" s="1" t="s">
        <v>25</v>
      </c>
      <c r="M1196" s="1"/>
      <c r="N1196" s="1"/>
      <c r="O1196" s="1"/>
      <c r="P1196" s="1"/>
      <c r="Q1196" s="1"/>
      <c r="S1196" s="1" t="s">
        <v>25</v>
      </c>
      <c r="T1196" s="1" t="s">
        <v>25</v>
      </c>
      <c r="U1196" s="1" t="s">
        <v>25</v>
      </c>
      <c r="V1196" s="1" t="s">
        <v>25</v>
      </c>
      <c r="W1196" s="1" t="s">
        <v>25</v>
      </c>
      <c r="Y1196" s="1" t="str">
        <f>IFERROR(__xludf.DUMMYFUNCTION("UNIQUE(S1196:W1196, TRUE)"),"")</f>
        <v/>
      </c>
      <c r="AE1196" s="1" t="str">
        <f t="shared" ref="AE1196:AI1196" si="1196">IF($A1196&lt;&gt;"", COUNTIF($D1196:$H1196, "=" &amp; Y1196),"")</f>
        <v/>
      </c>
      <c r="AF1196" s="1" t="str">
        <f t="shared" si="1196"/>
        <v/>
      </c>
      <c r="AG1196" s="1" t="str">
        <f t="shared" si="1196"/>
        <v/>
      </c>
      <c r="AH1196" s="1" t="str">
        <f t="shared" si="1196"/>
        <v/>
      </c>
      <c r="AI1196" s="1" t="str">
        <f t="shared" si="1196"/>
        <v/>
      </c>
      <c r="AJ1196" s="1" t="str">
        <f t="shared" si="3"/>
        <v/>
      </c>
      <c r="AL1196" s="1" t="str">
        <f>IFERROR(__xludf.DUMMYFUNCTION("IFERROR(TRANSPOSE(SORT(TRANSPOSE(FILTER(AE1196:AI1196, AE1196:AI1196&lt;&gt;0)),1, FALSE)))"),"")</f>
        <v/>
      </c>
      <c r="AM1196" s="1" t="str">
        <f>IFERROR(__xludf.DUMMYFUNCTION("""COMPUTED_VALUE"""),"")</f>
        <v/>
      </c>
      <c r="AN1196" s="1" t="str">
        <f>IFERROR(__xludf.DUMMYFUNCTION("""COMPUTED_VALUE"""),"")</f>
        <v/>
      </c>
      <c r="AO1196" s="1" t="str">
        <f>IFERROR(__xludf.DUMMYFUNCTION("""COMPUTED_VALUE"""),"")</f>
        <v/>
      </c>
      <c r="AP1196" s="1" t="str">
        <f>IFERROR(__xludf.DUMMYFUNCTION("""COMPUTED_VALUE"""),"")</f>
        <v/>
      </c>
      <c r="AR1196" s="1" t="s">
        <v>25</v>
      </c>
      <c r="AS1196" s="1" t="s">
        <v>25</v>
      </c>
      <c r="AT1196" s="1" t="s">
        <v>25</v>
      </c>
      <c r="AU1196" s="1" t="s">
        <v>25</v>
      </c>
      <c r="AV1196" s="1" t="s">
        <v>25</v>
      </c>
      <c r="AY1196" s="1" t="s">
        <v>25</v>
      </c>
      <c r="AZ1196" s="1" t="s">
        <v>25</v>
      </c>
      <c r="BA1196" s="1" t="s">
        <v>25</v>
      </c>
      <c r="BB1196" s="1" t="s">
        <v>25</v>
      </c>
      <c r="BC1196" s="1" t="s">
        <v>25</v>
      </c>
      <c r="BD1196" s="1"/>
      <c r="BE1196" s="1"/>
      <c r="BF1196" s="1"/>
      <c r="BG1196" s="1"/>
      <c r="BH1196" s="1"/>
      <c r="BI1196" s="1"/>
      <c r="BJ1196" s="1"/>
      <c r="BL1196" s="1" t="s">
        <v>25</v>
      </c>
    </row>
    <row r="1197" ht="15.75" customHeight="1">
      <c r="A1197" s="1"/>
      <c r="B1197" s="1"/>
      <c r="C1197" s="1"/>
      <c r="D1197" s="1" t="s">
        <v>25</v>
      </c>
      <c r="E1197" s="1" t="s">
        <v>25</v>
      </c>
      <c r="F1197" s="1" t="s">
        <v>25</v>
      </c>
      <c r="G1197" s="1" t="s">
        <v>25</v>
      </c>
      <c r="H1197" s="1" t="s">
        <v>25</v>
      </c>
      <c r="M1197" s="1"/>
      <c r="N1197" s="1"/>
      <c r="O1197" s="1"/>
      <c r="P1197" s="1"/>
      <c r="Q1197" s="1"/>
      <c r="S1197" s="1" t="s">
        <v>25</v>
      </c>
      <c r="T1197" s="1" t="s">
        <v>25</v>
      </c>
      <c r="U1197" s="1" t="s">
        <v>25</v>
      </c>
      <c r="V1197" s="1" t="s">
        <v>25</v>
      </c>
      <c r="W1197" s="1" t="s">
        <v>25</v>
      </c>
      <c r="Y1197" s="1" t="str">
        <f>IFERROR(__xludf.DUMMYFUNCTION("UNIQUE(S1197:W1197, TRUE)"),"")</f>
        <v/>
      </c>
      <c r="AE1197" s="1" t="str">
        <f t="shared" ref="AE1197:AI1197" si="1197">IF($A1197&lt;&gt;"", COUNTIF($D1197:$H1197, "=" &amp; Y1197),"")</f>
        <v/>
      </c>
      <c r="AF1197" s="1" t="str">
        <f t="shared" si="1197"/>
        <v/>
      </c>
      <c r="AG1197" s="1" t="str">
        <f t="shared" si="1197"/>
        <v/>
      </c>
      <c r="AH1197" s="1" t="str">
        <f t="shared" si="1197"/>
        <v/>
      </c>
      <c r="AI1197" s="1" t="str">
        <f t="shared" si="1197"/>
        <v/>
      </c>
      <c r="AJ1197" s="1" t="str">
        <f t="shared" si="3"/>
        <v/>
      </c>
      <c r="AL1197" s="1" t="str">
        <f>IFERROR(__xludf.DUMMYFUNCTION("IFERROR(TRANSPOSE(SORT(TRANSPOSE(FILTER(AE1197:AI1197, AE1197:AI1197&lt;&gt;0)),1, FALSE)))"),"")</f>
        <v/>
      </c>
      <c r="AM1197" s="1" t="str">
        <f>IFERROR(__xludf.DUMMYFUNCTION("""COMPUTED_VALUE"""),"")</f>
        <v/>
      </c>
      <c r="AN1197" s="1" t="str">
        <f>IFERROR(__xludf.DUMMYFUNCTION("""COMPUTED_VALUE"""),"")</f>
        <v/>
      </c>
      <c r="AO1197" s="1" t="str">
        <f>IFERROR(__xludf.DUMMYFUNCTION("""COMPUTED_VALUE"""),"")</f>
        <v/>
      </c>
      <c r="AP1197" s="1" t="str">
        <f>IFERROR(__xludf.DUMMYFUNCTION("""COMPUTED_VALUE"""),"")</f>
        <v/>
      </c>
      <c r="AR1197" s="1" t="s">
        <v>25</v>
      </c>
      <c r="AS1197" s="1" t="s">
        <v>25</v>
      </c>
      <c r="AT1197" s="1" t="s">
        <v>25</v>
      </c>
      <c r="AU1197" s="1" t="s">
        <v>25</v>
      </c>
      <c r="AV1197" s="1" t="s">
        <v>25</v>
      </c>
      <c r="AY1197" s="1" t="s">
        <v>25</v>
      </c>
      <c r="AZ1197" s="1" t="s">
        <v>25</v>
      </c>
      <c r="BA1197" s="1" t="s">
        <v>25</v>
      </c>
      <c r="BB1197" s="1" t="s">
        <v>25</v>
      </c>
      <c r="BC1197" s="1" t="s">
        <v>25</v>
      </c>
      <c r="BD1197" s="1"/>
      <c r="BE1197" s="1"/>
      <c r="BF1197" s="1"/>
      <c r="BG1197" s="1"/>
      <c r="BH1197" s="1"/>
      <c r="BI1197" s="1"/>
      <c r="BJ1197" s="1"/>
      <c r="BL1197" s="1" t="s">
        <v>25</v>
      </c>
    </row>
    <row r="1198" ht="15.75" customHeight="1">
      <c r="A1198" s="1"/>
      <c r="B1198" s="1"/>
      <c r="C1198" s="1"/>
      <c r="D1198" s="1" t="s">
        <v>25</v>
      </c>
      <c r="E1198" s="1" t="s">
        <v>25</v>
      </c>
      <c r="F1198" s="1" t="s">
        <v>25</v>
      </c>
      <c r="G1198" s="1" t="s">
        <v>25</v>
      </c>
      <c r="H1198" s="1" t="s">
        <v>25</v>
      </c>
      <c r="M1198" s="1"/>
      <c r="N1198" s="1"/>
      <c r="O1198" s="1"/>
      <c r="P1198" s="1"/>
      <c r="Q1198" s="1"/>
      <c r="S1198" s="1" t="s">
        <v>25</v>
      </c>
      <c r="T1198" s="1" t="s">
        <v>25</v>
      </c>
      <c r="U1198" s="1" t="s">
        <v>25</v>
      </c>
      <c r="V1198" s="1" t="s">
        <v>25</v>
      </c>
      <c r="W1198" s="1" t="s">
        <v>25</v>
      </c>
      <c r="Y1198" s="1" t="str">
        <f>IFERROR(__xludf.DUMMYFUNCTION("UNIQUE(S1198:W1198, TRUE)"),"")</f>
        <v/>
      </c>
      <c r="AE1198" s="1" t="str">
        <f t="shared" ref="AE1198:AI1198" si="1198">IF($A1198&lt;&gt;"", COUNTIF($D1198:$H1198, "=" &amp; Y1198),"")</f>
        <v/>
      </c>
      <c r="AF1198" s="1" t="str">
        <f t="shared" si="1198"/>
        <v/>
      </c>
      <c r="AG1198" s="1" t="str">
        <f t="shared" si="1198"/>
        <v/>
      </c>
      <c r="AH1198" s="1" t="str">
        <f t="shared" si="1198"/>
        <v/>
      </c>
      <c r="AI1198" s="1" t="str">
        <f t="shared" si="1198"/>
        <v/>
      </c>
      <c r="AJ1198" s="1" t="str">
        <f t="shared" si="3"/>
        <v/>
      </c>
      <c r="AL1198" s="1" t="str">
        <f>IFERROR(__xludf.DUMMYFUNCTION("IFERROR(TRANSPOSE(SORT(TRANSPOSE(FILTER(AE1198:AI1198, AE1198:AI1198&lt;&gt;0)),1, FALSE)))"),"")</f>
        <v/>
      </c>
      <c r="AM1198" s="1" t="str">
        <f>IFERROR(__xludf.DUMMYFUNCTION("""COMPUTED_VALUE"""),"")</f>
        <v/>
      </c>
      <c r="AN1198" s="1" t="str">
        <f>IFERROR(__xludf.DUMMYFUNCTION("""COMPUTED_VALUE"""),"")</f>
        <v/>
      </c>
      <c r="AO1198" s="1" t="str">
        <f>IFERROR(__xludf.DUMMYFUNCTION("""COMPUTED_VALUE"""),"")</f>
        <v/>
      </c>
      <c r="AP1198" s="1" t="str">
        <f>IFERROR(__xludf.DUMMYFUNCTION("""COMPUTED_VALUE"""),"")</f>
        <v/>
      </c>
      <c r="AR1198" s="1" t="s">
        <v>25</v>
      </c>
      <c r="AS1198" s="1" t="s">
        <v>25</v>
      </c>
      <c r="AT1198" s="1" t="s">
        <v>25</v>
      </c>
      <c r="AU1198" s="1" t="s">
        <v>25</v>
      </c>
      <c r="AV1198" s="1" t="s">
        <v>25</v>
      </c>
      <c r="AY1198" s="1" t="s">
        <v>25</v>
      </c>
      <c r="AZ1198" s="1" t="s">
        <v>25</v>
      </c>
      <c r="BA1198" s="1" t="s">
        <v>25</v>
      </c>
      <c r="BB1198" s="1" t="s">
        <v>25</v>
      </c>
      <c r="BC1198" s="1" t="s">
        <v>25</v>
      </c>
      <c r="BD1198" s="1"/>
      <c r="BE1198" s="1"/>
      <c r="BF1198" s="1"/>
      <c r="BG1198" s="1"/>
      <c r="BH1198" s="1"/>
      <c r="BI1198" s="1"/>
      <c r="BJ1198" s="1"/>
      <c r="BL1198" s="1" t="s">
        <v>25</v>
      </c>
    </row>
    <row r="1199" ht="15.75" customHeight="1">
      <c r="A1199" s="1"/>
      <c r="B1199" s="1"/>
      <c r="C1199" s="1"/>
      <c r="D1199" s="1" t="s">
        <v>25</v>
      </c>
      <c r="E1199" s="1" t="s">
        <v>25</v>
      </c>
      <c r="F1199" s="1" t="s">
        <v>25</v>
      </c>
      <c r="G1199" s="1" t="s">
        <v>25</v>
      </c>
      <c r="H1199" s="1" t="s">
        <v>25</v>
      </c>
      <c r="M1199" s="1"/>
      <c r="N1199" s="1"/>
      <c r="O1199" s="1"/>
      <c r="P1199" s="1"/>
      <c r="Q1199" s="1"/>
      <c r="S1199" s="1" t="s">
        <v>25</v>
      </c>
      <c r="T1199" s="1" t="s">
        <v>25</v>
      </c>
      <c r="U1199" s="1" t="s">
        <v>25</v>
      </c>
      <c r="V1199" s="1" t="s">
        <v>25</v>
      </c>
      <c r="W1199" s="1" t="s">
        <v>25</v>
      </c>
      <c r="Y1199" s="1" t="str">
        <f>IFERROR(__xludf.DUMMYFUNCTION("UNIQUE(S1199:W1199, TRUE)"),"")</f>
        <v/>
      </c>
      <c r="AE1199" s="1" t="str">
        <f t="shared" ref="AE1199:AI1199" si="1199">IF($A1199&lt;&gt;"", COUNTIF($D1199:$H1199, "=" &amp; Y1199),"")</f>
        <v/>
      </c>
      <c r="AF1199" s="1" t="str">
        <f t="shared" si="1199"/>
        <v/>
      </c>
      <c r="AG1199" s="1" t="str">
        <f t="shared" si="1199"/>
        <v/>
      </c>
      <c r="AH1199" s="1" t="str">
        <f t="shared" si="1199"/>
        <v/>
      </c>
      <c r="AI1199" s="1" t="str">
        <f t="shared" si="1199"/>
        <v/>
      </c>
      <c r="AJ1199" s="1" t="str">
        <f t="shared" si="3"/>
        <v/>
      </c>
      <c r="AL1199" s="1" t="str">
        <f>IFERROR(__xludf.DUMMYFUNCTION("IFERROR(TRANSPOSE(SORT(TRANSPOSE(FILTER(AE1199:AI1199, AE1199:AI1199&lt;&gt;0)),1, FALSE)))"),"")</f>
        <v/>
      </c>
      <c r="AM1199" s="1" t="str">
        <f>IFERROR(__xludf.DUMMYFUNCTION("""COMPUTED_VALUE"""),"")</f>
        <v/>
      </c>
      <c r="AN1199" s="1" t="str">
        <f>IFERROR(__xludf.DUMMYFUNCTION("""COMPUTED_VALUE"""),"")</f>
        <v/>
      </c>
      <c r="AO1199" s="1" t="str">
        <f>IFERROR(__xludf.DUMMYFUNCTION("""COMPUTED_VALUE"""),"")</f>
        <v/>
      </c>
      <c r="AP1199" s="1" t="str">
        <f>IFERROR(__xludf.DUMMYFUNCTION("""COMPUTED_VALUE"""),"")</f>
        <v/>
      </c>
      <c r="AR1199" s="1" t="s">
        <v>25</v>
      </c>
      <c r="AS1199" s="1" t="s">
        <v>25</v>
      </c>
      <c r="AT1199" s="1" t="s">
        <v>25</v>
      </c>
      <c r="AU1199" s="1" t="s">
        <v>25</v>
      </c>
      <c r="AV1199" s="1" t="s">
        <v>25</v>
      </c>
      <c r="AY1199" s="1" t="s">
        <v>25</v>
      </c>
      <c r="AZ1199" s="1" t="s">
        <v>25</v>
      </c>
      <c r="BA1199" s="1" t="s">
        <v>25</v>
      </c>
      <c r="BB1199" s="1" t="s">
        <v>25</v>
      </c>
      <c r="BC1199" s="1" t="s">
        <v>25</v>
      </c>
      <c r="BD1199" s="1"/>
      <c r="BE1199" s="1"/>
      <c r="BF1199" s="1"/>
      <c r="BG1199" s="1"/>
      <c r="BH1199" s="1"/>
      <c r="BI1199" s="1"/>
      <c r="BJ1199" s="1"/>
      <c r="BL1199" s="1" t="s">
        <v>25</v>
      </c>
    </row>
    <row r="1200" ht="15.75" customHeight="1">
      <c r="A1200" s="1"/>
      <c r="B1200" s="1"/>
      <c r="C1200" s="1"/>
      <c r="D1200" s="1" t="s">
        <v>25</v>
      </c>
      <c r="E1200" s="1" t="s">
        <v>25</v>
      </c>
      <c r="F1200" s="1" t="s">
        <v>25</v>
      </c>
      <c r="G1200" s="1" t="s">
        <v>25</v>
      </c>
      <c r="H1200" s="1" t="s">
        <v>25</v>
      </c>
      <c r="M1200" s="1"/>
      <c r="N1200" s="1"/>
      <c r="O1200" s="1"/>
      <c r="P1200" s="1"/>
      <c r="Q1200" s="1"/>
      <c r="S1200" s="1" t="s">
        <v>25</v>
      </c>
      <c r="T1200" s="1" t="s">
        <v>25</v>
      </c>
      <c r="U1200" s="1" t="s">
        <v>25</v>
      </c>
      <c r="V1200" s="1" t="s">
        <v>25</v>
      </c>
      <c r="W1200" s="1" t="s">
        <v>25</v>
      </c>
      <c r="Y1200" s="1" t="str">
        <f>IFERROR(__xludf.DUMMYFUNCTION("UNIQUE(S1200:W1200, TRUE)"),"")</f>
        <v/>
      </c>
      <c r="AE1200" s="1" t="str">
        <f t="shared" ref="AE1200:AI1200" si="1200">IF($A1200&lt;&gt;"", COUNTIF($D1200:$H1200, "=" &amp; Y1200),"")</f>
        <v/>
      </c>
      <c r="AF1200" s="1" t="str">
        <f t="shared" si="1200"/>
        <v/>
      </c>
      <c r="AG1200" s="1" t="str">
        <f t="shared" si="1200"/>
        <v/>
      </c>
      <c r="AH1200" s="1" t="str">
        <f t="shared" si="1200"/>
        <v/>
      </c>
      <c r="AI1200" s="1" t="str">
        <f t="shared" si="1200"/>
        <v/>
      </c>
      <c r="AJ1200" s="1" t="str">
        <f t="shared" si="3"/>
        <v/>
      </c>
      <c r="AL1200" s="1" t="str">
        <f>IFERROR(__xludf.DUMMYFUNCTION("IFERROR(TRANSPOSE(SORT(TRANSPOSE(FILTER(AE1200:AI1200, AE1200:AI1200&lt;&gt;0)),1, FALSE)))"),"")</f>
        <v/>
      </c>
      <c r="AM1200" s="1" t="str">
        <f>IFERROR(__xludf.DUMMYFUNCTION("""COMPUTED_VALUE"""),"")</f>
        <v/>
      </c>
      <c r="AN1200" s="1" t="str">
        <f>IFERROR(__xludf.DUMMYFUNCTION("""COMPUTED_VALUE"""),"")</f>
        <v/>
      </c>
      <c r="AO1200" s="1" t="str">
        <f>IFERROR(__xludf.DUMMYFUNCTION("""COMPUTED_VALUE"""),"")</f>
        <v/>
      </c>
      <c r="AP1200" s="1" t="str">
        <f>IFERROR(__xludf.DUMMYFUNCTION("""COMPUTED_VALUE"""),"")</f>
        <v/>
      </c>
      <c r="AR1200" s="1" t="s">
        <v>25</v>
      </c>
      <c r="AS1200" s="1" t="s">
        <v>25</v>
      </c>
      <c r="AT1200" s="1" t="s">
        <v>25</v>
      </c>
      <c r="AU1200" s="1" t="s">
        <v>25</v>
      </c>
      <c r="AV1200" s="1" t="s">
        <v>25</v>
      </c>
      <c r="AY1200" s="1" t="s">
        <v>25</v>
      </c>
      <c r="AZ1200" s="1" t="s">
        <v>25</v>
      </c>
      <c r="BA1200" s="1" t="s">
        <v>25</v>
      </c>
      <c r="BB1200" s="1" t="s">
        <v>25</v>
      </c>
      <c r="BC1200" s="1" t="s">
        <v>25</v>
      </c>
      <c r="BD1200" s="1"/>
      <c r="BE1200" s="1"/>
      <c r="BF1200" s="1"/>
      <c r="BG1200" s="1"/>
      <c r="BH1200" s="1"/>
      <c r="BI1200" s="1"/>
      <c r="BJ1200" s="1"/>
      <c r="BL1200" s="1" t="s">
        <v>25</v>
      </c>
    </row>
    <row r="1201" ht="15.75" customHeight="1">
      <c r="A1201" s="1"/>
      <c r="B1201" s="1"/>
      <c r="C1201" s="1"/>
      <c r="D1201" s="1" t="s">
        <v>25</v>
      </c>
      <c r="E1201" s="1" t="s">
        <v>25</v>
      </c>
      <c r="F1201" s="1" t="s">
        <v>25</v>
      </c>
      <c r="G1201" s="1" t="s">
        <v>25</v>
      </c>
      <c r="H1201" s="1" t="s">
        <v>25</v>
      </c>
      <c r="M1201" s="1"/>
      <c r="N1201" s="1"/>
      <c r="O1201" s="1"/>
      <c r="P1201" s="1"/>
      <c r="Q1201" s="1"/>
      <c r="S1201" s="1" t="s">
        <v>25</v>
      </c>
      <c r="T1201" s="1" t="s">
        <v>25</v>
      </c>
      <c r="U1201" s="1" t="s">
        <v>25</v>
      </c>
      <c r="V1201" s="1" t="s">
        <v>25</v>
      </c>
      <c r="W1201" s="1" t="s">
        <v>25</v>
      </c>
      <c r="Y1201" s="1" t="str">
        <f>IFERROR(__xludf.DUMMYFUNCTION("UNIQUE(S1201:W1201, TRUE)"),"")</f>
        <v/>
      </c>
      <c r="AE1201" s="1" t="str">
        <f t="shared" ref="AE1201:AI1201" si="1201">IF($A1201&lt;&gt;"", COUNTIF($D1201:$H1201, "=" &amp; Y1201),"")</f>
        <v/>
      </c>
      <c r="AF1201" s="1" t="str">
        <f t="shared" si="1201"/>
        <v/>
      </c>
      <c r="AG1201" s="1" t="str">
        <f t="shared" si="1201"/>
        <v/>
      </c>
      <c r="AH1201" s="1" t="str">
        <f t="shared" si="1201"/>
        <v/>
      </c>
      <c r="AI1201" s="1" t="str">
        <f t="shared" si="1201"/>
        <v/>
      </c>
      <c r="AJ1201" s="1" t="str">
        <f t="shared" si="3"/>
        <v/>
      </c>
      <c r="AL1201" s="1" t="str">
        <f>IFERROR(__xludf.DUMMYFUNCTION("IFERROR(TRANSPOSE(SORT(TRANSPOSE(FILTER(AE1201:AI1201, AE1201:AI1201&lt;&gt;0)),1, FALSE)))"),"")</f>
        <v/>
      </c>
      <c r="AM1201" s="1" t="str">
        <f>IFERROR(__xludf.DUMMYFUNCTION("""COMPUTED_VALUE"""),"")</f>
        <v/>
      </c>
      <c r="AN1201" s="1" t="str">
        <f>IFERROR(__xludf.DUMMYFUNCTION("""COMPUTED_VALUE"""),"")</f>
        <v/>
      </c>
      <c r="AO1201" s="1" t="str">
        <f>IFERROR(__xludf.DUMMYFUNCTION("""COMPUTED_VALUE"""),"")</f>
        <v/>
      </c>
      <c r="AP1201" s="1" t="str">
        <f>IFERROR(__xludf.DUMMYFUNCTION("""COMPUTED_VALUE"""),"")</f>
        <v/>
      </c>
      <c r="AR1201" s="1" t="s">
        <v>25</v>
      </c>
      <c r="AS1201" s="1" t="s">
        <v>25</v>
      </c>
      <c r="AT1201" s="1" t="s">
        <v>25</v>
      </c>
      <c r="AU1201" s="1" t="s">
        <v>25</v>
      </c>
      <c r="AV1201" s="1" t="s">
        <v>25</v>
      </c>
      <c r="AY1201" s="1" t="s">
        <v>25</v>
      </c>
      <c r="AZ1201" s="1" t="s">
        <v>25</v>
      </c>
      <c r="BA1201" s="1" t="s">
        <v>25</v>
      </c>
      <c r="BB1201" s="1" t="s">
        <v>25</v>
      </c>
      <c r="BC1201" s="1" t="s">
        <v>25</v>
      </c>
      <c r="BD1201" s="1"/>
      <c r="BE1201" s="1"/>
      <c r="BF1201" s="1"/>
      <c r="BG1201" s="1"/>
      <c r="BH1201" s="1"/>
      <c r="BI1201" s="1"/>
      <c r="BJ1201" s="1"/>
      <c r="BL1201" s="1" t="s">
        <v>25</v>
      </c>
    </row>
    <row r="1202" ht="15.75" customHeight="1">
      <c r="A1202" s="1"/>
      <c r="B1202" s="1"/>
      <c r="C1202" s="1"/>
      <c r="D1202" s="1" t="s">
        <v>25</v>
      </c>
      <c r="E1202" s="1" t="s">
        <v>25</v>
      </c>
      <c r="F1202" s="1" t="s">
        <v>25</v>
      </c>
      <c r="G1202" s="1" t="s">
        <v>25</v>
      </c>
      <c r="H1202" s="1" t="s">
        <v>25</v>
      </c>
      <c r="M1202" s="1"/>
      <c r="N1202" s="1"/>
      <c r="O1202" s="1"/>
      <c r="P1202" s="1"/>
      <c r="Q1202" s="1"/>
      <c r="S1202" s="1" t="s">
        <v>25</v>
      </c>
      <c r="T1202" s="1" t="s">
        <v>25</v>
      </c>
      <c r="U1202" s="1" t="s">
        <v>25</v>
      </c>
      <c r="V1202" s="1" t="s">
        <v>25</v>
      </c>
      <c r="W1202" s="1" t="s">
        <v>25</v>
      </c>
      <c r="Y1202" s="1" t="str">
        <f>IFERROR(__xludf.DUMMYFUNCTION("UNIQUE(S1202:W1202, TRUE)"),"")</f>
        <v/>
      </c>
      <c r="AE1202" s="1" t="str">
        <f t="shared" ref="AE1202:AI1202" si="1202">IF($A1202&lt;&gt;"", COUNTIF($D1202:$H1202, "=" &amp; Y1202),"")</f>
        <v/>
      </c>
      <c r="AF1202" s="1" t="str">
        <f t="shared" si="1202"/>
        <v/>
      </c>
      <c r="AG1202" s="1" t="str">
        <f t="shared" si="1202"/>
        <v/>
      </c>
      <c r="AH1202" s="1" t="str">
        <f t="shared" si="1202"/>
        <v/>
      </c>
      <c r="AI1202" s="1" t="str">
        <f t="shared" si="1202"/>
        <v/>
      </c>
      <c r="AJ1202" s="1" t="str">
        <f t="shared" si="3"/>
        <v/>
      </c>
      <c r="AL1202" s="1" t="str">
        <f>IFERROR(__xludf.DUMMYFUNCTION("IFERROR(TRANSPOSE(SORT(TRANSPOSE(FILTER(AE1202:AI1202, AE1202:AI1202&lt;&gt;0)),1, FALSE)))"),"")</f>
        <v/>
      </c>
      <c r="AM1202" s="1" t="str">
        <f>IFERROR(__xludf.DUMMYFUNCTION("""COMPUTED_VALUE"""),"")</f>
        <v/>
      </c>
      <c r="AN1202" s="1" t="str">
        <f>IFERROR(__xludf.DUMMYFUNCTION("""COMPUTED_VALUE"""),"")</f>
        <v/>
      </c>
      <c r="AO1202" s="1" t="str">
        <f>IFERROR(__xludf.DUMMYFUNCTION("""COMPUTED_VALUE"""),"")</f>
        <v/>
      </c>
      <c r="AP1202" s="1" t="str">
        <f>IFERROR(__xludf.DUMMYFUNCTION("""COMPUTED_VALUE"""),"")</f>
        <v/>
      </c>
      <c r="AR1202" s="1" t="s">
        <v>25</v>
      </c>
      <c r="AS1202" s="1" t="s">
        <v>25</v>
      </c>
      <c r="AT1202" s="1" t="s">
        <v>25</v>
      </c>
      <c r="AU1202" s="1" t="s">
        <v>25</v>
      </c>
      <c r="AV1202" s="1" t="s">
        <v>25</v>
      </c>
      <c r="AY1202" s="1" t="s">
        <v>25</v>
      </c>
      <c r="AZ1202" s="1" t="s">
        <v>25</v>
      </c>
      <c r="BA1202" s="1" t="s">
        <v>25</v>
      </c>
      <c r="BB1202" s="1" t="s">
        <v>25</v>
      </c>
      <c r="BC1202" s="1" t="s">
        <v>25</v>
      </c>
      <c r="BD1202" s="1"/>
      <c r="BE1202" s="1"/>
      <c r="BF1202" s="1"/>
      <c r="BG1202" s="1"/>
      <c r="BH1202" s="1"/>
      <c r="BI1202" s="1"/>
      <c r="BJ1202" s="1"/>
      <c r="BL1202" s="1" t="s">
        <v>25</v>
      </c>
    </row>
    <row r="1203" ht="15.75" customHeight="1">
      <c r="A1203" s="1"/>
      <c r="B1203" s="1"/>
      <c r="C1203" s="1"/>
      <c r="D1203" s="1" t="s">
        <v>25</v>
      </c>
      <c r="E1203" s="1" t="s">
        <v>25</v>
      </c>
      <c r="F1203" s="1" t="s">
        <v>25</v>
      </c>
      <c r="G1203" s="1" t="s">
        <v>25</v>
      </c>
      <c r="H1203" s="1" t="s">
        <v>25</v>
      </c>
      <c r="M1203" s="1"/>
      <c r="N1203" s="1"/>
      <c r="O1203" s="1"/>
      <c r="P1203" s="1"/>
      <c r="Q1203" s="1"/>
      <c r="S1203" s="1" t="s">
        <v>25</v>
      </c>
      <c r="T1203" s="1" t="s">
        <v>25</v>
      </c>
      <c r="U1203" s="1" t="s">
        <v>25</v>
      </c>
      <c r="V1203" s="1" t="s">
        <v>25</v>
      </c>
      <c r="W1203" s="1" t="s">
        <v>25</v>
      </c>
      <c r="Y1203" s="1" t="str">
        <f>IFERROR(__xludf.DUMMYFUNCTION("UNIQUE(S1203:W1203, TRUE)"),"")</f>
        <v/>
      </c>
      <c r="AE1203" s="1" t="str">
        <f t="shared" ref="AE1203:AI1203" si="1203">IF($A1203&lt;&gt;"", COUNTIF($D1203:$H1203, "=" &amp; Y1203),"")</f>
        <v/>
      </c>
      <c r="AF1203" s="1" t="str">
        <f t="shared" si="1203"/>
        <v/>
      </c>
      <c r="AG1203" s="1" t="str">
        <f t="shared" si="1203"/>
        <v/>
      </c>
      <c r="AH1203" s="1" t="str">
        <f t="shared" si="1203"/>
        <v/>
      </c>
      <c r="AI1203" s="1" t="str">
        <f t="shared" si="1203"/>
        <v/>
      </c>
      <c r="AJ1203" s="1" t="str">
        <f t="shared" si="3"/>
        <v/>
      </c>
      <c r="AL1203" s="1" t="str">
        <f>IFERROR(__xludf.DUMMYFUNCTION("IFERROR(TRANSPOSE(SORT(TRANSPOSE(FILTER(AE1203:AI1203, AE1203:AI1203&lt;&gt;0)),1, FALSE)))"),"")</f>
        <v/>
      </c>
      <c r="AM1203" s="1" t="str">
        <f>IFERROR(__xludf.DUMMYFUNCTION("""COMPUTED_VALUE"""),"")</f>
        <v/>
      </c>
      <c r="AN1203" s="1" t="str">
        <f>IFERROR(__xludf.DUMMYFUNCTION("""COMPUTED_VALUE"""),"")</f>
        <v/>
      </c>
      <c r="AO1203" s="1" t="str">
        <f>IFERROR(__xludf.DUMMYFUNCTION("""COMPUTED_VALUE"""),"")</f>
        <v/>
      </c>
      <c r="AP1203" s="1" t="str">
        <f>IFERROR(__xludf.DUMMYFUNCTION("""COMPUTED_VALUE"""),"")</f>
        <v/>
      </c>
      <c r="AR1203" s="1" t="s">
        <v>25</v>
      </c>
      <c r="AS1203" s="1" t="s">
        <v>25</v>
      </c>
      <c r="AT1203" s="1" t="s">
        <v>25</v>
      </c>
      <c r="AU1203" s="1" t="s">
        <v>25</v>
      </c>
      <c r="AV1203" s="1" t="s">
        <v>25</v>
      </c>
      <c r="AY1203" s="1" t="s">
        <v>25</v>
      </c>
      <c r="AZ1203" s="1" t="s">
        <v>25</v>
      </c>
      <c r="BA1203" s="1" t="s">
        <v>25</v>
      </c>
      <c r="BB1203" s="1" t="s">
        <v>25</v>
      </c>
      <c r="BC1203" s="1" t="s">
        <v>25</v>
      </c>
      <c r="BD1203" s="1"/>
      <c r="BE1203" s="1"/>
      <c r="BF1203" s="1"/>
      <c r="BG1203" s="1"/>
      <c r="BH1203" s="1"/>
      <c r="BI1203" s="1"/>
      <c r="BJ1203" s="1"/>
      <c r="BL1203" s="1" t="s">
        <v>25</v>
      </c>
    </row>
    <row r="1204" ht="15.75" customHeight="1">
      <c r="A1204" s="1"/>
      <c r="B1204" s="1"/>
      <c r="C1204" s="1"/>
      <c r="D1204" s="1" t="s">
        <v>25</v>
      </c>
      <c r="E1204" s="1" t="s">
        <v>25</v>
      </c>
      <c r="F1204" s="1" t="s">
        <v>25</v>
      </c>
      <c r="G1204" s="1" t="s">
        <v>25</v>
      </c>
      <c r="H1204" s="1" t="s">
        <v>25</v>
      </c>
      <c r="M1204" s="1"/>
      <c r="N1204" s="1"/>
      <c r="O1204" s="1"/>
      <c r="P1204" s="1"/>
      <c r="Q1204" s="1"/>
      <c r="S1204" s="1" t="s">
        <v>25</v>
      </c>
      <c r="T1204" s="1" t="s">
        <v>25</v>
      </c>
      <c r="U1204" s="1" t="s">
        <v>25</v>
      </c>
      <c r="V1204" s="1" t="s">
        <v>25</v>
      </c>
      <c r="W1204" s="1" t="s">
        <v>25</v>
      </c>
      <c r="Y1204" s="1" t="str">
        <f>IFERROR(__xludf.DUMMYFUNCTION("UNIQUE(S1204:W1204, TRUE)"),"")</f>
        <v/>
      </c>
      <c r="AE1204" s="1" t="str">
        <f t="shared" ref="AE1204:AI1204" si="1204">IF($A1204&lt;&gt;"", COUNTIF($D1204:$H1204, "=" &amp; Y1204),"")</f>
        <v/>
      </c>
      <c r="AF1204" s="1" t="str">
        <f t="shared" si="1204"/>
        <v/>
      </c>
      <c r="AG1204" s="1" t="str">
        <f t="shared" si="1204"/>
        <v/>
      </c>
      <c r="AH1204" s="1" t="str">
        <f t="shared" si="1204"/>
        <v/>
      </c>
      <c r="AI1204" s="1" t="str">
        <f t="shared" si="1204"/>
        <v/>
      </c>
      <c r="AJ1204" s="1" t="str">
        <f t="shared" si="3"/>
        <v/>
      </c>
      <c r="AL1204" s="1" t="str">
        <f>IFERROR(__xludf.DUMMYFUNCTION("IFERROR(TRANSPOSE(SORT(TRANSPOSE(FILTER(AE1204:AI1204, AE1204:AI1204&lt;&gt;0)),1, FALSE)))"),"")</f>
        <v/>
      </c>
      <c r="AM1204" s="1" t="str">
        <f>IFERROR(__xludf.DUMMYFUNCTION("""COMPUTED_VALUE"""),"")</f>
        <v/>
      </c>
      <c r="AN1204" s="1" t="str">
        <f>IFERROR(__xludf.DUMMYFUNCTION("""COMPUTED_VALUE"""),"")</f>
        <v/>
      </c>
      <c r="AO1204" s="1" t="str">
        <f>IFERROR(__xludf.DUMMYFUNCTION("""COMPUTED_VALUE"""),"")</f>
        <v/>
      </c>
      <c r="AP1204" s="1" t="str">
        <f>IFERROR(__xludf.DUMMYFUNCTION("""COMPUTED_VALUE"""),"")</f>
        <v/>
      </c>
      <c r="AR1204" s="1" t="s">
        <v>25</v>
      </c>
      <c r="AS1204" s="1" t="s">
        <v>25</v>
      </c>
      <c r="AT1204" s="1" t="s">
        <v>25</v>
      </c>
      <c r="AU1204" s="1" t="s">
        <v>25</v>
      </c>
      <c r="AV1204" s="1" t="s">
        <v>25</v>
      </c>
      <c r="AY1204" s="1" t="s">
        <v>25</v>
      </c>
      <c r="AZ1204" s="1" t="s">
        <v>25</v>
      </c>
      <c r="BA1204" s="1" t="s">
        <v>25</v>
      </c>
      <c r="BB1204" s="1" t="s">
        <v>25</v>
      </c>
      <c r="BC1204" s="1" t="s">
        <v>25</v>
      </c>
      <c r="BD1204" s="1"/>
      <c r="BE1204" s="1"/>
      <c r="BF1204" s="1"/>
      <c r="BG1204" s="1"/>
      <c r="BH1204" s="1"/>
      <c r="BI1204" s="1"/>
      <c r="BJ1204" s="1"/>
      <c r="BL1204" s="1" t="s">
        <v>25</v>
      </c>
    </row>
    <row r="1205" ht="15.75" customHeight="1">
      <c r="A1205" s="1"/>
      <c r="B1205" s="1"/>
      <c r="C1205" s="1"/>
      <c r="D1205" s="1" t="s">
        <v>25</v>
      </c>
      <c r="E1205" s="1" t="s">
        <v>25</v>
      </c>
      <c r="F1205" s="1" t="s">
        <v>25</v>
      </c>
      <c r="G1205" s="1" t="s">
        <v>25</v>
      </c>
      <c r="H1205" s="1" t="s">
        <v>25</v>
      </c>
      <c r="M1205" s="1"/>
      <c r="N1205" s="1"/>
      <c r="O1205" s="1"/>
      <c r="P1205" s="1"/>
      <c r="Q1205" s="1"/>
      <c r="S1205" s="1" t="s">
        <v>25</v>
      </c>
      <c r="T1205" s="1" t="s">
        <v>25</v>
      </c>
      <c r="U1205" s="1" t="s">
        <v>25</v>
      </c>
      <c r="V1205" s="1" t="s">
        <v>25</v>
      </c>
      <c r="W1205" s="1" t="s">
        <v>25</v>
      </c>
      <c r="Y1205" s="1" t="str">
        <f>IFERROR(__xludf.DUMMYFUNCTION("UNIQUE(S1205:W1205, TRUE)"),"")</f>
        <v/>
      </c>
      <c r="AE1205" s="1" t="str">
        <f t="shared" ref="AE1205:AI1205" si="1205">IF($A1205&lt;&gt;"", COUNTIF($D1205:$H1205, "=" &amp; Y1205),"")</f>
        <v/>
      </c>
      <c r="AF1205" s="1" t="str">
        <f t="shared" si="1205"/>
        <v/>
      </c>
      <c r="AG1205" s="1" t="str">
        <f t="shared" si="1205"/>
        <v/>
      </c>
      <c r="AH1205" s="1" t="str">
        <f t="shared" si="1205"/>
        <v/>
      </c>
      <c r="AI1205" s="1" t="str">
        <f t="shared" si="1205"/>
        <v/>
      </c>
      <c r="AJ1205" s="1" t="str">
        <f t="shared" si="3"/>
        <v/>
      </c>
      <c r="AL1205" s="1" t="str">
        <f>IFERROR(__xludf.DUMMYFUNCTION("IFERROR(TRANSPOSE(SORT(TRANSPOSE(FILTER(AE1205:AI1205, AE1205:AI1205&lt;&gt;0)),1, FALSE)))"),"")</f>
        <v/>
      </c>
      <c r="AM1205" s="1" t="str">
        <f>IFERROR(__xludf.DUMMYFUNCTION("""COMPUTED_VALUE"""),"")</f>
        <v/>
      </c>
      <c r="AN1205" s="1" t="str">
        <f>IFERROR(__xludf.DUMMYFUNCTION("""COMPUTED_VALUE"""),"")</f>
        <v/>
      </c>
      <c r="AO1205" s="1" t="str">
        <f>IFERROR(__xludf.DUMMYFUNCTION("""COMPUTED_VALUE"""),"")</f>
        <v/>
      </c>
      <c r="AP1205" s="1" t="str">
        <f>IFERROR(__xludf.DUMMYFUNCTION("""COMPUTED_VALUE"""),"")</f>
        <v/>
      </c>
      <c r="AR1205" s="1" t="s">
        <v>25</v>
      </c>
      <c r="AS1205" s="1" t="s">
        <v>25</v>
      </c>
      <c r="AT1205" s="1" t="s">
        <v>25</v>
      </c>
      <c r="AU1205" s="1" t="s">
        <v>25</v>
      </c>
      <c r="AV1205" s="1" t="s">
        <v>25</v>
      </c>
      <c r="AY1205" s="1" t="s">
        <v>25</v>
      </c>
      <c r="AZ1205" s="1" t="s">
        <v>25</v>
      </c>
      <c r="BA1205" s="1" t="s">
        <v>25</v>
      </c>
      <c r="BB1205" s="1" t="s">
        <v>25</v>
      </c>
      <c r="BC1205" s="1" t="s">
        <v>25</v>
      </c>
      <c r="BD1205" s="1"/>
      <c r="BE1205" s="1"/>
      <c r="BF1205" s="1"/>
      <c r="BG1205" s="1"/>
      <c r="BH1205" s="1"/>
      <c r="BI1205" s="1"/>
      <c r="BJ1205" s="1"/>
      <c r="BL1205" s="1" t="s">
        <v>25</v>
      </c>
    </row>
    <row r="1206" ht="15.75" customHeight="1">
      <c r="A1206" s="1"/>
      <c r="B1206" s="1"/>
      <c r="C1206" s="1"/>
      <c r="D1206" s="1" t="s">
        <v>25</v>
      </c>
      <c r="E1206" s="1" t="s">
        <v>25</v>
      </c>
      <c r="F1206" s="1" t="s">
        <v>25</v>
      </c>
      <c r="G1206" s="1" t="s">
        <v>25</v>
      </c>
      <c r="H1206" s="1" t="s">
        <v>25</v>
      </c>
      <c r="M1206" s="1"/>
      <c r="N1206" s="1"/>
      <c r="O1206" s="1"/>
      <c r="P1206" s="1"/>
      <c r="Q1206" s="1"/>
      <c r="S1206" s="1" t="s">
        <v>25</v>
      </c>
      <c r="T1206" s="1" t="s">
        <v>25</v>
      </c>
      <c r="U1206" s="1" t="s">
        <v>25</v>
      </c>
      <c r="V1206" s="1" t="s">
        <v>25</v>
      </c>
      <c r="W1206" s="1" t="s">
        <v>25</v>
      </c>
      <c r="Y1206" s="1" t="str">
        <f>IFERROR(__xludf.DUMMYFUNCTION("UNIQUE(S1206:W1206, TRUE)"),"")</f>
        <v/>
      </c>
      <c r="AE1206" s="1" t="str">
        <f t="shared" ref="AE1206:AI1206" si="1206">IF($A1206&lt;&gt;"", COUNTIF($D1206:$H1206, "=" &amp; Y1206),"")</f>
        <v/>
      </c>
      <c r="AF1206" s="1" t="str">
        <f t="shared" si="1206"/>
        <v/>
      </c>
      <c r="AG1206" s="1" t="str">
        <f t="shared" si="1206"/>
        <v/>
      </c>
      <c r="AH1206" s="1" t="str">
        <f t="shared" si="1206"/>
        <v/>
      </c>
      <c r="AI1206" s="1" t="str">
        <f t="shared" si="1206"/>
        <v/>
      </c>
      <c r="AJ1206" s="1" t="str">
        <f t="shared" si="3"/>
        <v/>
      </c>
      <c r="AL1206" s="1" t="str">
        <f>IFERROR(__xludf.DUMMYFUNCTION("IFERROR(TRANSPOSE(SORT(TRANSPOSE(FILTER(AE1206:AI1206, AE1206:AI1206&lt;&gt;0)),1, FALSE)))"),"")</f>
        <v/>
      </c>
      <c r="AM1206" s="1" t="str">
        <f>IFERROR(__xludf.DUMMYFUNCTION("""COMPUTED_VALUE"""),"")</f>
        <v/>
      </c>
      <c r="AN1206" s="1" t="str">
        <f>IFERROR(__xludf.DUMMYFUNCTION("""COMPUTED_VALUE"""),"")</f>
        <v/>
      </c>
      <c r="AO1206" s="1" t="str">
        <f>IFERROR(__xludf.DUMMYFUNCTION("""COMPUTED_VALUE"""),"")</f>
        <v/>
      </c>
      <c r="AP1206" s="1" t="str">
        <f>IFERROR(__xludf.DUMMYFUNCTION("""COMPUTED_VALUE"""),"")</f>
        <v/>
      </c>
      <c r="AR1206" s="1" t="s">
        <v>25</v>
      </c>
      <c r="AS1206" s="1" t="s">
        <v>25</v>
      </c>
      <c r="AT1206" s="1" t="s">
        <v>25</v>
      </c>
      <c r="AU1206" s="1" t="s">
        <v>25</v>
      </c>
      <c r="AV1206" s="1" t="s">
        <v>25</v>
      </c>
      <c r="AY1206" s="1" t="s">
        <v>25</v>
      </c>
      <c r="AZ1206" s="1" t="s">
        <v>25</v>
      </c>
      <c r="BA1206" s="1" t="s">
        <v>25</v>
      </c>
      <c r="BB1206" s="1" t="s">
        <v>25</v>
      </c>
      <c r="BC1206" s="1" t="s">
        <v>25</v>
      </c>
      <c r="BD1206" s="1"/>
      <c r="BE1206" s="1"/>
      <c r="BF1206" s="1"/>
      <c r="BG1206" s="1"/>
      <c r="BH1206" s="1"/>
      <c r="BI1206" s="1"/>
      <c r="BJ1206" s="1"/>
      <c r="BL1206" s="1" t="s">
        <v>25</v>
      </c>
    </row>
    <row r="1207" ht="15.75" customHeight="1">
      <c r="A1207" s="1"/>
      <c r="B1207" s="1"/>
      <c r="C1207" s="1"/>
      <c r="D1207" s="1" t="s">
        <v>25</v>
      </c>
      <c r="E1207" s="1" t="s">
        <v>25</v>
      </c>
      <c r="F1207" s="1" t="s">
        <v>25</v>
      </c>
      <c r="G1207" s="1" t="s">
        <v>25</v>
      </c>
      <c r="H1207" s="1" t="s">
        <v>25</v>
      </c>
      <c r="M1207" s="1"/>
      <c r="N1207" s="1"/>
      <c r="O1207" s="1"/>
      <c r="P1207" s="1"/>
      <c r="Q1207" s="1"/>
      <c r="S1207" s="1" t="s">
        <v>25</v>
      </c>
      <c r="T1207" s="1" t="s">
        <v>25</v>
      </c>
      <c r="U1207" s="1" t="s">
        <v>25</v>
      </c>
      <c r="V1207" s="1" t="s">
        <v>25</v>
      </c>
      <c r="W1207" s="1" t="s">
        <v>25</v>
      </c>
      <c r="Y1207" s="1" t="str">
        <f>IFERROR(__xludf.DUMMYFUNCTION("UNIQUE(S1207:W1207, TRUE)"),"")</f>
        <v/>
      </c>
      <c r="AE1207" s="1" t="str">
        <f t="shared" ref="AE1207:AI1207" si="1207">IF($A1207&lt;&gt;"", COUNTIF($D1207:$H1207, "=" &amp; Y1207),"")</f>
        <v/>
      </c>
      <c r="AF1207" s="1" t="str">
        <f t="shared" si="1207"/>
        <v/>
      </c>
      <c r="AG1207" s="1" t="str">
        <f t="shared" si="1207"/>
        <v/>
      </c>
      <c r="AH1207" s="1" t="str">
        <f t="shared" si="1207"/>
        <v/>
      </c>
      <c r="AI1207" s="1" t="str">
        <f t="shared" si="1207"/>
        <v/>
      </c>
      <c r="AJ1207" s="1" t="str">
        <f t="shared" si="3"/>
        <v/>
      </c>
      <c r="AL1207" s="1" t="str">
        <f>IFERROR(__xludf.DUMMYFUNCTION("IFERROR(TRANSPOSE(SORT(TRANSPOSE(FILTER(AE1207:AI1207, AE1207:AI1207&lt;&gt;0)),1, FALSE)))"),"")</f>
        <v/>
      </c>
      <c r="AM1207" s="1" t="str">
        <f>IFERROR(__xludf.DUMMYFUNCTION("""COMPUTED_VALUE"""),"")</f>
        <v/>
      </c>
      <c r="AN1207" s="1" t="str">
        <f>IFERROR(__xludf.DUMMYFUNCTION("""COMPUTED_VALUE"""),"")</f>
        <v/>
      </c>
      <c r="AO1207" s="1" t="str">
        <f>IFERROR(__xludf.DUMMYFUNCTION("""COMPUTED_VALUE"""),"")</f>
        <v/>
      </c>
      <c r="AP1207" s="1" t="str">
        <f>IFERROR(__xludf.DUMMYFUNCTION("""COMPUTED_VALUE"""),"")</f>
        <v/>
      </c>
      <c r="AR1207" s="1" t="s">
        <v>25</v>
      </c>
      <c r="AS1207" s="1" t="s">
        <v>25</v>
      </c>
      <c r="AT1207" s="1" t="s">
        <v>25</v>
      </c>
      <c r="AU1207" s="1" t="s">
        <v>25</v>
      </c>
      <c r="AV1207" s="1" t="s">
        <v>25</v>
      </c>
      <c r="AY1207" s="1" t="s">
        <v>25</v>
      </c>
      <c r="AZ1207" s="1" t="s">
        <v>25</v>
      </c>
      <c r="BA1207" s="1" t="s">
        <v>25</v>
      </c>
      <c r="BB1207" s="1" t="s">
        <v>25</v>
      </c>
      <c r="BC1207" s="1" t="s">
        <v>25</v>
      </c>
      <c r="BD1207" s="1"/>
      <c r="BE1207" s="1"/>
      <c r="BF1207" s="1"/>
      <c r="BG1207" s="1"/>
      <c r="BH1207" s="1"/>
      <c r="BI1207" s="1"/>
      <c r="BJ1207" s="1"/>
      <c r="BL1207" s="1" t="s">
        <v>25</v>
      </c>
    </row>
    <row r="1208" ht="15.75" customHeight="1">
      <c r="A1208" s="1"/>
      <c r="B1208" s="1"/>
      <c r="C1208" s="1"/>
      <c r="D1208" s="1" t="s">
        <v>25</v>
      </c>
      <c r="E1208" s="1" t="s">
        <v>25</v>
      </c>
      <c r="F1208" s="1" t="s">
        <v>25</v>
      </c>
      <c r="G1208" s="1" t="s">
        <v>25</v>
      </c>
      <c r="H1208" s="1" t="s">
        <v>25</v>
      </c>
      <c r="M1208" s="1"/>
      <c r="N1208" s="1"/>
      <c r="O1208" s="1"/>
      <c r="P1208" s="1"/>
      <c r="Q1208" s="1"/>
      <c r="S1208" s="1" t="s">
        <v>25</v>
      </c>
      <c r="T1208" s="1" t="s">
        <v>25</v>
      </c>
      <c r="U1208" s="1" t="s">
        <v>25</v>
      </c>
      <c r="V1208" s="1" t="s">
        <v>25</v>
      </c>
      <c r="W1208" s="1" t="s">
        <v>25</v>
      </c>
      <c r="Y1208" s="1" t="str">
        <f>IFERROR(__xludf.DUMMYFUNCTION("UNIQUE(S1208:W1208, TRUE)"),"")</f>
        <v/>
      </c>
      <c r="AE1208" s="1" t="str">
        <f t="shared" ref="AE1208:AI1208" si="1208">IF($A1208&lt;&gt;"", COUNTIF($D1208:$H1208, "=" &amp; Y1208),"")</f>
        <v/>
      </c>
      <c r="AF1208" s="1" t="str">
        <f t="shared" si="1208"/>
        <v/>
      </c>
      <c r="AG1208" s="1" t="str">
        <f t="shared" si="1208"/>
        <v/>
      </c>
      <c r="AH1208" s="1" t="str">
        <f t="shared" si="1208"/>
        <v/>
      </c>
      <c r="AI1208" s="1" t="str">
        <f t="shared" si="1208"/>
        <v/>
      </c>
      <c r="AJ1208" s="1" t="str">
        <f t="shared" si="3"/>
        <v/>
      </c>
      <c r="AL1208" s="1" t="str">
        <f>IFERROR(__xludf.DUMMYFUNCTION("IFERROR(TRANSPOSE(SORT(TRANSPOSE(FILTER(AE1208:AI1208, AE1208:AI1208&lt;&gt;0)),1, FALSE)))"),"")</f>
        <v/>
      </c>
      <c r="AM1208" s="1" t="str">
        <f>IFERROR(__xludf.DUMMYFUNCTION("""COMPUTED_VALUE"""),"")</f>
        <v/>
      </c>
      <c r="AN1208" s="1" t="str">
        <f>IFERROR(__xludf.DUMMYFUNCTION("""COMPUTED_VALUE"""),"")</f>
        <v/>
      </c>
      <c r="AO1208" s="1" t="str">
        <f>IFERROR(__xludf.DUMMYFUNCTION("""COMPUTED_VALUE"""),"")</f>
        <v/>
      </c>
      <c r="AP1208" s="1" t="str">
        <f>IFERROR(__xludf.DUMMYFUNCTION("""COMPUTED_VALUE"""),"")</f>
        <v/>
      </c>
      <c r="AR1208" s="1" t="s">
        <v>25</v>
      </c>
      <c r="AS1208" s="1" t="s">
        <v>25</v>
      </c>
      <c r="AT1208" s="1" t="s">
        <v>25</v>
      </c>
      <c r="AU1208" s="1" t="s">
        <v>25</v>
      </c>
      <c r="AV1208" s="1" t="s">
        <v>25</v>
      </c>
      <c r="AY1208" s="1" t="s">
        <v>25</v>
      </c>
      <c r="AZ1208" s="1" t="s">
        <v>25</v>
      </c>
      <c r="BA1208" s="1" t="s">
        <v>25</v>
      </c>
      <c r="BB1208" s="1" t="s">
        <v>25</v>
      </c>
      <c r="BC1208" s="1" t="s">
        <v>25</v>
      </c>
      <c r="BD1208" s="1"/>
      <c r="BE1208" s="1"/>
      <c r="BF1208" s="1"/>
      <c r="BG1208" s="1"/>
      <c r="BH1208" s="1"/>
      <c r="BI1208" s="1"/>
      <c r="BJ1208" s="1"/>
      <c r="BL1208" s="1" t="s">
        <v>25</v>
      </c>
    </row>
    <row r="1209" ht="15.75" customHeight="1">
      <c r="A1209" s="1"/>
      <c r="B1209" s="1"/>
      <c r="C1209" s="1"/>
      <c r="D1209" s="1" t="s">
        <v>25</v>
      </c>
      <c r="E1209" s="1" t="s">
        <v>25</v>
      </c>
      <c r="F1209" s="1" t="s">
        <v>25</v>
      </c>
      <c r="G1209" s="1" t="s">
        <v>25</v>
      </c>
      <c r="H1209" s="1" t="s">
        <v>25</v>
      </c>
      <c r="M1209" s="1"/>
      <c r="N1209" s="1"/>
      <c r="O1209" s="1"/>
      <c r="P1209" s="1"/>
      <c r="Q1209" s="1"/>
      <c r="S1209" s="1" t="s">
        <v>25</v>
      </c>
      <c r="T1209" s="1" t="s">
        <v>25</v>
      </c>
      <c r="U1209" s="1" t="s">
        <v>25</v>
      </c>
      <c r="V1209" s="1" t="s">
        <v>25</v>
      </c>
      <c r="W1209" s="1" t="s">
        <v>25</v>
      </c>
      <c r="Y1209" s="1" t="str">
        <f>IFERROR(__xludf.DUMMYFUNCTION("UNIQUE(S1209:W1209, TRUE)"),"")</f>
        <v/>
      </c>
      <c r="AE1209" s="1" t="str">
        <f t="shared" ref="AE1209:AI1209" si="1209">IF($A1209&lt;&gt;"", COUNTIF($D1209:$H1209, "=" &amp; Y1209),"")</f>
        <v/>
      </c>
      <c r="AF1209" s="1" t="str">
        <f t="shared" si="1209"/>
        <v/>
      </c>
      <c r="AG1209" s="1" t="str">
        <f t="shared" si="1209"/>
        <v/>
      </c>
      <c r="AH1209" s="1" t="str">
        <f t="shared" si="1209"/>
        <v/>
      </c>
      <c r="AI1209" s="1" t="str">
        <f t="shared" si="1209"/>
        <v/>
      </c>
      <c r="AJ1209" s="1" t="str">
        <f t="shared" si="3"/>
        <v/>
      </c>
      <c r="AL1209" s="1" t="str">
        <f>IFERROR(__xludf.DUMMYFUNCTION("IFERROR(TRANSPOSE(SORT(TRANSPOSE(FILTER(AE1209:AI1209, AE1209:AI1209&lt;&gt;0)),1, FALSE)))"),"")</f>
        <v/>
      </c>
      <c r="AM1209" s="1" t="str">
        <f>IFERROR(__xludf.DUMMYFUNCTION("""COMPUTED_VALUE"""),"")</f>
        <v/>
      </c>
      <c r="AN1209" s="1" t="str">
        <f>IFERROR(__xludf.DUMMYFUNCTION("""COMPUTED_VALUE"""),"")</f>
        <v/>
      </c>
      <c r="AO1209" s="1" t="str">
        <f>IFERROR(__xludf.DUMMYFUNCTION("""COMPUTED_VALUE"""),"")</f>
        <v/>
      </c>
      <c r="AP1209" s="1" t="str">
        <f>IFERROR(__xludf.DUMMYFUNCTION("""COMPUTED_VALUE"""),"")</f>
        <v/>
      </c>
      <c r="AR1209" s="1" t="s">
        <v>25</v>
      </c>
      <c r="AS1209" s="1" t="s">
        <v>25</v>
      </c>
      <c r="AT1209" s="1" t="s">
        <v>25</v>
      </c>
      <c r="AU1209" s="1" t="s">
        <v>25</v>
      </c>
      <c r="AV1209" s="1" t="s">
        <v>25</v>
      </c>
      <c r="AY1209" s="1" t="s">
        <v>25</v>
      </c>
      <c r="AZ1209" s="1" t="s">
        <v>25</v>
      </c>
      <c r="BA1209" s="1" t="s">
        <v>25</v>
      </c>
      <c r="BB1209" s="1" t="s">
        <v>25</v>
      </c>
      <c r="BC1209" s="1" t="s">
        <v>25</v>
      </c>
      <c r="BD1209" s="1"/>
      <c r="BE1209" s="1"/>
      <c r="BF1209" s="1"/>
      <c r="BG1209" s="1"/>
      <c r="BH1209" s="1"/>
      <c r="BI1209" s="1"/>
      <c r="BJ1209" s="1"/>
      <c r="BL1209" s="1" t="s">
        <v>25</v>
      </c>
    </row>
    <row r="1210" ht="15.75" customHeight="1">
      <c r="A1210" s="1"/>
      <c r="B1210" s="1"/>
      <c r="C1210" s="1"/>
      <c r="D1210" s="1" t="s">
        <v>25</v>
      </c>
      <c r="E1210" s="1" t="s">
        <v>25</v>
      </c>
      <c r="F1210" s="1" t="s">
        <v>25</v>
      </c>
      <c r="G1210" s="1" t="s">
        <v>25</v>
      </c>
      <c r="H1210" s="1" t="s">
        <v>25</v>
      </c>
      <c r="M1210" s="1"/>
      <c r="N1210" s="1"/>
      <c r="O1210" s="1"/>
      <c r="P1210" s="1"/>
      <c r="Q1210" s="1"/>
      <c r="S1210" s="1" t="s">
        <v>25</v>
      </c>
      <c r="T1210" s="1" t="s">
        <v>25</v>
      </c>
      <c r="U1210" s="1" t="s">
        <v>25</v>
      </c>
      <c r="V1210" s="1" t="s">
        <v>25</v>
      </c>
      <c r="W1210" s="1" t="s">
        <v>25</v>
      </c>
      <c r="Y1210" s="1" t="str">
        <f>IFERROR(__xludf.DUMMYFUNCTION("UNIQUE(S1210:W1210, TRUE)"),"")</f>
        <v/>
      </c>
      <c r="AE1210" s="1" t="str">
        <f t="shared" ref="AE1210:AI1210" si="1210">IF($A1210&lt;&gt;"", COUNTIF($D1210:$H1210, "=" &amp; Y1210),"")</f>
        <v/>
      </c>
      <c r="AF1210" s="1" t="str">
        <f t="shared" si="1210"/>
        <v/>
      </c>
      <c r="AG1210" s="1" t="str">
        <f t="shared" si="1210"/>
        <v/>
      </c>
      <c r="AH1210" s="1" t="str">
        <f t="shared" si="1210"/>
        <v/>
      </c>
      <c r="AI1210" s="1" t="str">
        <f t="shared" si="1210"/>
        <v/>
      </c>
      <c r="AJ1210" s="1" t="str">
        <f t="shared" si="3"/>
        <v/>
      </c>
      <c r="AL1210" s="1" t="str">
        <f>IFERROR(__xludf.DUMMYFUNCTION("IFERROR(TRANSPOSE(SORT(TRANSPOSE(FILTER(AE1210:AI1210, AE1210:AI1210&lt;&gt;0)),1, FALSE)))"),"")</f>
        <v/>
      </c>
      <c r="AM1210" s="1" t="str">
        <f>IFERROR(__xludf.DUMMYFUNCTION("""COMPUTED_VALUE"""),"")</f>
        <v/>
      </c>
      <c r="AN1210" s="1" t="str">
        <f>IFERROR(__xludf.DUMMYFUNCTION("""COMPUTED_VALUE"""),"")</f>
        <v/>
      </c>
      <c r="AO1210" s="1" t="str">
        <f>IFERROR(__xludf.DUMMYFUNCTION("""COMPUTED_VALUE"""),"")</f>
        <v/>
      </c>
      <c r="AP1210" s="1" t="str">
        <f>IFERROR(__xludf.DUMMYFUNCTION("""COMPUTED_VALUE"""),"")</f>
        <v/>
      </c>
      <c r="AR1210" s="1" t="s">
        <v>25</v>
      </c>
      <c r="AS1210" s="1" t="s">
        <v>25</v>
      </c>
      <c r="AT1210" s="1" t="s">
        <v>25</v>
      </c>
      <c r="AU1210" s="1" t="s">
        <v>25</v>
      </c>
      <c r="AV1210" s="1" t="s">
        <v>25</v>
      </c>
      <c r="AY1210" s="1" t="s">
        <v>25</v>
      </c>
      <c r="AZ1210" s="1" t="s">
        <v>25</v>
      </c>
      <c r="BA1210" s="1" t="s">
        <v>25</v>
      </c>
      <c r="BB1210" s="1" t="s">
        <v>25</v>
      </c>
      <c r="BC1210" s="1" t="s">
        <v>25</v>
      </c>
      <c r="BD1210" s="1"/>
      <c r="BE1210" s="1"/>
      <c r="BF1210" s="1"/>
      <c r="BG1210" s="1"/>
      <c r="BH1210" s="1"/>
      <c r="BI1210" s="1"/>
      <c r="BJ1210" s="1"/>
      <c r="BL1210" s="1" t="s">
        <v>25</v>
      </c>
    </row>
    <row r="1211" ht="15.75" customHeight="1">
      <c r="A1211" s="1"/>
      <c r="B1211" s="1"/>
      <c r="C1211" s="1"/>
      <c r="D1211" s="1" t="s">
        <v>25</v>
      </c>
      <c r="E1211" s="1" t="s">
        <v>25</v>
      </c>
      <c r="F1211" s="1" t="s">
        <v>25</v>
      </c>
      <c r="G1211" s="1" t="s">
        <v>25</v>
      </c>
      <c r="H1211" s="1" t="s">
        <v>25</v>
      </c>
      <c r="M1211" s="1"/>
      <c r="N1211" s="1"/>
      <c r="O1211" s="1"/>
      <c r="P1211" s="1"/>
      <c r="Q1211" s="1"/>
      <c r="S1211" s="1" t="s">
        <v>25</v>
      </c>
      <c r="T1211" s="1" t="s">
        <v>25</v>
      </c>
      <c r="U1211" s="1" t="s">
        <v>25</v>
      </c>
      <c r="V1211" s="1" t="s">
        <v>25</v>
      </c>
      <c r="W1211" s="1" t="s">
        <v>25</v>
      </c>
      <c r="Y1211" s="1" t="str">
        <f>IFERROR(__xludf.DUMMYFUNCTION("UNIQUE(S1211:W1211, TRUE)"),"")</f>
        <v/>
      </c>
      <c r="AE1211" s="1" t="str">
        <f t="shared" ref="AE1211:AI1211" si="1211">IF($A1211&lt;&gt;"", COUNTIF($D1211:$H1211, "=" &amp; Y1211),"")</f>
        <v/>
      </c>
      <c r="AF1211" s="1" t="str">
        <f t="shared" si="1211"/>
        <v/>
      </c>
      <c r="AG1211" s="1" t="str">
        <f t="shared" si="1211"/>
        <v/>
      </c>
      <c r="AH1211" s="1" t="str">
        <f t="shared" si="1211"/>
        <v/>
      </c>
      <c r="AI1211" s="1" t="str">
        <f t="shared" si="1211"/>
        <v/>
      </c>
      <c r="AJ1211" s="1" t="str">
        <f t="shared" si="3"/>
        <v/>
      </c>
      <c r="AL1211" s="1" t="str">
        <f>IFERROR(__xludf.DUMMYFUNCTION("IFERROR(TRANSPOSE(SORT(TRANSPOSE(FILTER(AE1211:AI1211, AE1211:AI1211&lt;&gt;0)),1, FALSE)))"),"")</f>
        <v/>
      </c>
      <c r="AM1211" s="1" t="str">
        <f>IFERROR(__xludf.DUMMYFUNCTION("""COMPUTED_VALUE"""),"")</f>
        <v/>
      </c>
      <c r="AN1211" s="1" t="str">
        <f>IFERROR(__xludf.DUMMYFUNCTION("""COMPUTED_VALUE"""),"")</f>
        <v/>
      </c>
      <c r="AO1211" s="1" t="str">
        <f>IFERROR(__xludf.DUMMYFUNCTION("""COMPUTED_VALUE"""),"")</f>
        <v/>
      </c>
      <c r="AP1211" s="1" t="str">
        <f>IFERROR(__xludf.DUMMYFUNCTION("""COMPUTED_VALUE"""),"")</f>
        <v/>
      </c>
      <c r="AR1211" s="1" t="s">
        <v>25</v>
      </c>
      <c r="AS1211" s="1" t="s">
        <v>25</v>
      </c>
      <c r="AT1211" s="1" t="s">
        <v>25</v>
      </c>
      <c r="AU1211" s="1" t="s">
        <v>25</v>
      </c>
      <c r="AV1211" s="1" t="s">
        <v>25</v>
      </c>
      <c r="AY1211" s="1" t="s">
        <v>25</v>
      </c>
      <c r="AZ1211" s="1" t="s">
        <v>25</v>
      </c>
      <c r="BA1211" s="1" t="s">
        <v>25</v>
      </c>
      <c r="BB1211" s="1" t="s">
        <v>25</v>
      </c>
      <c r="BC1211" s="1" t="s">
        <v>25</v>
      </c>
      <c r="BD1211" s="1"/>
      <c r="BE1211" s="1"/>
      <c r="BF1211" s="1"/>
      <c r="BG1211" s="1"/>
      <c r="BH1211" s="1"/>
      <c r="BI1211" s="1"/>
      <c r="BJ1211" s="1"/>
      <c r="BL1211" s="1" t="s">
        <v>25</v>
      </c>
    </row>
    <row r="1212" ht="15.75" customHeight="1">
      <c r="A1212" s="1"/>
      <c r="B1212" s="1"/>
      <c r="C1212" s="1"/>
      <c r="D1212" s="1" t="s">
        <v>25</v>
      </c>
      <c r="E1212" s="1" t="s">
        <v>25</v>
      </c>
      <c r="F1212" s="1" t="s">
        <v>25</v>
      </c>
      <c r="G1212" s="1" t="s">
        <v>25</v>
      </c>
      <c r="H1212" s="1" t="s">
        <v>25</v>
      </c>
      <c r="M1212" s="1"/>
      <c r="N1212" s="1"/>
      <c r="O1212" s="1"/>
      <c r="P1212" s="1"/>
      <c r="Q1212" s="1"/>
      <c r="S1212" s="1" t="s">
        <v>25</v>
      </c>
      <c r="T1212" s="1" t="s">
        <v>25</v>
      </c>
      <c r="U1212" s="1" t="s">
        <v>25</v>
      </c>
      <c r="V1212" s="1" t="s">
        <v>25</v>
      </c>
      <c r="W1212" s="1" t="s">
        <v>25</v>
      </c>
      <c r="Y1212" s="1" t="str">
        <f>IFERROR(__xludf.DUMMYFUNCTION("UNIQUE(S1212:W1212, TRUE)"),"")</f>
        <v/>
      </c>
      <c r="AE1212" s="1" t="str">
        <f t="shared" ref="AE1212:AI1212" si="1212">IF($A1212&lt;&gt;"", COUNTIF($D1212:$H1212, "=" &amp; Y1212),"")</f>
        <v/>
      </c>
      <c r="AF1212" s="1" t="str">
        <f t="shared" si="1212"/>
        <v/>
      </c>
      <c r="AG1212" s="1" t="str">
        <f t="shared" si="1212"/>
        <v/>
      </c>
      <c r="AH1212" s="1" t="str">
        <f t="shared" si="1212"/>
        <v/>
      </c>
      <c r="AI1212" s="1" t="str">
        <f t="shared" si="1212"/>
        <v/>
      </c>
      <c r="AJ1212" s="1" t="str">
        <f t="shared" si="3"/>
        <v/>
      </c>
      <c r="AL1212" s="1" t="str">
        <f>IFERROR(__xludf.DUMMYFUNCTION("IFERROR(TRANSPOSE(SORT(TRANSPOSE(FILTER(AE1212:AI1212, AE1212:AI1212&lt;&gt;0)),1, FALSE)))"),"")</f>
        <v/>
      </c>
      <c r="AM1212" s="1" t="str">
        <f>IFERROR(__xludf.DUMMYFUNCTION("""COMPUTED_VALUE"""),"")</f>
        <v/>
      </c>
      <c r="AN1212" s="1" t="str">
        <f>IFERROR(__xludf.DUMMYFUNCTION("""COMPUTED_VALUE"""),"")</f>
        <v/>
      </c>
      <c r="AO1212" s="1" t="str">
        <f>IFERROR(__xludf.DUMMYFUNCTION("""COMPUTED_VALUE"""),"")</f>
        <v/>
      </c>
      <c r="AP1212" s="1" t="str">
        <f>IFERROR(__xludf.DUMMYFUNCTION("""COMPUTED_VALUE"""),"")</f>
        <v/>
      </c>
      <c r="AR1212" s="1" t="s">
        <v>25</v>
      </c>
      <c r="AS1212" s="1" t="s">
        <v>25</v>
      </c>
      <c r="AT1212" s="1" t="s">
        <v>25</v>
      </c>
      <c r="AU1212" s="1" t="s">
        <v>25</v>
      </c>
      <c r="AV1212" s="1" t="s">
        <v>25</v>
      </c>
      <c r="AY1212" s="1" t="s">
        <v>25</v>
      </c>
      <c r="AZ1212" s="1" t="s">
        <v>25</v>
      </c>
      <c r="BA1212" s="1" t="s">
        <v>25</v>
      </c>
      <c r="BB1212" s="1" t="s">
        <v>25</v>
      </c>
      <c r="BC1212" s="1" t="s">
        <v>25</v>
      </c>
      <c r="BD1212" s="1"/>
      <c r="BE1212" s="1"/>
      <c r="BF1212" s="1"/>
      <c r="BG1212" s="1"/>
      <c r="BH1212" s="1"/>
      <c r="BI1212" s="1"/>
      <c r="BJ1212" s="1"/>
      <c r="BL1212" s="1" t="s">
        <v>25</v>
      </c>
    </row>
    <row r="1213" ht="15.75" customHeight="1">
      <c r="A1213" s="1"/>
      <c r="B1213" s="1"/>
      <c r="C1213" s="1"/>
      <c r="D1213" s="1" t="s">
        <v>25</v>
      </c>
      <c r="E1213" s="1" t="s">
        <v>25</v>
      </c>
      <c r="F1213" s="1" t="s">
        <v>25</v>
      </c>
      <c r="G1213" s="1" t="s">
        <v>25</v>
      </c>
      <c r="H1213" s="1" t="s">
        <v>25</v>
      </c>
      <c r="M1213" s="1"/>
      <c r="N1213" s="1"/>
      <c r="O1213" s="1"/>
      <c r="P1213" s="1"/>
      <c r="Q1213" s="1"/>
      <c r="S1213" s="1" t="s">
        <v>25</v>
      </c>
      <c r="T1213" s="1" t="s">
        <v>25</v>
      </c>
      <c r="U1213" s="1" t="s">
        <v>25</v>
      </c>
      <c r="V1213" s="1" t="s">
        <v>25</v>
      </c>
      <c r="W1213" s="1" t="s">
        <v>25</v>
      </c>
      <c r="Y1213" s="1" t="str">
        <f>IFERROR(__xludf.DUMMYFUNCTION("UNIQUE(S1213:W1213, TRUE)"),"")</f>
        <v/>
      </c>
      <c r="AE1213" s="1" t="str">
        <f t="shared" ref="AE1213:AI1213" si="1213">IF($A1213&lt;&gt;"", COUNTIF($D1213:$H1213, "=" &amp; Y1213),"")</f>
        <v/>
      </c>
      <c r="AF1213" s="1" t="str">
        <f t="shared" si="1213"/>
        <v/>
      </c>
      <c r="AG1213" s="1" t="str">
        <f t="shared" si="1213"/>
        <v/>
      </c>
      <c r="AH1213" s="1" t="str">
        <f t="shared" si="1213"/>
        <v/>
      </c>
      <c r="AI1213" s="1" t="str">
        <f t="shared" si="1213"/>
        <v/>
      </c>
      <c r="AJ1213" s="1" t="str">
        <f t="shared" si="3"/>
        <v/>
      </c>
      <c r="AL1213" s="1" t="str">
        <f>IFERROR(__xludf.DUMMYFUNCTION("IFERROR(TRANSPOSE(SORT(TRANSPOSE(FILTER(AE1213:AI1213, AE1213:AI1213&lt;&gt;0)),1, FALSE)))"),"")</f>
        <v/>
      </c>
      <c r="AM1213" s="1" t="str">
        <f>IFERROR(__xludf.DUMMYFUNCTION("""COMPUTED_VALUE"""),"")</f>
        <v/>
      </c>
      <c r="AN1213" s="1" t="str">
        <f>IFERROR(__xludf.DUMMYFUNCTION("""COMPUTED_VALUE"""),"")</f>
        <v/>
      </c>
      <c r="AO1213" s="1" t="str">
        <f>IFERROR(__xludf.DUMMYFUNCTION("""COMPUTED_VALUE"""),"")</f>
        <v/>
      </c>
      <c r="AP1213" s="1" t="str">
        <f>IFERROR(__xludf.DUMMYFUNCTION("""COMPUTED_VALUE"""),"")</f>
        <v/>
      </c>
      <c r="AR1213" s="1" t="s">
        <v>25</v>
      </c>
      <c r="AS1213" s="1" t="s">
        <v>25</v>
      </c>
      <c r="AT1213" s="1" t="s">
        <v>25</v>
      </c>
      <c r="AU1213" s="1" t="s">
        <v>25</v>
      </c>
      <c r="AV1213" s="1" t="s">
        <v>25</v>
      </c>
      <c r="AY1213" s="1" t="s">
        <v>25</v>
      </c>
      <c r="AZ1213" s="1" t="s">
        <v>25</v>
      </c>
      <c r="BA1213" s="1" t="s">
        <v>25</v>
      </c>
      <c r="BB1213" s="1" t="s">
        <v>25</v>
      </c>
      <c r="BC1213" s="1" t="s">
        <v>25</v>
      </c>
      <c r="BD1213" s="1"/>
      <c r="BE1213" s="1"/>
      <c r="BF1213" s="1"/>
      <c r="BG1213" s="1"/>
      <c r="BH1213" s="1"/>
      <c r="BI1213" s="1"/>
      <c r="BJ1213" s="1"/>
      <c r="BL1213" s="1" t="s">
        <v>25</v>
      </c>
    </row>
    <row r="1214" ht="15.75" customHeight="1">
      <c r="A1214" s="1"/>
      <c r="B1214" s="1"/>
      <c r="C1214" s="1"/>
      <c r="D1214" s="1" t="s">
        <v>25</v>
      </c>
      <c r="E1214" s="1" t="s">
        <v>25</v>
      </c>
      <c r="F1214" s="1" t="s">
        <v>25</v>
      </c>
      <c r="G1214" s="1" t="s">
        <v>25</v>
      </c>
      <c r="H1214" s="1" t="s">
        <v>25</v>
      </c>
      <c r="M1214" s="1"/>
      <c r="N1214" s="1"/>
      <c r="O1214" s="1"/>
      <c r="P1214" s="1"/>
      <c r="Q1214" s="1"/>
      <c r="S1214" s="1" t="s">
        <v>25</v>
      </c>
      <c r="T1214" s="1" t="s">
        <v>25</v>
      </c>
      <c r="U1214" s="1" t="s">
        <v>25</v>
      </c>
      <c r="V1214" s="1" t="s">
        <v>25</v>
      </c>
      <c r="W1214" s="1" t="s">
        <v>25</v>
      </c>
      <c r="Y1214" s="1" t="str">
        <f>IFERROR(__xludf.DUMMYFUNCTION("UNIQUE(S1214:W1214, TRUE)"),"")</f>
        <v/>
      </c>
      <c r="AE1214" s="1" t="str">
        <f t="shared" ref="AE1214:AI1214" si="1214">IF($A1214&lt;&gt;"", COUNTIF($D1214:$H1214, "=" &amp; Y1214),"")</f>
        <v/>
      </c>
      <c r="AF1214" s="1" t="str">
        <f t="shared" si="1214"/>
        <v/>
      </c>
      <c r="AG1214" s="1" t="str">
        <f t="shared" si="1214"/>
        <v/>
      </c>
      <c r="AH1214" s="1" t="str">
        <f t="shared" si="1214"/>
        <v/>
      </c>
      <c r="AI1214" s="1" t="str">
        <f t="shared" si="1214"/>
        <v/>
      </c>
      <c r="AJ1214" s="1" t="str">
        <f t="shared" si="3"/>
        <v/>
      </c>
      <c r="AL1214" s="1" t="str">
        <f>IFERROR(__xludf.DUMMYFUNCTION("IFERROR(TRANSPOSE(SORT(TRANSPOSE(FILTER(AE1214:AI1214, AE1214:AI1214&lt;&gt;0)),1, FALSE)))"),"")</f>
        <v/>
      </c>
      <c r="AM1214" s="1" t="str">
        <f>IFERROR(__xludf.DUMMYFUNCTION("""COMPUTED_VALUE"""),"")</f>
        <v/>
      </c>
      <c r="AN1214" s="1" t="str">
        <f>IFERROR(__xludf.DUMMYFUNCTION("""COMPUTED_VALUE"""),"")</f>
        <v/>
      </c>
      <c r="AO1214" s="1" t="str">
        <f>IFERROR(__xludf.DUMMYFUNCTION("""COMPUTED_VALUE"""),"")</f>
        <v/>
      </c>
      <c r="AP1214" s="1" t="str">
        <f>IFERROR(__xludf.DUMMYFUNCTION("""COMPUTED_VALUE"""),"")</f>
        <v/>
      </c>
      <c r="AR1214" s="1" t="s">
        <v>25</v>
      </c>
      <c r="AS1214" s="1" t="s">
        <v>25</v>
      </c>
      <c r="AT1214" s="1" t="s">
        <v>25</v>
      </c>
      <c r="AU1214" s="1" t="s">
        <v>25</v>
      </c>
      <c r="AV1214" s="1" t="s">
        <v>25</v>
      </c>
      <c r="AY1214" s="1" t="s">
        <v>25</v>
      </c>
      <c r="AZ1214" s="1" t="s">
        <v>25</v>
      </c>
      <c r="BA1214" s="1" t="s">
        <v>25</v>
      </c>
      <c r="BB1214" s="1" t="s">
        <v>25</v>
      </c>
      <c r="BC1214" s="1" t="s">
        <v>25</v>
      </c>
      <c r="BD1214" s="1"/>
      <c r="BE1214" s="1"/>
      <c r="BF1214" s="1"/>
      <c r="BG1214" s="1"/>
      <c r="BH1214" s="1"/>
      <c r="BI1214" s="1"/>
      <c r="BJ1214" s="1"/>
      <c r="BL1214" s="1" t="s">
        <v>25</v>
      </c>
    </row>
    <row r="1215" ht="15.75" customHeight="1">
      <c r="A1215" s="1"/>
      <c r="B1215" s="1"/>
      <c r="C1215" s="1"/>
      <c r="D1215" s="1" t="s">
        <v>25</v>
      </c>
      <c r="E1215" s="1" t="s">
        <v>25</v>
      </c>
      <c r="F1215" s="1" t="s">
        <v>25</v>
      </c>
      <c r="G1215" s="1" t="s">
        <v>25</v>
      </c>
      <c r="H1215" s="1" t="s">
        <v>25</v>
      </c>
      <c r="M1215" s="1"/>
      <c r="N1215" s="1"/>
      <c r="O1215" s="1"/>
      <c r="P1215" s="1"/>
      <c r="Q1215" s="1"/>
      <c r="S1215" s="1" t="s">
        <v>25</v>
      </c>
      <c r="T1215" s="1" t="s">
        <v>25</v>
      </c>
      <c r="U1215" s="1" t="s">
        <v>25</v>
      </c>
      <c r="V1215" s="1" t="s">
        <v>25</v>
      </c>
      <c r="W1215" s="1" t="s">
        <v>25</v>
      </c>
      <c r="Y1215" s="1" t="str">
        <f>IFERROR(__xludf.DUMMYFUNCTION("UNIQUE(S1215:W1215, TRUE)"),"")</f>
        <v/>
      </c>
      <c r="AE1215" s="1" t="str">
        <f t="shared" ref="AE1215:AI1215" si="1215">IF($A1215&lt;&gt;"", COUNTIF($D1215:$H1215, "=" &amp; Y1215),"")</f>
        <v/>
      </c>
      <c r="AF1215" s="1" t="str">
        <f t="shared" si="1215"/>
        <v/>
      </c>
      <c r="AG1215" s="1" t="str">
        <f t="shared" si="1215"/>
        <v/>
      </c>
      <c r="AH1215" s="1" t="str">
        <f t="shared" si="1215"/>
        <v/>
      </c>
      <c r="AI1215" s="1" t="str">
        <f t="shared" si="1215"/>
        <v/>
      </c>
      <c r="AJ1215" s="1" t="str">
        <f t="shared" si="3"/>
        <v/>
      </c>
      <c r="AL1215" s="1" t="str">
        <f>IFERROR(__xludf.DUMMYFUNCTION("IFERROR(TRANSPOSE(SORT(TRANSPOSE(FILTER(AE1215:AI1215, AE1215:AI1215&lt;&gt;0)),1, FALSE)))"),"")</f>
        <v/>
      </c>
      <c r="AM1215" s="1" t="str">
        <f>IFERROR(__xludf.DUMMYFUNCTION("""COMPUTED_VALUE"""),"")</f>
        <v/>
      </c>
      <c r="AN1215" s="1" t="str">
        <f>IFERROR(__xludf.DUMMYFUNCTION("""COMPUTED_VALUE"""),"")</f>
        <v/>
      </c>
      <c r="AO1215" s="1" t="str">
        <f>IFERROR(__xludf.DUMMYFUNCTION("""COMPUTED_VALUE"""),"")</f>
        <v/>
      </c>
      <c r="AP1215" s="1" t="str">
        <f>IFERROR(__xludf.DUMMYFUNCTION("""COMPUTED_VALUE"""),"")</f>
        <v/>
      </c>
      <c r="AR1215" s="1" t="s">
        <v>25</v>
      </c>
      <c r="AS1215" s="1" t="s">
        <v>25</v>
      </c>
      <c r="AT1215" s="1" t="s">
        <v>25</v>
      </c>
      <c r="AU1215" s="1" t="s">
        <v>25</v>
      </c>
      <c r="AV1215" s="1" t="s">
        <v>25</v>
      </c>
      <c r="AY1215" s="1" t="s">
        <v>25</v>
      </c>
      <c r="AZ1215" s="1" t="s">
        <v>25</v>
      </c>
      <c r="BA1215" s="1" t="s">
        <v>25</v>
      </c>
      <c r="BB1215" s="1" t="s">
        <v>25</v>
      </c>
      <c r="BC1215" s="1" t="s">
        <v>25</v>
      </c>
      <c r="BD1215" s="1"/>
      <c r="BE1215" s="1"/>
      <c r="BF1215" s="1"/>
      <c r="BG1215" s="1"/>
      <c r="BH1215" s="1"/>
      <c r="BI1215" s="1"/>
      <c r="BJ1215" s="1"/>
      <c r="BL1215" s="1" t="s">
        <v>25</v>
      </c>
    </row>
    <row r="1216" ht="15.75" customHeight="1">
      <c r="A1216" s="1"/>
      <c r="B1216" s="1"/>
      <c r="C1216" s="1"/>
      <c r="D1216" s="1" t="s">
        <v>25</v>
      </c>
      <c r="E1216" s="1" t="s">
        <v>25</v>
      </c>
      <c r="F1216" s="1" t="s">
        <v>25</v>
      </c>
      <c r="G1216" s="1" t="s">
        <v>25</v>
      </c>
      <c r="H1216" s="1" t="s">
        <v>25</v>
      </c>
      <c r="M1216" s="1"/>
      <c r="N1216" s="1"/>
      <c r="O1216" s="1"/>
      <c r="P1216" s="1"/>
      <c r="Q1216" s="1"/>
      <c r="S1216" s="1" t="s">
        <v>25</v>
      </c>
      <c r="T1216" s="1" t="s">
        <v>25</v>
      </c>
      <c r="U1216" s="1" t="s">
        <v>25</v>
      </c>
      <c r="V1216" s="1" t="s">
        <v>25</v>
      </c>
      <c r="W1216" s="1" t="s">
        <v>25</v>
      </c>
      <c r="Y1216" s="1" t="str">
        <f>IFERROR(__xludf.DUMMYFUNCTION("UNIQUE(S1216:W1216, TRUE)"),"")</f>
        <v/>
      </c>
      <c r="AE1216" s="1" t="str">
        <f t="shared" ref="AE1216:AI1216" si="1216">IF($A1216&lt;&gt;"", COUNTIF($D1216:$H1216, "=" &amp; Y1216),"")</f>
        <v/>
      </c>
      <c r="AF1216" s="1" t="str">
        <f t="shared" si="1216"/>
        <v/>
      </c>
      <c r="AG1216" s="1" t="str">
        <f t="shared" si="1216"/>
        <v/>
      </c>
      <c r="AH1216" s="1" t="str">
        <f t="shared" si="1216"/>
        <v/>
      </c>
      <c r="AI1216" s="1" t="str">
        <f t="shared" si="1216"/>
        <v/>
      </c>
      <c r="AJ1216" s="1" t="str">
        <f t="shared" si="3"/>
        <v/>
      </c>
      <c r="AL1216" s="1" t="str">
        <f>IFERROR(__xludf.DUMMYFUNCTION("IFERROR(TRANSPOSE(SORT(TRANSPOSE(FILTER(AE1216:AI1216, AE1216:AI1216&lt;&gt;0)),1, FALSE)))"),"")</f>
        <v/>
      </c>
      <c r="AM1216" s="1" t="str">
        <f>IFERROR(__xludf.DUMMYFUNCTION("""COMPUTED_VALUE"""),"")</f>
        <v/>
      </c>
      <c r="AN1216" s="1" t="str">
        <f>IFERROR(__xludf.DUMMYFUNCTION("""COMPUTED_VALUE"""),"")</f>
        <v/>
      </c>
      <c r="AO1216" s="1" t="str">
        <f>IFERROR(__xludf.DUMMYFUNCTION("""COMPUTED_VALUE"""),"")</f>
        <v/>
      </c>
      <c r="AP1216" s="1" t="str">
        <f>IFERROR(__xludf.DUMMYFUNCTION("""COMPUTED_VALUE"""),"")</f>
        <v/>
      </c>
      <c r="AR1216" s="1" t="s">
        <v>25</v>
      </c>
      <c r="AS1216" s="1" t="s">
        <v>25</v>
      </c>
      <c r="AT1216" s="1" t="s">
        <v>25</v>
      </c>
      <c r="AU1216" s="1" t="s">
        <v>25</v>
      </c>
      <c r="AV1216" s="1" t="s">
        <v>25</v>
      </c>
      <c r="AY1216" s="1" t="s">
        <v>25</v>
      </c>
      <c r="AZ1216" s="1" t="s">
        <v>25</v>
      </c>
      <c r="BA1216" s="1" t="s">
        <v>25</v>
      </c>
      <c r="BB1216" s="1" t="s">
        <v>25</v>
      </c>
      <c r="BC1216" s="1" t="s">
        <v>25</v>
      </c>
      <c r="BD1216" s="1"/>
      <c r="BE1216" s="1"/>
      <c r="BF1216" s="1"/>
      <c r="BG1216" s="1"/>
      <c r="BH1216" s="1"/>
      <c r="BI1216" s="1"/>
      <c r="BJ1216" s="1"/>
      <c r="BL1216" s="1" t="s">
        <v>25</v>
      </c>
    </row>
    <row r="1217" ht="15.75" customHeight="1">
      <c r="A1217" s="1"/>
      <c r="B1217" s="1"/>
      <c r="C1217" s="1"/>
      <c r="D1217" s="1" t="s">
        <v>25</v>
      </c>
      <c r="E1217" s="1" t="s">
        <v>25</v>
      </c>
      <c r="F1217" s="1" t="s">
        <v>25</v>
      </c>
      <c r="G1217" s="1" t="s">
        <v>25</v>
      </c>
      <c r="H1217" s="1" t="s">
        <v>25</v>
      </c>
      <c r="M1217" s="1"/>
      <c r="N1217" s="1"/>
      <c r="O1217" s="1"/>
      <c r="P1217" s="1"/>
      <c r="Q1217" s="1"/>
      <c r="S1217" s="1" t="s">
        <v>25</v>
      </c>
      <c r="T1217" s="1" t="s">
        <v>25</v>
      </c>
      <c r="U1217" s="1" t="s">
        <v>25</v>
      </c>
      <c r="V1217" s="1" t="s">
        <v>25</v>
      </c>
      <c r="W1217" s="1" t="s">
        <v>25</v>
      </c>
      <c r="Y1217" s="1" t="str">
        <f>IFERROR(__xludf.DUMMYFUNCTION("UNIQUE(S1217:W1217, TRUE)"),"")</f>
        <v/>
      </c>
      <c r="AE1217" s="1" t="str">
        <f t="shared" ref="AE1217:AI1217" si="1217">IF($A1217&lt;&gt;"", COUNTIF($D1217:$H1217, "=" &amp; Y1217),"")</f>
        <v/>
      </c>
      <c r="AF1217" s="1" t="str">
        <f t="shared" si="1217"/>
        <v/>
      </c>
      <c r="AG1217" s="1" t="str">
        <f t="shared" si="1217"/>
        <v/>
      </c>
      <c r="AH1217" s="1" t="str">
        <f t="shared" si="1217"/>
        <v/>
      </c>
      <c r="AI1217" s="1" t="str">
        <f t="shared" si="1217"/>
        <v/>
      </c>
      <c r="AJ1217" s="1" t="str">
        <f t="shared" si="3"/>
        <v/>
      </c>
      <c r="AL1217" s="1" t="str">
        <f>IFERROR(__xludf.DUMMYFUNCTION("IFERROR(TRANSPOSE(SORT(TRANSPOSE(FILTER(AE1217:AI1217, AE1217:AI1217&lt;&gt;0)),1, FALSE)))"),"")</f>
        <v/>
      </c>
      <c r="AM1217" s="1" t="str">
        <f>IFERROR(__xludf.DUMMYFUNCTION("""COMPUTED_VALUE"""),"")</f>
        <v/>
      </c>
      <c r="AN1217" s="1" t="str">
        <f>IFERROR(__xludf.DUMMYFUNCTION("""COMPUTED_VALUE"""),"")</f>
        <v/>
      </c>
      <c r="AO1217" s="1" t="str">
        <f>IFERROR(__xludf.DUMMYFUNCTION("""COMPUTED_VALUE"""),"")</f>
        <v/>
      </c>
      <c r="AP1217" s="1" t="str">
        <f>IFERROR(__xludf.DUMMYFUNCTION("""COMPUTED_VALUE"""),"")</f>
        <v/>
      </c>
      <c r="AR1217" s="1" t="s">
        <v>25</v>
      </c>
      <c r="AS1217" s="1" t="s">
        <v>25</v>
      </c>
      <c r="AT1217" s="1" t="s">
        <v>25</v>
      </c>
      <c r="AU1217" s="1" t="s">
        <v>25</v>
      </c>
      <c r="AV1217" s="1" t="s">
        <v>25</v>
      </c>
      <c r="AY1217" s="1" t="s">
        <v>25</v>
      </c>
      <c r="AZ1217" s="1" t="s">
        <v>25</v>
      </c>
      <c r="BA1217" s="1" t="s">
        <v>25</v>
      </c>
      <c r="BB1217" s="1" t="s">
        <v>25</v>
      </c>
      <c r="BC1217" s="1" t="s">
        <v>25</v>
      </c>
      <c r="BD1217" s="1"/>
      <c r="BE1217" s="1"/>
      <c r="BF1217" s="1"/>
      <c r="BG1217" s="1"/>
      <c r="BH1217" s="1"/>
      <c r="BI1217" s="1"/>
      <c r="BJ1217" s="1"/>
      <c r="BL1217" s="1" t="s">
        <v>25</v>
      </c>
    </row>
    <row r="1218" ht="15.75" customHeight="1">
      <c r="A1218" s="1"/>
      <c r="B1218" s="1"/>
      <c r="C1218" s="1"/>
      <c r="D1218" s="1" t="s">
        <v>25</v>
      </c>
      <c r="E1218" s="1" t="s">
        <v>25</v>
      </c>
      <c r="F1218" s="1" t="s">
        <v>25</v>
      </c>
      <c r="G1218" s="1" t="s">
        <v>25</v>
      </c>
      <c r="H1218" s="1" t="s">
        <v>25</v>
      </c>
      <c r="M1218" s="1"/>
      <c r="N1218" s="1"/>
      <c r="O1218" s="1"/>
      <c r="P1218" s="1"/>
      <c r="Q1218" s="1"/>
      <c r="S1218" s="1" t="s">
        <v>25</v>
      </c>
      <c r="T1218" s="1" t="s">
        <v>25</v>
      </c>
      <c r="U1218" s="1" t="s">
        <v>25</v>
      </c>
      <c r="V1218" s="1" t="s">
        <v>25</v>
      </c>
      <c r="W1218" s="1" t="s">
        <v>25</v>
      </c>
      <c r="Y1218" s="1" t="str">
        <f>IFERROR(__xludf.DUMMYFUNCTION("UNIQUE(S1218:W1218, TRUE)"),"")</f>
        <v/>
      </c>
      <c r="AE1218" s="1" t="str">
        <f t="shared" ref="AE1218:AI1218" si="1218">IF($A1218&lt;&gt;"", COUNTIF($D1218:$H1218, "=" &amp; Y1218),"")</f>
        <v/>
      </c>
      <c r="AF1218" s="1" t="str">
        <f t="shared" si="1218"/>
        <v/>
      </c>
      <c r="AG1218" s="1" t="str">
        <f t="shared" si="1218"/>
        <v/>
      </c>
      <c r="AH1218" s="1" t="str">
        <f t="shared" si="1218"/>
        <v/>
      </c>
      <c r="AI1218" s="1" t="str">
        <f t="shared" si="1218"/>
        <v/>
      </c>
      <c r="AJ1218" s="1" t="str">
        <f t="shared" si="3"/>
        <v/>
      </c>
      <c r="AL1218" s="1" t="str">
        <f>IFERROR(__xludf.DUMMYFUNCTION("IFERROR(TRANSPOSE(SORT(TRANSPOSE(FILTER(AE1218:AI1218, AE1218:AI1218&lt;&gt;0)),1, FALSE)))"),"")</f>
        <v/>
      </c>
      <c r="AM1218" s="1" t="str">
        <f>IFERROR(__xludf.DUMMYFUNCTION("""COMPUTED_VALUE"""),"")</f>
        <v/>
      </c>
      <c r="AN1218" s="1" t="str">
        <f>IFERROR(__xludf.DUMMYFUNCTION("""COMPUTED_VALUE"""),"")</f>
        <v/>
      </c>
      <c r="AO1218" s="1" t="str">
        <f>IFERROR(__xludf.DUMMYFUNCTION("""COMPUTED_VALUE"""),"")</f>
        <v/>
      </c>
      <c r="AP1218" s="1" t="str">
        <f>IFERROR(__xludf.DUMMYFUNCTION("""COMPUTED_VALUE"""),"")</f>
        <v/>
      </c>
      <c r="AR1218" s="1" t="s">
        <v>25</v>
      </c>
      <c r="AS1218" s="1" t="s">
        <v>25</v>
      </c>
      <c r="AT1218" s="1" t="s">
        <v>25</v>
      </c>
      <c r="AU1218" s="1" t="s">
        <v>25</v>
      </c>
      <c r="AV1218" s="1" t="s">
        <v>25</v>
      </c>
      <c r="AY1218" s="1" t="s">
        <v>25</v>
      </c>
      <c r="AZ1218" s="1" t="s">
        <v>25</v>
      </c>
      <c r="BA1218" s="1" t="s">
        <v>25</v>
      </c>
      <c r="BB1218" s="1" t="s">
        <v>25</v>
      </c>
      <c r="BC1218" s="1" t="s">
        <v>25</v>
      </c>
      <c r="BD1218" s="1"/>
      <c r="BE1218" s="1"/>
      <c r="BF1218" s="1"/>
      <c r="BG1218" s="1"/>
      <c r="BH1218" s="1"/>
      <c r="BI1218" s="1"/>
      <c r="BJ1218" s="1"/>
      <c r="BL1218" s="1" t="s">
        <v>25</v>
      </c>
    </row>
    <row r="1219" ht="15.75" customHeight="1">
      <c r="A1219" s="1"/>
      <c r="B1219" s="1"/>
      <c r="C1219" s="1"/>
      <c r="D1219" s="1" t="s">
        <v>25</v>
      </c>
      <c r="E1219" s="1" t="s">
        <v>25</v>
      </c>
      <c r="F1219" s="1" t="s">
        <v>25</v>
      </c>
      <c r="G1219" s="1" t="s">
        <v>25</v>
      </c>
      <c r="H1219" s="1" t="s">
        <v>25</v>
      </c>
      <c r="M1219" s="1"/>
      <c r="N1219" s="1"/>
      <c r="O1219" s="1"/>
      <c r="P1219" s="1"/>
      <c r="Q1219" s="1"/>
      <c r="S1219" s="1" t="s">
        <v>25</v>
      </c>
      <c r="T1219" s="1" t="s">
        <v>25</v>
      </c>
      <c r="U1219" s="1" t="s">
        <v>25</v>
      </c>
      <c r="V1219" s="1" t="s">
        <v>25</v>
      </c>
      <c r="W1219" s="1" t="s">
        <v>25</v>
      </c>
      <c r="Y1219" s="1" t="str">
        <f>IFERROR(__xludf.DUMMYFUNCTION("UNIQUE(S1219:W1219, TRUE)"),"")</f>
        <v/>
      </c>
      <c r="AE1219" s="1" t="str">
        <f t="shared" ref="AE1219:AI1219" si="1219">IF($A1219&lt;&gt;"", COUNTIF($D1219:$H1219, "=" &amp; Y1219),"")</f>
        <v/>
      </c>
      <c r="AF1219" s="1" t="str">
        <f t="shared" si="1219"/>
        <v/>
      </c>
      <c r="AG1219" s="1" t="str">
        <f t="shared" si="1219"/>
        <v/>
      </c>
      <c r="AH1219" s="1" t="str">
        <f t="shared" si="1219"/>
        <v/>
      </c>
      <c r="AI1219" s="1" t="str">
        <f t="shared" si="1219"/>
        <v/>
      </c>
      <c r="AJ1219" s="1" t="str">
        <f t="shared" si="3"/>
        <v/>
      </c>
      <c r="AL1219" s="1" t="str">
        <f>IFERROR(__xludf.DUMMYFUNCTION("IFERROR(TRANSPOSE(SORT(TRANSPOSE(FILTER(AE1219:AI1219, AE1219:AI1219&lt;&gt;0)),1, FALSE)))"),"")</f>
        <v/>
      </c>
      <c r="AM1219" s="1" t="str">
        <f>IFERROR(__xludf.DUMMYFUNCTION("""COMPUTED_VALUE"""),"")</f>
        <v/>
      </c>
      <c r="AN1219" s="1" t="str">
        <f>IFERROR(__xludf.DUMMYFUNCTION("""COMPUTED_VALUE"""),"")</f>
        <v/>
      </c>
      <c r="AO1219" s="1" t="str">
        <f>IFERROR(__xludf.DUMMYFUNCTION("""COMPUTED_VALUE"""),"")</f>
        <v/>
      </c>
      <c r="AP1219" s="1" t="str">
        <f>IFERROR(__xludf.DUMMYFUNCTION("""COMPUTED_VALUE"""),"")</f>
        <v/>
      </c>
      <c r="AR1219" s="1" t="s">
        <v>25</v>
      </c>
      <c r="AS1219" s="1" t="s">
        <v>25</v>
      </c>
      <c r="AT1219" s="1" t="s">
        <v>25</v>
      </c>
      <c r="AU1219" s="1" t="s">
        <v>25</v>
      </c>
      <c r="AV1219" s="1" t="s">
        <v>25</v>
      </c>
      <c r="AY1219" s="1" t="s">
        <v>25</v>
      </c>
      <c r="AZ1219" s="1" t="s">
        <v>25</v>
      </c>
      <c r="BA1219" s="1" t="s">
        <v>25</v>
      </c>
      <c r="BB1219" s="1" t="s">
        <v>25</v>
      </c>
      <c r="BC1219" s="1" t="s">
        <v>25</v>
      </c>
      <c r="BD1219" s="1"/>
      <c r="BE1219" s="1"/>
      <c r="BF1219" s="1"/>
      <c r="BG1219" s="1"/>
      <c r="BH1219" s="1"/>
      <c r="BI1219" s="1"/>
      <c r="BJ1219" s="1"/>
      <c r="BL1219" s="1" t="s">
        <v>25</v>
      </c>
    </row>
    <row r="1220" ht="15.75" customHeight="1">
      <c r="A1220" s="1"/>
      <c r="B1220" s="1"/>
      <c r="C1220" s="1"/>
      <c r="D1220" s="1" t="s">
        <v>25</v>
      </c>
      <c r="E1220" s="1" t="s">
        <v>25</v>
      </c>
      <c r="F1220" s="1" t="s">
        <v>25</v>
      </c>
      <c r="G1220" s="1" t="s">
        <v>25</v>
      </c>
      <c r="H1220" s="1" t="s">
        <v>25</v>
      </c>
      <c r="M1220" s="1"/>
      <c r="N1220" s="1"/>
      <c r="O1220" s="1"/>
      <c r="P1220" s="1"/>
      <c r="Q1220" s="1"/>
      <c r="S1220" s="1" t="s">
        <v>25</v>
      </c>
      <c r="T1220" s="1" t="s">
        <v>25</v>
      </c>
      <c r="U1220" s="1" t="s">
        <v>25</v>
      </c>
      <c r="V1220" s="1" t="s">
        <v>25</v>
      </c>
      <c r="W1220" s="1" t="s">
        <v>25</v>
      </c>
      <c r="Y1220" s="1" t="str">
        <f>IFERROR(__xludf.DUMMYFUNCTION("UNIQUE(S1220:W1220, TRUE)"),"")</f>
        <v/>
      </c>
      <c r="AE1220" s="1" t="str">
        <f t="shared" ref="AE1220:AI1220" si="1220">IF($A1220&lt;&gt;"", COUNTIF($D1220:$H1220, "=" &amp; Y1220),"")</f>
        <v/>
      </c>
      <c r="AF1220" s="1" t="str">
        <f t="shared" si="1220"/>
        <v/>
      </c>
      <c r="AG1220" s="1" t="str">
        <f t="shared" si="1220"/>
        <v/>
      </c>
      <c r="AH1220" s="1" t="str">
        <f t="shared" si="1220"/>
        <v/>
      </c>
      <c r="AI1220" s="1" t="str">
        <f t="shared" si="1220"/>
        <v/>
      </c>
      <c r="AJ1220" s="1" t="str">
        <f t="shared" si="3"/>
        <v/>
      </c>
      <c r="AL1220" s="1" t="str">
        <f>IFERROR(__xludf.DUMMYFUNCTION("IFERROR(TRANSPOSE(SORT(TRANSPOSE(FILTER(AE1220:AI1220, AE1220:AI1220&lt;&gt;0)),1, FALSE)))"),"")</f>
        <v/>
      </c>
      <c r="AM1220" s="1" t="str">
        <f>IFERROR(__xludf.DUMMYFUNCTION("""COMPUTED_VALUE"""),"")</f>
        <v/>
      </c>
      <c r="AN1220" s="1" t="str">
        <f>IFERROR(__xludf.DUMMYFUNCTION("""COMPUTED_VALUE"""),"")</f>
        <v/>
      </c>
      <c r="AO1220" s="1" t="str">
        <f>IFERROR(__xludf.DUMMYFUNCTION("""COMPUTED_VALUE"""),"")</f>
        <v/>
      </c>
      <c r="AP1220" s="1" t="str">
        <f>IFERROR(__xludf.DUMMYFUNCTION("""COMPUTED_VALUE"""),"")</f>
        <v/>
      </c>
      <c r="AR1220" s="1" t="s">
        <v>25</v>
      </c>
      <c r="AS1220" s="1" t="s">
        <v>25</v>
      </c>
      <c r="AT1220" s="1" t="s">
        <v>25</v>
      </c>
      <c r="AU1220" s="1" t="s">
        <v>25</v>
      </c>
      <c r="AV1220" s="1" t="s">
        <v>25</v>
      </c>
      <c r="AY1220" s="1" t="s">
        <v>25</v>
      </c>
      <c r="AZ1220" s="1" t="s">
        <v>25</v>
      </c>
      <c r="BA1220" s="1" t="s">
        <v>25</v>
      </c>
      <c r="BB1220" s="1" t="s">
        <v>25</v>
      </c>
      <c r="BC1220" s="1" t="s">
        <v>25</v>
      </c>
      <c r="BD1220" s="1"/>
      <c r="BE1220" s="1"/>
      <c r="BF1220" s="1"/>
      <c r="BG1220" s="1"/>
      <c r="BH1220" s="1"/>
      <c r="BI1220" s="1"/>
      <c r="BJ1220" s="1"/>
      <c r="BL1220" s="1" t="s">
        <v>25</v>
      </c>
    </row>
    <row r="1221" ht="15.75" customHeight="1">
      <c r="A1221" s="1"/>
      <c r="B1221" s="1"/>
      <c r="C1221" s="1"/>
      <c r="D1221" s="1" t="s">
        <v>25</v>
      </c>
      <c r="E1221" s="1" t="s">
        <v>25</v>
      </c>
      <c r="F1221" s="1" t="s">
        <v>25</v>
      </c>
      <c r="G1221" s="1" t="s">
        <v>25</v>
      </c>
      <c r="H1221" s="1" t="s">
        <v>25</v>
      </c>
      <c r="M1221" s="1"/>
      <c r="N1221" s="1"/>
      <c r="O1221" s="1"/>
      <c r="P1221" s="1"/>
      <c r="Q1221" s="1"/>
      <c r="S1221" s="1" t="s">
        <v>25</v>
      </c>
      <c r="T1221" s="1" t="s">
        <v>25</v>
      </c>
      <c r="U1221" s="1" t="s">
        <v>25</v>
      </c>
      <c r="V1221" s="1" t="s">
        <v>25</v>
      </c>
      <c r="W1221" s="1" t="s">
        <v>25</v>
      </c>
      <c r="Y1221" s="1" t="str">
        <f>IFERROR(__xludf.DUMMYFUNCTION("UNIQUE(S1221:W1221, TRUE)"),"")</f>
        <v/>
      </c>
      <c r="AE1221" s="1" t="str">
        <f t="shared" ref="AE1221:AI1221" si="1221">IF($A1221&lt;&gt;"", COUNTIF($D1221:$H1221, "=" &amp; Y1221),"")</f>
        <v/>
      </c>
      <c r="AF1221" s="1" t="str">
        <f t="shared" si="1221"/>
        <v/>
      </c>
      <c r="AG1221" s="1" t="str">
        <f t="shared" si="1221"/>
        <v/>
      </c>
      <c r="AH1221" s="1" t="str">
        <f t="shared" si="1221"/>
        <v/>
      </c>
      <c r="AI1221" s="1" t="str">
        <f t="shared" si="1221"/>
        <v/>
      </c>
      <c r="AJ1221" s="1" t="str">
        <f t="shared" si="3"/>
        <v/>
      </c>
      <c r="AL1221" s="1" t="str">
        <f>IFERROR(__xludf.DUMMYFUNCTION("IFERROR(TRANSPOSE(SORT(TRANSPOSE(FILTER(AE1221:AI1221, AE1221:AI1221&lt;&gt;0)),1, FALSE)))"),"")</f>
        <v/>
      </c>
      <c r="AM1221" s="1" t="str">
        <f>IFERROR(__xludf.DUMMYFUNCTION("""COMPUTED_VALUE"""),"")</f>
        <v/>
      </c>
      <c r="AN1221" s="1" t="str">
        <f>IFERROR(__xludf.DUMMYFUNCTION("""COMPUTED_VALUE"""),"")</f>
        <v/>
      </c>
      <c r="AO1221" s="1" t="str">
        <f>IFERROR(__xludf.DUMMYFUNCTION("""COMPUTED_VALUE"""),"")</f>
        <v/>
      </c>
      <c r="AP1221" s="1" t="str">
        <f>IFERROR(__xludf.DUMMYFUNCTION("""COMPUTED_VALUE"""),"")</f>
        <v/>
      </c>
      <c r="AR1221" s="1" t="s">
        <v>25</v>
      </c>
      <c r="AS1221" s="1" t="s">
        <v>25</v>
      </c>
      <c r="AT1221" s="1" t="s">
        <v>25</v>
      </c>
      <c r="AU1221" s="1" t="s">
        <v>25</v>
      </c>
      <c r="AV1221" s="1" t="s">
        <v>25</v>
      </c>
      <c r="AY1221" s="1" t="s">
        <v>25</v>
      </c>
      <c r="AZ1221" s="1" t="s">
        <v>25</v>
      </c>
      <c r="BA1221" s="1" t="s">
        <v>25</v>
      </c>
      <c r="BB1221" s="1" t="s">
        <v>25</v>
      </c>
      <c r="BC1221" s="1" t="s">
        <v>25</v>
      </c>
      <c r="BD1221" s="1"/>
      <c r="BE1221" s="1"/>
      <c r="BF1221" s="1"/>
      <c r="BG1221" s="1"/>
      <c r="BH1221" s="1"/>
      <c r="BI1221" s="1"/>
      <c r="BJ1221" s="1"/>
      <c r="BL1221" s="1" t="s">
        <v>25</v>
      </c>
    </row>
    <row r="1222" ht="15.75" customHeight="1">
      <c r="A1222" s="1"/>
      <c r="B1222" s="1"/>
      <c r="C1222" s="1"/>
      <c r="D1222" s="1" t="s">
        <v>25</v>
      </c>
      <c r="E1222" s="1" t="s">
        <v>25</v>
      </c>
      <c r="F1222" s="1" t="s">
        <v>25</v>
      </c>
      <c r="G1222" s="1" t="s">
        <v>25</v>
      </c>
      <c r="H1222" s="1" t="s">
        <v>25</v>
      </c>
      <c r="M1222" s="1"/>
      <c r="N1222" s="1"/>
      <c r="O1222" s="1"/>
      <c r="P1222" s="1"/>
      <c r="Q1222" s="1"/>
      <c r="S1222" s="1" t="s">
        <v>25</v>
      </c>
      <c r="T1222" s="1" t="s">
        <v>25</v>
      </c>
      <c r="U1222" s="1" t="s">
        <v>25</v>
      </c>
      <c r="V1222" s="1" t="s">
        <v>25</v>
      </c>
      <c r="W1222" s="1" t="s">
        <v>25</v>
      </c>
      <c r="Y1222" s="1" t="str">
        <f>IFERROR(__xludf.DUMMYFUNCTION("UNIQUE(S1222:W1222, TRUE)"),"")</f>
        <v/>
      </c>
      <c r="AE1222" s="1" t="str">
        <f t="shared" ref="AE1222:AI1222" si="1222">IF($A1222&lt;&gt;"", COUNTIF($D1222:$H1222, "=" &amp; Y1222),"")</f>
        <v/>
      </c>
      <c r="AF1222" s="1" t="str">
        <f t="shared" si="1222"/>
        <v/>
      </c>
      <c r="AG1222" s="1" t="str">
        <f t="shared" si="1222"/>
        <v/>
      </c>
      <c r="AH1222" s="1" t="str">
        <f t="shared" si="1222"/>
        <v/>
      </c>
      <c r="AI1222" s="1" t="str">
        <f t="shared" si="1222"/>
        <v/>
      </c>
      <c r="AJ1222" s="1" t="str">
        <f t="shared" si="3"/>
        <v/>
      </c>
      <c r="AL1222" s="1" t="str">
        <f>IFERROR(__xludf.DUMMYFUNCTION("IFERROR(TRANSPOSE(SORT(TRANSPOSE(FILTER(AE1222:AI1222, AE1222:AI1222&lt;&gt;0)),1, FALSE)))"),"")</f>
        <v/>
      </c>
      <c r="AM1222" s="1" t="str">
        <f>IFERROR(__xludf.DUMMYFUNCTION("""COMPUTED_VALUE"""),"")</f>
        <v/>
      </c>
      <c r="AN1222" s="1" t="str">
        <f>IFERROR(__xludf.DUMMYFUNCTION("""COMPUTED_VALUE"""),"")</f>
        <v/>
      </c>
      <c r="AO1222" s="1" t="str">
        <f>IFERROR(__xludf.DUMMYFUNCTION("""COMPUTED_VALUE"""),"")</f>
        <v/>
      </c>
      <c r="AP1222" s="1" t="str">
        <f>IFERROR(__xludf.DUMMYFUNCTION("""COMPUTED_VALUE"""),"")</f>
        <v/>
      </c>
      <c r="AR1222" s="1" t="s">
        <v>25</v>
      </c>
      <c r="AS1222" s="1" t="s">
        <v>25</v>
      </c>
      <c r="AT1222" s="1" t="s">
        <v>25</v>
      </c>
      <c r="AU1222" s="1" t="s">
        <v>25</v>
      </c>
      <c r="AV1222" s="1" t="s">
        <v>25</v>
      </c>
      <c r="AY1222" s="1" t="s">
        <v>25</v>
      </c>
      <c r="AZ1222" s="1" t="s">
        <v>25</v>
      </c>
      <c r="BA1222" s="1" t="s">
        <v>25</v>
      </c>
      <c r="BB1222" s="1" t="s">
        <v>25</v>
      </c>
      <c r="BC1222" s="1" t="s">
        <v>25</v>
      </c>
      <c r="BD1222" s="1"/>
      <c r="BE1222" s="1"/>
      <c r="BF1222" s="1"/>
      <c r="BG1222" s="1"/>
      <c r="BH1222" s="1"/>
      <c r="BI1222" s="1"/>
      <c r="BJ1222" s="1"/>
      <c r="BL1222" s="1" t="s">
        <v>25</v>
      </c>
    </row>
    <row r="1223" ht="15.75" customHeight="1">
      <c r="A1223" s="1"/>
      <c r="B1223" s="1"/>
      <c r="C1223" s="1"/>
      <c r="D1223" s="1" t="s">
        <v>25</v>
      </c>
      <c r="E1223" s="1" t="s">
        <v>25</v>
      </c>
      <c r="F1223" s="1" t="s">
        <v>25</v>
      </c>
      <c r="G1223" s="1" t="s">
        <v>25</v>
      </c>
      <c r="H1223" s="1" t="s">
        <v>25</v>
      </c>
      <c r="M1223" s="1"/>
      <c r="N1223" s="1"/>
      <c r="O1223" s="1"/>
      <c r="P1223" s="1"/>
      <c r="Q1223" s="1"/>
      <c r="S1223" s="1" t="s">
        <v>25</v>
      </c>
      <c r="T1223" s="1" t="s">
        <v>25</v>
      </c>
      <c r="U1223" s="1" t="s">
        <v>25</v>
      </c>
      <c r="V1223" s="1" t="s">
        <v>25</v>
      </c>
      <c r="W1223" s="1" t="s">
        <v>25</v>
      </c>
      <c r="Y1223" s="1" t="str">
        <f>IFERROR(__xludf.DUMMYFUNCTION("UNIQUE(S1223:W1223, TRUE)"),"")</f>
        <v/>
      </c>
      <c r="AE1223" s="1" t="str">
        <f t="shared" ref="AE1223:AI1223" si="1223">IF($A1223&lt;&gt;"", COUNTIF($D1223:$H1223, "=" &amp; Y1223),"")</f>
        <v/>
      </c>
      <c r="AF1223" s="1" t="str">
        <f t="shared" si="1223"/>
        <v/>
      </c>
      <c r="AG1223" s="1" t="str">
        <f t="shared" si="1223"/>
        <v/>
      </c>
      <c r="AH1223" s="1" t="str">
        <f t="shared" si="1223"/>
        <v/>
      </c>
      <c r="AI1223" s="1" t="str">
        <f t="shared" si="1223"/>
        <v/>
      </c>
      <c r="AJ1223" s="1" t="str">
        <f t="shared" si="3"/>
        <v/>
      </c>
      <c r="AL1223" s="1" t="str">
        <f>IFERROR(__xludf.DUMMYFUNCTION("IFERROR(TRANSPOSE(SORT(TRANSPOSE(FILTER(AE1223:AI1223, AE1223:AI1223&lt;&gt;0)),1, FALSE)))"),"")</f>
        <v/>
      </c>
      <c r="AM1223" s="1" t="str">
        <f>IFERROR(__xludf.DUMMYFUNCTION("""COMPUTED_VALUE"""),"")</f>
        <v/>
      </c>
      <c r="AN1223" s="1" t="str">
        <f>IFERROR(__xludf.DUMMYFUNCTION("""COMPUTED_VALUE"""),"")</f>
        <v/>
      </c>
      <c r="AO1223" s="1" t="str">
        <f>IFERROR(__xludf.DUMMYFUNCTION("""COMPUTED_VALUE"""),"")</f>
        <v/>
      </c>
      <c r="AP1223" s="1" t="str">
        <f>IFERROR(__xludf.DUMMYFUNCTION("""COMPUTED_VALUE"""),"")</f>
        <v/>
      </c>
      <c r="AR1223" s="1" t="s">
        <v>25</v>
      </c>
      <c r="AS1223" s="1" t="s">
        <v>25</v>
      </c>
      <c r="AT1223" s="1" t="s">
        <v>25</v>
      </c>
      <c r="AU1223" s="1" t="s">
        <v>25</v>
      </c>
      <c r="AV1223" s="1" t="s">
        <v>25</v>
      </c>
      <c r="AY1223" s="1" t="s">
        <v>25</v>
      </c>
      <c r="AZ1223" s="1" t="s">
        <v>25</v>
      </c>
      <c r="BA1223" s="1" t="s">
        <v>25</v>
      </c>
      <c r="BB1223" s="1" t="s">
        <v>25</v>
      </c>
      <c r="BC1223" s="1" t="s">
        <v>25</v>
      </c>
      <c r="BD1223" s="1"/>
      <c r="BE1223" s="1"/>
      <c r="BF1223" s="1"/>
      <c r="BG1223" s="1"/>
      <c r="BH1223" s="1"/>
      <c r="BI1223" s="1"/>
      <c r="BJ1223" s="1"/>
      <c r="BL1223" s="1" t="s">
        <v>25</v>
      </c>
    </row>
    <row r="1224" ht="15.75" customHeight="1">
      <c r="A1224" s="1"/>
      <c r="B1224" s="1"/>
      <c r="C1224" s="1"/>
      <c r="D1224" s="1" t="s">
        <v>25</v>
      </c>
      <c r="E1224" s="1" t="s">
        <v>25</v>
      </c>
      <c r="F1224" s="1" t="s">
        <v>25</v>
      </c>
      <c r="G1224" s="1" t="s">
        <v>25</v>
      </c>
      <c r="H1224" s="1" t="s">
        <v>25</v>
      </c>
      <c r="M1224" s="1"/>
      <c r="N1224" s="1"/>
      <c r="O1224" s="1"/>
      <c r="P1224" s="1"/>
      <c r="Q1224" s="1"/>
      <c r="S1224" s="1" t="s">
        <v>25</v>
      </c>
      <c r="T1224" s="1" t="s">
        <v>25</v>
      </c>
      <c r="U1224" s="1" t="s">
        <v>25</v>
      </c>
      <c r="V1224" s="1" t="s">
        <v>25</v>
      </c>
      <c r="W1224" s="1" t="s">
        <v>25</v>
      </c>
      <c r="Y1224" s="1" t="str">
        <f>IFERROR(__xludf.DUMMYFUNCTION("UNIQUE(S1224:W1224, TRUE)"),"")</f>
        <v/>
      </c>
      <c r="AE1224" s="1" t="str">
        <f t="shared" ref="AE1224:AI1224" si="1224">IF($A1224&lt;&gt;"", COUNTIF($D1224:$H1224, "=" &amp; Y1224),"")</f>
        <v/>
      </c>
      <c r="AF1224" s="1" t="str">
        <f t="shared" si="1224"/>
        <v/>
      </c>
      <c r="AG1224" s="1" t="str">
        <f t="shared" si="1224"/>
        <v/>
      </c>
      <c r="AH1224" s="1" t="str">
        <f t="shared" si="1224"/>
        <v/>
      </c>
      <c r="AI1224" s="1" t="str">
        <f t="shared" si="1224"/>
        <v/>
      </c>
      <c r="AJ1224" s="1" t="str">
        <f t="shared" si="3"/>
        <v/>
      </c>
      <c r="AL1224" s="1" t="str">
        <f>IFERROR(__xludf.DUMMYFUNCTION("IFERROR(TRANSPOSE(SORT(TRANSPOSE(FILTER(AE1224:AI1224, AE1224:AI1224&lt;&gt;0)),1, FALSE)))"),"")</f>
        <v/>
      </c>
      <c r="AM1224" s="1" t="str">
        <f>IFERROR(__xludf.DUMMYFUNCTION("""COMPUTED_VALUE"""),"")</f>
        <v/>
      </c>
      <c r="AN1224" s="1" t="str">
        <f>IFERROR(__xludf.DUMMYFUNCTION("""COMPUTED_VALUE"""),"")</f>
        <v/>
      </c>
      <c r="AO1224" s="1" t="str">
        <f>IFERROR(__xludf.DUMMYFUNCTION("""COMPUTED_VALUE"""),"")</f>
        <v/>
      </c>
      <c r="AP1224" s="1" t="str">
        <f>IFERROR(__xludf.DUMMYFUNCTION("""COMPUTED_VALUE"""),"")</f>
        <v/>
      </c>
      <c r="AR1224" s="1" t="s">
        <v>25</v>
      </c>
      <c r="AS1224" s="1" t="s">
        <v>25</v>
      </c>
      <c r="AT1224" s="1" t="s">
        <v>25</v>
      </c>
      <c r="AU1224" s="1" t="s">
        <v>25</v>
      </c>
      <c r="AV1224" s="1" t="s">
        <v>25</v>
      </c>
      <c r="AY1224" s="1" t="s">
        <v>25</v>
      </c>
      <c r="AZ1224" s="1" t="s">
        <v>25</v>
      </c>
      <c r="BA1224" s="1" t="s">
        <v>25</v>
      </c>
      <c r="BB1224" s="1" t="s">
        <v>25</v>
      </c>
      <c r="BC1224" s="1" t="s">
        <v>25</v>
      </c>
      <c r="BD1224" s="1"/>
      <c r="BE1224" s="1"/>
      <c r="BF1224" s="1"/>
      <c r="BG1224" s="1"/>
      <c r="BH1224" s="1"/>
      <c r="BI1224" s="1"/>
      <c r="BJ1224" s="1"/>
      <c r="BL1224" s="1" t="s">
        <v>25</v>
      </c>
    </row>
    <row r="1225" ht="15.75" customHeight="1">
      <c r="A1225" s="1"/>
      <c r="B1225" s="1"/>
      <c r="C1225" s="1"/>
      <c r="D1225" s="1" t="s">
        <v>25</v>
      </c>
      <c r="E1225" s="1" t="s">
        <v>25</v>
      </c>
      <c r="F1225" s="1" t="s">
        <v>25</v>
      </c>
      <c r="G1225" s="1" t="s">
        <v>25</v>
      </c>
      <c r="H1225" s="1" t="s">
        <v>25</v>
      </c>
      <c r="M1225" s="1"/>
      <c r="N1225" s="1"/>
      <c r="O1225" s="1"/>
      <c r="P1225" s="1"/>
      <c r="Q1225" s="1"/>
      <c r="S1225" s="1" t="s">
        <v>25</v>
      </c>
      <c r="T1225" s="1" t="s">
        <v>25</v>
      </c>
      <c r="U1225" s="1" t="s">
        <v>25</v>
      </c>
      <c r="V1225" s="1" t="s">
        <v>25</v>
      </c>
      <c r="W1225" s="1" t="s">
        <v>25</v>
      </c>
      <c r="Y1225" s="1" t="str">
        <f>IFERROR(__xludf.DUMMYFUNCTION("UNIQUE(S1225:W1225, TRUE)"),"")</f>
        <v/>
      </c>
      <c r="AE1225" s="1" t="str">
        <f t="shared" ref="AE1225:AI1225" si="1225">IF($A1225&lt;&gt;"", COUNTIF($D1225:$H1225, "=" &amp; Y1225),"")</f>
        <v/>
      </c>
      <c r="AF1225" s="1" t="str">
        <f t="shared" si="1225"/>
        <v/>
      </c>
      <c r="AG1225" s="1" t="str">
        <f t="shared" si="1225"/>
        <v/>
      </c>
      <c r="AH1225" s="1" t="str">
        <f t="shared" si="1225"/>
        <v/>
      </c>
      <c r="AI1225" s="1" t="str">
        <f t="shared" si="1225"/>
        <v/>
      </c>
      <c r="AJ1225" s="1" t="str">
        <f t="shared" si="3"/>
        <v/>
      </c>
      <c r="AL1225" s="1" t="str">
        <f>IFERROR(__xludf.DUMMYFUNCTION("IFERROR(TRANSPOSE(SORT(TRANSPOSE(FILTER(AE1225:AI1225, AE1225:AI1225&lt;&gt;0)),1, FALSE)))"),"")</f>
        <v/>
      </c>
      <c r="AM1225" s="1" t="str">
        <f>IFERROR(__xludf.DUMMYFUNCTION("""COMPUTED_VALUE"""),"")</f>
        <v/>
      </c>
      <c r="AN1225" s="1" t="str">
        <f>IFERROR(__xludf.DUMMYFUNCTION("""COMPUTED_VALUE"""),"")</f>
        <v/>
      </c>
      <c r="AO1225" s="1" t="str">
        <f>IFERROR(__xludf.DUMMYFUNCTION("""COMPUTED_VALUE"""),"")</f>
        <v/>
      </c>
      <c r="AP1225" s="1" t="str">
        <f>IFERROR(__xludf.DUMMYFUNCTION("""COMPUTED_VALUE"""),"")</f>
        <v/>
      </c>
      <c r="AR1225" s="1" t="s">
        <v>25</v>
      </c>
      <c r="AS1225" s="1" t="s">
        <v>25</v>
      </c>
      <c r="AT1225" s="1" t="s">
        <v>25</v>
      </c>
      <c r="AU1225" s="1" t="s">
        <v>25</v>
      </c>
      <c r="AV1225" s="1" t="s">
        <v>25</v>
      </c>
      <c r="AY1225" s="1" t="s">
        <v>25</v>
      </c>
      <c r="AZ1225" s="1" t="s">
        <v>25</v>
      </c>
      <c r="BA1225" s="1" t="s">
        <v>25</v>
      </c>
      <c r="BB1225" s="1" t="s">
        <v>25</v>
      </c>
      <c r="BC1225" s="1" t="s">
        <v>25</v>
      </c>
      <c r="BD1225" s="1"/>
      <c r="BE1225" s="1"/>
      <c r="BF1225" s="1"/>
      <c r="BG1225" s="1"/>
      <c r="BH1225" s="1"/>
      <c r="BI1225" s="1"/>
      <c r="BJ1225" s="1"/>
      <c r="BL1225" s="1" t="s">
        <v>25</v>
      </c>
    </row>
    <row r="1226" ht="15.75" customHeight="1">
      <c r="A1226" s="1"/>
      <c r="B1226" s="1"/>
      <c r="C1226" s="1"/>
      <c r="D1226" s="1" t="s">
        <v>25</v>
      </c>
      <c r="E1226" s="1" t="s">
        <v>25</v>
      </c>
      <c r="F1226" s="1" t="s">
        <v>25</v>
      </c>
      <c r="G1226" s="1" t="s">
        <v>25</v>
      </c>
      <c r="H1226" s="1" t="s">
        <v>25</v>
      </c>
      <c r="M1226" s="1"/>
      <c r="N1226" s="1"/>
      <c r="O1226" s="1"/>
      <c r="P1226" s="1"/>
      <c r="Q1226" s="1"/>
      <c r="S1226" s="1" t="s">
        <v>25</v>
      </c>
      <c r="T1226" s="1" t="s">
        <v>25</v>
      </c>
      <c r="U1226" s="1" t="s">
        <v>25</v>
      </c>
      <c r="V1226" s="1" t="s">
        <v>25</v>
      </c>
      <c r="W1226" s="1" t="s">
        <v>25</v>
      </c>
      <c r="Y1226" s="1" t="str">
        <f>IFERROR(__xludf.DUMMYFUNCTION("UNIQUE(S1226:W1226, TRUE)"),"")</f>
        <v/>
      </c>
      <c r="AE1226" s="1" t="str">
        <f t="shared" ref="AE1226:AI1226" si="1226">IF($A1226&lt;&gt;"", COUNTIF($D1226:$H1226, "=" &amp; Y1226),"")</f>
        <v/>
      </c>
      <c r="AF1226" s="1" t="str">
        <f t="shared" si="1226"/>
        <v/>
      </c>
      <c r="AG1226" s="1" t="str">
        <f t="shared" si="1226"/>
        <v/>
      </c>
      <c r="AH1226" s="1" t="str">
        <f t="shared" si="1226"/>
        <v/>
      </c>
      <c r="AI1226" s="1" t="str">
        <f t="shared" si="1226"/>
        <v/>
      </c>
      <c r="AJ1226" s="1" t="str">
        <f t="shared" si="3"/>
        <v/>
      </c>
      <c r="AL1226" s="1" t="str">
        <f>IFERROR(__xludf.DUMMYFUNCTION("IFERROR(TRANSPOSE(SORT(TRANSPOSE(FILTER(AE1226:AI1226, AE1226:AI1226&lt;&gt;0)),1, FALSE)))"),"")</f>
        <v/>
      </c>
      <c r="AM1226" s="1" t="str">
        <f>IFERROR(__xludf.DUMMYFUNCTION("""COMPUTED_VALUE"""),"")</f>
        <v/>
      </c>
      <c r="AN1226" s="1" t="str">
        <f>IFERROR(__xludf.DUMMYFUNCTION("""COMPUTED_VALUE"""),"")</f>
        <v/>
      </c>
      <c r="AO1226" s="1" t="str">
        <f>IFERROR(__xludf.DUMMYFUNCTION("""COMPUTED_VALUE"""),"")</f>
        <v/>
      </c>
      <c r="AP1226" s="1" t="str">
        <f>IFERROR(__xludf.DUMMYFUNCTION("""COMPUTED_VALUE"""),"")</f>
        <v/>
      </c>
      <c r="AR1226" s="1" t="s">
        <v>25</v>
      </c>
      <c r="AS1226" s="1" t="s">
        <v>25</v>
      </c>
      <c r="AT1226" s="1" t="s">
        <v>25</v>
      </c>
      <c r="AU1226" s="1" t="s">
        <v>25</v>
      </c>
      <c r="AV1226" s="1" t="s">
        <v>25</v>
      </c>
      <c r="AY1226" s="1" t="s">
        <v>25</v>
      </c>
      <c r="AZ1226" s="1" t="s">
        <v>25</v>
      </c>
      <c r="BA1226" s="1" t="s">
        <v>25</v>
      </c>
      <c r="BB1226" s="1" t="s">
        <v>25</v>
      </c>
      <c r="BC1226" s="1" t="s">
        <v>25</v>
      </c>
      <c r="BD1226" s="1"/>
      <c r="BE1226" s="1"/>
      <c r="BF1226" s="1"/>
      <c r="BG1226" s="1"/>
      <c r="BH1226" s="1"/>
      <c r="BI1226" s="1"/>
      <c r="BJ1226" s="1"/>
      <c r="BL1226" s="1" t="s">
        <v>25</v>
      </c>
    </row>
    <row r="1227" ht="15.75" customHeight="1">
      <c r="A1227" s="1"/>
      <c r="B1227" s="1"/>
      <c r="C1227" s="1"/>
      <c r="D1227" s="1" t="s">
        <v>25</v>
      </c>
      <c r="E1227" s="1" t="s">
        <v>25</v>
      </c>
      <c r="F1227" s="1" t="s">
        <v>25</v>
      </c>
      <c r="G1227" s="1" t="s">
        <v>25</v>
      </c>
      <c r="H1227" s="1" t="s">
        <v>25</v>
      </c>
      <c r="M1227" s="1"/>
      <c r="N1227" s="1"/>
      <c r="O1227" s="1"/>
      <c r="P1227" s="1"/>
      <c r="Q1227" s="1"/>
      <c r="S1227" s="1" t="s">
        <v>25</v>
      </c>
      <c r="T1227" s="1" t="s">
        <v>25</v>
      </c>
      <c r="U1227" s="1" t="s">
        <v>25</v>
      </c>
      <c r="V1227" s="1" t="s">
        <v>25</v>
      </c>
      <c r="W1227" s="1" t="s">
        <v>25</v>
      </c>
      <c r="Y1227" s="1" t="str">
        <f>IFERROR(__xludf.DUMMYFUNCTION("UNIQUE(S1227:W1227, TRUE)"),"")</f>
        <v/>
      </c>
      <c r="AE1227" s="1" t="str">
        <f t="shared" ref="AE1227:AI1227" si="1227">IF($A1227&lt;&gt;"", COUNTIF($D1227:$H1227, "=" &amp; Y1227),"")</f>
        <v/>
      </c>
      <c r="AF1227" s="1" t="str">
        <f t="shared" si="1227"/>
        <v/>
      </c>
      <c r="AG1227" s="1" t="str">
        <f t="shared" si="1227"/>
        <v/>
      </c>
      <c r="AH1227" s="1" t="str">
        <f t="shared" si="1227"/>
        <v/>
      </c>
      <c r="AI1227" s="1" t="str">
        <f t="shared" si="1227"/>
        <v/>
      </c>
      <c r="AJ1227" s="1" t="str">
        <f t="shared" si="3"/>
        <v/>
      </c>
      <c r="AL1227" s="1" t="str">
        <f>IFERROR(__xludf.DUMMYFUNCTION("IFERROR(TRANSPOSE(SORT(TRANSPOSE(FILTER(AE1227:AI1227, AE1227:AI1227&lt;&gt;0)),1, FALSE)))"),"")</f>
        <v/>
      </c>
      <c r="AM1227" s="1" t="str">
        <f>IFERROR(__xludf.DUMMYFUNCTION("""COMPUTED_VALUE"""),"")</f>
        <v/>
      </c>
      <c r="AN1227" s="1" t="str">
        <f>IFERROR(__xludf.DUMMYFUNCTION("""COMPUTED_VALUE"""),"")</f>
        <v/>
      </c>
      <c r="AO1227" s="1" t="str">
        <f>IFERROR(__xludf.DUMMYFUNCTION("""COMPUTED_VALUE"""),"")</f>
        <v/>
      </c>
      <c r="AP1227" s="1" t="str">
        <f>IFERROR(__xludf.DUMMYFUNCTION("""COMPUTED_VALUE"""),"")</f>
        <v/>
      </c>
      <c r="AR1227" s="1" t="s">
        <v>25</v>
      </c>
      <c r="AS1227" s="1" t="s">
        <v>25</v>
      </c>
      <c r="AT1227" s="1" t="s">
        <v>25</v>
      </c>
      <c r="AU1227" s="1" t="s">
        <v>25</v>
      </c>
      <c r="AV1227" s="1" t="s">
        <v>25</v>
      </c>
      <c r="AY1227" s="1" t="s">
        <v>25</v>
      </c>
      <c r="AZ1227" s="1" t="s">
        <v>25</v>
      </c>
      <c r="BA1227" s="1" t="s">
        <v>25</v>
      </c>
      <c r="BB1227" s="1" t="s">
        <v>25</v>
      </c>
      <c r="BC1227" s="1" t="s">
        <v>25</v>
      </c>
      <c r="BD1227" s="1"/>
      <c r="BE1227" s="1"/>
      <c r="BF1227" s="1"/>
      <c r="BG1227" s="1"/>
      <c r="BH1227" s="1"/>
      <c r="BI1227" s="1"/>
      <c r="BJ1227" s="1"/>
      <c r="BL1227" s="1" t="s">
        <v>25</v>
      </c>
    </row>
    <row r="1228" ht="15.75" customHeight="1">
      <c r="A1228" s="1"/>
      <c r="B1228" s="1"/>
      <c r="C1228" s="1"/>
      <c r="D1228" s="1" t="s">
        <v>25</v>
      </c>
      <c r="E1228" s="1" t="s">
        <v>25</v>
      </c>
      <c r="F1228" s="1" t="s">
        <v>25</v>
      </c>
      <c r="G1228" s="1" t="s">
        <v>25</v>
      </c>
      <c r="H1228" s="1" t="s">
        <v>25</v>
      </c>
      <c r="M1228" s="1"/>
      <c r="N1228" s="1"/>
      <c r="O1228" s="1"/>
      <c r="P1228" s="1"/>
      <c r="Q1228" s="1"/>
      <c r="S1228" s="1" t="s">
        <v>25</v>
      </c>
      <c r="T1228" s="1" t="s">
        <v>25</v>
      </c>
      <c r="U1228" s="1" t="s">
        <v>25</v>
      </c>
      <c r="V1228" s="1" t="s">
        <v>25</v>
      </c>
      <c r="W1228" s="1" t="s">
        <v>25</v>
      </c>
      <c r="Y1228" s="1" t="str">
        <f>IFERROR(__xludf.DUMMYFUNCTION("UNIQUE(S1228:W1228, TRUE)"),"")</f>
        <v/>
      </c>
      <c r="AE1228" s="1" t="str">
        <f t="shared" ref="AE1228:AI1228" si="1228">IF($A1228&lt;&gt;"", COUNTIF($D1228:$H1228, "=" &amp; Y1228),"")</f>
        <v/>
      </c>
      <c r="AF1228" s="1" t="str">
        <f t="shared" si="1228"/>
        <v/>
      </c>
      <c r="AG1228" s="1" t="str">
        <f t="shared" si="1228"/>
        <v/>
      </c>
      <c r="AH1228" s="1" t="str">
        <f t="shared" si="1228"/>
        <v/>
      </c>
      <c r="AI1228" s="1" t="str">
        <f t="shared" si="1228"/>
        <v/>
      </c>
      <c r="AJ1228" s="1" t="str">
        <f t="shared" si="3"/>
        <v/>
      </c>
      <c r="AL1228" s="1" t="str">
        <f>IFERROR(__xludf.DUMMYFUNCTION("IFERROR(TRANSPOSE(SORT(TRANSPOSE(FILTER(AE1228:AI1228, AE1228:AI1228&lt;&gt;0)),1, FALSE)))"),"")</f>
        <v/>
      </c>
      <c r="AM1228" s="1" t="str">
        <f>IFERROR(__xludf.DUMMYFUNCTION("""COMPUTED_VALUE"""),"")</f>
        <v/>
      </c>
      <c r="AN1228" s="1" t="str">
        <f>IFERROR(__xludf.DUMMYFUNCTION("""COMPUTED_VALUE"""),"")</f>
        <v/>
      </c>
      <c r="AO1228" s="1" t="str">
        <f>IFERROR(__xludf.DUMMYFUNCTION("""COMPUTED_VALUE"""),"")</f>
        <v/>
      </c>
      <c r="AP1228" s="1" t="str">
        <f>IFERROR(__xludf.DUMMYFUNCTION("""COMPUTED_VALUE"""),"")</f>
        <v/>
      </c>
      <c r="AR1228" s="1" t="s">
        <v>25</v>
      </c>
      <c r="AS1228" s="1" t="s">
        <v>25</v>
      </c>
      <c r="AT1228" s="1" t="s">
        <v>25</v>
      </c>
      <c r="AU1228" s="1" t="s">
        <v>25</v>
      </c>
      <c r="AV1228" s="1" t="s">
        <v>25</v>
      </c>
      <c r="AY1228" s="1" t="s">
        <v>25</v>
      </c>
      <c r="AZ1228" s="1" t="s">
        <v>25</v>
      </c>
      <c r="BA1228" s="1" t="s">
        <v>25</v>
      </c>
      <c r="BB1228" s="1" t="s">
        <v>25</v>
      </c>
      <c r="BC1228" s="1" t="s">
        <v>25</v>
      </c>
      <c r="BD1228" s="1"/>
      <c r="BE1228" s="1"/>
      <c r="BF1228" s="1"/>
      <c r="BG1228" s="1"/>
      <c r="BH1228" s="1"/>
      <c r="BI1228" s="1"/>
      <c r="BJ1228" s="1"/>
      <c r="BL1228" s="1" t="s">
        <v>25</v>
      </c>
    </row>
    <row r="1229" ht="15.75" customHeight="1">
      <c r="A1229" s="1"/>
      <c r="B1229" s="1"/>
      <c r="C1229" s="1"/>
      <c r="D1229" s="1" t="s">
        <v>25</v>
      </c>
      <c r="E1229" s="1" t="s">
        <v>25</v>
      </c>
      <c r="F1229" s="1" t="s">
        <v>25</v>
      </c>
      <c r="G1229" s="1" t="s">
        <v>25</v>
      </c>
      <c r="H1229" s="1" t="s">
        <v>25</v>
      </c>
      <c r="M1229" s="1"/>
      <c r="N1229" s="1"/>
      <c r="O1229" s="1"/>
      <c r="P1229" s="1"/>
      <c r="Q1229" s="1"/>
      <c r="S1229" s="1" t="s">
        <v>25</v>
      </c>
      <c r="T1229" s="1" t="s">
        <v>25</v>
      </c>
      <c r="U1229" s="1" t="s">
        <v>25</v>
      </c>
      <c r="V1229" s="1" t="s">
        <v>25</v>
      </c>
      <c r="W1229" s="1" t="s">
        <v>25</v>
      </c>
      <c r="Y1229" s="1" t="str">
        <f>IFERROR(__xludf.DUMMYFUNCTION("UNIQUE(S1229:W1229, TRUE)"),"")</f>
        <v/>
      </c>
      <c r="AE1229" s="1" t="str">
        <f t="shared" ref="AE1229:AI1229" si="1229">IF($A1229&lt;&gt;"", COUNTIF($D1229:$H1229, "=" &amp; Y1229),"")</f>
        <v/>
      </c>
      <c r="AF1229" s="1" t="str">
        <f t="shared" si="1229"/>
        <v/>
      </c>
      <c r="AG1229" s="1" t="str">
        <f t="shared" si="1229"/>
        <v/>
      </c>
      <c r="AH1229" s="1" t="str">
        <f t="shared" si="1229"/>
        <v/>
      </c>
      <c r="AI1229" s="1" t="str">
        <f t="shared" si="1229"/>
        <v/>
      </c>
      <c r="AJ1229" s="1" t="str">
        <f t="shared" si="3"/>
        <v/>
      </c>
      <c r="AL1229" s="1" t="str">
        <f>IFERROR(__xludf.DUMMYFUNCTION("IFERROR(TRANSPOSE(SORT(TRANSPOSE(FILTER(AE1229:AI1229, AE1229:AI1229&lt;&gt;0)),1, FALSE)))"),"")</f>
        <v/>
      </c>
      <c r="AM1229" s="1" t="str">
        <f>IFERROR(__xludf.DUMMYFUNCTION("""COMPUTED_VALUE"""),"")</f>
        <v/>
      </c>
      <c r="AN1229" s="1" t="str">
        <f>IFERROR(__xludf.DUMMYFUNCTION("""COMPUTED_VALUE"""),"")</f>
        <v/>
      </c>
      <c r="AO1229" s="1" t="str">
        <f>IFERROR(__xludf.DUMMYFUNCTION("""COMPUTED_VALUE"""),"")</f>
        <v/>
      </c>
      <c r="AP1229" s="1" t="str">
        <f>IFERROR(__xludf.DUMMYFUNCTION("""COMPUTED_VALUE"""),"")</f>
        <v/>
      </c>
      <c r="AR1229" s="1" t="s">
        <v>25</v>
      </c>
      <c r="AS1229" s="1" t="s">
        <v>25</v>
      </c>
      <c r="AT1229" s="1" t="s">
        <v>25</v>
      </c>
      <c r="AU1229" s="1" t="s">
        <v>25</v>
      </c>
      <c r="AV1229" s="1" t="s">
        <v>25</v>
      </c>
      <c r="AY1229" s="1" t="s">
        <v>25</v>
      </c>
      <c r="AZ1229" s="1" t="s">
        <v>25</v>
      </c>
      <c r="BA1229" s="1" t="s">
        <v>25</v>
      </c>
      <c r="BB1229" s="1" t="s">
        <v>25</v>
      </c>
      <c r="BC1229" s="1" t="s">
        <v>25</v>
      </c>
      <c r="BD1229" s="1"/>
      <c r="BE1229" s="1"/>
      <c r="BF1229" s="1"/>
      <c r="BG1229" s="1"/>
      <c r="BH1229" s="1"/>
      <c r="BI1229" s="1"/>
      <c r="BJ1229" s="1"/>
      <c r="BL1229" s="1" t="s">
        <v>25</v>
      </c>
    </row>
    <row r="1230" ht="15.75" customHeight="1">
      <c r="A1230" s="1"/>
      <c r="B1230" s="1"/>
      <c r="C1230" s="1"/>
      <c r="D1230" s="1" t="s">
        <v>25</v>
      </c>
      <c r="E1230" s="1" t="s">
        <v>25</v>
      </c>
      <c r="F1230" s="1" t="s">
        <v>25</v>
      </c>
      <c r="G1230" s="1" t="s">
        <v>25</v>
      </c>
      <c r="H1230" s="1" t="s">
        <v>25</v>
      </c>
      <c r="M1230" s="1"/>
      <c r="N1230" s="1"/>
      <c r="O1230" s="1"/>
      <c r="P1230" s="1"/>
      <c r="Q1230" s="1"/>
      <c r="S1230" s="1" t="s">
        <v>25</v>
      </c>
      <c r="T1230" s="1" t="s">
        <v>25</v>
      </c>
      <c r="U1230" s="1" t="s">
        <v>25</v>
      </c>
      <c r="V1230" s="1" t="s">
        <v>25</v>
      </c>
      <c r="W1230" s="1" t="s">
        <v>25</v>
      </c>
      <c r="Y1230" s="1" t="str">
        <f>IFERROR(__xludf.DUMMYFUNCTION("UNIQUE(S1230:W1230, TRUE)"),"")</f>
        <v/>
      </c>
      <c r="AE1230" s="1" t="str">
        <f t="shared" ref="AE1230:AI1230" si="1230">IF($A1230&lt;&gt;"", COUNTIF($D1230:$H1230, "=" &amp; Y1230),"")</f>
        <v/>
      </c>
      <c r="AF1230" s="1" t="str">
        <f t="shared" si="1230"/>
        <v/>
      </c>
      <c r="AG1230" s="1" t="str">
        <f t="shared" si="1230"/>
        <v/>
      </c>
      <c r="AH1230" s="1" t="str">
        <f t="shared" si="1230"/>
        <v/>
      </c>
      <c r="AI1230" s="1" t="str">
        <f t="shared" si="1230"/>
        <v/>
      </c>
      <c r="AJ1230" s="1" t="str">
        <f t="shared" si="3"/>
        <v/>
      </c>
      <c r="AL1230" s="1" t="str">
        <f>IFERROR(__xludf.DUMMYFUNCTION("IFERROR(TRANSPOSE(SORT(TRANSPOSE(FILTER(AE1230:AI1230, AE1230:AI1230&lt;&gt;0)),1, FALSE)))"),"")</f>
        <v/>
      </c>
      <c r="AM1230" s="1" t="str">
        <f>IFERROR(__xludf.DUMMYFUNCTION("""COMPUTED_VALUE"""),"")</f>
        <v/>
      </c>
      <c r="AN1230" s="1" t="str">
        <f>IFERROR(__xludf.DUMMYFUNCTION("""COMPUTED_VALUE"""),"")</f>
        <v/>
      </c>
      <c r="AO1230" s="1" t="str">
        <f>IFERROR(__xludf.DUMMYFUNCTION("""COMPUTED_VALUE"""),"")</f>
        <v/>
      </c>
      <c r="AP1230" s="1" t="str">
        <f>IFERROR(__xludf.DUMMYFUNCTION("""COMPUTED_VALUE"""),"")</f>
        <v/>
      </c>
      <c r="AR1230" s="1" t="s">
        <v>25</v>
      </c>
      <c r="AS1230" s="1" t="s">
        <v>25</v>
      </c>
      <c r="AT1230" s="1" t="s">
        <v>25</v>
      </c>
      <c r="AU1230" s="1" t="s">
        <v>25</v>
      </c>
      <c r="AV1230" s="1" t="s">
        <v>25</v>
      </c>
      <c r="AY1230" s="1" t="s">
        <v>25</v>
      </c>
      <c r="AZ1230" s="1" t="s">
        <v>25</v>
      </c>
      <c r="BA1230" s="1" t="s">
        <v>25</v>
      </c>
      <c r="BB1230" s="1" t="s">
        <v>25</v>
      </c>
      <c r="BC1230" s="1" t="s">
        <v>25</v>
      </c>
      <c r="BD1230" s="1"/>
      <c r="BE1230" s="1"/>
      <c r="BF1230" s="1"/>
      <c r="BG1230" s="1"/>
      <c r="BH1230" s="1"/>
      <c r="BI1230" s="1"/>
      <c r="BJ1230" s="1"/>
      <c r="BL1230" s="1" t="s">
        <v>25</v>
      </c>
    </row>
    <row r="1231" ht="15.75" customHeight="1">
      <c r="A1231" s="1"/>
      <c r="B1231" s="1"/>
      <c r="C1231" s="1"/>
      <c r="D1231" s="1" t="s">
        <v>25</v>
      </c>
      <c r="E1231" s="1" t="s">
        <v>25</v>
      </c>
      <c r="F1231" s="1" t="s">
        <v>25</v>
      </c>
      <c r="G1231" s="1" t="s">
        <v>25</v>
      </c>
      <c r="H1231" s="1" t="s">
        <v>25</v>
      </c>
      <c r="M1231" s="1"/>
      <c r="N1231" s="1"/>
      <c r="O1231" s="1"/>
      <c r="P1231" s="1"/>
      <c r="Q1231" s="1"/>
      <c r="S1231" s="1" t="s">
        <v>25</v>
      </c>
      <c r="T1231" s="1" t="s">
        <v>25</v>
      </c>
      <c r="U1231" s="1" t="s">
        <v>25</v>
      </c>
      <c r="V1231" s="1" t="s">
        <v>25</v>
      </c>
      <c r="W1231" s="1" t="s">
        <v>25</v>
      </c>
      <c r="Y1231" s="1" t="str">
        <f>IFERROR(__xludf.DUMMYFUNCTION("UNIQUE(S1231:W1231, TRUE)"),"")</f>
        <v/>
      </c>
      <c r="AE1231" s="1" t="str">
        <f t="shared" ref="AE1231:AI1231" si="1231">IF($A1231&lt;&gt;"", COUNTIF($D1231:$H1231, "=" &amp; Y1231),"")</f>
        <v/>
      </c>
      <c r="AF1231" s="1" t="str">
        <f t="shared" si="1231"/>
        <v/>
      </c>
      <c r="AG1231" s="1" t="str">
        <f t="shared" si="1231"/>
        <v/>
      </c>
      <c r="AH1231" s="1" t="str">
        <f t="shared" si="1231"/>
        <v/>
      </c>
      <c r="AI1231" s="1" t="str">
        <f t="shared" si="1231"/>
        <v/>
      </c>
      <c r="AJ1231" s="1" t="str">
        <f t="shared" si="3"/>
        <v/>
      </c>
      <c r="AL1231" s="1" t="str">
        <f>IFERROR(__xludf.DUMMYFUNCTION("IFERROR(TRANSPOSE(SORT(TRANSPOSE(FILTER(AE1231:AI1231, AE1231:AI1231&lt;&gt;0)),1, FALSE)))"),"")</f>
        <v/>
      </c>
      <c r="AM1231" s="1" t="str">
        <f>IFERROR(__xludf.DUMMYFUNCTION("""COMPUTED_VALUE"""),"")</f>
        <v/>
      </c>
      <c r="AN1231" s="1" t="str">
        <f>IFERROR(__xludf.DUMMYFUNCTION("""COMPUTED_VALUE"""),"")</f>
        <v/>
      </c>
      <c r="AO1231" s="1" t="str">
        <f>IFERROR(__xludf.DUMMYFUNCTION("""COMPUTED_VALUE"""),"")</f>
        <v/>
      </c>
      <c r="AP1231" s="1" t="str">
        <f>IFERROR(__xludf.DUMMYFUNCTION("""COMPUTED_VALUE"""),"")</f>
        <v/>
      </c>
      <c r="AR1231" s="1" t="s">
        <v>25</v>
      </c>
      <c r="AS1231" s="1" t="s">
        <v>25</v>
      </c>
      <c r="AT1231" s="1" t="s">
        <v>25</v>
      </c>
      <c r="AU1231" s="1" t="s">
        <v>25</v>
      </c>
      <c r="AV1231" s="1" t="s">
        <v>25</v>
      </c>
      <c r="AY1231" s="1" t="s">
        <v>25</v>
      </c>
      <c r="AZ1231" s="1" t="s">
        <v>25</v>
      </c>
      <c r="BA1231" s="1" t="s">
        <v>25</v>
      </c>
      <c r="BB1231" s="1" t="s">
        <v>25</v>
      </c>
      <c r="BC1231" s="1" t="s">
        <v>25</v>
      </c>
      <c r="BD1231" s="1"/>
      <c r="BE1231" s="1"/>
      <c r="BF1231" s="1"/>
      <c r="BG1231" s="1"/>
      <c r="BH1231" s="1"/>
      <c r="BI1231" s="1"/>
      <c r="BJ1231" s="1"/>
      <c r="BL1231" s="1" t="s">
        <v>25</v>
      </c>
    </row>
    <row r="1232" ht="15.75" customHeight="1">
      <c r="A1232" s="1"/>
      <c r="B1232" s="1"/>
      <c r="C1232" s="1"/>
      <c r="D1232" s="1" t="s">
        <v>25</v>
      </c>
      <c r="E1232" s="1" t="s">
        <v>25</v>
      </c>
      <c r="F1232" s="1" t="s">
        <v>25</v>
      </c>
      <c r="G1232" s="1" t="s">
        <v>25</v>
      </c>
      <c r="H1232" s="1" t="s">
        <v>25</v>
      </c>
      <c r="M1232" s="1"/>
      <c r="N1232" s="1"/>
      <c r="O1232" s="1"/>
      <c r="P1232" s="1"/>
      <c r="Q1232" s="1"/>
      <c r="S1232" s="1" t="s">
        <v>25</v>
      </c>
      <c r="T1232" s="1" t="s">
        <v>25</v>
      </c>
      <c r="U1232" s="1" t="s">
        <v>25</v>
      </c>
      <c r="V1232" s="1" t="s">
        <v>25</v>
      </c>
      <c r="W1232" s="1" t="s">
        <v>25</v>
      </c>
      <c r="Y1232" s="1" t="str">
        <f>IFERROR(__xludf.DUMMYFUNCTION("UNIQUE(S1232:W1232, TRUE)"),"")</f>
        <v/>
      </c>
      <c r="AE1232" s="1" t="str">
        <f t="shared" ref="AE1232:AI1232" si="1232">IF($A1232&lt;&gt;"", COUNTIF($D1232:$H1232, "=" &amp; Y1232),"")</f>
        <v/>
      </c>
      <c r="AF1232" s="1" t="str">
        <f t="shared" si="1232"/>
        <v/>
      </c>
      <c r="AG1232" s="1" t="str">
        <f t="shared" si="1232"/>
        <v/>
      </c>
      <c r="AH1232" s="1" t="str">
        <f t="shared" si="1232"/>
        <v/>
      </c>
      <c r="AI1232" s="1" t="str">
        <f t="shared" si="1232"/>
        <v/>
      </c>
      <c r="AJ1232" s="1" t="str">
        <f t="shared" si="3"/>
        <v/>
      </c>
      <c r="AL1232" s="1" t="str">
        <f>IFERROR(__xludf.DUMMYFUNCTION("IFERROR(TRANSPOSE(SORT(TRANSPOSE(FILTER(AE1232:AI1232, AE1232:AI1232&lt;&gt;0)),1, FALSE)))"),"")</f>
        <v/>
      </c>
      <c r="AM1232" s="1" t="str">
        <f>IFERROR(__xludf.DUMMYFUNCTION("""COMPUTED_VALUE"""),"")</f>
        <v/>
      </c>
      <c r="AN1232" s="1" t="str">
        <f>IFERROR(__xludf.DUMMYFUNCTION("""COMPUTED_VALUE"""),"")</f>
        <v/>
      </c>
      <c r="AO1232" s="1" t="str">
        <f>IFERROR(__xludf.DUMMYFUNCTION("""COMPUTED_VALUE"""),"")</f>
        <v/>
      </c>
      <c r="AP1232" s="1" t="str">
        <f>IFERROR(__xludf.DUMMYFUNCTION("""COMPUTED_VALUE"""),"")</f>
        <v/>
      </c>
      <c r="AR1232" s="1" t="s">
        <v>25</v>
      </c>
      <c r="AS1232" s="1" t="s">
        <v>25</v>
      </c>
      <c r="AT1232" s="1" t="s">
        <v>25</v>
      </c>
      <c r="AU1232" s="1" t="s">
        <v>25</v>
      </c>
      <c r="AV1232" s="1" t="s">
        <v>25</v>
      </c>
      <c r="AY1232" s="1" t="s">
        <v>25</v>
      </c>
      <c r="AZ1232" s="1" t="s">
        <v>25</v>
      </c>
      <c r="BA1232" s="1" t="s">
        <v>25</v>
      </c>
      <c r="BB1232" s="1" t="s">
        <v>25</v>
      </c>
      <c r="BC1232" s="1" t="s">
        <v>25</v>
      </c>
      <c r="BD1232" s="1"/>
      <c r="BE1232" s="1"/>
      <c r="BF1232" s="1"/>
      <c r="BG1232" s="1"/>
      <c r="BH1232" s="1"/>
      <c r="BI1232" s="1"/>
      <c r="BJ1232" s="1"/>
      <c r="BL1232" s="1" t="s">
        <v>25</v>
      </c>
    </row>
    <row r="1233" ht="15.75" customHeight="1">
      <c r="A1233" s="1"/>
      <c r="B1233" s="1"/>
      <c r="C1233" s="1"/>
      <c r="D1233" s="1" t="s">
        <v>25</v>
      </c>
      <c r="E1233" s="1" t="s">
        <v>25</v>
      </c>
      <c r="F1233" s="1" t="s">
        <v>25</v>
      </c>
      <c r="G1233" s="1" t="s">
        <v>25</v>
      </c>
      <c r="H1233" s="1" t="s">
        <v>25</v>
      </c>
      <c r="M1233" s="1"/>
      <c r="N1233" s="1"/>
      <c r="O1233" s="1"/>
      <c r="P1233" s="1"/>
      <c r="Q1233" s="1"/>
      <c r="S1233" s="1" t="s">
        <v>25</v>
      </c>
      <c r="T1233" s="1" t="s">
        <v>25</v>
      </c>
      <c r="U1233" s="1" t="s">
        <v>25</v>
      </c>
      <c r="V1233" s="1" t="s">
        <v>25</v>
      </c>
      <c r="W1233" s="1" t="s">
        <v>25</v>
      </c>
      <c r="Y1233" s="1" t="str">
        <f>IFERROR(__xludf.DUMMYFUNCTION("UNIQUE(S1233:W1233, TRUE)"),"")</f>
        <v/>
      </c>
      <c r="AE1233" s="1" t="str">
        <f t="shared" ref="AE1233:AI1233" si="1233">IF($A1233&lt;&gt;"", COUNTIF($D1233:$H1233, "=" &amp; Y1233),"")</f>
        <v/>
      </c>
      <c r="AF1233" s="1" t="str">
        <f t="shared" si="1233"/>
        <v/>
      </c>
      <c r="AG1233" s="1" t="str">
        <f t="shared" si="1233"/>
        <v/>
      </c>
      <c r="AH1233" s="1" t="str">
        <f t="shared" si="1233"/>
        <v/>
      </c>
      <c r="AI1233" s="1" t="str">
        <f t="shared" si="1233"/>
        <v/>
      </c>
      <c r="AJ1233" s="1" t="str">
        <f t="shared" si="3"/>
        <v/>
      </c>
      <c r="AL1233" s="1" t="str">
        <f>IFERROR(__xludf.DUMMYFUNCTION("IFERROR(TRANSPOSE(SORT(TRANSPOSE(FILTER(AE1233:AI1233, AE1233:AI1233&lt;&gt;0)),1, FALSE)))"),"")</f>
        <v/>
      </c>
      <c r="AM1233" s="1" t="str">
        <f>IFERROR(__xludf.DUMMYFUNCTION("""COMPUTED_VALUE"""),"")</f>
        <v/>
      </c>
      <c r="AN1233" s="1" t="str">
        <f>IFERROR(__xludf.DUMMYFUNCTION("""COMPUTED_VALUE"""),"")</f>
        <v/>
      </c>
      <c r="AO1233" s="1" t="str">
        <f>IFERROR(__xludf.DUMMYFUNCTION("""COMPUTED_VALUE"""),"")</f>
        <v/>
      </c>
      <c r="AP1233" s="1" t="str">
        <f>IFERROR(__xludf.DUMMYFUNCTION("""COMPUTED_VALUE"""),"")</f>
        <v/>
      </c>
      <c r="AR1233" s="1" t="s">
        <v>25</v>
      </c>
      <c r="AS1233" s="1" t="s">
        <v>25</v>
      </c>
      <c r="AT1233" s="1" t="s">
        <v>25</v>
      </c>
      <c r="AU1233" s="1" t="s">
        <v>25</v>
      </c>
      <c r="AV1233" s="1" t="s">
        <v>25</v>
      </c>
      <c r="AY1233" s="1" t="s">
        <v>25</v>
      </c>
      <c r="AZ1233" s="1" t="s">
        <v>25</v>
      </c>
      <c r="BA1233" s="1" t="s">
        <v>25</v>
      </c>
      <c r="BB1233" s="1" t="s">
        <v>25</v>
      </c>
      <c r="BC1233" s="1" t="s">
        <v>25</v>
      </c>
      <c r="BD1233" s="1"/>
      <c r="BE1233" s="1"/>
      <c r="BF1233" s="1"/>
      <c r="BG1233" s="1"/>
      <c r="BH1233" s="1"/>
      <c r="BI1233" s="1"/>
      <c r="BJ1233" s="1"/>
      <c r="BL1233" s="1" t="s">
        <v>25</v>
      </c>
    </row>
    <row r="1234" ht="15.75" customHeight="1">
      <c r="A1234" s="1"/>
      <c r="B1234" s="1"/>
      <c r="C1234" s="1"/>
      <c r="D1234" s="1" t="s">
        <v>25</v>
      </c>
      <c r="E1234" s="1" t="s">
        <v>25</v>
      </c>
      <c r="F1234" s="1" t="s">
        <v>25</v>
      </c>
      <c r="G1234" s="1" t="s">
        <v>25</v>
      </c>
      <c r="H1234" s="1" t="s">
        <v>25</v>
      </c>
      <c r="M1234" s="1"/>
      <c r="N1234" s="1"/>
      <c r="O1234" s="1"/>
      <c r="P1234" s="1"/>
      <c r="Q1234" s="1"/>
      <c r="S1234" s="1" t="s">
        <v>25</v>
      </c>
      <c r="T1234" s="1" t="s">
        <v>25</v>
      </c>
      <c r="U1234" s="1" t="s">
        <v>25</v>
      </c>
      <c r="V1234" s="1" t="s">
        <v>25</v>
      </c>
      <c r="W1234" s="1" t="s">
        <v>25</v>
      </c>
      <c r="Y1234" s="1" t="str">
        <f>IFERROR(__xludf.DUMMYFUNCTION("UNIQUE(S1234:W1234, TRUE)"),"")</f>
        <v/>
      </c>
      <c r="AE1234" s="1" t="str">
        <f t="shared" ref="AE1234:AI1234" si="1234">IF($A1234&lt;&gt;"", COUNTIF($D1234:$H1234, "=" &amp; Y1234),"")</f>
        <v/>
      </c>
      <c r="AF1234" s="1" t="str">
        <f t="shared" si="1234"/>
        <v/>
      </c>
      <c r="AG1234" s="1" t="str">
        <f t="shared" si="1234"/>
        <v/>
      </c>
      <c r="AH1234" s="1" t="str">
        <f t="shared" si="1234"/>
        <v/>
      </c>
      <c r="AI1234" s="1" t="str">
        <f t="shared" si="1234"/>
        <v/>
      </c>
      <c r="AJ1234" s="1" t="str">
        <f t="shared" si="3"/>
        <v/>
      </c>
      <c r="AL1234" s="1" t="str">
        <f>IFERROR(__xludf.DUMMYFUNCTION("IFERROR(TRANSPOSE(SORT(TRANSPOSE(FILTER(AE1234:AI1234, AE1234:AI1234&lt;&gt;0)),1, FALSE)))"),"")</f>
        <v/>
      </c>
      <c r="AM1234" s="1" t="str">
        <f>IFERROR(__xludf.DUMMYFUNCTION("""COMPUTED_VALUE"""),"")</f>
        <v/>
      </c>
      <c r="AN1234" s="1" t="str">
        <f>IFERROR(__xludf.DUMMYFUNCTION("""COMPUTED_VALUE"""),"")</f>
        <v/>
      </c>
      <c r="AO1234" s="1" t="str">
        <f>IFERROR(__xludf.DUMMYFUNCTION("""COMPUTED_VALUE"""),"")</f>
        <v/>
      </c>
      <c r="AP1234" s="1" t="str">
        <f>IFERROR(__xludf.DUMMYFUNCTION("""COMPUTED_VALUE"""),"")</f>
        <v/>
      </c>
      <c r="AR1234" s="1" t="s">
        <v>25</v>
      </c>
      <c r="AS1234" s="1" t="s">
        <v>25</v>
      </c>
      <c r="AT1234" s="1" t="s">
        <v>25</v>
      </c>
      <c r="AU1234" s="1" t="s">
        <v>25</v>
      </c>
      <c r="AV1234" s="1" t="s">
        <v>25</v>
      </c>
      <c r="AY1234" s="1" t="s">
        <v>25</v>
      </c>
      <c r="AZ1234" s="1" t="s">
        <v>25</v>
      </c>
      <c r="BA1234" s="1" t="s">
        <v>25</v>
      </c>
      <c r="BB1234" s="1" t="s">
        <v>25</v>
      </c>
      <c r="BC1234" s="1" t="s">
        <v>25</v>
      </c>
      <c r="BD1234" s="1"/>
      <c r="BE1234" s="1"/>
      <c r="BF1234" s="1"/>
      <c r="BG1234" s="1"/>
      <c r="BH1234" s="1"/>
      <c r="BI1234" s="1"/>
      <c r="BJ1234" s="1"/>
      <c r="BL1234" s="1" t="s">
        <v>25</v>
      </c>
    </row>
    <row r="1235" ht="15.75" customHeight="1">
      <c r="A1235" s="1"/>
      <c r="B1235" s="1"/>
      <c r="C1235" s="1"/>
      <c r="D1235" s="1" t="s">
        <v>25</v>
      </c>
      <c r="E1235" s="1" t="s">
        <v>25</v>
      </c>
      <c r="F1235" s="1" t="s">
        <v>25</v>
      </c>
      <c r="G1235" s="1" t="s">
        <v>25</v>
      </c>
      <c r="H1235" s="1" t="s">
        <v>25</v>
      </c>
      <c r="M1235" s="1"/>
      <c r="N1235" s="1"/>
      <c r="O1235" s="1"/>
      <c r="P1235" s="1"/>
      <c r="Q1235" s="1"/>
      <c r="S1235" s="1" t="s">
        <v>25</v>
      </c>
      <c r="T1235" s="1" t="s">
        <v>25</v>
      </c>
      <c r="U1235" s="1" t="s">
        <v>25</v>
      </c>
      <c r="V1235" s="1" t="s">
        <v>25</v>
      </c>
      <c r="W1235" s="1" t="s">
        <v>25</v>
      </c>
      <c r="Y1235" s="1" t="str">
        <f>IFERROR(__xludf.DUMMYFUNCTION("UNIQUE(S1235:W1235, TRUE)"),"")</f>
        <v/>
      </c>
      <c r="AE1235" s="1" t="str">
        <f t="shared" ref="AE1235:AI1235" si="1235">IF($A1235&lt;&gt;"", COUNTIF($D1235:$H1235, "=" &amp; Y1235),"")</f>
        <v/>
      </c>
      <c r="AF1235" s="1" t="str">
        <f t="shared" si="1235"/>
        <v/>
      </c>
      <c r="AG1235" s="1" t="str">
        <f t="shared" si="1235"/>
        <v/>
      </c>
      <c r="AH1235" s="1" t="str">
        <f t="shared" si="1235"/>
        <v/>
      </c>
      <c r="AI1235" s="1" t="str">
        <f t="shared" si="1235"/>
        <v/>
      </c>
      <c r="AJ1235" s="1" t="str">
        <f t="shared" si="3"/>
        <v/>
      </c>
      <c r="AL1235" s="1" t="str">
        <f>IFERROR(__xludf.DUMMYFUNCTION("IFERROR(TRANSPOSE(SORT(TRANSPOSE(FILTER(AE1235:AI1235, AE1235:AI1235&lt;&gt;0)),1, FALSE)))"),"")</f>
        <v/>
      </c>
      <c r="AM1235" s="1" t="str">
        <f>IFERROR(__xludf.DUMMYFUNCTION("""COMPUTED_VALUE"""),"")</f>
        <v/>
      </c>
      <c r="AN1235" s="1" t="str">
        <f>IFERROR(__xludf.DUMMYFUNCTION("""COMPUTED_VALUE"""),"")</f>
        <v/>
      </c>
      <c r="AO1235" s="1" t="str">
        <f>IFERROR(__xludf.DUMMYFUNCTION("""COMPUTED_VALUE"""),"")</f>
        <v/>
      </c>
      <c r="AP1235" s="1" t="str">
        <f>IFERROR(__xludf.DUMMYFUNCTION("""COMPUTED_VALUE"""),"")</f>
        <v/>
      </c>
      <c r="AR1235" s="1" t="s">
        <v>25</v>
      </c>
      <c r="AS1235" s="1" t="s">
        <v>25</v>
      </c>
      <c r="AT1235" s="1" t="s">
        <v>25</v>
      </c>
      <c r="AU1235" s="1" t="s">
        <v>25</v>
      </c>
      <c r="AV1235" s="1" t="s">
        <v>25</v>
      </c>
      <c r="AY1235" s="1" t="s">
        <v>25</v>
      </c>
      <c r="AZ1235" s="1" t="s">
        <v>25</v>
      </c>
      <c r="BA1235" s="1" t="s">
        <v>25</v>
      </c>
      <c r="BB1235" s="1" t="s">
        <v>25</v>
      </c>
      <c r="BC1235" s="1" t="s">
        <v>25</v>
      </c>
      <c r="BD1235" s="1"/>
      <c r="BE1235" s="1"/>
      <c r="BF1235" s="1"/>
      <c r="BG1235" s="1"/>
      <c r="BH1235" s="1"/>
      <c r="BI1235" s="1"/>
      <c r="BJ1235" s="1"/>
      <c r="BL1235" s="1" t="s">
        <v>25</v>
      </c>
    </row>
    <row r="1236" ht="15.75" customHeight="1">
      <c r="A1236" s="1"/>
      <c r="B1236" s="1"/>
      <c r="C1236" s="1"/>
      <c r="D1236" s="1" t="s">
        <v>25</v>
      </c>
      <c r="E1236" s="1" t="s">
        <v>25</v>
      </c>
      <c r="F1236" s="1" t="s">
        <v>25</v>
      </c>
      <c r="G1236" s="1" t="s">
        <v>25</v>
      </c>
      <c r="H1236" s="1" t="s">
        <v>25</v>
      </c>
      <c r="M1236" s="1"/>
      <c r="N1236" s="1"/>
      <c r="O1236" s="1"/>
      <c r="P1236" s="1"/>
      <c r="Q1236" s="1"/>
      <c r="S1236" s="1" t="s">
        <v>25</v>
      </c>
      <c r="T1236" s="1" t="s">
        <v>25</v>
      </c>
      <c r="U1236" s="1" t="s">
        <v>25</v>
      </c>
      <c r="V1236" s="1" t="s">
        <v>25</v>
      </c>
      <c r="W1236" s="1" t="s">
        <v>25</v>
      </c>
      <c r="Y1236" s="1" t="str">
        <f>IFERROR(__xludf.DUMMYFUNCTION("UNIQUE(S1236:W1236, TRUE)"),"")</f>
        <v/>
      </c>
      <c r="AE1236" s="1" t="str">
        <f t="shared" ref="AE1236:AI1236" si="1236">IF($A1236&lt;&gt;"", COUNTIF($D1236:$H1236, "=" &amp; Y1236),"")</f>
        <v/>
      </c>
      <c r="AF1236" s="1" t="str">
        <f t="shared" si="1236"/>
        <v/>
      </c>
      <c r="AG1236" s="1" t="str">
        <f t="shared" si="1236"/>
        <v/>
      </c>
      <c r="AH1236" s="1" t="str">
        <f t="shared" si="1236"/>
        <v/>
      </c>
      <c r="AI1236" s="1" t="str">
        <f t="shared" si="1236"/>
        <v/>
      </c>
      <c r="AJ1236" s="1" t="str">
        <f t="shared" si="3"/>
        <v/>
      </c>
      <c r="AL1236" s="1" t="str">
        <f>IFERROR(__xludf.DUMMYFUNCTION("IFERROR(TRANSPOSE(SORT(TRANSPOSE(FILTER(AE1236:AI1236, AE1236:AI1236&lt;&gt;0)),1, FALSE)))"),"")</f>
        <v/>
      </c>
      <c r="AM1236" s="1" t="str">
        <f>IFERROR(__xludf.DUMMYFUNCTION("""COMPUTED_VALUE"""),"")</f>
        <v/>
      </c>
      <c r="AN1236" s="1" t="str">
        <f>IFERROR(__xludf.DUMMYFUNCTION("""COMPUTED_VALUE"""),"")</f>
        <v/>
      </c>
      <c r="AO1236" s="1" t="str">
        <f>IFERROR(__xludf.DUMMYFUNCTION("""COMPUTED_VALUE"""),"")</f>
        <v/>
      </c>
      <c r="AP1236" s="1" t="str">
        <f>IFERROR(__xludf.DUMMYFUNCTION("""COMPUTED_VALUE"""),"")</f>
        <v/>
      </c>
      <c r="AR1236" s="1" t="s">
        <v>25</v>
      </c>
      <c r="AS1236" s="1" t="s">
        <v>25</v>
      </c>
      <c r="AT1236" s="1" t="s">
        <v>25</v>
      </c>
      <c r="AU1236" s="1" t="s">
        <v>25</v>
      </c>
      <c r="AV1236" s="1" t="s">
        <v>25</v>
      </c>
      <c r="AY1236" s="1" t="s">
        <v>25</v>
      </c>
      <c r="AZ1236" s="1" t="s">
        <v>25</v>
      </c>
      <c r="BA1236" s="1" t="s">
        <v>25</v>
      </c>
      <c r="BB1236" s="1" t="s">
        <v>25</v>
      </c>
      <c r="BC1236" s="1" t="s">
        <v>25</v>
      </c>
      <c r="BD1236" s="1"/>
      <c r="BE1236" s="1"/>
      <c r="BF1236" s="1"/>
      <c r="BG1236" s="1"/>
      <c r="BH1236" s="1"/>
      <c r="BI1236" s="1"/>
      <c r="BJ1236" s="1"/>
      <c r="BL1236" s="1" t="s">
        <v>25</v>
      </c>
    </row>
    <row r="1237" ht="15.75" customHeight="1">
      <c r="A1237" s="1"/>
      <c r="B1237" s="1"/>
      <c r="C1237" s="1"/>
      <c r="D1237" s="1" t="s">
        <v>25</v>
      </c>
      <c r="E1237" s="1" t="s">
        <v>25</v>
      </c>
      <c r="F1237" s="1" t="s">
        <v>25</v>
      </c>
      <c r="G1237" s="1" t="s">
        <v>25</v>
      </c>
      <c r="H1237" s="1" t="s">
        <v>25</v>
      </c>
      <c r="M1237" s="1"/>
      <c r="N1237" s="1"/>
      <c r="O1237" s="1"/>
      <c r="P1237" s="1"/>
      <c r="Q1237" s="1"/>
      <c r="S1237" s="1" t="s">
        <v>25</v>
      </c>
      <c r="T1237" s="1" t="s">
        <v>25</v>
      </c>
      <c r="U1237" s="1" t="s">
        <v>25</v>
      </c>
      <c r="V1237" s="1" t="s">
        <v>25</v>
      </c>
      <c r="W1237" s="1" t="s">
        <v>25</v>
      </c>
      <c r="Y1237" s="1" t="str">
        <f>IFERROR(__xludf.DUMMYFUNCTION("UNIQUE(S1237:W1237, TRUE)"),"")</f>
        <v/>
      </c>
      <c r="AE1237" s="1" t="str">
        <f t="shared" ref="AE1237:AI1237" si="1237">IF($A1237&lt;&gt;"", COUNTIF($D1237:$H1237, "=" &amp; Y1237),"")</f>
        <v/>
      </c>
      <c r="AF1237" s="1" t="str">
        <f t="shared" si="1237"/>
        <v/>
      </c>
      <c r="AG1237" s="1" t="str">
        <f t="shared" si="1237"/>
        <v/>
      </c>
      <c r="AH1237" s="1" t="str">
        <f t="shared" si="1237"/>
        <v/>
      </c>
      <c r="AI1237" s="1" t="str">
        <f t="shared" si="1237"/>
        <v/>
      </c>
      <c r="AJ1237" s="1" t="str">
        <f t="shared" si="3"/>
        <v/>
      </c>
      <c r="AL1237" s="1" t="str">
        <f>IFERROR(__xludf.DUMMYFUNCTION("IFERROR(TRANSPOSE(SORT(TRANSPOSE(FILTER(AE1237:AI1237, AE1237:AI1237&lt;&gt;0)),1, FALSE)))"),"")</f>
        <v/>
      </c>
      <c r="AM1237" s="1" t="str">
        <f>IFERROR(__xludf.DUMMYFUNCTION("""COMPUTED_VALUE"""),"")</f>
        <v/>
      </c>
      <c r="AN1237" s="1" t="str">
        <f>IFERROR(__xludf.DUMMYFUNCTION("""COMPUTED_VALUE"""),"")</f>
        <v/>
      </c>
      <c r="AO1237" s="1" t="str">
        <f>IFERROR(__xludf.DUMMYFUNCTION("""COMPUTED_VALUE"""),"")</f>
        <v/>
      </c>
      <c r="AP1237" s="1" t="str">
        <f>IFERROR(__xludf.DUMMYFUNCTION("""COMPUTED_VALUE"""),"")</f>
        <v/>
      </c>
      <c r="AR1237" s="1" t="s">
        <v>25</v>
      </c>
      <c r="AS1237" s="1" t="s">
        <v>25</v>
      </c>
      <c r="AT1237" s="1" t="s">
        <v>25</v>
      </c>
      <c r="AU1237" s="1" t="s">
        <v>25</v>
      </c>
      <c r="AV1237" s="1" t="s">
        <v>25</v>
      </c>
      <c r="AY1237" s="1" t="s">
        <v>25</v>
      </c>
      <c r="AZ1237" s="1" t="s">
        <v>25</v>
      </c>
      <c r="BA1237" s="1" t="s">
        <v>25</v>
      </c>
      <c r="BB1237" s="1" t="s">
        <v>25</v>
      </c>
      <c r="BC1237" s="1" t="s">
        <v>25</v>
      </c>
      <c r="BD1237" s="1"/>
      <c r="BE1237" s="1"/>
      <c r="BF1237" s="1"/>
      <c r="BG1237" s="1"/>
      <c r="BH1237" s="1"/>
      <c r="BI1237" s="1"/>
      <c r="BJ1237" s="1"/>
      <c r="BL1237" s="1" t="s">
        <v>25</v>
      </c>
    </row>
    <row r="1238" ht="15.75" customHeight="1">
      <c r="A1238" s="1"/>
      <c r="B1238" s="1"/>
      <c r="C1238" s="1"/>
      <c r="D1238" s="1" t="s">
        <v>25</v>
      </c>
      <c r="E1238" s="1" t="s">
        <v>25</v>
      </c>
      <c r="F1238" s="1" t="s">
        <v>25</v>
      </c>
      <c r="G1238" s="1" t="s">
        <v>25</v>
      </c>
      <c r="H1238" s="1" t="s">
        <v>25</v>
      </c>
      <c r="M1238" s="1"/>
      <c r="N1238" s="1"/>
      <c r="O1238" s="1"/>
      <c r="P1238" s="1"/>
      <c r="Q1238" s="1"/>
      <c r="S1238" s="1" t="s">
        <v>25</v>
      </c>
      <c r="T1238" s="1" t="s">
        <v>25</v>
      </c>
      <c r="U1238" s="1" t="s">
        <v>25</v>
      </c>
      <c r="V1238" s="1" t="s">
        <v>25</v>
      </c>
      <c r="W1238" s="1" t="s">
        <v>25</v>
      </c>
      <c r="Y1238" s="1" t="str">
        <f>IFERROR(__xludf.DUMMYFUNCTION("UNIQUE(S1238:W1238, TRUE)"),"")</f>
        <v/>
      </c>
      <c r="AE1238" s="1" t="str">
        <f t="shared" ref="AE1238:AI1238" si="1238">IF($A1238&lt;&gt;"", COUNTIF($D1238:$H1238, "=" &amp; Y1238),"")</f>
        <v/>
      </c>
      <c r="AF1238" s="1" t="str">
        <f t="shared" si="1238"/>
        <v/>
      </c>
      <c r="AG1238" s="1" t="str">
        <f t="shared" si="1238"/>
        <v/>
      </c>
      <c r="AH1238" s="1" t="str">
        <f t="shared" si="1238"/>
        <v/>
      </c>
      <c r="AI1238" s="1" t="str">
        <f t="shared" si="1238"/>
        <v/>
      </c>
      <c r="AJ1238" s="1" t="str">
        <f t="shared" si="3"/>
        <v/>
      </c>
      <c r="AL1238" s="1" t="str">
        <f>IFERROR(__xludf.DUMMYFUNCTION("IFERROR(TRANSPOSE(SORT(TRANSPOSE(FILTER(AE1238:AI1238, AE1238:AI1238&lt;&gt;0)),1, FALSE)))"),"")</f>
        <v/>
      </c>
      <c r="AM1238" s="1" t="str">
        <f>IFERROR(__xludf.DUMMYFUNCTION("""COMPUTED_VALUE"""),"")</f>
        <v/>
      </c>
      <c r="AN1238" s="1" t="str">
        <f>IFERROR(__xludf.DUMMYFUNCTION("""COMPUTED_VALUE"""),"")</f>
        <v/>
      </c>
      <c r="AO1238" s="1" t="str">
        <f>IFERROR(__xludf.DUMMYFUNCTION("""COMPUTED_VALUE"""),"")</f>
        <v/>
      </c>
      <c r="AP1238" s="1" t="str">
        <f>IFERROR(__xludf.DUMMYFUNCTION("""COMPUTED_VALUE"""),"")</f>
        <v/>
      </c>
      <c r="AR1238" s="1" t="s">
        <v>25</v>
      </c>
      <c r="AS1238" s="1" t="s">
        <v>25</v>
      </c>
      <c r="AT1238" s="1" t="s">
        <v>25</v>
      </c>
      <c r="AU1238" s="1" t="s">
        <v>25</v>
      </c>
      <c r="AV1238" s="1" t="s">
        <v>25</v>
      </c>
      <c r="AY1238" s="1" t="s">
        <v>25</v>
      </c>
      <c r="AZ1238" s="1" t="s">
        <v>25</v>
      </c>
      <c r="BA1238" s="1" t="s">
        <v>25</v>
      </c>
      <c r="BB1238" s="1" t="s">
        <v>25</v>
      </c>
      <c r="BC1238" s="1" t="s">
        <v>25</v>
      </c>
      <c r="BD1238" s="1"/>
      <c r="BE1238" s="1"/>
      <c r="BF1238" s="1"/>
      <c r="BG1238" s="1"/>
      <c r="BH1238" s="1"/>
      <c r="BI1238" s="1"/>
      <c r="BJ1238" s="1"/>
      <c r="BL1238" s="1" t="s">
        <v>25</v>
      </c>
    </row>
    <row r="1239" ht="15.75" customHeight="1">
      <c r="A1239" s="1"/>
      <c r="B1239" s="1"/>
      <c r="C1239" s="1"/>
      <c r="D1239" s="1" t="s">
        <v>25</v>
      </c>
      <c r="E1239" s="1" t="s">
        <v>25</v>
      </c>
      <c r="F1239" s="1" t="s">
        <v>25</v>
      </c>
      <c r="G1239" s="1" t="s">
        <v>25</v>
      </c>
      <c r="H1239" s="1" t="s">
        <v>25</v>
      </c>
      <c r="M1239" s="1"/>
      <c r="N1239" s="1"/>
      <c r="O1239" s="1"/>
      <c r="P1239" s="1"/>
      <c r="Q1239" s="1"/>
      <c r="S1239" s="1" t="s">
        <v>25</v>
      </c>
      <c r="T1239" s="1" t="s">
        <v>25</v>
      </c>
      <c r="U1239" s="1" t="s">
        <v>25</v>
      </c>
      <c r="V1239" s="1" t="s">
        <v>25</v>
      </c>
      <c r="W1239" s="1" t="s">
        <v>25</v>
      </c>
      <c r="Y1239" s="1" t="str">
        <f>IFERROR(__xludf.DUMMYFUNCTION("UNIQUE(S1239:W1239, TRUE)"),"")</f>
        <v/>
      </c>
      <c r="AE1239" s="1" t="str">
        <f t="shared" ref="AE1239:AI1239" si="1239">IF($A1239&lt;&gt;"", COUNTIF($D1239:$H1239, "=" &amp; Y1239),"")</f>
        <v/>
      </c>
      <c r="AF1239" s="1" t="str">
        <f t="shared" si="1239"/>
        <v/>
      </c>
      <c r="AG1239" s="1" t="str">
        <f t="shared" si="1239"/>
        <v/>
      </c>
      <c r="AH1239" s="1" t="str">
        <f t="shared" si="1239"/>
        <v/>
      </c>
      <c r="AI1239" s="1" t="str">
        <f t="shared" si="1239"/>
        <v/>
      </c>
      <c r="AJ1239" s="1" t="str">
        <f t="shared" si="3"/>
        <v/>
      </c>
      <c r="AL1239" s="1" t="str">
        <f>IFERROR(__xludf.DUMMYFUNCTION("IFERROR(TRANSPOSE(SORT(TRANSPOSE(FILTER(AE1239:AI1239, AE1239:AI1239&lt;&gt;0)),1, FALSE)))"),"")</f>
        <v/>
      </c>
      <c r="AM1239" s="1" t="str">
        <f>IFERROR(__xludf.DUMMYFUNCTION("""COMPUTED_VALUE"""),"")</f>
        <v/>
      </c>
      <c r="AN1239" s="1" t="str">
        <f>IFERROR(__xludf.DUMMYFUNCTION("""COMPUTED_VALUE"""),"")</f>
        <v/>
      </c>
      <c r="AO1239" s="1" t="str">
        <f>IFERROR(__xludf.DUMMYFUNCTION("""COMPUTED_VALUE"""),"")</f>
        <v/>
      </c>
      <c r="AP1239" s="1" t="str">
        <f>IFERROR(__xludf.DUMMYFUNCTION("""COMPUTED_VALUE"""),"")</f>
        <v/>
      </c>
      <c r="AR1239" s="1" t="s">
        <v>25</v>
      </c>
      <c r="AS1239" s="1" t="s">
        <v>25</v>
      </c>
      <c r="AT1239" s="1" t="s">
        <v>25</v>
      </c>
      <c r="AU1239" s="1" t="s">
        <v>25</v>
      </c>
      <c r="AV1239" s="1" t="s">
        <v>25</v>
      </c>
      <c r="AY1239" s="1" t="s">
        <v>25</v>
      </c>
      <c r="AZ1239" s="1" t="s">
        <v>25</v>
      </c>
      <c r="BA1239" s="1" t="s">
        <v>25</v>
      </c>
      <c r="BB1239" s="1" t="s">
        <v>25</v>
      </c>
      <c r="BC1239" s="1" t="s">
        <v>25</v>
      </c>
      <c r="BD1239" s="1"/>
      <c r="BE1239" s="1"/>
      <c r="BF1239" s="1"/>
      <c r="BG1239" s="1"/>
      <c r="BH1239" s="1"/>
      <c r="BI1239" s="1"/>
      <c r="BJ1239" s="1"/>
      <c r="BL1239" s="1" t="s">
        <v>25</v>
      </c>
    </row>
    <row r="1240" ht="15.75" customHeight="1">
      <c r="A1240" s="1"/>
      <c r="B1240" s="1"/>
      <c r="C1240" s="1"/>
      <c r="D1240" s="1" t="s">
        <v>25</v>
      </c>
      <c r="E1240" s="1" t="s">
        <v>25</v>
      </c>
      <c r="F1240" s="1" t="s">
        <v>25</v>
      </c>
      <c r="G1240" s="1" t="s">
        <v>25</v>
      </c>
      <c r="H1240" s="1" t="s">
        <v>25</v>
      </c>
      <c r="M1240" s="1"/>
      <c r="N1240" s="1"/>
      <c r="O1240" s="1"/>
      <c r="P1240" s="1"/>
      <c r="Q1240" s="1"/>
      <c r="S1240" s="1" t="s">
        <v>25</v>
      </c>
      <c r="T1240" s="1" t="s">
        <v>25</v>
      </c>
      <c r="U1240" s="1" t="s">
        <v>25</v>
      </c>
      <c r="V1240" s="1" t="s">
        <v>25</v>
      </c>
      <c r="W1240" s="1" t="s">
        <v>25</v>
      </c>
      <c r="Y1240" s="1" t="str">
        <f>IFERROR(__xludf.DUMMYFUNCTION("UNIQUE(S1240:W1240, TRUE)"),"")</f>
        <v/>
      </c>
      <c r="AE1240" s="1" t="str">
        <f t="shared" ref="AE1240:AI1240" si="1240">IF($A1240&lt;&gt;"", COUNTIF($D1240:$H1240, "=" &amp; Y1240),"")</f>
        <v/>
      </c>
      <c r="AF1240" s="1" t="str">
        <f t="shared" si="1240"/>
        <v/>
      </c>
      <c r="AG1240" s="1" t="str">
        <f t="shared" si="1240"/>
        <v/>
      </c>
      <c r="AH1240" s="1" t="str">
        <f t="shared" si="1240"/>
        <v/>
      </c>
      <c r="AI1240" s="1" t="str">
        <f t="shared" si="1240"/>
        <v/>
      </c>
      <c r="AJ1240" s="1" t="str">
        <f t="shared" si="3"/>
        <v/>
      </c>
      <c r="AL1240" s="1" t="str">
        <f>IFERROR(__xludf.DUMMYFUNCTION("IFERROR(TRANSPOSE(SORT(TRANSPOSE(FILTER(AE1240:AI1240, AE1240:AI1240&lt;&gt;0)),1, FALSE)))"),"")</f>
        <v/>
      </c>
      <c r="AM1240" s="1" t="str">
        <f>IFERROR(__xludf.DUMMYFUNCTION("""COMPUTED_VALUE"""),"")</f>
        <v/>
      </c>
      <c r="AN1240" s="1" t="str">
        <f>IFERROR(__xludf.DUMMYFUNCTION("""COMPUTED_VALUE"""),"")</f>
        <v/>
      </c>
      <c r="AO1240" s="1" t="str">
        <f>IFERROR(__xludf.DUMMYFUNCTION("""COMPUTED_VALUE"""),"")</f>
        <v/>
      </c>
      <c r="AP1240" s="1" t="str">
        <f>IFERROR(__xludf.DUMMYFUNCTION("""COMPUTED_VALUE"""),"")</f>
        <v/>
      </c>
      <c r="AR1240" s="1" t="s">
        <v>25</v>
      </c>
      <c r="AS1240" s="1" t="s">
        <v>25</v>
      </c>
      <c r="AT1240" s="1" t="s">
        <v>25</v>
      </c>
      <c r="AU1240" s="1" t="s">
        <v>25</v>
      </c>
      <c r="AV1240" s="1" t="s">
        <v>25</v>
      </c>
      <c r="AY1240" s="1" t="s">
        <v>25</v>
      </c>
      <c r="AZ1240" s="1" t="s">
        <v>25</v>
      </c>
      <c r="BA1240" s="1" t="s">
        <v>25</v>
      </c>
      <c r="BB1240" s="1" t="s">
        <v>25</v>
      </c>
      <c r="BC1240" s="1" t="s">
        <v>25</v>
      </c>
      <c r="BD1240" s="1"/>
      <c r="BE1240" s="1"/>
      <c r="BF1240" s="1"/>
      <c r="BG1240" s="1"/>
      <c r="BH1240" s="1"/>
      <c r="BI1240" s="1"/>
      <c r="BJ1240" s="1"/>
      <c r="BL1240" s="1" t="s">
        <v>25</v>
      </c>
    </row>
    <row r="1241" ht="15.75" customHeight="1">
      <c r="A1241" s="1"/>
      <c r="B1241" s="1"/>
      <c r="C1241" s="1"/>
      <c r="D1241" s="1" t="s">
        <v>25</v>
      </c>
      <c r="E1241" s="1" t="s">
        <v>25</v>
      </c>
      <c r="F1241" s="1" t="s">
        <v>25</v>
      </c>
      <c r="G1241" s="1" t="s">
        <v>25</v>
      </c>
      <c r="H1241" s="1" t="s">
        <v>25</v>
      </c>
      <c r="M1241" s="1"/>
      <c r="N1241" s="1"/>
      <c r="O1241" s="1"/>
      <c r="P1241" s="1"/>
      <c r="Q1241" s="1"/>
      <c r="S1241" s="1" t="s">
        <v>25</v>
      </c>
      <c r="T1241" s="1" t="s">
        <v>25</v>
      </c>
      <c r="U1241" s="1" t="s">
        <v>25</v>
      </c>
      <c r="V1241" s="1" t="s">
        <v>25</v>
      </c>
      <c r="W1241" s="1" t="s">
        <v>25</v>
      </c>
      <c r="Y1241" s="1" t="str">
        <f>IFERROR(__xludf.DUMMYFUNCTION("UNIQUE(S1241:W1241, TRUE)"),"")</f>
        <v/>
      </c>
      <c r="AE1241" s="1" t="str">
        <f t="shared" ref="AE1241:AI1241" si="1241">IF($A1241&lt;&gt;"", COUNTIF($D1241:$H1241, "=" &amp; Y1241),"")</f>
        <v/>
      </c>
      <c r="AF1241" s="1" t="str">
        <f t="shared" si="1241"/>
        <v/>
      </c>
      <c r="AG1241" s="1" t="str">
        <f t="shared" si="1241"/>
        <v/>
      </c>
      <c r="AH1241" s="1" t="str">
        <f t="shared" si="1241"/>
        <v/>
      </c>
      <c r="AI1241" s="1" t="str">
        <f t="shared" si="1241"/>
        <v/>
      </c>
      <c r="AJ1241" s="1" t="str">
        <f t="shared" si="3"/>
        <v/>
      </c>
      <c r="AL1241" s="1" t="str">
        <f>IFERROR(__xludf.DUMMYFUNCTION("IFERROR(TRANSPOSE(SORT(TRANSPOSE(FILTER(AE1241:AI1241, AE1241:AI1241&lt;&gt;0)),1, FALSE)))"),"")</f>
        <v/>
      </c>
      <c r="AM1241" s="1" t="str">
        <f>IFERROR(__xludf.DUMMYFUNCTION("""COMPUTED_VALUE"""),"")</f>
        <v/>
      </c>
      <c r="AN1241" s="1" t="str">
        <f>IFERROR(__xludf.DUMMYFUNCTION("""COMPUTED_VALUE"""),"")</f>
        <v/>
      </c>
      <c r="AO1241" s="1" t="str">
        <f>IFERROR(__xludf.DUMMYFUNCTION("""COMPUTED_VALUE"""),"")</f>
        <v/>
      </c>
      <c r="AP1241" s="1" t="str">
        <f>IFERROR(__xludf.DUMMYFUNCTION("""COMPUTED_VALUE"""),"")</f>
        <v/>
      </c>
      <c r="AR1241" s="1" t="s">
        <v>25</v>
      </c>
      <c r="AS1241" s="1" t="s">
        <v>25</v>
      </c>
      <c r="AT1241" s="1" t="s">
        <v>25</v>
      </c>
      <c r="AU1241" s="1" t="s">
        <v>25</v>
      </c>
      <c r="AV1241" s="1" t="s">
        <v>25</v>
      </c>
      <c r="AY1241" s="1" t="s">
        <v>25</v>
      </c>
      <c r="AZ1241" s="1" t="s">
        <v>25</v>
      </c>
      <c r="BA1241" s="1" t="s">
        <v>25</v>
      </c>
      <c r="BB1241" s="1" t="s">
        <v>25</v>
      </c>
      <c r="BC1241" s="1" t="s">
        <v>25</v>
      </c>
      <c r="BD1241" s="1"/>
      <c r="BE1241" s="1"/>
      <c r="BF1241" s="1"/>
      <c r="BG1241" s="1"/>
      <c r="BH1241" s="1"/>
      <c r="BI1241" s="1"/>
      <c r="BJ1241" s="1"/>
      <c r="BL1241" s="1" t="s">
        <v>25</v>
      </c>
    </row>
    <row r="1242" ht="15.75" customHeight="1">
      <c r="A1242" s="1"/>
      <c r="B1242" s="1"/>
      <c r="C1242" s="1"/>
      <c r="D1242" s="1" t="s">
        <v>25</v>
      </c>
      <c r="E1242" s="1" t="s">
        <v>25</v>
      </c>
      <c r="F1242" s="1" t="s">
        <v>25</v>
      </c>
      <c r="G1242" s="1" t="s">
        <v>25</v>
      </c>
      <c r="H1242" s="1" t="s">
        <v>25</v>
      </c>
      <c r="M1242" s="1"/>
      <c r="N1242" s="1"/>
      <c r="O1242" s="1"/>
      <c r="P1242" s="1"/>
      <c r="Q1242" s="1"/>
      <c r="S1242" s="1" t="s">
        <v>25</v>
      </c>
      <c r="T1242" s="1" t="s">
        <v>25</v>
      </c>
      <c r="U1242" s="1" t="s">
        <v>25</v>
      </c>
      <c r="V1242" s="1" t="s">
        <v>25</v>
      </c>
      <c r="W1242" s="1" t="s">
        <v>25</v>
      </c>
      <c r="Y1242" s="1" t="str">
        <f>IFERROR(__xludf.DUMMYFUNCTION("UNIQUE(S1242:W1242, TRUE)"),"")</f>
        <v/>
      </c>
      <c r="AE1242" s="1" t="str">
        <f t="shared" ref="AE1242:AI1242" si="1242">IF($A1242&lt;&gt;"", COUNTIF($D1242:$H1242, "=" &amp; Y1242),"")</f>
        <v/>
      </c>
      <c r="AF1242" s="1" t="str">
        <f t="shared" si="1242"/>
        <v/>
      </c>
      <c r="AG1242" s="1" t="str">
        <f t="shared" si="1242"/>
        <v/>
      </c>
      <c r="AH1242" s="1" t="str">
        <f t="shared" si="1242"/>
        <v/>
      </c>
      <c r="AI1242" s="1" t="str">
        <f t="shared" si="1242"/>
        <v/>
      </c>
      <c r="AJ1242" s="1" t="str">
        <f t="shared" si="3"/>
        <v/>
      </c>
      <c r="AL1242" s="1" t="str">
        <f>IFERROR(__xludf.DUMMYFUNCTION("IFERROR(TRANSPOSE(SORT(TRANSPOSE(FILTER(AE1242:AI1242, AE1242:AI1242&lt;&gt;0)),1, FALSE)))"),"")</f>
        <v/>
      </c>
      <c r="AM1242" s="1" t="str">
        <f>IFERROR(__xludf.DUMMYFUNCTION("""COMPUTED_VALUE"""),"")</f>
        <v/>
      </c>
      <c r="AN1242" s="1" t="str">
        <f>IFERROR(__xludf.DUMMYFUNCTION("""COMPUTED_VALUE"""),"")</f>
        <v/>
      </c>
      <c r="AO1242" s="1" t="str">
        <f>IFERROR(__xludf.DUMMYFUNCTION("""COMPUTED_VALUE"""),"")</f>
        <v/>
      </c>
      <c r="AP1242" s="1" t="str">
        <f>IFERROR(__xludf.DUMMYFUNCTION("""COMPUTED_VALUE"""),"")</f>
        <v/>
      </c>
      <c r="AR1242" s="1" t="s">
        <v>25</v>
      </c>
      <c r="AS1242" s="1" t="s">
        <v>25</v>
      </c>
      <c r="AT1242" s="1" t="s">
        <v>25</v>
      </c>
      <c r="AU1242" s="1" t="s">
        <v>25</v>
      </c>
      <c r="AV1242" s="1" t="s">
        <v>25</v>
      </c>
      <c r="AY1242" s="1" t="s">
        <v>25</v>
      </c>
      <c r="AZ1242" s="1" t="s">
        <v>25</v>
      </c>
      <c r="BA1242" s="1" t="s">
        <v>25</v>
      </c>
      <c r="BB1242" s="1" t="s">
        <v>25</v>
      </c>
      <c r="BC1242" s="1" t="s">
        <v>25</v>
      </c>
      <c r="BD1242" s="1"/>
      <c r="BE1242" s="1"/>
      <c r="BF1242" s="1"/>
      <c r="BG1242" s="1"/>
      <c r="BH1242" s="1"/>
      <c r="BI1242" s="1"/>
      <c r="BJ1242" s="1"/>
      <c r="BL1242" s="1" t="s">
        <v>25</v>
      </c>
    </row>
    <row r="1243" ht="15.75" customHeight="1">
      <c r="A1243" s="1"/>
      <c r="B1243" s="1"/>
      <c r="C1243" s="1"/>
      <c r="D1243" s="1" t="s">
        <v>25</v>
      </c>
      <c r="E1243" s="1" t="s">
        <v>25</v>
      </c>
      <c r="F1243" s="1" t="s">
        <v>25</v>
      </c>
      <c r="G1243" s="1" t="s">
        <v>25</v>
      </c>
      <c r="H1243" s="1" t="s">
        <v>25</v>
      </c>
      <c r="M1243" s="1"/>
      <c r="N1243" s="1"/>
      <c r="O1243" s="1"/>
      <c r="P1243" s="1"/>
      <c r="Q1243" s="1"/>
      <c r="S1243" s="1" t="s">
        <v>25</v>
      </c>
      <c r="T1243" s="1" t="s">
        <v>25</v>
      </c>
      <c r="U1243" s="1" t="s">
        <v>25</v>
      </c>
      <c r="V1243" s="1" t="s">
        <v>25</v>
      </c>
      <c r="W1243" s="1" t="s">
        <v>25</v>
      </c>
      <c r="Y1243" s="1" t="str">
        <f>IFERROR(__xludf.DUMMYFUNCTION("UNIQUE(S1243:W1243, TRUE)"),"")</f>
        <v/>
      </c>
      <c r="AE1243" s="1" t="str">
        <f t="shared" ref="AE1243:AI1243" si="1243">IF($A1243&lt;&gt;"", COUNTIF($D1243:$H1243, "=" &amp; Y1243),"")</f>
        <v/>
      </c>
      <c r="AF1243" s="1" t="str">
        <f t="shared" si="1243"/>
        <v/>
      </c>
      <c r="AG1243" s="1" t="str">
        <f t="shared" si="1243"/>
        <v/>
      </c>
      <c r="AH1243" s="1" t="str">
        <f t="shared" si="1243"/>
        <v/>
      </c>
      <c r="AI1243" s="1" t="str">
        <f t="shared" si="1243"/>
        <v/>
      </c>
      <c r="AJ1243" s="1" t="str">
        <f t="shared" si="3"/>
        <v/>
      </c>
      <c r="AL1243" s="1" t="str">
        <f>IFERROR(__xludf.DUMMYFUNCTION("IFERROR(TRANSPOSE(SORT(TRANSPOSE(FILTER(AE1243:AI1243, AE1243:AI1243&lt;&gt;0)),1, FALSE)))"),"")</f>
        <v/>
      </c>
      <c r="AM1243" s="1" t="str">
        <f>IFERROR(__xludf.DUMMYFUNCTION("""COMPUTED_VALUE"""),"")</f>
        <v/>
      </c>
      <c r="AN1243" s="1" t="str">
        <f>IFERROR(__xludf.DUMMYFUNCTION("""COMPUTED_VALUE"""),"")</f>
        <v/>
      </c>
      <c r="AO1243" s="1" t="str">
        <f>IFERROR(__xludf.DUMMYFUNCTION("""COMPUTED_VALUE"""),"")</f>
        <v/>
      </c>
      <c r="AP1243" s="1" t="str">
        <f>IFERROR(__xludf.DUMMYFUNCTION("""COMPUTED_VALUE"""),"")</f>
        <v/>
      </c>
      <c r="AR1243" s="1" t="s">
        <v>25</v>
      </c>
      <c r="AS1243" s="1" t="s">
        <v>25</v>
      </c>
      <c r="AT1243" s="1" t="s">
        <v>25</v>
      </c>
      <c r="AU1243" s="1" t="s">
        <v>25</v>
      </c>
      <c r="AV1243" s="1" t="s">
        <v>25</v>
      </c>
      <c r="AY1243" s="1" t="s">
        <v>25</v>
      </c>
      <c r="AZ1243" s="1" t="s">
        <v>25</v>
      </c>
      <c r="BA1243" s="1" t="s">
        <v>25</v>
      </c>
      <c r="BB1243" s="1" t="s">
        <v>25</v>
      </c>
      <c r="BC1243" s="1" t="s">
        <v>25</v>
      </c>
      <c r="BD1243" s="1"/>
      <c r="BE1243" s="1"/>
      <c r="BF1243" s="1"/>
      <c r="BG1243" s="1"/>
      <c r="BH1243" s="1"/>
      <c r="BI1243" s="1"/>
      <c r="BJ1243" s="1"/>
      <c r="BL1243" s="1" t="s">
        <v>25</v>
      </c>
    </row>
    <row r="1244" ht="15.75" customHeight="1">
      <c r="A1244" s="1"/>
      <c r="B1244" s="1"/>
      <c r="C1244" s="1"/>
      <c r="D1244" s="1" t="s">
        <v>25</v>
      </c>
      <c r="E1244" s="1" t="s">
        <v>25</v>
      </c>
      <c r="F1244" s="1" t="s">
        <v>25</v>
      </c>
      <c r="G1244" s="1" t="s">
        <v>25</v>
      </c>
      <c r="H1244" s="1" t="s">
        <v>25</v>
      </c>
      <c r="M1244" s="1"/>
      <c r="N1244" s="1"/>
      <c r="O1244" s="1"/>
      <c r="P1244" s="1"/>
      <c r="Q1244" s="1"/>
      <c r="S1244" s="1" t="s">
        <v>25</v>
      </c>
      <c r="T1244" s="1" t="s">
        <v>25</v>
      </c>
      <c r="U1244" s="1" t="s">
        <v>25</v>
      </c>
      <c r="V1244" s="1" t="s">
        <v>25</v>
      </c>
      <c r="W1244" s="1" t="s">
        <v>25</v>
      </c>
      <c r="Y1244" s="1" t="str">
        <f>IFERROR(__xludf.DUMMYFUNCTION("UNIQUE(S1244:W1244, TRUE)"),"")</f>
        <v/>
      </c>
      <c r="AE1244" s="1" t="str">
        <f t="shared" ref="AE1244:AI1244" si="1244">IF($A1244&lt;&gt;"", COUNTIF($D1244:$H1244, "=" &amp; Y1244),"")</f>
        <v/>
      </c>
      <c r="AF1244" s="1" t="str">
        <f t="shared" si="1244"/>
        <v/>
      </c>
      <c r="AG1244" s="1" t="str">
        <f t="shared" si="1244"/>
        <v/>
      </c>
      <c r="AH1244" s="1" t="str">
        <f t="shared" si="1244"/>
        <v/>
      </c>
      <c r="AI1244" s="1" t="str">
        <f t="shared" si="1244"/>
        <v/>
      </c>
      <c r="AJ1244" s="1" t="str">
        <f t="shared" si="3"/>
        <v/>
      </c>
      <c r="AL1244" s="1" t="str">
        <f>IFERROR(__xludf.DUMMYFUNCTION("IFERROR(TRANSPOSE(SORT(TRANSPOSE(FILTER(AE1244:AI1244, AE1244:AI1244&lt;&gt;0)),1, FALSE)))"),"")</f>
        <v/>
      </c>
      <c r="AM1244" s="1" t="str">
        <f>IFERROR(__xludf.DUMMYFUNCTION("""COMPUTED_VALUE"""),"")</f>
        <v/>
      </c>
      <c r="AN1244" s="1" t="str">
        <f>IFERROR(__xludf.DUMMYFUNCTION("""COMPUTED_VALUE"""),"")</f>
        <v/>
      </c>
      <c r="AO1244" s="1" t="str">
        <f>IFERROR(__xludf.DUMMYFUNCTION("""COMPUTED_VALUE"""),"")</f>
        <v/>
      </c>
      <c r="AP1244" s="1" t="str">
        <f>IFERROR(__xludf.DUMMYFUNCTION("""COMPUTED_VALUE"""),"")</f>
        <v/>
      </c>
      <c r="AR1244" s="1" t="s">
        <v>25</v>
      </c>
      <c r="AS1244" s="1" t="s">
        <v>25</v>
      </c>
      <c r="AT1244" s="1" t="s">
        <v>25</v>
      </c>
      <c r="AU1244" s="1" t="s">
        <v>25</v>
      </c>
      <c r="AV1244" s="1" t="s">
        <v>25</v>
      </c>
      <c r="AY1244" s="1" t="s">
        <v>25</v>
      </c>
      <c r="AZ1244" s="1" t="s">
        <v>25</v>
      </c>
      <c r="BA1244" s="1" t="s">
        <v>25</v>
      </c>
      <c r="BB1244" s="1" t="s">
        <v>25</v>
      </c>
      <c r="BC1244" s="1" t="s">
        <v>25</v>
      </c>
      <c r="BD1244" s="1"/>
      <c r="BE1244" s="1"/>
      <c r="BF1244" s="1"/>
      <c r="BG1244" s="1"/>
      <c r="BH1244" s="1"/>
      <c r="BI1244" s="1"/>
      <c r="BJ1244" s="1"/>
      <c r="BL1244" s="1" t="s">
        <v>25</v>
      </c>
    </row>
    <row r="1245" ht="15.75" customHeight="1">
      <c r="A1245" s="1"/>
      <c r="B1245" s="1"/>
      <c r="C1245" s="1"/>
      <c r="D1245" s="1" t="s">
        <v>25</v>
      </c>
      <c r="E1245" s="1" t="s">
        <v>25</v>
      </c>
      <c r="F1245" s="1" t="s">
        <v>25</v>
      </c>
      <c r="G1245" s="1" t="s">
        <v>25</v>
      </c>
      <c r="H1245" s="1" t="s">
        <v>25</v>
      </c>
      <c r="M1245" s="1"/>
      <c r="N1245" s="1"/>
      <c r="O1245" s="1"/>
      <c r="P1245" s="1"/>
      <c r="Q1245" s="1"/>
      <c r="S1245" s="1" t="s">
        <v>25</v>
      </c>
      <c r="T1245" s="1" t="s">
        <v>25</v>
      </c>
      <c r="U1245" s="1" t="s">
        <v>25</v>
      </c>
      <c r="V1245" s="1" t="s">
        <v>25</v>
      </c>
      <c r="W1245" s="1" t="s">
        <v>25</v>
      </c>
      <c r="Y1245" s="1" t="str">
        <f>IFERROR(__xludf.DUMMYFUNCTION("UNIQUE(S1245:W1245, TRUE)"),"")</f>
        <v/>
      </c>
      <c r="AE1245" s="1" t="str">
        <f t="shared" ref="AE1245:AI1245" si="1245">IF($A1245&lt;&gt;"", COUNTIF($D1245:$H1245, "=" &amp; Y1245),"")</f>
        <v/>
      </c>
      <c r="AF1245" s="1" t="str">
        <f t="shared" si="1245"/>
        <v/>
      </c>
      <c r="AG1245" s="1" t="str">
        <f t="shared" si="1245"/>
        <v/>
      </c>
      <c r="AH1245" s="1" t="str">
        <f t="shared" si="1245"/>
        <v/>
      </c>
      <c r="AI1245" s="1" t="str">
        <f t="shared" si="1245"/>
        <v/>
      </c>
      <c r="AJ1245" s="1" t="str">
        <f t="shared" si="3"/>
        <v/>
      </c>
      <c r="AL1245" s="1" t="str">
        <f>IFERROR(__xludf.DUMMYFUNCTION("IFERROR(TRANSPOSE(SORT(TRANSPOSE(FILTER(AE1245:AI1245, AE1245:AI1245&lt;&gt;0)),1, FALSE)))"),"")</f>
        <v/>
      </c>
      <c r="AM1245" s="1" t="str">
        <f>IFERROR(__xludf.DUMMYFUNCTION("""COMPUTED_VALUE"""),"")</f>
        <v/>
      </c>
      <c r="AN1245" s="1" t="str">
        <f>IFERROR(__xludf.DUMMYFUNCTION("""COMPUTED_VALUE"""),"")</f>
        <v/>
      </c>
      <c r="AO1245" s="1" t="str">
        <f>IFERROR(__xludf.DUMMYFUNCTION("""COMPUTED_VALUE"""),"")</f>
        <v/>
      </c>
      <c r="AP1245" s="1" t="str">
        <f>IFERROR(__xludf.DUMMYFUNCTION("""COMPUTED_VALUE"""),"")</f>
        <v/>
      </c>
      <c r="AR1245" s="1" t="s">
        <v>25</v>
      </c>
      <c r="AS1245" s="1" t="s">
        <v>25</v>
      </c>
      <c r="AT1245" s="1" t="s">
        <v>25</v>
      </c>
      <c r="AU1245" s="1" t="s">
        <v>25</v>
      </c>
      <c r="AV1245" s="1" t="s">
        <v>25</v>
      </c>
      <c r="AY1245" s="1" t="s">
        <v>25</v>
      </c>
      <c r="AZ1245" s="1" t="s">
        <v>25</v>
      </c>
      <c r="BA1245" s="1" t="s">
        <v>25</v>
      </c>
      <c r="BB1245" s="1" t="s">
        <v>25</v>
      </c>
      <c r="BC1245" s="1" t="s">
        <v>25</v>
      </c>
      <c r="BD1245" s="1"/>
      <c r="BE1245" s="1"/>
      <c r="BF1245" s="1"/>
      <c r="BG1245" s="1"/>
      <c r="BH1245" s="1"/>
      <c r="BI1245" s="1"/>
      <c r="BJ1245" s="1"/>
      <c r="BL1245" s="1" t="s">
        <v>25</v>
      </c>
    </row>
    <row r="1246" ht="15.75" customHeight="1">
      <c r="A1246" s="1"/>
      <c r="B1246" s="1"/>
      <c r="C1246" s="1"/>
      <c r="D1246" s="1" t="s">
        <v>25</v>
      </c>
      <c r="E1246" s="1" t="s">
        <v>25</v>
      </c>
      <c r="F1246" s="1" t="s">
        <v>25</v>
      </c>
      <c r="G1246" s="1" t="s">
        <v>25</v>
      </c>
      <c r="H1246" s="1" t="s">
        <v>25</v>
      </c>
      <c r="M1246" s="1"/>
      <c r="N1246" s="1"/>
      <c r="O1246" s="1"/>
      <c r="P1246" s="1"/>
      <c r="Q1246" s="1"/>
      <c r="S1246" s="1" t="s">
        <v>25</v>
      </c>
      <c r="T1246" s="1" t="s">
        <v>25</v>
      </c>
      <c r="U1246" s="1" t="s">
        <v>25</v>
      </c>
      <c r="V1246" s="1" t="s">
        <v>25</v>
      </c>
      <c r="W1246" s="1" t="s">
        <v>25</v>
      </c>
      <c r="Y1246" s="1" t="str">
        <f>IFERROR(__xludf.DUMMYFUNCTION("UNIQUE(S1246:W1246, TRUE)"),"")</f>
        <v/>
      </c>
      <c r="AE1246" s="1" t="str">
        <f t="shared" ref="AE1246:AI1246" si="1246">IF($A1246&lt;&gt;"", COUNTIF($D1246:$H1246, "=" &amp; Y1246),"")</f>
        <v/>
      </c>
      <c r="AF1246" s="1" t="str">
        <f t="shared" si="1246"/>
        <v/>
      </c>
      <c r="AG1246" s="1" t="str">
        <f t="shared" si="1246"/>
        <v/>
      </c>
      <c r="AH1246" s="1" t="str">
        <f t="shared" si="1246"/>
        <v/>
      </c>
      <c r="AI1246" s="1" t="str">
        <f t="shared" si="1246"/>
        <v/>
      </c>
      <c r="AJ1246" s="1" t="str">
        <f t="shared" si="3"/>
        <v/>
      </c>
      <c r="AL1246" s="1" t="str">
        <f>IFERROR(__xludf.DUMMYFUNCTION("IFERROR(TRANSPOSE(SORT(TRANSPOSE(FILTER(AE1246:AI1246, AE1246:AI1246&lt;&gt;0)),1, FALSE)))"),"")</f>
        <v/>
      </c>
      <c r="AM1246" s="1" t="str">
        <f>IFERROR(__xludf.DUMMYFUNCTION("""COMPUTED_VALUE"""),"")</f>
        <v/>
      </c>
      <c r="AN1246" s="1" t="str">
        <f>IFERROR(__xludf.DUMMYFUNCTION("""COMPUTED_VALUE"""),"")</f>
        <v/>
      </c>
      <c r="AO1246" s="1" t="str">
        <f>IFERROR(__xludf.DUMMYFUNCTION("""COMPUTED_VALUE"""),"")</f>
        <v/>
      </c>
      <c r="AP1246" s="1" t="str">
        <f>IFERROR(__xludf.DUMMYFUNCTION("""COMPUTED_VALUE"""),"")</f>
        <v/>
      </c>
      <c r="AR1246" s="1" t="s">
        <v>25</v>
      </c>
      <c r="AS1246" s="1" t="s">
        <v>25</v>
      </c>
      <c r="AT1246" s="1" t="s">
        <v>25</v>
      </c>
      <c r="AU1246" s="1" t="s">
        <v>25</v>
      </c>
      <c r="AV1246" s="1" t="s">
        <v>25</v>
      </c>
      <c r="AY1246" s="1" t="s">
        <v>25</v>
      </c>
      <c r="AZ1246" s="1" t="s">
        <v>25</v>
      </c>
      <c r="BA1246" s="1" t="s">
        <v>25</v>
      </c>
      <c r="BB1246" s="1" t="s">
        <v>25</v>
      </c>
      <c r="BC1246" s="1" t="s">
        <v>25</v>
      </c>
      <c r="BD1246" s="1"/>
      <c r="BE1246" s="1"/>
      <c r="BF1246" s="1"/>
      <c r="BG1246" s="1"/>
      <c r="BH1246" s="1"/>
      <c r="BI1246" s="1"/>
      <c r="BJ1246" s="1"/>
      <c r="BL1246" s="1" t="s">
        <v>25</v>
      </c>
    </row>
    <row r="1247" ht="15.75" customHeight="1">
      <c r="A1247" s="1"/>
      <c r="B1247" s="1"/>
      <c r="C1247" s="1"/>
      <c r="D1247" s="1" t="s">
        <v>25</v>
      </c>
      <c r="E1247" s="1" t="s">
        <v>25</v>
      </c>
      <c r="F1247" s="1" t="s">
        <v>25</v>
      </c>
      <c r="G1247" s="1" t="s">
        <v>25</v>
      </c>
      <c r="H1247" s="1" t="s">
        <v>25</v>
      </c>
      <c r="M1247" s="1"/>
      <c r="N1247" s="1"/>
      <c r="O1247" s="1"/>
      <c r="P1247" s="1"/>
      <c r="Q1247" s="1"/>
      <c r="S1247" s="1" t="s">
        <v>25</v>
      </c>
      <c r="T1247" s="1" t="s">
        <v>25</v>
      </c>
      <c r="U1247" s="1" t="s">
        <v>25</v>
      </c>
      <c r="V1247" s="1" t="s">
        <v>25</v>
      </c>
      <c r="W1247" s="1" t="s">
        <v>25</v>
      </c>
      <c r="Y1247" s="1" t="str">
        <f>IFERROR(__xludf.DUMMYFUNCTION("UNIQUE(S1247:W1247, TRUE)"),"")</f>
        <v/>
      </c>
      <c r="AE1247" s="1" t="str">
        <f t="shared" ref="AE1247:AI1247" si="1247">IF($A1247&lt;&gt;"", COUNTIF($D1247:$H1247, "=" &amp; Y1247),"")</f>
        <v/>
      </c>
      <c r="AF1247" s="1" t="str">
        <f t="shared" si="1247"/>
        <v/>
      </c>
      <c r="AG1247" s="1" t="str">
        <f t="shared" si="1247"/>
        <v/>
      </c>
      <c r="AH1247" s="1" t="str">
        <f t="shared" si="1247"/>
        <v/>
      </c>
      <c r="AI1247" s="1" t="str">
        <f t="shared" si="1247"/>
        <v/>
      </c>
      <c r="AJ1247" s="1" t="str">
        <f t="shared" si="3"/>
        <v/>
      </c>
      <c r="AL1247" s="1" t="str">
        <f>IFERROR(__xludf.DUMMYFUNCTION("IFERROR(TRANSPOSE(SORT(TRANSPOSE(FILTER(AE1247:AI1247, AE1247:AI1247&lt;&gt;0)),1, FALSE)))"),"")</f>
        <v/>
      </c>
      <c r="AM1247" s="1" t="str">
        <f>IFERROR(__xludf.DUMMYFUNCTION("""COMPUTED_VALUE"""),"")</f>
        <v/>
      </c>
      <c r="AN1247" s="1" t="str">
        <f>IFERROR(__xludf.DUMMYFUNCTION("""COMPUTED_VALUE"""),"")</f>
        <v/>
      </c>
      <c r="AO1247" s="1" t="str">
        <f>IFERROR(__xludf.DUMMYFUNCTION("""COMPUTED_VALUE"""),"")</f>
        <v/>
      </c>
      <c r="AP1247" s="1" t="str">
        <f>IFERROR(__xludf.DUMMYFUNCTION("""COMPUTED_VALUE"""),"")</f>
        <v/>
      </c>
      <c r="AR1247" s="1" t="s">
        <v>25</v>
      </c>
      <c r="AS1247" s="1" t="s">
        <v>25</v>
      </c>
      <c r="AT1247" s="1" t="s">
        <v>25</v>
      </c>
      <c r="AU1247" s="1" t="s">
        <v>25</v>
      </c>
      <c r="AV1247" s="1" t="s">
        <v>25</v>
      </c>
      <c r="AY1247" s="1" t="s">
        <v>25</v>
      </c>
      <c r="AZ1247" s="1" t="s">
        <v>25</v>
      </c>
      <c r="BA1247" s="1" t="s">
        <v>25</v>
      </c>
      <c r="BB1247" s="1" t="s">
        <v>25</v>
      </c>
      <c r="BC1247" s="1" t="s">
        <v>25</v>
      </c>
      <c r="BD1247" s="1"/>
      <c r="BE1247" s="1"/>
      <c r="BF1247" s="1"/>
      <c r="BG1247" s="1"/>
      <c r="BH1247" s="1"/>
      <c r="BI1247" s="1"/>
      <c r="BJ1247" s="1"/>
      <c r="BL1247" s="1" t="s">
        <v>25</v>
      </c>
    </row>
    <row r="1248" ht="15.75" customHeight="1">
      <c r="A1248" s="1"/>
      <c r="B1248" s="1"/>
      <c r="C1248" s="1"/>
      <c r="D1248" s="1" t="s">
        <v>25</v>
      </c>
      <c r="E1248" s="1" t="s">
        <v>25</v>
      </c>
      <c r="F1248" s="1" t="s">
        <v>25</v>
      </c>
      <c r="G1248" s="1" t="s">
        <v>25</v>
      </c>
      <c r="H1248" s="1" t="s">
        <v>25</v>
      </c>
      <c r="M1248" s="1"/>
      <c r="N1248" s="1"/>
      <c r="O1248" s="1"/>
      <c r="P1248" s="1"/>
      <c r="Q1248" s="1"/>
      <c r="S1248" s="1" t="s">
        <v>25</v>
      </c>
      <c r="T1248" s="1" t="s">
        <v>25</v>
      </c>
      <c r="U1248" s="1" t="s">
        <v>25</v>
      </c>
      <c r="V1248" s="1" t="s">
        <v>25</v>
      </c>
      <c r="W1248" s="1" t="s">
        <v>25</v>
      </c>
      <c r="Y1248" s="1" t="str">
        <f>IFERROR(__xludf.DUMMYFUNCTION("UNIQUE(S1248:W1248, TRUE)"),"")</f>
        <v/>
      </c>
      <c r="AE1248" s="1" t="str">
        <f t="shared" ref="AE1248:AI1248" si="1248">IF($A1248&lt;&gt;"", COUNTIF($D1248:$H1248, "=" &amp; Y1248),"")</f>
        <v/>
      </c>
      <c r="AF1248" s="1" t="str">
        <f t="shared" si="1248"/>
        <v/>
      </c>
      <c r="AG1248" s="1" t="str">
        <f t="shared" si="1248"/>
        <v/>
      </c>
      <c r="AH1248" s="1" t="str">
        <f t="shared" si="1248"/>
        <v/>
      </c>
      <c r="AI1248" s="1" t="str">
        <f t="shared" si="1248"/>
        <v/>
      </c>
      <c r="AJ1248" s="1" t="str">
        <f t="shared" si="3"/>
        <v/>
      </c>
      <c r="AL1248" s="1" t="str">
        <f>IFERROR(__xludf.DUMMYFUNCTION("IFERROR(TRANSPOSE(SORT(TRANSPOSE(FILTER(AE1248:AI1248, AE1248:AI1248&lt;&gt;0)),1, FALSE)))"),"")</f>
        <v/>
      </c>
      <c r="AM1248" s="1" t="str">
        <f>IFERROR(__xludf.DUMMYFUNCTION("""COMPUTED_VALUE"""),"")</f>
        <v/>
      </c>
      <c r="AN1248" s="1" t="str">
        <f>IFERROR(__xludf.DUMMYFUNCTION("""COMPUTED_VALUE"""),"")</f>
        <v/>
      </c>
      <c r="AO1248" s="1" t="str">
        <f>IFERROR(__xludf.DUMMYFUNCTION("""COMPUTED_VALUE"""),"")</f>
        <v/>
      </c>
      <c r="AP1248" s="1" t="str">
        <f>IFERROR(__xludf.DUMMYFUNCTION("""COMPUTED_VALUE"""),"")</f>
        <v/>
      </c>
      <c r="AR1248" s="1" t="s">
        <v>25</v>
      </c>
      <c r="AS1248" s="1" t="s">
        <v>25</v>
      </c>
      <c r="AT1248" s="1" t="s">
        <v>25</v>
      </c>
      <c r="AU1248" s="1" t="s">
        <v>25</v>
      </c>
      <c r="AV1248" s="1" t="s">
        <v>25</v>
      </c>
      <c r="AY1248" s="1" t="s">
        <v>25</v>
      </c>
      <c r="AZ1248" s="1" t="s">
        <v>25</v>
      </c>
      <c r="BA1248" s="1" t="s">
        <v>25</v>
      </c>
      <c r="BB1248" s="1" t="s">
        <v>25</v>
      </c>
      <c r="BC1248" s="1" t="s">
        <v>25</v>
      </c>
      <c r="BD1248" s="1"/>
      <c r="BE1248" s="1"/>
      <c r="BF1248" s="1"/>
      <c r="BG1248" s="1"/>
      <c r="BH1248" s="1"/>
      <c r="BI1248" s="1"/>
      <c r="BJ1248" s="1"/>
      <c r="BL1248" s="1" t="s">
        <v>25</v>
      </c>
    </row>
    <row r="1249" ht="15.75" customHeight="1">
      <c r="A1249" s="1"/>
      <c r="B1249" s="1"/>
      <c r="C1249" s="1"/>
      <c r="D1249" s="1" t="s">
        <v>25</v>
      </c>
      <c r="E1249" s="1" t="s">
        <v>25</v>
      </c>
      <c r="F1249" s="1" t="s">
        <v>25</v>
      </c>
      <c r="G1249" s="1" t="s">
        <v>25</v>
      </c>
      <c r="H1249" s="1" t="s">
        <v>25</v>
      </c>
      <c r="M1249" s="1"/>
      <c r="N1249" s="1"/>
      <c r="O1249" s="1"/>
      <c r="P1249" s="1"/>
      <c r="Q1249" s="1"/>
      <c r="S1249" s="1" t="s">
        <v>25</v>
      </c>
      <c r="T1249" s="1" t="s">
        <v>25</v>
      </c>
      <c r="U1249" s="1" t="s">
        <v>25</v>
      </c>
      <c r="V1249" s="1" t="s">
        <v>25</v>
      </c>
      <c r="W1249" s="1" t="s">
        <v>25</v>
      </c>
      <c r="Y1249" s="1" t="str">
        <f>IFERROR(__xludf.DUMMYFUNCTION("UNIQUE(S1249:W1249, TRUE)"),"")</f>
        <v/>
      </c>
      <c r="AE1249" s="1" t="str">
        <f t="shared" ref="AE1249:AI1249" si="1249">IF($A1249&lt;&gt;"", COUNTIF($D1249:$H1249, "=" &amp; Y1249),"")</f>
        <v/>
      </c>
      <c r="AF1249" s="1" t="str">
        <f t="shared" si="1249"/>
        <v/>
      </c>
      <c r="AG1249" s="1" t="str">
        <f t="shared" si="1249"/>
        <v/>
      </c>
      <c r="AH1249" s="1" t="str">
        <f t="shared" si="1249"/>
        <v/>
      </c>
      <c r="AI1249" s="1" t="str">
        <f t="shared" si="1249"/>
        <v/>
      </c>
      <c r="AJ1249" s="1" t="str">
        <f t="shared" si="3"/>
        <v/>
      </c>
      <c r="AL1249" s="1" t="str">
        <f>IFERROR(__xludf.DUMMYFUNCTION("IFERROR(TRANSPOSE(SORT(TRANSPOSE(FILTER(AE1249:AI1249, AE1249:AI1249&lt;&gt;0)),1, FALSE)))"),"")</f>
        <v/>
      </c>
      <c r="AM1249" s="1" t="str">
        <f>IFERROR(__xludf.DUMMYFUNCTION("""COMPUTED_VALUE"""),"")</f>
        <v/>
      </c>
      <c r="AN1249" s="1" t="str">
        <f>IFERROR(__xludf.DUMMYFUNCTION("""COMPUTED_VALUE"""),"")</f>
        <v/>
      </c>
      <c r="AO1249" s="1" t="str">
        <f>IFERROR(__xludf.DUMMYFUNCTION("""COMPUTED_VALUE"""),"")</f>
        <v/>
      </c>
      <c r="AP1249" s="1" t="str">
        <f>IFERROR(__xludf.DUMMYFUNCTION("""COMPUTED_VALUE"""),"")</f>
        <v/>
      </c>
      <c r="AR1249" s="1" t="s">
        <v>25</v>
      </c>
      <c r="AS1249" s="1" t="s">
        <v>25</v>
      </c>
      <c r="AT1249" s="1" t="s">
        <v>25</v>
      </c>
      <c r="AU1249" s="1" t="s">
        <v>25</v>
      </c>
      <c r="AV1249" s="1" t="s">
        <v>25</v>
      </c>
      <c r="AY1249" s="1" t="s">
        <v>25</v>
      </c>
      <c r="AZ1249" s="1" t="s">
        <v>25</v>
      </c>
      <c r="BA1249" s="1" t="s">
        <v>25</v>
      </c>
      <c r="BB1249" s="1" t="s">
        <v>25</v>
      </c>
      <c r="BC1249" s="1" t="s">
        <v>25</v>
      </c>
      <c r="BD1249" s="1"/>
      <c r="BE1249" s="1"/>
      <c r="BF1249" s="1"/>
      <c r="BG1249" s="1"/>
      <c r="BH1249" s="1"/>
      <c r="BI1249" s="1"/>
      <c r="BJ1249" s="1"/>
      <c r="BL1249" s="1" t="s">
        <v>25</v>
      </c>
    </row>
    <row r="1250" ht="15.75" customHeight="1">
      <c r="A1250" s="1"/>
      <c r="B1250" s="1"/>
      <c r="C1250" s="1"/>
      <c r="D1250" s="1" t="s">
        <v>25</v>
      </c>
      <c r="E1250" s="1" t="s">
        <v>25</v>
      </c>
      <c r="F1250" s="1" t="s">
        <v>25</v>
      </c>
      <c r="G1250" s="1" t="s">
        <v>25</v>
      </c>
      <c r="H1250" s="1" t="s">
        <v>25</v>
      </c>
      <c r="M1250" s="1"/>
      <c r="N1250" s="1"/>
      <c r="O1250" s="1"/>
      <c r="P1250" s="1"/>
      <c r="Q1250" s="1"/>
      <c r="S1250" s="1" t="s">
        <v>25</v>
      </c>
      <c r="T1250" s="1" t="s">
        <v>25</v>
      </c>
      <c r="U1250" s="1" t="s">
        <v>25</v>
      </c>
      <c r="V1250" s="1" t="s">
        <v>25</v>
      </c>
      <c r="W1250" s="1" t="s">
        <v>25</v>
      </c>
      <c r="Y1250" s="1" t="str">
        <f>IFERROR(__xludf.DUMMYFUNCTION("UNIQUE(S1250:W1250, TRUE)"),"")</f>
        <v/>
      </c>
      <c r="AE1250" s="1" t="str">
        <f t="shared" ref="AE1250:AI1250" si="1250">IF($A1250&lt;&gt;"", COUNTIF($D1250:$H1250, "=" &amp; Y1250),"")</f>
        <v/>
      </c>
      <c r="AF1250" s="1" t="str">
        <f t="shared" si="1250"/>
        <v/>
      </c>
      <c r="AG1250" s="1" t="str">
        <f t="shared" si="1250"/>
        <v/>
      </c>
      <c r="AH1250" s="1" t="str">
        <f t="shared" si="1250"/>
        <v/>
      </c>
      <c r="AI1250" s="1" t="str">
        <f t="shared" si="1250"/>
        <v/>
      </c>
      <c r="AJ1250" s="1" t="str">
        <f t="shared" si="3"/>
        <v/>
      </c>
      <c r="AL1250" s="1" t="str">
        <f>IFERROR(__xludf.DUMMYFUNCTION("IFERROR(TRANSPOSE(SORT(TRANSPOSE(FILTER(AE1250:AI1250, AE1250:AI1250&lt;&gt;0)),1, FALSE)))"),"")</f>
        <v/>
      </c>
      <c r="AM1250" s="1" t="str">
        <f>IFERROR(__xludf.DUMMYFUNCTION("""COMPUTED_VALUE"""),"")</f>
        <v/>
      </c>
      <c r="AN1250" s="1" t="str">
        <f>IFERROR(__xludf.DUMMYFUNCTION("""COMPUTED_VALUE"""),"")</f>
        <v/>
      </c>
      <c r="AO1250" s="1" t="str">
        <f>IFERROR(__xludf.DUMMYFUNCTION("""COMPUTED_VALUE"""),"")</f>
        <v/>
      </c>
      <c r="AP1250" s="1" t="str">
        <f>IFERROR(__xludf.DUMMYFUNCTION("""COMPUTED_VALUE"""),"")</f>
        <v/>
      </c>
      <c r="AR1250" s="1" t="s">
        <v>25</v>
      </c>
      <c r="AS1250" s="1" t="s">
        <v>25</v>
      </c>
      <c r="AT1250" s="1" t="s">
        <v>25</v>
      </c>
      <c r="AU1250" s="1" t="s">
        <v>25</v>
      </c>
      <c r="AV1250" s="1" t="s">
        <v>25</v>
      </c>
      <c r="AY1250" s="1" t="s">
        <v>25</v>
      </c>
      <c r="AZ1250" s="1" t="s">
        <v>25</v>
      </c>
      <c r="BA1250" s="1" t="s">
        <v>25</v>
      </c>
      <c r="BB1250" s="1" t="s">
        <v>25</v>
      </c>
      <c r="BC1250" s="1" t="s">
        <v>25</v>
      </c>
      <c r="BD1250" s="1"/>
      <c r="BE1250" s="1"/>
      <c r="BF1250" s="1"/>
      <c r="BG1250" s="1"/>
      <c r="BH1250" s="1"/>
      <c r="BI1250" s="1"/>
      <c r="BJ1250" s="1"/>
      <c r="BL1250" s="1" t="s">
        <v>25</v>
      </c>
    </row>
    <row r="1251" ht="15.75" customHeight="1">
      <c r="A1251" s="1"/>
      <c r="B1251" s="1"/>
      <c r="C1251" s="1"/>
      <c r="D1251" s="1" t="s">
        <v>25</v>
      </c>
      <c r="E1251" s="1" t="s">
        <v>25</v>
      </c>
      <c r="F1251" s="1" t="s">
        <v>25</v>
      </c>
      <c r="G1251" s="1" t="s">
        <v>25</v>
      </c>
      <c r="H1251" s="1" t="s">
        <v>25</v>
      </c>
      <c r="M1251" s="1"/>
      <c r="N1251" s="1"/>
      <c r="O1251" s="1"/>
      <c r="P1251" s="1"/>
      <c r="Q1251" s="1"/>
      <c r="S1251" s="1" t="s">
        <v>25</v>
      </c>
      <c r="T1251" s="1" t="s">
        <v>25</v>
      </c>
      <c r="U1251" s="1" t="s">
        <v>25</v>
      </c>
      <c r="V1251" s="1" t="s">
        <v>25</v>
      </c>
      <c r="W1251" s="1" t="s">
        <v>25</v>
      </c>
      <c r="Y1251" s="1" t="str">
        <f>IFERROR(__xludf.DUMMYFUNCTION("UNIQUE(S1251:W1251, TRUE)"),"")</f>
        <v/>
      </c>
      <c r="AE1251" s="1" t="str">
        <f t="shared" ref="AE1251:AI1251" si="1251">IF($A1251&lt;&gt;"", COUNTIF($D1251:$H1251, "=" &amp; Y1251),"")</f>
        <v/>
      </c>
      <c r="AF1251" s="1" t="str">
        <f t="shared" si="1251"/>
        <v/>
      </c>
      <c r="AG1251" s="1" t="str">
        <f t="shared" si="1251"/>
        <v/>
      </c>
      <c r="AH1251" s="1" t="str">
        <f t="shared" si="1251"/>
        <v/>
      </c>
      <c r="AI1251" s="1" t="str">
        <f t="shared" si="1251"/>
        <v/>
      </c>
      <c r="AJ1251" s="1" t="str">
        <f t="shared" si="3"/>
        <v/>
      </c>
      <c r="AL1251" s="1" t="str">
        <f>IFERROR(__xludf.DUMMYFUNCTION("IFERROR(TRANSPOSE(SORT(TRANSPOSE(FILTER(AE1251:AI1251, AE1251:AI1251&lt;&gt;0)),1, FALSE)))"),"")</f>
        <v/>
      </c>
      <c r="AM1251" s="1" t="str">
        <f>IFERROR(__xludf.DUMMYFUNCTION("""COMPUTED_VALUE"""),"")</f>
        <v/>
      </c>
      <c r="AN1251" s="1" t="str">
        <f>IFERROR(__xludf.DUMMYFUNCTION("""COMPUTED_VALUE"""),"")</f>
        <v/>
      </c>
      <c r="AO1251" s="1" t="str">
        <f>IFERROR(__xludf.DUMMYFUNCTION("""COMPUTED_VALUE"""),"")</f>
        <v/>
      </c>
      <c r="AP1251" s="1" t="str">
        <f>IFERROR(__xludf.DUMMYFUNCTION("""COMPUTED_VALUE"""),"")</f>
        <v/>
      </c>
      <c r="AR1251" s="1" t="s">
        <v>25</v>
      </c>
      <c r="AS1251" s="1" t="s">
        <v>25</v>
      </c>
      <c r="AT1251" s="1" t="s">
        <v>25</v>
      </c>
      <c r="AU1251" s="1" t="s">
        <v>25</v>
      </c>
      <c r="AV1251" s="1" t="s">
        <v>25</v>
      </c>
      <c r="AY1251" s="1" t="s">
        <v>25</v>
      </c>
      <c r="AZ1251" s="1" t="s">
        <v>25</v>
      </c>
      <c r="BA1251" s="1" t="s">
        <v>25</v>
      </c>
      <c r="BB1251" s="1" t="s">
        <v>25</v>
      </c>
      <c r="BC1251" s="1" t="s">
        <v>25</v>
      </c>
      <c r="BD1251" s="1"/>
      <c r="BE1251" s="1"/>
      <c r="BF1251" s="1"/>
      <c r="BG1251" s="1"/>
      <c r="BH1251" s="1"/>
      <c r="BI1251" s="1"/>
      <c r="BJ1251" s="1"/>
      <c r="BL1251" s="1" t="s">
        <v>25</v>
      </c>
    </row>
    <row r="1252" ht="15.75" customHeight="1">
      <c r="A1252" s="1"/>
      <c r="B1252" s="1"/>
      <c r="C1252" s="1"/>
      <c r="D1252" s="1" t="s">
        <v>25</v>
      </c>
      <c r="E1252" s="1" t="s">
        <v>25</v>
      </c>
      <c r="F1252" s="1" t="s">
        <v>25</v>
      </c>
      <c r="G1252" s="1" t="s">
        <v>25</v>
      </c>
      <c r="H1252" s="1" t="s">
        <v>25</v>
      </c>
      <c r="M1252" s="1"/>
      <c r="N1252" s="1"/>
      <c r="O1252" s="1"/>
      <c r="P1252" s="1"/>
      <c r="Q1252" s="1"/>
      <c r="S1252" s="1" t="s">
        <v>25</v>
      </c>
      <c r="T1252" s="1" t="s">
        <v>25</v>
      </c>
      <c r="U1252" s="1" t="s">
        <v>25</v>
      </c>
      <c r="V1252" s="1" t="s">
        <v>25</v>
      </c>
      <c r="W1252" s="1" t="s">
        <v>25</v>
      </c>
      <c r="Y1252" s="1" t="str">
        <f>IFERROR(__xludf.DUMMYFUNCTION("UNIQUE(S1252:W1252, TRUE)"),"")</f>
        <v/>
      </c>
      <c r="AE1252" s="1" t="str">
        <f t="shared" ref="AE1252:AI1252" si="1252">IF($A1252&lt;&gt;"", COUNTIF($D1252:$H1252, "=" &amp; Y1252),"")</f>
        <v/>
      </c>
      <c r="AF1252" s="1" t="str">
        <f t="shared" si="1252"/>
        <v/>
      </c>
      <c r="AG1252" s="1" t="str">
        <f t="shared" si="1252"/>
        <v/>
      </c>
      <c r="AH1252" s="1" t="str">
        <f t="shared" si="1252"/>
        <v/>
      </c>
      <c r="AI1252" s="1" t="str">
        <f t="shared" si="1252"/>
        <v/>
      </c>
      <c r="AJ1252" s="1" t="str">
        <f t="shared" si="3"/>
        <v/>
      </c>
      <c r="AL1252" s="1" t="str">
        <f>IFERROR(__xludf.DUMMYFUNCTION("IFERROR(TRANSPOSE(SORT(TRANSPOSE(FILTER(AE1252:AI1252, AE1252:AI1252&lt;&gt;0)),1, FALSE)))"),"")</f>
        <v/>
      </c>
      <c r="AM1252" s="1" t="str">
        <f>IFERROR(__xludf.DUMMYFUNCTION("""COMPUTED_VALUE"""),"")</f>
        <v/>
      </c>
      <c r="AN1252" s="1" t="str">
        <f>IFERROR(__xludf.DUMMYFUNCTION("""COMPUTED_VALUE"""),"")</f>
        <v/>
      </c>
      <c r="AO1252" s="1" t="str">
        <f>IFERROR(__xludf.DUMMYFUNCTION("""COMPUTED_VALUE"""),"")</f>
        <v/>
      </c>
      <c r="AP1252" s="1" t="str">
        <f>IFERROR(__xludf.DUMMYFUNCTION("""COMPUTED_VALUE"""),"")</f>
        <v/>
      </c>
      <c r="AR1252" s="1" t="s">
        <v>25</v>
      </c>
      <c r="AS1252" s="1" t="s">
        <v>25</v>
      </c>
      <c r="AT1252" s="1" t="s">
        <v>25</v>
      </c>
      <c r="AU1252" s="1" t="s">
        <v>25</v>
      </c>
      <c r="AV1252" s="1" t="s">
        <v>25</v>
      </c>
      <c r="AY1252" s="1" t="s">
        <v>25</v>
      </c>
      <c r="AZ1252" s="1" t="s">
        <v>25</v>
      </c>
      <c r="BA1252" s="1" t="s">
        <v>25</v>
      </c>
      <c r="BB1252" s="1" t="s">
        <v>25</v>
      </c>
      <c r="BC1252" s="1" t="s">
        <v>25</v>
      </c>
      <c r="BD1252" s="1"/>
      <c r="BE1252" s="1"/>
      <c r="BF1252" s="1"/>
      <c r="BG1252" s="1"/>
      <c r="BH1252" s="1"/>
      <c r="BI1252" s="1"/>
      <c r="BJ1252" s="1"/>
      <c r="BL1252" s="1" t="s">
        <v>25</v>
      </c>
    </row>
    <row r="1253" ht="15.75" customHeight="1">
      <c r="A1253" s="1"/>
      <c r="B1253" s="1"/>
      <c r="C1253" s="1"/>
      <c r="D1253" s="1" t="s">
        <v>25</v>
      </c>
      <c r="E1253" s="1" t="s">
        <v>25</v>
      </c>
      <c r="F1253" s="1" t="s">
        <v>25</v>
      </c>
      <c r="G1253" s="1" t="s">
        <v>25</v>
      </c>
      <c r="H1253" s="1" t="s">
        <v>25</v>
      </c>
      <c r="M1253" s="1"/>
      <c r="N1253" s="1"/>
      <c r="O1253" s="1"/>
      <c r="P1253" s="1"/>
      <c r="Q1253" s="1"/>
      <c r="S1253" s="1" t="s">
        <v>25</v>
      </c>
      <c r="T1253" s="1" t="s">
        <v>25</v>
      </c>
      <c r="U1253" s="1" t="s">
        <v>25</v>
      </c>
      <c r="V1253" s="1" t="s">
        <v>25</v>
      </c>
      <c r="W1253" s="1" t="s">
        <v>25</v>
      </c>
      <c r="Y1253" s="1" t="str">
        <f>IFERROR(__xludf.DUMMYFUNCTION("UNIQUE(S1253:W1253, TRUE)"),"")</f>
        <v/>
      </c>
      <c r="AE1253" s="1" t="str">
        <f t="shared" ref="AE1253:AI1253" si="1253">IF($A1253&lt;&gt;"", COUNTIF($D1253:$H1253, "=" &amp; Y1253),"")</f>
        <v/>
      </c>
      <c r="AF1253" s="1" t="str">
        <f t="shared" si="1253"/>
        <v/>
      </c>
      <c r="AG1253" s="1" t="str">
        <f t="shared" si="1253"/>
        <v/>
      </c>
      <c r="AH1253" s="1" t="str">
        <f t="shared" si="1253"/>
        <v/>
      </c>
      <c r="AI1253" s="1" t="str">
        <f t="shared" si="1253"/>
        <v/>
      </c>
      <c r="AJ1253" s="1" t="str">
        <f t="shared" si="3"/>
        <v/>
      </c>
      <c r="AL1253" s="1" t="str">
        <f>IFERROR(__xludf.DUMMYFUNCTION("IFERROR(TRANSPOSE(SORT(TRANSPOSE(FILTER(AE1253:AI1253, AE1253:AI1253&lt;&gt;0)),1, FALSE)))"),"")</f>
        <v/>
      </c>
      <c r="AM1253" s="1" t="str">
        <f>IFERROR(__xludf.DUMMYFUNCTION("""COMPUTED_VALUE"""),"")</f>
        <v/>
      </c>
      <c r="AN1253" s="1" t="str">
        <f>IFERROR(__xludf.DUMMYFUNCTION("""COMPUTED_VALUE"""),"")</f>
        <v/>
      </c>
      <c r="AO1253" s="1" t="str">
        <f>IFERROR(__xludf.DUMMYFUNCTION("""COMPUTED_VALUE"""),"")</f>
        <v/>
      </c>
      <c r="AP1253" s="1" t="str">
        <f>IFERROR(__xludf.DUMMYFUNCTION("""COMPUTED_VALUE"""),"")</f>
        <v/>
      </c>
      <c r="AR1253" s="1" t="s">
        <v>25</v>
      </c>
      <c r="AS1253" s="1" t="s">
        <v>25</v>
      </c>
      <c r="AT1253" s="1" t="s">
        <v>25</v>
      </c>
      <c r="AU1253" s="1" t="s">
        <v>25</v>
      </c>
      <c r="AV1253" s="1" t="s">
        <v>25</v>
      </c>
      <c r="AY1253" s="1" t="s">
        <v>25</v>
      </c>
      <c r="AZ1253" s="1" t="s">
        <v>25</v>
      </c>
      <c r="BA1253" s="1" t="s">
        <v>25</v>
      </c>
      <c r="BB1253" s="1" t="s">
        <v>25</v>
      </c>
      <c r="BC1253" s="1" t="s">
        <v>25</v>
      </c>
      <c r="BD1253" s="1"/>
      <c r="BE1253" s="1"/>
      <c r="BF1253" s="1"/>
      <c r="BG1253" s="1"/>
      <c r="BH1253" s="1"/>
      <c r="BI1253" s="1"/>
      <c r="BJ1253" s="1"/>
      <c r="BL1253" s="1" t="s">
        <v>25</v>
      </c>
    </row>
    <row r="1254" ht="15.75" customHeight="1">
      <c r="A1254" s="1"/>
      <c r="B1254" s="1"/>
      <c r="C1254" s="1"/>
      <c r="D1254" s="1" t="s">
        <v>25</v>
      </c>
      <c r="E1254" s="1" t="s">
        <v>25</v>
      </c>
      <c r="F1254" s="1" t="s">
        <v>25</v>
      </c>
      <c r="G1254" s="1" t="s">
        <v>25</v>
      </c>
      <c r="H1254" s="1" t="s">
        <v>25</v>
      </c>
      <c r="M1254" s="1"/>
      <c r="N1254" s="1"/>
      <c r="O1254" s="1"/>
      <c r="P1254" s="1"/>
      <c r="Q1254" s="1"/>
      <c r="S1254" s="1" t="s">
        <v>25</v>
      </c>
      <c r="T1254" s="1" t="s">
        <v>25</v>
      </c>
      <c r="U1254" s="1" t="s">
        <v>25</v>
      </c>
      <c r="V1254" s="1" t="s">
        <v>25</v>
      </c>
      <c r="W1254" s="1" t="s">
        <v>25</v>
      </c>
      <c r="Y1254" s="1" t="str">
        <f>IFERROR(__xludf.DUMMYFUNCTION("UNIQUE(S1254:W1254, TRUE)"),"")</f>
        <v/>
      </c>
      <c r="AE1254" s="1" t="str">
        <f t="shared" ref="AE1254:AI1254" si="1254">IF($A1254&lt;&gt;"", COUNTIF($D1254:$H1254, "=" &amp; Y1254),"")</f>
        <v/>
      </c>
      <c r="AF1254" s="1" t="str">
        <f t="shared" si="1254"/>
        <v/>
      </c>
      <c r="AG1254" s="1" t="str">
        <f t="shared" si="1254"/>
        <v/>
      </c>
      <c r="AH1254" s="1" t="str">
        <f t="shared" si="1254"/>
        <v/>
      </c>
      <c r="AI1254" s="1" t="str">
        <f t="shared" si="1254"/>
        <v/>
      </c>
      <c r="AJ1254" s="1" t="str">
        <f t="shared" si="3"/>
        <v/>
      </c>
      <c r="AL1254" s="1" t="str">
        <f>IFERROR(__xludf.DUMMYFUNCTION("IFERROR(TRANSPOSE(SORT(TRANSPOSE(FILTER(AE1254:AI1254, AE1254:AI1254&lt;&gt;0)),1, FALSE)))"),"")</f>
        <v/>
      </c>
      <c r="AM1254" s="1" t="str">
        <f>IFERROR(__xludf.DUMMYFUNCTION("""COMPUTED_VALUE"""),"")</f>
        <v/>
      </c>
      <c r="AN1254" s="1" t="str">
        <f>IFERROR(__xludf.DUMMYFUNCTION("""COMPUTED_VALUE"""),"")</f>
        <v/>
      </c>
      <c r="AO1254" s="1" t="str">
        <f>IFERROR(__xludf.DUMMYFUNCTION("""COMPUTED_VALUE"""),"")</f>
        <v/>
      </c>
      <c r="AP1254" s="1" t="str">
        <f>IFERROR(__xludf.DUMMYFUNCTION("""COMPUTED_VALUE"""),"")</f>
        <v/>
      </c>
      <c r="AR1254" s="1" t="s">
        <v>25</v>
      </c>
      <c r="AS1254" s="1" t="s">
        <v>25</v>
      </c>
      <c r="AT1254" s="1" t="s">
        <v>25</v>
      </c>
      <c r="AU1254" s="1" t="s">
        <v>25</v>
      </c>
      <c r="AV1254" s="1" t="s">
        <v>25</v>
      </c>
      <c r="AY1254" s="1" t="s">
        <v>25</v>
      </c>
      <c r="AZ1254" s="1" t="s">
        <v>25</v>
      </c>
      <c r="BA1254" s="1" t="s">
        <v>25</v>
      </c>
      <c r="BB1254" s="1" t="s">
        <v>25</v>
      </c>
      <c r="BC1254" s="1" t="s">
        <v>25</v>
      </c>
      <c r="BD1254" s="1"/>
      <c r="BE1254" s="1"/>
      <c r="BF1254" s="1"/>
      <c r="BG1254" s="1"/>
      <c r="BH1254" s="1"/>
      <c r="BI1254" s="1"/>
      <c r="BJ1254" s="1"/>
      <c r="BL1254" s="1" t="s">
        <v>25</v>
      </c>
    </row>
    <row r="1255" ht="15.75" customHeight="1">
      <c r="A1255" s="1"/>
      <c r="B1255" s="1"/>
      <c r="C1255" s="1"/>
      <c r="D1255" s="1" t="s">
        <v>25</v>
      </c>
      <c r="E1255" s="1" t="s">
        <v>25</v>
      </c>
      <c r="F1255" s="1" t="s">
        <v>25</v>
      </c>
      <c r="G1255" s="1" t="s">
        <v>25</v>
      </c>
      <c r="H1255" s="1" t="s">
        <v>25</v>
      </c>
      <c r="M1255" s="1"/>
      <c r="N1255" s="1"/>
      <c r="O1255" s="1"/>
      <c r="P1255" s="1"/>
      <c r="Q1255" s="1"/>
      <c r="S1255" s="1" t="s">
        <v>25</v>
      </c>
      <c r="T1255" s="1" t="s">
        <v>25</v>
      </c>
      <c r="U1255" s="1" t="s">
        <v>25</v>
      </c>
      <c r="V1255" s="1" t="s">
        <v>25</v>
      </c>
      <c r="W1255" s="1" t="s">
        <v>25</v>
      </c>
      <c r="Y1255" s="1" t="str">
        <f>IFERROR(__xludf.DUMMYFUNCTION("UNIQUE(S1255:W1255, TRUE)"),"")</f>
        <v/>
      </c>
      <c r="AE1255" s="1" t="str">
        <f t="shared" ref="AE1255:AI1255" si="1255">IF($A1255&lt;&gt;"", COUNTIF($D1255:$H1255, "=" &amp; Y1255),"")</f>
        <v/>
      </c>
      <c r="AF1255" s="1" t="str">
        <f t="shared" si="1255"/>
        <v/>
      </c>
      <c r="AG1255" s="1" t="str">
        <f t="shared" si="1255"/>
        <v/>
      </c>
      <c r="AH1255" s="1" t="str">
        <f t="shared" si="1255"/>
        <v/>
      </c>
      <c r="AI1255" s="1" t="str">
        <f t="shared" si="1255"/>
        <v/>
      </c>
      <c r="AJ1255" s="1" t="str">
        <f t="shared" si="3"/>
        <v/>
      </c>
      <c r="AL1255" s="1" t="str">
        <f>IFERROR(__xludf.DUMMYFUNCTION("IFERROR(TRANSPOSE(SORT(TRANSPOSE(FILTER(AE1255:AI1255, AE1255:AI1255&lt;&gt;0)),1, FALSE)))"),"")</f>
        <v/>
      </c>
      <c r="AM1255" s="1" t="str">
        <f>IFERROR(__xludf.DUMMYFUNCTION("""COMPUTED_VALUE"""),"")</f>
        <v/>
      </c>
      <c r="AN1255" s="1" t="str">
        <f>IFERROR(__xludf.DUMMYFUNCTION("""COMPUTED_VALUE"""),"")</f>
        <v/>
      </c>
      <c r="AO1255" s="1" t="str">
        <f>IFERROR(__xludf.DUMMYFUNCTION("""COMPUTED_VALUE"""),"")</f>
        <v/>
      </c>
      <c r="AP1255" s="1" t="str">
        <f>IFERROR(__xludf.DUMMYFUNCTION("""COMPUTED_VALUE"""),"")</f>
        <v/>
      </c>
      <c r="AR1255" s="1" t="s">
        <v>25</v>
      </c>
      <c r="AS1255" s="1" t="s">
        <v>25</v>
      </c>
      <c r="AT1255" s="1" t="s">
        <v>25</v>
      </c>
      <c r="AU1255" s="1" t="s">
        <v>25</v>
      </c>
      <c r="AV1255" s="1" t="s">
        <v>25</v>
      </c>
      <c r="AY1255" s="1" t="s">
        <v>25</v>
      </c>
      <c r="AZ1255" s="1" t="s">
        <v>25</v>
      </c>
      <c r="BA1255" s="1" t="s">
        <v>25</v>
      </c>
      <c r="BB1255" s="1" t="s">
        <v>25</v>
      </c>
      <c r="BC1255" s="1" t="s">
        <v>25</v>
      </c>
      <c r="BD1255" s="1"/>
      <c r="BE1255" s="1"/>
      <c r="BF1255" s="1"/>
      <c r="BG1255" s="1"/>
      <c r="BH1255" s="1"/>
      <c r="BI1255" s="1"/>
      <c r="BJ1255" s="1"/>
      <c r="BL1255" s="1" t="s">
        <v>25</v>
      </c>
    </row>
    <row r="1256" ht="15.75" customHeight="1">
      <c r="A1256" s="1"/>
      <c r="B1256" s="1"/>
      <c r="C1256" s="1"/>
      <c r="D1256" s="1" t="s">
        <v>25</v>
      </c>
      <c r="E1256" s="1" t="s">
        <v>25</v>
      </c>
      <c r="F1256" s="1" t="s">
        <v>25</v>
      </c>
      <c r="G1256" s="1" t="s">
        <v>25</v>
      </c>
      <c r="H1256" s="1" t="s">
        <v>25</v>
      </c>
      <c r="M1256" s="1"/>
      <c r="N1256" s="1"/>
      <c r="O1256" s="1"/>
      <c r="P1256" s="1"/>
      <c r="Q1256" s="1"/>
      <c r="S1256" s="1" t="s">
        <v>25</v>
      </c>
      <c r="T1256" s="1" t="s">
        <v>25</v>
      </c>
      <c r="U1256" s="1" t="s">
        <v>25</v>
      </c>
      <c r="V1256" s="1" t="s">
        <v>25</v>
      </c>
      <c r="W1256" s="1" t="s">
        <v>25</v>
      </c>
      <c r="Y1256" s="1" t="str">
        <f>IFERROR(__xludf.DUMMYFUNCTION("UNIQUE(S1256:W1256, TRUE)"),"")</f>
        <v/>
      </c>
      <c r="AE1256" s="1" t="str">
        <f t="shared" ref="AE1256:AI1256" si="1256">IF($A1256&lt;&gt;"", COUNTIF($D1256:$H1256, "=" &amp; Y1256),"")</f>
        <v/>
      </c>
      <c r="AF1256" s="1" t="str">
        <f t="shared" si="1256"/>
        <v/>
      </c>
      <c r="AG1256" s="1" t="str">
        <f t="shared" si="1256"/>
        <v/>
      </c>
      <c r="AH1256" s="1" t="str">
        <f t="shared" si="1256"/>
        <v/>
      </c>
      <c r="AI1256" s="1" t="str">
        <f t="shared" si="1256"/>
        <v/>
      </c>
      <c r="AJ1256" s="1" t="str">
        <f t="shared" si="3"/>
        <v/>
      </c>
      <c r="AL1256" s="1" t="str">
        <f>IFERROR(__xludf.DUMMYFUNCTION("IFERROR(TRANSPOSE(SORT(TRANSPOSE(FILTER(AE1256:AI1256, AE1256:AI1256&lt;&gt;0)),1, FALSE)))"),"")</f>
        <v/>
      </c>
      <c r="AM1256" s="1" t="str">
        <f>IFERROR(__xludf.DUMMYFUNCTION("""COMPUTED_VALUE"""),"")</f>
        <v/>
      </c>
      <c r="AN1256" s="1" t="str">
        <f>IFERROR(__xludf.DUMMYFUNCTION("""COMPUTED_VALUE"""),"")</f>
        <v/>
      </c>
      <c r="AO1256" s="1" t="str">
        <f>IFERROR(__xludf.DUMMYFUNCTION("""COMPUTED_VALUE"""),"")</f>
        <v/>
      </c>
      <c r="AP1256" s="1" t="str">
        <f>IFERROR(__xludf.DUMMYFUNCTION("""COMPUTED_VALUE"""),"")</f>
        <v/>
      </c>
      <c r="AR1256" s="1" t="s">
        <v>25</v>
      </c>
      <c r="AS1256" s="1" t="s">
        <v>25</v>
      </c>
      <c r="AT1256" s="1" t="s">
        <v>25</v>
      </c>
      <c r="AU1256" s="1" t="s">
        <v>25</v>
      </c>
      <c r="AV1256" s="1" t="s">
        <v>25</v>
      </c>
      <c r="AY1256" s="1" t="s">
        <v>25</v>
      </c>
      <c r="AZ1256" s="1" t="s">
        <v>25</v>
      </c>
      <c r="BA1256" s="1" t="s">
        <v>25</v>
      </c>
      <c r="BB1256" s="1" t="s">
        <v>25</v>
      </c>
      <c r="BC1256" s="1" t="s">
        <v>25</v>
      </c>
      <c r="BD1256" s="1"/>
      <c r="BE1256" s="1"/>
      <c r="BF1256" s="1"/>
      <c r="BG1256" s="1"/>
      <c r="BH1256" s="1"/>
      <c r="BI1256" s="1"/>
      <c r="BJ1256" s="1"/>
      <c r="BL1256" s="1" t="s">
        <v>25</v>
      </c>
    </row>
    <row r="1257" ht="15.75" customHeight="1">
      <c r="A1257" s="1"/>
      <c r="B1257" s="1"/>
      <c r="C1257" s="1"/>
      <c r="D1257" s="1" t="s">
        <v>25</v>
      </c>
      <c r="E1257" s="1" t="s">
        <v>25</v>
      </c>
      <c r="F1257" s="1" t="s">
        <v>25</v>
      </c>
      <c r="G1257" s="1" t="s">
        <v>25</v>
      </c>
      <c r="H1257" s="1" t="s">
        <v>25</v>
      </c>
      <c r="M1257" s="1"/>
      <c r="N1257" s="1"/>
      <c r="O1257" s="1"/>
      <c r="P1257" s="1"/>
      <c r="Q1257" s="1"/>
      <c r="S1257" s="1" t="s">
        <v>25</v>
      </c>
      <c r="T1257" s="1" t="s">
        <v>25</v>
      </c>
      <c r="U1257" s="1" t="s">
        <v>25</v>
      </c>
      <c r="V1257" s="1" t="s">
        <v>25</v>
      </c>
      <c r="W1257" s="1" t="s">
        <v>25</v>
      </c>
      <c r="Y1257" s="1" t="str">
        <f>IFERROR(__xludf.DUMMYFUNCTION("UNIQUE(S1257:W1257, TRUE)"),"")</f>
        <v/>
      </c>
      <c r="AE1257" s="1" t="str">
        <f t="shared" ref="AE1257:AI1257" si="1257">IF($A1257&lt;&gt;"", COUNTIF($D1257:$H1257, "=" &amp; Y1257),"")</f>
        <v/>
      </c>
      <c r="AF1257" s="1" t="str">
        <f t="shared" si="1257"/>
        <v/>
      </c>
      <c r="AG1257" s="1" t="str">
        <f t="shared" si="1257"/>
        <v/>
      </c>
      <c r="AH1257" s="1" t="str">
        <f t="shared" si="1257"/>
        <v/>
      </c>
      <c r="AI1257" s="1" t="str">
        <f t="shared" si="1257"/>
        <v/>
      </c>
      <c r="AJ1257" s="1" t="str">
        <f t="shared" si="3"/>
        <v/>
      </c>
      <c r="AL1257" s="1" t="str">
        <f>IFERROR(__xludf.DUMMYFUNCTION("IFERROR(TRANSPOSE(SORT(TRANSPOSE(FILTER(AE1257:AI1257, AE1257:AI1257&lt;&gt;0)),1, FALSE)))"),"")</f>
        <v/>
      </c>
      <c r="AM1257" s="1" t="str">
        <f>IFERROR(__xludf.DUMMYFUNCTION("""COMPUTED_VALUE"""),"")</f>
        <v/>
      </c>
      <c r="AN1257" s="1" t="str">
        <f>IFERROR(__xludf.DUMMYFUNCTION("""COMPUTED_VALUE"""),"")</f>
        <v/>
      </c>
      <c r="AO1257" s="1" t="str">
        <f>IFERROR(__xludf.DUMMYFUNCTION("""COMPUTED_VALUE"""),"")</f>
        <v/>
      </c>
      <c r="AP1257" s="1" t="str">
        <f>IFERROR(__xludf.DUMMYFUNCTION("""COMPUTED_VALUE"""),"")</f>
        <v/>
      </c>
      <c r="AR1257" s="1" t="s">
        <v>25</v>
      </c>
      <c r="AS1257" s="1" t="s">
        <v>25</v>
      </c>
      <c r="AT1257" s="1" t="s">
        <v>25</v>
      </c>
      <c r="AU1257" s="1" t="s">
        <v>25</v>
      </c>
      <c r="AV1257" s="1" t="s">
        <v>25</v>
      </c>
      <c r="AY1257" s="1" t="s">
        <v>25</v>
      </c>
      <c r="AZ1257" s="1" t="s">
        <v>25</v>
      </c>
      <c r="BA1257" s="1" t="s">
        <v>25</v>
      </c>
      <c r="BB1257" s="1" t="s">
        <v>25</v>
      </c>
      <c r="BC1257" s="1" t="s">
        <v>25</v>
      </c>
      <c r="BD1257" s="1"/>
      <c r="BE1257" s="1"/>
      <c r="BF1257" s="1"/>
      <c r="BG1257" s="1"/>
      <c r="BH1257" s="1"/>
      <c r="BI1257" s="1"/>
      <c r="BJ1257" s="1"/>
      <c r="BL1257" s="1" t="s">
        <v>25</v>
      </c>
    </row>
    <row r="1258" ht="15.75" customHeight="1">
      <c r="A1258" s="1"/>
      <c r="B1258" s="1"/>
      <c r="C1258" s="1"/>
      <c r="D1258" s="1" t="s">
        <v>25</v>
      </c>
      <c r="E1258" s="1" t="s">
        <v>25</v>
      </c>
      <c r="F1258" s="1" t="s">
        <v>25</v>
      </c>
      <c r="G1258" s="1" t="s">
        <v>25</v>
      </c>
      <c r="H1258" s="1" t="s">
        <v>25</v>
      </c>
      <c r="M1258" s="1"/>
      <c r="N1258" s="1"/>
      <c r="O1258" s="1"/>
      <c r="P1258" s="1"/>
      <c r="Q1258" s="1"/>
      <c r="S1258" s="1" t="s">
        <v>25</v>
      </c>
      <c r="T1258" s="1" t="s">
        <v>25</v>
      </c>
      <c r="U1258" s="1" t="s">
        <v>25</v>
      </c>
      <c r="V1258" s="1" t="s">
        <v>25</v>
      </c>
      <c r="W1258" s="1" t="s">
        <v>25</v>
      </c>
      <c r="Y1258" s="1" t="str">
        <f>IFERROR(__xludf.DUMMYFUNCTION("UNIQUE(S1258:W1258, TRUE)"),"")</f>
        <v/>
      </c>
      <c r="AE1258" s="1" t="str">
        <f t="shared" ref="AE1258:AI1258" si="1258">IF($A1258&lt;&gt;"", COUNTIF($D1258:$H1258, "=" &amp; Y1258),"")</f>
        <v/>
      </c>
      <c r="AF1258" s="1" t="str">
        <f t="shared" si="1258"/>
        <v/>
      </c>
      <c r="AG1258" s="1" t="str">
        <f t="shared" si="1258"/>
        <v/>
      </c>
      <c r="AH1258" s="1" t="str">
        <f t="shared" si="1258"/>
        <v/>
      </c>
      <c r="AI1258" s="1" t="str">
        <f t="shared" si="1258"/>
        <v/>
      </c>
      <c r="AJ1258" s="1" t="str">
        <f t="shared" si="3"/>
        <v/>
      </c>
      <c r="AL1258" s="1" t="str">
        <f>IFERROR(__xludf.DUMMYFUNCTION("IFERROR(TRANSPOSE(SORT(TRANSPOSE(FILTER(AE1258:AI1258, AE1258:AI1258&lt;&gt;0)),1, FALSE)))"),"")</f>
        <v/>
      </c>
      <c r="AM1258" s="1" t="str">
        <f>IFERROR(__xludf.DUMMYFUNCTION("""COMPUTED_VALUE"""),"")</f>
        <v/>
      </c>
      <c r="AN1258" s="1" t="str">
        <f>IFERROR(__xludf.DUMMYFUNCTION("""COMPUTED_VALUE"""),"")</f>
        <v/>
      </c>
      <c r="AO1258" s="1" t="str">
        <f>IFERROR(__xludf.DUMMYFUNCTION("""COMPUTED_VALUE"""),"")</f>
        <v/>
      </c>
      <c r="AP1258" s="1" t="str">
        <f>IFERROR(__xludf.DUMMYFUNCTION("""COMPUTED_VALUE"""),"")</f>
        <v/>
      </c>
      <c r="AR1258" s="1" t="s">
        <v>25</v>
      </c>
      <c r="AS1258" s="1" t="s">
        <v>25</v>
      </c>
      <c r="AT1258" s="1" t="s">
        <v>25</v>
      </c>
      <c r="AU1258" s="1" t="s">
        <v>25</v>
      </c>
      <c r="AV1258" s="1" t="s">
        <v>25</v>
      </c>
      <c r="AY1258" s="1" t="s">
        <v>25</v>
      </c>
      <c r="AZ1258" s="1" t="s">
        <v>25</v>
      </c>
      <c r="BA1258" s="1" t="s">
        <v>25</v>
      </c>
      <c r="BB1258" s="1" t="s">
        <v>25</v>
      </c>
      <c r="BC1258" s="1" t="s">
        <v>25</v>
      </c>
      <c r="BD1258" s="1"/>
      <c r="BE1258" s="1"/>
      <c r="BF1258" s="1"/>
      <c r="BG1258" s="1"/>
      <c r="BH1258" s="1"/>
      <c r="BI1258" s="1"/>
      <c r="BJ1258" s="1"/>
      <c r="BL1258" s="1" t="s">
        <v>25</v>
      </c>
    </row>
    <row r="1259" ht="15.75" customHeight="1">
      <c r="A1259" s="1"/>
      <c r="B1259" s="1"/>
      <c r="C1259" s="1"/>
      <c r="D1259" s="1" t="s">
        <v>25</v>
      </c>
      <c r="E1259" s="1" t="s">
        <v>25</v>
      </c>
      <c r="F1259" s="1" t="s">
        <v>25</v>
      </c>
      <c r="G1259" s="1" t="s">
        <v>25</v>
      </c>
      <c r="H1259" s="1" t="s">
        <v>25</v>
      </c>
      <c r="M1259" s="1"/>
      <c r="N1259" s="1"/>
      <c r="O1259" s="1"/>
      <c r="P1259" s="1"/>
      <c r="Q1259" s="1"/>
      <c r="S1259" s="1" t="s">
        <v>25</v>
      </c>
      <c r="T1259" s="1" t="s">
        <v>25</v>
      </c>
      <c r="U1259" s="1" t="s">
        <v>25</v>
      </c>
      <c r="V1259" s="1" t="s">
        <v>25</v>
      </c>
      <c r="W1259" s="1" t="s">
        <v>25</v>
      </c>
      <c r="Y1259" s="1" t="str">
        <f>IFERROR(__xludf.DUMMYFUNCTION("UNIQUE(S1259:W1259, TRUE)"),"")</f>
        <v/>
      </c>
      <c r="AE1259" s="1" t="str">
        <f t="shared" ref="AE1259:AI1259" si="1259">IF($A1259&lt;&gt;"", COUNTIF($D1259:$H1259, "=" &amp; Y1259),"")</f>
        <v/>
      </c>
      <c r="AF1259" s="1" t="str">
        <f t="shared" si="1259"/>
        <v/>
      </c>
      <c r="AG1259" s="1" t="str">
        <f t="shared" si="1259"/>
        <v/>
      </c>
      <c r="AH1259" s="1" t="str">
        <f t="shared" si="1259"/>
        <v/>
      </c>
      <c r="AI1259" s="1" t="str">
        <f t="shared" si="1259"/>
        <v/>
      </c>
      <c r="AJ1259" s="1" t="str">
        <f t="shared" si="3"/>
        <v/>
      </c>
      <c r="AL1259" s="1" t="str">
        <f>IFERROR(__xludf.DUMMYFUNCTION("IFERROR(TRANSPOSE(SORT(TRANSPOSE(FILTER(AE1259:AI1259, AE1259:AI1259&lt;&gt;0)),1, FALSE)))"),"")</f>
        <v/>
      </c>
      <c r="AM1259" s="1" t="str">
        <f>IFERROR(__xludf.DUMMYFUNCTION("""COMPUTED_VALUE"""),"")</f>
        <v/>
      </c>
      <c r="AN1259" s="1" t="str">
        <f>IFERROR(__xludf.DUMMYFUNCTION("""COMPUTED_VALUE"""),"")</f>
        <v/>
      </c>
      <c r="AO1259" s="1" t="str">
        <f>IFERROR(__xludf.DUMMYFUNCTION("""COMPUTED_VALUE"""),"")</f>
        <v/>
      </c>
      <c r="AP1259" s="1" t="str">
        <f>IFERROR(__xludf.DUMMYFUNCTION("""COMPUTED_VALUE"""),"")</f>
        <v/>
      </c>
      <c r="AR1259" s="1" t="s">
        <v>25</v>
      </c>
      <c r="AS1259" s="1" t="s">
        <v>25</v>
      </c>
      <c r="AT1259" s="1" t="s">
        <v>25</v>
      </c>
      <c r="AU1259" s="1" t="s">
        <v>25</v>
      </c>
      <c r="AV1259" s="1" t="s">
        <v>25</v>
      </c>
      <c r="AY1259" s="1" t="s">
        <v>25</v>
      </c>
      <c r="AZ1259" s="1" t="s">
        <v>25</v>
      </c>
      <c r="BA1259" s="1" t="s">
        <v>25</v>
      </c>
      <c r="BB1259" s="1" t="s">
        <v>25</v>
      </c>
      <c r="BC1259" s="1" t="s">
        <v>25</v>
      </c>
      <c r="BD1259" s="1"/>
      <c r="BE1259" s="1"/>
      <c r="BF1259" s="1"/>
      <c r="BG1259" s="1"/>
      <c r="BH1259" s="1"/>
      <c r="BI1259" s="1"/>
      <c r="BJ1259" s="1"/>
      <c r="BL1259" s="1" t="s">
        <v>25</v>
      </c>
    </row>
    <row r="1260" ht="15.75" customHeight="1">
      <c r="A1260" s="1"/>
      <c r="B1260" s="1"/>
      <c r="C1260" s="1"/>
      <c r="D1260" s="1" t="s">
        <v>25</v>
      </c>
      <c r="E1260" s="1" t="s">
        <v>25</v>
      </c>
      <c r="F1260" s="1" t="s">
        <v>25</v>
      </c>
      <c r="G1260" s="1" t="s">
        <v>25</v>
      </c>
      <c r="H1260" s="1" t="s">
        <v>25</v>
      </c>
      <c r="M1260" s="1"/>
      <c r="N1260" s="1"/>
      <c r="O1260" s="1"/>
      <c r="P1260" s="1"/>
      <c r="Q1260" s="1"/>
      <c r="S1260" s="1" t="s">
        <v>25</v>
      </c>
      <c r="T1260" s="1" t="s">
        <v>25</v>
      </c>
      <c r="U1260" s="1" t="s">
        <v>25</v>
      </c>
      <c r="V1260" s="1" t="s">
        <v>25</v>
      </c>
      <c r="W1260" s="1" t="s">
        <v>25</v>
      </c>
      <c r="Y1260" s="1" t="str">
        <f>IFERROR(__xludf.DUMMYFUNCTION("UNIQUE(S1260:W1260, TRUE)"),"")</f>
        <v/>
      </c>
      <c r="AE1260" s="1" t="str">
        <f t="shared" ref="AE1260:AI1260" si="1260">IF($A1260&lt;&gt;"", COUNTIF($D1260:$H1260, "=" &amp; Y1260),"")</f>
        <v/>
      </c>
      <c r="AF1260" s="1" t="str">
        <f t="shared" si="1260"/>
        <v/>
      </c>
      <c r="AG1260" s="1" t="str">
        <f t="shared" si="1260"/>
        <v/>
      </c>
      <c r="AH1260" s="1" t="str">
        <f t="shared" si="1260"/>
        <v/>
      </c>
      <c r="AI1260" s="1" t="str">
        <f t="shared" si="1260"/>
        <v/>
      </c>
      <c r="AJ1260" s="1" t="str">
        <f t="shared" si="3"/>
        <v/>
      </c>
      <c r="AL1260" s="1" t="str">
        <f>IFERROR(__xludf.DUMMYFUNCTION("IFERROR(TRANSPOSE(SORT(TRANSPOSE(FILTER(AE1260:AI1260, AE1260:AI1260&lt;&gt;0)),1, FALSE)))"),"")</f>
        <v/>
      </c>
      <c r="AM1260" s="1" t="str">
        <f>IFERROR(__xludf.DUMMYFUNCTION("""COMPUTED_VALUE"""),"")</f>
        <v/>
      </c>
      <c r="AN1260" s="1" t="str">
        <f>IFERROR(__xludf.DUMMYFUNCTION("""COMPUTED_VALUE"""),"")</f>
        <v/>
      </c>
      <c r="AO1260" s="1" t="str">
        <f>IFERROR(__xludf.DUMMYFUNCTION("""COMPUTED_VALUE"""),"")</f>
        <v/>
      </c>
      <c r="AP1260" s="1" t="str">
        <f>IFERROR(__xludf.DUMMYFUNCTION("""COMPUTED_VALUE"""),"")</f>
        <v/>
      </c>
      <c r="AR1260" s="1" t="s">
        <v>25</v>
      </c>
      <c r="AS1260" s="1" t="s">
        <v>25</v>
      </c>
      <c r="AT1260" s="1" t="s">
        <v>25</v>
      </c>
      <c r="AU1260" s="1" t="s">
        <v>25</v>
      </c>
      <c r="AV1260" s="1" t="s">
        <v>25</v>
      </c>
      <c r="AY1260" s="1" t="s">
        <v>25</v>
      </c>
      <c r="AZ1260" s="1" t="s">
        <v>25</v>
      </c>
      <c r="BA1260" s="1" t="s">
        <v>25</v>
      </c>
      <c r="BB1260" s="1" t="s">
        <v>25</v>
      </c>
      <c r="BC1260" s="1" t="s">
        <v>25</v>
      </c>
      <c r="BD1260" s="1"/>
      <c r="BE1260" s="1"/>
      <c r="BF1260" s="1"/>
      <c r="BG1260" s="1"/>
      <c r="BH1260" s="1"/>
      <c r="BI1260" s="1"/>
      <c r="BJ1260" s="1"/>
      <c r="BL1260" s="1" t="s">
        <v>25</v>
      </c>
    </row>
    <row r="1261" ht="15.75" customHeight="1">
      <c r="A1261" s="1"/>
      <c r="B1261" s="1"/>
      <c r="C1261" s="1"/>
      <c r="D1261" s="1" t="s">
        <v>25</v>
      </c>
      <c r="E1261" s="1" t="s">
        <v>25</v>
      </c>
      <c r="F1261" s="1" t="s">
        <v>25</v>
      </c>
      <c r="G1261" s="1" t="s">
        <v>25</v>
      </c>
      <c r="H1261" s="1" t="s">
        <v>25</v>
      </c>
      <c r="M1261" s="1"/>
      <c r="N1261" s="1"/>
      <c r="O1261" s="1"/>
      <c r="P1261" s="1"/>
      <c r="Q1261" s="1"/>
      <c r="S1261" s="1" t="s">
        <v>25</v>
      </c>
      <c r="T1261" s="1" t="s">
        <v>25</v>
      </c>
      <c r="U1261" s="1" t="s">
        <v>25</v>
      </c>
      <c r="V1261" s="1" t="s">
        <v>25</v>
      </c>
      <c r="W1261" s="1" t="s">
        <v>25</v>
      </c>
      <c r="Y1261" s="1" t="str">
        <f>IFERROR(__xludf.DUMMYFUNCTION("UNIQUE(S1261:W1261, TRUE)"),"")</f>
        <v/>
      </c>
      <c r="AE1261" s="1" t="str">
        <f t="shared" ref="AE1261:AI1261" si="1261">IF($A1261&lt;&gt;"", COUNTIF($D1261:$H1261, "=" &amp; Y1261),"")</f>
        <v/>
      </c>
      <c r="AF1261" s="1" t="str">
        <f t="shared" si="1261"/>
        <v/>
      </c>
      <c r="AG1261" s="1" t="str">
        <f t="shared" si="1261"/>
        <v/>
      </c>
      <c r="AH1261" s="1" t="str">
        <f t="shared" si="1261"/>
        <v/>
      </c>
      <c r="AI1261" s="1" t="str">
        <f t="shared" si="1261"/>
        <v/>
      </c>
      <c r="AJ1261" s="1" t="str">
        <f t="shared" si="3"/>
        <v/>
      </c>
      <c r="AL1261" s="1" t="str">
        <f>IFERROR(__xludf.DUMMYFUNCTION("IFERROR(TRANSPOSE(SORT(TRANSPOSE(FILTER(AE1261:AI1261, AE1261:AI1261&lt;&gt;0)),1, FALSE)))"),"")</f>
        <v/>
      </c>
      <c r="AM1261" s="1" t="str">
        <f>IFERROR(__xludf.DUMMYFUNCTION("""COMPUTED_VALUE"""),"")</f>
        <v/>
      </c>
      <c r="AN1261" s="1" t="str">
        <f>IFERROR(__xludf.DUMMYFUNCTION("""COMPUTED_VALUE"""),"")</f>
        <v/>
      </c>
      <c r="AO1261" s="1" t="str">
        <f>IFERROR(__xludf.DUMMYFUNCTION("""COMPUTED_VALUE"""),"")</f>
        <v/>
      </c>
      <c r="AP1261" s="1" t="str">
        <f>IFERROR(__xludf.DUMMYFUNCTION("""COMPUTED_VALUE"""),"")</f>
        <v/>
      </c>
      <c r="AR1261" s="1" t="s">
        <v>25</v>
      </c>
      <c r="AS1261" s="1" t="s">
        <v>25</v>
      </c>
      <c r="AT1261" s="1" t="s">
        <v>25</v>
      </c>
      <c r="AU1261" s="1" t="s">
        <v>25</v>
      </c>
      <c r="AV1261" s="1" t="s">
        <v>25</v>
      </c>
      <c r="AY1261" s="1" t="s">
        <v>25</v>
      </c>
      <c r="AZ1261" s="1" t="s">
        <v>25</v>
      </c>
      <c r="BA1261" s="1" t="s">
        <v>25</v>
      </c>
      <c r="BB1261" s="1" t="s">
        <v>25</v>
      </c>
      <c r="BC1261" s="1" t="s">
        <v>25</v>
      </c>
      <c r="BD1261" s="1"/>
      <c r="BE1261" s="1"/>
      <c r="BF1261" s="1"/>
      <c r="BG1261" s="1"/>
      <c r="BH1261" s="1"/>
      <c r="BI1261" s="1"/>
      <c r="BJ1261" s="1"/>
      <c r="BL1261" s="1" t="s">
        <v>25</v>
      </c>
    </row>
    <row r="1262" ht="15.75" customHeight="1">
      <c r="A1262" s="1"/>
      <c r="B1262" s="1"/>
      <c r="C1262" s="1"/>
      <c r="D1262" s="1" t="s">
        <v>25</v>
      </c>
      <c r="E1262" s="1" t="s">
        <v>25</v>
      </c>
      <c r="F1262" s="1" t="s">
        <v>25</v>
      </c>
      <c r="G1262" s="1" t="s">
        <v>25</v>
      </c>
      <c r="H1262" s="1" t="s">
        <v>25</v>
      </c>
      <c r="M1262" s="1"/>
      <c r="N1262" s="1"/>
      <c r="O1262" s="1"/>
      <c r="P1262" s="1"/>
      <c r="Q1262" s="1"/>
      <c r="S1262" s="1" t="s">
        <v>25</v>
      </c>
      <c r="T1262" s="1" t="s">
        <v>25</v>
      </c>
      <c r="U1262" s="1" t="s">
        <v>25</v>
      </c>
      <c r="V1262" s="1" t="s">
        <v>25</v>
      </c>
      <c r="W1262" s="1" t="s">
        <v>25</v>
      </c>
      <c r="Y1262" s="1" t="str">
        <f>IFERROR(__xludf.DUMMYFUNCTION("UNIQUE(S1262:W1262, TRUE)"),"")</f>
        <v/>
      </c>
      <c r="AE1262" s="1" t="str">
        <f t="shared" ref="AE1262:AI1262" si="1262">IF($A1262&lt;&gt;"", COUNTIF($D1262:$H1262, "=" &amp; Y1262),"")</f>
        <v/>
      </c>
      <c r="AF1262" s="1" t="str">
        <f t="shared" si="1262"/>
        <v/>
      </c>
      <c r="AG1262" s="1" t="str">
        <f t="shared" si="1262"/>
        <v/>
      </c>
      <c r="AH1262" s="1" t="str">
        <f t="shared" si="1262"/>
        <v/>
      </c>
      <c r="AI1262" s="1" t="str">
        <f t="shared" si="1262"/>
        <v/>
      </c>
      <c r="AJ1262" s="1" t="str">
        <f t="shared" si="3"/>
        <v/>
      </c>
      <c r="AL1262" s="1" t="str">
        <f>IFERROR(__xludf.DUMMYFUNCTION("IFERROR(TRANSPOSE(SORT(TRANSPOSE(FILTER(AE1262:AI1262, AE1262:AI1262&lt;&gt;0)),1, FALSE)))"),"")</f>
        <v/>
      </c>
      <c r="AM1262" s="1" t="str">
        <f>IFERROR(__xludf.DUMMYFUNCTION("""COMPUTED_VALUE"""),"")</f>
        <v/>
      </c>
      <c r="AN1262" s="1" t="str">
        <f>IFERROR(__xludf.DUMMYFUNCTION("""COMPUTED_VALUE"""),"")</f>
        <v/>
      </c>
      <c r="AO1262" s="1" t="str">
        <f>IFERROR(__xludf.DUMMYFUNCTION("""COMPUTED_VALUE"""),"")</f>
        <v/>
      </c>
      <c r="AP1262" s="1" t="str">
        <f>IFERROR(__xludf.DUMMYFUNCTION("""COMPUTED_VALUE"""),"")</f>
        <v/>
      </c>
      <c r="AR1262" s="1" t="s">
        <v>25</v>
      </c>
      <c r="AS1262" s="1" t="s">
        <v>25</v>
      </c>
      <c r="AT1262" s="1" t="s">
        <v>25</v>
      </c>
      <c r="AU1262" s="1" t="s">
        <v>25</v>
      </c>
      <c r="AV1262" s="1" t="s">
        <v>25</v>
      </c>
      <c r="AY1262" s="1" t="s">
        <v>25</v>
      </c>
      <c r="AZ1262" s="1" t="s">
        <v>25</v>
      </c>
      <c r="BA1262" s="1" t="s">
        <v>25</v>
      </c>
      <c r="BB1262" s="1" t="s">
        <v>25</v>
      </c>
      <c r="BC1262" s="1" t="s">
        <v>25</v>
      </c>
      <c r="BD1262" s="1"/>
      <c r="BE1262" s="1"/>
      <c r="BF1262" s="1"/>
      <c r="BG1262" s="1"/>
      <c r="BH1262" s="1"/>
      <c r="BI1262" s="1"/>
      <c r="BJ1262" s="1"/>
      <c r="BL1262" s="1" t="s">
        <v>25</v>
      </c>
    </row>
    <row r="1263" ht="15.75" customHeight="1">
      <c r="A1263" s="1"/>
      <c r="B1263" s="1"/>
      <c r="C1263" s="1"/>
      <c r="D1263" s="1" t="s">
        <v>25</v>
      </c>
      <c r="E1263" s="1" t="s">
        <v>25</v>
      </c>
      <c r="F1263" s="1" t="s">
        <v>25</v>
      </c>
      <c r="G1263" s="1" t="s">
        <v>25</v>
      </c>
      <c r="H1263" s="1" t="s">
        <v>25</v>
      </c>
      <c r="M1263" s="1"/>
      <c r="N1263" s="1"/>
      <c r="O1263" s="1"/>
      <c r="P1263" s="1"/>
      <c r="Q1263" s="1"/>
      <c r="S1263" s="1" t="s">
        <v>25</v>
      </c>
      <c r="T1263" s="1" t="s">
        <v>25</v>
      </c>
      <c r="U1263" s="1" t="s">
        <v>25</v>
      </c>
      <c r="V1263" s="1" t="s">
        <v>25</v>
      </c>
      <c r="W1263" s="1" t="s">
        <v>25</v>
      </c>
      <c r="Y1263" s="1" t="str">
        <f>IFERROR(__xludf.DUMMYFUNCTION("UNIQUE(S1263:W1263, TRUE)"),"")</f>
        <v/>
      </c>
      <c r="AE1263" s="1" t="str">
        <f t="shared" ref="AE1263:AI1263" si="1263">IF($A1263&lt;&gt;"", COUNTIF($D1263:$H1263, "=" &amp; Y1263),"")</f>
        <v/>
      </c>
      <c r="AF1263" s="1" t="str">
        <f t="shared" si="1263"/>
        <v/>
      </c>
      <c r="AG1263" s="1" t="str">
        <f t="shared" si="1263"/>
        <v/>
      </c>
      <c r="AH1263" s="1" t="str">
        <f t="shared" si="1263"/>
        <v/>
      </c>
      <c r="AI1263" s="1" t="str">
        <f t="shared" si="1263"/>
        <v/>
      </c>
      <c r="AJ1263" s="1" t="str">
        <f t="shared" si="3"/>
        <v/>
      </c>
      <c r="AL1263" s="1" t="str">
        <f>IFERROR(__xludf.DUMMYFUNCTION("IFERROR(TRANSPOSE(SORT(TRANSPOSE(FILTER(AE1263:AI1263, AE1263:AI1263&lt;&gt;0)),1, FALSE)))"),"")</f>
        <v/>
      </c>
      <c r="AM1263" s="1" t="str">
        <f>IFERROR(__xludf.DUMMYFUNCTION("""COMPUTED_VALUE"""),"")</f>
        <v/>
      </c>
      <c r="AN1263" s="1" t="str">
        <f>IFERROR(__xludf.DUMMYFUNCTION("""COMPUTED_VALUE"""),"")</f>
        <v/>
      </c>
      <c r="AO1263" s="1" t="str">
        <f>IFERROR(__xludf.DUMMYFUNCTION("""COMPUTED_VALUE"""),"")</f>
        <v/>
      </c>
      <c r="AP1263" s="1" t="str">
        <f>IFERROR(__xludf.DUMMYFUNCTION("""COMPUTED_VALUE"""),"")</f>
        <v/>
      </c>
      <c r="AR1263" s="1" t="s">
        <v>25</v>
      </c>
      <c r="AS1263" s="1" t="s">
        <v>25</v>
      </c>
      <c r="AT1263" s="1" t="s">
        <v>25</v>
      </c>
      <c r="AU1263" s="1" t="s">
        <v>25</v>
      </c>
      <c r="AV1263" s="1" t="s">
        <v>25</v>
      </c>
      <c r="AY1263" s="1" t="s">
        <v>25</v>
      </c>
      <c r="AZ1263" s="1" t="s">
        <v>25</v>
      </c>
      <c r="BA1263" s="1" t="s">
        <v>25</v>
      </c>
      <c r="BB1263" s="1" t="s">
        <v>25</v>
      </c>
      <c r="BC1263" s="1" t="s">
        <v>25</v>
      </c>
      <c r="BD1263" s="1"/>
      <c r="BE1263" s="1"/>
      <c r="BF1263" s="1"/>
      <c r="BG1263" s="1"/>
      <c r="BH1263" s="1"/>
      <c r="BI1263" s="1"/>
      <c r="BJ1263" s="1"/>
      <c r="BL1263" s="1" t="s">
        <v>25</v>
      </c>
    </row>
    <row r="1264" ht="15.75" customHeight="1">
      <c r="A1264" s="1"/>
      <c r="B1264" s="1"/>
      <c r="C1264" s="1"/>
      <c r="D1264" s="1" t="s">
        <v>25</v>
      </c>
      <c r="E1264" s="1" t="s">
        <v>25</v>
      </c>
      <c r="F1264" s="1" t="s">
        <v>25</v>
      </c>
      <c r="G1264" s="1" t="s">
        <v>25</v>
      </c>
      <c r="H1264" s="1" t="s">
        <v>25</v>
      </c>
      <c r="M1264" s="1"/>
      <c r="N1264" s="1"/>
      <c r="O1264" s="1"/>
      <c r="P1264" s="1"/>
      <c r="Q1264" s="1"/>
      <c r="S1264" s="1" t="s">
        <v>25</v>
      </c>
      <c r="T1264" s="1" t="s">
        <v>25</v>
      </c>
      <c r="U1264" s="1" t="s">
        <v>25</v>
      </c>
      <c r="V1264" s="1" t="s">
        <v>25</v>
      </c>
      <c r="W1264" s="1" t="s">
        <v>25</v>
      </c>
      <c r="Y1264" s="1" t="str">
        <f>IFERROR(__xludf.DUMMYFUNCTION("UNIQUE(S1264:W1264, TRUE)"),"")</f>
        <v/>
      </c>
      <c r="AE1264" s="1" t="str">
        <f t="shared" ref="AE1264:AI1264" si="1264">IF($A1264&lt;&gt;"", COUNTIF($D1264:$H1264, "=" &amp; Y1264),"")</f>
        <v/>
      </c>
      <c r="AF1264" s="1" t="str">
        <f t="shared" si="1264"/>
        <v/>
      </c>
      <c r="AG1264" s="1" t="str">
        <f t="shared" si="1264"/>
        <v/>
      </c>
      <c r="AH1264" s="1" t="str">
        <f t="shared" si="1264"/>
        <v/>
      </c>
      <c r="AI1264" s="1" t="str">
        <f t="shared" si="1264"/>
        <v/>
      </c>
      <c r="AJ1264" s="1" t="str">
        <f t="shared" si="3"/>
        <v/>
      </c>
      <c r="AL1264" s="1" t="str">
        <f>IFERROR(__xludf.DUMMYFUNCTION("IFERROR(TRANSPOSE(SORT(TRANSPOSE(FILTER(AE1264:AI1264, AE1264:AI1264&lt;&gt;0)),1, FALSE)))"),"")</f>
        <v/>
      </c>
      <c r="AM1264" s="1" t="str">
        <f>IFERROR(__xludf.DUMMYFUNCTION("""COMPUTED_VALUE"""),"")</f>
        <v/>
      </c>
      <c r="AN1264" s="1" t="str">
        <f>IFERROR(__xludf.DUMMYFUNCTION("""COMPUTED_VALUE"""),"")</f>
        <v/>
      </c>
      <c r="AO1264" s="1" t="str">
        <f>IFERROR(__xludf.DUMMYFUNCTION("""COMPUTED_VALUE"""),"")</f>
        <v/>
      </c>
      <c r="AP1264" s="1" t="str">
        <f>IFERROR(__xludf.DUMMYFUNCTION("""COMPUTED_VALUE"""),"")</f>
        <v/>
      </c>
      <c r="AR1264" s="1" t="s">
        <v>25</v>
      </c>
      <c r="AS1264" s="1" t="s">
        <v>25</v>
      </c>
      <c r="AT1264" s="1" t="s">
        <v>25</v>
      </c>
      <c r="AU1264" s="1" t="s">
        <v>25</v>
      </c>
      <c r="AV1264" s="1" t="s">
        <v>25</v>
      </c>
      <c r="AY1264" s="1" t="s">
        <v>25</v>
      </c>
      <c r="AZ1264" s="1" t="s">
        <v>25</v>
      </c>
      <c r="BA1264" s="1" t="s">
        <v>25</v>
      </c>
      <c r="BB1264" s="1" t="s">
        <v>25</v>
      </c>
      <c r="BC1264" s="1" t="s">
        <v>25</v>
      </c>
      <c r="BD1264" s="1"/>
      <c r="BE1264" s="1"/>
      <c r="BF1264" s="1"/>
      <c r="BG1264" s="1"/>
      <c r="BH1264" s="1"/>
      <c r="BI1264" s="1"/>
      <c r="BJ1264" s="1"/>
      <c r="BL1264" s="1" t="s">
        <v>25</v>
      </c>
    </row>
    <row r="1265" ht="15.75" customHeight="1">
      <c r="A1265" s="1"/>
      <c r="B1265" s="1"/>
      <c r="C1265" s="1"/>
      <c r="D1265" s="1" t="s">
        <v>25</v>
      </c>
      <c r="E1265" s="1" t="s">
        <v>25</v>
      </c>
      <c r="F1265" s="1" t="s">
        <v>25</v>
      </c>
      <c r="G1265" s="1" t="s">
        <v>25</v>
      </c>
      <c r="H1265" s="1" t="s">
        <v>25</v>
      </c>
      <c r="M1265" s="1"/>
      <c r="N1265" s="1"/>
      <c r="O1265" s="1"/>
      <c r="P1265" s="1"/>
      <c r="Q1265" s="1"/>
      <c r="S1265" s="1" t="s">
        <v>25</v>
      </c>
      <c r="T1265" s="1" t="s">
        <v>25</v>
      </c>
      <c r="U1265" s="1" t="s">
        <v>25</v>
      </c>
      <c r="V1265" s="1" t="s">
        <v>25</v>
      </c>
      <c r="W1265" s="1" t="s">
        <v>25</v>
      </c>
      <c r="Y1265" s="1" t="str">
        <f>IFERROR(__xludf.DUMMYFUNCTION("UNIQUE(S1265:W1265, TRUE)"),"")</f>
        <v/>
      </c>
      <c r="AE1265" s="1" t="str">
        <f t="shared" ref="AE1265:AI1265" si="1265">IF($A1265&lt;&gt;"", COUNTIF($D1265:$H1265, "=" &amp; Y1265),"")</f>
        <v/>
      </c>
      <c r="AF1265" s="1" t="str">
        <f t="shared" si="1265"/>
        <v/>
      </c>
      <c r="AG1265" s="1" t="str">
        <f t="shared" si="1265"/>
        <v/>
      </c>
      <c r="AH1265" s="1" t="str">
        <f t="shared" si="1265"/>
        <v/>
      </c>
      <c r="AI1265" s="1" t="str">
        <f t="shared" si="1265"/>
        <v/>
      </c>
      <c r="AJ1265" s="1" t="str">
        <f t="shared" si="3"/>
        <v/>
      </c>
      <c r="AL1265" s="1" t="str">
        <f>IFERROR(__xludf.DUMMYFUNCTION("IFERROR(TRANSPOSE(SORT(TRANSPOSE(FILTER(AE1265:AI1265, AE1265:AI1265&lt;&gt;0)),1, FALSE)))"),"")</f>
        <v/>
      </c>
      <c r="AM1265" s="1" t="str">
        <f>IFERROR(__xludf.DUMMYFUNCTION("""COMPUTED_VALUE"""),"")</f>
        <v/>
      </c>
      <c r="AN1265" s="1" t="str">
        <f>IFERROR(__xludf.DUMMYFUNCTION("""COMPUTED_VALUE"""),"")</f>
        <v/>
      </c>
      <c r="AO1265" s="1" t="str">
        <f>IFERROR(__xludf.DUMMYFUNCTION("""COMPUTED_VALUE"""),"")</f>
        <v/>
      </c>
      <c r="AP1265" s="1" t="str">
        <f>IFERROR(__xludf.DUMMYFUNCTION("""COMPUTED_VALUE"""),"")</f>
        <v/>
      </c>
      <c r="AR1265" s="1" t="s">
        <v>25</v>
      </c>
      <c r="AS1265" s="1" t="s">
        <v>25</v>
      </c>
      <c r="AT1265" s="1" t="s">
        <v>25</v>
      </c>
      <c r="AU1265" s="1" t="s">
        <v>25</v>
      </c>
      <c r="AV1265" s="1" t="s">
        <v>25</v>
      </c>
      <c r="AY1265" s="1" t="s">
        <v>25</v>
      </c>
      <c r="AZ1265" s="1" t="s">
        <v>25</v>
      </c>
      <c r="BA1265" s="1" t="s">
        <v>25</v>
      </c>
      <c r="BB1265" s="1" t="s">
        <v>25</v>
      </c>
      <c r="BC1265" s="1" t="s">
        <v>25</v>
      </c>
      <c r="BD1265" s="1"/>
      <c r="BE1265" s="1"/>
      <c r="BF1265" s="1"/>
      <c r="BG1265" s="1"/>
      <c r="BH1265" s="1"/>
      <c r="BI1265" s="1"/>
      <c r="BJ1265" s="1"/>
      <c r="BL1265" s="1" t="s">
        <v>25</v>
      </c>
    </row>
    <row r="1266" ht="15.75" customHeight="1">
      <c r="A1266" s="1"/>
      <c r="B1266" s="1"/>
      <c r="C1266" s="1"/>
      <c r="D1266" s="1" t="s">
        <v>25</v>
      </c>
      <c r="E1266" s="1" t="s">
        <v>25</v>
      </c>
      <c r="F1266" s="1" t="s">
        <v>25</v>
      </c>
      <c r="G1266" s="1" t="s">
        <v>25</v>
      </c>
      <c r="H1266" s="1" t="s">
        <v>25</v>
      </c>
      <c r="M1266" s="1"/>
      <c r="N1266" s="1"/>
      <c r="O1266" s="1"/>
      <c r="P1266" s="1"/>
      <c r="Q1266" s="1"/>
      <c r="S1266" s="1" t="s">
        <v>25</v>
      </c>
      <c r="T1266" s="1" t="s">
        <v>25</v>
      </c>
      <c r="U1266" s="1" t="s">
        <v>25</v>
      </c>
      <c r="V1266" s="1" t="s">
        <v>25</v>
      </c>
      <c r="W1266" s="1" t="s">
        <v>25</v>
      </c>
      <c r="Y1266" s="1" t="str">
        <f>IFERROR(__xludf.DUMMYFUNCTION("UNIQUE(S1266:W1266, TRUE)"),"")</f>
        <v/>
      </c>
      <c r="AE1266" s="1" t="str">
        <f t="shared" ref="AE1266:AI1266" si="1266">IF($A1266&lt;&gt;"", COUNTIF($D1266:$H1266, "=" &amp; Y1266),"")</f>
        <v/>
      </c>
      <c r="AF1266" s="1" t="str">
        <f t="shared" si="1266"/>
        <v/>
      </c>
      <c r="AG1266" s="1" t="str">
        <f t="shared" si="1266"/>
        <v/>
      </c>
      <c r="AH1266" s="1" t="str">
        <f t="shared" si="1266"/>
        <v/>
      </c>
      <c r="AI1266" s="1" t="str">
        <f t="shared" si="1266"/>
        <v/>
      </c>
      <c r="AJ1266" s="1" t="str">
        <f t="shared" si="3"/>
        <v/>
      </c>
      <c r="AL1266" s="1" t="str">
        <f>IFERROR(__xludf.DUMMYFUNCTION("IFERROR(TRANSPOSE(SORT(TRANSPOSE(FILTER(AE1266:AI1266, AE1266:AI1266&lt;&gt;0)),1, FALSE)))"),"")</f>
        <v/>
      </c>
      <c r="AM1266" s="1" t="str">
        <f>IFERROR(__xludf.DUMMYFUNCTION("""COMPUTED_VALUE"""),"")</f>
        <v/>
      </c>
      <c r="AN1266" s="1" t="str">
        <f>IFERROR(__xludf.DUMMYFUNCTION("""COMPUTED_VALUE"""),"")</f>
        <v/>
      </c>
      <c r="AO1266" s="1" t="str">
        <f>IFERROR(__xludf.DUMMYFUNCTION("""COMPUTED_VALUE"""),"")</f>
        <v/>
      </c>
      <c r="AP1266" s="1" t="str">
        <f>IFERROR(__xludf.DUMMYFUNCTION("""COMPUTED_VALUE"""),"")</f>
        <v/>
      </c>
      <c r="AR1266" s="1" t="s">
        <v>25</v>
      </c>
      <c r="AS1266" s="1" t="s">
        <v>25</v>
      </c>
      <c r="AT1266" s="1" t="s">
        <v>25</v>
      </c>
      <c r="AU1266" s="1" t="s">
        <v>25</v>
      </c>
      <c r="AV1266" s="1" t="s">
        <v>25</v>
      </c>
      <c r="AY1266" s="1" t="s">
        <v>25</v>
      </c>
      <c r="AZ1266" s="1" t="s">
        <v>25</v>
      </c>
      <c r="BA1266" s="1" t="s">
        <v>25</v>
      </c>
      <c r="BB1266" s="1" t="s">
        <v>25</v>
      </c>
      <c r="BC1266" s="1" t="s">
        <v>25</v>
      </c>
      <c r="BD1266" s="1"/>
      <c r="BE1266" s="1"/>
      <c r="BF1266" s="1"/>
      <c r="BG1266" s="1"/>
      <c r="BH1266" s="1"/>
      <c r="BI1266" s="1"/>
      <c r="BJ1266" s="1"/>
      <c r="BL1266" s="1" t="s">
        <v>25</v>
      </c>
    </row>
    <row r="1267" ht="15.75" customHeight="1">
      <c r="A1267" s="1"/>
      <c r="B1267" s="1"/>
      <c r="C1267" s="1"/>
      <c r="D1267" s="1" t="s">
        <v>25</v>
      </c>
      <c r="E1267" s="1" t="s">
        <v>25</v>
      </c>
      <c r="F1267" s="1" t="s">
        <v>25</v>
      </c>
      <c r="G1267" s="1" t="s">
        <v>25</v>
      </c>
      <c r="H1267" s="1" t="s">
        <v>25</v>
      </c>
      <c r="M1267" s="1"/>
      <c r="N1267" s="1"/>
      <c r="O1267" s="1"/>
      <c r="P1267" s="1"/>
      <c r="Q1267" s="1"/>
      <c r="S1267" s="1" t="s">
        <v>25</v>
      </c>
      <c r="T1267" s="1" t="s">
        <v>25</v>
      </c>
      <c r="U1267" s="1" t="s">
        <v>25</v>
      </c>
      <c r="V1267" s="1" t="s">
        <v>25</v>
      </c>
      <c r="W1267" s="1" t="s">
        <v>25</v>
      </c>
      <c r="Y1267" s="1" t="str">
        <f>IFERROR(__xludf.DUMMYFUNCTION("UNIQUE(S1267:W1267, TRUE)"),"")</f>
        <v/>
      </c>
      <c r="AE1267" s="1" t="str">
        <f t="shared" ref="AE1267:AI1267" si="1267">IF($A1267&lt;&gt;"", COUNTIF($D1267:$H1267, "=" &amp; Y1267),"")</f>
        <v/>
      </c>
      <c r="AF1267" s="1" t="str">
        <f t="shared" si="1267"/>
        <v/>
      </c>
      <c r="AG1267" s="1" t="str">
        <f t="shared" si="1267"/>
        <v/>
      </c>
      <c r="AH1267" s="1" t="str">
        <f t="shared" si="1267"/>
        <v/>
      </c>
      <c r="AI1267" s="1" t="str">
        <f t="shared" si="1267"/>
        <v/>
      </c>
      <c r="AJ1267" s="1" t="str">
        <f t="shared" si="3"/>
        <v/>
      </c>
      <c r="AL1267" s="1" t="str">
        <f>IFERROR(__xludf.DUMMYFUNCTION("IFERROR(TRANSPOSE(SORT(TRANSPOSE(FILTER(AE1267:AI1267, AE1267:AI1267&lt;&gt;0)),1, FALSE)))"),"")</f>
        <v/>
      </c>
      <c r="AM1267" s="1" t="str">
        <f>IFERROR(__xludf.DUMMYFUNCTION("""COMPUTED_VALUE"""),"")</f>
        <v/>
      </c>
      <c r="AN1267" s="1" t="str">
        <f>IFERROR(__xludf.DUMMYFUNCTION("""COMPUTED_VALUE"""),"")</f>
        <v/>
      </c>
      <c r="AO1267" s="1" t="str">
        <f>IFERROR(__xludf.DUMMYFUNCTION("""COMPUTED_VALUE"""),"")</f>
        <v/>
      </c>
      <c r="AP1267" s="1" t="str">
        <f>IFERROR(__xludf.DUMMYFUNCTION("""COMPUTED_VALUE"""),"")</f>
        <v/>
      </c>
      <c r="AR1267" s="1" t="s">
        <v>25</v>
      </c>
      <c r="AS1267" s="1" t="s">
        <v>25</v>
      </c>
      <c r="AT1267" s="1" t="s">
        <v>25</v>
      </c>
      <c r="AU1267" s="1" t="s">
        <v>25</v>
      </c>
      <c r="AV1267" s="1" t="s">
        <v>25</v>
      </c>
      <c r="AY1267" s="1" t="s">
        <v>25</v>
      </c>
      <c r="AZ1267" s="1" t="s">
        <v>25</v>
      </c>
      <c r="BA1267" s="1" t="s">
        <v>25</v>
      </c>
      <c r="BB1267" s="1" t="s">
        <v>25</v>
      </c>
      <c r="BC1267" s="1" t="s">
        <v>25</v>
      </c>
      <c r="BD1267" s="1"/>
      <c r="BE1267" s="1"/>
      <c r="BF1267" s="1"/>
      <c r="BG1267" s="1"/>
      <c r="BH1267" s="1"/>
      <c r="BI1267" s="1"/>
      <c r="BJ1267" s="1"/>
      <c r="BL1267" s="1" t="s">
        <v>25</v>
      </c>
    </row>
    <row r="1268" ht="15.75" customHeight="1">
      <c r="A1268" s="1"/>
      <c r="B1268" s="1"/>
      <c r="C1268" s="1"/>
      <c r="D1268" s="1" t="s">
        <v>25</v>
      </c>
      <c r="E1268" s="1" t="s">
        <v>25</v>
      </c>
      <c r="F1268" s="1" t="s">
        <v>25</v>
      </c>
      <c r="G1268" s="1" t="s">
        <v>25</v>
      </c>
      <c r="H1268" s="1" t="s">
        <v>25</v>
      </c>
      <c r="M1268" s="1"/>
      <c r="N1268" s="1"/>
      <c r="O1268" s="1"/>
      <c r="P1268" s="1"/>
      <c r="Q1268" s="1"/>
      <c r="S1268" s="1" t="s">
        <v>25</v>
      </c>
      <c r="T1268" s="1" t="s">
        <v>25</v>
      </c>
      <c r="U1268" s="1" t="s">
        <v>25</v>
      </c>
      <c r="V1268" s="1" t="s">
        <v>25</v>
      </c>
      <c r="W1268" s="1" t="s">
        <v>25</v>
      </c>
      <c r="Y1268" s="1" t="str">
        <f>IFERROR(__xludf.DUMMYFUNCTION("UNIQUE(S1268:W1268, TRUE)"),"")</f>
        <v/>
      </c>
      <c r="AE1268" s="1" t="str">
        <f t="shared" ref="AE1268:AI1268" si="1268">IF($A1268&lt;&gt;"", COUNTIF($D1268:$H1268, "=" &amp; Y1268),"")</f>
        <v/>
      </c>
      <c r="AF1268" s="1" t="str">
        <f t="shared" si="1268"/>
        <v/>
      </c>
      <c r="AG1268" s="1" t="str">
        <f t="shared" si="1268"/>
        <v/>
      </c>
      <c r="AH1268" s="1" t="str">
        <f t="shared" si="1268"/>
        <v/>
      </c>
      <c r="AI1268" s="1" t="str">
        <f t="shared" si="1268"/>
        <v/>
      </c>
      <c r="AJ1268" s="1" t="str">
        <f t="shared" si="3"/>
        <v/>
      </c>
      <c r="AL1268" s="1" t="str">
        <f>IFERROR(__xludf.DUMMYFUNCTION("IFERROR(TRANSPOSE(SORT(TRANSPOSE(FILTER(AE1268:AI1268, AE1268:AI1268&lt;&gt;0)),1, FALSE)))"),"")</f>
        <v/>
      </c>
      <c r="AM1268" s="1" t="str">
        <f>IFERROR(__xludf.DUMMYFUNCTION("""COMPUTED_VALUE"""),"")</f>
        <v/>
      </c>
      <c r="AN1268" s="1" t="str">
        <f>IFERROR(__xludf.DUMMYFUNCTION("""COMPUTED_VALUE"""),"")</f>
        <v/>
      </c>
      <c r="AO1268" s="1" t="str">
        <f>IFERROR(__xludf.DUMMYFUNCTION("""COMPUTED_VALUE"""),"")</f>
        <v/>
      </c>
      <c r="AP1268" s="1" t="str">
        <f>IFERROR(__xludf.DUMMYFUNCTION("""COMPUTED_VALUE"""),"")</f>
        <v/>
      </c>
      <c r="AR1268" s="1" t="s">
        <v>25</v>
      </c>
      <c r="AS1268" s="1" t="s">
        <v>25</v>
      </c>
      <c r="AT1268" s="1" t="s">
        <v>25</v>
      </c>
      <c r="AU1268" s="1" t="s">
        <v>25</v>
      </c>
      <c r="AV1268" s="1" t="s">
        <v>25</v>
      </c>
      <c r="AY1268" s="1" t="s">
        <v>25</v>
      </c>
      <c r="AZ1268" s="1" t="s">
        <v>25</v>
      </c>
      <c r="BA1268" s="1" t="s">
        <v>25</v>
      </c>
      <c r="BB1268" s="1" t="s">
        <v>25</v>
      </c>
      <c r="BC1268" s="1" t="s">
        <v>25</v>
      </c>
      <c r="BD1268" s="1"/>
      <c r="BE1268" s="1"/>
      <c r="BF1268" s="1"/>
      <c r="BG1268" s="1"/>
      <c r="BH1268" s="1"/>
      <c r="BI1268" s="1"/>
      <c r="BJ1268" s="1"/>
      <c r="BL1268" s="1" t="s">
        <v>25</v>
      </c>
    </row>
    <row r="1269" ht="15.75" customHeight="1">
      <c r="A1269" s="1"/>
      <c r="B1269" s="1"/>
      <c r="C1269" s="1"/>
      <c r="D1269" s="1" t="s">
        <v>25</v>
      </c>
      <c r="E1269" s="1" t="s">
        <v>25</v>
      </c>
      <c r="F1269" s="1" t="s">
        <v>25</v>
      </c>
      <c r="G1269" s="1" t="s">
        <v>25</v>
      </c>
      <c r="H1269" s="1" t="s">
        <v>25</v>
      </c>
      <c r="M1269" s="1"/>
      <c r="N1269" s="1"/>
      <c r="O1269" s="1"/>
      <c r="P1269" s="1"/>
      <c r="Q1269" s="1"/>
      <c r="S1269" s="1" t="s">
        <v>25</v>
      </c>
      <c r="T1269" s="1" t="s">
        <v>25</v>
      </c>
      <c r="U1269" s="1" t="s">
        <v>25</v>
      </c>
      <c r="V1269" s="1" t="s">
        <v>25</v>
      </c>
      <c r="W1269" s="1" t="s">
        <v>25</v>
      </c>
      <c r="Y1269" s="1" t="str">
        <f>IFERROR(__xludf.DUMMYFUNCTION("UNIQUE(S1269:W1269, TRUE)"),"")</f>
        <v/>
      </c>
      <c r="AE1269" s="1" t="str">
        <f t="shared" ref="AE1269:AI1269" si="1269">IF($A1269&lt;&gt;"", COUNTIF($D1269:$H1269, "=" &amp; Y1269),"")</f>
        <v/>
      </c>
      <c r="AF1269" s="1" t="str">
        <f t="shared" si="1269"/>
        <v/>
      </c>
      <c r="AG1269" s="1" t="str">
        <f t="shared" si="1269"/>
        <v/>
      </c>
      <c r="AH1269" s="1" t="str">
        <f t="shared" si="1269"/>
        <v/>
      </c>
      <c r="AI1269" s="1" t="str">
        <f t="shared" si="1269"/>
        <v/>
      </c>
      <c r="AJ1269" s="1" t="str">
        <f t="shared" si="3"/>
        <v/>
      </c>
      <c r="AL1269" s="1" t="str">
        <f>IFERROR(__xludf.DUMMYFUNCTION("IFERROR(TRANSPOSE(SORT(TRANSPOSE(FILTER(AE1269:AI1269, AE1269:AI1269&lt;&gt;0)),1, FALSE)))"),"")</f>
        <v/>
      </c>
      <c r="AM1269" s="1" t="str">
        <f>IFERROR(__xludf.DUMMYFUNCTION("""COMPUTED_VALUE"""),"")</f>
        <v/>
      </c>
      <c r="AN1269" s="1" t="str">
        <f>IFERROR(__xludf.DUMMYFUNCTION("""COMPUTED_VALUE"""),"")</f>
        <v/>
      </c>
      <c r="AO1269" s="1" t="str">
        <f>IFERROR(__xludf.DUMMYFUNCTION("""COMPUTED_VALUE"""),"")</f>
        <v/>
      </c>
      <c r="AP1269" s="1" t="str">
        <f>IFERROR(__xludf.DUMMYFUNCTION("""COMPUTED_VALUE"""),"")</f>
        <v/>
      </c>
      <c r="AR1269" s="1" t="s">
        <v>25</v>
      </c>
      <c r="AS1269" s="1" t="s">
        <v>25</v>
      </c>
      <c r="AT1269" s="1" t="s">
        <v>25</v>
      </c>
      <c r="AU1269" s="1" t="s">
        <v>25</v>
      </c>
      <c r="AV1269" s="1" t="s">
        <v>25</v>
      </c>
      <c r="AY1269" s="1" t="s">
        <v>25</v>
      </c>
      <c r="AZ1269" s="1" t="s">
        <v>25</v>
      </c>
      <c r="BA1269" s="1" t="s">
        <v>25</v>
      </c>
      <c r="BB1269" s="1" t="s">
        <v>25</v>
      </c>
      <c r="BC1269" s="1" t="s">
        <v>25</v>
      </c>
      <c r="BD1269" s="1"/>
      <c r="BE1269" s="1"/>
      <c r="BF1269" s="1"/>
      <c r="BG1269" s="1"/>
      <c r="BH1269" s="1"/>
      <c r="BI1269" s="1"/>
      <c r="BJ1269" s="1"/>
      <c r="BL1269" s="1" t="s">
        <v>25</v>
      </c>
    </row>
    <row r="1270" ht="15.75" customHeight="1">
      <c r="A1270" s="1"/>
      <c r="B1270" s="1"/>
      <c r="C1270" s="1"/>
      <c r="D1270" s="1" t="s">
        <v>25</v>
      </c>
      <c r="E1270" s="1" t="s">
        <v>25</v>
      </c>
      <c r="F1270" s="1" t="s">
        <v>25</v>
      </c>
      <c r="G1270" s="1" t="s">
        <v>25</v>
      </c>
      <c r="H1270" s="1" t="s">
        <v>25</v>
      </c>
      <c r="M1270" s="1"/>
      <c r="N1270" s="1"/>
      <c r="O1270" s="1"/>
      <c r="P1270" s="1"/>
      <c r="Q1270" s="1"/>
      <c r="S1270" s="1" t="s">
        <v>25</v>
      </c>
      <c r="T1270" s="1" t="s">
        <v>25</v>
      </c>
      <c r="U1270" s="1" t="s">
        <v>25</v>
      </c>
      <c r="V1270" s="1" t="s">
        <v>25</v>
      </c>
      <c r="W1270" s="1" t="s">
        <v>25</v>
      </c>
      <c r="Y1270" s="1" t="str">
        <f>IFERROR(__xludf.DUMMYFUNCTION("UNIQUE(S1270:W1270, TRUE)"),"")</f>
        <v/>
      </c>
      <c r="AE1270" s="1" t="str">
        <f t="shared" ref="AE1270:AI1270" si="1270">IF($A1270&lt;&gt;"", COUNTIF($D1270:$H1270, "=" &amp; Y1270),"")</f>
        <v/>
      </c>
      <c r="AF1270" s="1" t="str">
        <f t="shared" si="1270"/>
        <v/>
      </c>
      <c r="AG1270" s="1" t="str">
        <f t="shared" si="1270"/>
        <v/>
      </c>
      <c r="AH1270" s="1" t="str">
        <f t="shared" si="1270"/>
        <v/>
      </c>
      <c r="AI1270" s="1" t="str">
        <f t="shared" si="1270"/>
        <v/>
      </c>
      <c r="AJ1270" s="1" t="str">
        <f t="shared" si="3"/>
        <v/>
      </c>
      <c r="AL1270" s="1" t="str">
        <f>IFERROR(__xludf.DUMMYFUNCTION("IFERROR(TRANSPOSE(SORT(TRANSPOSE(FILTER(AE1270:AI1270, AE1270:AI1270&lt;&gt;0)),1, FALSE)))"),"")</f>
        <v/>
      </c>
      <c r="AM1270" s="1" t="str">
        <f>IFERROR(__xludf.DUMMYFUNCTION("""COMPUTED_VALUE"""),"")</f>
        <v/>
      </c>
      <c r="AN1270" s="1" t="str">
        <f>IFERROR(__xludf.DUMMYFUNCTION("""COMPUTED_VALUE"""),"")</f>
        <v/>
      </c>
      <c r="AO1270" s="1" t="str">
        <f>IFERROR(__xludf.DUMMYFUNCTION("""COMPUTED_VALUE"""),"")</f>
        <v/>
      </c>
      <c r="AP1270" s="1" t="str">
        <f>IFERROR(__xludf.DUMMYFUNCTION("""COMPUTED_VALUE"""),"")</f>
        <v/>
      </c>
      <c r="AR1270" s="1" t="s">
        <v>25</v>
      </c>
      <c r="AS1270" s="1" t="s">
        <v>25</v>
      </c>
      <c r="AT1270" s="1" t="s">
        <v>25</v>
      </c>
      <c r="AU1270" s="1" t="s">
        <v>25</v>
      </c>
      <c r="AV1270" s="1" t="s">
        <v>25</v>
      </c>
      <c r="AY1270" s="1" t="s">
        <v>25</v>
      </c>
      <c r="AZ1270" s="1" t="s">
        <v>25</v>
      </c>
      <c r="BA1270" s="1" t="s">
        <v>25</v>
      </c>
      <c r="BB1270" s="1" t="s">
        <v>25</v>
      </c>
      <c r="BC1270" s="1" t="s">
        <v>25</v>
      </c>
      <c r="BD1270" s="1"/>
      <c r="BE1270" s="1"/>
      <c r="BF1270" s="1"/>
      <c r="BG1270" s="1"/>
      <c r="BH1270" s="1"/>
      <c r="BI1270" s="1"/>
      <c r="BJ1270" s="1"/>
      <c r="BL1270" s="1" t="s">
        <v>25</v>
      </c>
    </row>
    <row r="1271" ht="15.75" customHeight="1">
      <c r="A1271" s="1"/>
      <c r="B1271" s="1"/>
      <c r="C1271" s="1"/>
      <c r="D1271" s="1" t="s">
        <v>25</v>
      </c>
      <c r="E1271" s="1" t="s">
        <v>25</v>
      </c>
      <c r="F1271" s="1" t="s">
        <v>25</v>
      </c>
      <c r="G1271" s="1" t="s">
        <v>25</v>
      </c>
      <c r="H1271" s="1" t="s">
        <v>25</v>
      </c>
      <c r="M1271" s="1"/>
      <c r="N1271" s="1"/>
      <c r="O1271" s="1"/>
      <c r="P1271" s="1"/>
      <c r="Q1271" s="1"/>
      <c r="S1271" s="1" t="s">
        <v>25</v>
      </c>
      <c r="T1271" s="1" t="s">
        <v>25</v>
      </c>
      <c r="U1271" s="1" t="s">
        <v>25</v>
      </c>
      <c r="V1271" s="1" t="s">
        <v>25</v>
      </c>
      <c r="W1271" s="1" t="s">
        <v>25</v>
      </c>
      <c r="Y1271" s="1" t="str">
        <f>IFERROR(__xludf.DUMMYFUNCTION("UNIQUE(S1271:W1271, TRUE)"),"")</f>
        <v/>
      </c>
      <c r="AE1271" s="1" t="str">
        <f t="shared" ref="AE1271:AI1271" si="1271">IF($A1271&lt;&gt;"", COUNTIF($D1271:$H1271, "=" &amp; Y1271),"")</f>
        <v/>
      </c>
      <c r="AF1271" s="1" t="str">
        <f t="shared" si="1271"/>
        <v/>
      </c>
      <c r="AG1271" s="1" t="str">
        <f t="shared" si="1271"/>
        <v/>
      </c>
      <c r="AH1271" s="1" t="str">
        <f t="shared" si="1271"/>
        <v/>
      </c>
      <c r="AI1271" s="1" t="str">
        <f t="shared" si="1271"/>
        <v/>
      </c>
      <c r="AJ1271" s="1" t="str">
        <f t="shared" si="3"/>
        <v/>
      </c>
      <c r="AL1271" s="1" t="str">
        <f>IFERROR(__xludf.DUMMYFUNCTION("IFERROR(TRANSPOSE(SORT(TRANSPOSE(FILTER(AE1271:AI1271, AE1271:AI1271&lt;&gt;0)),1, FALSE)))"),"")</f>
        <v/>
      </c>
      <c r="AM1271" s="1" t="str">
        <f>IFERROR(__xludf.DUMMYFUNCTION("""COMPUTED_VALUE"""),"")</f>
        <v/>
      </c>
      <c r="AN1271" s="1" t="str">
        <f>IFERROR(__xludf.DUMMYFUNCTION("""COMPUTED_VALUE"""),"")</f>
        <v/>
      </c>
      <c r="AO1271" s="1" t="str">
        <f>IFERROR(__xludf.DUMMYFUNCTION("""COMPUTED_VALUE"""),"")</f>
        <v/>
      </c>
      <c r="AP1271" s="1" t="str">
        <f>IFERROR(__xludf.DUMMYFUNCTION("""COMPUTED_VALUE"""),"")</f>
        <v/>
      </c>
      <c r="AR1271" s="1" t="s">
        <v>25</v>
      </c>
      <c r="AS1271" s="1" t="s">
        <v>25</v>
      </c>
      <c r="AT1271" s="1" t="s">
        <v>25</v>
      </c>
      <c r="AU1271" s="1" t="s">
        <v>25</v>
      </c>
      <c r="AV1271" s="1" t="s">
        <v>25</v>
      </c>
      <c r="AY1271" s="1" t="s">
        <v>25</v>
      </c>
      <c r="AZ1271" s="1" t="s">
        <v>25</v>
      </c>
      <c r="BA1271" s="1" t="s">
        <v>25</v>
      </c>
      <c r="BB1271" s="1" t="s">
        <v>25</v>
      </c>
      <c r="BC1271" s="1" t="s">
        <v>25</v>
      </c>
      <c r="BD1271" s="1"/>
      <c r="BE1271" s="1"/>
      <c r="BF1271" s="1"/>
      <c r="BG1271" s="1"/>
      <c r="BH1271" s="1"/>
      <c r="BI1271" s="1"/>
      <c r="BJ1271" s="1"/>
      <c r="BL1271" s="1" t="s">
        <v>25</v>
      </c>
    </row>
    <row r="1272" ht="15.75" customHeight="1">
      <c r="A1272" s="1"/>
      <c r="B1272" s="1"/>
      <c r="C1272" s="1"/>
      <c r="D1272" s="1" t="s">
        <v>25</v>
      </c>
      <c r="E1272" s="1" t="s">
        <v>25</v>
      </c>
      <c r="F1272" s="1" t="s">
        <v>25</v>
      </c>
      <c r="G1272" s="1" t="s">
        <v>25</v>
      </c>
      <c r="H1272" s="1" t="s">
        <v>25</v>
      </c>
      <c r="M1272" s="1"/>
      <c r="N1272" s="1"/>
      <c r="O1272" s="1"/>
      <c r="P1272" s="1"/>
      <c r="Q1272" s="1"/>
      <c r="S1272" s="1" t="s">
        <v>25</v>
      </c>
      <c r="T1272" s="1" t="s">
        <v>25</v>
      </c>
      <c r="U1272" s="1" t="s">
        <v>25</v>
      </c>
      <c r="V1272" s="1" t="s">
        <v>25</v>
      </c>
      <c r="W1272" s="1" t="s">
        <v>25</v>
      </c>
      <c r="Y1272" s="1" t="str">
        <f>IFERROR(__xludf.DUMMYFUNCTION("UNIQUE(S1272:W1272, TRUE)"),"")</f>
        <v/>
      </c>
      <c r="AE1272" s="1" t="str">
        <f t="shared" ref="AE1272:AI1272" si="1272">IF($A1272&lt;&gt;"", COUNTIF($D1272:$H1272, "=" &amp; Y1272),"")</f>
        <v/>
      </c>
      <c r="AF1272" s="1" t="str">
        <f t="shared" si="1272"/>
        <v/>
      </c>
      <c r="AG1272" s="1" t="str">
        <f t="shared" si="1272"/>
        <v/>
      </c>
      <c r="AH1272" s="1" t="str">
        <f t="shared" si="1272"/>
        <v/>
      </c>
      <c r="AI1272" s="1" t="str">
        <f t="shared" si="1272"/>
        <v/>
      </c>
      <c r="AJ1272" s="1" t="str">
        <f t="shared" si="3"/>
        <v/>
      </c>
      <c r="AL1272" s="1" t="str">
        <f>IFERROR(__xludf.DUMMYFUNCTION("IFERROR(TRANSPOSE(SORT(TRANSPOSE(FILTER(AE1272:AI1272, AE1272:AI1272&lt;&gt;0)),1, FALSE)))"),"")</f>
        <v/>
      </c>
      <c r="AM1272" s="1" t="str">
        <f>IFERROR(__xludf.DUMMYFUNCTION("""COMPUTED_VALUE"""),"")</f>
        <v/>
      </c>
      <c r="AN1272" s="1" t="str">
        <f>IFERROR(__xludf.DUMMYFUNCTION("""COMPUTED_VALUE"""),"")</f>
        <v/>
      </c>
      <c r="AO1272" s="1" t="str">
        <f>IFERROR(__xludf.DUMMYFUNCTION("""COMPUTED_VALUE"""),"")</f>
        <v/>
      </c>
      <c r="AP1272" s="1" t="str">
        <f>IFERROR(__xludf.DUMMYFUNCTION("""COMPUTED_VALUE"""),"")</f>
        <v/>
      </c>
      <c r="AR1272" s="1" t="s">
        <v>25</v>
      </c>
      <c r="AS1272" s="1" t="s">
        <v>25</v>
      </c>
      <c r="AT1272" s="1" t="s">
        <v>25</v>
      </c>
      <c r="AU1272" s="1" t="s">
        <v>25</v>
      </c>
      <c r="AV1272" s="1" t="s">
        <v>25</v>
      </c>
      <c r="AY1272" s="1" t="s">
        <v>25</v>
      </c>
      <c r="AZ1272" s="1" t="s">
        <v>25</v>
      </c>
      <c r="BA1272" s="1" t="s">
        <v>25</v>
      </c>
      <c r="BB1272" s="1" t="s">
        <v>25</v>
      </c>
      <c r="BC1272" s="1" t="s">
        <v>25</v>
      </c>
      <c r="BD1272" s="1"/>
      <c r="BE1272" s="1"/>
      <c r="BF1272" s="1"/>
      <c r="BG1272" s="1"/>
      <c r="BH1272" s="1"/>
      <c r="BI1272" s="1"/>
      <c r="BJ1272" s="1"/>
      <c r="BL1272" s="1" t="s">
        <v>25</v>
      </c>
    </row>
    <row r="1273" ht="15.75" customHeight="1">
      <c r="A1273" s="1"/>
      <c r="B1273" s="1"/>
      <c r="C1273" s="1"/>
      <c r="D1273" s="1" t="s">
        <v>25</v>
      </c>
      <c r="E1273" s="1" t="s">
        <v>25</v>
      </c>
      <c r="F1273" s="1" t="s">
        <v>25</v>
      </c>
      <c r="G1273" s="1" t="s">
        <v>25</v>
      </c>
      <c r="H1273" s="1" t="s">
        <v>25</v>
      </c>
      <c r="M1273" s="1"/>
      <c r="N1273" s="1"/>
      <c r="O1273" s="1"/>
      <c r="P1273" s="1"/>
      <c r="Q1273" s="1"/>
      <c r="S1273" s="1" t="s">
        <v>25</v>
      </c>
      <c r="T1273" s="1" t="s">
        <v>25</v>
      </c>
      <c r="U1273" s="1" t="s">
        <v>25</v>
      </c>
      <c r="V1273" s="1" t="s">
        <v>25</v>
      </c>
      <c r="W1273" s="1" t="s">
        <v>25</v>
      </c>
      <c r="Y1273" s="1" t="str">
        <f>IFERROR(__xludf.DUMMYFUNCTION("UNIQUE(S1273:W1273, TRUE)"),"")</f>
        <v/>
      </c>
      <c r="AE1273" s="1" t="str">
        <f t="shared" ref="AE1273:AI1273" si="1273">IF($A1273&lt;&gt;"", COUNTIF($D1273:$H1273, "=" &amp; Y1273),"")</f>
        <v/>
      </c>
      <c r="AF1273" s="1" t="str">
        <f t="shared" si="1273"/>
        <v/>
      </c>
      <c r="AG1273" s="1" t="str">
        <f t="shared" si="1273"/>
        <v/>
      </c>
      <c r="AH1273" s="1" t="str">
        <f t="shared" si="1273"/>
        <v/>
      </c>
      <c r="AI1273" s="1" t="str">
        <f t="shared" si="1273"/>
        <v/>
      </c>
      <c r="AJ1273" s="1" t="str">
        <f t="shared" si="3"/>
        <v/>
      </c>
      <c r="AL1273" s="1" t="str">
        <f>IFERROR(__xludf.DUMMYFUNCTION("IFERROR(TRANSPOSE(SORT(TRANSPOSE(FILTER(AE1273:AI1273, AE1273:AI1273&lt;&gt;0)),1, FALSE)))"),"")</f>
        <v/>
      </c>
      <c r="AM1273" s="1" t="str">
        <f>IFERROR(__xludf.DUMMYFUNCTION("""COMPUTED_VALUE"""),"")</f>
        <v/>
      </c>
      <c r="AN1273" s="1" t="str">
        <f>IFERROR(__xludf.DUMMYFUNCTION("""COMPUTED_VALUE"""),"")</f>
        <v/>
      </c>
      <c r="AO1273" s="1" t="str">
        <f>IFERROR(__xludf.DUMMYFUNCTION("""COMPUTED_VALUE"""),"")</f>
        <v/>
      </c>
      <c r="AP1273" s="1" t="str">
        <f>IFERROR(__xludf.DUMMYFUNCTION("""COMPUTED_VALUE"""),"")</f>
        <v/>
      </c>
      <c r="AR1273" s="1" t="s">
        <v>25</v>
      </c>
      <c r="AS1273" s="1" t="s">
        <v>25</v>
      </c>
      <c r="AT1273" s="1" t="s">
        <v>25</v>
      </c>
      <c r="AU1273" s="1" t="s">
        <v>25</v>
      </c>
      <c r="AV1273" s="1" t="s">
        <v>25</v>
      </c>
      <c r="AY1273" s="1" t="s">
        <v>25</v>
      </c>
      <c r="AZ1273" s="1" t="s">
        <v>25</v>
      </c>
      <c r="BA1273" s="1" t="s">
        <v>25</v>
      </c>
      <c r="BB1273" s="1" t="s">
        <v>25</v>
      </c>
      <c r="BC1273" s="1" t="s">
        <v>25</v>
      </c>
      <c r="BD1273" s="1"/>
      <c r="BE1273" s="1"/>
      <c r="BF1273" s="1"/>
      <c r="BG1273" s="1"/>
      <c r="BH1273" s="1"/>
      <c r="BI1273" s="1"/>
      <c r="BJ1273" s="1"/>
      <c r="BL1273" s="1" t="s">
        <v>25</v>
      </c>
    </row>
    <row r="1274" ht="15.75" customHeight="1">
      <c r="A1274" s="1"/>
      <c r="B1274" s="1"/>
      <c r="C1274" s="1"/>
      <c r="D1274" s="1" t="s">
        <v>25</v>
      </c>
      <c r="E1274" s="1" t="s">
        <v>25</v>
      </c>
      <c r="F1274" s="1" t="s">
        <v>25</v>
      </c>
      <c r="G1274" s="1" t="s">
        <v>25</v>
      </c>
      <c r="H1274" s="1" t="s">
        <v>25</v>
      </c>
      <c r="M1274" s="1"/>
      <c r="N1274" s="1"/>
      <c r="O1274" s="1"/>
      <c r="P1274" s="1"/>
      <c r="Q1274" s="1"/>
      <c r="S1274" s="1" t="s">
        <v>25</v>
      </c>
      <c r="T1274" s="1" t="s">
        <v>25</v>
      </c>
      <c r="U1274" s="1" t="s">
        <v>25</v>
      </c>
      <c r="V1274" s="1" t="s">
        <v>25</v>
      </c>
      <c r="W1274" s="1" t="s">
        <v>25</v>
      </c>
      <c r="Y1274" s="1" t="str">
        <f>IFERROR(__xludf.DUMMYFUNCTION("UNIQUE(S1274:W1274, TRUE)"),"")</f>
        <v/>
      </c>
      <c r="AE1274" s="1" t="str">
        <f t="shared" ref="AE1274:AI1274" si="1274">IF($A1274&lt;&gt;"", COUNTIF($D1274:$H1274, "=" &amp; Y1274),"")</f>
        <v/>
      </c>
      <c r="AF1274" s="1" t="str">
        <f t="shared" si="1274"/>
        <v/>
      </c>
      <c r="AG1274" s="1" t="str">
        <f t="shared" si="1274"/>
        <v/>
      </c>
      <c r="AH1274" s="1" t="str">
        <f t="shared" si="1274"/>
        <v/>
      </c>
      <c r="AI1274" s="1" t="str">
        <f t="shared" si="1274"/>
        <v/>
      </c>
      <c r="AJ1274" s="1" t="str">
        <f t="shared" si="3"/>
        <v/>
      </c>
      <c r="AL1274" s="1" t="str">
        <f>IFERROR(__xludf.DUMMYFUNCTION("IFERROR(TRANSPOSE(SORT(TRANSPOSE(FILTER(AE1274:AI1274, AE1274:AI1274&lt;&gt;0)),1, FALSE)))"),"")</f>
        <v/>
      </c>
      <c r="AM1274" s="1" t="str">
        <f>IFERROR(__xludf.DUMMYFUNCTION("""COMPUTED_VALUE"""),"")</f>
        <v/>
      </c>
      <c r="AN1274" s="1" t="str">
        <f>IFERROR(__xludf.DUMMYFUNCTION("""COMPUTED_VALUE"""),"")</f>
        <v/>
      </c>
      <c r="AO1274" s="1" t="str">
        <f>IFERROR(__xludf.DUMMYFUNCTION("""COMPUTED_VALUE"""),"")</f>
        <v/>
      </c>
      <c r="AP1274" s="1" t="str">
        <f>IFERROR(__xludf.DUMMYFUNCTION("""COMPUTED_VALUE"""),"")</f>
        <v/>
      </c>
      <c r="AR1274" s="1" t="s">
        <v>25</v>
      </c>
      <c r="AS1274" s="1" t="s">
        <v>25</v>
      </c>
      <c r="AT1274" s="1" t="s">
        <v>25</v>
      </c>
      <c r="AU1274" s="1" t="s">
        <v>25</v>
      </c>
      <c r="AV1274" s="1" t="s">
        <v>25</v>
      </c>
      <c r="AY1274" s="1" t="s">
        <v>25</v>
      </c>
      <c r="AZ1274" s="1" t="s">
        <v>25</v>
      </c>
      <c r="BA1274" s="1" t="s">
        <v>25</v>
      </c>
      <c r="BB1274" s="1" t="s">
        <v>25</v>
      </c>
      <c r="BC1274" s="1" t="s">
        <v>25</v>
      </c>
      <c r="BD1274" s="1"/>
      <c r="BE1274" s="1"/>
      <c r="BF1274" s="1"/>
      <c r="BG1274" s="1"/>
      <c r="BH1274" s="1"/>
      <c r="BI1274" s="1"/>
      <c r="BJ1274" s="1"/>
      <c r="BL1274" s="1" t="s">
        <v>25</v>
      </c>
    </row>
    <row r="1275" ht="15.75" customHeight="1">
      <c r="A1275" s="1"/>
      <c r="B1275" s="1"/>
      <c r="C1275" s="1"/>
      <c r="D1275" s="1" t="s">
        <v>25</v>
      </c>
      <c r="E1275" s="1" t="s">
        <v>25</v>
      </c>
      <c r="F1275" s="1" t="s">
        <v>25</v>
      </c>
      <c r="G1275" s="1" t="s">
        <v>25</v>
      </c>
      <c r="H1275" s="1" t="s">
        <v>25</v>
      </c>
      <c r="M1275" s="1"/>
      <c r="N1275" s="1"/>
      <c r="O1275" s="1"/>
      <c r="P1275" s="1"/>
      <c r="Q1275" s="1"/>
      <c r="S1275" s="1" t="s">
        <v>25</v>
      </c>
      <c r="T1275" s="1" t="s">
        <v>25</v>
      </c>
      <c r="U1275" s="1" t="s">
        <v>25</v>
      </c>
      <c r="V1275" s="1" t="s">
        <v>25</v>
      </c>
      <c r="W1275" s="1" t="s">
        <v>25</v>
      </c>
      <c r="Y1275" s="1" t="str">
        <f>IFERROR(__xludf.DUMMYFUNCTION("UNIQUE(S1275:W1275, TRUE)"),"")</f>
        <v/>
      </c>
      <c r="AE1275" s="1" t="str">
        <f t="shared" ref="AE1275:AI1275" si="1275">IF($A1275&lt;&gt;"", COUNTIF($D1275:$H1275, "=" &amp; Y1275),"")</f>
        <v/>
      </c>
      <c r="AF1275" s="1" t="str">
        <f t="shared" si="1275"/>
        <v/>
      </c>
      <c r="AG1275" s="1" t="str">
        <f t="shared" si="1275"/>
        <v/>
      </c>
      <c r="AH1275" s="1" t="str">
        <f t="shared" si="1275"/>
        <v/>
      </c>
      <c r="AI1275" s="1" t="str">
        <f t="shared" si="1275"/>
        <v/>
      </c>
      <c r="AJ1275" s="1" t="str">
        <f t="shared" si="3"/>
        <v/>
      </c>
      <c r="AL1275" s="1" t="str">
        <f>IFERROR(__xludf.DUMMYFUNCTION("IFERROR(TRANSPOSE(SORT(TRANSPOSE(FILTER(AE1275:AI1275, AE1275:AI1275&lt;&gt;0)),1, FALSE)))"),"")</f>
        <v/>
      </c>
      <c r="AM1275" s="1" t="str">
        <f>IFERROR(__xludf.DUMMYFUNCTION("""COMPUTED_VALUE"""),"")</f>
        <v/>
      </c>
      <c r="AN1275" s="1" t="str">
        <f>IFERROR(__xludf.DUMMYFUNCTION("""COMPUTED_VALUE"""),"")</f>
        <v/>
      </c>
      <c r="AO1275" s="1" t="str">
        <f>IFERROR(__xludf.DUMMYFUNCTION("""COMPUTED_VALUE"""),"")</f>
        <v/>
      </c>
      <c r="AP1275" s="1" t="str">
        <f>IFERROR(__xludf.DUMMYFUNCTION("""COMPUTED_VALUE"""),"")</f>
        <v/>
      </c>
      <c r="AR1275" s="1" t="s">
        <v>25</v>
      </c>
      <c r="AS1275" s="1" t="s">
        <v>25</v>
      </c>
      <c r="AT1275" s="1" t="s">
        <v>25</v>
      </c>
      <c r="AU1275" s="1" t="s">
        <v>25</v>
      </c>
      <c r="AV1275" s="1" t="s">
        <v>25</v>
      </c>
      <c r="AY1275" s="1" t="s">
        <v>25</v>
      </c>
      <c r="AZ1275" s="1" t="s">
        <v>25</v>
      </c>
      <c r="BA1275" s="1" t="s">
        <v>25</v>
      </c>
      <c r="BB1275" s="1" t="s">
        <v>25</v>
      </c>
      <c r="BC1275" s="1" t="s">
        <v>25</v>
      </c>
      <c r="BD1275" s="1"/>
      <c r="BE1275" s="1"/>
      <c r="BF1275" s="1"/>
      <c r="BG1275" s="1"/>
      <c r="BH1275" s="1"/>
      <c r="BI1275" s="1"/>
      <c r="BJ1275" s="1"/>
      <c r="BL1275" s="1" t="s">
        <v>25</v>
      </c>
    </row>
    <row r="1276" ht="15.75" customHeight="1">
      <c r="A1276" s="1"/>
      <c r="B1276" s="1"/>
      <c r="C1276" s="1"/>
      <c r="D1276" s="1" t="s">
        <v>25</v>
      </c>
      <c r="E1276" s="1" t="s">
        <v>25</v>
      </c>
      <c r="F1276" s="1" t="s">
        <v>25</v>
      </c>
      <c r="G1276" s="1" t="s">
        <v>25</v>
      </c>
      <c r="H1276" s="1" t="s">
        <v>25</v>
      </c>
      <c r="M1276" s="1"/>
      <c r="N1276" s="1"/>
      <c r="O1276" s="1"/>
      <c r="P1276" s="1"/>
      <c r="Q1276" s="1"/>
      <c r="S1276" s="1" t="s">
        <v>25</v>
      </c>
      <c r="T1276" s="1" t="s">
        <v>25</v>
      </c>
      <c r="U1276" s="1" t="s">
        <v>25</v>
      </c>
      <c r="V1276" s="1" t="s">
        <v>25</v>
      </c>
      <c r="W1276" s="1" t="s">
        <v>25</v>
      </c>
      <c r="Y1276" s="1" t="str">
        <f>IFERROR(__xludf.DUMMYFUNCTION("UNIQUE(S1276:W1276, TRUE)"),"")</f>
        <v/>
      </c>
      <c r="AE1276" s="1" t="str">
        <f t="shared" ref="AE1276:AI1276" si="1276">IF($A1276&lt;&gt;"", COUNTIF($D1276:$H1276, "=" &amp; Y1276),"")</f>
        <v/>
      </c>
      <c r="AF1276" s="1" t="str">
        <f t="shared" si="1276"/>
        <v/>
      </c>
      <c r="AG1276" s="1" t="str">
        <f t="shared" si="1276"/>
        <v/>
      </c>
      <c r="AH1276" s="1" t="str">
        <f t="shared" si="1276"/>
        <v/>
      </c>
      <c r="AI1276" s="1" t="str">
        <f t="shared" si="1276"/>
        <v/>
      </c>
      <c r="AJ1276" s="1" t="str">
        <f t="shared" si="3"/>
        <v/>
      </c>
      <c r="AL1276" s="1" t="str">
        <f>IFERROR(__xludf.DUMMYFUNCTION("IFERROR(TRANSPOSE(SORT(TRANSPOSE(FILTER(AE1276:AI1276, AE1276:AI1276&lt;&gt;0)),1, FALSE)))"),"")</f>
        <v/>
      </c>
      <c r="AM1276" s="1" t="str">
        <f>IFERROR(__xludf.DUMMYFUNCTION("""COMPUTED_VALUE"""),"")</f>
        <v/>
      </c>
      <c r="AN1276" s="1" t="str">
        <f>IFERROR(__xludf.DUMMYFUNCTION("""COMPUTED_VALUE"""),"")</f>
        <v/>
      </c>
      <c r="AO1276" s="1" t="str">
        <f>IFERROR(__xludf.DUMMYFUNCTION("""COMPUTED_VALUE"""),"")</f>
        <v/>
      </c>
      <c r="AP1276" s="1" t="str">
        <f>IFERROR(__xludf.DUMMYFUNCTION("""COMPUTED_VALUE"""),"")</f>
        <v/>
      </c>
      <c r="AR1276" s="1" t="s">
        <v>25</v>
      </c>
      <c r="AS1276" s="1" t="s">
        <v>25</v>
      </c>
      <c r="AT1276" s="1" t="s">
        <v>25</v>
      </c>
      <c r="AU1276" s="1" t="s">
        <v>25</v>
      </c>
      <c r="AV1276" s="1" t="s">
        <v>25</v>
      </c>
      <c r="AY1276" s="1" t="s">
        <v>25</v>
      </c>
      <c r="AZ1276" s="1" t="s">
        <v>25</v>
      </c>
      <c r="BA1276" s="1" t="s">
        <v>25</v>
      </c>
      <c r="BB1276" s="1" t="s">
        <v>25</v>
      </c>
      <c r="BC1276" s="1" t="s">
        <v>25</v>
      </c>
      <c r="BD1276" s="1"/>
      <c r="BE1276" s="1"/>
      <c r="BF1276" s="1"/>
      <c r="BG1276" s="1"/>
      <c r="BH1276" s="1"/>
      <c r="BI1276" s="1"/>
      <c r="BJ1276" s="1"/>
      <c r="BL1276" s="1" t="s">
        <v>25</v>
      </c>
    </row>
    <row r="1277" ht="15.75" customHeight="1">
      <c r="A1277" s="1"/>
      <c r="B1277" s="1"/>
      <c r="C1277" s="1"/>
      <c r="D1277" s="1" t="s">
        <v>25</v>
      </c>
      <c r="E1277" s="1" t="s">
        <v>25</v>
      </c>
      <c r="F1277" s="1" t="s">
        <v>25</v>
      </c>
      <c r="G1277" s="1" t="s">
        <v>25</v>
      </c>
      <c r="H1277" s="1" t="s">
        <v>25</v>
      </c>
      <c r="M1277" s="1"/>
      <c r="N1277" s="1"/>
      <c r="O1277" s="1"/>
      <c r="P1277" s="1"/>
      <c r="Q1277" s="1"/>
      <c r="S1277" s="1" t="s">
        <v>25</v>
      </c>
      <c r="T1277" s="1" t="s">
        <v>25</v>
      </c>
      <c r="U1277" s="1" t="s">
        <v>25</v>
      </c>
      <c r="V1277" s="1" t="s">
        <v>25</v>
      </c>
      <c r="W1277" s="1" t="s">
        <v>25</v>
      </c>
      <c r="Y1277" s="1" t="str">
        <f>IFERROR(__xludf.DUMMYFUNCTION("UNIQUE(S1277:W1277, TRUE)"),"")</f>
        <v/>
      </c>
      <c r="AE1277" s="1" t="str">
        <f t="shared" ref="AE1277:AI1277" si="1277">IF($A1277&lt;&gt;"", COUNTIF($D1277:$H1277, "=" &amp; Y1277),"")</f>
        <v/>
      </c>
      <c r="AF1277" s="1" t="str">
        <f t="shared" si="1277"/>
        <v/>
      </c>
      <c r="AG1277" s="1" t="str">
        <f t="shared" si="1277"/>
        <v/>
      </c>
      <c r="AH1277" s="1" t="str">
        <f t="shared" si="1277"/>
        <v/>
      </c>
      <c r="AI1277" s="1" t="str">
        <f t="shared" si="1277"/>
        <v/>
      </c>
      <c r="AJ1277" s="1" t="str">
        <f t="shared" si="3"/>
        <v/>
      </c>
      <c r="AL1277" s="1" t="str">
        <f>IFERROR(__xludf.DUMMYFUNCTION("IFERROR(TRANSPOSE(SORT(TRANSPOSE(FILTER(AE1277:AI1277, AE1277:AI1277&lt;&gt;0)),1, FALSE)))"),"")</f>
        <v/>
      </c>
      <c r="AM1277" s="1" t="str">
        <f>IFERROR(__xludf.DUMMYFUNCTION("""COMPUTED_VALUE"""),"")</f>
        <v/>
      </c>
      <c r="AN1277" s="1" t="str">
        <f>IFERROR(__xludf.DUMMYFUNCTION("""COMPUTED_VALUE"""),"")</f>
        <v/>
      </c>
      <c r="AO1277" s="1" t="str">
        <f>IFERROR(__xludf.DUMMYFUNCTION("""COMPUTED_VALUE"""),"")</f>
        <v/>
      </c>
      <c r="AP1277" s="1" t="str">
        <f>IFERROR(__xludf.DUMMYFUNCTION("""COMPUTED_VALUE"""),"")</f>
        <v/>
      </c>
      <c r="AR1277" s="1" t="s">
        <v>25</v>
      </c>
      <c r="AS1277" s="1" t="s">
        <v>25</v>
      </c>
      <c r="AT1277" s="1" t="s">
        <v>25</v>
      </c>
      <c r="AU1277" s="1" t="s">
        <v>25</v>
      </c>
      <c r="AV1277" s="1" t="s">
        <v>25</v>
      </c>
      <c r="AY1277" s="1" t="s">
        <v>25</v>
      </c>
      <c r="AZ1277" s="1" t="s">
        <v>25</v>
      </c>
      <c r="BA1277" s="1" t="s">
        <v>25</v>
      </c>
      <c r="BB1277" s="1" t="s">
        <v>25</v>
      </c>
      <c r="BC1277" s="1" t="s">
        <v>25</v>
      </c>
      <c r="BD1277" s="1"/>
      <c r="BE1277" s="1"/>
      <c r="BF1277" s="1"/>
      <c r="BG1277" s="1"/>
      <c r="BH1277" s="1"/>
      <c r="BI1277" s="1"/>
      <c r="BJ1277" s="1"/>
      <c r="BL1277" s="1" t="s">
        <v>25</v>
      </c>
    </row>
    <row r="1278" ht="15.75" customHeight="1">
      <c r="A1278" s="1"/>
      <c r="B1278" s="1"/>
      <c r="C1278" s="1"/>
      <c r="D1278" s="1" t="s">
        <v>25</v>
      </c>
      <c r="E1278" s="1" t="s">
        <v>25</v>
      </c>
      <c r="F1278" s="1" t="s">
        <v>25</v>
      </c>
      <c r="G1278" s="1" t="s">
        <v>25</v>
      </c>
      <c r="H1278" s="1" t="s">
        <v>25</v>
      </c>
      <c r="M1278" s="1"/>
      <c r="N1278" s="1"/>
      <c r="O1278" s="1"/>
      <c r="P1278" s="1"/>
      <c r="Q1278" s="1"/>
      <c r="S1278" s="1" t="s">
        <v>25</v>
      </c>
      <c r="T1278" s="1" t="s">
        <v>25</v>
      </c>
      <c r="U1278" s="1" t="s">
        <v>25</v>
      </c>
      <c r="V1278" s="1" t="s">
        <v>25</v>
      </c>
      <c r="W1278" s="1" t="s">
        <v>25</v>
      </c>
      <c r="Y1278" s="1" t="str">
        <f>IFERROR(__xludf.DUMMYFUNCTION("UNIQUE(S1278:W1278, TRUE)"),"")</f>
        <v/>
      </c>
      <c r="AE1278" s="1" t="str">
        <f t="shared" ref="AE1278:AI1278" si="1278">IF($A1278&lt;&gt;"", COUNTIF($D1278:$H1278, "=" &amp; Y1278),"")</f>
        <v/>
      </c>
      <c r="AF1278" s="1" t="str">
        <f t="shared" si="1278"/>
        <v/>
      </c>
      <c r="AG1278" s="1" t="str">
        <f t="shared" si="1278"/>
        <v/>
      </c>
      <c r="AH1278" s="1" t="str">
        <f t="shared" si="1278"/>
        <v/>
      </c>
      <c r="AI1278" s="1" t="str">
        <f t="shared" si="1278"/>
        <v/>
      </c>
      <c r="AJ1278" s="1" t="str">
        <f t="shared" si="3"/>
        <v/>
      </c>
      <c r="AL1278" s="1" t="str">
        <f>IFERROR(__xludf.DUMMYFUNCTION("IFERROR(TRANSPOSE(SORT(TRANSPOSE(FILTER(AE1278:AI1278, AE1278:AI1278&lt;&gt;0)),1, FALSE)))"),"")</f>
        <v/>
      </c>
      <c r="AM1278" s="1" t="str">
        <f>IFERROR(__xludf.DUMMYFUNCTION("""COMPUTED_VALUE"""),"")</f>
        <v/>
      </c>
      <c r="AN1278" s="1" t="str">
        <f>IFERROR(__xludf.DUMMYFUNCTION("""COMPUTED_VALUE"""),"")</f>
        <v/>
      </c>
      <c r="AO1278" s="1" t="str">
        <f>IFERROR(__xludf.DUMMYFUNCTION("""COMPUTED_VALUE"""),"")</f>
        <v/>
      </c>
      <c r="AP1278" s="1" t="str">
        <f>IFERROR(__xludf.DUMMYFUNCTION("""COMPUTED_VALUE"""),"")</f>
        <v/>
      </c>
      <c r="AR1278" s="1" t="s">
        <v>25</v>
      </c>
      <c r="AS1278" s="1" t="s">
        <v>25</v>
      </c>
      <c r="AT1278" s="1" t="s">
        <v>25</v>
      </c>
      <c r="AU1278" s="1" t="s">
        <v>25</v>
      </c>
      <c r="AV1278" s="1" t="s">
        <v>25</v>
      </c>
      <c r="AY1278" s="1" t="s">
        <v>25</v>
      </c>
      <c r="AZ1278" s="1" t="s">
        <v>25</v>
      </c>
      <c r="BA1278" s="1" t="s">
        <v>25</v>
      </c>
      <c r="BB1278" s="1" t="s">
        <v>25</v>
      </c>
      <c r="BC1278" s="1" t="s">
        <v>25</v>
      </c>
      <c r="BD1278" s="1"/>
      <c r="BE1278" s="1"/>
      <c r="BF1278" s="1"/>
      <c r="BG1278" s="1"/>
      <c r="BH1278" s="1"/>
      <c r="BI1278" s="1"/>
      <c r="BJ1278" s="1"/>
      <c r="BL1278" s="1" t="s">
        <v>25</v>
      </c>
    </row>
    <row r="1279" ht="15.75" customHeight="1">
      <c r="A1279" s="1"/>
      <c r="B1279" s="1"/>
      <c r="C1279" s="1"/>
      <c r="D1279" s="1" t="s">
        <v>25</v>
      </c>
      <c r="E1279" s="1" t="s">
        <v>25</v>
      </c>
      <c r="F1279" s="1" t="s">
        <v>25</v>
      </c>
      <c r="G1279" s="1" t="s">
        <v>25</v>
      </c>
      <c r="H1279" s="1" t="s">
        <v>25</v>
      </c>
      <c r="M1279" s="1"/>
      <c r="N1279" s="1"/>
      <c r="O1279" s="1"/>
      <c r="P1279" s="1"/>
      <c r="Q1279" s="1"/>
      <c r="S1279" s="1" t="s">
        <v>25</v>
      </c>
      <c r="T1279" s="1" t="s">
        <v>25</v>
      </c>
      <c r="U1279" s="1" t="s">
        <v>25</v>
      </c>
      <c r="V1279" s="1" t="s">
        <v>25</v>
      </c>
      <c r="W1279" s="1" t="s">
        <v>25</v>
      </c>
      <c r="Y1279" s="1" t="str">
        <f>IFERROR(__xludf.DUMMYFUNCTION("UNIQUE(S1279:W1279, TRUE)"),"")</f>
        <v/>
      </c>
      <c r="AE1279" s="1" t="str">
        <f t="shared" ref="AE1279:AI1279" si="1279">IF($A1279&lt;&gt;"", COUNTIF($D1279:$H1279, "=" &amp; Y1279),"")</f>
        <v/>
      </c>
      <c r="AF1279" s="1" t="str">
        <f t="shared" si="1279"/>
        <v/>
      </c>
      <c r="AG1279" s="1" t="str">
        <f t="shared" si="1279"/>
        <v/>
      </c>
      <c r="AH1279" s="1" t="str">
        <f t="shared" si="1279"/>
        <v/>
      </c>
      <c r="AI1279" s="1" t="str">
        <f t="shared" si="1279"/>
        <v/>
      </c>
      <c r="AJ1279" s="1" t="str">
        <f t="shared" si="3"/>
        <v/>
      </c>
      <c r="AL1279" s="1" t="str">
        <f>IFERROR(__xludf.DUMMYFUNCTION("IFERROR(TRANSPOSE(SORT(TRANSPOSE(FILTER(AE1279:AI1279, AE1279:AI1279&lt;&gt;0)),1, FALSE)))"),"")</f>
        <v/>
      </c>
      <c r="AM1279" s="1" t="str">
        <f>IFERROR(__xludf.DUMMYFUNCTION("""COMPUTED_VALUE"""),"")</f>
        <v/>
      </c>
      <c r="AN1279" s="1" t="str">
        <f>IFERROR(__xludf.DUMMYFUNCTION("""COMPUTED_VALUE"""),"")</f>
        <v/>
      </c>
      <c r="AO1279" s="1" t="str">
        <f>IFERROR(__xludf.DUMMYFUNCTION("""COMPUTED_VALUE"""),"")</f>
        <v/>
      </c>
      <c r="AP1279" s="1" t="str">
        <f>IFERROR(__xludf.DUMMYFUNCTION("""COMPUTED_VALUE"""),"")</f>
        <v/>
      </c>
      <c r="AR1279" s="1" t="s">
        <v>25</v>
      </c>
      <c r="AS1279" s="1" t="s">
        <v>25</v>
      </c>
      <c r="AT1279" s="1" t="s">
        <v>25</v>
      </c>
      <c r="AU1279" s="1" t="s">
        <v>25</v>
      </c>
      <c r="AV1279" s="1" t="s">
        <v>25</v>
      </c>
      <c r="AY1279" s="1" t="s">
        <v>25</v>
      </c>
      <c r="AZ1279" s="1" t="s">
        <v>25</v>
      </c>
      <c r="BA1279" s="1" t="s">
        <v>25</v>
      </c>
      <c r="BB1279" s="1" t="s">
        <v>25</v>
      </c>
      <c r="BC1279" s="1" t="s">
        <v>25</v>
      </c>
      <c r="BD1279" s="1"/>
      <c r="BE1279" s="1"/>
      <c r="BF1279" s="1"/>
      <c r="BG1279" s="1"/>
      <c r="BH1279" s="1"/>
      <c r="BI1279" s="1"/>
      <c r="BJ1279" s="1"/>
      <c r="BL1279" s="1" t="s">
        <v>25</v>
      </c>
    </row>
    <row r="1280" ht="15.75" customHeight="1">
      <c r="A1280" s="1"/>
      <c r="B1280" s="1"/>
      <c r="C1280" s="1"/>
      <c r="D1280" s="1" t="s">
        <v>25</v>
      </c>
      <c r="E1280" s="1" t="s">
        <v>25</v>
      </c>
      <c r="F1280" s="1" t="s">
        <v>25</v>
      </c>
      <c r="G1280" s="1" t="s">
        <v>25</v>
      </c>
      <c r="H1280" s="1" t="s">
        <v>25</v>
      </c>
      <c r="M1280" s="1"/>
      <c r="N1280" s="1"/>
      <c r="O1280" s="1"/>
      <c r="P1280" s="1"/>
      <c r="Q1280" s="1"/>
      <c r="S1280" s="1" t="s">
        <v>25</v>
      </c>
      <c r="T1280" s="1" t="s">
        <v>25</v>
      </c>
      <c r="U1280" s="1" t="s">
        <v>25</v>
      </c>
      <c r="V1280" s="1" t="s">
        <v>25</v>
      </c>
      <c r="W1280" s="1" t="s">
        <v>25</v>
      </c>
      <c r="Y1280" s="1" t="str">
        <f>IFERROR(__xludf.DUMMYFUNCTION("UNIQUE(S1280:W1280, TRUE)"),"")</f>
        <v/>
      </c>
      <c r="AE1280" s="1" t="str">
        <f t="shared" ref="AE1280:AI1280" si="1280">IF($A1280&lt;&gt;"", COUNTIF($D1280:$H1280, "=" &amp; Y1280),"")</f>
        <v/>
      </c>
      <c r="AF1280" s="1" t="str">
        <f t="shared" si="1280"/>
        <v/>
      </c>
      <c r="AG1280" s="1" t="str">
        <f t="shared" si="1280"/>
        <v/>
      </c>
      <c r="AH1280" s="1" t="str">
        <f t="shared" si="1280"/>
        <v/>
      </c>
      <c r="AI1280" s="1" t="str">
        <f t="shared" si="1280"/>
        <v/>
      </c>
      <c r="AJ1280" s="1" t="str">
        <f t="shared" si="3"/>
        <v/>
      </c>
      <c r="AL1280" s="1" t="str">
        <f>IFERROR(__xludf.DUMMYFUNCTION("IFERROR(TRANSPOSE(SORT(TRANSPOSE(FILTER(AE1280:AI1280, AE1280:AI1280&lt;&gt;0)),1, FALSE)))"),"")</f>
        <v/>
      </c>
      <c r="AM1280" s="1" t="str">
        <f>IFERROR(__xludf.DUMMYFUNCTION("""COMPUTED_VALUE"""),"")</f>
        <v/>
      </c>
      <c r="AN1280" s="1" t="str">
        <f>IFERROR(__xludf.DUMMYFUNCTION("""COMPUTED_VALUE"""),"")</f>
        <v/>
      </c>
      <c r="AO1280" s="1" t="str">
        <f>IFERROR(__xludf.DUMMYFUNCTION("""COMPUTED_VALUE"""),"")</f>
        <v/>
      </c>
      <c r="AP1280" s="1" t="str">
        <f>IFERROR(__xludf.DUMMYFUNCTION("""COMPUTED_VALUE"""),"")</f>
        <v/>
      </c>
      <c r="AR1280" s="1" t="s">
        <v>25</v>
      </c>
      <c r="AS1280" s="1" t="s">
        <v>25</v>
      </c>
      <c r="AT1280" s="1" t="s">
        <v>25</v>
      </c>
      <c r="AU1280" s="1" t="s">
        <v>25</v>
      </c>
      <c r="AV1280" s="1" t="s">
        <v>25</v>
      </c>
      <c r="AY1280" s="1" t="s">
        <v>25</v>
      </c>
      <c r="AZ1280" s="1" t="s">
        <v>25</v>
      </c>
      <c r="BA1280" s="1" t="s">
        <v>25</v>
      </c>
      <c r="BB1280" s="1" t="s">
        <v>25</v>
      </c>
      <c r="BC1280" s="1" t="s">
        <v>25</v>
      </c>
      <c r="BD1280" s="1"/>
      <c r="BE1280" s="1"/>
      <c r="BF1280" s="1"/>
      <c r="BG1280" s="1"/>
      <c r="BH1280" s="1"/>
      <c r="BI1280" s="1"/>
      <c r="BJ1280" s="1"/>
      <c r="BL1280" s="1" t="s">
        <v>25</v>
      </c>
    </row>
    <row r="1281" ht="15.75" customHeight="1">
      <c r="A1281" s="1"/>
      <c r="B1281" s="1"/>
      <c r="C1281" s="1"/>
      <c r="D1281" s="1" t="s">
        <v>25</v>
      </c>
      <c r="E1281" s="1" t="s">
        <v>25</v>
      </c>
      <c r="F1281" s="1" t="s">
        <v>25</v>
      </c>
      <c r="G1281" s="1" t="s">
        <v>25</v>
      </c>
      <c r="H1281" s="1" t="s">
        <v>25</v>
      </c>
      <c r="M1281" s="1"/>
      <c r="N1281" s="1"/>
      <c r="O1281" s="1"/>
      <c r="P1281" s="1"/>
      <c r="Q1281" s="1"/>
      <c r="S1281" s="1" t="s">
        <v>25</v>
      </c>
      <c r="T1281" s="1" t="s">
        <v>25</v>
      </c>
      <c r="U1281" s="1" t="s">
        <v>25</v>
      </c>
      <c r="V1281" s="1" t="s">
        <v>25</v>
      </c>
      <c r="W1281" s="1" t="s">
        <v>25</v>
      </c>
      <c r="Y1281" s="1" t="str">
        <f>IFERROR(__xludf.DUMMYFUNCTION("UNIQUE(S1281:W1281, TRUE)"),"")</f>
        <v/>
      </c>
      <c r="AE1281" s="1" t="str">
        <f t="shared" ref="AE1281:AI1281" si="1281">IF($A1281&lt;&gt;"", COUNTIF($D1281:$H1281, "=" &amp; Y1281),"")</f>
        <v/>
      </c>
      <c r="AF1281" s="1" t="str">
        <f t="shared" si="1281"/>
        <v/>
      </c>
      <c r="AG1281" s="1" t="str">
        <f t="shared" si="1281"/>
        <v/>
      </c>
      <c r="AH1281" s="1" t="str">
        <f t="shared" si="1281"/>
        <v/>
      </c>
      <c r="AI1281" s="1" t="str">
        <f t="shared" si="1281"/>
        <v/>
      </c>
      <c r="AJ1281" s="1" t="str">
        <f t="shared" si="3"/>
        <v/>
      </c>
      <c r="AL1281" s="1" t="str">
        <f>IFERROR(__xludf.DUMMYFUNCTION("IFERROR(TRANSPOSE(SORT(TRANSPOSE(FILTER(AE1281:AI1281, AE1281:AI1281&lt;&gt;0)),1, FALSE)))"),"")</f>
        <v/>
      </c>
      <c r="AM1281" s="1" t="str">
        <f>IFERROR(__xludf.DUMMYFUNCTION("""COMPUTED_VALUE"""),"")</f>
        <v/>
      </c>
      <c r="AN1281" s="1" t="str">
        <f>IFERROR(__xludf.DUMMYFUNCTION("""COMPUTED_VALUE"""),"")</f>
        <v/>
      </c>
      <c r="AO1281" s="1" t="str">
        <f>IFERROR(__xludf.DUMMYFUNCTION("""COMPUTED_VALUE"""),"")</f>
        <v/>
      </c>
      <c r="AP1281" s="1" t="str">
        <f>IFERROR(__xludf.DUMMYFUNCTION("""COMPUTED_VALUE"""),"")</f>
        <v/>
      </c>
      <c r="AR1281" s="1" t="s">
        <v>25</v>
      </c>
      <c r="AS1281" s="1" t="s">
        <v>25</v>
      </c>
      <c r="AT1281" s="1" t="s">
        <v>25</v>
      </c>
      <c r="AU1281" s="1" t="s">
        <v>25</v>
      </c>
      <c r="AV1281" s="1" t="s">
        <v>25</v>
      </c>
      <c r="AY1281" s="1" t="s">
        <v>25</v>
      </c>
      <c r="AZ1281" s="1" t="s">
        <v>25</v>
      </c>
      <c r="BA1281" s="1" t="s">
        <v>25</v>
      </c>
      <c r="BB1281" s="1" t="s">
        <v>25</v>
      </c>
      <c r="BC1281" s="1" t="s">
        <v>25</v>
      </c>
      <c r="BD1281" s="1"/>
      <c r="BE1281" s="1"/>
      <c r="BF1281" s="1"/>
      <c r="BG1281" s="1"/>
      <c r="BH1281" s="1"/>
      <c r="BI1281" s="1"/>
      <c r="BJ1281" s="1"/>
      <c r="BL1281" s="1" t="s">
        <v>25</v>
      </c>
    </row>
    <row r="1282" ht="15.75" customHeight="1">
      <c r="A1282" s="1"/>
      <c r="B1282" s="1"/>
      <c r="C1282" s="1"/>
      <c r="D1282" s="1" t="s">
        <v>25</v>
      </c>
      <c r="E1282" s="1" t="s">
        <v>25</v>
      </c>
      <c r="F1282" s="1" t="s">
        <v>25</v>
      </c>
      <c r="G1282" s="1" t="s">
        <v>25</v>
      </c>
      <c r="H1282" s="1" t="s">
        <v>25</v>
      </c>
      <c r="M1282" s="1"/>
      <c r="N1282" s="1"/>
      <c r="O1282" s="1"/>
      <c r="P1282" s="1"/>
      <c r="Q1282" s="1"/>
      <c r="S1282" s="1" t="s">
        <v>25</v>
      </c>
      <c r="T1282" s="1" t="s">
        <v>25</v>
      </c>
      <c r="U1282" s="1" t="s">
        <v>25</v>
      </c>
      <c r="V1282" s="1" t="s">
        <v>25</v>
      </c>
      <c r="W1282" s="1" t="s">
        <v>25</v>
      </c>
      <c r="Y1282" s="1" t="str">
        <f>IFERROR(__xludf.DUMMYFUNCTION("UNIQUE(S1282:W1282, TRUE)"),"")</f>
        <v/>
      </c>
      <c r="AE1282" s="1" t="str">
        <f t="shared" ref="AE1282:AI1282" si="1282">IF($A1282&lt;&gt;"", COUNTIF($D1282:$H1282, "=" &amp; Y1282),"")</f>
        <v/>
      </c>
      <c r="AF1282" s="1" t="str">
        <f t="shared" si="1282"/>
        <v/>
      </c>
      <c r="AG1282" s="1" t="str">
        <f t="shared" si="1282"/>
        <v/>
      </c>
      <c r="AH1282" s="1" t="str">
        <f t="shared" si="1282"/>
        <v/>
      </c>
      <c r="AI1282" s="1" t="str">
        <f t="shared" si="1282"/>
        <v/>
      </c>
      <c r="AJ1282" s="1" t="str">
        <f t="shared" si="3"/>
        <v/>
      </c>
      <c r="AL1282" s="1" t="str">
        <f>IFERROR(__xludf.DUMMYFUNCTION("IFERROR(TRANSPOSE(SORT(TRANSPOSE(FILTER(AE1282:AI1282, AE1282:AI1282&lt;&gt;0)),1, FALSE)))"),"")</f>
        <v/>
      </c>
      <c r="AM1282" s="1" t="str">
        <f>IFERROR(__xludf.DUMMYFUNCTION("""COMPUTED_VALUE"""),"")</f>
        <v/>
      </c>
      <c r="AN1282" s="1" t="str">
        <f>IFERROR(__xludf.DUMMYFUNCTION("""COMPUTED_VALUE"""),"")</f>
        <v/>
      </c>
      <c r="AO1282" s="1" t="str">
        <f>IFERROR(__xludf.DUMMYFUNCTION("""COMPUTED_VALUE"""),"")</f>
        <v/>
      </c>
      <c r="AP1282" s="1" t="str">
        <f>IFERROR(__xludf.DUMMYFUNCTION("""COMPUTED_VALUE"""),"")</f>
        <v/>
      </c>
      <c r="AR1282" s="1" t="s">
        <v>25</v>
      </c>
      <c r="AS1282" s="1" t="s">
        <v>25</v>
      </c>
      <c r="AT1282" s="1" t="s">
        <v>25</v>
      </c>
      <c r="AU1282" s="1" t="s">
        <v>25</v>
      </c>
      <c r="AV1282" s="1" t="s">
        <v>25</v>
      </c>
      <c r="AY1282" s="1" t="s">
        <v>25</v>
      </c>
      <c r="AZ1282" s="1" t="s">
        <v>25</v>
      </c>
      <c r="BA1282" s="1" t="s">
        <v>25</v>
      </c>
      <c r="BB1282" s="1" t="s">
        <v>25</v>
      </c>
      <c r="BC1282" s="1" t="s">
        <v>25</v>
      </c>
      <c r="BD1282" s="1"/>
      <c r="BE1282" s="1"/>
      <c r="BF1282" s="1"/>
      <c r="BG1282" s="1"/>
      <c r="BH1282" s="1"/>
      <c r="BI1282" s="1"/>
      <c r="BJ1282" s="1"/>
      <c r="BL1282" s="1" t="s">
        <v>25</v>
      </c>
    </row>
    <row r="1283" ht="15.75" customHeight="1">
      <c r="A1283" s="1"/>
      <c r="B1283" s="1"/>
      <c r="C1283" s="1"/>
      <c r="D1283" s="1" t="s">
        <v>25</v>
      </c>
      <c r="E1283" s="1" t="s">
        <v>25</v>
      </c>
      <c r="F1283" s="1" t="s">
        <v>25</v>
      </c>
      <c r="G1283" s="1" t="s">
        <v>25</v>
      </c>
      <c r="H1283" s="1" t="s">
        <v>25</v>
      </c>
      <c r="M1283" s="1"/>
      <c r="N1283" s="1"/>
      <c r="O1283" s="1"/>
      <c r="P1283" s="1"/>
      <c r="Q1283" s="1"/>
      <c r="S1283" s="1" t="s">
        <v>25</v>
      </c>
      <c r="T1283" s="1" t="s">
        <v>25</v>
      </c>
      <c r="U1283" s="1" t="s">
        <v>25</v>
      </c>
      <c r="V1283" s="1" t="s">
        <v>25</v>
      </c>
      <c r="W1283" s="1" t="s">
        <v>25</v>
      </c>
      <c r="Y1283" s="1" t="str">
        <f>IFERROR(__xludf.DUMMYFUNCTION("UNIQUE(S1283:W1283, TRUE)"),"")</f>
        <v/>
      </c>
      <c r="AE1283" s="1" t="str">
        <f t="shared" ref="AE1283:AI1283" si="1283">IF($A1283&lt;&gt;"", COUNTIF($D1283:$H1283, "=" &amp; Y1283),"")</f>
        <v/>
      </c>
      <c r="AF1283" s="1" t="str">
        <f t="shared" si="1283"/>
        <v/>
      </c>
      <c r="AG1283" s="1" t="str">
        <f t="shared" si="1283"/>
        <v/>
      </c>
      <c r="AH1283" s="1" t="str">
        <f t="shared" si="1283"/>
        <v/>
      </c>
      <c r="AI1283" s="1" t="str">
        <f t="shared" si="1283"/>
        <v/>
      </c>
      <c r="AJ1283" s="1" t="str">
        <f t="shared" si="3"/>
        <v/>
      </c>
      <c r="AL1283" s="1" t="str">
        <f>IFERROR(__xludf.DUMMYFUNCTION("IFERROR(TRANSPOSE(SORT(TRANSPOSE(FILTER(AE1283:AI1283, AE1283:AI1283&lt;&gt;0)),1, FALSE)))"),"")</f>
        <v/>
      </c>
      <c r="AM1283" s="1" t="str">
        <f>IFERROR(__xludf.DUMMYFUNCTION("""COMPUTED_VALUE"""),"")</f>
        <v/>
      </c>
      <c r="AN1283" s="1" t="str">
        <f>IFERROR(__xludf.DUMMYFUNCTION("""COMPUTED_VALUE"""),"")</f>
        <v/>
      </c>
      <c r="AO1283" s="1" t="str">
        <f>IFERROR(__xludf.DUMMYFUNCTION("""COMPUTED_VALUE"""),"")</f>
        <v/>
      </c>
      <c r="AP1283" s="1" t="str">
        <f>IFERROR(__xludf.DUMMYFUNCTION("""COMPUTED_VALUE"""),"")</f>
        <v/>
      </c>
      <c r="AR1283" s="1" t="s">
        <v>25</v>
      </c>
      <c r="AS1283" s="1" t="s">
        <v>25</v>
      </c>
      <c r="AT1283" s="1" t="s">
        <v>25</v>
      </c>
      <c r="AU1283" s="1" t="s">
        <v>25</v>
      </c>
      <c r="AV1283" s="1" t="s">
        <v>25</v>
      </c>
      <c r="AY1283" s="1" t="s">
        <v>25</v>
      </c>
      <c r="AZ1283" s="1" t="s">
        <v>25</v>
      </c>
      <c r="BA1283" s="1" t="s">
        <v>25</v>
      </c>
      <c r="BB1283" s="1" t="s">
        <v>25</v>
      </c>
      <c r="BC1283" s="1" t="s">
        <v>25</v>
      </c>
      <c r="BD1283" s="1"/>
      <c r="BE1283" s="1"/>
      <c r="BF1283" s="1"/>
      <c r="BG1283" s="1"/>
      <c r="BH1283" s="1"/>
      <c r="BI1283" s="1"/>
      <c r="BJ1283" s="1"/>
      <c r="BL1283" s="1" t="s">
        <v>25</v>
      </c>
    </row>
    <row r="1284" ht="15.75" customHeight="1">
      <c r="A1284" s="1"/>
      <c r="B1284" s="1"/>
      <c r="C1284" s="1"/>
      <c r="D1284" s="1" t="s">
        <v>25</v>
      </c>
      <c r="E1284" s="1" t="s">
        <v>25</v>
      </c>
      <c r="F1284" s="1" t="s">
        <v>25</v>
      </c>
      <c r="G1284" s="1" t="s">
        <v>25</v>
      </c>
      <c r="H1284" s="1" t="s">
        <v>25</v>
      </c>
      <c r="M1284" s="1"/>
      <c r="N1284" s="1"/>
      <c r="O1284" s="1"/>
      <c r="P1284" s="1"/>
      <c r="Q1284" s="1"/>
      <c r="S1284" s="1" t="s">
        <v>25</v>
      </c>
      <c r="T1284" s="1" t="s">
        <v>25</v>
      </c>
      <c r="U1284" s="1" t="s">
        <v>25</v>
      </c>
      <c r="V1284" s="1" t="s">
        <v>25</v>
      </c>
      <c r="W1284" s="1" t="s">
        <v>25</v>
      </c>
      <c r="Y1284" s="1" t="str">
        <f>IFERROR(__xludf.DUMMYFUNCTION("UNIQUE(S1284:W1284, TRUE)"),"")</f>
        <v/>
      </c>
      <c r="AE1284" s="1" t="str">
        <f t="shared" ref="AE1284:AI1284" si="1284">IF($A1284&lt;&gt;"", COUNTIF($D1284:$H1284, "=" &amp; Y1284),"")</f>
        <v/>
      </c>
      <c r="AF1284" s="1" t="str">
        <f t="shared" si="1284"/>
        <v/>
      </c>
      <c r="AG1284" s="1" t="str">
        <f t="shared" si="1284"/>
        <v/>
      </c>
      <c r="AH1284" s="1" t="str">
        <f t="shared" si="1284"/>
        <v/>
      </c>
      <c r="AI1284" s="1" t="str">
        <f t="shared" si="1284"/>
        <v/>
      </c>
      <c r="AJ1284" s="1" t="str">
        <f t="shared" si="3"/>
        <v/>
      </c>
      <c r="AL1284" s="1" t="str">
        <f>IFERROR(__xludf.DUMMYFUNCTION("IFERROR(TRANSPOSE(SORT(TRANSPOSE(FILTER(AE1284:AI1284, AE1284:AI1284&lt;&gt;0)),1, FALSE)))"),"")</f>
        <v/>
      </c>
      <c r="AM1284" s="1" t="str">
        <f>IFERROR(__xludf.DUMMYFUNCTION("""COMPUTED_VALUE"""),"")</f>
        <v/>
      </c>
      <c r="AN1284" s="1" t="str">
        <f>IFERROR(__xludf.DUMMYFUNCTION("""COMPUTED_VALUE"""),"")</f>
        <v/>
      </c>
      <c r="AO1284" s="1" t="str">
        <f>IFERROR(__xludf.DUMMYFUNCTION("""COMPUTED_VALUE"""),"")</f>
        <v/>
      </c>
      <c r="AP1284" s="1" t="str">
        <f>IFERROR(__xludf.DUMMYFUNCTION("""COMPUTED_VALUE"""),"")</f>
        <v/>
      </c>
      <c r="AR1284" s="1" t="s">
        <v>25</v>
      </c>
      <c r="AS1284" s="1" t="s">
        <v>25</v>
      </c>
      <c r="AT1284" s="1" t="s">
        <v>25</v>
      </c>
      <c r="AU1284" s="1" t="s">
        <v>25</v>
      </c>
      <c r="AV1284" s="1" t="s">
        <v>25</v>
      </c>
      <c r="AY1284" s="1" t="s">
        <v>25</v>
      </c>
      <c r="AZ1284" s="1" t="s">
        <v>25</v>
      </c>
      <c r="BA1284" s="1" t="s">
        <v>25</v>
      </c>
      <c r="BB1284" s="1" t="s">
        <v>25</v>
      </c>
      <c r="BC1284" s="1" t="s">
        <v>25</v>
      </c>
      <c r="BD1284" s="1"/>
      <c r="BE1284" s="1"/>
      <c r="BF1284" s="1"/>
      <c r="BG1284" s="1"/>
      <c r="BH1284" s="1"/>
      <c r="BI1284" s="1"/>
      <c r="BJ1284" s="1"/>
      <c r="BL1284" s="1" t="s">
        <v>25</v>
      </c>
    </row>
    <row r="1285" ht="15.75" customHeight="1">
      <c r="A1285" s="1"/>
      <c r="B1285" s="1"/>
      <c r="C1285" s="1"/>
      <c r="D1285" s="1" t="s">
        <v>25</v>
      </c>
      <c r="E1285" s="1" t="s">
        <v>25</v>
      </c>
      <c r="F1285" s="1" t="s">
        <v>25</v>
      </c>
      <c r="G1285" s="1" t="s">
        <v>25</v>
      </c>
      <c r="H1285" s="1" t="s">
        <v>25</v>
      </c>
      <c r="M1285" s="1"/>
      <c r="N1285" s="1"/>
      <c r="O1285" s="1"/>
      <c r="P1285" s="1"/>
      <c r="Q1285" s="1"/>
      <c r="S1285" s="1" t="s">
        <v>25</v>
      </c>
      <c r="T1285" s="1" t="s">
        <v>25</v>
      </c>
      <c r="U1285" s="1" t="s">
        <v>25</v>
      </c>
      <c r="V1285" s="1" t="s">
        <v>25</v>
      </c>
      <c r="W1285" s="1" t="s">
        <v>25</v>
      </c>
      <c r="Y1285" s="1" t="str">
        <f>IFERROR(__xludf.DUMMYFUNCTION("UNIQUE(S1285:W1285, TRUE)"),"")</f>
        <v/>
      </c>
      <c r="AE1285" s="1" t="str">
        <f t="shared" ref="AE1285:AI1285" si="1285">IF($A1285&lt;&gt;"", COUNTIF($D1285:$H1285, "=" &amp; Y1285),"")</f>
        <v/>
      </c>
      <c r="AF1285" s="1" t="str">
        <f t="shared" si="1285"/>
        <v/>
      </c>
      <c r="AG1285" s="1" t="str">
        <f t="shared" si="1285"/>
        <v/>
      </c>
      <c r="AH1285" s="1" t="str">
        <f t="shared" si="1285"/>
        <v/>
      </c>
      <c r="AI1285" s="1" t="str">
        <f t="shared" si="1285"/>
        <v/>
      </c>
      <c r="AJ1285" s="1" t="str">
        <f t="shared" si="3"/>
        <v/>
      </c>
      <c r="AL1285" s="1" t="str">
        <f>IFERROR(__xludf.DUMMYFUNCTION("IFERROR(TRANSPOSE(SORT(TRANSPOSE(FILTER(AE1285:AI1285, AE1285:AI1285&lt;&gt;0)),1, FALSE)))"),"")</f>
        <v/>
      </c>
      <c r="AM1285" s="1" t="str">
        <f>IFERROR(__xludf.DUMMYFUNCTION("""COMPUTED_VALUE"""),"")</f>
        <v/>
      </c>
      <c r="AN1285" s="1" t="str">
        <f>IFERROR(__xludf.DUMMYFUNCTION("""COMPUTED_VALUE"""),"")</f>
        <v/>
      </c>
      <c r="AO1285" s="1" t="str">
        <f>IFERROR(__xludf.DUMMYFUNCTION("""COMPUTED_VALUE"""),"")</f>
        <v/>
      </c>
      <c r="AP1285" s="1" t="str">
        <f>IFERROR(__xludf.DUMMYFUNCTION("""COMPUTED_VALUE"""),"")</f>
        <v/>
      </c>
      <c r="AR1285" s="1" t="s">
        <v>25</v>
      </c>
      <c r="AS1285" s="1" t="s">
        <v>25</v>
      </c>
      <c r="AT1285" s="1" t="s">
        <v>25</v>
      </c>
      <c r="AU1285" s="1" t="s">
        <v>25</v>
      </c>
      <c r="AV1285" s="1" t="s">
        <v>25</v>
      </c>
      <c r="AY1285" s="1" t="s">
        <v>25</v>
      </c>
      <c r="AZ1285" s="1" t="s">
        <v>25</v>
      </c>
      <c r="BA1285" s="1" t="s">
        <v>25</v>
      </c>
      <c r="BB1285" s="1" t="s">
        <v>25</v>
      </c>
      <c r="BC1285" s="1" t="s">
        <v>25</v>
      </c>
      <c r="BD1285" s="1"/>
      <c r="BE1285" s="1"/>
      <c r="BF1285" s="1"/>
      <c r="BG1285" s="1"/>
      <c r="BH1285" s="1"/>
      <c r="BI1285" s="1"/>
      <c r="BJ1285" s="1"/>
      <c r="BL1285" s="1" t="s">
        <v>25</v>
      </c>
    </row>
    <row r="1286" ht="15.75" customHeight="1">
      <c r="A1286" s="1"/>
      <c r="B1286" s="1"/>
      <c r="C1286" s="1"/>
      <c r="D1286" s="1" t="s">
        <v>25</v>
      </c>
      <c r="E1286" s="1" t="s">
        <v>25</v>
      </c>
      <c r="F1286" s="1" t="s">
        <v>25</v>
      </c>
      <c r="G1286" s="1" t="s">
        <v>25</v>
      </c>
      <c r="H1286" s="1" t="s">
        <v>25</v>
      </c>
      <c r="M1286" s="1"/>
      <c r="N1286" s="1"/>
      <c r="O1286" s="1"/>
      <c r="P1286" s="1"/>
      <c r="Q1286" s="1"/>
      <c r="S1286" s="1" t="s">
        <v>25</v>
      </c>
      <c r="T1286" s="1" t="s">
        <v>25</v>
      </c>
      <c r="U1286" s="1" t="s">
        <v>25</v>
      </c>
      <c r="V1286" s="1" t="s">
        <v>25</v>
      </c>
      <c r="W1286" s="1" t="s">
        <v>25</v>
      </c>
      <c r="Y1286" s="1" t="str">
        <f>IFERROR(__xludf.DUMMYFUNCTION("UNIQUE(S1286:W1286, TRUE)"),"")</f>
        <v/>
      </c>
      <c r="AE1286" s="1" t="str">
        <f t="shared" ref="AE1286:AI1286" si="1286">IF($A1286&lt;&gt;"", COUNTIF($D1286:$H1286, "=" &amp; Y1286),"")</f>
        <v/>
      </c>
      <c r="AF1286" s="1" t="str">
        <f t="shared" si="1286"/>
        <v/>
      </c>
      <c r="AG1286" s="1" t="str">
        <f t="shared" si="1286"/>
        <v/>
      </c>
      <c r="AH1286" s="1" t="str">
        <f t="shared" si="1286"/>
        <v/>
      </c>
      <c r="AI1286" s="1" t="str">
        <f t="shared" si="1286"/>
        <v/>
      </c>
      <c r="AJ1286" s="1" t="str">
        <f t="shared" si="3"/>
        <v/>
      </c>
      <c r="AL1286" s="1" t="str">
        <f>IFERROR(__xludf.DUMMYFUNCTION("IFERROR(TRANSPOSE(SORT(TRANSPOSE(FILTER(AE1286:AI1286, AE1286:AI1286&lt;&gt;0)),1, FALSE)))"),"")</f>
        <v/>
      </c>
      <c r="AM1286" s="1" t="str">
        <f>IFERROR(__xludf.DUMMYFUNCTION("""COMPUTED_VALUE"""),"")</f>
        <v/>
      </c>
      <c r="AN1286" s="1" t="str">
        <f>IFERROR(__xludf.DUMMYFUNCTION("""COMPUTED_VALUE"""),"")</f>
        <v/>
      </c>
      <c r="AO1286" s="1" t="str">
        <f>IFERROR(__xludf.DUMMYFUNCTION("""COMPUTED_VALUE"""),"")</f>
        <v/>
      </c>
      <c r="AP1286" s="1" t="str">
        <f>IFERROR(__xludf.DUMMYFUNCTION("""COMPUTED_VALUE"""),"")</f>
        <v/>
      </c>
      <c r="AR1286" s="1" t="s">
        <v>25</v>
      </c>
      <c r="AS1286" s="1" t="s">
        <v>25</v>
      </c>
      <c r="AT1286" s="1" t="s">
        <v>25</v>
      </c>
      <c r="AU1286" s="1" t="s">
        <v>25</v>
      </c>
      <c r="AV1286" s="1" t="s">
        <v>25</v>
      </c>
      <c r="AY1286" s="1" t="s">
        <v>25</v>
      </c>
      <c r="AZ1286" s="1" t="s">
        <v>25</v>
      </c>
      <c r="BA1286" s="1" t="s">
        <v>25</v>
      </c>
      <c r="BB1286" s="1" t="s">
        <v>25</v>
      </c>
      <c r="BC1286" s="1" t="s">
        <v>25</v>
      </c>
      <c r="BD1286" s="1"/>
      <c r="BE1286" s="1"/>
      <c r="BF1286" s="1"/>
      <c r="BG1286" s="1"/>
      <c r="BH1286" s="1"/>
      <c r="BI1286" s="1"/>
      <c r="BJ1286" s="1"/>
      <c r="BL1286" s="1" t="s">
        <v>25</v>
      </c>
    </row>
    <row r="1287" ht="15.75" customHeight="1">
      <c r="A1287" s="1"/>
      <c r="B1287" s="1"/>
      <c r="C1287" s="1"/>
      <c r="D1287" s="1" t="s">
        <v>25</v>
      </c>
      <c r="E1287" s="1" t="s">
        <v>25</v>
      </c>
      <c r="F1287" s="1" t="s">
        <v>25</v>
      </c>
      <c r="G1287" s="1" t="s">
        <v>25</v>
      </c>
      <c r="H1287" s="1" t="s">
        <v>25</v>
      </c>
      <c r="M1287" s="1"/>
      <c r="N1287" s="1"/>
      <c r="O1287" s="1"/>
      <c r="P1287" s="1"/>
      <c r="Q1287" s="1"/>
      <c r="S1287" s="1" t="s">
        <v>25</v>
      </c>
      <c r="T1287" s="1" t="s">
        <v>25</v>
      </c>
      <c r="U1287" s="1" t="s">
        <v>25</v>
      </c>
      <c r="V1287" s="1" t="s">
        <v>25</v>
      </c>
      <c r="W1287" s="1" t="s">
        <v>25</v>
      </c>
      <c r="Y1287" s="1" t="str">
        <f>IFERROR(__xludf.DUMMYFUNCTION("UNIQUE(S1287:W1287, TRUE)"),"")</f>
        <v/>
      </c>
      <c r="AE1287" s="1" t="str">
        <f t="shared" ref="AE1287:AI1287" si="1287">IF($A1287&lt;&gt;"", COUNTIF($D1287:$H1287, "=" &amp; Y1287),"")</f>
        <v/>
      </c>
      <c r="AF1287" s="1" t="str">
        <f t="shared" si="1287"/>
        <v/>
      </c>
      <c r="AG1287" s="1" t="str">
        <f t="shared" si="1287"/>
        <v/>
      </c>
      <c r="AH1287" s="1" t="str">
        <f t="shared" si="1287"/>
        <v/>
      </c>
      <c r="AI1287" s="1" t="str">
        <f t="shared" si="1287"/>
        <v/>
      </c>
      <c r="AJ1287" s="1" t="str">
        <f t="shared" si="3"/>
        <v/>
      </c>
      <c r="AL1287" s="1" t="str">
        <f>IFERROR(__xludf.DUMMYFUNCTION("IFERROR(TRANSPOSE(SORT(TRANSPOSE(FILTER(AE1287:AI1287, AE1287:AI1287&lt;&gt;0)),1, FALSE)))"),"")</f>
        <v/>
      </c>
      <c r="AM1287" s="1" t="str">
        <f>IFERROR(__xludf.DUMMYFUNCTION("""COMPUTED_VALUE"""),"")</f>
        <v/>
      </c>
      <c r="AN1287" s="1" t="str">
        <f>IFERROR(__xludf.DUMMYFUNCTION("""COMPUTED_VALUE"""),"")</f>
        <v/>
      </c>
      <c r="AO1287" s="1" t="str">
        <f>IFERROR(__xludf.DUMMYFUNCTION("""COMPUTED_VALUE"""),"")</f>
        <v/>
      </c>
      <c r="AP1287" s="1" t="str">
        <f>IFERROR(__xludf.DUMMYFUNCTION("""COMPUTED_VALUE"""),"")</f>
        <v/>
      </c>
      <c r="AR1287" s="1" t="s">
        <v>25</v>
      </c>
      <c r="AS1287" s="1" t="s">
        <v>25</v>
      </c>
      <c r="AT1287" s="1" t="s">
        <v>25</v>
      </c>
      <c r="AU1287" s="1" t="s">
        <v>25</v>
      </c>
      <c r="AV1287" s="1" t="s">
        <v>25</v>
      </c>
      <c r="AY1287" s="1" t="s">
        <v>25</v>
      </c>
      <c r="AZ1287" s="1" t="s">
        <v>25</v>
      </c>
      <c r="BA1287" s="1" t="s">
        <v>25</v>
      </c>
      <c r="BB1287" s="1" t="s">
        <v>25</v>
      </c>
      <c r="BC1287" s="1" t="s">
        <v>25</v>
      </c>
      <c r="BD1287" s="1"/>
      <c r="BE1287" s="1"/>
      <c r="BF1287" s="1"/>
      <c r="BG1287" s="1"/>
      <c r="BH1287" s="1"/>
      <c r="BI1287" s="1"/>
      <c r="BJ1287" s="1"/>
      <c r="BL1287" s="1" t="s">
        <v>25</v>
      </c>
    </row>
    <row r="1288" ht="15.75" customHeight="1">
      <c r="A1288" s="1"/>
      <c r="B1288" s="1"/>
      <c r="C1288" s="1"/>
      <c r="D1288" s="1" t="s">
        <v>25</v>
      </c>
      <c r="E1288" s="1" t="s">
        <v>25</v>
      </c>
      <c r="F1288" s="1" t="s">
        <v>25</v>
      </c>
      <c r="G1288" s="1" t="s">
        <v>25</v>
      </c>
      <c r="H1288" s="1" t="s">
        <v>25</v>
      </c>
      <c r="M1288" s="1"/>
      <c r="N1288" s="1"/>
      <c r="O1288" s="1"/>
      <c r="P1288" s="1"/>
      <c r="Q1288" s="1"/>
      <c r="S1288" s="1" t="s">
        <v>25</v>
      </c>
      <c r="T1288" s="1" t="s">
        <v>25</v>
      </c>
      <c r="U1288" s="1" t="s">
        <v>25</v>
      </c>
      <c r="V1288" s="1" t="s">
        <v>25</v>
      </c>
      <c r="W1288" s="1" t="s">
        <v>25</v>
      </c>
      <c r="Y1288" s="1" t="str">
        <f>IFERROR(__xludf.DUMMYFUNCTION("UNIQUE(S1288:W1288, TRUE)"),"")</f>
        <v/>
      </c>
      <c r="AE1288" s="1" t="str">
        <f t="shared" ref="AE1288:AI1288" si="1288">IF($A1288&lt;&gt;"", COUNTIF($D1288:$H1288, "=" &amp; Y1288),"")</f>
        <v/>
      </c>
      <c r="AF1288" s="1" t="str">
        <f t="shared" si="1288"/>
        <v/>
      </c>
      <c r="AG1288" s="1" t="str">
        <f t="shared" si="1288"/>
        <v/>
      </c>
      <c r="AH1288" s="1" t="str">
        <f t="shared" si="1288"/>
        <v/>
      </c>
      <c r="AI1288" s="1" t="str">
        <f t="shared" si="1288"/>
        <v/>
      </c>
      <c r="AJ1288" s="1" t="str">
        <f t="shared" si="3"/>
        <v/>
      </c>
      <c r="AL1288" s="1" t="str">
        <f>IFERROR(__xludf.DUMMYFUNCTION("IFERROR(TRANSPOSE(SORT(TRANSPOSE(FILTER(AE1288:AI1288, AE1288:AI1288&lt;&gt;0)),1, FALSE)))"),"")</f>
        <v/>
      </c>
      <c r="AM1288" s="1" t="str">
        <f>IFERROR(__xludf.DUMMYFUNCTION("""COMPUTED_VALUE"""),"")</f>
        <v/>
      </c>
      <c r="AN1288" s="1" t="str">
        <f>IFERROR(__xludf.DUMMYFUNCTION("""COMPUTED_VALUE"""),"")</f>
        <v/>
      </c>
      <c r="AO1288" s="1" t="str">
        <f>IFERROR(__xludf.DUMMYFUNCTION("""COMPUTED_VALUE"""),"")</f>
        <v/>
      </c>
      <c r="AP1288" s="1" t="str">
        <f>IFERROR(__xludf.DUMMYFUNCTION("""COMPUTED_VALUE"""),"")</f>
        <v/>
      </c>
      <c r="AR1288" s="1" t="s">
        <v>25</v>
      </c>
      <c r="AS1288" s="1" t="s">
        <v>25</v>
      </c>
      <c r="AT1288" s="1" t="s">
        <v>25</v>
      </c>
      <c r="AU1288" s="1" t="s">
        <v>25</v>
      </c>
      <c r="AV1288" s="1" t="s">
        <v>25</v>
      </c>
      <c r="AY1288" s="1" t="s">
        <v>25</v>
      </c>
      <c r="AZ1288" s="1" t="s">
        <v>25</v>
      </c>
      <c r="BA1288" s="1" t="s">
        <v>25</v>
      </c>
      <c r="BB1288" s="1" t="s">
        <v>25</v>
      </c>
      <c r="BC1288" s="1" t="s">
        <v>25</v>
      </c>
      <c r="BD1288" s="1"/>
      <c r="BE1288" s="1"/>
      <c r="BF1288" s="1"/>
      <c r="BG1288" s="1"/>
      <c r="BH1288" s="1"/>
      <c r="BI1288" s="1"/>
      <c r="BJ1288" s="1"/>
      <c r="BL1288" s="1" t="s">
        <v>25</v>
      </c>
    </row>
    <row r="1289" ht="15.75" customHeight="1">
      <c r="A1289" s="1"/>
      <c r="B1289" s="1"/>
      <c r="C1289" s="1"/>
      <c r="D1289" s="1" t="s">
        <v>25</v>
      </c>
      <c r="E1289" s="1" t="s">
        <v>25</v>
      </c>
      <c r="F1289" s="1" t="s">
        <v>25</v>
      </c>
      <c r="G1289" s="1" t="s">
        <v>25</v>
      </c>
      <c r="H1289" s="1" t="s">
        <v>25</v>
      </c>
      <c r="M1289" s="1"/>
      <c r="N1289" s="1"/>
      <c r="O1289" s="1"/>
      <c r="P1289" s="1"/>
      <c r="Q1289" s="1"/>
      <c r="S1289" s="1" t="s">
        <v>25</v>
      </c>
      <c r="T1289" s="1" t="s">
        <v>25</v>
      </c>
      <c r="U1289" s="1" t="s">
        <v>25</v>
      </c>
      <c r="V1289" s="1" t="s">
        <v>25</v>
      </c>
      <c r="W1289" s="1" t="s">
        <v>25</v>
      </c>
      <c r="Y1289" s="1" t="str">
        <f>IFERROR(__xludf.DUMMYFUNCTION("UNIQUE(S1289:W1289, TRUE)"),"")</f>
        <v/>
      </c>
      <c r="AE1289" s="1" t="str">
        <f t="shared" ref="AE1289:AI1289" si="1289">IF($A1289&lt;&gt;"", COUNTIF($D1289:$H1289, "=" &amp; Y1289),"")</f>
        <v/>
      </c>
      <c r="AF1289" s="1" t="str">
        <f t="shared" si="1289"/>
        <v/>
      </c>
      <c r="AG1289" s="1" t="str">
        <f t="shared" si="1289"/>
        <v/>
      </c>
      <c r="AH1289" s="1" t="str">
        <f t="shared" si="1289"/>
        <v/>
      </c>
      <c r="AI1289" s="1" t="str">
        <f t="shared" si="1289"/>
        <v/>
      </c>
      <c r="AJ1289" s="1" t="str">
        <f t="shared" si="3"/>
        <v/>
      </c>
      <c r="AL1289" s="1" t="str">
        <f>IFERROR(__xludf.DUMMYFUNCTION("IFERROR(TRANSPOSE(SORT(TRANSPOSE(FILTER(AE1289:AI1289, AE1289:AI1289&lt;&gt;0)),1, FALSE)))"),"")</f>
        <v/>
      </c>
      <c r="AM1289" s="1" t="str">
        <f>IFERROR(__xludf.DUMMYFUNCTION("""COMPUTED_VALUE"""),"")</f>
        <v/>
      </c>
      <c r="AN1289" s="1" t="str">
        <f>IFERROR(__xludf.DUMMYFUNCTION("""COMPUTED_VALUE"""),"")</f>
        <v/>
      </c>
      <c r="AO1289" s="1" t="str">
        <f>IFERROR(__xludf.DUMMYFUNCTION("""COMPUTED_VALUE"""),"")</f>
        <v/>
      </c>
      <c r="AP1289" s="1" t="str">
        <f>IFERROR(__xludf.DUMMYFUNCTION("""COMPUTED_VALUE"""),"")</f>
        <v/>
      </c>
      <c r="AR1289" s="1" t="s">
        <v>25</v>
      </c>
      <c r="AS1289" s="1" t="s">
        <v>25</v>
      </c>
      <c r="AT1289" s="1" t="s">
        <v>25</v>
      </c>
      <c r="AU1289" s="1" t="s">
        <v>25</v>
      </c>
      <c r="AV1289" s="1" t="s">
        <v>25</v>
      </c>
      <c r="AY1289" s="1" t="s">
        <v>25</v>
      </c>
      <c r="AZ1289" s="1" t="s">
        <v>25</v>
      </c>
      <c r="BA1289" s="1" t="s">
        <v>25</v>
      </c>
      <c r="BB1289" s="1" t="s">
        <v>25</v>
      </c>
      <c r="BC1289" s="1" t="s">
        <v>25</v>
      </c>
      <c r="BD1289" s="1"/>
      <c r="BE1289" s="1"/>
      <c r="BF1289" s="1"/>
      <c r="BG1289" s="1"/>
      <c r="BH1289" s="1"/>
      <c r="BI1289" s="1"/>
      <c r="BJ1289" s="1"/>
      <c r="BL1289" s="1" t="s">
        <v>25</v>
      </c>
    </row>
    <row r="1290" ht="15.75" customHeight="1">
      <c r="A1290" s="1"/>
      <c r="B1290" s="1"/>
      <c r="C1290" s="1"/>
      <c r="D1290" s="1" t="s">
        <v>25</v>
      </c>
      <c r="E1290" s="1" t="s">
        <v>25</v>
      </c>
      <c r="F1290" s="1" t="s">
        <v>25</v>
      </c>
      <c r="G1290" s="1" t="s">
        <v>25</v>
      </c>
      <c r="H1290" s="1" t="s">
        <v>25</v>
      </c>
      <c r="M1290" s="1"/>
      <c r="N1290" s="1"/>
      <c r="O1290" s="1"/>
      <c r="P1290" s="1"/>
      <c r="Q1290" s="1"/>
      <c r="S1290" s="1" t="s">
        <v>25</v>
      </c>
      <c r="T1290" s="1" t="s">
        <v>25</v>
      </c>
      <c r="U1290" s="1" t="s">
        <v>25</v>
      </c>
      <c r="V1290" s="1" t="s">
        <v>25</v>
      </c>
      <c r="W1290" s="1" t="s">
        <v>25</v>
      </c>
      <c r="Y1290" s="1" t="str">
        <f>IFERROR(__xludf.DUMMYFUNCTION("UNIQUE(S1290:W1290, TRUE)"),"")</f>
        <v/>
      </c>
      <c r="AE1290" s="1" t="str">
        <f t="shared" ref="AE1290:AI1290" si="1290">IF($A1290&lt;&gt;"", COUNTIF($D1290:$H1290, "=" &amp; Y1290),"")</f>
        <v/>
      </c>
      <c r="AF1290" s="1" t="str">
        <f t="shared" si="1290"/>
        <v/>
      </c>
      <c r="AG1290" s="1" t="str">
        <f t="shared" si="1290"/>
        <v/>
      </c>
      <c r="AH1290" s="1" t="str">
        <f t="shared" si="1290"/>
        <v/>
      </c>
      <c r="AI1290" s="1" t="str">
        <f t="shared" si="1290"/>
        <v/>
      </c>
      <c r="AJ1290" s="1" t="str">
        <f t="shared" si="3"/>
        <v/>
      </c>
      <c r="AL1290" s="1" t="str">
        <f>IFERROR(__xludf.DUMMYFUNCTION("IFERROR(TRANSPOSE(SORT(TRANSPOSE(FILTER(AE1290:AI1290, AE1290:AI1290&lt;&gt;0)),1, FALSE)))"),"")</f>
        <v/>
      </c>
      <c r="AM1290" s="1" t="str">
        <f>IFERROR(__xludf.DUMMYFUNCTION("""COMPUTED_VALUE"""),"")</f>
        <v/>
      </c>
      <c r="AN1290" s="1" t="str">
        <f>IFERROR(__xludf.DUMMYFUNCTION("""COMPUTED_VALUE"""),"")</f>
        <v/>
      </c>
      <c r="AO1290" s="1" t="str">
        <f>IFERROR(__xludf.DUMMYFUNCTION("""COMPUTED_VALUE"""),"")</f>
        <v/>
      </c>
      <c r="AP1290" s="1" t="str">
        <f>IFERROR(__xludf.DUMMYFUNCTION("""COMPUTED_VALUE"""),"")</f>
        <v/>
      </c>
      <c r="AR1290" s="1" t="s">
        <v>25</v>
      </c>
      <c r="AS1290" s="1" t="s">
        <v>25</v>
      </c>
      <c r="AT1290" s="1" t="s">
        <v>25</v>
      </c>
      <c r="AU1290" s="1" t="s">
        <v>25</v>
      </c>
      <c r="AV1290" s="1" t="s">
        <v>25</v>
      </c>
      <c r="AY1290" s="1" t="s">
        <v>25</v>
      </c>
      <c r="AZ1290" s="1" t="s">
        <v>25</v>
      </c>
      <c r="BA1290" s="1" t="s">
        <v>25</v>
      </c>
      <c r="BB1290" s="1" t="s">
        <v>25</v>
      </c>
      <c r="BC1290" s="1" t="s">
        <v>25</v>
      </c>
      <c r="BD1290" s="1"/>
      <c r="BE1290" s="1"/>
      <c r="BF1290" s="1"/>
      <c r="BG1290" s="1"/>
      <c r="BH1290" s="1"/>
      <c r="BI1290" s="1"/>
      <c r="BJ1290" s="1"/>
      <c r="BL1290" s="1" t="s">
        <v>25</v>
      </c>
    </row>
    <row r="1291" ht="15.75" customHeight="1">
      <c r="A1291" s="1"/>
      <c r="B1291" s="1"/>
      <c r="C1291" s="1"/>
      <c r="D1291" s="1" t="s">
        <v>25</v>
      </c>
      <c r="E1291" s="1" t="s">
        <v>25</v>
      </c>
      <c r="F1291" s="1" t="s">
        <v>25</v>
      </c>
      <c r="G1291" s="1" t="s">
        <v>25</v>
      </c>
      <c r="H1291" s="1" t="s">
        <v>25</v>
      </c>
      <c r="M1291" s="1"/>
      <c r="N1291" s="1"/>
      <c r="O1291" s="1"/>
      <c r="P1291" s="1"/>
      <c r="Q1291" s="1"/>
      <c r="S1291" s="1" t="s">
        <v>25</v>
      </c>
      <c r="T1291" s="1" t="s">
        <v>25</v>
      </c>
      <c r="U1291" s="1" t="s">
        <v>25</v>
      </c>
      <c r="V1291" s="1" t="s">
        <v>25</v>
      </c>
      <c r="W1291" s="1" t="s">
        <v>25</v>
      </c>
      <c r="Y1291" s="1" t="str">
        <f>IFERROR(__xludf.DUMMYFUNCTION("UNIQUE(S1291:W1291, TRUE)"),"")</f>
        <v/>
      </c>
      <c r="AE1291" s="1" t="str">
        <f t="shared" ref="AE1291:AI1291" si="1291">IF($A1291&lt;&gt;"", COUNTIF($D1291:$H1291, "=" &amp; Y1291),"")</f>
        <v/>
      </c>
      <c r="AF1291" s="1" t="str">
        <f t="shared" si="1291"/>
        <v/>
      </c>
      <c r="AG1291" s="1" t="str">
        <f t="shared" si="1291"/>
        <v/>
      </c>
      <c r="AH1291" s="1" t="str">
        <f t="shared" si="1291"/>
        <v/>
      </c>
      <c r="AI1291" s="1" t="str">
        <f t="shared" si="1291"/>
        <v/>
      </c>
      <c r="AJ1291" s="1" t="str">
        <f t="shared" si="3"/>
        <v/>
      </c>
      <c r="AL1291" s="1" t="str">
        <f>IFERROR(__xludf.DUMMYFUNCTION("IFERROR(TRANSPOSE(SORT(TRANSPOSE(FILTER(AE1291:AI1291, AE1291:AI1291&lt;&gt;0)),1, FALSE)))"),"")</f>
        <v/>
      </c>
      <c r="AM1291" s="1" t="str">
        <f>IFERROR(__xludf.DUMMYFUNCTION("""COMPUTED_VALUE"""),"")</f>
        <v/>
      </c>
      <c r="AN1291" s="1" t="str">
        <f>IFERROR(__xludf.DUMMYFUNCTION("""COMPUTED_VALUE"""),"")</f>
        <v/>
      </c>
      <c r="AO1291" s="1" t="str">
        <f>IFERROR(__xludf.DUMMYFUNCTION("""COMPUTED_VALUE"""),"")</f>
        <v/>
      </c>
      <c r="AP1291" s="1" t="str">
        <f>IFERROR(__xludf.DUMMYFUNCTION("""COMPUTED_VALUE"""),"")</f>
        <v/>
      </c>
      <c r="AR1291" s="1" t="s">
        <v>25</v>
      </c>
      <c r="AS1291" s="1" t="s">
        <v>25</v>
      </c>
      <c r="AT1291" s="1" t="s">
        <v>25</v>
      </c>
      <c r="AU1291" s="1" t="s">
        <v>25</v>
      </c>
      <c r="AV1291" s="1" t="s">
        <v>25</v>
      </c>
      <c r="AY1291" s="1" t="s">
        <v>25</v>
      </c>
      <c r="AZ1291" s="1" t="s">
        <v>25</v>
      </c>
      <c r="BA1291" s="1" t="s">
        <v>25</v>
      </c>
      <c r="BB1291" s="1" t="s">
        <v>25</v>
      </c>
      <c r="BC1291" s="1" t="s">
        <v>25</v>
      </c>
      <c r="BD1291" s="1"/>
      <c r="BE1291" s="1"/>
      <c r="BF1291" s="1"/>
      <c r="BG1291" s="1"/>
      <c r="BH1291" s="1"/>
      <c r="BI1291" s="1"/>
      <c r="BJ1291" s="1"/>
      <c r="BL1291" s="1" t="s">
        <v>25</v>
      </c>
    </row>
    <row r="1292" ht="15.75" customHeight="1">
      <c r="A1292" s="1"/>
      <c r="B1292" s="1"/>
      <c r="C1292" s="1"/>
      <c r="D1292" s="1" t="s">
        <v>25</v>
      </c>
      <c r="E1292" s="1" t="s">
        <v>25</v>
      </c>
      <c r="F1292" s="1" t="s">
        <v>25</v>
      </c>
      <c r="G1292" s="1" t="s">
        <v>25</v>
      </c>
      <c r="H1292" s="1" t="s">
        <v>25</v>
      </c>
      <c r="M1292" s="1"/>
      <c r="N1292" s="1"/>
      <c r="O1292" s="1"/>
      <c r="P1292" s="1"/>
      <c r="Q1292" s="1"/>
      <c r="S1292" s="1" t="s">
        <v>25</v>
      </c>
      <c r="T1292" s="1" t="s">
        <v>25</v>
      </c>
      <c r="U1292" s="1" t="s">
        <v>25</v>
      </c>
      <c r="V1292" s="1" t="s">
        <v>25</v>
      </c>
      <c r="W1292" s="1" t="s">
        <v>25</v>
      </c>
      <c r="Y1292" s="1" t="str">
        <f>IFERROR(__xludf.DUMMYFUNCTION("UNIQUE(S1292:W1292, TRUE)"),"")</f>
        <v/>
      </c>
      <c r="AE1292" s="1" t="str">
        <f t="shared" ref="AE1292:AI1292" si="1292">IF($A1292&lt;&gt;"", COUNTIF($D1292:$H1292, "=" &amp; Y1292),"")</f>
        <v/>
      </c>
      <c r="AF1292" s="1" t="str">
        <f t="shared" si="1292"/>
        <v/>
      </c>
      <c r="AG1292" s="1" t="str">
        <f t="shared" si="1292"/>
        <v/>
      </c>
      <c r="AH1292" s="1" t="str">
        <f t="shared" si="1292"/>
        <v/>
      </c>
      <c r="AI1292" s="1" t="str">
        <f t="shared" si="1292"/>
        <v/>
      </c>
      <c r="AJ1292" s="1" t="str">
        <f t="shared" si="3"/>
        <v/>
      </c>
      <c r="AL1292" s="1" t="str">
        <f>IFERROR(__xludf.DUMMYFUNCTION("IFERROR(TRANSPOSE(SORT(TRANSPOSE(FILTER(AE1292:AI1292, AE1292:AI1292&lt;&gt;0)),1, FALSE)))"),"")</f>
        <v/>
      </c>
      <c r="AM1292" s="1" t="str">
        <f>IFERROR(__xludf.DUMMYFUNCTION("""COMPUTED_VALUE"""),"")</f>
        <v/>
      </c>
      <c r="AN1292" s="1" t="str">
        <f>IFERROR(__xludf.DUMMYFUNCTION("""COMPUTED_VALUE"""),"")</f>
        <v/>
      </c>
      <c r="AO1292" s="1" t="str">
        <f>IFERROR(__xludf.DUMMYFUNCTION("""COMPUTED_VALUE"""),"")</f>
        <v/>
      </c>
      <c r="AP1292" s="1" t="str">
        <f>IFERROR(__xludf.DUMMYFUNCTION("""COMPUTED_VALUE"""),"")</f>
        <v/>
      </c>
      <c r="AR1292" s="1" t="s">
        <v>25</v>
      </c>
      <c r="AS1292" s="1" t="s">
        <v>25</v>
      </c>
      <c r="AT1292" s="1" t="s">
        <v>25</v>
      </c>
      <c r="AU1292" s="1" t="s">
        <v>25</v>
      </c>
      <c r="AV1292" s="1" t="s">
        <v>25</v>
      </c>
      <c r="AY1292" s="1" t="s">
        <v>25</v>
      </c>
      <c r="AZ1292" s="1" t="s">
        <v>25</v>
      </c>
      <c r="BA1292" s="1" t="s">
        <v>25</v>
      </c>
      <c r="BB1292" s="1" t="s">
        <v>25</v>
      </c>
      <c r="BC1292" s="1" t="s">
        <v>25</v>
      </c>
      <c r="BD1292" s="1"/>
      <c r="BE1292" s="1"/>
      <c r="BF1292" s="1"/>
      <c r="BG1292" s="1"/>
      <c r="BH1292" s="1"/>
      <c r="BI1292" s="1"/>
      <c r="BJ1292" s="1"/>
      <c r="BL1292" s="1" t="s">
        <v>25</v>
      </c>
    </row>
    <row r="1293" ht="15.75" customHeight="1">
      <c r="A1293" s="1"/>
      <c r="B1293" s="1"/>
      <c r="C1293" s="1"/>
      <c r="D1293" s="1" t="s">
        <v>25</v>
      </c>
      <c r="E1293" s="1" t="s">
        <v>25</v>
      </c>
      <c r="F1293" s="1" t="s">
        <v>25</v>
      </c>
      <c r="G1293" s="1" t="s">
        <v>25</v>
      </c>
      <c r="H1293" s="1" t="s">
        <v>25</v>
      </c>
      <c r="M1293" s="1"/>
      <c r="N1293" s="1"/>
      <c r="O1293" s="1"/>
      <c r="P1293" s="1"/>
      <c r="Q1293" s="1"/>
      <c r="S1293" s="1" t="s">
        <v>25</v>
      </c>
      <c r="T1293" s="1" t="s">
        <v>25</v>
      </c>
      <c r="U1293" s="1" t="s">
        <v>25</v>
      </c>
      <c r="V1293" s="1" t="s">
        <v>25</v>
      </c>
      <c r="W1293" s="1" t="s">
        <v>25</v>
      </c>
      <c r="Y1293" s="1" t="str">
        <f>IFERROR(__xludf.DUMMYFUNCTION("UNIQUE(S1293:W1293, TRUE)"),"")</f>
        <v/>
      </c>
      <c r="AE1293" s="1" t="str">
        <f t="shared" ref="AE1293:AI1293" si="1293">IF($A1293&lt;&gt;"", COUNTIF($D1293:$H1293, "=" &amp; Y1293),"")</f>
        <v/>
      </c>
      <c r="AF1293" s="1" t="str">
        <f t="shared" si="1293"/>
        <v/>
      </c>
      <c r="AG1293" s="1" t="str">
        <f t="shared" si="1293"/>
        <v/>
      </c>
      <c r="AH1293" s="1" t="str">
        <f t="shared" si="1293"/>
        <v/>
      </c>
      <c r="AI1293" s="1" t="str">
        <f t="shared" si="1293"/>
        <v/>
      </c>
      <c r="AJ1293" s="1" t="str">
        <f t="shared" si="3"/>
        <v/>
      </c>
      <c r="AL1293" s="1" t="str">
        <f>IFERROR(__xludf.DUMMYFUNCTION("IFERROR(TRANSPOSE(SORT(TRANSPOSE(FILTER(AE1293:AI1293, AE1293:AI1293&lt;&gt;0)),1, FALSE)))"),"")</f>
        <v/>
      </c>
      <c r="AM1293" s="1" t="str">
        <f>IFERROR(__xludf.DUMMYFUNCTION("""COMPUTED_VALUE"""),"")</f>
        <v/>
      </c>
      <c r="AN1293" s="1" t="str">
        <f>IFERROR(__xludf.DUMMYFUNCTION("""COMPUTED_VALUE"""),"")</f>
        <v/>
      </c>
      <c r="AO1293" s="1" t="str">
        <f>IFERROR(__xludf.DUMMYFUNCTION("""COMPUTED_VALUE"""),"")</f>
        <v/>
      </c>
      <c r="AP1293" s="1" t="str">
        <f>IFERROR(__xludf.DUMMYFUNCTION("""COMPUTED_VALUE"""),"")</f>
        <v/>
      </c>
      <c r="AR1293" s="1" t="s">
        <v>25</v>
      </c>
      <c r="AS1293" s="1" t="s">
        <v>25</v>
      </c>
      <c r="AT1293" s="1" t="s">
        <v>25</v>
      </c>
      <c r="AU1293" s="1" t="s">
        <v>25</v>
      </c>
      <c r="AV1293" s="1" t="s">
        <v>25</v>
      </c>
      <c r="AY1293" s="1" t="s">
        <v>25</v>
      </c>
      <c r="AZ1293" s="1" t="s">
        <v>25</v>
      </c>
      <c r="BA1293" s="1" t="s">
        <v>25</v>
      </c>
      <c r="BB1293" s="1" t="s">
        <v>25</v>
      </c>
      <c r="BC1293" s="1" t="s">
        <v>25</v>
      </c>
      <c r="BD1293" s="1"/>
      <c r="BE1293" s="1"/>
      <c r="BF1293" s="1"/>
      <c r="BG1293" s="1"/>
      <c r="BH1293" s="1"/>
      <c r="BI1293" s="1"/>
      <c r="BJ1293" s="1"/>
      <c r="BL1293" s="1" t="s">
        <v>25</v>
      </c>
    </row>
    <row r="1294" ht="15.75" customHeight="1">
      <c r="A1294" s="1"/>
      <c r="B1294" s="1"/>
      <c r="C1294" s="1"/>
      <c r="D1294" s="1" t="s">
        <v>25</v>
      </c>
      <c r="E1294" s="1" t="s">
        <v>25</v>
      </c>
      <c r="F1294" s="1" t="s">
        <v>25</v>
      </c>
      <c r="G1294" s="1" t="s">
        <v>25</v>
      </c>
      <c r="H1294" s="1" t="s">
        <v>25</v>
      </c>
      <c r="M1294" s="1"/>
      <c r="N1294" s="1"/>
      <c r="O1294" s="1"/>
      <c r="P1294" s="1"/>
      <c r="Q1294" s="1"/>
      <c r="S1294" s="1" t="s">
        <v>25</v>
      </c>
      <c r="T1294" s="1" t="s">
        <v>25</v>
      </c>
      <c r="U1294" s="1" t="s">
        <v>25</v>
      </c>
      <c r="V1294" s="1" t="s">
        <v>25</v>
      </c>
      <c r="W1294" s="1" t="s">
        <v>25</v>
      </c>
      <c r="Y1294" s="1" t="str">
        <f>IFERROR(__xludf.DUMMYFUNCTION("UNIQUE(S1294:W1294, TRUE)"),"")</f>
        <v/>
      </c>
      <c r="AE1294" s="1" t="str">
        <f t="shared" ref="AE1294:AI1294" si="1294">IF($A1294&lt;&gt;"", COUNTIF($D1294:$H1294, "=" &amp; Y1294),"")</f>
        <v/>
      </c>
      <c r="AF1294" s="1" t="str">
        <f t="shared" si="1294"/>
        <v/>
      </c>
      <c r="AG1294" s="1" t="str">
        <f t="shared" si="1294"/>
        <v/>
      </c>
      <c r="AH1294" s="1" t="str">
        <f t="shared" si="1294"/>
        <v/>
      </c>
      <c r="AI1294" s="1" t="str">
        <f t="shared" si="1294"/>
        <v/>
      </c>
      <c r="AJ1294" s="1" t="str">
        <f t="shared" si="3"/>
        <v/>
      </c>
      <c r="AL1294" s="1" t="str">
        <f>IFERROR(__xludf.DUMMYFUNCTION("IFERROR(TRANSPOSE(SORT(TRANSPOSE(FILTER(AE1294:AI1294, AE1294:AI1294&lt;&gt;0)),1, FALSE)))"),"")</f>
        <v/>
      </c>
      <c r="AM1294" s="1" t="str">
        <f>IFERROR(__xludf.DUMMYFUNCTION("""COMPUTED_VALUE"""),"")</f>
        <v/>
      </c>
      <c r="AN1294" s="1" t="str">
        <f>IFERROR(__xludf.DUMMYFUNCTION("""COMPUTED_VALUE"""),"")</f>
        <v/>
      </c>
      <c r="AO1294" s="1" t="str">
        <f>IFERROR(__xludf.DUMMYFUNCTION("""COMPUTED_VALUE"""),"")</f>
        <v/>
      </c>
      <c r="AP1294" s="1" t="str">
        <f>IFERROR(__xludf.DUMMYFUNCTION("""COMPUTED_VALUE"""),"")</f>
        <v/>
      </c>
      <c r="AR1294" s="1" t="s">
        <v>25</v>
      </c>
      <c r="AS1294" s="1" t="s">
        <v>25</v>
      </c>
      <c r="AT1294" s="1" t="s">
        <v>25</v>
      </c>
      <c r="AU1294" s="1" t="s">
        <v>25</v>
      </c>
      <c r="AV1294" s="1" t="s">
        <v>25</v>
      </c>
      <c r="AY1294" s="1" t="s">
        <v>25</v>
      </c>
      <c r="AZ1294" s="1" t="s">
        <v>25</v>
      </c>
      <c r="BA1294" s="1" t="s">
        <v>25</v>
      </c>
      <c r="BB1294" s="1" t="s">
        <v>25</v>
      </c>
      <c r="BC1294" s="1" t="s">
        <v>25</v>
      </c>
      <c r="BD1294" s="1"/>
      <c r="BE1294" s="1"/>
      <c r="BF1294" s="1"/>
      <c r="BG1294" s="1"/>
      <c r="BH1294" s="1"/>
      <c r="BI1294" s="1"/>
      <c r="BJ1294" s="1"/>
      <c r="BL1294" s="1" t="s">
        <v>25</v>
      </c>
    </row>
    <row r="1295" ht="15.75" customHeight="1">
      <c r="A1295" s="1"/>
      <c r="B1295" s="1"/>
      <c r="C1295" s="1"/>
      <c r="D1295" s="1" t="s">
        <v>25</v>
      </c>
      <c r="E1295" s="1" t="s">
        <v>25</v>
      </c>
      <c r="F1295" s="1" t="s">
        <v>25</v>
      </c>
      <c r="G1295" s="1" t="s">
        <v>25</v>
      </c>
      <c r="H1295" s="1" t="s">
        <v>25</v>
      </c>
      <c r="M1295" s="1"/>
      <c r="N1295" s="1"/>
      <c r="O1295" s="1"/>
      <c r="P1295" s="1"/>
      <c r="Q1295" s="1"/>
      <c r="S1295" s="1" t="s">
        <v>25</v>
      </c>
      <c r="T1295" s="1" t="s">
        <v>25</v>
      </c>
      <c r="U1295" s="1" t="s">
        <v>25</v>
      </c>
      <c r="V1295" s="1" t="s">
        <v>25</v>
      </c>
      <c r="W1295" s="1" t="s">
        <v>25</v>
      </c>
      <c r="Y1295" s="1" t="str">
        <f>IFERROR(__xludf.DUMMYFUNCTION("UNIQUE(S1295:W1295, TRUE)"),"")</f>
        <v/>
      </c>
      <c r="AE1295" s="1" t="str">
        <f t="shared" ref="AE1295:AI1295" si="1295">IF($A1295&lt;&gt;"", COUNTIF($D1295:$H1295, "=" &amp; Y1295),"")</f>
        <v/>
      </c>
      <c r="AF1295" s="1" t="str">
        <f t="shared" si="1295"/>
        <v/>
      </c>
      <c r="AG1295" s="1" t="str">
        <f t="shared" si="1295"/>
        <v/>
      </c>
      <c r="AH1295" s="1" t="str">
        <f t="shared" si="1295"/>
        <v/>
      </c>
      <c r="AI1295" s="1" t="str">
        <f t="shared" si="1295"/>
        <v/>
      </c>
      <c r="AJ1295" s="1" t="str">
        <f t="shared" si="3"/>
        <v/>
      </c>
      <c r="AL1295" s="1" t="str">
        <f>IFERROR(__xludf.DUMMYFUNCTION("IFERROR(TRANSPOSE(SORT(TRANSPOSE(FILTER(AE1295:AI1295, AE1295:AI1295&lt;&gt;0)),1, FALSE)))"),"")</f>
        <v/>
      </c>
      <c r="AM1295" s="1" t="str">
        <f>IFERROR(__xludf.DUMMYFUNCTION("""COMPUTED_VALUE"""),"")</f>
        <v/>
      </c>
      <c r="AN1295" s="1" t="str">
        <f>IFERROR(__xludf.DUMMYFUNCTION("""COMPUTED_VALUE"""),"")</f>
        <v/>
      </c>
      <c r="AO1295" s="1" t="str">
        <f>IFERROR(__xludf.DUMMYFUNCTION("""COMPUTED_VALUE"""),"")</f>
        <v/>
      </c>
      <c r="AP1295" s="1" t="str">
        <f>IFERROR(__xludf.DUMMYFUNCTION("""COMPUTED_VALUE"""),"")</f>
        <v/>
      </c>
      <c r="AR1295" s="1" t="s">
        <v>25</v>
      </c>
      <c r="AS1295" s="1" t="s">
        <v>25</v>
      </c>
      <c r="AT1295" s="1" t="s">
        <v>25</v>
      </c>
      <c r="AU1295" s="1" t="s">
        <v>25</v>
      </c>
      <c r="AV1295" s="1" t="s">
        <v>25</v>
      </c>
      <c r="AY1295" s="1" t="s">
        <v>25</v>
      </c>
      <c r="AZ1295" s="1" t="s">
        <v>25</v>
      </c>
      <c r="BA1295" s="1" t="s">
        <v>25</v>
      </c>
      <c r="BB1295" s="1" t="s">
        <v>25</v>
      </c>
      <c r="BC1295" s="1" t="s">
        <v>25</v>
      </c>
      <c r="BD1295" s="1"/>
      <c r="BE1295" s="1"/>
      <c r="BF1295" s="1"/>
      <c r="BG1295" s="1"/>
      <c r="BH1295" s="1"/>
      <c r="BI1295" s="1"/>
      <c r="BJ1295" s="1"/>
      <c r="BL1295" s="1" t="s">
        <v>25</v>
      </c>
    </row>
    <row r="1296" ht="15.75" customHeight="1">
      <c r="A1296" s="1"/>
      <c r="B1296" s="1"/>
      <c r="C1296" s="1"/>
      <c r="D1296" s="1" t="s">
        <v>25</v>
      </c>
      <c r="E1296" s="1" t="s">
        <v>25</v>
      </c>
      <c r="F1296" s="1" t="s">
        <v>25</v>
      </c>
      <c r="G1296" s="1" t="s">
        <v>25</v>
      </c>
      <c r="H1296" s="1" t="s">
        <v>25</v>
      </c>
      <c r="M1296" s="1"/>
      <c r="N1296" s="1"/>
      <c r="O1296" s="1"/>
      <c r="P1296" s="1"/>
      <c r="Q1296" s="1"/>
      <c r="S1296" s="1" t="s">
        <v>25</v>
      </c>
      <c r="T1296" s="1" t="s">
        <v>25</v>
      </c>
      <c r="U1296" s="1" t="s">
        <v>25</v>
      </c>
      <c r="V1296" s="1" t="s">
        <v>25</v>
      </c>
      <c r="W1296" s="1" t="s">
        <v>25</v>
      </c>
      <c r="Y1296" s="1" t="str">
        <f>IFERROR(__xludf.DUMMYFUNCTION("UNIQUE(S1296:W1296, TRUE)"),"")</f>
        <v/>
      </c>
      <c r="AE1296" s="1" t="str">
        <f t="shared" ref="AE1296:AI1296" si="1296">IF($A1296&lt;&gt;"", COUNTIF($D1296:$H1296, "=" &amp; Y1296),"")</f>
        <v/>
      </c>
      <c r="AF1296" s="1" t="str">
        <f t="shared" si="1296"/>
        <v/>
      </c>
      <c r="AG1296" s="1" t="str">
        <f t="shared" si="1296"/>
        <v/>
      </c>
      <c r="AH1296" s="1" t="str">
        <f t="shared" si="1296"/>
        <v/>
      </c>
      <c r="AI1296" s="1" t="str">
        <f t="shared" si="1296"/>
        <v/>
      </c>
      <c r="AJ1296" s="1" t="str">
        <f t="shared" si="3"/>
        <v/>
      </c>
      <c r="AL1296" s="1" t="str">
        <f>IFERROR(__xludf.DUMMYFUNCTION("IFERROR(TRANSPOSE(SORT(TRANSPOSE(FILTER(AE1296:AI1296, AE1296:AI1296&lt;&gt;0)),1, FALSE)))"),"")</f>
        <v/>
      </c>
      <c r="AM1296" s="1" t="str">
        <f>IFERROR(__xludf.DUMMYFUNCTION("""COMPUTED_VALUE"""),"")</f>
        <v/>
      </c>
      <c r="AN1296" s="1" t="str">
        <f>IFERROR(__xludf.DUMMYFUNCTION("""COMPUTED_VALUE"""),"")</f>
        <v/>
      </c>
      <c r="AO1296" s="1" t="str">
        <f>IFERROR(__xludf.DUMMYFUNCTION("""COMPUTED_VALUE"""),"")</f>
        <v/>
      </c>
      <c r="AP1296" s="1" t="str">
        <f>IFERROR(__xludf.DUMMYFUNCTION("""COMPUTED_VALUE"""),"")</f>
        <v/>
      </c>
      <c r="AR1296" s="1" t="s">
        <v>25</v>
      </c>
      <c r="AS1296" s="1" t="s">
        <v>25</v>
      </c>
      <c r="AT1296" s="1" t="s">
        <v>25</v>
      </c>
      <c r="AU1296" s="1" t="s">
        <v>25</v>
      </c>
      <c r="AV1296" s="1" t="s">
        <v>25</v>
      </c>
      <c r="AY1296" s="1" t="s">
        <v>25</v>
      </c>
      <c r="AZ1296" s="1" t="s">
        <v>25</v>
      </c>
      <c r="BA1296" s="1" t="s">
        <v>25</v>
      </c>
      <c r="BB1296" s="1" t="s">
        <v>25</v>
      </c>
      <c r="BC1296" s="1" t="s">
        <v>25</v>
      </c>
      <c r="BD1296" s="1"/>
      <c r="BE1296" s="1"/>
      <c r="BF1296" s="1"/>
      <c r="BG1296" s="1"/>
      <c r="BH1296" s="1"/>
      <c r="BI1296" s="1"/>
      <c r="BJ1296" s="1"/>
      <c r="BL1296" s="1" t="s">
        <v>25</v>
      </c>
    </row>
    <row r="1297" ht="15.75" customHeight="1">
      <c r="A1297" s="1"/>
      <c r="B1297" s="1"/>
      <c r="C1297" s="1"/>
      <c r="D1297" s="1" t="s">
        <v>25</v>
      </c>
      <c r="E1297" s="1" t="s">
        <v>25</v>
      </c>
      <c r="F1297" s="1" t="s">
        <v>25</v>
      </c>
      <c r="G1297" s="1" t="s">
        <v>25</v>
      </c>
      <c r="H1297" s="1" t="s">
        <v>25</v>
      </c>
      <c r="M1297" s="1"/>
      <c r="N1297" s="1"/>
      <c r="O1297" s="1"/>
      <c r="P1297" s="1"/>
      <c r="Q1297" s="1"/>
      <c r="S1297" s="1" t="s">
        <v>25</v>
      </c>
      <c r="T1297" s="1" t="s">
        <v>25</v>
      </c>
      <c r="U1297" s="1" t="s">
        <v>25</v>
      </c>
      <c r="V1297" s="1" t="s">
        <v>25</v>
      </c>
      <c r="W1297" s="1" t="s">
        <v>25</v>
      </c>
      <c r="Y1297" s="1" t="str">
        <f>IFERROR(__xludf.DUMMYFUNCTION("UNIQUE(S1297:W1297, TRUE)"),"")</f>
        <v/>
      </c>
      <c r="AE1297" s="1" t="str">
        <f t="shared" ref="AE1297:AI1297" si="1297">IF($A1297&lt;&gt;"", COUNTIF($D1297:$H1297, "=" &amp; Y1297),"")</f>
        <v/>
      </c>
      <c r="AF1297" s="1" t="str">
        <f t="shared" si="1297"/>
        <v/>
      </c>
      <c r="AG1297" s="1" t="str">
        <f t="shared" si="1297"/>
        <v/>
      </c>
      <c r="AH1297" s="1" t="str">
        <f t="shared" si="1297"/>
        <v/>
      </c>
      <c r="AI1297" s="1" t="str">
        <f t="shared" si="1297"/>
        <v/>
      </c>
      <c r="AJ1297" s="1" t="str">
        <f t="shared" si="3"/>
        <v/>
      </c>
      <c r="AL1297" s="1" t="str">
        <f>IFERROR(__xludf.DUMMYFUNCTION("IFERROR(TRANSPOSE(SORT(TRANSPOSE(FILTER(AE1297:AI1297, AE1297:AI1297&lt;&gt;0)),1, FALSE)))"),"")</f>
        <v/>
      </c>
      <c r="AM1297" s="1" t="str">
        <f>IFERROR(__xludf.DUMMYFUNCTION("""COMPUTED_VALUE"""),"")</f>
        <v/>
      </c>
      <c r="AN1297" s="1" t="str">
        <f>IFERROR(__xludf.DUMMYFUNCTION("""COMPUTED_VALUE"""),"")</f>
        <v/>
      </c>
      <c r="AO1297" s="1" t="str">
        <f>IFERROR(__xludf.DUMMYFUNCTION("""COMPUTED_VALUE"""),"")</f>
        <v/>
      </c>
      <c r="AP1297" s="1" t="str">
        <f>IFERROR(__xludf.DUMMYFUNCTION("""COMPUTED_VALUE"""),"")</f>
        <v/>
      </c>
      <c r="AR1297" s="1" t="s">
        <v>25</v>
      </c>
      <c r="AS1297" s="1" t="s">
        <v>25</v>
      </c>
      <c r="AT1297" s="1" t="s">
        <v>25</v>
      </c>
      <c r="AU1297" s="1" t="s">
        <v>25</v>
      </c>
      <c r="AV1297" s="1" t="s">
        <v>25</v>
      </c>
      <c r="AY1297" s="1" t="s">
        <v>25</v>
      </c>
      <c r="AZ1297" s="1" t="s">
        <v>25</v>
      </c>
      <c r="BA1297" s="1" t="s">
        <v>25</v>
      </c>
      <c r="BB1297" s="1" t="s">
        <v>25</v>
      </c>
      <c r="BC1297" s="1" t="s">
        <v>25</v>
      </c>
      <c r="BD1297" s="1"/>
      <c r="BE1297" s="1"/>
      <c r="BF1297" s="1"/>
      <c r="BG1297" s="1"/>
      <c r="BH1297" s="1"/>
      <c r="BI1297" s="1"/>
      <c r="BJ1297" s="1"/>
      <c r="BL1297" s="1" t="s">
        <v>25</v>
      </c>
    </row>
    <row r="1298" ht="15.75" customHeight="1">
      <c r="A1298" s="1"/>
      <c r="B1298" s="1"/>
      <c r="C1298" s="1"/>
      <c r="D1298" s="1" t="s">
        <v>25</v>
      </c>
      <c r="E1298" s="1" t="s">
        <v>25</v>
      </c>
      <c r="F1298" s="1" t="s">
        <v>25</v>
      </c>
      <c r="G1298" s="1" t="s">
        <v>25</v>
      </c>
      <c r="H1298" s="1" t="s">
        <v>25</v>
      </c>
      <c r="M1298" s="1"/>
      <c r="N1298" s="1"/>
      <c r="O1298" s="1"/>
      <c r="P1298" s="1"/>
      <c r="Q1298" s="1"/>
      <c r="S1298" s="1" t="s">
        <v>25</v>
      </c>
      <c r="T1298" s="1" t="s">
        <v>25</v>
      </c>
      <c r="U1298" s="1" t="s">
        <v>25</v>
      </c>
      <c r="V1298" s="1" t="s">
        <v>25</v>
      </c>
      <c r="W1298" s="1" t="s">
        <v>25</v>
      </c>
      <c r="Y1298" s="1" t="str">
        <f>IFERROR(__xludf.DUMMYFUNCTION("UNIQUE(S1298:W1298, TRUE)"),"")</f>
        <v/>
      </c>
      <c r="AE1298" s="1" t="str">
        <f t="shared" ref="AE1298:AI1298" si="1298">IF($A1298&lt;&gt;"", COUNTIF($D1298:$H1298, "=" &amp; Y1298),"")</f>
        <v/>
      </c>
      <c r="AF1298" s="1" t="str">
        <f t="shared" si="1298"/>
        <v/>
      </c>
      <c r="AG1298" s="1" t="str">
        <f t="shared" si="1298"/>
        <v/>
      </c>
      <c r="AH1298" s="1" t="str">
        <f t="shared" si="1298"/>
        <v/>
      </c>
      <c r="AI1298" s="1" t="str">
        <f t="shared" si="1298"/>
        <v/>
      </c>
      <c r="AJ1298" s="1" t="str">
        <f t="shared" si="3"/>
        <v/>
      </c>
      <c r="AL1298" s="1" t="str">
        <f>IFERROR(__xludf.DUMMYFUNCTION("IFERROR(TRANSPOSE(SORT(TRANSPOSE(FILTER(AE1298:AI1298, AE1298:AI1298&lt;&gt;0)),1, FALSE)))"),"")</f>
        <v/>
      </c>
      <c r="AM1298" s="1" t="str">
        <f>IFERROR(__xludf.DUMMYFUNCTION("""COMPUTED_VALUE"""),"")</f>
        <v/>
      </c>
      <c r="AN1298" s="1" t="str">
        <f>IFERROR(__xludf.DUMMYFUNCTION("""COMPUTED_VALUE"""),"")</f>
        <v/>
      </c>
      <c r="AO1298" s="1" t="str">
        <f>IFERROR(__xludf.DUMMYFUNCTION("""COMPUTED_VALUE"""),"")</f>
        <v/>
      </c>
      <c r="AP1298" s="1" t="str">
        <f>IFERROR(__xludf.DUMMYFUNCTION("""COMPUTED_VALUE"""),"")</f>
        <v/>
      </c>
      <c r="AR1298" s="1" t="s">
        <v>25</v>
      </c>
      <c r="AS1298" s="1" t="s">
        <v>25</v>
      </c>
      <c r="AT1298" s="1" t="s">
        <v>25</v>
      </c>
      <c r="AU1298" s="1" t="s">
        <v>25</v>
      </c>
      <c r="AV1298" s="1" t="s">
        <v>25</v>
      </c>
      <c r="AY1298" s="1" t="s">
        <v>25</v>
      </c>
      <c r="AZ1298" s="1" t="s">
        <v>25</v>
      </c>
      <c r="BA1298" s="1" t="s">
        <v>25</v>
      </c>
      <c r="BB1298" s="1" t="s">
        <v>25</v>
      </c>
      <c r="BC1298" s="1" t="s">
        <v>25</v>
      </c>
      <c r="BD1298" s="1"/>
      <c r="BE1298" s="1"/>
      <c r="BF1298" s="1"/>
      <c r="BG1298" s="1"/>
      <c r="BH1298" s="1"/>
      <c r="BI1298" s="1"/>
      <c r="BJ1298" s="1"/>
      <c r="BL1298" s="1" t="s">
        <v>25</v>
      </c>
    </row>
    <row r="1299" ht="15.75" customHeight="1">
      <c r="A1299" s="1"/>
      <c r="B1299" s="1"/>
      <c r="C1299" s="1"/>
      <c r="D1299" s="1" t="s">
        <v>25</v>
      </c>
      <c r="E1299" s="1" t="s">
        <v>25</v>
      </c>
      <c r="F1299" s="1" t="s">
        <v>25</v>
      </c>
      <c r="G1299" s="1" t="s">
        <v>25</v>
      </c>
      <c r="H1299" s="1" t="s">
        <v>25</v>
      </c>
      <c r="M1299" s="1"/>
      <c r="N1299" s="1"/>
      <c r="O1299" s="1"/>
      <c r="P1299" s="1"/>
      <c r="Q1299" s="1"/>
      <c r="S1299" s="1" t="s">
        <v>25</v>
      </c>
      <c r="T1299" s="1" t="s">
        <v>25</v>
      </c>
      <c r="U1299" s="1" t="s">
        <v>25</v>
      </c>
      <c r="V1299" s="1" t="s">
        <v>25</v>
      </c>
      <c r="W1299" s="1" t="s">
        <v>25</v>
      </c>
      <c r="Y1299" s="1" t="str">
        <f>IFERROR(__xludf.DUMMYFUNCTION("UNIQUE(S1299:W1299, TRUE)"),"")</f>
        <v/>
      </c>
      <c r="AE1299" s="1" t="str">
        <f t="shared" ref="AE1299:AI1299" si="1299">IF($A1299&lt;&gt;"", COUNTIF($D1299:$H1299, "=" &amp; Y1299),"")</f>
        <v/>
      </c>
      <c r="AF1299" s="1" t="str">
        <f t="shared" si="1299"/>
        <v/>
      </c>
      <c r="AG1299" s="1" t="str">
        <f t="shared" si="1299"/>
        <v/>
      </c>
      <c r="AH1299" s="1" t="str">
        <f t="shared" si="1299"/>
        <v/>
      </c>
      <c r="AI1299" s="1" t="str">
        <f t="shared" si="1299"/>
        <v/>
      </c>
      <c r="AJ1299" s="1" t="str">
        <f t="shared" si="3"/>
        <v/>
      </c>
      <c r="AL1299" s="1" t="str">
        <f>IFERROR(__xludf.DUMMYFUNCTION("IFERROR(TRANSPOSE(SORT(TRANSPOSE(FILTER(AE1299:AI1299, AE1299:AI1299&lt;&gt;0)),1, FALSE)))"),"")</f>
        <v/>
      </c>
      <c r="AM1299" s="1" t="str">
        <f>IFERROR(__xludf.DUMMYFUNCTION("""COMPUTED_VALUE"""),"")</f>
        <v/>
      </c>
      <c r="AN1299" s="1" t="str">
        <f>IFERROR(__xludf.DUMMYFUNCTION("""COMPUTED_VALUE"""),"")</f>
        <v/>
      </c>
      <c r="AO1299" s="1" t="str">
        <f>IFERROR(__xludf.DUMMYFUNCTION("""COMPUTED_VALUE"""),"")</f>
        <v/>
      </c>
      <c r="AP1299" s="1" t="str">
        <f>IFERROR(__xludf.DUMMYFUNCTION("""COMPUTED_VALUE"""),"")</f>
        <v/>
      </c>
      <c r="AR1299" s="1" t="s">
        <v>25</v>
      </c>
      <c r="AS1299" s="1" t="s">
        <v>25</v>
      </c>
      <c r="AT1299" s="1" t="s">
        <v>25</v>
      </c>
      <c r="AU1299" s="1" t="s">
        <v>25</v>
      </c>
      <c r="AV1299" s="1" t="s">
        <v>25</v>
      </c>
      <c r="AY1299" s="1" t="s">
        <v>25</v>
      </c>
      <c r="AZ1299" s="1" t="s">
        <v>25</v>
      </c>
      <c r="BA1299" s="1" t="s">
        <v>25</v>
      </c>
      <c r="BB1299" s="1" t="s">
        <v>25</v>
      </c>
      <c r="BC1299" s="1" t="s">
        <v>25</v>
      </c>
      <c r="BD1299" s="1"/>
      <c r="BE1299" s="1"/>
      <c r="BF1299" s="1"/>
      <c r="BG1299" s="1"/>
      <c r="BH1299" s="1"/>
      <c r="BI1299" s="1"/>
      <c r="BJ1299" s="1"/>
      <c r="BL1299" s="1" t="s">
        <v>25</v>
      </c>
    </row>
    <row r="1300" ht="15.75" customHeight="1">
      <c r="A1300" s="1"/>
      <c r="B1300" s="1"/>
      <c r="C1300" s="1"/>
      <c r="D1300" s="1" t="s">
        <v>25</v>
      </c>
      <c r="E1300" s="1" t="s">
        <v>25</v>
      </c>
      <c r="F1300" s="1" t="s">
        <v>25</v>
      </c>
      <c r="G1300" s="1" t="s">
        <v>25</v>
      </c>
      <c r="H1300" s="1" t="s">
        <v>25</v>
      </c>
      <c r="M1300" s="1"/>
      <c r="N1300" s="1"/>
      <c r="O1300" s="1"/>
      <c r="P1300" s="1"/>
      <c r="Q1300" s="1"/>
      <c r="S1300" s="1" t="s">
        <v>25</v>
      </c>
      <c r="T1300" s="1" t="s">
        <v>25</v>
      </c>
      <c r="U1300" s="1" t="s">
        <v>25</v>
      </c>
      <c r="V1300" s="1" t="s">
        <v>25</v>
      </c>
      <c r="W1300" s="1" t="s">
        <v>25</v>
      </c>
      <c r="Y1300" s="1" t="str">
        <f>IFERROR(__xludf.DUMMYFUNCTION("UNIQUE(S1300:W1300, TRUE)"),"")</f>
        <v/>
      </c>
      <c r="AE1300" s="1" t="str">
        <f t="shared" ref="AE1300:AI1300" si="1300">IF($A1300&lt;&gt;"", COUNTIF($D1300:$H1300, "=" &amp; Y1300),"")</f>
        <v/>
      </c>
      <c r="AF1300" s="1" t="str">
        <f t="shared" si="1300"/>
        <v/>
      </c>
      <c r="AG1300" s="1" t="str">
        <f t="shared" si="1300"/>
        <v/>
      </c>
      <c r="AH1300" s="1" t="str">
        <f t="shared" si="1300"/>
        <v/>
      </c>
      <c r="AI1300" s="1" t="str">
        <f t="shared" si="1300"/>
        <v/>
      </c>
      <c r="AJ1300" s="1" t="str">
        <f t="shared" si="3"/>
        <v/>
      </c>
      <c r="AL1300" s="1" t="str">
        <f>IFERROR(__xludf.DUMMYFUNCTION("IFERROR(TRANSPOSE(SORT(TRANSPOSE(FILTER(AE1300:AI1300, AE1300:AI1300&lt;&gt;0)),1, FALSE)))"),"")</f>
        <v/>
      </c>
      <c r="AM1300" s="1" t="str">
        <f>IFERROR(__xludf.DUMMYFUNCTION("""COMPUTED_VALUE"""),"")</f>
        <v/>
      </c>
      <c r="AN1300" s="1" t="str">
        <f>IFERROR(__xludf.DUMMYFUNCTION("""COMPUTED_VALUE"""),"")</f>
        <v/>
      </c>
      <c r="AO1300" s="1" t="str">
        <f>IFERROR(__xludf.DUMMYFUNCTION("""COMPUTED_VALUE"""),"")</f>
        <v/>
      </c>
      <c r="AP1300" s="1" t="str">
        <f>IFERROR(__xludf.DUMMYFUNCTION("""COMPUTED_VALUE"""),"")</f>
        <v/>
      </c>
      <c r="AR1300" s="1" t="s">
        <v>25</v>
      </c>
      <c r="AS1300" s="1" t="s">
        <v>25</v>
      </c>
      <c r="AT1300" s="1" t="s">
        <v>25</v>
      </c>
      <c r="AU1300" s="1" t="s">
        <v>25</v>
      </c>
      <c r="AV1300" s="1" t="s">
        <v>25</v>
      </c>
      <c r="AY1300" s="1" t="s">
        <v>25</v>
      </c>
      <c r="AZ1300" s="1" t="s">
        <v>25</v>
      </c>
      <c r="BA1300" s="1" t="s">
        <v>25</v>
      </c>
      <c r="BB1300" s="1" t="s">
        <v>25</v>
      </c>
      <c r="BC1300" s="1" t="s">
        <v>25</v>
      </c>
      <c r="BD1300" s="1"/>
      <c r="BE1300" s="1"/>
      <c r="BF1300" s="1"/>
      <c r="BG1300" s="1"/>
      <c r="BH1300" s="1"/>
      <c r="BI1300" s="1"/>
      <c r="BJ1300" s="1"/>
      <c r="BL1300" s="1" t="s">
        <v>25</v>
      </c>
    </row>
    <row r="1301" ht="15.75" customHeight="1">
      <c r="A1301" s="1"/>
      <c r="B1301" s="1"/>
      <c r="C1301" s="1"/>
      <c r="D1301" s="1" t="s">
        <v>25</v>
      </c>
      <c r="E1301" s="1" t="s">
        <v>25</v>
      </c>
      <c r="F1301" s="1" t="s">
        <v>25</v>
      </c>
      <c r="G1301" s="1" t="s">
        <v>25</v>
      </c>
      <c r="H1301" s="1" t="s">
        <v>25</v>
      </c>
      <c r="M1301" s="1"/>
      <c r="N1301" s="1"/>
      <c r="O1301" s="1"/>
      <c r="P1301" s="1"/>
      <c r="Q1301" s="1"/>
      <c r="S1301" s="1" t="s">
        <v>25</v>
      </c>
      <c r="T1301" s="1" t="s">
        <v>25</v>
      </c>
      <c r="U1301" s="1" t="s">
        <v>25</v>
      </c>
      <c r="V1301" s="1" t="s">
        <v>25</v>
      </c>
      <c r="W1301" s="1" t="s">
        <v>25</v>
      </c>
      <c r="Y1301" s="1" t="str">
        <f>IFERROR(__xludf.DUMMYFUNCTION("UNIQUE(S1301:W1301, TRUE)"),"")</f>
        <v/>
      </c>
      <c r="AE1301" s="1" t="str">
        <f t="shared" ref="AE1301:AI1301" si="1301">IF($A1301&lt;&gt;"", COUNTIF($D1301:$H1301, "=" &amp; Y1301),"")</f>
        <v/>
      </c>
      <c r="AF1301" s="1" t="str">
        <f t="shared" si="1301"/>
        <v/>
      </c>
      <c r="AG1301" s="1" t="str">
        <f t="shared" si="1301"/>
        <v/>
      </c>
      <c r="AH1301" s="1" t="str">
        <f t="shared" si="1301"/>
        <v/>
      </c>
      <c r="AI1301" s="1" t="str">
        <f t="shared" si="1301"/>
        <v/>
      </c>
      <c r="AJ1301" s="1" t="str">
        <f t="shared" si="3"/>
        <v/>
      </c>
      <c r="AL1301" s="1" t="str">
        <f>IFERROR(__xludf.DUMMYFUNCTION("IFERROR(TRANSPOSE(SORT(TRANSPOSE(FILTER(AE1301:AI1301, AE1301:AI1301&lt;&gt;0)),1, FALSE)))"),"")</f>
        <v/>
      </c>
      <c r="AM1301" s="1" t="str">
        <f>IFERROR(__xludf.DUMMYFUNCTION("""COMPUTED_VALUE"""),"")</f>
        <v/>
      </c>
      <c r="AN1301" s="1" t="str">
        <f>IFERROR(__xludf.DUMMYFUNCTION("""COMPUTED_VALUE"""),"")</f>
        <v/>
      </c>
      <c r="AO1301" s="1" t="str">
        <f>IFERROR(__xludf.DUMMYFUNCTION("""COMPUTED_VALUE"""),"")</f>
        <v/>
      </c>
      <c r="AP1301" s="1" t="str">
        <f>IFERROR(__xludf.DUMMYFUNCTION("""COMPUTED_VALUE"""),"")</f>
        <v/>
      </c>
      <c r="AR1301" s="1" t="s">
        <v>25</v>
      </c>
      <c r="AS1301" s="1" t="s">
        <v>25</v>
      </c>
      <c r="AT1301" s="1" t="s">
        <v>25</v>
      </c>
      <c r="AU1301" s="1" t="s">
        <v>25</v>
      </c>
      <c r="AV1301" s="1" t="s">
        <v>25</v>
      </c>
      <c r="AY1301" s="1" t="s">
        <v>25</v>
      </c>
      <c r="AZ1301" s="1" t="s">
        <v>25</v>
      </c>
      <c r="BA1301" s="1" t="s">
        <v>25</v>
      </c>
      <c r="BB1301" s="1" t="s">
        <v>25</v>
      </c>
      <c r="BC1301" s="1" t="s">
        <v>25</v>
      </c>
      <c r="BD1301" s="1"/>
      <c r="BE1301" s="1"/>
      <c r="BF1301" s="1"/>
      <c r="BG1301" s="1"/>
      <c r="BH1301" s="1"/>
      <c r="BI1301" s="1"/>
      <c r="BJ1301" s="1"/>
      <c r="BL1301" s="1" t="s">
        <v>25</v>
      </c>
    </row>
    <row r="1302" ht="15.75" customHeight="1">
      <c r="A1302" s="1"/>
      <c r="B1302" s="1"/>
      <c r="C1302" s="1"/>
      <c r="D1302" s="1" t="s">
        <v>25</v>
      </c>
      <c r="E1302" s="1" t="s">
        <v>25</v>
      </c>
      <c r="F1302" s="1" t="s">
        <v>25</v>
      </c>
      <c r="G1302" s="1" t="s">
        <v>25</v>
      </c>
      <c r="H1302" s="1" t="s">
        <v>25</v>
      </c>
      <c r="M1302" s="1"/>
      <c r="N1302" s="1"/>
      <c r="O1302" s="1"/>
      <c r="P1302" s="1"/>
      <c r="Q1302" s="1"/>
      <c r="S1302" s="1" t="s">
        <v>25</v>
      </c>
      <c r="T1302" s="1" t="s">
        <v>25</v>
      </c>
      <c r="U1302" s="1" t="s">
        <v>25</v>
      </c>
      <c r="V1302" s="1" t="s">
        <v>25</v>
      </c>
      <c r="W1302" s="1" t="s">
        <v>25</v>
      </c>
      <c r="Y1302" s="1" t="str">
        <f>IFERROR(__xludf.DUMMYFUNCTION("UNIQUE(S1302:W1302, TRUE)"),"")</f>
        <v/>
      </c>
      <c r="AE1302" s="1" t="str">
        <f t="shared" ref="AE1302:AI1302" si="1302">IF($A1302&lt;&gt;"", COUNTIF($D1302:$H1302, "=" &amp; Y1302),"")</f>
        <v/>
      </c>
      <c r="AF1302" s="1" t="str">
        <f t="shared" si="1302"/>
        <v/>
      </c>
      <c r="AG1302" s="1" t="str">
        <f t="shared" si="1302"/>
        <v/>
      </c>
      <c r="AH1302" s="1" t="str">
        <f t="shared" si="1302"/>
        <v/>
      </c>
      <c r="AI1302" s="1" t="str">
        <f t="shared" si="1302"/>
        <v/>
      </c>
      <c r="AJ1302" s="1" t="str">
        <f t="shared" si="3"/>
        <v/>
      </c>
      <c r="AL1302" s="1" t="str">
        <f>IFERROR(__xludf.DUMMYFUNCTION("IFERROR(TRANSPOSE(SORT(TRANSPOSE(FILTER(AE1302:AI1302, AE1302:AI1302&lt;&gt;0)),1, FALSE)))"),"")</f>
        <v/>
      </c>
      <c r="AM1302" s="1" t="str">
        <f>IFERROR(__xludf.DUMMYFUNCTION("""COMPUTED_VALUE"""),"")</f>
        <v/>
      </c>
      <c r="AN1302" s="1" t="str">
        <f>IFERROR(__xludf.DUMMYFUNCTION("""COMPUTED_VALUE"""),"")</f>
        <v/>
      </c>
      <c r="AO1302" s="1" t="str">
        <f>IFERROR(__xludf.DUMMYFUNCTION("""COMPUTED_VALUE"""),"")</f>
        <v/>
      </c>
      <c r="AP1302" s="1" t="str">
        <f>IFERROR(__xludf.DUMMYFUNCTION("""COMPUTED_VALUE"""),"")</f>
        <v/>
      </c>
      <c r="AR1302" s="1" t="s">
        <v>25</v>
      </c>
      <c r="AS1302" s="1" t="s">
        <v>25</v>
      </c>
      <c r="AT1302" s="1" t="s">
        <v>25</v>
      </c>
      <c r="AU1302" s="1" t="s">
        <v>25</v>
      </c>
      <c r="AV1302" s="1" t="s">
        <v>25</v>
      </c>
      <c r="AY1302" s="1" t="s">
        <v>25</v>
      </c>
      <c r="AZ1302" s="1" t="s">
        <v>25</v>
      </c>
      <c r="BA1302" s="1" t="s">
        <v>25</v>
      </c>
      <c r="BB1302" s="1" t="s">
        <v>25</v>
      </c>
      <c r="BC1302" s="1" t="s">
        <v>25</v>
      </c>
      <c r="BD1302" s="1"/>
      <c r="BE1302" s="1"/>
      <c r="BF1302" s="1"/>
      <c r="BG1302" s="1"/>
      <c r="BH1302" s="1"/>
      <c r="BI1302" s="1"/>
      <c r="BJ1302" s="1"/>
      <c r="BL1302" s="1" t="s">
        <v>25</v>
      </c>
    </row>
    <row r="1303" ht="15.75" customHeight="1">
      <c r="A1303" s="1"/>
      <c r="B1303" s="1"/>
      <c r="C1303" s="1"/>
      <c r="D1303" s="1" t="s">
        <v>25</v>
      </c>
      <c r="E1303" s="1" t="s">
        <v>25</v>
      </c>
      <c r="F1303" s="1" t="s">
        <v>25</v>
      </c>
      <c r="G1303" s="1" t="s">
        <v>25</v>
      </c>
      <c r="H1303" s="1" t="s">
        <v>25</v>
      </c>
      <c r="M1303" s="1"/>
      <c r="N1303" s="1"/>
      <c r="O1303" s="1"/>
      <c r="P1303" s="1"/>
      <c r="Q1303" s="1"/>
      <c r="S1303" s="1" t="s">
        <v>25</v>
      </c>
      <c r="T1303" s="1" t="s">
        <v>25</v>
      </c>
      <c r="U1303" s="1" t="s">
        <v>25</v>
      </c>
      <c r="V1303" s="1" t="s">
        <v>25</v>
      </c>
      <c r="W1303" s="1" t="s">
        <v>25</v>
      </c>
      <c r="Y1303" s="1" t="str">
        <f>IFERROR(__xludf.DUMMYFUNCTION("UNIQUE(S1303:W1303, TRUE)"),"")</f>
        <v/>
      </c>
      <c r="AE1303" s="1" t="str">
        <f t="shared" ref="AE1303:AI1303" si="1303">IF($A1303&lt;&gt;"", COUNTIF($D1303:$H1303, "=" &amp; Y1303),"")</f>
        <v/>
      </c>
      <c r="AF1303" s="1" t="str">
        <f t="shared" si="1303"/>
        <v/>
      </c>
      <c r="AG1303" s="1" t="str">
        <f t="shared" si="1303"/>
        <v/>
      </c>
      <c r="AH1303" s="1" t="str">
        <f t="shared" si="1303"/>
        <v/>
      </c>
      <c r="AI1303" s="1" t="str">
        <f t="shared" si="1303"/>
        <v/>
      </c>
      <c r="AJ1303" s="1" t="str">
        <f t="shared" si="3"/>
        <v/>
      </c>
      <c r="AL1303" s="1" t="str">
        <f>IFERROR(__xludf.DUMMYFUNCTION("IFERROR(TRANSPOSE(SORT(TRANSPOSE(FILTER(AE1303:AI1303, AE1303:AI1303&lt;&gt;0)),1, FALSE)))"),"")</f>
        <v/>
      </c>
      <c r="AM1303" s="1" t="str">
        <f>IFERROR(__xludf.DUMMYFUNCTION("""COMPUTED_VALUE"""),"")</f>
        <v/>
      </c>
      <c r="AN1303" s="1" t="str">
        <f>IFERROR(__xludf.DUMMYFUNCTION("""COMPUTED_VALUE"""),"")</f>
        <v/>
      </c>
      <c r="AO1303" s="1" t="str">
        <f>IFERROR(__xludf.DUMMYFUNCTION("""COMPUTED_VALUE"""),"")</f>
        <v/>
      </c>
      <c r="AP1303" s="1" t="str">
        <f>IFERROR(__xludf.DUMMYFUNCTION("""COMPUTED_VALUE"""),"")</f>
        <v/>
      </c>
      <c r="AR1303" s="1" t="s">
        <v>25</v>
      </c>
      <c r="AS1303" s="1" t="s">
        <v>25</v>
      </c>
      <c r="AT1303" s="1" t="s">
        <v>25</v>
      </c>
      <c r="AU1303" s="1" t="s">
        <v>25</v>
      </c>
      <c r="AV1303" s="1" t="s">
        <v>25</v>
      </c>
      <c r="AY1303" s="1" t="s">
        <v>25</v>
      </c>
      <c r="AZ1303" s="1" t="s">
        <v>25</v>
      </c>
      <c r="BA1303" s="1" t="s">
        <v>25</v>
      </c>
      <c r="BB1303" s="1" t="s">
        <v>25</v>
      </c>
      <c r="BC1303" s="1" t="s">
        <v>25</v>
      </c>
      <c r="BD1303" s="1"/>
      <c r="BE1303" s="1"/>
      <c r="BF1303" s="1"/>
      <c r="BG1303" s="1"/>
      <c r="BH1303" s="1"/>
      <c r="BI1303" s="1"/>
      <c r="BJ1303" s="1"/>
      <c r="BL1303" s="1" t="s">
        <v>25</v>
      </c>
    </row>
    <row r="1304" ht="15.75" customHeight="1">
      <c r="A1304" s="1"/>
      <c r="B1304" s="1"/>
      <c r="C1304" s="1"/>
      <c r="D1304" s="1" t="s">
        <v>25</v>
      </c>
      <c r="E1304" s="1" t="s">
        <v>25</v>
      </c>
      <c r="F1304" s="1" t="s">
        <v>25</v>
      </c>
      <c r="G1304" s="1" t="s">
        <v>25</v>
      </c>
      <c r="H1304" s="1" t="s">
        <v>25</v>
      </c>
      <c r="M1304" s="1"/>
      <c r="N1304" s="1"/>
      <c r="O1304" s="1"/>
      <c r="P1304" s="1"/>
      <c r="Q1304" s="1"/>
      <c r="S1304" s="1" t="s">
        <v>25</v>
      </c>
      <c r="T1304" s="1" t="s">
        <v>25</v>
      </c>
      <c r="U1304" s="1" t="s">
        <v>25</v>
      </c>
      <c r="V1304" s="1" t="s">
        <v>25</v>
      </c>
      <c r="W1304" s="1" t="s">
        <v>25</v>
      </c>
      <c r="Y1304" s="1" t="str">
        <f>IFERROR(__xludf.DUMMYFUNCTION("UNIQUE(S1304:W1304, TRUE)"),"")</f>
        <v/>
      </c>
      <c r="AE1304" s="1" t="str">
        <f t="shared" ref="AE1304:AI1304" si="1304">IF($A1304&lt;&gt;"", COUNTIF($D1304:$H1304, "=" &amp; Y1304),"")</f>
        <v/>
      </c>
      <c r="AF1304" s="1" t="str">
        <f t="shared" si="1304"/>
        <v/>
      </c>
      <c r="AG1304" s="1" t="str">
        <f t="shared" si="1304"/>
        <v/>
      </c>
      <c r="AH1304" s="1" t="str">
        <f t="shared" si="1304"/>
        <v/>
      </c>
      <c r="AI1304" s="1" t="str">
        <f t="shared" si="1304"/>
        <v/>
      </c>
      <c r="AJ1304" s="1" t="str">
        <f t="shared" si="3"/>
        <v/>
      </c>
      <c r="AL1304" s="1" t="str">
        <f>IFERROR(__xludf.DUMMYFUNCTION("IFERROR(TRANSPOSE(SORT(TRANSPOSE(FILTER(AE1304:AI1304, AE1304:AI1304&lt;&gt;0)),1, FALSE)))"),"")</f>
        <v/>
      </c>
      <c r="AM1304" s="1" t="str">
        <f>IFERROR(__xludf.DUMMYFUNCTION("""COMPUTED_VALUE"""),"")</f>
        <v/>
      </c>
      <c r="AN1304" s="1" t="str">
        <f>IFERROR(__xludf.DUMMYFUNCTION("""COMPUTED_VALUE"""),"")</f>
        <v/>
      </c>
      <c r="AO1304" s="1" t="str">
        <f>IFERROR(__xludf.DUMMYFUNCTION("""COMPUTED_VALUE"""),"")</f>
        <v/>
      </c>
      <c r="AP1304" s="1" t="str">
        <f>IFERROR(__xludf.DUMMYFUNCTION("""COMPUTED_VALUE"""),"")</f>
        <v/>
      </c>
      <c r="AR1304" s="1" t="s">
        <v>25</v>
      </c>
      <c r="AS1304" s="1" t="s">
        <v>25</v>
      </c>
      <c r="AT1304" s="1" t="s">
        <v>25</v>
      </c>
      <c r="AU1304" s="1" t="s">
        <v>25</v>
      </c>
      <c r="AV1304" s="1" t="s">
        <v>25</v>
      </c>
      <c r="AY1304" s="1" t="s">
        <v>25</v>
      </c>
      <c r="AZ1304" s="1" t="s">
        <v>25</v>
      </c>
      <c r="BA1304" s="1" t="s">
        <v>25</v>
      </c>
      <c r="BB1304" s="1" t="s">
        <v>25</v>
      </c>
      <c r="BC1304" s="1" t="s">
        <v>25</v>
      </c>
      <c r="BD1304" s="1"/>
      <c r="BE1304" s="1"/>
      <c r="BF1304" s="1"/>
      <c r="BG1304" s="1"/>
      <c r="BH1304" s="1"/>
      <c r="BI1304" s="1"/>
      <c r="BJ1304" s="1"/>
      <c r="BL1304" s="1" t="s">
        <v>25</v>
      </c>
    </row>
    <row r="1305" ht="15.75" customHeight="1">
      <c r="A1305" s="1"/>
      <c r="B1305" s="1"/>
      <c r="C1305" s="1"/>
      <c r="D1305" s="1" t="s">
        <v>25</v>
      </c>
      <c r="E1305" s="1" t="s">
        <v>25</v>
      </c>
      <c r="F1305" s="1" t="s">
        <v>25</v>
      </c>
      <c r="G1305" s="1" t="s">
        <v>25</v>
      </c>
      <c r="H1305" s="1" t="s">
        <v>25</v>
      </c>
      <c r="M1305" s="1"/>
      <c r="N1305" s="1"/>
      <c r="O1305" s="1"/>
      <c r="P1305" s="1"/>
      <c r="Q1305" s="1"/>
      <c r="S1305" s="1" t="s">
        <v>25</v>
      </c>
      <c r="T1305" s="1" t="s">
        <v>25</v>
      </c>
      <c r="U1305" s="1" t="s">
        <v>25</v>
      </c>
      <c r="V1305" s="1" t="s">
        <v>25</v>
      </c>
      <c r="W1305" s="1" t="s">
        <v>25</v>
      </c>
      <c r="Y1305" s="1" t="str">
        <f>IFERROR(__xludf.DUMMYFUNCTION("UNIQUE(S1305:W1305, TRUE)"),"")</f>
        <v/>
      </c>
      <c r="AE1305" s="1" t="str">
        <f t="shared" ref="AE1305:AI1305" si="1305">IF($A1305&lt;&gt;"", COUNTIF($D1305:$H1305, "=" &amp; Y1305),"")</f>
        <v/>
      </c>
      <c r="AF1305" s="1" t="str">
        <f t="shared" si="1305"/>
        <v/>
      </c>
      <c r="AG1305" s="1" t="str">
        <f t="shared" si="1305"/>
        <v/>
      </c>
      <c r="AH1305" s="1" t="str">
        <f t="shared" si="1305"/>
        <v/>
      </c>
      <c r="AI1305" s="1" t="str">
        <f t="shared" si="1305"/>
        <v/>
      </c>
      <c r="AJ1305" s="1" t="str">
        <f t="shared" si="3"/>
        <v/>
      </c>
      <c r="AL1305" s="1" t="str">
        <f>IFERROR(__xludf.DUMMYFUNCTION("IFERROR(TRANSPOSE(SORT(TRANSPOSE(FILTER(AE1305:AI1305, AE1305:AI1305&lt;&gt;0)),1, FALSE)))"),"")</f>
        <v/>
      </c>
      <c r="AM1305" s="1" t="str">
        <f>IFERROR(__xludf.DUMMYFUNCTION("""COMPUTED_VALUE"""),"")</f>
        <v/>
      </c>
      <c r="AN1305" s="1" t="str">
        <f>IFERROR(__xludf.DUMMYFUNCTION("""COMPUTED_VALUE"""),"")</f>
        <v/>
      </c>
      <c r="AO1305" s="1" t="str">
        <f>IFERROR(__xludf.DUMMYFUNCTION("""COMPUTED_VALUE"""),"")</f>
        <v/>
      </c>
      <c r="AP1305" s="1" t="str">
        <f>IFERROR(__xludf.DUMMYFUNCTION("""COMPUTED_VALUE"""),"")</f>
        <v/>
      </c>
      <c r="AR1305" s="1" t="s">
        <v>25</v>
      </c>
      <c r="AS1305" s="1" t="s">
        <v>25</v>
      </c>
      <c r="AT1305" s="1" t="s">
        <v>25</v>
      </c>
      <c r="AU1305" s="1" t="s">
        <v>25</v>
      </c>
      <c r="AV1305" s="1" t="s">
        <v>25</v>
      </c>
      <c r="AY1305" s="1" t="s">
        <v>25</v>
      </c>
      <c r="AZ1305" s="1" t="s">
        <v>25</v>
      </c>
      <c r="BA1305" s="1" t="s">
        <v>25</v>
      </c>
      <c r="BB1305" s="1" t="s">
        <v>25</v>
      </c>
      <c r="BC1305" s="1" t="s">
        <v>25</v>
      </c>
      <c r="BD1305" s="1"/>
      <c r="BE1305" s="1"/>
      <c r="BF1305" s="1"/>
      <c r="BG1305" s="1"/>
      <c r="BH1305" s="1"/>
      <c r="BI1305" s="1"/>
      <c r="BJ1305" s="1"/>
      <c r="BL1305" s="1" t="s">
        <v>25</v>
      </c>
    </row>
    <row r="1306" ht="15.75" customHeight="1">
      <c r="A1306" s="1"/>
      <c r="B1306" s="1"/>
      <c r="C1306" s="1"/>
      <c r="D1306" s="1" t="s">
        <v>25</v>
      </c>
      <c r="E1306" s="1" t="s">
        <v>25</v>
      </c>
      <c r="F1306" s="1" t="s">
        <v>25</v>
      </c>
      <c r="G1306" s="1" t="s">
        <v>25</v>
      </c>
      <c r="H1306" s="1" t="s">
        <v>25</v>
      </c>
      <c r="M1306" s="1"/>
      <c r="N1306" s="1"/>
      <c r="O1306" s="1"/>
      <c r="P1306" s="1"/>
      <c r="Q1306" s="1"/>
      <c r="S1306" s="1" t="s">
        <v>25</v>
      </c>
      <c r="T1306" s="1" t="s">
        <v>25</v>
      </c>
      <c r="U1306" s="1" t="s">
        <v>25</v>
      </c>
      <c r="V1306" s="1" t="s">
        <v>25</v>
      </c>
      <c r="W1306" s="1" t="s">
        <v>25</v>
      </c>
      <c r="Y1306" s="1" t="str">
        <f>IFERROR(__xludf.DUMMYFUNCTION("UNIQUE(S1306:W1306, TRUE)"),"")</f>
        <v/>
      </c>
      <c r="AE1306" s="1" t="str">
        <f t="shared" ref="AE1306:AI1306" si="1306">IF($A1306&lt;&gt;"", COUNTIF($D1306:$H1306, "=" &amp; Y1306),"")</f>
        <v/>
      </c>
      <c r="AF1306" s="1" t="str">
        <f t="shared" si="1306"/>
        <v/>
      </c>
      <c r="AG1306" s="1" t="str">
        <f t="shared" si="1306"/>
        <v/>
      </c>
      <c r="AH1306" s="1" t="str">
        <f t="shared" si="1306"/>
        <v/>
      </c>
      <c r="AI1306" s="1" t="str">
        <f t="shared" si="1306"/>
        <v/>
      </c>
      <c r="AJ1306" s="1" t="str">
        <f t="shared" si="3"/>
        <v/>
      </c>
      <c r="AL1306" s="1" t="str">
        <f>IFERROR(__xludf.DUMMYFUNCTION("IFERROR(TRANSPOSE(SORT(TRANSPOSE(FILTER(AE1306:AI1306, AE1306:AI1306&lt;&gt;0)),1, FALSE)))"),"")</f>
        <v/>
      </c>
      <c r="AM1306" s="1" t="str">
        <f>IFERROR(__xludf.DUMMYFUNCTION("""COMPUTED_VALUE"""),"")</f>
        <v/>
      </c>
      <c r="AN1306" s="1" t="str">
        <f>IFERROR(__xludf.DUMMYFUNCTION("""COMPUTED_VALUE"""),"")</f>
        <v/>
      </c>
      <c r="AO1306" s="1" t="str">
        <f>IFERROR(__xludf.DUMMYFUNCTION("""COMPUTED_VALUE"""),"")</f>
        <v/>
      </c>
      <c r="AP1306" s="1" t="str">
        <f>IFERROR(__xludf.DUMMYFUNCTION("""COMPUTED_VALUE"""),"")</f>
        <v/>
      </c>
      <c r="AR1306" s="1" t="s">
        <v>25</v>
      </c>
      <c r="AS1306" s="1" t="s">
        <v>25</v>
      </c>
      <c r="AT1306" s="1" t="s">
        <v>25</v>
      </c>
      <c r="AU1306" s="1" t="s">
        <v>25</v>
      </c>
      <c r="AV1306" s="1" t="s">
        <v>25</v>
      </c>
      <c r="AY1306" s="1" t="s">
        <v>25</v>
      </c>
      <c r="AZ1306" s="1" t="s">
        <v>25</v>
      </c>
      <c r="BA1306" s="1" t="s">
        <v>25</v>
      </c>
      <c r="BB1306" s="1" t="s">
        <v>25</v>
      </c>
      <c r="BC1306" s="1" t="s">
        <v>25</v>
      </c>
      <c r="BD1306" s="1"/>
      <c r="BE1306" s="1"/>
      <c r="BF1306" s="1"/>
      <c r="BG1306" s="1"/>
      <c r="BH1306" s="1"/>
      <c r="BI1306" s="1"/>
      <c r="BJ1306" s="1"/>
      <c r="BL1306" s="1" t="s">
        <v>25</v>
      </c>
    </row>
    <row r="1307" ht="15.75" customHeight="1">
      <c r="A1307" s="1"/>
      <c r="B1307" s="1"/>
      <c r="C1307" s="1"/>
      <c r="D1307" s="1" t="s">
        <v>25</v>
      </c>
      <c r="E1307" s="1" t="s">
        <v>25</v>
      </c>
      <c r="F1307" s="1" t="s">
        <v>25</v>
      </c>
      <c r="G1307" s="1" t="s">
        <v>25</v>
      </c>
      <c r="H1307" s="1" t="s">
        <v>25</v>
      </c>
      <c r="M1307" s="1"/>
      <c r="N1307" s="1"/>
      <c r="O1307" s="1"/>
      <c r="P1307" s="1"/>
      <c r="Q1307" s="1"/>
      <c r="S1307" s="1" t="s">
        <v>25</v>
      </c>
      <c r="T1307" s="1" t="s">
        <v>25</v>
      </c>
      <c r="U1307" s="1" t="s">
        <v>25</v>
      </c>
      <c r="V1307" s="1" t="s">
        <v>25</v>
      </c>
      <c r="W1307" s="1" t="s">
        <v>25</v>
      </c>
      <c r="Y1307" s="1" t="str">
        <f>IFERROR(__xludf.DUMMYFUNCTION("UNIQUE(S1307:W1307, TRUE)"),"")</f>
        <v/>
      </c>
      <c r="AE1307" s="1" t="str">
        <f t="shared" ref="AE1307:AI1307" si="1307">IF($A1307&lt;&gt;"", COUNTIF($D1307:$H1307, "=" &amp; Y1307),"")</f>
        <v/>
      </c>
      <c r="AF1307" s="1" t="str">
        <f t="shared" si="1307"/>
        <v/>
      </c>
      <c r="AG1307" s="1" t="str">
        <f t="shared" si="1307"/>
        <v/>
      </c>
      <c r="AH1307" s="1" t="str">
        <f t="shared" si="1307"/>
        <v/>
      </c>
      <c r="AI1307" s="1" t="str">
        <f t="shared" si="1307"/>
        <v/>
      </c>
      <c r="AJ1307" s="1" t="str">
        <f t="shared" si="3"/>
        <v/>
      </c>
      <c r="AL1307" s="1" t="str">
        <f>IFERROR(__xludf.DUMMYFUNCTION("IFERROR(TRANSPOSE(SORT(TRANSPOSE(FILTER(AE1307:AI1307, AE1307:AI1307&lt;&gt;0)),1, FALSE)))"),"")</f>
        <v/>
      </c>
      <c r="AM1307" s="1" t="str">
        <f>IFERROR(__xludf.DUMMYFUNCTION("""COMPUTED_VALUE"""),"")</f>
        <v/>
      </c>
      <c r="AN1307" s="1" t="str">
        <f>IFERROR(__xludf.DUMMYFUNCTION("""COMPUTED_VALUE"""),"")</f>
        <v/>
      </c>
      <c r="AO1307" s="1" t="str">
        <f>IFERROR(__xludf.DUMMYFUNCTION("""COMPUTED_VALUE"""),"")</f>
        <v/>
      </c>
      <c r="AP1307" s="1" t="str">
        <f>IFERROR(__xludf.DUMMYFUNCTION("""COMPUTED_VALUE"""),"")</f>
        <v/>
      </c>
      <c r="AR1307" s="1" t="s">
        <v>25</v>
      </c>
      <c r="AS1307" s="1" t="s">
        <v>25</v>
      </c>
      <c r="AT1307" s="1" t="s">
        <v>25</v>
      </c>
      <c r="AU1307" s="1" t="s">
        <v>25</v>
      </c>
      <c r="AV1307" s="1" t="s">
        <v>25</v>
      </c>
      <c r="AY1307" s="1" t="s">
        <v>25</v>
      </c>
      <c r="AZ1307" s="1" t="s">
        <v>25</v>
      </c>
      <c r="BA1307" s="1" t="s">
        <v>25</v>
      </c>
      <c r="BB1307" s="1" t="s">
        <v>25</v>
      </c>
      <c r="BC1307" s="1" t="s">
        <v>25</v>
      </c>
      <c r="BD1307" s="1"/>
      <c r="BE1307" s="1"/>
      <c r="BF1307" s="1"/>
      <c r="BG1307" s="1"/>
      <c r="BH1307" s="1"/>
      <c r="BI1307" s="1"/>
      <c r="BJ1307" s="1"/>
      <c r="BL1307" s="1" t="s">
        <v>25</v>
      </c>
    </row>
    <row r="1308" ht="15.75" customHeight="1">
      <c r="A1308" s="1"/>
      <c r="B1308" s="1"/>
      <c r="C1308" s="1"/>
      <c r="D1308" s="1" t="s">
        <v>25</v>
      </c>
      <c r="E1308" s="1" t="s">
        <v>25</v>
      </c>
      <c r="F1308" s="1" t="s">
        <v>25</v>
      </c>
      <c r="G1308" s="1" t="s">
        <v>25</v>
      </c>
      <c r="H1308" s="1" t="s">
        <v>25</v>
      </c>
      <c r="M1308" s="1"/>
      <c r="N1308" s="1"/>
      <c r="O1308" s="1"/>
      <c r="P1308" s="1"/>
      <c r="Q1308" s="1"/>
      <c r="S1308" s="1" t="s">
        <v>25</v>
      </c>
      <c r="T1308" s="1" t="s">
        <v>25</v>
      </c>
      <c r="U1308" s="1" t="s">
        <v>25</v>
      </c>
      <c r="V1308" s="1" t="s">
        <v>25</v>
      </c>
      <c r="W1308" s="1" t="s">
        <v>25</v>
      </c>
      <c r="Y1308" s="1" t="str">
        <f>IFERROR(__xludf.DUMMYFUNCTION("UNIQUE(S1308:W1308, TRUE)"),"")</f>
        <v/>
      </c>
      <c r="AE1308" s="1" t="str">
        <f t="shared" ref="AE1308:AI1308" si="1308">IF($A1308&lt;&gt;"", COUNTIF($D1308:$H1308, "=" &amp; Y1308),"")</f>
        <v/>
      </c>
      <c r="AF1308" s="1" t="str">
        <f t="shared" si="1308"/>
        <v/>
      </c>
      <c r="AG1308" s="1" t="str">
        <f t="shared" si="1308"/>
        <v/>
      </c>
      <c r="AH1308" s="1" t="str">
        <f t="shared" si="1308"/>
        <v/>
      </c>
      <c r="AI1308" s="1" t="str">
        <f t="shared" si="1308"/>
        <v/>
      </c>
      <c r="AJ1308" s="1" t="str">
        <f t="shared" si="3"/>
        <v/>
      </c>
      <c r="AL1308" s="1" t="str">
        <f>IFERROR(__xludf.DUMMYFUNCTION("IFERROR(TRANSPOSE(SORT(TRANSPOSE(FILTER(AE1308:AI1308, AE1308:AI1308&lt;&gt;0)),1, FALSE)))"),"")</f>
        <v/>
      </c>
      <c r="AM1308" s="1" t="str">
        <f>IFERROR(__xludf.DUMMYFUNCTION("""COMPUTED_VALUE"""),"")</f>
        <v/>
      </c>
      <c r="AN1308" s="1" t="str">
        <f>IFERROR(__xludf.DUMMYFUNCTION("""COMPUTED_VALUE"""),"")</f>
        <v/>
      </c>
      <c r="AO1308" s="1" t="str">
        <f>IFERROR(__xludf.DUMMYFUNCTION("""COMPUTED_VALUE"""),"")</f>
        <v/>
      </c>
      <c r="AP1308" s="1" t="str">
        <f>IFERROR(__xludf.DUMMYFUNCTION("""COMPUTED_VALUE"""),"")</f>
        <v/>
      </c>
      <c r="AR1308" s="1" t="s">
        <v>25</v>
      </c>
      <c r="AS1308" s="1" t="s">
        <v>25</v>
      </c>
      <c r="AT1308" s="1" t="s">
        <v>25</v>
      </c>
      <c r="AU1308" s="1" t="s">
        <v>25</v>
      </c>
      <c r="AV1308" s="1" t="s">
        <v>25</v>
      </c>
      <c r="AY1308" s="1" t="s">
        <v>25</v>
      </c>
      <c r="AZ1308" s="1" t="s">
        <v>25</v>
      </c>
      <c r="BA1308" s="1" t="s">
        <v>25</v>
      </c>
      <c r="BB1308" s="1" t="s">
        <v>25</v>
      </c>
      <c r="BC1308" s="1" t="s">
        <v>25</v>
      </c>
      <c r="BD1308" s="1"/>
      <c r="BE1308" s="1"/>
      <c r="BF1308" s="1"/>
      <c r="BG1308" s="1"/>
      <c r="BH1308" s="1"/>
      <c r="BI1308" s="1"/>
      <c r="BJ1308" s="1"/>
      <c r="BL1308" s="1" t="s">
        <v>25</v>
      </c>
    </row>
    <row r="1309" ht="15.75" customHeight="1">
      <c r="A1309" s="1"/>
      <c r="B1309" s="1"/>
      <c r="C1309" s="1"/>
      <c r="D1309" s="1" t="s">
        <v>25</v>
      </c>
      <c r="E1309" s="1" t="s">
        <v>25</v>
      </c>
      <c r="F1309" s="1" t="s">
        <v>25</v>
      </c>
      <c r="G1309" s="1" t="s">
        <v>25</v>
      </c>
      <c r="H1309" s="1" t="s">
        <v>25</v>
      </c>
      <c r="M1309" s="1"/>
      <c r="N1309" s="1"/>
      <c r="O1309" s="1"/>
      <c r="P1309" s="1"/>
      <c r="Q1309" s="1"/>
      <c r="S1309" s="1" t="s">
        <v>25</v>
      </c>
      <c r="T1309" s="1" t="s">
        <v>25</v>
      </c>
      <c r="U1309" s="1" t="s">
        <v>25</v>
      </c>
      <c r="V1309" s="1" t="s">
        <v>25</v>
      </c>
      <c r="W1309" s="1" t="s">
        <v>25</v>
      </c>
      <c r="Y1309" s="1" t="str">
        <f>IFERROR(__xludf.DUMMYFUNCTION("UNIQUE(S1309:W1309, TRUE)"),"")</f>
        <v/>
      </c>
      <c r="AE1309" s="1" t="str">
        <f t="shared" ref="AE1309:AI1309" si="1309">IF($A1309&lt;&gt;"", COUNTIF($D1309:$H1309, "=" &amp; Y1309),"")</f>
        <v/>
      </c>
      <c r="AF1309" s="1" t="str">
        <f t="shared" si="1309"/>
        <v/>
      </c>
      <c r="AG1309" s="1" t="str">
        <f t="shared" si="1309"/>
        <v/>
      </c>
      <c r="AH1309" s="1" t="str">
        <f t="shared" si="1309"/>
        <v/>
      </c>
      <c r="AI1309" s="1" t="str">
        <f t="shared" si="1309"/>
        <v/>
      </c>
      <c r="AJ1309" s="1" t="str">
        <f t="shared" si="3"/>
        <v/>
      </c>
      <c r="AL1309" s="1" t="str">
        <f>IFERROR(__xludf.DUMMYFUNCTION("IFERROR(TRANSPOSE(SORT(TRANSPOSE(FILTER(AE1309:AI1309, AE1309:AI1309&lt;&gt;0)),1, FALSE)))"),"")</f>
        <v/>
      </c>
      <c r="AM1309" s="1" t="str">
        <f>IFERROR(__xludf.DUMMYFUNCTION("""COMPUTED_VALUE"""),"")</f>
        <v/>
      </c>
      <c r="AN1309" s="1" t="str">
        <f>IFERROR(__xludf.DUMMYFUNCTION("""COMPUTED_VALUE"""),"")</f>
        <v/>
      </c>
      <c r="AO1309" s="1" t="str">
        <f>IFERROR(__xludf.DUMMYFUNCTION("""COMPUTED_VALUE"""),"")</f>
        <v/>
      </c>
      <c r="AP1309" s="1" t="str">
        <f>IFERROR(__xludf.DUMMYFUNCTION("""COMPUTED_VALUE"""),"")</f>
        <v/>
      </c>
      <c r="AR1309" s="1" t="s">
        <v>25</v>
      </c>
      <c r="AS1309" s="1" t="s">
        <v>25</v>
      </c>
      <c r="AT1309" s="1" t="s">
        <v>25</v>
      </c>
      <c r="AU1309" s="1" t="s">
        <v>25</v>
      </c>
      <c r="AV1309" s="1" t="s">
        <v>25</v>
      </c>
      <c r="AY1309" s="1" t="s">
        <v>25</v>
      </c>
      <c r="AZ1309" s="1" t="s">
        <v>25</v>
      </c>
      <c r="BA1309" s="1" t="s">
        <v>25</v>
      </c>
      <c r="BB1309" s="1" t="s">
        <v>25</v>
      </c>
      <c r="BC1309" s="1" t="s">
        <v>25</v>
      </c>
      <c r="BD1309" s="1"/>
      <c r="BE1309" s="1"/>
      <c r="BF1309" s="1"/>
      <c r="BG1309" s="1"/>
      <c r="BH1309" s="1"/>
      <c r="BI1309" s="1"/>
      <c r="BJ1309" s="1"/>
      <c r="BL1309" s="1" t="s">
        <v>25</v>
      </c>
    </row>
    <row r="1310" ht="15.75" customHeight="1">
      <c r="A1310" s="1"/>
      <c r="B1310" s="1"/>
      <c r="C1310" s="1"/>
      <c r="D1310" s="1" t="s">
        <v>25</v>
      </c>
      <c r="E1310" s="1" t="s">
        <v>25</v>
      </c>
      <c r="F1310" s="1" t="s">
        <v>25</v>
      </c>
      <c r="G1310" s="1" t="s">
        <v>25</v>
      </c>
      <c r="H1310" s="1" t="s">
        <v>25</v>
      </c>
      <c r="M1310" s="1"/>
      <c r="N1310" s="1"/>
      <c r="O1310" s="1"/>
      <c r="P1310" s="1"/>
      <c r="Q1310" s="1"/>
      <c r="S1310" s="1" t="s">
        <v>25</v>
      </c>
      <c r="T1310" s="1" t="s">
        <v>25</v>
      </c>
      <c r="U1310" s="1" t="s">
        <v>25</v>
      </c>
      <c r="V1310" s="1" t="s">
        <v>25</v>
      </c>
      <c r="W1310" s="1" t="s">
        <v>25</v>
      </c>
      <c r="Y1310" s="1" t="str">
        <f>IFERROR(__xludf.DUMMYFUNCTION("UNIQUE(S1310:W1310, TRUE)"),"")</f>
        <v/>
      </c>
      <c r="AE1310" s="1" t="str">
        <f t="shared" ref="AE1310:AI1310" si="1310">IF($A1310&lt;&gt;"", COUNTIF($D1310:$H1310, "=" &amp; Y1310),"")</f>
        <v/>
      </c>
      <c r="AF1310" s="1" t="str">
        <f t="shared" si="1310"/>
        <v/>
      </c>
      <c r="AG1310" s="1" t="str">
        <f t="shared" si="1310"/>
        <v/>
      </c>
      <c r="AH1310" s="1" t="str">
        <f t="shared" si="1310"/>
        <v/>
      </c>
      <c r="AI1310" s="1" t="str">
        <f t="shared" si="1310"/>
        <v/>
      </c>
      <c r="AJ1310" s="1" t="str">
        <f t="shared" si="3"/>
        <v/>
      </c>
      <c r="AL1310" s="1" t="str">
        <f>IFERROR(__xludf.DUMMYFUNCTION("IFERROR(TRANSPOSE(SORT(TRANSPOSE(FILTER(AE1310:AI1310, AE1310:AI1310&lt;&gt;0)),1, FALSE)))"),"")</f>
        <v/>
      </c>
      <c r="AM1310" s="1" t="str">
        <f>IFERROR(__xludf.DUMMYFUNCTION("""COMPUTED_VALUE"""),"")</f>
        <v/>
      </c>
      <c r="AN1310" s="1" t="str">
        <f>IFERROR(__xludf.DUMMYFUNCTION("""COMPUTED_VALUE"""),"")</f>
        <v/>
      </c>
      <c r="AO1310" s="1" t="str">
        <f>IFERROR(__xludf.DUMMYFUNCTION("""COMPUTED_VALUE"""),"")</f>
        <v/>
      </c>
      <c r="AP1310" s="1" t="str">
        <f>IFERROR(__xludf.DUMMYFUNCTION("""COMPUTED_VALUE"""),"")</f>
        <v/>
      </c>
      <c r="AR1310" s="1" t="s">
        <v>25</v>
      </c>
      <c r="AS1310" s="1" t="s">
        <v>25</v>
      </c>
      <c r="AT1310" s="1" t="s">
        <v>25</v>
      </c>
      <c r="AU1310" s="1" t="s">
        <v>25</v>
      </c>
      <c r="AV1310" s="1" t="s">
        <v>25</v>
      </c>
      <c r="AY1310" s="1" t="s">
        <v>25</v>
      </c>
      <c r="AZ1310" s="1" t="s">
        <v>25</v>
      </c>
      <c r="BA1310" s="1" t="s">
        <v>25</v>
      </c>
      <c r="BB1310" s="1" t="s">
        <v>25</v>
      </c>
      <c r="BC1310" s="1" t="s">
        <v>25</v>
      </c>
      <c r="BD1310" s="1"/>
      <c r="BE1310" s="1"/>
      <c r="BF1310" s="1"/>
      <c r="BG1310" s="1"/>
      <c r="BH1310" s="1"/>
      <c r="BI1310" s="1"/>
      <c r="BJ1310" s="1"/>
      <c r="BL1310" s="1" t="s">
        <v>25</v>
      </c>
    </row>
    <row r="1311" ht="15.75" customHeight="1">
      <c r="A1311" s="1"/>
      <c r="B1311" s="1"/>
      <c r="C1311" s="1"/>
      <c r="D1311" s="1" t="s">
        <v>25</v>
      </c>
      <c r="E1311" s="1" t="s">
        <v>25</v>
      </c>
      <c r="F1311" s="1" t="s">
        <v>25</v>
      </c>
      <c r="G1311" s="1" t="s">
        <v>25</v>
      </c>
      <c r="H1311" s="1" t="s">
        <v>25</v>
      </c>
      <c r="M1311" s="1"/>
      <c r="N1311" s="1"/>
      <c r="O1311" s="1"/>
      <c r="P1311" s="1"/>
      <c r="Q1311" s="1"/>
      <c r="S1311" s="1" t="s">
        <v>25</v>
      </c>
      <c r="T1311" s="1" t="s">
        <v>25</v>
      </c>
      <c r="U1311" s="1" t="s">
        <v>25</v>
      </c>
      <c r="V1311" s="1" t="s">
        <v>25</v>
      </c>
      <c r="W1311" s="1" t="s">
        <v>25</v>
      </c>
      <c r="Y1311" s="1" t="str">
        <f>IFERROR(__xludf.DUMMYFUNCTION("UNIQUE(S1311:W1311, TRUE)"),"")</f>
        <v/>
      </c>
      <c r="AE1311" s="1" t="str">
        <f t="shared" ref="AE1311:AI1311" si="1311">IF($A1311&lt;&gt;"", COUNTIF($D1311:$H1311, "=" &amp; Y1311),"")</f>
        <v/>
      </c>
      <c r="AF1311" s="1" t="str">
        <f t="shared" si="1311"/>
        <v/>
      </c>
      <c r="AG1311" s="1" t="str">
        <f t="shared" si="1311"/>
        <v/>
      </c>
      <c r="AH1311" s="1" t="str">
        <f t="shared" si="1311"/>
        <v/>
      </c>
      <c r="AI1311" s="1" t="str">
        <f t="shared" si="1311"/>
        <v/>
      </c>
      <c r="AJ1311" s="1" t="str">
        <f t="shared" si="3"/>
        <v/>
      </c>
      <c r="AL1311" s="1" t="str">
        <f>IFERROR(__xludf.DUMMYFUNCTION("IFERROR(TRANSPOSE(SORT(TRANSPOSE(FILTER(AE1311:AI1311, AE1311:AI1311&lt;&gt;0)),1, FALSE)))"),"")</f>
        <v/>
      </c>
      <c r="AM1311" s="1" t="str">
        <f>IFERROR(__xludf.DUMMYFUNCTION("""COMPUTED_VALUE"""),"")</f>
        <v/>
      </c>
      <c r="AN1311" s="1" t="str">
        <f>IFERROR(__xludf.DUMMYFUNCTION("""COMPUTED_VALUE"""),"")</f>
        <v/>
      </c>
      <c r="AO1311" s="1" t="str">
        <f>IFERROR(__xludf.DUMMYFUNCTION("""COMPUTED_VALUE"""),"")</f>
        <v/>
      </c>
      <c r="AP1311" s="1" t="str">
        <f>IFERROR(__xludf.DUMMYFUNCTION("""COMPUTED_VALUE"""),"")</f>
        <v/>
      </c>
      <c r="AR1311" s="1" t="s">
        <v>25</v>
      </c>
      <c r="AS1311" s="1" t="s">
        <v>25</v>
      </c>
      <c r="AT1311" s="1" t="s">
        <v>25</v>
      </c>
      <c r="AU1311" s="1" t="s">
        <v>25</v>
      </c>
      <c r="AV1311" s="1" t="s">
        <v>25</v>
      </c>
      <c r="AY1311" s="1" t="s">
        <v>25</v>
      </c>
      <c r="AZ1311" s="1" t="s">
        <v>25</v>
      </c>
      <c r="BA1311" s="1" t="s">
        <v>25</v>
      </c>
      <c r="BB1311" s="1" t="s">
        <v>25</v>
      </c>
      <c r="BC1311" s="1" t="s">
        <v>25</v>
      </c>
      <c r="BD1311" s="1"/>
      <c r="BE1311" s="1"/>
      <c r="BF1311" s="1"/>
      <c r="BG1311" s="1"/>
      <c r="BH1311" s="1"/>
      <c r="BI1311" s="1"/>
      <c r="BJ1311" s="1"/>
      <c r="BL1311" s="1" t="s">
        <v>25</v>
      </c>
    </row>
    <row r="1312" ht="15.75" customHeight="1">
      <c r="A1312" s="1"/>
      <c r="B1312" s="1"/>
      <c r="C1312" s="1"/>
      <c r="D1312" s="1" t="s">
        <v>25</v>
      </c>
      <c r="E1312" s="1" t="s">
        <v>25</v>
      </c>
      <c r="F1312" s="1" t="s">
        <v>25</v>
      </c>
      <c r="G1312" s="1" t="s">
        <v>25</v>
      </c>
      <c r="H1312" s="1" t="s">
        <v>25</v>
      </c>
      <c r="M1312" s="1"/>
      <c r="N1312" s="1"/>
      <c r="O1312" s="1"/>
      <c r="P1312" s="1"/>
      <c r="Q1312" s="1"/>
      <c r="S1312" s="1" t="s">
        <v>25</v>
      </c>
      <c r="T1312" s="1" t="s">
        <v>25</v>
      </c>
      <c r="U1312" s="1" t="s">
        <v>25</v>
      </c>
      <c r="V1312" s="1" t="s">
        <v>25</v>
      </c>
      <c r="W1312" s="1" t="s">
        <v>25</v>
      </c>
      <c r="Y1312" s="1" t="str">
        <f>IFERROR(__xludf.DUMMYFUNCTION("UNIQUE(S1312:W1312, TRUE)"),"")</f>
        <v/>
      </c>
      <c r="AE1312" s="1" t="str">
        <f t="shared" ref="AE1312:AI1312" si="1312">IF($A1312&lt;&gt;"", COUNTIF($D1312:$H1312, "=" &amp; Y1312),"")</f>
        <v/>
      </c>
      <c r="AF1312" s="1" t="str">
        <f t="shared" si="1312"/>
        <v/>
      </c>
      <c r="AG1312" s="1" t="str">
        <f t="shared" si="1312"/>
        <v/>
      </c>
      <c r="AH1312" s="1" t="str">
        <f t="shared" si="1312"/>
        <v/>
      </c>
      <c r="AI1312" s="1" t="str">
        <f t="shared" si="1312"/>
        <v/>
      </c>
      <c r="AJ1312" s="1" t="str">
        <f t="shared" si="3"/>
        <v/>
      </c>
      <c r="AL1312" s="1" t="str">
        <f>IFERROR(__xludf.DUMMYFUNCTION("IFERROR(TRANSPOSE(SORT(TRANSPOSE(FILTER(AE1312:AI1312, AE1312:AI1312&lt;&gt;0)),1, FALSE)))"),"")</f>
        <v/>
      </c>
      <c r="AM1312" s="1" t="str">
        <f>IFERROR(__xludf.DUMMYFUNCTION("""COMPUTED_VALUE"""),"")</f>
        <v/>
      </c>
      <c r="AN1312" s="1" t="str">
        <f>IFERROR(__xludf.DUMMYFUNCTION("""COMPUTED_VALUE"""),"")</f>
        <v/>
      </c>
      <c r="AO1312" s="1" t="str">
        <f>IFERROR(__xludf.DUMMYFUNCTION("""COMPUTED_VALUE"""),"")</f>
        <v/>
      </c>
      <c r="AP1312" s="1" t="str">
        <f>IFERROR(__xludf.DUMMYFUNCTION("""COMPUTED_VALUE"""),"")</f>
        <v/>
      </c>
      <c r="AR1312" s="1" t="s">
        <v>25</v>
      </c>
      <c r="AS1312" s="1" t="s">
        <v>25</v>
      </c>
      <c r="AT1312" s="1" t="s">
        <v>25</v>
      </c>
      <c r="AU1312" s="1" t="s">
        <v>25</v>
      </c>
      <c r="AV1312" s="1" t="s">
        <v>25</v>
      </c>
      <c r="AY1312" s="1" t="s">
        <v>25</v>
      </c>
      <c r="AZ1312" s="1" t="s">
        <v>25</v>
      </c>
      <c r="BA1312" s="1" t="s">
        <v>25</v>
      </c>
      <c r="BB1312" s="1" t="s">
        <v>25</v>
      </c>
      <c r="BC1312" s="1" t="s">
        <v>25</v>
      </c>
      <c r="BD1312" s="1"/>
      <c r="BE1312" s="1"/>
      <c r="BF1312" s="1"/>
      <c r="BG1312" s="1"/>
      <c r="BH1312" s="1"/>
      <c r="BI1312" s="1"/>
      <c r="BJ1312" s="1"/>
      <c r="BL1312" s="1" t="s">
        <v>25</v>
      </c>
    </row>
    <row r="1313" ht="15.75" customHeight="1">
      <c r="A1313" s="1"/>
      <c r="B1313" s="1"/>
      <c r="C1313" s="1"/>
      <c r="D1313" s="1" t="s">
        <v>25</v>
      </c>
      <c r="E1313" s="1" t="s">
        <v>25</v>
      </c>
      <c r="F1313" s="1" t="s">
        <v>25</v>
      </c>
      <c r="G1313" s="1" t="s">
        <v>25</v>
      </c>
      <c r="H1313" s="1" t="s">
        <v>25</v>
      </c>
      <c r="M1313" s="1"/>
      <c r="N1313" s="1"/>
      <c r="O1313" s="1"/>
      <c r="P1313" s="1"/>
      <c r="Q1313" s="1"/>
      <c r="S1313" s="1" t="s">
        <v>25</v>
      </c>
      <c r="T1313" s="1" t="s">
        <v>25</v>
      </c>
      <c r="U1313" s="1" t="s">
        <v>25</v>
      </c>
      <c r="V1313" s="1" t="s">
        <v>25</v>
      </c>
      <c r="W1313" s="1" t="s">
        <v>25</v>
      </c>
      <c r="Y1313" s="1" t="str">
        <f>IFERROR(__xludf.DUMMYFUNCTION("UNIQUE(S1313:W1313, TRUE)"),"")</f>
        <v/>
      </c>
      <c r="AE1313" s="1" t="str">
        <f t="shared" ref="AE1313:AI1313" si="1313">IF($A1313&lt;&gt;"", COUNTIF($D1313:$H1313, "=" &amp; Y1313),"")</f>
        <v/>
      </c>
      <c r="AF1313" s="1" t="str">
        <f t="shared" si="1313"/>
        <v/>
      </c>
      <c r="AG1313" s="1" t="str">
        <f t="shared" si="1313"/>
        <v/>
      </c>
      <c r="AH1313" s="1" t="str">
        <f t="shared" si="1313"/>
        <v/>
      </c>
      <c r="AI1313" s="1" t="str">
        <f t="shared" si="1313"/>
        <v/>
      </c>
      <c r="AJ1313" s="1" t="str">
        <f t="shared" si="3"/>
        <v/>
      </c>
      <c r="AL1313" s="1" t="str">
        <f>IFERROR(__xludf.DUMMYFUNCTION("IFERROR(TRANSPOSE(SORT(TRANSPOSE(FILTER(AE1313:AI1313, AE1313:AI1313&lt;&gt;0)),1, FALSE)))"),"")</f>
        <v/>
      </c>
      <c r="AM1313" s="1" t="str">
        <f>IFERROR(__xludf.DUMMYFUNCTION("""COMPUTED_VALUE"""),"")</f>
        <v/>
      </c>
      <c r="AN1313" s="1" t="str">
        <f>IFERROR(__xludf.DUMMYFUNCTION("""COMPUTED_VALUE"""),"")</f>
        <v/>
      </c>
      <c r="AO1313" s="1" t="str">
        <f>IFERROR(__xludf.DUMMYFUNCTION("""COMPUTED_VALUE"""),"")</f>
        <v/>
      </c>
      <c r="AP1313" s="1" t="str">
        <f>IFERROR(__xludf.DUMMYFUNCTION("""COMPUTED_VALUE"""),"")</f>
        <v/>
      </c>
      <c r="AR1313" s="1" t="s">
        <v>25</v>
      </c>
      <c r="AS1313" s="1" t="s">
        <v>25</v>
      </c>
      <c r="AT1313" s="1" t="s">
        <v>25</v>
      </c>
      <c r="AU1313" s="1" t="s">
        <v>25</v>
      </c>
      <c r="AV1313" s="1" t="s">
        <v>25</v>
      </c>
      <c r="AY1313" s="1" t="s">
        <v>25</v>
      </c>
      <c r="AZ1313" s="1" t="s">
        <v>25</v>
      </c>
      <c r="BA1313" s="1" t="s">
        <v>25</v>
      </c>
      <c r="BB1313" s="1" t="s">
        <v>25</v>
      </c>
      <c r="BC1313" s="1" t="s">
        <v>25</v>
      </c>
      <c r="BD1313" s="1"/>
      <c r="BE1313" s="1"/>
      <c r="BF1313" s="1"/>
      <c r="BG1313" s="1"/>
      <c r="BH1313" s="1"/>
      <c r="BI1313" s="1"/>
      <c r="BJ1313" s="1"/>
      <c r="BL1313" s="1" t="s">
        <v>25</v>
      </c>
    </row>
    <row r="1314" ht="15.75" customHeight="1">
      <c r="A1314" s="1"/>
      <c r="B1314" s="1"/>
      <c r="C1314" s="1"/>
      <c r="D1314" s="1" t="s">
        <v>25</v>
      </c>
      <c r="E1314" s="1" t="s">
        <v>25</v>
      </c>
      <c r="F1314" s="1" t="s">
        <v>25</v>
      </c>
      <c r="G1314" s="1" t="s">
        <v>25</v>
      </c>
      <c r="H1314" s="1" t="s">
        <v>25</v>
      </c>
      <c r="M1314" s="1"/>
      <c r="N1314" s="1"/>
      <c r="O1314" s="1"/>
      <c r="P1314" s="1"/>
      <c r="Q1314" s="1"/>
      <c r="S1314" s="1" t="s">
        <v>25</v>
      </c>
      <c r="T1314" s="1" t="s">
        <v>25</v>
      </c>
      <c r="U1314" s="1" t="s">
        <v>25</v>
      </c>
      <c r="V1314" s="1" t="s">
        <v>25</v>
      </c>
      <c r="W1314" s="1" t="s">
        <v>25</v>
      </c>
      <c r="Y1314" s="1" t="str">
        <f>IFERROR(__xludf.DUMMYFUNCTION("UNIQUE(S1314:W1314, TRUE)"),"")</f>
        <v/>
      </c>
      <c r="AE1314" s="1" t="str">
        <f t="shared" ref="AE1314:AI1314" si="1314">IF($A1314&lt;&gt;"", COUNTIF($D1314:$H1314, "=" &amp; Y1314),"")</f>
        <v/>
      </c>
      <c r="AF1314" s="1" t="str">
        <f t="shared" si="1314"/>
        <v/>
      </c>
      <c r="AG1314" s="1" t="str">
        <f t="shared" si="1314"/>
        <v/>
      </c>
      <c r="AH1314" s="1" t="str">
        <f t="shared" si="1314"/>
        <v/>
      </c>
      <c r="AI1314" s="1" t="str">
        <f t="shared" si="1314"/>
        <v/>
      </c>
      <c r="AJ1314" s="1" t="str">
        <f t="shared" si="3"/>
        <v/>
      </c>
      <c r="AL1314" s="1" t="str">
        <f>IFERROR(__xludf.DUMMYFUNCTION("IFERROR(TRANSPOSE(SORT(TRANSPOSE(FILTER(AE1314:AI1314, AE1314:AI1314&lt;&gt;0)),1, FALSE)))"),"")</f>
        <v/>
      </c>
      <c r="AM1314" s="1" t="str">
        <f>IFERROR(__xludf.DUMMYFUNCTION("""COMPUTED_VALUE"""),"")</f>
        <v/>
      </c>
      <c r="AN1314" s="1" t="str">
        <f>IFERROR(__xludf.DUMMYFUNCTION("""COMPUTED_VALUE"""),"")</f>
        <v/>
      </c>
      <c r="AO1314" s="1" t="str">
        <f>IFERROR(__xludf.DUMMYFUNCTION("""COMPUTED_VALUE"""),"")</f>
        <v/>
      </c>
      <c r="AP1314" s="1" t="str">
        <f>IFERROR(__xludf.DUMMYFUNCTION("""COMPUTED_VALUE"""),"")</f>
        <v/>
      </c>
      <c r="AR1314" s="1" t="s">
        <v>25</v>
      </c>
      <c r="AS1314" s="1" t="s">
        <v>25</v>
      </c>
      <c r="AT1314" s="1" t="s">
        <v>25</v>
      </c>
      <c r="AU1314" s="1" t="s">
        <v>25</v>
      </c>
      <c r="AV1314" s="1" t="s">
        <v>25</v>
      </c>
      <c r="AY1314" s="1" t="s">
        <v>25</v>
      </c>
      <c r="AZ1314" s="1" t="s">
        <v>25</v>
      </c>
      <c r="BA1314" s="1" t="s">
        <v>25</v>
      </c>
      <c r="BB1314" s="1" t="s">
        <v>25</v>
      </c>
      <c r="BC1314" s="1" t="s">
        <v>25</v>
      </c>
      <c r="BD1314" s="1"/>
      <c r="BE1314" s="1"/>
      <c r="BF1314" s="1"/>
      <c r="BG1314" s="1"/>
      <c r="BH1314" s="1"/>
      <c r="BI1314" s="1"/>
      <c r="BJ1314" s="1"/>
      <c r="BL1314" s="1" t="s">
        <v>25</v>
      </c>
    </row>
    <row r="1315" ht="15.75" customHeight="1">
      <c r="A1315" s="1"/>
      <c r="B1315" s="1"/>
      <c r="C1315" s="1"/>
      <c r="D1315" s="1" t="s">
        <v>25</v>
      </c>
      <c r="E1315" s="1" t="s">
        <v>25</v>
      </c>
      <c r="F1315" s="1" t="s">
        <v>25</v>
      </c>
      <c r="G1315" s="1" t="s">
        <v>25</v>
      </c>
      <c r="H1315" s="1" t="s">
        <v>25</v>
      </c>
      <c r="M1315" s="1"/>
      <c r="N1315" s="1"/>
      <c r="O1315" s="1"/>
      <c r="P1315" s="1"/>
      <c r="Q1315" s="1"/>
      <c r="S1315" s="1" t="s">
        <v>25</v>
      </c>
      <c r="T1315" s="1" t="s">
        <v>25</v>
      </c>
      <c r="U1315" s="1" t="s">
        <v>25</v>
      </c>
      <c r="V1315" s="1" t="s">
        <v>25</v>
      </c>
      <c r="W1315" s="1" t="s">
        <v>25</v>
      </c>
      <c r="Y1315" s="1" t="str">
        <f>IFERROR(__xludf.DUMMYFUNCTION("UNIQUE(S1315:W1315, TRUE)"),"")</f>
        <v/>
      </c>
      <c r="AE1315" s="1" t="str">
        <f t="shared" ref="AE1315:AI1315" si="1315">IF($A1315&lt;&gt;"", COUNTIF($D1315:$H1315, "=" &amp; Y1315),"")</f>
        <v/>
      </c>
      <c r="AF1315" s="1" t="str">
        <f t="shared" si="1315"/>
        <v/>
      </c>
      <c r="AG1315" s="1" t="str">
        <f t="shared" si="1315"/>
        <v/>
      </c>
      <c r="AH1315" s="1" t="str">
        <f t="shared" si="1315"/>
        <v/>
      </c>
      <c r="AI1315" s="1" t="str">
        <f t="shared" si="1315"/>
        <v/>
      </c>
      <c r="AJ1315" s="1" t="str">
        <f t="shared" si="3"/>
        <v/>
      </c>
      <c r="AL1315" s="1" t="str">
        <f>IFERROR(__xludf.DUMMYFUNCTION("IFERROR(TRANSPOSE(SORT(TRANSPOSE(FILTER(AE1315:AI1315, AE1315:AI1315&lt;&gt;0)),1, FALSE)))"),"")</f>
        <v/>
      </c>
      <c r="AM1315" s="1" t="str">
        <f>IFERROR(__xludf.DUMMYFUNCTION("""COMPUTED_VALUE"""),"")</f>
        <v/>
      </c>
      <c r="AN1315" s="1" t="str">
        <f>IFERROR(__xludf.DUMMYFUNCTION("""COMPUTED_VALUE"""),"")</f>
        <v/>
      </c>
      <c r="AO1315" s="1" t="str">
        <f>IFERROR(__xludf.DUMMYFUNCTION("""COMPUTED_VALUE"""),"")</f>
        <v/>
      </c>
      <c r="AP1315" s="1" t="str">
        <f>IFERROR(__xludf.DUMMYFUNCTION("""COMPUTED_VALUE"""),"")</f>
        <v/>
      </c>
      <c r="AR1315" s="1" t="s">
        <v>25</v>
      </c>
      <c r="AS1315" s="1" t="s">
        <v>25</v>
      </c>
      <c r="AT1315" s="1" t="s">
        <v>25</v>
      </c>
      <c r="AU1315" s="1" t="s">
        <v>25</v>
      </c>
      <c r="AV1315" s="1" t="s">
        <v>25</v>
      </c>
      <c r="AY1315" s="1" t="s">
        <v>25</v>
      </c>
      <c r="AZ1315" s="1" t="s">
        <v>25</v>
      </c>
      <c r="BA1315" s="1" t="s">
        <v>25</v>
      </c>
      <c r="BB1315" s="1" t="s">
        <v>25</v>
      </c>
      <c r="BC1315" s="1" t="s">
        <v>25</v>
      </c>
      <c r="BD1315" s="1"/>
      <c r="BE1315" s="1"/>
      <c r="BF1315" s="1"/>
      <c r="BG1315" s="1"/>
      <c r="BH1315" s="1"/>
      <c r="BI1315" s="1"/>
      <c r="BJ1315" s="1"/>
      <c r="BL1315" s="1" t="s">
        <v>25</v>
      </c>
    </row>
    <row r="1316" ht="15.75" customHeight="1">
      <c r="A1316" s="1"/>
      <c r="B1316" s="1"/>
      <c r="C1316" s="1"/>
      <c r="D1316" s="1" t="s">
        <v>25</v>
      </c>
      <c r="E1316" s="1" t="s">
        <v>25</v>
      </c>
      <c r="F1316" s="1" t="s">
        <v>25</v>
      </c>
      <c r="G1316" s="1" t="s">
        <v>25</v>
      </c>
      <c r="H1316" s="1" t="s">
        <v>25</v>
      </c>
      <c r="M1316" s="1"/>
      <c r="N1316" s="1"/>
      <c r="O1316" s="1"/>
      <c r="P1316" s="1"/>
      <c r="Q1316" s="1"/>
      <c r="S1316" s="1" t="s">
        <v>25</v>
      </c>
      <c r="T1316" s="1" t="s">
        <v>25</v>
      </c>
      <c r="U1316" s="1" t="s">
        <v>25</v>
      </c>
      <c r="V1316" s="1" t="s">
        <v>25</v>
      </c>
      <c r="W1316" s="1" t="s">
        <v>25</v>
      </c>
      <c r="Y1316" s="1" t="str">
        <f>IFERROR(__xludf.DUMMYFUNCTION("UNIQUE(S1316:W1316, TRUE)"),"")</f>
        <v/>
      </c>
      <c r="AE1316" s="1" t="str">
        <f t="shared" ref="AE1316:AI1316" si="1316">IF($A1316&lt;&gt;"", COUNTIF($D1316:$H1316, "=" &amp; Y1316),"")</f>
        <v/>
      </c>
      <c r="AF1316" s="1" t="str">
        <f t="shared" si="1316"/>
        <v/>
      </c>
      <c r="AG1316" s="1" t="str">
        <f t="shared" si="1316"/>
        <v/>
      </c>
      <c r="AH1316" s="1" t="str">
        <f t="shared" si="1316"/>
        <v/>
      </c>
      <c r="AI1316" s="1" t="str">
        <f t="shared" si="1316"/>
        <v/>
      </c>
      <c r="AJ1316" s="1" t="str">
        <f t="shared" si="3"/>
        <v/>
      </c>
      <c r="AL1316" s="1" t="str">
        <f>IFERROR(__xludf.DUMMYFUNCTION("IFERROR(TRANSPOSE(SORT(TRANSPOSE(FILTER(AE1316:AI1316, AE1316:AI1316&lt;&gt;0)),1, FALSE)))"),"")</f>
        <v/>
      </c>
      <c r="AM1316" s="1" t="str">
        <f>IFERROR(__xludf.DUMMYFUNCTION("""COMPUTED_VALUE"""),"")</f>
        <v/>
      </c>
      <c r="AN1316" s="1" t="str">
        <f>IFERROR(__xludf.DUMMYFUNCTION("""COMPUTED_VALUE"""),"")</f>
        <v/>
      </c>
      <c r="AO1316" s="1" t="str">
        <f>IFERROR(__xludf.DUMMYFUNCTION("""COMPUTED_VALUE"""),"")</f>
        <v/>
      </c>
      <c r="AP1316" s="1" t="str">
        <f>IFERROR(__xludf.DUMMYFUNCTION("""COMPUTED_VALUE"""),"")</f>
        <v/>
      </c>
      <c r="AR1316" s="1" t="s">
        <v>25</v>
      </c>
      <c r="AS1316" s="1" t="s">
        <v>25</v>
      </c>
      <c r="AT1316" s="1" t="s">
        <v>25</v>
      </c>
      <c r="AU1316" s="1" t="s">
        <v>25</v>
      </c>
      <c r="AV1316" s="1" t="s">
        <v>25</v>
      </c>
      <c r="AY1316" s="1" t="s">
        <v>25</v>
      </c>
      <c r="AZ1316" s="1" t="s">
        <v>25</v>
      </c>
      <c r="BA1316" s="1" t="s">
        <v>25</v>
      </c>
      <c r="BB1316" s="1" t="s">
        <v>25</v>
      </c>
      <c r="BC1316" s="1" t="s">
        <v>25</v>
      </c>
      <c r="BD1316" s="1"/>
      <c r="BE1316" s="1"/>
      <c r="BF1316" s="1"/>
      <c r="BG1316" s="1"/>
      <c r="BH1316" s="1"/>
      <c r="BI1316" s="1"/>
      <c r="BJ1316" s="1"/>
      <c r="BL1316" s="1" t="s">
        <v>25</v>
      </c>
    </row>
    <row r="1317" ht="15.75" customHeight="1">
      <c r="A1317" s="1"/>
      <c r="B1317" s="1"/>
      <c r="C1317" s="1"/>
      <c r="D1317" s="1" t="s">
        <v>25</v>
      </c>
      <c r="E1317" s="1" t="s">
        <v>25</v>
      </c>
      <c r="F1317" s="1" t="s">
        <v>25</v>
      </c>
      <c r="G1317" s="1" t="s">
        <v>25</v>
      </c>
      <c r="H1317" s="1" t="s">
        <v>25</v>
      </c>
      <c r="M1317" s="1"/>
      <c r="N1317" s="1"/>
      <c r="O1317" s="1"/>
      <c r="P1317" s="1"/>
      <c r="Q1317" s="1"/>
      <c r="S1317" s="1" t="s">
        <v>25</v>
      </c>
      <c r="T1317" s="1" t="s">
        <v>25</v>
      </c>
      <c r="U1317" s="1" t="s">
        <v>25</v>
      </c>
      <c r="V1317" s="1" t="s">
        <v>25</v>
      </c>
      <c r="W1317" s="1" t="s">
        <v>25</v>
      </c>
      <c r="Y1317" s="1" t="str">
        <f>IFERROR(__xludf.DUMMYFUNCTION("UNIQUE(S1317:W1317, TRUE)"),"")</f>
        <v/>
      </c>
      <c r="AE1317" s="1" t="str">
        <f t="shared" ref="AE1317:AI1317" si="1317">IF($A1317&lt;&gt;"", COUNTIF($D1317:$H1317, "=" &amp; Y1317),"")</f>
        <v/>
      </c>
      <c r="AF1317" s="1" t="str">
        <f t="shared" si="1317"/>
        <v/>
      </c>
      <c r="AG1317" s="1" t="str">
        <f t="shared" si="1317"/>
        <v/>
      </c>
      <c r="AH1317" s="1" t="str">
        <f t="shared" si="1317"/>
        <v/>
      </c>
      <c r="AI1317" s="1" t="str">
        <f t="shared" si="1317"/>
        <v/>
      </c>
      <c r="AJ1317" s="1" t="str">
        <f t="shared" si="3"/>
        <v/>
      </c>
      <c r="AL1317" s="1" t="str">
        <f>IFERROR(__xludf.DUMMYFUNCTION("IFERROR(TRANSPOSE(SORT(TRANSPOSE(FILTER(AE1317:AI1317, AE1317:AI1317&lt;&gt;0)),1, FALSE)))"),"")</f>
        <v/>
      </c>
      <c r="AM1317" s="1" t="str">
        <f>IFERROR(__xludf.DUMMYFUNCTION("""COMPUTED_VALUE"""),"")</f>
        <v/>
      </c>
      <c r="AN1317" s="1" t="str">
        <f>IFERROR(__xludf.DUMMYFUNCTION("""COMPUTED_VALUE"""),"")</f>
        <v/>
      </c>
      <c r="AO1317" s="1" t="str">
        <f>IFERROR(__xludf.DUMMYFUNCTION("""COMPUTED_VALUE"""),"")</f>
        <v/>
      </c>
      <c r="AP1317" s="1" t="str">
        <f>IFERROR(__xludf.DUMMYFUNCTION("""COMPUTED_VALUE"""),"")</f>
        <v/>
      </c>
      <c r="AR1317" s="1" t="s">
        <v>25</v>
      </c>
      <c r="AS1317" s="1" t="s">
        <v>25</v>
      </c>
      <c r="AT1317" s="1" t="s">
        <v>25</v>
      </c>
      <c r="AU1317" s="1" t="s">
        <v>25</v>
      </c>
      <c r="AV1317" s="1" t="s">
        <v>25</v>
      </c>
      <c r="AY1317" s="1" t="s">
        <v>25</v>
      </c>
      <c r="AZ1317" s="1" t="s">
        <v>25</v>
      </c>
      <c r="BA1317" s="1" t="s">
        <v>25</v>
      </c>
      <c r="BB1317" s="1" t="s">
        <v>25</v>
      </c>
      <c r="BC1317" s="1" t="s">
        <v>25</v>
      </c>
      <c r="BD1317" s="1"/>
      <c r="BE1317" s="1"/>
      <c r="BF1317" s="1"/>
      <c r="BG1317" s="1"/>
      <c r="BH1317" s="1"/>
      <c r="BI1317" s="1"/>
      <c r="BJ1317" s="1"/>
      <c r="BL1317" s="1" t="s">
        <v>25</v>
      </c>
    </row>
    <row r="1318" ht="15.75" customHeight="1">
      <c r="A1318" s="1"/>
      <c r="B1318" s="1"/>
      <c r="C1318" s="1"/>
      <c r="D1318" s="1" t="s">
        <v>25</v>
      </c>
      <c r="E1318" s="1" t="s">
        <v>25</v>
      </c>
      <c r="F1318" s="1" t="s">
        <v>25</v>
      </c>
      <c r="G1318" s="1" t="s">
        <v>25</v>
      </c>
      <c r="H1318" s="1" t="s">
        <v>25</v>
      </c>
      <c r="M1318" s="1"/>
      <c r="N1318" s="1"/>
      <c r="O1318" s="1"/>
      <c r="P1318" s="1"/>
      <c r="Q1318" s="1"/>
      <c r="S1318" s="1" t="s">
        <v>25</v>
      </c>
      <c r="T1318" s="1" t="s">
        <v>25</v>
      </c>
      <c r="U1318" s="1" t="s">
        <v>25</v>
      </c>
      <c r="V1318" s="1" t="s">
        <v>25</v>
      </c>
      <c r="W1318" s="1" t="s">
        <v>25</v>
      </c>
      <c r="Y1318" s="1" t="str">
        <f>IFERROR(__xludf.DUMMYFUNCTION("UNIQUE(S1318:W1318, TRUE)"),"")</f>
        <v/>
      </c>
      <c r="AE1318" s="1" t="str">
        <f t="shared" ref="AE1318:AI1318" si="1318">IF($A1318&lt;&gt;"", COUNTIF($D1318:$H1318, "=" &amp; Y1318),"")</f>
        <v/>
      </c>
      <c r="AF1318" s="1" t="str">
        <f t="shared" si="1318"/>
        <v/>
      </c>
      <c r="AG1318" s="1" t="str">
        <f t="shared" si="1318"/>
        <v/>
      </c>
      <c r="AH1318" s="1" t="str">
        <f t="shared" si="1318"/>
        <v/>
      </c>
      <c r="AI1318" s="1" t="str">
        <f t="shared" si="1318"/>
        <v/>
      </c>
      <c r="AJ1318" s="1" t="str">
        <f t="shared" si="3"/>
        <v/>
      </c>
      <c r="AL1318" s="1" t="str">
        <f>IFERROR(__xludf.DUMMYFUNCTION("IFERROR(TRANSPOSE(SORT(TRANSPOSE(FILTER(AE1318:AI1318, AE1318:AI1318&lt;&gt;0)),1, FALSE)))"),"")</f>
        <v/>
      </c>
      <c r="AM1318" s="1" t="str">
        <f>IFERROR(__xludf.DUMMYFUNCTION("""COMPUTED_VALUE"""),"")</f>
        <v/>
      </c>
      <c r="AN1318" s="1" t="str">
        <f>IFERROR(__xludf.DUMMYFUNCTION("""COMPUTED_VALUE"""),"")</f>
        <v/>
      </c>
      <c r="AO1318" s="1" t="str">
        <f>IFERROR(__xludf.DUMMYFUNCTION("""COMPUTED_VALUE"""),"")</f>
        <v/>
      </c>
      <c r="AP1318" s="1" t="str">
        <f>IFERROR(__xludf.DUMMYFUNCTION("""COMPUTED_VALUE"""),"")</f>
        <v/>
      </c>
      <c r="AR1318" s="1" t="s">
        <v>25</v>
      </c>
      <c r="AS1318" s="1" t="s">
        <v>25</v>
      </c>
      <c r="AT1318" s="1" t="s">
        <v>25</v>
      </c>
      <c r="AU1318" s="1" t="s">
        <v>25</v>
      </c>
      <c r="AV1318" s="1" t="s">
        <v>25</v>
      </c>
      <c r="AY1318" s="1" t="s">
        <v>25</v>
      </c>
      <c r="AZ1318" s="1" t="s">
        <v>25</v>
      </c>
      <c r="BA1318" s="1" t="s">
        <v>25</v>
      </c>
      <c r="BB1318" s="1" t="s">
        <v>25</v>
      </c>
      <c r="BC1318" s="1" t="s">
        <v>25</v>
      </c>
      <c r="BD1318" s="1"/>
      <c r="BE1318" s="1"/>
      <c r="BF1318" s="1"/>
      <c r="BG1318" s="1"/>
      <c r="BH1318" s="1"/>
      <c r="BI1318" s="1"/>
      <c r="BJ1318" s="1"/>
      <c r="BL1318" s="1" t="s">
        <v>25</v>
      </c>
    </row>
    <row r="1319" ht="15.75" customHeight="1">
      <c r="A1319" s="1"/>
      <c r="B1319" s="1"/>
      <c r="C1319" s="1"/>
      <c r="D1319" s="1" t="s">
        <v>25</v>
      </c>
      <c r="E1319" s="1" t="s">
        <v>25</v>
      </c>
      <c r="F1319" s="1" t="s">
        <v>25</v>
      </c>
      <c r="G1319" s="1" t="s">
        <v>25</v>
      </c>
      <c r="H1319" s="1" t="s">
        <v>25</v>
      </c>
      <c r="M1319" s="1"/>
      <c r="N1319" s="1"/>
      <c r="O1319" s="1"/>
      <c r="P1319" s="1"/>
      <c r="Q1319" s="1"/>
      <c r="S1319" s="1" t="s">
        <v>25</v>
      </c>
      <c r="T1319" s="1" t="s">
        <v>25</v>
      </c>
      <c r="U1319" s="1" t="s">
        <v>25</v>
      </c>
      <c r="V1319" s="1" t="s">
        <v>25</v>
      </c>
      <c r="W1319" s="1" t="s">
        <v>25</v>
      </c>
      <c r="Y1319" s="1" t="str">
        <f>IFERROR(__xludf.DUMMYFUNCTION("UNIQUE(S1319:W1319, TRUE)"),"")</f>
        <v/>
      </c>
      <c r="AE1319" s="1" t="str">
        <f t="shared" ref="AE1319:AI1319" si="1319">IF($A1319&lt;&gt;"", COUNTIF($D1319:$H1319, "=" &amp; Y1319),"")</f>
        <v/>
      </c>
      <c r="AF1319" s="1" t="str">
        <f t="shared" si="1319"/>
        <v/>
      </c>
      <c r="AG1319" s="1" t="str">
        <f t="shared" si="1319"/>
        <v/>
      </c>
      <c r="AH1319" s="1" t="str">
        <f t="shared" si="1319"/>
        <v/>
      </c>
      <c r="AI1319" s="1" t="str">
        <f t="shared" si="1319"/>
        <v/>
      </c>
      <c r="AJ1319" s="1" t="str">
        <f t="shared" si="3"/>
        <v/>
      </c>
      <c r="AL1319" s="1" t="str">
        <f>IFERROR(__xludf.DUMMYFUNCTION("IFERROR(TRANSPOSE(SORT(TRANSPOSE(FILTER(AE1319:AI1319, AE1319:AI1319&lt;&gt;0)),1, FALSE)))"),"")</f>
        <v/>
      </c>
      <c r="AM1319" s="1" t="str">
        <f>IFERROR(__xludf.DUMMYFUNCTION("""COMPUTED_VALUE"""),"")</f>
        <v/>
      </c>
      <c r="AN1319" s="1" t="str">
        <f>IFERROR(__xludf.DUMMYFUNCTION("""COMPUTED_VALUE"""),"")</f>
        <v/>
      </c>
      <c r="AO1319" s="1" t="str">
        <f>IFERROR(__xludf.DUMMYFUNCTION("""COMPUTED_VALUE"""),"")</f>
        <v/>
      </c>
      <c r="AP1319" s="1" t="str">
        <f>IFERROR(__xludf.DUMMYFUNCTION("""COMPUTED_VALUE"""),"")</f>
        <v/>
      </c>
      <c r="AR1319" s="1" t="s">
        <v>25</v>
      </c>
      <c r="AS1319" s="1" t="s">
        <v>25</v>
      </c>
      <c r="AT1319" s="1" t="s">
        <v>25</v>
      </c>
      <c r="AU1319" s="1" t="s">
        <v>25</v>
      </c>
      <c r="AV1319" s="1" t="s">
        <v>25</v>
      </c>
      <c r="AY1319" s="1" t="s">
        <v>25</v>
      </c>
      <c r="AZ1319" s="1" t="s">
        <v>25</v>
      </c>
      <c r="BA1319" s="1" t="s">
        <v>25</v>
      </c>
      <c r="BB1319" s="1" t="s">
        <v>25</v>
      </c>
      <c r="BC1319" s="1" t="s">
        <v>25</v>
      </c>
      <c r="BD1319" s="1"/>
      <c r="BE1319" s="1"/>
      <c r="BF1319" s="1"/>
      <c r="BG1319" s="1"/>
      <c r="BH1319" s="1"/>
      <c r="BI1319" s="1"/>
      <c r="BJ1319" s="1"/>
      <c r="BL1319" s="1" t="s">
        <v>25</v>
      </c>
    </row>
    <row r="1320" ht="15.75" customHeight="1">
      <c r="A1320" s="1"/>
      <c r="B1320" s="1"/>
      <c r="C1320" s="1"/>
      <c r="D1320" s="1" t="s">
        <v>25</v>
      </c>
      <c r="E1320" s="1" t="s">
        <v>25</v>
      </c>
      <c r="F1320" s="1" t="s">
        <v>25</v>
      </c>
      <c r="G1320" s="1" t="s">
        <v>25</v>
      </c>
      <c r="H1320" s="1" t="s">
        <v>25</v>
      </c>
      <c r="M1320" s="1"/>
      <c r="N1320" s="1"/>
      <c r="O1320" s="1"/>
      <c r="P1320" s="1"/>
      <c r="Q1320" s="1"/>
      <c r="S1320" s="1" t="s">
        <v>25</v>
      </c>
      <c r="T1320" s="1" t="s">
        <v>25</v>
      </c>
      <c r="U1320" s="1" t="s">
        <v>25</v>
      </c>
      <c r="V1320" s="1" t="s">
        <v>25</v>
      </c>
      <c r="W1320" s="1" t="s">
        <v>25</v>
      </c>
      <c r="Y1320" s="1" t="str">
        <f>IFERROR(__xludf.DUMMYFUNCTION("UNIQUE(S1320:W1320, TRUE)"),"")</f>
        <v/>
      </c>
      <c r="AE1320" s="1" t="str">
        <f t="shared" ref="AE1320:AI1320" si="1320">IF($A1320&lt;&gt;"", COUNTIF($D1320:$H1320, "=" &amp; Y1320),"")</f>
        <v/>
      </c>
      <c r="AF1320" s="1" t="str">
        <f t="shared" si="1320"/>
        <v/>
      </c>
      <c r="AG1320" s="1" t="str">
        <f t="shared" si="1320"/>
        <v/>
      </c>
      <c r="AH1320" s="1" t="str">
        <f t="shared" si="1320"/>
        <v/>
      </c>
      <c r="AI1320" s="1" t="str">
        <f t="shared" si="1320"/>
        <v/>
      </c>
      <c r="AJ1320" s="1" t="str">
        <f t="shared" si="3"/>
        <v/>
      </c>
      <c r="AL1320" s="1" t="str">
        <f>IFERROR(__xludf.DUMMYFUNCTION("IFERROR(TRANSPOSE(SORT(TRANSPOSE(FILTER(AE1320:AI1320, AE1320:AI1320&lt;&gt;0)),1, FALSE)))"),"")</f>
        <v/>
      </c>
      <c r="AM1320" s="1" t="str">
        <f>IFERROR(__xludf.DUMMYFUNCTION("""COMPUTED_VALUE"""),"")</f>
        <v/>
      </c>
      <c r="AN1320" s="1" t="str">
        <f>IFERROR(__xludf.DUMMYFUNCTION("""COMPUTED_VALUE"""),"")</f>
        <v/>
      </c>
      <c r="AO1320" s="1" t="str">
        <f>IFERROR(__xludf.DUMMYFUNCTION("""COMPUTED_VALUE"""),"")</f>
        <v/>
      </c>
      <c r="AP1320" s="1" t="str">
        <f>IFERROR(__xludf.DUMMYFUNCTION("""COMPUTED_VALUE"""),"")</f>
        <v/>
      </c>
      <c r="AR1320" s="1" t="s">
        <v>25</v>
      </c>
      <c r="AS1320" s="1" t="s">
        <v>25</v>
      </c>
      <c r="AT1320" s="1" t="s">
        <v>25</v>
      </c>
      <c r="AU1320" s="1" t="s">
        <v>25</v>
      </c>
      <c r="AV1320" s="1" t="s">
        <v>25</v>
      </c>
      <c r="AY1320" s="1" t="s">
        <v>25</v>
      </c>
      <c r="AZ1320" s="1" t="s">
        <v>25</v>
      </c>
      <c r="BA1320" s="1" t="s">
        <v>25</v>
      </c>
      <c r="BB1320" s="1" t="s">
        <v>25</v>
      </c>
      <c r="BC1320" s="1" t="s">
        <v>25</v>
      </c>
      <c r="BD1320" s="1"/>
      <c r="BE1320" s="1"/>
      <c r="BF1320" s="1"/>
      <c r="BG1320" s="1"/>
      <c r="BH1320" s="1"/>
      <c r="BI1320" s="1"/>
      <c r="BJ1320" s="1"/>
      <c r="BL1320" s="1" t="s">
        <v>25</v>
      </c>
    </row>
    <row r="1321" ht="15.75" customHeight="1">
      <c r="A1321" s="1"/>
      <c r="B1321" s="1"/>
      <c r="C1321" s="1"/>
      <c r="D1321" s="1" t="s">
        <v>25</v>
      </c>
      <c r="E1321" s="1" t="s">
        <v>25</v>
      </c>
      <c r="F1321" s="1" t="s">
        <v>25</v>
      </c>
      <c r="G1321" s="1" t="s">
        <v>25</v>
      </c>
      <c r="H1321" s="1" t="s">
        <v>25</v>
      </c>
      <c r="M1321" s="1"/>
      <c r="N1321" s="1"/>
      <c r="O1321" s="1"/>
      <c r="P1321" s="1"/>
      <c r="Q1321" s="1"/>
      <c r="S1321" s="1" t="s">
        <v>25</v>
      </c>
      <c r="T1321" s="1" t="s">
        <v>25</v>
      </c>
      <c r="U1321" s="1" t="s">
        <v>25</v>
      </c>
      <c r="V1321" s="1" t="s">
        <v>25</v>
      </c>
      <c r="W1321" s="1" t="s">
        <v>25</v>
      </c>
      <c r="Y1321" s="1" t="str">
        <f>IFERROR(__xludf.DUMMYFUNCTION("UNIQUE(S1321:W1321, TRUE)"),"")</f>
        <v/>
      </c>
      <c r="AE1321" s="1" t="str">
        <f t="shared" ref="AE1321:AI1321" si="1321">IF($A1321&lt;&gt;"", COUNTIF($D1321:$H1321, "=" &amp; Y1321),"")</f>
        <v/>
      </c>
      <c r="AF1321" s="1" t="str">
        <f t="shared" si="1321"/>
        <v/>
      </c>
      <c r="AG1321" s="1" t="str">
        <f t="shared" si="1321"/>
        <v/>
      </c>
      <c r="AH1321" s="1" t="str">
        <f t="shared" si="1321"/>
        <v/>
      </c>
      <c r="AI1321" s="1" t="str">
        <f t="shared" si="1321"/>
        <v/>
      </c>
      <c r="AJ1321" s="1" t="str">
        <f t="shared" si="3"/>
        <v/>
      </c>
      <c r="AL1321" s="1" t="str">
        <f>IFERROR(__xludf.DUMMYFUNCTION("IFERROR(TRANSPOSE(SORT(TRANSPOSE(FILTER(AE1321:AI1321, AE1321:AI1321&lt;&gt;0)),1, FALSE)))"),"")</f>
        <v/>
      </c>
      <c r="AM1321" s="1" t="str">
        <f>IFERROR(__xludf.DUMMYFUNCTION("""COMPUTED_VALUE"""),"")</f>
        <v/>
      </c>
      <c r="AN1321" s="1" t="str">
        <f>IFERROR(__xludf.DUMMYFUNCTION("""COMPUTED_VALUE"""),"")</f>
        <v/>
      </c>
      <c r="AO1321" s="1" t="str">
        <f>IFERROR(__xludf.DUMMYFUNCTION("""COMPUTED_VALUE"""),"")</f>
        <v/>
      </c>
      <c r="AP1321" s="1" t="str">
        <f>IFERROR(__xludf.DUMMYFUNCTION("""COMPUTED_VALUE"""),"")</f>
        <v/>
      </c>
      <c r="AR1321" s="1" t="s">
        <v>25</v>
      </c>
      <c r="AS1321" s="1" t="s">
        <v>25</v>
      </c>
      <c r="AT1321" s="1" t="s">
        <v>25</v>
      </c>
      <c r="AU1321" s="1" t="s">
        <v>25</v>
      </c>
      <c r="AV1321" s="1" t="s">
        <v>25</v>
      </c>
      <c r="AY1321" s="1" t="s">
        <v>25</v>
      </c>
      <c r="AZ1321" s="1" t="s">
        <v>25</v>
      </c>
      <c r="BA1321" s="1" t="s">
        <v>25</v>
      </c>
      <c r="BB1321" s="1" t="s">
        <v>25</v>
      </c>
      <c r="BC1321" s="1" t="s">
        <v>25</v>
      </c>
      <c r="BD1321" s="1"/>
      <c r="BE1321" s="1"/>
      <c r="BF1321" s="1"/>
      <c r="BG1321" s="1"/>
      <c r="BH1321" s="1"/>
      <c r="BI1321" s="1"/>
      <c r="BJ1321" s="1"/>
      <c r="BL1321" s="1" t="s">
        <v>25</v>
      </c>
    </row>
    <row r="1322" ht="15.75" customHeight="1">
      <c r="A1322" s="1"/>
      <c r="B1322" s="1"/>
      <c r="C1322" s="1"/>
      <c r="D1322" s="1" t="s">
        <v>25</v>
      </c>
      <c r="E1322" s="1" t="s">
        <v>25</v>
      </c>
      <c r="F1322" s="1" t="s">
        <v>25</v>
      </c>
      <c r="G1322" s="1" t="s">
        <v>25</v>
      </c>
      <c r="H1322" s="1" t="s">
        <v>25</v>
      </c>
      <c r="M1322" s="1"/>
      <c r="N1322" s="1"/>
      <c r="O1322" s="1"/>
      <c r="P1322" s="1"/>
      <c r="Q1322" s="1"/>
      <c r="S1322" s="1" t="s">
        <v>25</v>
      </c>
      <c r="T1322" s="1" t="s">
        <v>25</v>
      </c>
      <c r="U1322" s="1" t="s">
        <v>25</v>
      </c>
      <c r="V1322" s="1" t="s">
        <v>25</v>
      </c>
      <c r="W1322" s="1" t="s">
        <v>25</v>
      </c>
      <c r="Y1322" s="1" t="str">
        <f>IFERROR(__xludf.DUMMYFUNCTION("UNIQUE(S1322:W1322, TRUE)"),"")</f>
        <v/>
      </c>
      <c r="AE1322" s="1" t="str">
        <f t="shared" ref="AE1322:AI1322" si="1322">IF($A1322&lt;&gt;"", COUNTIF($D1322:$H1322, "=" &amp; Y1322),"")</f>
        <v/>
      </c>
      <c r="AF1322" s="1" t="str">
        <f t="shared" si="1322"/>
        <v/>
      </c>
      <c r="AG1322" s="1" t="str">
        <f t="shared" si="1322"/>
        <v/>
      </c>
      <c r="AH1322" s="1" t="str">
        <f t="shared" si="1322"/>
        <v/>
      </c>
      <c r="AI1322" s="1" t="str">
        <f t="shared" si="1322"/>
        <v/>
      </c>
      <c r="AJ1322" s="1" t="str">
        <f t="shared" si="3"/>
        <v/>
      </c>
      <c r="AL1322" s="1" t="str">
        <f>IFERROR(__xludf.DUMMYFUNCTION("IFERROR(TRANSPOSE(SORT(TRANSPOSE(FILTER(AE1322:AI1322, AE1322:AI1322&lt;&gt;0)),1, FALSE)))"),"")</f>
        <v/>
      </c>
      <c r="AM1322" s="1" t="str">
        <f>IFERROR(__xludf.DUMMYFUNCTION("""COMPUTED_VALUE"""),"")</f>
        <v/>
      </c>
      <c r="AN1322" s="1" t="str">
        <f>IFERROR(__xludf.DUMMYFUNCTION("""COMPUTED_VALUE"""),"")</f>
        <v/>
      </c>
      <c r="AO1322" s="1" t="str">
        <f>IFERROR(__xludf.DUMMYFUNCTION("""COMPUTED_VALUE"""),"")</f>
        <v/>
      </c>
      <c r="AP1322" s="1" t="str">
        <f>IFERROR(__xludf.DUMMYFUNCTION("""COMPUTED_VALUE"""),"")</f>
        <v/>
      </c>
      <c r="AR1322" s="1" t="s">
        <v>25</v>
      </c>
      <c r="AS1322" s="1" t="s">
        <v>25</v>
      </c>
      <c r="AT1322" s="1" t="s">
        <v>25</v>
      </c>
      <c r="AU1322" s="1" t="s">
        <v>25</v>
      </c>
      <c r="AV1322" s="1" t="s">
        <v>25</v>
      </c>
      <c r="AY1322" s="1" t="s">
        <v>25</v>
      </c>
      <c r="AZ1322" s="1" t="s">
        <v>25</v>
      </c>
      <c r="BA1322" s="1" t="s">
        <v>25</v>
      </c>
      <c r="BB1322" s="1" t="s">
        <v>25</v>
      </c>
      <c r="BC1322" s="1" t="s">
        <v>25</v>
      </c>
      <c r="BD1322" s="1"/>
      <c r="BE1322" s="1"/>
      <c r="BF1322" s="1"/>
      <c r="BG1322" s="1"/>
      <c r="BH1322" s="1"/>
      <c r="BI1322" s="1"/>
      <c r="BJ1322" s="1"/>
      <c r="BL1322" s="1" t="s">
        <v>25</v>
      </c>
    </row>
    <row r="1323" ht="15.75" customHeight="1">
      <c r="A1323" s="1"/>
      <c r="B1323" s="1"/>
      <c r="C1323" s="1"/>
      <c r="D1323" s="1" t="s">
        <v>25</v>
      </c>
      <c r="E1323" s="1" t="s">
        <v>25</v>
      </c>
      <c r="F1323" s="1" t="s">
        <v>25</v>
      </c>
      <c r="G1323" s="1" t="s">
        <v>25</v>
      </c>
      <c r="H1323" s="1" t="s">
        <v>25</v>
      </c>
      <c r="M1323" s="1"/>
      <c r="N1323" s="1"/>
      <c r="O1323" s="1"/>
      <c r="P1323" s="1"/>
      <c r="Q1323" s="1"/>
      <c r="S1323" s="1" t="s">
        <v>25</v>
      </c>
      <c r="T1323" s="1" t="s">
        <v>25</v>
      </c>
      <c r="U1323" s="1" t="s">
        <v>25</v>
      </c>
      <c r="V1323" s="1" t="s">
        <v>25</v>
      </c>
      <c r="W1323" s="1" t="s">
        <v>25</v>
      </c>
      <c r="Y1323" s="1" t="str">
        <f>IFERROR(__xludf.DUMMYFUNCTION("UNIQUE(S1323:W1323, TRUE)"),"")</f>
        <v/>
      </c>
      <c r="AE1323" s="1" t="str">
        <f t="shared" ref="AE1323:AI1323" si="1323">IF($A1323&lt;&gt;"", COUNTIF($D1323:$H1323, "=" &amp; Y1323),"")</f>
        <v/>
      </c>
      <c r="AF1323" s="1" t="str">
        <f t="shared" si="1323"/>
        <v/>
      </c>
      <c r="AG1323" s="1" t="str">
        <f t="shared" si="1323"/>
        <v/>
      </c>
      <c r="AH1323" s="1" t="str">
        <f t="shared" si="1323"/>
        <v/>
      </c>
      <c r="AI1323" s="1" t="str">
        <f t="shared" si="1323"/>
        <v/>
      </c>
      <c r="AJ1323" s="1" t="str">
        <f t="shared" si="3"/>
        <v/>
      </c>
      <c r="AL1323" s="1" t="str">
        <f>IFERROR(__xludf.DUMMYFUNCTION("IFERROR(TRANSPOSE(SORT(TRANSPOSE(FILTER(AE1323:AI1323, AE1323:AI1323&lt;&gt;0)),1, FALSE)))"),"")</f>
        <v/>
      </c>
      <c r="AM1323" s="1" t="str">
        <f>IFERROR(__xludf.DUMMYFUNCTION("""COMPUTED_VALUE"""),"")</f>
        <v/>
      </c>
      <c r="AN1323" s="1" t="str">
        <f>IFERROR(__xludf.DUMMYFUNCTION("""COMPUTED_VALUE"""),"")</f>
        <v/>
      </c>
      <c r="AO1323" s="1" t="str">
        <f>IFERROR(__xludf.DUMMYFUNCTION("""COMPUTED_VALUE"""),"")</f>
        <v/>
      </c>
      <c r="AP1323" s="1" t="str">
        <f>IFERROR(__xludf.DUMMYFUNCTION("""COMPUTED_VALUE"""),"")</f>
        <v/>
      </c>
      <c r="AR1323" s="1" t="s">
        <v>25</v>
      </c>
      <c r="AS1323" s="1" t="s">
        <v>25</v>
      </c>
      <c r="AT1323" s="1" t="s">
        <v>25</v>
      </c>
      <c r="AU1323" s="1" t="s">
        <v>25</v>
      </c>
      <c r="AV1323" s="1" t="s">
        <v>25</v>
      </c>
      <c r="AY1323" s="1" t="s">
        <v>25</v>
      </c>
      <c r="AZ1323" s="1" t="s">
        <v>25</v>
      </c>
      <c r="BA1323" s="1" t="s">
        <v>25</v>
      </c>
      <c r="BB1323" s="1" t="s">
        <v>25</v>
      </c>
      <c r="BC1323" s="1" t="s">
        <v>25</v>
      </c>
      <c r="BD1323" s="1"/>
      <c r="BE1323" s="1"/>
      <c r="BF1323" s="1"/>
      <c r="BG1323" s="1"/>
      <c r="BH1323" s="1"/>
      <c r="BI1323" s="1"/>
      <c r="BJ1323" s="1"/>
      <c r="BL1323" s="1" t="s">
        <v>25</v>
      </c>
    </row>
    <row r="1324" ht="15.75" customHeight="1">
      <c r="A1324" s="1"/>
      <c r="B1324" s="1"/>
      <c r="C1324" s="1"/>
      <c r="D1324" s="1" t="s">
        <v>25</v>
      </c>
      <c r="E1324" s="1" t="s">
        <v>25</v>
      </c>
      <c r="F1324" s="1" t="s">
        <v>25</v>
      </c>
      <c r="G1324" s="1" t="s">
        <v>25</v>
      </c>
      <c r="H1324" s="1" t="s">
        <v>25</v>
      </c>
      <c r="M1324" s="1"/>
      <c r="N1324" s="1"/>
      <c r="O1324" s="1"/>
      <c r="P1324" s="1"/>
      <c r="Q1324" s="1"/>
      <c r="S1324" s="1" t="s">
        <v>25</v>
      </c>
      <c r="T1324" s="1" t="s">
        <v>25</v>
      </c>
      <c r="U1324" s="1" t="s">
        <v>25</v>
      </c>
      <c r="V1324" s="1" t="s">
        <v>25</v>
      </c>
      <c r="W1324" s="1" t="s">
        <v>25</v>
      </c>
      <c r="Y1324" s="1" t="str">
        <f>IFERROR(__xludf.DUMMYFUNCTION("UNIQUE(S1324:W1324, TRUE)"),"")</f>
        <v/>
      </c>
      <c r="AE1324" s="1" t="str">
        <f t="shared" ref="AE1324:AI1324" si="1324">IF($A1324&lt;&gt;"", COUNTIF($D1324:$H1324, "=" &amp; Y1324),"")</f>
        <v/>
      </c>
      <c r="AF1324" s="1" t="str">
        <f t="shared" si="1324"/>
        <v/>
      </c>
      <c r="AG1324" s="1" t="str">
        <f t="shared" si="1324"/>
        <v/>
      </c>
      <c r="AH1324" s="1" t="str">
        <f t="shared" si="1324"/>
        <v/>
      </c>
      <c r="AI1324" s="1" t="str">
        <f t="shared" si="1324"/>
        <v/>
      </c>
      <c r="AJ1324" s="1" t="str">
        <f t="shared" si="3"/>
        <v/>
      </c>
      <c r="AL1324" s="1" t="str">
        <f>IFERROR(__xludf.DUMMYFUNCTION("IFERROR(TRANSPOSE(SORT(TRANSPOSE(FILTER(AE1324:AI1324, AE1324:AI1324&lt;&gt;0)),1, FALSE)))"),"")</f>
        <v/>
      </c>
      <c r="AM1324" s="1" t="str">
        <f>IFERROR(__xludf.DUMMYFUNCTION("""COMPUTED_VALUE"""),"")</f>
        <v/>
      </c>
      <c r="AN1324" s="1" t="str">
        <f>IFERROR(__xludf.DUMMYFUNCTION("""COMPUTED_VALUE"""),"")</f>
        <v/>
      </c>
      <c r="AO1324" s="1" t="str">
        <f>IFERROR(__xludf.DUMMYFUNCTION("""COMPUTED_VALUE"""),"")</f>
        <v/>
      </c>
      <c r="AP1324" s="1" t="str">
        <f>IFERROR(__xludf.DUMMYFUNCTION("""COMPUTED_VALUE"""),"")</f>
        <v/>
      </c>
      <c r="AR1324" s="1" t="s">
        <v>25</v>
      </c>
      <c r="AS1324" s="1" t="s">
        <v>25</v>
      </c>
      <c r="AT1324" s="1" t="s">
        <v>25</v>
      </c>
      <c r="AU1324" s="1" t="s">
        <v>25</v>
      </c>
      <c r="AV1324" s="1" t="s">
        <v>25</v>
      </c>
      <c r="AY1324" s="1" t="s">
        <v>25</v>
      </c>
      <c r="AZ1324" s="1" t="s">
        <v>25</v>
      </c>
      <c r="BA1324" s="1" t="s">
        <v>25</v>
      </c>
      <c r="BB1324" s="1" t="s">
        <v>25</v>
      </c>
      <c r="BC1324" s="1" t="s">
        <v>25</v>
      </c>
      <c r="BD1324" s="1"/>
      <c r="BE1324" s="1"/>
      <c r="BF1324" s="1"/>
      <c r="BG1324" s="1"/>
      <c r="BH1324" s="1"/>
      <c r="BI1324" s="1"/>
      <c r="BJ1324" s="1"/>
      <c r="BL1324" s="1" t="s">
        <v>25</v>
      </c>
    </row>
    <row r="1325" ht="15.75" customHeight="1">
      <c r="A1325" s="1"/>
      <c r="B1325" s="1"/>
      <c r="C1325" s="1"/>
      <c r="D1325" s="1" t="s">
        <v>25</v>
      </c>
      <c r="E1325" s="1" t="s">
        <v>25</v>
      </c>
      <c r="F1325" s="1" t="s">
        <v>25</v>
      </c>
      <c r="G1325" s="1" t="s">
        <v>25</v>
      </c>
      <c r="H1325" s="1" t="s">
        <v>25</v>
      </c>
      <c r="M1325" s="1"/>
      <c r="N1325" s="1"/>
      <c r="O1325" s="1"/>
      <c r="P1325" s="1"/>
      <c r="Q1325" s="1"/>
      <c r="S1325" s="1" t="s">
        <v>25</v>
      </c>
      <c r="T1325" s="1" t="s">
        <v>25</v>
      </c>
      <c r="U1325" s="1" t="s">
        <v>25</v>
      </c>
      <c r="V1325" s="1" t="s">
        <v>25</v>
      </c>
      <c r="W1325" s="1" t="s">
        <v>25</v>
      </c>
      <c r="Y1325" s="1" t="str">
        <f>IFERROR(__xludf.DUMMYFUNCTION("UNIQUE(S1325:W1325, TRUE)"),"")</f>
        <v/>
      </c>
      <c r="AE1325" s="1" t="str">
        <f t="shared" ref="AE1325:AI1325" si="1325">IF($A1325&lt;&gt;"", COUNTIF($D1325:$H1325, "=" &amp; Y1325),"")</f>
        <v/>
      </c>
      <c r="AF1325" s="1" t="str">
        <f t="shared" si="1325"/>
        <v/>
      </c>
      <c r="AG1325" s="1" t="str">
        <f t="shared" si="1325"/>
        <v/>
      </c>
      <c r="AH1325" s="1" t="str">
        <f t="shared" si="1325"/>
        <v/>
      </c>
      <c r="AI1325" s="1" t="str">
        <f t="shared" si="1325"/>
        <v/>
      </c>
      <c r="AJ1325" s="1" t="str">
        <f t="shared" si="3"/>
        <v/>
      </c>
      <c r="AL1325" s="1" t="str">
        <f>IFERROR(__xludf.DUMMYFUNCTION("IFERROR(TRANSPOSE(SORT(TRANSPOSE(FILTER(AE1325:AI1325, AE1325:AI1325&lt;&gt;0)),1, FALSE)))"),"")</f>
        <v/>
      </c>
      <c r="AM1325" s="1" t="str">
        <f>IFERROR(__xludf.DUMMYFUNCTION("""COMPUTED_VALUE"""),"")</f>
        <v/>
      </c>
      <c r="AN1325" s="1" t="str">
        <f>IFERROR(__xludf.DUMMYFUNCTION("""COMPUTED_VALUE"""),"")</f>
        <v/>
      </c>
      <c r="AO1325" s="1" t="str">
        <f>IFERROR(__xludf.DUMMYFUNCTION("""COMPUTED_VALUE"""),"")</f>
        <v/>
      </c>
      <c r="AP1325" s="1" t="str">
        <f>IFERROR(__xludf.DUMMYFUNCTION("""COMPUTED_VALUE"""),"")</f>
        <v/>
      </c>
      <c r="AR1325" s="1" t="s">
        <v>25</v>
      </c>
      <c r="AS1325" s="1" t="s">
        <v>25</v>
      </c>
      <c r="AT1325" s="1" t="s">
        <v>25</v>
      </c>
      <c r="AU1325" s="1" t="s">
        <v>25</v>
      </c>
      <c r="AV1325" s="1" t="s">
        <v>25</v>
      </c>
      <c r="AY1325" s="1" t="s">
        <v>25</v>
      </c>
      <c r="AZ1325" s="1" t="s">
        <v>25</v>
      </c>
      <c r="BA1325" s="1" t="s">
        <v>25</v>
      </c>
      <c r="BB1325" s="1" t="s">
        <v>25</v>
      </c>
      <c r="BC1325" s="1" t="s">
        <v>25</v>
      </c>
      <c r="BD1325" s="1"/>
      <c r="BE1325" s="1"/>
      <c r="BF1325" s="1"/>
      <c r="BG1325" s="1"/>
      <c r="BH1325" s="1"/>
      <c r="BI1325" s="1"/>
      <c r="BJ1325" s="1"/>
      <c r="BL1325" s="1" t="s">
        <v>25</v>
      </c>
    </row>
    <row r="1326" ht="15.75" customHeight="1">
      <c r="A1326" s="1"/>
      <c r="B1326" s="1"/>
      <c r="C1326" s="1"/>
      <c r="D1326" s="1" t="s">
        <v>25</v>
      </c>
      <c r="E1326" s="1" t="s">
        <v>25</v>
      </c>
      <c r="F1326" s="1" t="s">
        <v>25</v>
      </c>
      <c r="G1326" s="1" t="s">
        <v>25</v>
      </c>
      <c r="H1326" s="1" t="s">
        <v>25</v>
      </c>
      <c r="M1326" s="1"/>
      <c r="N1326" s="1"/>
      <c r="O1326" s="1"/>
      <c r="P1326" s="1"/>
      <c r="Q1326" s="1"/>
      <c r="S1326" s="1" t="s">
        <v>25</v>
      </c>
      <c r="T1326" s="1" t="s">
        <v>25</v>
      </c>
      <c r="U1326" s="1" t="s">
        <v>25</v>
      </c>
      <c r="V1326" s="1" t="s">
        <v>25</v>
      </c>
      <c r="W1326" s="1" t="s">
        <v>25</v>
      </c>
      <c r="Y1326" s="1" t="str">
        <f>IFERROR(__xludf.DUMMYFUNCTION("UNIQUE(S1326:W1326, TRUE)"),"")</f>
        <v/>
      </c>
      <c r="AE1326" s="1" t="str">
        <f t="shared" ref="AE1326:AI1326" si="1326">IF($A1326&lt;&gt;"", COUNTIF($D1326:$H1326, "=" &amp; Y1326),"")</f>
        <v/>
      </c>
      <c r="AF1326" s="1" t="str">
        <f t="shared" si="1326"/>
        <v/>
      </c>
      <c r="AG1326" s="1" t="str">
        <f t="shared" si="1326"/>
        <v/>
      </c>
      <c r="AH1326" s="1" t="str">
        <f t="shared" si="1326"/>
        <v/>
      </c>
      <c r="AI1326" s="1" t="str">
        <f t="shared" si="1326"/>
        <v/>
      </c>
      <c r="AJ1326" s="1" t="str">
        <f t="shared" si="3"/>
        <v/>
      </c>
      <c r="AL1326" s="1" t="str">
        <f>IFERROR(__xludf.DUMMYFUNCTION("IFERROR(TRANSPOSE(SORT(TRANSPOSE(FILTER(AE1326:AI1326, AE1326:AI1326&lt;&gt;0)),1, FALSE)))"),"")</f>
        <v/>
      </c>
      <c r="AM1326" s="1" t="str">
        <f>IFERROR(__xludf.DUMMYFUNCTION("""COMPUTED_VALUE"""),"")</f>
        <v/>
      </c>
      <c r="AN1326" s="1" t="str">
        <f>IFERROR(__xludf.DUMMYFUNCTION("""COMPUTED_VALUE"""),"")</f>
        <v/>
      </c>
      <c r="AO1326" s="1" t="str">
        <f>IFERROR(__xludf.DUMMYFUNCTION("""COMPUTED_VALUE"""),"")</f>
        <v/>
      </c>
      <c r="AP1326" s="1" t="str">
        <f>IFERROR(__xludf.DUMMYFUNCTION("""COMPUTED_VALUE"""),"")</f>
        <v/>
      </c>
      <c r="AR1326" s="1" t="s">
        <v>25</v>
      </c>
      <c r="AS1326" s="1" t="s">
        <v>25</v>
      </c>
      <c r="AT1326" s="1" t="s">
        <v>25</v>
      </c>
      <c r="AU1326" s="1" t="s">
        <v>25</v>
      </c>
      <c r="AV1326" s="1" t="s">
        <v>25</v>
      </c>
      <c r="AY1326" s="1" t="s">
        <v>25</v>
      </c>
      <c r="AZ1326" s="1" t="s">
        <v>25</v>
      </c>
      <c r="BA1326" s="1" t="s">
        <v>25</v>
      </c>
      <c r="BB1326" s="1" t="s">
        <v>25</v>
      </c>
      <c r="BC1326" s="1" t="s">
        <v>25</v>
      </c>
      <c r="BD1326" s="1"/>
      <c r="BE1326" s="1"/>
      <c r="BF1326" s="1"/>
      <c r="BG1326" s="1"/>
      <c r="BH1326" s="1"/>
      <c r="BI1326" s="1"/>
      <c r="BJ1326" s="1"/>
      <c r="BL1326" s="1" t="s">
        <v>25</v>
      </c>
    </row>
    <row r="1327" ht="15.75" customHeight="1">
      <c r="A1327" s="1"/>
      <c r="B1327" s="1"/>
      <c r="C1327" s="1"/>
      <c r="D1327" s="1" t="s">
        <v>25</v>
      </c>
      <c r="E1327" s="1" t="s">
        <v>25</v>
      </c>
      <c r="F1327" s="1" t="s">
        <v>25</v>
      </c>
      <c r="G1327" s="1" t="s">
        <v>25</v>
      </c>
      <c r="H1327" s="1" t="s">
        <v>25</v>
      </c>
      <c r="M1327" s="1"/>
      <c r="N1327" s="1"/>
      <c r="O1327" s="1"/>
      <c r="P1327" s="1"/>
      <c r="Q1327" s="1"/>
      <c r="S1327" s="1" t="s">
        <v>25</v>
      </c>
      <c r="T1327" s="1" t="s">
        <v>25</v>
      </c>
      <c r="U1327" s="1" t="s">
        <v>25</v>
      </c>
      <c r="V1327" s="1" t="s">
        <v>25</v>
      </c>
      <c r="W1327" s="1" t="s">
        <v>25</v>
      </c>
      <c r="Y1327" s="1" t="str">
        <f>IFERROR(__xludf.DUMMYFUNCTION("UNIQUE(S1327:W1327, TRUE)"),"")</f>
        <v/>
      </c>
      <c r="AE1327" s="1" t="str">
        <f t="shared" ref="AE1327:AI1327" si="1327">IF($A1327&lt;&gt;"", COUNTIF($D1327:$H1327, "=" &amp; Y1327),"")</f>
        <v/>
      </c>
      <c r="AF1327" s="1" t="str">
        <f t="shared" si="1327"/>
        <v/>
      </c>
      <c r="AG1327" s="1" t="str">
        <f t="shared" si="1327"/>
        <v/>
      </c>
      <c r="AH1327" s="1" t="str">
        <f t="shared" si="1327"/>
        <v/>
      </c>
      <c r="AI1327" s="1" t="str">
        <f t="shared" si="1327"/>
        <v/>
      </c>
      <c r="AJ1327" s="1" t="str">
        <f t="shared" si="3"/>
        <v/>
      </c>
      <c r="AL1327" s="1" t="str">
        <f>IFERROR(__xludf.DUMMYFUNCTION("IFERROR(TRANSPOSE(SORT(TRANSPOSE(FILTER(AE1327:AI1327, AE1327:AI1327&lt;&gt;0)),1, FALSE)))"),"")</f>
        <v/>
      </c>
      <c r="AM1327" s="1" t="str">
        <f>IFERROR(__xludf.DUMMYFUNCTION("""COMPUTED_VALUE"""),"")</f>
        <v/>
      </c>
      <c r="AN1327" s="1" t="str">
        <f>IFERROR(__xludf.DUMMYFUNCTION("""COMPUTED_VALUE"""),"")</f>
        <v/>
      </c>
      <c r="AO1327" s="1" t="str">
        <f>IFERROR(__xludf.DUMMYFUNCTION("""COMPUTED_VALUE"""),"")</f>
        <v/>
      </c>
      <c r="AP1327" s="1" t="str">
        <f>IFERROR(__xludf.DUMMYFUNCTION("""COMPUTED_VALUE"""),"")</f>
        <v/>
      </c>
      <c r="AR1327" s="1" t="s">
        <v>25</v>
      </c>
      <c r="AS1327" s="1" t="s">
        <v>25</v>
      </c>
      <c r="AT1327" s="1" t="s">
        <v>25</v>
      </c>
      <c r="AU1327" s="1" t="s">
        <v>25</v>
      </c>
      <c r="AV1327" s="1" t="s">
        <v>25</v>
      </c>
      <c r="AY1327" s="1" t="s">
        <v>25</v>
      </c>
      <c r="AZ1327" s="1" t="s">
        <v>25</v>
      </c>
      <c r="BA1327" s="1" t="s">
        <v>25</v>
      </c>
      <c r="BB1327" s="1" t="s">
        <v>25</v>
      </c>
      <c r="BC1327" s="1" t="s">
        <v>25</v>
      </c>
      <c r="BD1327" s="1"/>
      <c r="BE1327" s="1"/>
      <c r="BF1327" s="1"/>
      <c r="BG1327" s="1"/>
      <c r="BH1327" s="1"/>
      <c r="BI1327" s="1"/>
      <c r="BJ1327" s="1"/>
      <c r="BL1327" s="1" t="s">
        <v>25</v>
      </c>
    </row>
    <row r="1328" ht="15.75" customHeight="1">
      <c r="A1328" s="1"/>
      <c r="B1328" s="1"/>
      <c r="C1328" s="1"/>
      <c r="D1328" s="1" t="s">
        <v>25</v>
      </c>
      <c r="E1328" s="1" t="s">
        <v>25</v>
      </c>
      <c r="F1328" s="1" t="s">
        <v>25</v>
      </c>
      <c r="G1328" s="1" t="s">
        <v>25</v>
      </c>
      <c r="H1328" s="1" t="s">
        <v>25</v>
      </c>
      <c r="M1328" s="1"/>
      <c r="N1328" s="1"/>
      <c r="O1328" s="1"/>
      <c r="P1328" s="1"/>
      <c r="Q1328" s="1"/>
      <c r="S1328" s="1" t="s">
        <v>25</v>
      </c>
      <c r="T1328" s="1" t="s">
        <v>25</v>
      </c>
      <c r="U1328" s="1" t="s">
        <v>25</v>
      </c>
      <c r="V1328" s="1" t="s">
        <v>25</v>
      </c>
      <c r="W1328" s="1" t="s">
        <v>25</v>
      </c>
      <c r="Y1328" s="1" t="str">
        <f>IFERROR(__xludf.DUMMYFUNCTION("UNIQUE(S1328:W1328, TRUE)"),"")</f>
        <v/>
      </c>
      <c r="AE1328" s="1" t="str">
        <f t="shared" ref="AE1328:AI1328" si="1328">IF($A1328&lt;&gt;"", COUNTIF($D1328:$H1328, "=" &amp; Y1328),"")</f>
        <v/>
      </c>
      <c r="AF1328" s="1" t="str">
        <f t="shared" si="1328"/>
        <v/>
      </c>
      <c r="AG1328" s="1" t="str">
        <f t="shared" si="1328"/>
        <v/>
      </c>
      <c r="AH1328" s="1" t="str">
        <f t="shared" si="1328"/>
        <v/>
      </c>
      <c r="AI1328" s="1" t="str">
        <f t="shared" si="1328"/>
        <v/>
      </c>
      <c r="AJ1328" s="1" t="str">
        <f t="shared" si="3"/>
        <v/>
      </c>
      <c r="AL1328" s="1" t="str">
        <f>IFERROR(__xludf.DUMMYFUNCTION("IFERROR(TRANSPOSE(SORT(TRANSPOSE(FILTER(AE1328:AI1328, AE1328:AI1328&lt;&gt;0)),1, FALSE)))"),"")</f>
        <v/>
      </c>
      <c r="AM1328" s="1" t="str">
        <f>IFERROR(__xludf.DUMMYFUNCTION("""COMPUTED_VALUE"""),"")</f>
        <v/>
      </c>
      <c r="AN1328" s="1" t="str">
        <f>IFERROR(__xludf.DUMMYFUNCTION("""COMPUTED_VALUE"""),"")</f>
        <v/>
      </c>
      <c r="AO1328" s="1" t="str">
        <f>IFERROR(__xludf.DUMMYFUNCTION("""COMPUTED_VALUE"""),"")</f>
        <v/>
      </c>
      <c r="AP1328" s="1" t="str">
        <f>IFERROR(__xludf.DUMMYFUNCTION("""COMPUTED_VALUE"""),"")</f>
        <v/>
      </c>
      <c r="AR1328" s="1" t="s">
        <v>25</v>
      </c>
      <c r="AS1328" s="1" t="s">
        <v>25</v>
      </c>
      <c r="AT1328" s="1" t="s">
        <v>25</v>
      </c>
      <c r="AU1328" s="1" t="s">
        <v>25</v>
      </c>
      <c r="AV1328" s="1" t="s">
        <v>25</v>
      </c>
      <c r="AY1328" s="1" t="s">
        <v>25</v>
      </c>
      <c r="AZ1328" s="1" t="s">
        <v>25</v>
      </c>
      <c r="BA1328" s="1" t="s">
        <v>25</v>
      </c>
      <c r="BB1328" s="1" t="s">
        <v>25</v>
      </c>
      <c r="BC1328" s="1" t="s">
        <v>25</v>
      </c>
      <c r="BD1328" s="1"/>
      <c r="BE1328" s="1"/>
      <c r="BF1328" s="1"/>
      <c r="BG1328" s="1"/>
      <c r="BH1328" s="1"/>
      <c r="BI1328" s="1"/>
      <c r="BJ1328" s="1"/>
      <c r="BL1328" s="1" t="s">
        <v>25</v>
      </c>
    </row>
    <row r="1329" ht="15.75" customHeight="1">
      <c r="A1329" s="1"/>
      <c r="B1329" s="1"/>
      <c r="C1329" s="1"/>
      <c r="D1329" s="1" t="s">
        <v>25</v>
      </c>
      <c r="E1329" s="1" t="s">
        <v>25</v>
      </c>
      <c r="F1329" s="1" t="s">
        <v>25</v>
      </c>
      <c r="G1329" s="1" t="s">
        <v>25</v>
      </c>
      <c r="H1329" s="1" t="s">
        <v>25</v>
      </c>
      <c r="M1329" s="1"/>
      <c r="N1329" s="1"/>
      <c r="O1329" s="1"/>
      <c r="P1329" s="1"/>
      <c r="Q1329" s="1"/>
      <c r="S1329" s="1" t="s">
        <v>25</v>
      </c>
      <c r="T1329" s="1" t="s">
        <v>25</v>
      </c>
      <c r="U1329" s="1" t="s">
        <v>25</v>
      </c>
      <c r="V1329" s="1" t="s">
        <v>25</v>
      </c>
      <c r="W1329" s="1" t="s">
        <v>25</v>
      </c>
      <c r="Y1329" s="1" t="str">
        <f>IFERROR(__xludf.DUMMYFUNCTION("UNIQUE(S1329:W1329, TRUE)"),"")</f>
        <v/>
      </c>
      <c r="AE1329" s="1" t="str">
        <f t="shared" ref="AE1329:AI1329" si="1329">IF($A1329&lt;&gt;"", COUNTIF($D1329:$H1329, "=" &amp; Y1329),"")</f>
        <v/>
      </c>
      <c r="AF1329" s="1" t="str">
        <f t="shared" si="1329"/>
        <v/>
      </c>
      <c r="AG1329" s="1" t="str">
        <f t="shared" si="1329"/>
        <v/>
      </c>
      <c r="AH1329" s="1" t="str">
        <f t="shared" si="1329"/>
        <v/>
      </c>
      <c r="AI1329" s="1" t="str">
        <f t="shared" si="1329"/>
        <v/>
      </c>
      <c r="AJ1329" s="1" t="str">
        <f t="shared" si="3"/>
        <v/>
      </c>
      <c r="AL1329" s="1" t="str">
        <f>IFERROR(__xludf.DUMMYFUNCTION("IFERROR(TRANSPOSE(SORT(TRANSPOSE(FILTER(AE1329:AI1329, AE1329:AI1329&lt;&gt;0)),1, FALSE)))"),"")</f>
        <v/>
      </c>
      <c r="AM1329" s="1" t="str">
        <f>IFERROR(__xludf.DUMMYFUNCTION("""COMPUTED_VALUE"""),"")</f>
        <v/>
      </c>
      <c r="AN1329" s="1" t="str">
        <f>IFERROR(__xludf.DUMMYFUNCTION("""COMPUTED_VALUE"""),"")</f>
        <v/>
      </c>
      <c r="AO1329" s="1" t="str">
        <f>IFERROR(__xludf.DUMMYFUNCTION("""COMPUTED_VALUE"""),"")</f>
        <v/>
      </c>
      <c r="AP1329" s="1" t="str">
        <f>IFERROR(__xludf.DUMMYFUNCTION("""COMPUTED_VALUE"""),"")</f>
        <v/>
      </c>
      <c r="AR1329" s="1" t="s">
        <v>25</v>
      </c>
      <c r="AS1329" s="1" t="s">
        <v>25</v>
      </c>
      <c r="AT1329" s="1" t="s">
        <v>25</v>
      </c>
      <c r="AU1329" s="1" t="s">
        <v>25</v>
      </c>
      <c r="AV1329" s="1" t="s">
        <v>25</v>
      </c>
      <c r="AY1329" s="1" t="s">
        <v>25</v>
      </c>
      <c r="AZ1329" s="1" t="s">
        <v>25</v>
      </c>
      <c r="BA1329" s="1" t="s">
        <v>25</v>
      </c>
      <c r="BB1329" s="1" t="s">
        <v>25</v>
      </c>
      <c r="BC1329" s="1" t="s">
        <v>25</v>
      </c>
      <c r="BD1329" s="1"/>
      <c r="BE1329" s="1"/>
      <c r="BF1329" s="1"/>
      <c r="BG1329" s="1"/>
      <c r="BH1329" s="1"/>
      <c r="BI1329" s="1"/>
      <c r="BJ1329" s="1"/>
      <c r="BL1329" s="1" t="s">
        <v>25</v>
      </c>
    </row>
    <row r="1330" ht="15.75" customHeight="1">
      <c r="A1330" s="1"/>
      <c r="B1330" s="1"/>
      <c r="C1330" s="1"/>
      <c r="D1330" s="1" t="s">
        <v>25</v>
      </c>
      <c r="E1330" s="1" t="s">
        <v>25</v>
      </c>
      <c r="F1330" s="1" t="s">
        <v>25</v>
      </c>
      <c r="G1330" s="1" t="s">
        <v>25</v>
      </c>
      <c r="H1330" s="1" t="s">
        <v>25</v>
      </c>
      <c r="M1330" s="1"/>
      <c r="N1330" s="1"/>
      <c r="O1330" s="1"/>
      <c r="P1330" s="1"/>
      <c r="Q1330" s="1"/>
      <c r="S1330" s="1" t="s">
        <v>25</v>
      </c>
      <c r="T1330" s="1" t="s">
        <v>25</v>
      </c>
      <c r="U1330" s="1" t="s">
        <v>25</v>
      </c>
      <c r="V1330" s="1" t="s">
        <v>25</v>
      </c>
      <c r="W1330" s="1" t="s">
        <v>25</v>
      </c>
      <c r="Y1330" s="1" t="str">
        <f>IFERROR(__xludf.DUMMYFUNCTION("UNIQUE(S1330:W1330, TRUE)"),"")</f>
        <v/>
      </c>
      <c r="AE1330" s="1" t="str">
        <f t="shared" ref="AE1330:AI1330" si="1330">IF($A1330&lt;&gt;"", COUNTIF($D1330:$H1330, "=" &amp; Y1330),"")</f>
        <v/>
      </c>
      <c r="AF1330" s="1" t="str">
        <f t="shared" si="1330"/>
        <v/>
      </c>
      <c r="AG1330" s="1" t="str">
        <f t="shared" si="1330"/>
        <v/>
      </c>
      <c r="AH1330" s="1" t="str">
        <f t="shared" si="1330"/>
        <v/>
      </c>
      <c r="AI1330" s="1" t="str">
        <f t="shared" si="1330"/>
        <v/>
      </c>
      <c r="AJ1330" s="1" t="str">
        <f t="shared" si="3"/>
        <v/>
      </c>
      <c r="AL1330" s="1" t="str">
        <f>IFERROR(__xludf.DUMMYFUNCTION("IFERROR(TRANSPOSE(SORT(TRANSPOSE(FILTER(AE1330:AI1330, AE1330:AI1330&lt;&gt;0)),1, FALSE)))"),"")</f>
        <v/>
      </c>
      <c r="AM1330" s="1" t="str">
        <f>IFERROR(__xludf.DUMMYFUNCTION("""COMPUTED_VALUE"""),"")</f>
        <v/>
      </c>
      <c r="AN1330" s="1" t="str">
        <f>IFERROR(__xludf.DUMMYFUNCTION("""COMPUTED_VALUE"""),"")</f>
        <v/>
      </c>
      <c r="AO1330" s="1" t="str">
        <f>IFERROR(__xludf.DUMMYFUNCTION("""COMPUTED_VALUE"""),"")</f>
        <v/>
      </c>
      <c r="AP1330" s="1" t="str">
        <f>IFERROR(__xludf.DUMMYFUNCTION("""COMPUTED_VALUE"""),"")</f>
        <v/>
      </c>
      <c r="AR1330" s="1" t="s">
        <v>25</v>
      </c>
      <c r="AS1330" s="1" t="s">
        <v>25</v>
      </c>
      <c r="AT1330" s="1" t="s">
        <v>25</v>
      </c>
      <c r="AU1330" s="1" t="s">
        <v>25</v>
      </c>
      <c r="AV1330" s="1" t="s">
        <v>25</v>
      </c>
      <c r="AY1330" s="1" t="s">
        <v>25</v>
      </c>
      <c r="AZ1330" s="1" t="s">
        <v>25</v>
      </c>
      <c r="BA1330" s="1" t="s">
        <v>25</v>
      </c>
      <c r="BB1330" s="1" t="s">
        <v>25</v>
      </c>
      <c r="BC1330" s="1" t="s">
        <v>25</v>
      </c>
      <c r="BD1330" s="1"/>
      <c r="BE1330" s="1"/>
      <c r="BF1330" s="1"/>
      <c r="BG1330" s="1"/>
      <c r="BH1330" s="1"/>
      <c r="BI1330" s="1"/>
      <c r="BJ1330" s="1"/>
      <c r="BL1330" s="1" t="s">
        <v>25</v>
      </c>
    </row>
    <row r="1331" ht="15.75" customHeight="1">
      <c r="A1331" s="1"/>
      <c r="B1331" s="1"/>
      <c r="C1331" s="1"/>
      <c r="D1331" s="1" t="s">
        <v>25</v>
      </c>
      <c r="E1331" s="1" t="s">
        <v>25</v>
      </c>
      <c r="F1331" s="1" t="s">
        <v>25</v>
      </c>
      <c r="G1331" s="1" t="s">
        <v>25</v>
      </c>
      <c r="H1331" s="1" t="s">
        <v>25</v>
      </c>
      <c r="M1331" s="1"/>
      <c r="N1331" s="1"/>
      <c r="O1331" s="1"/>
      <c r="P1331" s="1"/>
      <c r="Q1331" s="1"/>
      <c r="S1331" s="1" t="s">
        <v>25</v>
      </c>
      <c r="T1331" s="1" t="s">
        <v>25</v>
      </c>
      <c r="U1331" s="1" t="s">
        <v>25</v>
      </c>
      <c r="V1331" s="1" t="s">
        <v>25</v>
      </c>
      <c r="W1331" s="1" t="s">
        <v>25</v>
      </c>
      <c r="Y1331" s="1" t="str">
        <f>IFERROR(__xludf.DUMMYFUNCTION("UNIQUE(S1331:W1331, TRUE)"),"")</f>
        <v/>
      </c>
      <c r="AE1331" s="1" t="str">
        <f t="shared" ref="AE1331:AI1331" si="1331">IF($A1331&lt;&gt;"", COUNTIF($D1331:$H1331, "=" &amp; Y1331),"")</f>
        <v/>
      </c>
      <c r="AF1331" s="1" t="str">
        <f t="shared" si="1331"/>
        <v/>
      </c>
      <c r="AG1331" s="1" t="str">
        <f t="shared" si="1331"/>
        <v/>
      </c>
      <c r="AH1331" s="1" t="str">
        <f t="shared" si="1331"/>
        <v/>
      </c>
      <c r="AI1331" s="1" t="str">
        <f t="shared" si="1331"/>
        <v/>
      </c>
      <c r="AJ1331" s="1" t="str">
        <f t="shared" si="3"/>
        <v/>
      </c>
      <c r="AL1331" s="1" t="str">
        <f>IFERROR(__xludf.DUMMYFUNCTION("IFERROR(TRANSPOSE(SORT(TRANSPOSE(FILTER(AE1331:AI1331, AE1331:AI1331&lt;&gt;0)),1, FALSE)))"),"")</f>
        <v/>
      </c>
      <c r="AM1331" s="1" t="str">
        <f>IFERROR(__xludf.DUMMYFUNCTION("""COMPUTED_VALUE"""),"")</f>
        <v/>
      </c>
      <c r="AN1331" s="1" t="str">
        <f>IFERROR(__xludf.DUMMYFUNCTION("""COMPUTED_VALUE"""),"")</f>
        <v/>
      </c>
      <c r="AO1331" s="1" t="str">
        <f>IFERROR(__xludf.DUMMYFUNCTION("""COMPUTED_VALUE"""),"")</f>
        <v/>
      </c>
      <c r="AP1331" s="1" t="str">
        <f>IFERROR(__xludf.DUMMYFUNCTION("""COMPUTED_VALUE"""),"")</f>
        <v/>
      </c>
      <c r="AR1331" s="1" t="s">
        <v>25</v>
      </c>
      <c r="AS1331" s="1" t="s">
        <v>25</v>
      </c>
      <c r="AT1331" s="1" t="s">
        <v>25</v>
      </c>
      <c r="AU1331" s="1" t="s">
        <v>25</v>
      </c>
      <c r="AV1331" s="1" t="s">
        <v>25</v>
      </c>
      <c r="AY1331" s="1" t="s">
        <v>25</v>
      </c>
      <c r="AZ1331" s="1" t="s">
        <v>25</v>
      </c>
      <c r="BA1331" s="1" t="s">
        <v>25</v>
      </c>
      <c r="BB1331" s="1" t="s">
        <v>25</v>
      </c>
      <c r="BC1331" s="1" t="s">
        <v>25</v>
      </c>
      <c r="BD1331" s="1"/>
      <c r="BE1331" s="1"/>
      <c r="BF1331" s="1"/>
      <c r="BG1331" s="1"/>
      <c r="BH1331" s="1"/>
      <c r="BI1331" s="1"/>
      <c r="BJ1331" s="1"/>
      <c r="BL1331" s="1" t="s">
        <v>25</v>
      </c>
    </row>
    <row r="1332" ht="15.75" customHeight="1">
      <c r="A1332" s="1"/>
      <c r="B1332" s="1"/>
      <c r="C1332" s="1"/>
      <c r="D1332" s="1" t="s">
        <v>25</v>
      </c>
      <c r="E1332" s="1" t="s">
        <v>25</v>
      </c>
      <c r="F1332" s="1" t="s">
        <v>25</v>
      </c>
      <c r="G1332" s="1" t="s">
        <v>25</v>
      </c>
      <c r="H1332" s="1" t="s">
        <v>25</v>
      </c>
      <c r="M1332" s="1"/>
      <c r="N1332" s="1"/>
      <c r="O1332" s="1"/>
      <c r="P1332" s="1"/>
      <c r="Q1332" s="1"/>
      <c r="S1332" s="1" t="s">
        <v>25</v>
      </c>
      <c r="T1332" s="1" t="s">
        <v>25</v>
      </c>
      <c r="U1332" s="1" t="s">
        <v>25</v>
      </c>
      <c r="V1332" s="1" t="s">
        <v>25</v>
      </c>
      <c r="W1332" s="1" t="s">
        <v>25</v>
      </c>
      <c r="Y1332" s="1" t="str">
        <f>IFERROR(__xludf.DUMMYFUNCTION("UNIQUE(S1332:W1332, TRUE)"),"")</f>
        <v/>
      </c>
      <c r="AE1332" s="1" t="str">
        <f t="shared" ref="AE1332:AI1332" si="1332">IF($A1332&lt;&gt;"", COUNTIF($D1332:$H1332, "=" &amp; Y1332),"")</f>
        <v/>
      </c>
      <c r="AF1332" s="1" t="str">
        <f t="shared" si="1332"/>
        <v/>
      </c>
      <c r="AG1332" s="1" t="str">
        <f t="shared" si="1332"/>
        <v/>
      </c>
      <c r="AH1332" s="1" t="str">
        <f t="shared" si="1332"/>
        <v/>
      </c>
      <c r="AI1332" s="1" t="str">
        <f t="shared" si="1332"/>
        <v/>
      </c>
      <c r="AJ1332" s="1" t="str">
        <f t="shared" si="3"/>
        <v/>
      </c>
      <c r="AL1332" s="1" t="str">
        <f>IFERROR(__xludf.DUMMYFUNCTION("IFERROR(TRANSPOSE(SORT(TRANSPOSE(FILTER(AE1332:AI1332, AE1332:AI1332&lt;&gt;0)),1, FALSE)))"),"")</f>
        <v/>
      </c>
      <c r="AM1332" s="1" t="str">
        <f>IFERROR(__xludf.DUMMYFUNCTION("""COMPUTED_VALUE"""),"")</f>
        <v/>
      </c>
      <c r="AN1332" s="1" t="str">
        <f>IFERROR(__xludf.DUMMYFUNCTION("""COMPUTED_VALUE"""),"")</f>
        <v/>
      </c>
      <c r="AO1332" s="1" t="str">
        <f>IFERROR(__xludf.DUMMYFUNCTION("""COMPUTED_VALUE"""),"")</f>
        <v/>
      </c>
      <c r="AP1332" s="1" t="str">
        <f>IFERROR(__xludf.DUMMYFUNCTION("""COMPUTED_VALUE"""),"")</f>
        <v/>
      </c>
      <c r="AR1332" s="1" t="s">
        <v>25</v>
      </c>
      <c r="AS1332" s="1" t="s">
        <v>25</v>
      </c>
      <c r="AT1332" s="1" t="s">
        <v>25</v>
      </c>
      <c r="AU1332" s="1" t="s">
        <v>25</v>
      </c>
      <c r="AV1332" s="1" t="s">
        <v>25</v>
      </c>
      <c r="AY1332" s="1" t="s">
        <v>25</v>
      </c>
      <c r="AZ1332" s="1" t="s">
        <v>25</v>
      </c>
      <c r="BA1332" s="1" t="s">
        <v>25</v>
      </c>
      <c r="BB1332" s="1" t="s">
        <v>25</v>
      </c>
      <c r="BC1332" s="1" t="s">
        <v>25</v>
      </c>
      <c r="BD1332" s="1"/>
      <c r="BE1332" s="1"/>
      <c r="BF1332" s="1"/>
      <c r="BG1332" s="1"/>
      <c r="BH1332" s="1"/>
      <c r="BI1332" s="1"/>
      <c r="BJ1332" s="1"/>
      <c r="BL1332" s="1" t="s">
        <v>25</v>
      </c>
    </row>
    <row r="1333" ht="15.75" customHeight="1">
      <c r="A1333" s="1"/>
      <c r="B1333" s="1"/>
      <c r="C1333" s="1"/>
      <c r="D1333" s="1" t="s">
        <v>25</v>
      </c>
      <c r="E1333" s="1" t="s">
        <v>25</v>
      </c>
      <c r="F1333" s="1" t="s">
        <v>25</v>
      </c>
      <c r="G1333" s="1" t="s">
        <v>25</v>
      </c>
      <c r="H1333" s="1" t="s">
        <v>25</v>
      </c>
      <c r="M1333" s="1"/>
      <c r="N1333" s="1"/>
      <c r="O1333" s="1"/>
      <c r="P1333" s="1"/>
      <c r="Q1333" s="1"/>
      <c r="S1333" s="1" t="s">
        <v>25</v>
      </c>
      <c r="T1333" s="1" t="s">
        <v>25</v>
      </c>
      <c r="U1333" s="1" t="s">
        <v>25</v>
      </c>
      <c r="V1333" s="1" t="s">
        <v>25</v>
      </c>
      <c r="W1333" s="1" t="s">
        <v>25</v>
      </c>
      <c r="Y1333" s="1" t="str">
        <f>IFERROR(__xludf.DUMMYFUNCTION("UNIQUE(S1333:W1333, TRUE)"),"")</f>
        <v/>
      </c>
      <c r="AE1333" s="1" t="str">
        <f t="shared" ref="AE1333:AI1333" si="1333">IF($A1333&lt;&gt;"", COUNTIF($D1333:$H1333, "=" &amp; Y1333),"")</f>
        <v/>
      </c>
      <c r="AF1333" s="1" t="str">
        <f t="shared" si="1333"/>
        <v/>
      </c>
      <c r="AG1333" s="1" t="str">
        <f t="shared" si="1333"/>
        <v/>
      </c>
      <c r="AH1333" s="1" t="str">
        <f t="shared" si="1333"/>
        <v/>
      </c>
      <c r="AI1333" s="1" t="str">
        <f t="shared" si="1333"/>
        <v/>
      </c>
      <c r="AJ1333" s="1" t="str">
        <f t="shared" si="3"/>
        <v/>
      </c>
      <c r="AL1333" s="1" t="str">
        <f>IFERROR(__xludf.DUMMYFUNCTION("IFERROR(TRANSPOSE(SORT(TRANSPOSE(FILTER(AE1333:AI1333, AE1333:AI1333&lt;&gt;0)),1, FALSE)))"),"")</f>
        <v/>
      </c>
      <c r="AM1333" s="1" t="str">
        <f>IFERROR(__xludf.DUMMYFUNCTION("""COMPUTED_VALUE"""),"")</f>
        <v/>
      </c>
      <c r="AN1333" s="1" t="str">
        <f>IFERROR(__xludf.DUMMYFUNCTION("""COMPUTED_VALUE"""),"")</f>
        <v/>
      </c>
      <c r="AO1333" s="1" t="str">
        <f>IFERROR(__xludf.DUMMYFUNCTION("""COMPUTED_VALUE"""),"")</f>
        <v/>
      </c>
      <c r="AP1333" s="1" t="str">
        <f>IFERROR(__xludf.DUMMYFUNCTION("""COMPUTED_VALUE"""),"")</f>
        <v/>
      </c>
      <c r="AR1333" s="1" t="s">
        <v>25</v>
      </c>
      <c r="AS1333" s="1" t="s">
        <v>25</v>
      </c>
      <c r="AT1333" s="1" t="s">
        <v>25</v>
      </c>
      <c r="AU1333" s="1" t="s">
        <v>25</v>
      </c>
      <c r="AV1333" s="1" t="s">
        <v>25</v>
      </c>
      <c r="AY1333" s="1" t="s">
        <v>25</v>
      </c>
      <c r="AZ1333" s="1" t="s">
        <v>25</v>
      </c>
      <c r="BA1333" s="1" t="s">
        <v>25</v>
      </c>
      <c r="BB1333" s="1" t="s">
        <v>25</v>
      </c>
      <c r="BC1333" s="1" t="s">
        <v>25</v>
      </c>
      <c r="BD1333" s="1"/>
      <c r="BE1333" s="1"/>
      <c r="BF1333" s="1"/>
      <c r="BG1333" s="1"/>
      <c r="BH1333" s="1"/>
      <c r="BI1333" s="1"/>
      <c r="BJ1333" s="1"/>
      <c r="BL1333" s="1" t="s">
        <v>25</v>
      </c>
    </row>
    <row r="1334" ht="15.75" customHeight="1">
      <c r="A1334" s="1"/>
      <c r="B1334" s="1"/>
      <c r="C1334" s="1"/>
      <c r="D1334" s="1" t="s">
        <v>25</v>
      </c>
      <c r="E1334" s="1" t="s">
        <v>25</v>
      </c>
      <c r="F1334" s="1" t="s">
        <v>25</v>
      </c>
      <c r="G1334" s="1" t="s">
        <v>25</v>
      </c>
      <c r="H1334" s="1" t="s">
        <v>25</v>
      </c>
      <c r="M1334" s="1"/>
      <c r="N1334" s="1"/>
      <c r="O1334" s="1"/>
      <c r="P1334" s="1"/>
      <c r="Q1334" s="1"/>
      <c r="S1334" s="1" t="s">
        <v>25</v>
      </c>
      <c r="T1334" s="1" t="s">
        <v>25</v>
      </c>
      <c r="U1334" s="1" t="s">
        <v>25</v>
      </c>
      <c r="V1334" s="1" t="s">
        <v>25</v>
      </c>
      <c r="W1334" s="1" t="s">
        <v>25</v>
      </c>
      <c r="Y1334" s="1" t="str">
        <f>IFERROR(__xludf.DUMMYFUNCTION("UNIQUE(S1334:W1334, TRUE)"),"")</f>
        <v/>
      </c>
      <c r="AE1334" s="1" t="str">
        <f t="shared" ref="AE1334:AI1334" si="1334">IF($A1334&lt;&gt;"", COUNTIF($D1334:$H1334, "=" &amp; Y1334),"")</f>
        <v/>
      </c>
      <c r="AF1334" s="1" t="str">
        <f t="shared" si="1334"/>
        <v/>
      </c>
      <c r="AG1334" s="1" t="str">
        <f t="shared" si="1334"/>
        <v/>
      </c>
      <c r="AH1334" s="1" t="str">
        <f t="shared" si="1334"/>
        <v/>
      </c>
      <c r="AI1334" s="1" t="str">
        <f t="shared" si="1334"/>
        <v/>
      </c>
      <c r="AJ1334" s="1" t="str">
        <f t="shared" si="3"/>
        <v/>
      </c>
      <c r="AL1334" s="1" t="str">
        <f>IFERROR(__xludf.DUMMYFUNCTION("IFERROR(TRANSPOSE(SORT(TRANSPOSE(FILTER(AE1334:AI1334, AE1334:AI1334&lt;&gt;0)),1, FALSE)))"),"")</f>
        <v/>
      </c>
      <c r="AM1334" s="1" t="str">
        <f>IFERROR(__xludf.DUMMYFUNCTION("""COMPUTED_VALUE"""),"")</f>
        <v/>
      </c>
      <c r="AN1334" s="1" t="str">
        <f>IFERROR(__xludf.DUMMYFUNCTION("""COMPUTED_VALUE"""),"")</f>
        <v/>
      </c>
      <c r="AO1334" s="1" t="str">
        <f>IFERROR(__xludf.DUMMYFUNCTION("""COMPUTED_VALUE"""),"")</f>
        <v/>
      </c>
      <c r="AP1334" s="1" t="str">
        <f>IFERROR(__xludf.DUMMYFUNCTION("""COMPUTED_VALUE"""),"")</f>
        <v/>
      </c>
      <c r="AR1334" s="1" t="s">
        <v>25</v>
      </c>
      <c r="AS1334" s="1" t="s">
        <v>25</v>
      </c>
      <c r="AT1334" s="1" t="s">
        <v>25</v>
      </c>
      <c r="AU1334" s="1" t="s">
        <v>25</v>
      </c>
      <c r="AV1334" s="1" t="s">
        <v>25</v>
      </c>
      <c r="AY1334" s="1" t="s">
        <v>25</v>
      </c>
      <c r="AZ1334" s="1" t="s">
        <v>25</v>
      </c>
      <c r="BA1334" s="1" t="s">
        <v>25</v>
      </c>
      <c r="BB1334" s="1" t="s">
        <v>25</v>
      </c>
      <c r="BC1334" s="1" t="s">
        <v>25</v>
      </c>
      <c r="BD1334" s="1"/>
      <c r="BE1334" s="1"/>
      <c r="BF1334" s="1"/>
      <c r="BG1334" s="1"/>
      <c r="BH1334" s="1"/>
      <c r="BI1334" s="1"/>
      <c r="BJ1334" s="1"/>
      <c r="BL1334" s="1" t="s">
        <v>25</v>
      </c>
    </row>
    <row r="1335" ht="15.75" customHeight="1">
      <c r="A1335" s="1"/>
      <c r="B1335" s="1"/>
      <c r="C1335" s="1"/>
      <c r="D1335" s="1" t="s">
        <v>25</v>
      </c>
      <c r="E1335" s="1" t="s">
        <v>25</v>
      </c>
      <c r="F1335" s="1" t="s">
        <v>25</v>
      </c>
      <c r="G1335" s="1" t="s">
        <v>25</v>
      </c>
      <c r="H1335" s="1" t="s">
        <v>25</v>
      </c>
      <c r="M1335" s="1"/>
      <c r="N1335" s="1"/>
      <c r="O1335" s="1"/>
      <c r="P1335" s="1"/>
      <c r="Q1335" s="1"/>
      <c r="S1335" s="1" t="s">
        <v>25</v>
      </c>
      <c r="T1335" s="1" t="s">
        <v>25</v>
      </c>
      <c r="U1335" s="1" t="s">
        <v>25</v>
      </c>
      <c r="V1335" s="1" t="s">
        <v>25</v>
      </c>
      <c r="W1335" s="1" t="s">
        <v>25</v>
      </c>
      <c r="Y1335" s="1" t="str">
        <f>IFERROR(__xludf.DUMMYFUNCTION("UNIQUE(S1335:W1335, TRUE)"),"")</f>
        <v/>
      </c>
      <c r="AE1335" s="1" t="str">
        <f t="shared" ref="AE1335:AI1335" si="1335">IF($A1335&lt;&gt;"", COUNTIF($D1335:$H1335, "=" &amp; Y1335),"")</f>
        <v/>
      </c>
      <c r="AF1335" s="1" t="str">
        <f t="shared" si="1335"/>
        <v/>
      </c>
      <c r="AG1335" s="1" t="str">
        <f t="shared" si="1335"/>
        <v/>
      </c>
      <c r="AH1335" s="1" t="str">
        <f t="shared" si="1335"/>
        <v/>
      </c>
      <c r="AI1335" s="1" t="str">
        <f t="shared" si="1335"/>
        <v/>
      </c>
      <c r="AJ1335" s="1" t="str">
        <f t="shared" si="3"/>
        <v/>
      </c>
      <c r="AL1335" s="1" t="str">
        <f>IFERROR(__xludf.DUMMYFUNCTION("IFERROR(TRANSPOSE(SORT(TRANSPOSE(FILTER(AE1335:AI1335, AE1335:AI1335&lt;&gt;0)),1, FALSE)))"),"")</f>
        <v/>
      </c>
      <c r="AM1335" s="1" t="str">
        <f>IFERROR(__xludf.DUMMYFUNCTION("""COMPUTED_VALUE"""),"")</f>
        <v/>
      </c>
      <c r="AN1335" s="1" t="str">
        <f>IFERROR(__xludf.DUMMYFUNCTION("""COMPUTED_VALUE"""),"")</f>
        <v/>
      </c>
      <c r="AO1335" s="1" t="str">
        <f>IFERROR(__xludf.DUMMYFUNCTION("""COMPUTED_VALUE"""),"")</f>
        <v/>
      </c>
      <c r="AP1335" s="1" t="str">
        <f>IFERROR(__xludf.DUMMYFUNCTION("""COMPUTED_VALUE"""),"")</f>
        <v/>
      </c>
      <c r="AR1335" s="1" t="s">
        <v>25</v>
      </c>
      <c r="AS1335" s="1" t="s">
        <v>25</v>
      </c>
      <c r="AT1335" s="1" t="s">
        <v>25</v>
      </c>
      <c r="AU1335" s="1" t="s">
        <v>25</v>
      </c>
      <c r="AV1335" s="1" t="s">
        <v>25</v>
      </c>
      <c r="AY1335" s="1" t="s">
        <v>25</v>
      </c>
      <c r="AZ1335" s="1" t="s">
        <v>25</v>
      </c>
      <c r="BA1335" s="1" t="s">
        <v>25</v>
      </c>
      <c r="BB1335" s="1" t="s">
        <v>25</v>
      </c>
      <c r="BC1335" s="1" t="s">
        <v>25</v>
      </c>
      <c r="BD1335" s="1"/>
      <c r="BE1335" s="1"/>
      <c r="BF1335" s="1"/>
      <c r="BG1335" s="1"/>
      <c r="BH1335" s="1"/>
      <c r="BI1335" s="1"/>
      <c r="BJ1335" s="1"/>
      <c r="BL1335" s="1" t="s">
        <v>25</v>
      </c>
    </row>
    <row r="1336" ht="15.75" customHeight="1">
      <c r="A1336" s="1"/>
      <c r="B1336" s="1"/>
      <c r="C1336" s="1"/>
      <c r="D1336" s="1" t="s">
        <v>25</v>
      </c>
      <c r="E1336" s="1" t="s">
        <v>25</v>
      </c>
      <c r="F1336" s="1" t="s">
        <v>25</v>
      </c>
      <c r="G1336" s="1" t="s">
        <v>25</v>
      </c>
      <c r="H1336" s="1" t="s">
        <v>25</v>
      </c>
      <c r="M1336" s="1"/>
      <c r="N1336" s="1"/>
      <c r="O1336" s="1"/>
      <c r="P1336" s="1"/>
      <c r="Q1336" s="1"/>
      <c r="S1336" s="1" t="s">
        <v>25</v>
      </c>
      <c r="T1336" s="1" t="s">
        <v>25</v>
      </c>
      <c r="U1336" s="1" t="s">
        <v>25</v>
      </c>
      <c r="V1336" s="1" t="s">
        <v>25</v>
      </c>
      <c r="W1336" s="1" t="s">
        <v>25</v>
      </c>
      <c r="Y1336" s="1" t="str">
        <f>IFERROR(__xludf.DUMMYFUNCTION("UNIQUE(S1336:W1336, TRUE)"),"")</f>
        <v/>
      </c>
      <c r="AE1336" s="1" t="str">
        <f t="shared" ref="AE1336:AI1336" si="1336">IF($A1336&lt;&gt;"", COUNTIF($D1336:$H1336, "=" &amp; Y1336),"")</f>
        <v/>
      </c>
      <c r="AF1336" s="1" t="str">
        <f t="shared" si="1336"/>
        <v/>
      </c>
      <c r="AG1336" s="1" t="str">
        <f t="shared" si="1336"/>
        <v/>
      </c>
      <c r="AH1336" s="1" t="str">
        <f t="shared" si="1336"/>
        <v/>
      </c>
      <c r="AI1336" s="1" t="str">
        <f t="shared" si="1336"/>
        <v/>
      </c>
      <c r="AJ1336" s="1" t="str">
        <f t="shared" si="3"/>
        <v/>
      </c>
      <c r="AL1336" s="1" t="str">
        <f>IFERROR(__xludf.DUMMYFUNCTION("IFERROR(TRANSPOSE(SORT(TRANSPOSE(FILTER(AE1336:AI1336, AE1336:AI1336&lt;&gt;0)),1, FALSE)))"),"")</f>
        <v/>
      </c>
      <c r="AM1336" s="1" t="str">
        <f>IFERROR(__xludf.DUMMYFUNCTION("""COMPUTED_VALUE"""),"")</f>
        <v/>
      </c>
      <c r="AN1336" s="1" t="str">
        <f>IFERROR(__xludf.DUMMYFUNCTION("""COMPUTED_VALUE"""),"")</f>
        <v/>
      </c>
      <c r="AO1336" s="1" t="str">
        <f>IFERROR(__xludf.DUMMYFUNCTION("""COMPUTED_VALUE"""),"")</f>
        <v/>
      </c>
      <c r="AP1336" s="1" t="str">
        <f>IFERROR(__xludf.DUMMYFUNCTION("""COMPUTED_VALUE"""),"")</f>
        <v/>
      </c>
      <c r="AR1336" s="1" t="s">
        <v>25</v>
      </c>
      <c r="AS1336" s="1" t="s">
        <v>25</v>
      </c>
      <c r="AT1336" s="1" t="s">
        <v>25</v>
      </c>
      <c r="AU1336" s="1" t="s">
        <v>25</v>
      </c>
      <c r="AV1336" s="1" t="s">
        <v>25</v>
      </c>
      <c r="AY1336" s="1" t="s">
        <v>25</v>
      </c>
      <c r="AZ1336" s="1" t="s">
        <v>25</v>
      </c>
      <c r="BA1336" s="1" t="s">
        <v>25</v>
      </c>
      <c r="BB1336" s="1" t="s">
        <v>25</v>
      </c>
      <c r="BC1336" s="1" t="s">
        <v>25</v>
      </c>
      <c r="BD1336" s="1"/>
      <c r="BE1336" s="1"/>
      <c r="BF1336" s="1"/>
      <c r="BG1336" s="1"/>
      <c r="BH1336" s="1"/>
      <c r="BI1336" s="1"/>
      <c r="BJ1336" s="1"/>
      <c r="BL1336" s="1" t="s">
        <v>25</v>
      </c>
    </row>
    <row r="1337" ht="15.75" customHeight="1">
      <c r="A1337" s="1"/>
      <c r="B1337" s="1"/>
      <c r="C1337" s="1"/>
      <c r="D1337" s="1" t="s">
        <v>25</v>
      </c>
      <c r="E1337" s="1" t="s">
        <v>25</v>
      </c>
      <c r="F1337" s="1" t="s">
        <v>25</v>
      </c>
      <c r="G1337" s="1" t="s">
        <v>25</v>
      </c>
      <c r="H1337" s="1" t="s">
        <v>25</v>
      </c>
      <c r="M1337" s="1"/>
      <c r="N1337" s="1"/>
      <c r="O1337" s="1"/>
      <c r="P1337" s="1"/>
      <c r="Q1337" s="1"/>
      <c r="S1337" s="1" t="s">
        <v>25</v>
      </c>
      <c r="T1337" s="1" t="s">
        <v>25</v>
      </c>
      <c r="U1337" s="1" t="s">
        <v>25</v>
      </c>
      <c r="V1337" s="1" t="s">
        <v>25</v>
      </c>
      <c r="W1337" s="1" t="s">
        <v>25</v>
      </c>
      <c r="Y1337" s="1" t="str">
        <f>IFERROR(__xludf.DUMMYFUNCTION("UNIQUE(S1337:W1337, TRUE)"),"")</f>
        <v/>
      </c>
      <c r="AE1337" s="1" t="str">
        <f t="shared" ref="AE1337:AI1337" si="1337">IF($A1337&lt;&gt;"", COUNTIF($D1337:$H1337, "=" &amp; Y1337),"")</f>
        <v/>
      </c>
      <c r="AF1337" s="1" t="str">
        <f t="shared" si="1337"/>
        <v/>
      </c>
      <c r="AG1337" s="1" t="str">
        <f t="shared" si="1337"/>
        <v/>
      </c>
      <c r="AH1337" s="1" t="str">
        <f t="shared" si="1337"/>
        <v/>
      </c>
      <c r="AI1337" s="1" t="str">
        <f t="shared" si="1337"/>
        <v/>
      </c>
      <c r="AJ1337" s="1" t="str">
        <f t="shared" si="3"/>
        <v/>
      </c>
      <c r="AL1337" s="1" t="str">
        <f>IFERROR(__xludf.DUMMYFUNCTION("IFERROR(TRANSPOSE(SORT(TRANSPOSE(FILTER(AE1337:AI1337, AE1337:AI1337&lt;&gt;0)),1, FALSE)))"),"")</f>
        <v/>
      </c>
      <c r="AM1337" s="1" t="str">
        <f>IFERROR(__xludf.DUMMYFUNCTION("""COMPUTED_VALUE"""),"")</f>
        <v/>
      </c>
      <c r="AN1337" s="1" t="str">
        <f>IFERROR(__xludf.DUMMYFUNCTION("""COMPUTED_VALUE"""),"")</f>
        <v/>
      </c>
      <c r="AO1337" s="1" t="str">
        <f>IFERROR(__xludf.DUMMYFUNCTION("""COMPUTED_VALUE"""),"")</f>
        <v/>
      </c>
      <c r="AP1337" s="1" t="str">
        <f>IFERROR(__xludf.DUMMYFUNCTION("""COMPUTED_VALUE"""),"")</f>
        <v/>
      </c>
      <c r="AR1337" s="1" t="s">
        <v>25</v>
      </c>
      <c r="AS1337" s="1" t="s">
        <v>25</v>
      </c>
      <c r="AT1337" s="1" t="s">
        <v>25</v>
      </c>
      <c r="AU1337" s="1" t="s">
        <v>25</v>
      </c>
      <c r="AV1337" s="1" t="s">
        <v>25</v>
      </c>
      <c r="AY1337" s="1" t="s">
        <v>25</v>
      </c>
      <c r="AZ1337" s="1" t="s">
        <v>25</v>
      </c>
      <c r="BA1337" s="1" t="s">
        <v>25</v>
      </c>
      <c r="BB1337" s="1" t="s">
        <v>25</v>
      </c>
      <c r="BC1337" s="1" t="s">
        <v>25</v>
      </c>
      <c r="BD1337" s="1"/>
      <c r="BE1337" s="1"/>
      <c r="BF1337" s="1"/>
      <c r="BG1337" s="1"/>
      <c r="BH1337" s="1"/>
      <c r="BI1337" s="1"/>
      <c r="BJ1337" s="1"/>
      <c r="BL1337" s="1" t="s">
        <v>25</v>
      </c>
    </row>
    <row r="1338" ht="15.75" customHeight="1">
      <c r="A1338" s="1"/>
      <c r="B1338" s="1"/>
      <c r="C1338" s="1"/>
      <c r="D1338" s="1" t="s">
        <v>25</v>
      </c>
      <c r="E1338" s="1" t="s">
        <v>25</v>
      </c>
      <c r="F1338" s="1" t="s">
        <v>25</v>
      </c>
      <c r="G1338" s="1" t="s">
        <v>25</v>
      </c>
      <c r="H1338" s="1" t="s">
        <v>25</v>
      </c>
      <c r="M1338" s="1"/>
      <c r="N1338" s="1"/>
      <c r="O1338" s="1"/>
      <c r="P1338" s="1"/>
      <c r="Q1338" s="1"/>
      <c r="S1338" s="1" t="s">
        <v>25</v>
      </c>
      <c r="T1338" s="1" t="s">
        <v>25</v>
      </c>
      <c r="U1338" s="1" t="s">
        <v>25</v>
      </c>
      <c r="V1338" s="1" t="s">
        <v>25</v>
      </c>
      <c r="W1338" s="1" t="s">
        <v>25</v>
      </c>
      <c r="Y1338" s="1" t="str">
        <f>IFERROR(__xludf.DUMMYFUNCTION("UNIQUE(S1338:W1338, TRUE)"),"")</f>
        <v/>
      </c>
      <c r="AE1338" s="1" t="str">
        <f t="shared" ref="AE1338:AI1338" si="1338">IF($A1338&lt;&gt;"", COUNTIF($D1338:$H1338, "=" &amp; Y1338),"")</f>
        <v/>
      </c>
      <c r="AF1338" s="1" t="str">
        <f t="shared" si="1338"/>
        <v/>
      </c>
      <c r="AG1338" s="1" t="str">
        <f t="shared" si="1338"/>
        <v/>
      </c>
      <c r="AH1338" s="1" t="str">
        <f t="shared" si="1338"/>
        <v/>
      </c>
      <c r="AI1338" s="1" t="str">
        <f t="shared" si="1338"/>
        <v/>
      </c>
      <c r="AJ1338" s="1" t="str">
        <f t="shared" si="3"/>
        <v/>
      </c>
      <c r="AL1338" s="1" t="str">
        <f>IFERROR(__xludf.DUMMYFUNCTION("IFERROR(TRANSPOSE(SORT(TRANSPOSE(FILTER(AE1338:AI1338, AE1338:AI1338&lt;&gt;0)),1, FALSE)))"),"")</f>
        <v/>
      </c>
      <c r="AM1338" s="1" t="str">
        <f>IFERROR(__xludf.DUMMYFUNCTION("""COMPUTED_VALUE"""),"")</f>
        <v/>
      </c>
      <c r="AN1338" s="1" t="str">
        <f>IFERROR(__xludf.DUMMYFUNCTION("""COMPUTED_VALUE"""),"")</f>
        <v/>
      </c>
      <c r="AO1338" s="1" t="str">
        <f>IFERROR(__xludf.DUMMYFUNCTION("""COMPUTED_VALUE"""),"")</f>
        <v/>
      </c>
      <c r="AP1338" s="1" t="str">
        <f>IFERROR(__xludf.DUMMYFUNCTION("""COMPUTED_VALUE"""),"")</f>
        <v/>
      </c>
      <c r="AR1338" s="1" t="s">
        <v>25</v>
      </c>
      <c r="AS1338" s="1" t="s">
        <v>25</v>
      </c>
      <c r="AT1338" s="1" t="s">
        <v>25</v>
      </c>
      <c r="AU1338" s="1" t="s">
        <v>25</v>
      </c>
      <c r="AV1338" s="1" t="s">
        <v>25</v>
      </c>
      <c r="AY1338" s="1" t="s">
        <v>25</v>
      </c>
      <c r="AZ1338" s="1" t="s">
        <v>25</v>
      </c>
      <c r="BA1338" s="1" t="s">
        <v>25</v>
      </c>
      <c r="BB1338" s="1" t="s">
        <v>25</v>
      </c>
      <c r="BC1338" s="1" t="s">
        <v>25</v>
      </c>
      <c r="BD1338" s="1"/>
      <c r="BE1338" s="1"/>
      <c r="BF1338" s="1"/>
      <c r="BG1338" s="1"/>
      <c r="BH1338" s="1"/>
      <c r="BI1338" s="1"/>
      <c r="BJ1338" s="1"/>
      <c r="BL1338" s="1" t="s">
        <v>25</v>
      </c>
    </row>
    <row r="1339" ht="15.75" customHeight="1">
      <c r="A1339" s="1"/>
      <c r="B1339" s="1"/>
      <c r="C1339" s="1"/>
      <c r="D1339" s="1" t="s">
        <v>25</v>
      </c>
      <c r="E1339" s="1" t="s">
        <v>25</v>
      </c>
      <c r="F1339" s="1" t="s">
        <v>25</v>
      </c>
      <c r="G1339" s="1" t="s">
        <v>25</v>
      </c>
      <c r="H1339" s="1" t="s">
        <v>25</v>
      </c>
      <c r="M1339" s="1"/>
      <c r="N1339" s="1"/>
      <c r="O1339" s="1"/>
      <c r="P1339" s="1"/>
      <c r="Q1339" s="1"/>
      <c r="S1339" s="1" t="s">
        <v>25</v>
      </c>
      <c r="T1339" s="1" t="s">
        <v>25</v>
      </c>
      <c r="U1339" s="1" t="s">
        <v>25</v>
      </c>
      <c r="V1339" s="1" t="s">
        <v>25</v>
      </c>
      <c r="W1339" s="1" t="s">
        <v>25</v>
      </c>
      <c r="Y1339" s="1" t="str">
        <f>IFERROR(__xludf.DUMMYFUNCTION("UNIQUE(S1339:W1339, TRUE)"),"")</f>
        <v/>
      </c>
      <c r="AE1339" s="1" t="str">
        <f t="shared" ref="AE1339:AI1339" si="1339">IF($A1339&lt;&gt;"", COUNTIF($D1339:$H1339, "=" &amp; Y1339),"")</f>
        <v/>
      </c>
      <c r="AF1339" s="1" t="str">
        <f t="shared" si="1339"/>
        <v/>
      </c>
      <c r="AG1339" s="1" t="str">
        <f t="shared" si="1339"/>
        <v/>
      </c>
      <c r="AH1339" s="1" t="str">
        <f t="shared" si="1339"/>
        <v/>
      </c>
      <c r="AI1339" s="1" t="str">
        <f t="shared" si="1339"/>
        <v/>
      </c>
      <c r="AJ1339" s="1" t="str">
        <f t="shared" si="3"/>
        <v/>
      </c>
      <c r="AL1339" s="1" t="str">
        <f>IFERROR(__xludf.DUMMYFUNCTION("IFERROR(TRANSPOSE(SORT(TRANSPOSE(FILTER(AE1339:AI1339, AE1339:AI1339&lt;&gt;0)),1, FALSE)))"),"")</f>
        <v/>
      </c>
      <c r="AM1339" s="1" t="str">
        <f>IFERROR(__xludf.DUMMYFUNCTION("""COMPUTED_VALUE"""),"")</f>
        <v/>
      </c>
      <c r="AN1339" s="1" t="str">
        <f>IFERROR(__xludf.DUMMYFUNCTION("""COMPUTED_VALUE"""),"")</f>
        <v/>
      </c>
      <c r="AO1339" s="1" t="str">
        <f>IFERROR(__xludf.DUMMYFUNCTION("""COMPUTED_VALUE"""),"")</f>
        <v/>
      </c>
      <c r="AP1339" s="1" t="str">
        <f>IFERROR(__xludf.DUMMYFUNCTION("""COMPUTED_VALUE"""),"")</f>
        <v/>
      </c>
      <c r="AR1339" s="1" t="s">
        <v>25</v>
      </c>
      <c r="AS1339" s="1" t="s">
        <v>25</v>
      </c>
      <c r="AT1339" s="1" t="s">
        <v>25</v>
      </c>
      <c r="AU1339" s="1" t="s">
        <v>25</v>
      </c>
      <c r="AV1339" s="1" t="s">
        <v>25</v>
      </c>
      <c r="AY1339" s="1" t="s">
        <v>25</v>
      </c>
      <c r="AZ1339" s="1" t="s">
        <v>25</v>
      </c>
      <c r="BA1339" s="1" t="s">
        <v>25</v>
      </c>
      <c r="BB1339" s="1" t="s">
        <v>25</v>
      </c>
      <c r="BC1339" s="1" t="s">
        <v>25</v>
      </c>
      <c r="BD1339" s="1"/>
      <c r="BE1339" s="1"/>
      <c r="BF1339" s="1"/>
      <c r="BG1339" s="1"/>
      <c r="BH1339" s="1"/>
      <c r="BI1339" s="1"/>
      <c r="BJ1339" s="1"/>
      <c r="BL1339" s="1" t="s">
        <v>25</v>
      </c>
    </row>
    <row r="1340" ht="15.75" customHeight="1">
      <c r="A1340" s="1"/>
      <c r="B1340" s="1"/>
      <c r="C1340" s="1"/>
      <c r="D1340" s="1" t="s">
        <v>25</v>
      </c>
      <c r="E1340" s="1" t="s">
        <v>25</v>
      </c>
      <c r="F1340" s="1" t="s">
        <v>25</v>
      </c>
      <c r="G1340" s="1" t="s">
        <v>25</v>
      </c>
      <c r="H1340" s="1" t="s">
        <v>25</v>
      </c>
      <c r="M1340" s="1"/>
      <c r="N1340" s="1"/>
      <c r="O1340" s="1"/>
      <c r="P1340" s="1"/>
      <c r="Q1340" s="1"/>
      <c r="S1340" s="1" t="s">
        <v>25</v>
      </c>
      <c r="T1340" s="1" t="s">
        <v>25</v>
      </c>
      <c r="U1340" s="1" t="s">
        <v>25</v>
      </c>
      <c r="V1340" s="1" t="s">
        <v>25</v>
      </c>
      <c r="W1340" s="1" t="s">
        <v>25</v>
      </c>
      <c r="Y1340" s="1" t="str">
        <f>IFERROR(__xludf.DUMMYFUNCTION("UNIQUE(S1340:W1340, TRUE)"),"")</f>
        <v/>
      </c>
      <c r="AE1340" s="1" t="str">
        <f t="shared" ref="AE1340:AI1340" si="1340">IF($A1340&lt;&gt;"", COUNTIF($D1340:$H1340, "=" &amp; Y1340),"")</f>
        <v/>
      </c>
      <c r="AF1340" s="1" t="str">
        <f t="shared" si="1340"/>
        <v/>
      </c>
      <c r="AG1340" s="1" t="str">
        <f t="shared" si="1340"/>
        <v/>
      </c>
      <c r="AH1340" s="1" t="str">
        <f t="shared" si="1340"/>
        <v/>
      </c>
      <c r="AI1340" s="1" t="str">
        <f t="shared" si="1340"/>
        <v/>
      </c>
      <c r="AJ1340" s="1" t="str">
        <f t="shared" si="3"/>
        <v/>
      </c>
      <c r="AL1340" s="1" t="str">
        <f>IFERROR(__xludf.DUMMYFUNCTION("IFERROR(TRANSPOSE(SORT(TRANSPOSE(FILTER(AE1340:AI1340, AE1340:AI1340&lt;&gt;0)),1, FALSE)))"),"")</f>
        <v/>
      </c>
      <c r="AM1340" s="1" t="str">
        <f>IFERROR(__xludf.DUMMYFUNCTION("""COMPUTED_VALUE"""),"")</f>
        <v/>
      </c>
      <c r="AN1340" s="1" t="str">
        <f>IFERROR(__xludf.DUMMYFUNCTION("""COMPUTED_VALUE"""),"")</f>
        <v/>
      </c>
      <c r="AO1340" s="1" t="str">
        <f>IFERROR(__xludf.DUMMYFUNCTION("""COMPUTED_VALUE"""),"")</f>
        <v/>
      </c>
      <c r="AP1340" s="1" t="str">
        <f>IFERROR(__xludf.DUMMYFUNCTION("""COMPUTED_VALUE"""),"")</f>
        <v/>
      </c>
      <c r="AR1340" s="1" t="s">
        <v>25</v>
      </c>
      <c r="AS1340" s="1" t="s">
        <v>25</v>
      </c>
      <c r="AT1340" s="1" t="s">
        <v>25</v>
      </c>
      <c r="AU1340" s="1" t="s">
        <v>25</v>
      </c>
      <c r="AV1340" s="1" t="s">
        <v>25</v>
      </c>
      <c r="AY1340" s="1" t="s">
        <v>25</v>
      </c>
      <c r="AZ1340" s="1" t="s">
        <v>25</v>
      </c>
      <c r="BA1340" s="1" t="s">
        <v>25</v>
      </c>
      <c r="BB1340" s="1" t="s">
        <v>25</v>
      </c>
      <c r="BC1340" s="1" t="s">
        <v>25</v>
      </c>
      <c r="BD1340" s="1"/>
      <c r="BE1340" s="1"/>
      <c r="BF1340" s="1"/>
      <c r="BG1340" s="1"/>
      <c r="BH1340" s="1"/>
      <c r="BI1340" s="1"/>
      <c r="BJ1340" s="1"/>
      <c r="BL1340" s="1" t="s">
        <v>25</v>
      </c>
    </row>
    <row r="1341" ht="15.75" customHeight="1">
      <c r="A1341" s="1"/>
      <c r="B1341" s="1"/>
      <c r="C1341" s="1"/>
      <c r="D1341" s="1" t="s">
        <v>25</v>
      </c>
      <c r="E1341" s="1" t="s">
        <v>25</v>
      </c>
      <c r="F1341" s="1" t="s">
        <v>25</v>
      </c>
      <c r="G1341" s="1" t="s">
        <v>25</v>
      </c>
      <c r="H1341" s="1" t="s">
        <v>25</v>
      </c>
      <c r="M1341" s="1"/>
      <c r="N1341" s="1"/>
      <c r="O1341" s="1"/>
      <c r="P1341" s="1"/>
      <c r="Q1341" s="1"/>
      <c r="S1341" s="1" t="s">
        <v>25</v>
      </c>
      <c r="T1341" s="1" t="s">
        <v>25</v>
      </c>
      <c r="U1341" s="1" t="s">
        <v>25</v>
      </c>
      <c r="V1341" s="1" t="s">
        <v>25</v>
      </c>
      <c r="W1341" s="1" t="s">
        <v>25</v>
      </c>
      <c r="Y1341" s="1" t="str">
        <f>IFERROR(__xludf.DUMMYFUNCTION("UNIQUE(S1341:W1341, TRUE)"),"")</f>
        <v/>
      </c>
      <c r="AE1341" s="1" t="str">
        <f t="shared" ref="AE1341:AI1341" si="1341">IF($A1341&lt;&gt;"", COUNTIF($D1341:$H1341, "=" &amp; Y1341),"")</f>
        <v/>
      </c>
      <c r="AF1341" s="1" t="str">
        <f t="shared" si="1341"/>
        <v/>
      </c>
      <c r="AG1341" s="1" t="str">
        <f t="shared" si="1341"/>
        <v/>
      </c>
      <c r="AH1341" s="1" t="str">
        <f t="shared" si="1341"/>
        <v/>
      </c>
      <c r="AI1341" s="1" t="str">
        <f t="shared" si="1341"/>
        <v/>
      </c>
      <c r="AJ1341" s="1" t="str">
        <f t="shared" si="3"/>
        <v/>
      </c>
      <c r="AL1341" s="1" t="str">
        <f>IFERROR(__xludf.DUMMYFUNCTION("IFERROR(TRANSPOSE(SORT(TRANSPOSE(FILTER(AE1341:AI1341, AE1341:AI1341&lt;&gt;0)),1, FALSE)))"),"")</f>
        <v/>
      </c>
      <c r="AM1341" s="1" t="str">
        <f>IFERROR(__xludf.DUMMYFUNCTION("""COMPUTED_VALUE"""),"")</f>
        <v/>
      </c>
      <c r="AN1341" s="1" t="str">
        <f>IFERROR(__xludf.DUMMYFUNCTION("""COMPUTED_VALUE"""),"")</f>
        <v/>
      </c>
      <c r="AO1341" s="1" t="str">
        <f>IFERROR(__xludf.DUMMYFUNCTION("""COMPUTED_VALUE"""),"")</f>
        <v/>
      </c>
      <c r="AP1341" s="1" t="str">
        <f>IFERROR(__xludf.DUMMYFUNCTION("""COMPUTED_VALUE"""),"")</f>
        <v/>
      </c>
      <c r="AR1341" s="1" t="s">
        <v>25</v>
      </c>
      <c r="AS1341" s="1" t="s">
        <v>25</v>
      </c>
      <c r="AT1341" s="1" t="s">
        <v>25</v>
      </c>
      <c r="AU1341" s="1" t="s">
        <v>25</v>
      </c>
      <c r="AV1341" s="1" t="s">
        <v>25</v>
      </c>
      <c r="AY1341" s="1" t="s">
        <v>25</v>
      </c>
      <c r="AZ1341" s="1" t="s">
        <v>25</v>
      </c>
      <c r="BA1341" s="1" t="s">
        <v>25</v>
      </c>
      <c r="BB1341" s="1" t="s">
        <v>25</v>
      </c>
      <c r="BC1341" s="1" t="s">
        <v>25</v>
      </c>
      <c r="BD1341" s="1"/>
      <c r="BE1341" s="1"/>
      <c r="BF1341" s="1"/>
      <c r="BG1341" s="1"/>
      <c r="BH1341" s="1"/>
      <c r="BI1341" s="1"/>
      <c r="BJ1341" s="1"/>
      <c r="BL1341" s="1" t="s">
        <v>25</v>
      </c>
    </row>
    <row r="1342" ht="15.75" customHeight="1">
      <c r="A1342" s="1"/>
      <c r="B1342" s="1"/>
      <c r="C1342" s="1"/>
      <c r="D1342" s="1" t="s">
        <v>25</v>
      </c>
      <c r="E1342" s="1" t="s">
        <v>25</v>
      </c>
      <c r="F1342" s="1" t="s">
        <v>25</v>
      </c>
      <c r="G1342" s="1" t="s">
        <v>25</v>
      </c>
      <c r="H1342" s="1" t="s">
        <v>25</v>
      </c>
      <c r="M1342" s="1"/>
      <c r="N1342" s="1"/>
      <c r="O1342" s="1"/>
      <c r="P1342" s="1"/>
      <c r="Q1342" s="1"/>
      <c r="S1342" s="1" t="s">
        <v>25</v>
      </c>
      <c r="T1342" s="1" t="s">
        <v>25</v>
      </c>
      <c r="U1342" s="1" t="s">
        <v>25</v>
      </c>
      <c r="V1342" s="1" t="s">
        <v>25</v>
      </c>
      <c r="W1342" s="1" t="s">
        <v>25</v>
      </c>
      <c r="Y1342" s="1" t="str">
        <f>IFERROR(__xludf.DUMMYFUNCTION("UNIQUE(S1342:W1342, TRUE)"),"")</f>
        <v/>
      </c>
      <c r="AE1342" s="1" t="str">
        <f t="shared" ref="AE1342:AI1342" si="1342">IF($A1342&lt;&gt;"", COUNTIF($D1342:$H1342, "=" &amp; Y1342),"")</f>
        <v/>
      </c>
      <c r="AF1342" s="1" t="str">
        <f t="shared" si="1342"/>
        <v/>
      </c>
      <c r="AG1342" s="1" t="str">
        <f t="shared" si="1342"/>
        <v/>
      </c>
      <c r="AH1342" s="1" t="str">
        <f t="shared" si="1342"/>
        <v/>
      </c>
      <c r="AI1342" s="1" t="str">
        <f t="shared" si="1342"/>
        <v/>
      </c>
      <c r="AJ1342" s="1" t="str">
        <f t="shared" si="3"/>
        <v/>
      </c>
      <c r="AL1342" s="1" t="str">
        <f>IFERROR(__xludf.DUMMYFUNCTION("IFERROR(TRANSPOSE(SORT(TRANSPOSE(FILTER(AE1342:AI1342, AE1342:AI1342&lt;&gt;0)),1, FALSE)))"),"")</f>
        <v/>
      </c>
      <c r="AM1342" s="1" t="str">
        <f>IFERROR(__xludf.DUMMYFUNCTION("""COMPUTED_VALUE"""),"")</f>
        <v/>
      </c>
      <c r="AN1342" s="1" t="str">
        <f>IFERROR(__xludf.DUMMYFUNCTION("""COMPUTED_VALUE"""),"")</f>
        <v/>
      </c>
      <c r="AO1342" s="1" t="str">
        <f>IFERROR(__xludf.DUMMYFUNCTION("""COMPUTED_VALUE"""),"")</f>
        <v/>
      </c>
      <c r="AP1342" s="1" t="str">
        <f>IFERROR(__xludf.DUMMYFUNCTION("""COMPUTED_VALUE"""),"")</f>
        <v/>
      </c>
      <c r="AR1342" s="1" t="s">
        <v>25</v>
      </c>
      <c r="AS1342" s="1" t="s">
        <v>25</v>
      </c>
      <c r="AT1342" s="1" t="s">
        <v>25</v>
      </c>
      <c r="AU1342" s="1" t="s">
        <v>25</v>
      </c>
      <c r="AV1342" s="1" t="s">
        <v>25</v>
      </c>
      <c r="AY1342" s="1" t="s">
        <v>25</v>
      </c>
      <c r="AZ1342" s="1" t="s">
        <v>25</v>
      </c>
      <c r="BA1342" s="1" t="s">
        <v>25</v>
      </c>
      <c r="BB1342" s="1" t="s">
        <v>25</v>
      </c>
      <c r="BC1342" s="1" t="s">
        <v>25</v>
      </c>
      <c r="BD1342" s="1"/>
      <c r="BE1342" s="1"/>
      <c r="BF1342" s="1"/>
      <c r="BG1342" s="1"/>
      <c r="BH1342" s="1"/>
      <c r="BI1342" s="1"/>
      <c r="BJ1342" s="1"/>
      <c r="BL1342" s="1" t="s">
        <v>25</v>
      </c>
    </row>
    <row r="1343" ht="15.75" customHeight="1">
      <c r="A1343" s="1"/>
      <c r="B1343" s="1"/>
      <c r="C1343" s="1"/>
      <c r="D1343" s="1" t="s">
        <v>25</v>
      </c>
      <c r="E1343" s="1" t="s">
        <v>25</v>
      </c>
      <c r="F1343" s="1" t="s">
        <v>25</v>
      </c>
      <c r="G1343" s="1" t="s">
        <v>25</v>
      </c>
      <c r="H1343" s="1" t="s">
        <v>25</v>
      </c>
      <c r="M1343" s="1"/>
      <c r="N1343" s="1"/>
      <c r="O1343" s="1"/>
      <c r="P1343" s="1"/>
      <c r="Q1343" s="1"/>
      <c r="S1343" s="1" t="s">
        <v>25</v>
      </c>
      <c r="T1343" s="1" t="s">
        <v>25</v>
      </c>
      <c r="U1343" s="1" t="s">
        <v>25</v>
      </c>
      <c r="V1343" s="1" t="s">
        <v>25</v>
      </c>
      <c r="W1343" s="1" t="s">
        <v>25</v>
      </c>
      <c r="Y1343" s="1" t="str">
        <f>IFERROR(__xludf.DUMMYFUNCTION("UNIQUE(S1343:W1343, TRUE)"),"")</f>
        <v/>
      </c>
      <c r="AE1343" s="1" t="str">
        <f t="shared" ref="AE1343:AI1343" si="1343">IF($A1343&lt;&gt;"", COUNTIF($D1343:$H1343, "=" &amp; Y1343),"")</f>
        <v/>
      </c>
      <c r="AF1343" s="1" t="str">
        <f t="shared" si="1343"/>
        <v/>
      </c>
      <c r="AG1343" s="1" t="str">
        <f t="shared" si="1343"/>
        <v/>
      </c>
      <c r="AH1343" s="1" t="str">
        <f t="shared" si="1343"/>
        <v/>
      </c>
      <c r="AI1343" s="1" t="str">
        <f t="shared" si="1343"/>
        <v/>
      </c>
      <c r="AJ1343" s="1" t="str">
        <f t="shared" si="3"/>
        <v/>
      </c>
      <c r="AL1343" s="1" t="str">
        <f>IFERROR(__xludf.DUMMYFUNCTION("IFERROR(TRANSPOSE(SORT(TRANSPOSE(FILTER(AE1343:AI1343, AE1343:AI1343&lt;&gt;0)),1, FALSE)))"),"")</f>
        <v/>
      </c>
      <c r="AM1343" s="1" t="str">
        <f>IFERROR(__xludf.DUMMYFUNCTION("""COMPUTED_VALUE"""),"")</f>
        <v/>
      </c>
      <c r="AN1343" s="1" t="str">
        <f>IFERROR(__xludf.DUMMYFUNCTION("""COMPUTED_VALUE"""),"")</f>
        <v/>
      </c>
      <c r="AO1343" s="1" t="str">
        <f>IFERROR(__xludf.DUMMYFUNCTION("""COMPUTED_VALUE"""),"")</f>
        <v/>
      </c>
      <c r="AP1343" s="1" t="str">
        <f>IFERROR(__xludf.DUMMYFUNCTION("""COMPUTED_VALUE"""),"")</f>
        <v/>
      </c>
      <c r="AR1343" s="1" t="s">
        <v>25</v>
      </c>
      <c r="AS1343" s="1" t="s">
        <v>25</v>
      </c>
      <c r="AT1343" s="1" t="s">
        <v>25</v>
      </c>
      <c r="AU1343" s="1" t="s">
        <v>25</v>
      </c>
      <c r="AV1343" s="1" t="s">
        <v>25</v>
      </c>
      <c r="AY1343" s="1" t="s">
        <v>25</v>
      </c>
      <c r="AZ1343" s="1" t="s">
        <v>25</v>
      </c>
      <c r="BA1343" s="1" t="s">
        <v>25</v>
      </c>
      <c r="BB1343" s="1" t="s">
        <v>25</v>
      </c>
      <c r="BC1343" s="1" t="s">
        <v>25</v>
      </c>
      <c r="BD1343" s="1"/>
      <c r="BE1343" s="1"/>
      <c r="BF1343" s="1"/>
      <c r="BG1343" s="1"/>
      <c r="BH1343" s="1"/>
      <c r="BI1343" s="1"/>
      <c r="BJ1343" s="1"/>
      <c r="BL1343" s="1" t="s">
        <v>25</v>
      </c>
    </row>
    <row r="1344" ht="15.75" customHeight="1">
      <c r="A1344" s="1"/>
      <c r="B1344" s="1"/>
      <c r="C1344" s="1"/>
      <c r="D1344" s="1" t="s">
        <v>25</v>
      </c>
      <c r="E1344" s="1" t="s">
        <v>25</v>
      </c>
      <c r="F1344" s="1" t="s">
        <v>25</v>
      </c>
      <c r="G1344" s="1" t="s">
        <v>25</v>
      </c>
      <c r="H1344" s="1" t="s">
        <v>25</v>
      </c>
      <c r="M1344" s="1"/>
      <c r="N1344" s="1"/>
      <c r="O1344" s="1"/>
      <c r="P1344" s="1"/>
      <c r="Q1344" s="1"/>
      <c r="S1344" s="1" t="s">
        <v>25</v>
      </c>
      <c r="T1344" s="1" t="s">
        <v>25</v>
      </c>
      <c r="U1344" s="1" t="s">
        <v>25</v>
      </c>
      <c r="V1344" s="1" t="s">
        <v>25</v>
      </c>
      <c r="W1344" s="1" t="s">
        <v>25</v>
      </c>
      <c r="Y1344" s="1" t="str">
        <f>IFERROR(__xludf.DUMMYFUNCTION("UNIQUE(S1344:W1344, TRUE)"),"")</f>
        <v/>
      </c>
      <c r="AE1344" s="1" t="str">
        <f t="shared" ref="AE1344:AI1344" si="1344">IF($A1344&lt;&gt;"", COUNTIF($D1344:$H1344, "=" &amp; Y1344),"")</f>
        <v/>
      </c>
      <c r="AF1344" s="1" t="str">
        <f t="shared" si="1344"/>
        <v/>
      </c>
      <c r="AG1344" s="1" t="str">
        <f t="shared" si="1344"/>
        <v/>
      </c>
      <c r="AH1344" s="1" t="str">
        <f t="shared" si="1344"/>
        <v/>
      </c>
      <c r="AI1344" s="1" t="str">
        <f t="shared" si="1344"/>
        <v/>
      </c>
      <c r="AJ1344" s="1" t="str">
        <f t="shared" si="3"/>
        <v/>
      </c>
      <c r="AL1344" s="1" t="str">
        <f>IFERROR(__xludf.DUMMYFUNCTION("IFERROR(TRANSPOSE(SORT(TRANSPOSE(FILTER(AE1344:AI1344, AE1344:AI1344&lt;&gt;0)),1, FALSE)))"),"")</f>
        <v/>
      </c>
      <c r="AM1344" s="1" t="str">
        <f>IFERROR(__xludf.DUMMYFUNCTION("""COMPUTED_VALUE"""),"")</f>
        <v/>
      </c>
      <c r="AN1344" s="1" t="str">
        <f>IFERROR(__xludf.DUMMYFUNCTION("""COMPUTED_VALUE"""),"")</f>
        <v/>
      </c>
      <c r="AO1344" s="1" t="str">
        <f>IFERROR(__xludf.DUMMYFUNCTION("""COMPUTED_VALUE"""),"")</f>
        <v/>
      </c>
      <c r="AP1344" s="1" t="str">
        <f>IFERROR(__xludf.DUMMYFUNCTION("""COMPUTED_VALUE"""),"")</f>
        <v/>
      </c>
      <c r="AR1344" s="1" t="s">
        <v>25</v>
      </c>
      <c r="AS1344" s="1" t="s">
        <v>25</v>
      </c>
      <c r="AT1344" s="1" t="s">
        <v>25</v>
      </c>
      <c r="AU1344" s="1" t="s">
        <v>25</v>
      </c>
      <c r="AV1344" s="1" t="s">
        <v>25</v>
      </c>
      <c r="AY1344" s="1" t="s">
        <v>25</v>
      </c>
      <c r="AZ1344" s="1" t="s">
        <v>25</v>
      </c>
      <c r="BA1344" s="1" t="s">
        <v>25</v>
      </c>
      <c r="BB1344" s="1" t="s">
        <v>25</v>
      </c>
      <c r="BC1344" s="1" t="s">
        <v>25</v>
      </c>
      <c r="BD1344" s="1"/>
      <c r="BE1344" s="1"/>
      <c r="BF1344" s="1"/>
      <c r="BG1344" s="1"/>
      <c r="BH1344" s="1"/>
      <c r="BI1344" s="1"/>
      <c r="BJ1344" s="1"/>
      <c r="BL1344" s="1" t="s">
        <v>25</v>
      </c>
    </row>
    <row r="1345" ht="15.75" customHeight="1">
      <c r="A1345" s="1"/>
      <c r="B1345" s="1"/>
      <c r="C1345" s="1"/>
      <c r="D1345" s="1" t="s">
        <v>25</v>
      </c>
      <c r="E1345" s="1" t="s">
        <v>25</v>
      </c>
      <c r="F1345" s="1" t="s">
        <v>25</v>
      </c>
      <c r="G1345" s="1" t="s">
        <v>25</v>
      </c>
      <c r="H1345" s="1" t="s">
        <v>25</v>
      </c>
      <c r="M1345" s="1"/>
      <c r="N1345" s="1"/>
      <c r="O1345" s="1"/>
      <c r="P1345" s="1"/>
      <c r="Q1345" s="1"/>
      <c r="S1345" s="1" t="s">
        <v>25</v>
      </c>
      <c r="T1345" s="1" t="s">
        <v>25</v>
      </c>
      <c r="U1345" s="1" t="s">
        <v>25</v>
      </c>
      <c r="V1345" s="1" t="s">
        <v>25</v>
      </c>
      <c r="W1345" s="1" t="s">
        <v>25</v>
      </c>
      <c r="Y1345" s="1" t="str">
        <f>IFERROR(__xludf.DUMMYFUNCTION("UNIQUE(S1345:W1345, TRUE)"),"")</f>
        <v/>
      </c>
      <c r="AE1345" s="1" t="str">
        <f t="shared" ref="AE1345:AI1345" si="1345">IF($A1345&lt;&gt;"", COUNTIF($D1345:$H1345, "=" &amp; Y1345),"")</f>
        <v/>
      </c>
      <c r="AF1345" s="1" t="str">
        <f t="shared" si="1345"/>
        <v/>
      </c>
      <c r="AG1345" s="1" t="str">
        <f t="shared" si="1345"/>
        <v/>
      </c>
      <c r="AH1345" s="1" t="str">
        <f t="shared" si="1345"/>
        <v/>
      </c>
      <c r="AI1345" s="1" t="str">
        <f t="shared" si="1345"/>
        <v/>
      </c>
      <c r="AJ1345" s="1" t="str">
        <f t="shared" si="3"/>
        <v/>
      </c>
      <c r="AL1345" s="1" t="str">
        <f>IFERROR(__xludf.DUMMYFUNCTION("IFERROR(TRANSPOSE(SORT(TRANSPOSE(FILTER(AE1345:AI1345, AE1345:AI1345&lt;&gt;0)),1, FALSE)))"),"")</f>
        <v/>
      </c>
      <c r="AM1345" s="1" t="str">
        <f>IFERROR(__xludf.DUMMYFUNCTION("""COMPUTED_VALUE"""),"")</f>
        <v/>
      </c>
      <c r="AN1345" s="1" t="str">
        <f>IFERROR(__xludf.DUMMYFUNCTION("""COMPUTED_VALUE"""),"")</f>
        <v/>
      </c>
      <c r="AO1345" s="1" t="str">
        <f>IFERROR(__xludf.DUMMYFUNCTION("""COMPUTED_VALUE"""),"")</f>
        <v/>
      </c>
      <c r="AP1345" s="1" t="str">
        <f>IFERROR(__xludf.DUMMYFUNCTION("""COMPUTED_VALUE"""),"")</f>
        <v/>
      </c>
      <c r="AR1345" s="1" t="s">
        <v>25</v>
      </c>
      <c r="AS1345" s="1" t="s">
        <v>25</v>
      </c>
      <c r="AT1345" s="1" t="s">
        <v>25</v>
      </c>
      <c r="AU1345" s="1" t="s">
        <v>25</v>
      </c>
      <c r="AV1345" s="1" t="s">
        <v>25</v>
      </c>
      <c r="AY1345" s="1" t="s">
        <v>25</v>
      </c>
      <c r="AZ1345" s="1" t="s">
        <v>25</v>
      </c>
      <c r="BA1345" s="1" t="s">
        <v>25</v>
      </c>
      <c r="BB1345" s="1" t="s">
        <v>25</v>
      </c>
      <c r="BC1345" s="1" t="s">
        <v>25</v>
      </c>
      <c r="BD1345" s="1"/>
      <c r="BE1345" s="1"/>
      <c r="BF1345" s="1"/>
      <c r="BG1345" s="1"/>
      <c r="BH1345" s="1"/>
      <c r="BI1345" s="1"/>
      <c r="BJ1345" s="1"/>
      <c r="BL1345" s="1" t="s">
        <v>25</v>
      </c>
    </row>
    <row r="1346" ht="15.75" customHeight="1">
      <c r="A1346" s="1"/>
      <c r="B1346" s="1"/>
      <c r="C1346" s="1"/>
      <c r="D1346" s="1" t="s">
        <v>25</v>
      </c>
      <c r="E1346" s="1" t="s">
        <v>25</v>
      </c>
      <c r="F1346" s="1" t="s">
        <v>25</v>
      </c>
      <c r="G1346" s="1" t="s">
        <v>25</v>
      </c>
      <c r="H1346" s="1" t="s">
        <v>25</v>
      </c>
      <c r="M1346" s="1"/>
      <c r="N1346" s="1"/>
      <c r="O1346" s="1"/>
      <c r="P1346" s="1"/>
      <c r="Q1346" s="1"/>
      <c r="S1346" s="1" t="s">
        <v>25</v>
      </c>
      <c r="T1346" s="1" t="s">
        <v>25</v>
      </c>
      <c r="U1346" s="1" t="s">
        <v>25</v>
      </c>
      <c r="V1346" s="1" t="s">
        <v>25</v>
      </c>
      <c r="W1346" s="1" t="s">
        <v>25</v>
      </c>
      <c r="Y1346" s="1" t="str">
        <f>IFERROR(__xludf.DUMMYFUNCTION("UNIQUE(S1346:W1346, TRUE)"),"")</f>
        <v/>
      </c>
      <c r="AE1346" s="1" t="str">
        <f t="shared" ref="AE1346:AI1346" si="1346">IF($A1346&lt;&gt;"", COUNTIF($D1346:$H1346, "=" &amp; Y1346),"")</f>
        <v/>
      </c>
      <c r="AF1346" s="1" t="str">
        <f t="shared" si="1346"/>
        <v/>
      </c>
      <c r="AG1346" s="1" t="str">
        <f t="shared" si="1346"/>
        <v/>
      </c>
      <c r="AH1346" s="1" t="str">
        <f t="shared" si="1346"/>
        <v/>
      </c>
      <c r="AI1346" s="1" t="str">
        <f t="shared" si="1346"/>
        <v/>
      </c>
      <c r="AJ1346" s="1" t="str">
        <f t="shared" si="3"/>
        <v/>
      </c>
      <c r="AL1346" s="1" t="str">
        <f>IFERROR(__xludf.DUMMYFUNCTION("IFERROR(TRANSPOSE(SORT(TRANSPOSE(FILTER(AE1346:AI1346, AE1346:AI1346&lt;&gt;0)),1, FALSE)))"),"")</f>
        <v/>
      </c>
      <c r="AM1346" s="1" t="str">
        <f>IFERROR(__xludf.DUMMYFUNCTION("""COMPUTED_VALUE"""),"")</f>
        <v/>
      </c>
      <c r="AN1346" s="1" t="str">
        <f>IFERROR(__xludf.DUMMYFUNCTION("""COMPUTED_VALUE"""),"")</f>
        <v/>
      </c>
      <c r="AO1346" s="1" t="str">
        <f>IFERROR(__xludf.DUMMYFUNCTION("""COMPUTED_VALUE"""),"")</f>
        <v/>
      </c>
      <c r="AP1346" s="1" t="str">
        <f>IFERROR(__xludf.DUMMYFUNCTION("""COMPUTED_VALUE"""),"")</f>
        <v/>
      </c>
      <c r="AR1346" s="1" t="s">
        <v>25</v>
      </c>
      <c r="AS1346" s="1" t="s">
        <v>25</v>
      </c>
      <c r="AT1346" s="1" t="s">
        <v>25</v>
      </c>
      <c r="AU1346" s="1" t="s">
        <v>25</v>
      </c>
      <c r="AV1346" s="1" t="s">
        <v>25</v>
      </c>
      <c r="AY1346" s="1" t="s">
        <v>25</v>
      </c>
      <c r="AZ1346" s="1" t="s">
        <v>25</v>
      </c>
      <c r="BA1346" s="1" t="s">
        <v>25</v>
      </c>
      <c r="BB1346" s="1" t="s">
        <v>25</v>
      </c>
      <c r="BC1346" s="1" t="s">
        <v>25</v>
      </c>
      <c r="BD1346" s="1"/>
      <c r="BE1346" s="1"/>
      <c r="BF1346" s="1"/>
      <c r="BG1346" s="1"/>
      <c r="BH1346" s="1"/>
      <c r="BI1346" s="1"/>
      <c r="BJ1346" s="1"/>
      <c r="BL1346" s="1" t="s">
        <v>25</v>
      </c>
    </row>
    <row r="1347" ht="15.75" customHeight="1">
      <c r="A1347" s="1"/>
      <c r="B1347" s="1"/>
      <c r="C1347" s="1"/>
      <c r="D1347" s="1" t="s">
        <v>25</v>
      </c>
      <c r="E1347" s="1" t="s">
        <v>25</v>
      </c>
      <c r="F1347" s="1" t="s">
        <v>25</v>
      </c>
      <c r="G1347" s="1" t="s">
        <v>25</v>
      </c>
      <c r="H1347" s="1" t="s">
        <v>25</v>
      </c>
      <c r="M1347" s="1"/>
      <c r="N1347" s="1"/>
      <c r="O1347" s="1"/>
      <c r="P1347" s="1"/>
      <c r="Q1347" s="1"/>
      <c r="S1347" s="1" t="s">
        <v>25</v>
      </c>
      <c r="T1347" s="1" t="s">
        <v>25</v>
      </c>
      <c r="U1347" s="1" t="s">
        <v>25</v>
      </c>
      <c r="V1347" s="1" t="s">
        <v>25</v>
      </c>
      <c r="W1347" s="1" t="s">
        <v>25</v>
      </c>
      <c r="Y1347" s="1" t="str">
        <f>IFERROR(__xludf.DUMMYFUNCTION("UNIQUE(S1347:W1347, TRUE)"),"")</f>
        <v/>
      </c>
      <c r="AE1347" s="1" t="str">
        <f t="shared" ref="AE1347:AI1347" si="1347">IF($A1347&lt;&gt;"", COUNTIF($D1347:$H1347, "=" &amp; Y1347),"")</f>
        <v/>
      </c>
      <c r="AF1347" s="1" t="str">
        <f t="shared" si="1347"/>
        <v/>
      </c>
      <c r="AG1347" s="1" t="str">
        <f t="shared" si="1347"/>
        <v/>
      </c>
      <c r="AH1347" s="1" t="str">
        <f t="shared" si="1347"/>
        <v/>
      </c>
      <c r="AI1347" s="1" t="str">
        <f t="shared" si="1347"/>
        <v/>
      </c>
      <c r="AJ1347" s="1" t="str">
        <f t="shared" si="3"/>
        <v/>
      </c>
      <c r="AL1347" s="1" t="str">
        <f>IFERROR(__xludf.DUMMYFUNCTION("IFERROR(TRANSPOSE(SORT(TRANSPOSE(FILTER(AE1347:AI1347, AE1347:AI1347&lt;&gt;0)),1, FALSE)))"),"")</f>
        <v/>
      </c>
      <c r="AM1347" s="1" t="str">
        <f>IFERROR(__xludf.DUMMYFUNCTION("""COMPUTED_VALUE"""),"")</f>
        <v/>
      </c>
      <c r="AN1347" s="1" t="str">
        <f>IFERROR(__xludf.DUMMYFUNCTION("""COMPUTED_VALUE"""),"")</f>
        <v/>
      </c>
      <c r="AO1347" s="1" t="str">
        <f>IFERROR(__xludf.DUMMYFUNCTION("""COMPUTED_VALUE"""),"")</f>
        <v/>
      </c>
      <c r="AP1347" s="1" t="str">
        <f>IFERROR(__xludf.DUMMYFUNCTION("""COMPUTED_VALUE"""),"")</f>
        <v/>
      </c>
      <c r="AR1347" s="1" t="s">
        <v>25</v>
      </c>
      <c r="AS1347" s="1" t="s">
        <v>25</v>
      </c>
      <c r="AT1347" s="1" t="s">
        <v>25</v>
      </c>
      <c r="AU1347" s="1" t="s">
        <v>25</v>
      </c>
      <c r="AV1347" s="1" t="s">
        <v>25</v>
      </c>
      <c r="AY1347" s="1" t="s">
        <v>25</v>
      </c>
      <c r="AZ1347" s="1" t="s">
        <v>25</v>
      </c>
      <c r="BA1347" s="1" t="s">
        <v>25</v>
      </c>
      <c r="BB1347" s="1" t="s">
        <v>25</v>
      </c>
      <c r="BC1347" s="1" t="s">
        <v>25</v>
      </c>
      <c r="BD1347" s="1"/>
      <c r="BE1347" s="1"/>
      <c r="BF1347" s="1"/>
      <c r="BG1347" s="1"/>
      <c r="BH1347" s="1"/>
      <c r="BI1347" s="1"/>
      <c r="BJ1347" s="1"/>
      <c r="BL1347" s="1" t="s">
        <v>25</v>
      </c>
    </row>
    <row r="1348" ht="15.75" customHeight="1">
      <c r="A1348" s="1"/>
      <c r="B1348" s="1"/>
      <c r="C1348" s="1"/>
      <c r="D1348" s="1" t="s">
        <v>25</v>
      </c>
      <c r="E1348" s="1" t="s">
        <v>25</v>
      </c>
      <c r="F1348" s="1" t="s">
        <v>25</v>
      </c>
      <c r="G1348" s="1" t="s">
        <v>25</v>
      </c>
      <c r="H1348" s="1" t="s">
        <v>25</v>
      </c>
      <c r="M1348" s="1"/>
      <c r="N1348" s="1"/>
      <c r="O1348" s="1"/>
      <c r="P1348" s="1"/>
      <c r="Q1348" s="1"/>
      <c r="S1348" s="1" t="s">
        <v>25</v>
      </c>
      <c r="T1348" s="1" t="s">
        <v>25</v>
      </c>
      <c r="U1348" s="1" t="s">
        <v>25</v>
      </c>
      <c r="V1348" s="1" t="s">
        <v>25</v>
      </c>
      <c r="W1348" s="1" t="s">
        <v>25</v>
      </c>
      <c r="Y1348" s="1" t="str">
        <f>IFERROR(__xludf.DUMMYFUNCTION("UNIQUE(S1348:W1348, TRUE)"),"")</f>
        <v/>
      </c>
      <c r="AE1348" s="1" t="str">
        <f t="shared" ref="AE1348:AI1348" si="1348">IF($A1348&lt;&gt;"", COUNTIF($D1348:$H1348, "=" &amp; Y1348),"")</f>
        <v/>
      </c>
      <c r="AF1348" s="1" t="str">
        <f t="shared" si="1348"/>
        <v/>
      </c>
      <c r="AG1348" s="1" t="str">
        <f t="shared" si="1348"/>
        <v/>
      </c>
      <c r="AH1348" s="1" t="str">
        <f t="shared" si="1348"/>
        <v/>
      </c>
      <c r="AI1348" s="1" t="str">
        <f t="shared" si="1348"/>
        <v/>
      </c>
      <c r="AJ1348" s="1" t="str">
        <f t="shared" si="3"/>
        <v/>
      </c>
      <c r="AL1348" s="1" t="str">
        <f>IFERROR(__xludf.DUMMYFUNCTION("IFERROR(TRANSPOSE(SORT(TRANSPOSE(FILTER(AE1348:AI1348, AE1348:AI1348&lt;&gt;0)),1, FALSE)))"),"")</f>
        <v/>
      </c>
      <c r="AM1348" s="1" t="str">
        <f>IFERROR(__xludf.DUMMYFUNCTION("""COMPUTED_VALUE"""),"")</f>
        <v/>
      </c>
      <c r="AN1348" s="1" t="str">
        <f>IFERROR(__xludf.DUMMYFUNCTION("""COMPUTED_VALUE"""),"")</f>
        <v/>
      </c>
      <c r="AO1348" s="1" t="str">
        <f>IFERROR(__xludf.DUMMYFUNCTION("""COMPUTED_VALUE"""),"")</f>
        <v/>
      </c>
      <c r="AP1348" s="1" t="str">
        <f>IFERROR(__xludf.DUMMYFUNCTION("""COMPUTED_VALUE"""),"")</f>
        <v/>
      </c>
      <c r="AR1348" s="1" t="s">
        <v>25</v>
      </c>
      <c r="AS1348" s="1" t="s">
        <v>25</v>
      </c>
      <c r="AT1348" s="1" t="s">
        <v>25</v>
      </c>
      <c r="AU1348" s="1" t="s">
        <v>25</v>
      </c>
      <c r="AV1348" s="1" t="s">
        <v>25</v>
      </c>
      <c r="AY1348" s="1" t="s">
        <v>25</v>
      </c>
      <c r="AZ1348" s="1" t="s">
        <v>25</v>
      </c>
      <c r="BA1348" s="1" t="s">
        <v>25</v>
      </c>
      <c r="BB1348" s="1" t="s">
        <v>25</v>
      </c>
      <c r="BC1348" s="1" t="s">
        <v>25</v>
      </c>
      <c r="BD1348" s="1"/>
      <c r="BE1348" s="1"/>
      <c r="BF1348" s="1"/>
      <c r="BG1348" s="1"/>
      <c r="BH1348" s="1"/>
      <c r="BI1348" s="1"/>
      <c r="BJ1348" s="1"/>
      <c r="BL1348" s="1" t="s">
        <v>25</v>
      </c>
    </row>
    <row r="1349" ht="15.75" customHeight="1">
      <c r="A1349" s="1"/>
      <c r="B1349" s="1"/>
      <c r="C1349" s="1"/>
      <c r="D1349" s="1" t="s">
        <v>25</v>
      </c>
      <c r="E1349" s="1" t="s">
        <v>25</v>
      </c>
      <c r="F1349" s="1" t="s">
        <v>25</v>
      </c>
      <c r="G1349" s="1" t="s">
        <v>25</v>
      </c>
      <c r="H1349" s="1" t="s">
        <v>25</v>
      </c>
      <c r="M1349" s="1"/>
      <c r="N1349" s="1"/>
      <c r="O1349" s="1"/>
      <c r="P1349" s="1"/>
      <c r="Q1349" s="1"/>
      <c r="S1349" s="1" t="s">
        <v>25</v>
      </c>
      <c r="T1349" s="1" t="s">
        <v>25</v>
      </c>
      <c r="U1349" s="1" t="s">
        <v>25</v>
      </c>
      <c r="V1349" s="1" t="s">
        <v>25</v>
      </c>
      <c r="W1349" s="1" t="s">
        <v>25</v>
      </c>
      <c r="Y1349" s="1" t="str">
        <f>IFERROR(__xludf.DUMMYFUNCTION("UNIQUE(S1349:W1349, TRUE)"),"")</f>
        <v/>
      </c>
      <c r="AE1349" s="1" t="str">
        <f t="shared" ref="AE1349:AI1349" si="1349">IF($A1349&lt;&gt;"", COUNTIF($D1349:$H1349, "=" &amp; Y1349),"")</f>
        <v/>
      </c>
      <c r="AF1349" s="1" t="str">
        <f t="shared" si="1349"/>
        <v/>
      </c>
      <c r="AG1349" s="1" t="str">
        <f t="shared" si="1349"/>
        <v/>
      </c>
      <c r="AH1349" s="1" t="str">
        <f t="shared" si="1349"/>
        <v/>
      </c>
      <c r="AI1349" s="1" t="str">
        <f t="shared" si="1349"/>
        <v/>
      </c>
      <c r="AJ1349" s="1" t="str">
        <f t="shared" si="3"/>
        <v/>
      </c>
      <c r="AL1349" s="1" t="str">
        <f>IFERROR(__xludf.DUMMYFUNCTION("IFERROR(TRANSPOSE(SORT(TRANSPOSE(FILTER(AE1349:AI1349, AE1349:AI1349&lt;&gt;0)),1, FALSE)))"),"")</f>
        <v/>
      </c>
      <c r="AM1349" s="1" t="str">
        <f>IFERROR(__xludf.DUMMYFUNCTION("""COMPUTED_VALUE"""),"")</f>
        <v/>
      </c>
      <c r="AN1349" s="1" t="str">
        <f>IFERROR(__xludf.DUMMYFUNCTION("""COMPUTED_VALUE"""),"")</f>
        <v/>
      </c>
      <c r="AO1349" s="1" t="str">
        <f>IFERROR(__xludf.DUMMYFUNCTION("""COMPUTED_VALUE"""),"")</f>
        <v/>
      </c>
      <c r="AP1349" s="1" t="str">
        <f>IFERROR(__xludf.DUMMYFUNCTION("""COMPUTED_VALUE"""),"")</f>
        <v/>
      </c>
      <c r="AR1349" s="1" t="s">
        <v>25</v>
      </c>
      <c r="AS1349" s="1" t="s">
        <v>25</v>
      </c>
      <c r="AT1349" s="1" t="s">
        <v>25</v>
      </c>
      <c r="AU1349" s="1" t="s">
        <v>25</v>
      </c>
      <c r="AV1349" s="1" t="s">
        <v>25</v>
      </c>
      <c r="AY1349" s="1" t="s">
        <v>25</v>
      </c>
      <c r="AZ1349" s="1" t="s">
        <v>25</v>
      </c>
      <c r="BA1349" s="1" t="s">
        <v>25</v>
      </c>
      <c r="BB1349" s="1" t="s">
        <v>25</v>
      </c>
      <c r="BC1349" s="1" t="s">
        <v>25</v>
      </c>
      <c r="BD1349" s="1"/>
      <c r="BE1349" s="1"/>
      <c r="BF1349" s="1"/>
      <c r="BG1349" s="1"/>
      <c r="BH1349" s="1"/>
      <c r="BI1349" s="1"/>
      <c r="BJ1349" s="1"/>
      <c r="BL1349" s="1" t="s">
        <v>25</v>
      </c>
    </row>
    <row r="1350" ht="15.75" customHeight="1">
      <c r="A1350" s="1"/>
      <c r="B1350" s="1"/>
      <c r="C1350" s="1"/>
      <c r="D1350" s="1" t="s">
        <v>25</v>
      </c>
      <c r="E1350" s="1" t="s">
        <v>25</v>
      </c>
      <c r="F1350" s="1" t="s">
        <v>25</v>
      </c>
      <c r="G1350" s="1" t="s">
        <v>25</v>
      </c>
      <c r="H1350" s="1" t="s">
        <v>25</v>
      </c>
      <c r="M1350" s="1"/>
      <c r="N1350" s="1"/>
      <c r="O1350" s="1"/>
      <c r="P1350" s="1"/>
      <c r="Q1350" s="1"/>
      <c r="S1350" s="1" t="s">
        <v>25</v>
      </c>
      <c r="T1350" s="1" t="s">
        <v>25</v>
      </c>
      <c r="U1350" s="1" t="s">
        <v>25</v>
      </c>
      <c r="V1350" s="1" t="s">
        <v>25</v>
      </c>
      <c r="W1350" s="1" t="s">
        <v>25</v>
      </c>
      <c r="Y1350" s="1" t="str">
        <f>IFERROR(__xludf.DUMMYFUNCTION("UNIQUE(S1350:W1350, TRUE)"),"")</f>
        <v/>
      </c>
      <c r="AE1350" s="1" t="str">
        <f t="shared" ref="AE1350:AI1350" si="1350">IF($A1350&lt;&gt;"", COUNTIF($D1350:$H1350, "=" &amp; Y1350),"")</f>
        <v/>
      </c>
      <c r="AF1350" s="1" t="str">
        <f t="shared" si="1350"/>
        <v/>
      </c>
      <c r="AG1350" s="1" t="str">
        <f t="shared" si="1350"/>
        <v/>
      </c>
      <c r="AH1350" s="1" t="str">
        <f t="shared" si="1350"/>
        <v/>
      </c>
      <c r="AI1350" s="1" t="str">
        <f t="shared" si="1350"/>
        <v/>
      </c>
      <c r="AJ1350" s="1" t="str">
        <f t="shared" si="3"/>
        <v/>
      </c>
      <c r="AL1350" s="1" t="str">
        <f>IFERROR(__xludf.DUMMYFUNCTION("IFERROR(TRANSPOSE(SORT(TRANSPOSE(FILTER(AE1350:AI1350, AE1350:AI1350&lt;&gt;0)),1, FALSE)))"),"")</f>
        <v/>
      </c>
      <c r="AM1350" s="1" t="str">
        <f>IFERROR(__xludf.DUMMYFUNCTION("""COMPUTED_VALUE"""),"")</f>
        <v/>
      </c>
      <c r="AN1350" s="1" t="str">
        <f>IFERROR(__xludf.DUMMYFUNCTION("""COMPUTED_VALUE"""),"")</f>
        <v/>
      </c>
      <c r="AO1350" s="1" t="str">
        <f>IFERROR(__xludf.DUMMYFUNCTION("""COMPUTED_VALUE"""),"")</f>
        <v/>
      </c>
      <c r="AP1350" s="1" t="str">
        <f>IFERROR(__xludf.DUMMYFUNCTION("""COMPUTED_VALUE"""),"")</f>
        <v/>
      </c>
      <c r="AR1350" s="1" t="s">
        <v>25</v>
      </c>
      <c r="AS1350" s="1" t="s">
        <v>25</v>
      </c>
      <c r="AT1350" s="1" t="s">
        <v>25</v>
      </c>
      <c r="AU1350" s="1" t="s">
        <v>25</v>
      </c>
      <c r="AV1350" s="1" t="s">
        <v>25</v>
      </c>
      <c r="AY1350" s="1" t="s">
        <v>25</v>
      </c>
      <c r="AZ1350" s="1" t="s">
        <v>25</v>
      </c>
      <c r="BA1350" s="1" t="s">
        <v>25</v>
      </c>
      <c r="BB1350" s="1" t="s">
        <v>25</v>
      </c>
      <c r="BC1350" s="1" t="s">
        <v>25</v>
      </c>
      <c r="BD1350" s="1"/>
      <c r="BE1350" s="1"/>
      <c r="BF1350" s="1"/>
      <c r="BG1350" s="1"/>
      <c r="BH1350" s="1"/>
      <c r="BI1350" s="1"/>
      <c r="BJ1350" s="1"/>
      <c r="BL1350" s="1" t="s">
        <v>25</v>
      </c>
    </row>
    <row r="1351" ht="15.75" customHeight="1">
      <c r="A1351" s="1"/>
      <c r="B1351" s="1"/>
      <c r="C1351" s="1"/>
      <c r="D1351" s="1" t="s">
        <v>25</v>
      </c>
      <c r="E1351" s="1" t="s">
        <v>25</v>
      </c>
      <c r="F1351" s="1" t="s">
        <v>25</v>
      </c>
      <c r="G1351" s="1" t="s">
        <v>25</v>
      </c>
      <c r="H1351" s="1" t="s">
        <v>25</v>
      </c>
      <c r="M1351" s="1"/>
      <c r="N1351" s="1"/>
      <c r="O1351" s="1"/>
      <c r="P1351" s="1"/>
      <c r="Q1351" s="1"/>
      <c r="S1351" s="1" t="s">
        <v>25</v>
      </c>
      <c r="T1351" s="1" t="s">
        <v>25</v>
      </c>
      <c r="U1351" s="1" t="s">
        <v>25</v>
      </c>
      <c r="V1351" s="1" t="s">
        <v>25</v>
      </c>
      <c r="W1351" s="1" t="s">
        <v>25</v>
      </c>
      <c r="Y1351" s="1" t="str">
        <f>IFERROR(__xludf.DUMMYFUNCTION("UNIQUE(S1351:W1351, TRUE)"),"")</f>
        <v/>
      </c>
      <c r="AE1351" s="1" t="str">
        <f t="shared" ref="AE1351:AI1351" si="1351">IF($A1351&lt;&gt;"", COUNTIF($D1351:$H1351, "=" &amp; Y1351),"")</f>
        <v/>
      </c>
      <c r="AF1351" s="1" t="str">
        <f t="shared" si="1351"/>
        <v/>
      </c>
      <c r="AG1351" s="1" t="str">
        <f t="shared" si="1351"/>
        <v/>
      </c>
      <c r="AH1351" s="1" t="str">
        <f t="shared" si="1351"/>
        <v/>
      </c>
      <c r="AI1351" s="1" t="str">
        <f t="shared" si="1351"/>
        <v/>
      </c>
      <c r="AJ1351" s="1" t="str">
        <f t="shared" si="3"/>
        <v/>
      </c>
      <c r="AL1351" s="1" t="str">
        <f>IFERROR(__xludf.DUMMYFUNCTION("IFERROR(TRANSPOSE(SORT(TRANSPOSE(FILTER(AE1351:AI1351, AE1351:AI1351&lt;&gt;0)),1, FALSE)))"),"")</f>
        <v/>
      </c>
      <c r="AM1351" s="1" t="str">
        <f>IFERROR(__xludf.DUMMYFUNCTION("""COMPUTED_VALUE"""),"")</f>
        <v/>
      </c>
      <c r="AN1351" s="1" t="str">
        <f>IFERROR(__xludf.DUMMYFUNCTION("""COMPUTED_VALUE"""),"")</f>
        <v/>
      </c>
      <c r="AO1351" s="1" t="str">
        <f>IFERROR(__xludf.DUMMYFUNCTION("""COMPUTED_VALUE"""),"")</f>
        <v/>
      </c>
      <c r="AP1351" s="1" t="str">
        <f>IFERROR(__xludf.DUMMYFUNCTION("""COMPUTED_VALUE"""),"")</f>
        <v/>
      </c>
      <c r="AR1351" s="1" t="s">
        <v>25</v>
      </c>
      <c r="AS1351" s="1" t="s">
        <v>25</v>
      </c>
      <c r="AT1351" s="1" t="s">
        <v>25</v>
      </c>
      <c r="AU1351" s="1" t="s">
        <v>25</v>
      </c>
      <c r="AV1351" s="1" t="s">
        <v>25</v>
      </c>
      <c r="AY1351" s="1" t="s">
        <v>25</v>
      </c>
      <c r="AZ1351" s="1" t="s">
        <v>25</v>
      </c>
      <c r="BA1351" s="1" t="s">
        <v>25</v>
      </c>
      <c r="BB1351" s="1" t="s">
        <v>25</v>
      </c>
      <c r="BC1351" s="1" t="s">
        <v>25</v>
      </c>
      <c r="BD1351" s="1"/>
      <c r="BE1351" s="1"/>
      <c r="BF1351" s="1"/>
      <c r="BG1351" s="1"/>
      <c r="BH1351" s="1"/>
      <c r="BI1351" s="1"/>
      <c r="BJ1351" s="1"/>
      <c r="BL1351" s="1" t="s">
        <v>25</v>
      </c>
    </row>
    <row r="1352" ht="15.75" customHeight="1">
      <c r="A1352" s="1"/>
      <c r="B1352" s="1"/>
      <c r="C1352" s="1"/>
      <c r="D1352" s="1" t="s">
        <v>25</v>
      </c>
      <c r="E1352" s="1" t="s">
        <v>25</v>
      </c>
      <c r="F1352" s="1" t="s">
        <v>25</v>
      </c>
      <c r="G1352" s="1" t="s">
        <v>25</v>
      </c>
      <c r="H1352" s="1" t="s">
        <v>25</v>
      </c>
      <c r="M1352" s="1"/>
      <c r="N1352" s="1"/>
      <c r="O1352" s="1"/>
      <c r="P1352" s="1"/>
      <c r="Q1352" s="1"/>
      <c r="S1352" s="1" t="s">
        <v>25</v>
      </c>
      <c r="T1352" s="1" t="s">
        <v>25</v>
      </c>
      <c r="U1352" s="1" t="s">
        <v>25</v>
      </c>
      <c r="V1352" s="1" t="s">
        <v>25</v>
      </c>
      <c r="W1352" s="1" t="s">
        <v>25</v>
      </c>
      <c r="Y1352" s="1" t="str">
        <f>IFERROR(__xludf.DUMMYFUNCTION("UNIQUE(S1352:W1352, TRUE)"),"")</f>
        <v/>
      </c>
      <c r="AE1352" s="1" t="str">
        <f t="shared" ref="AE1352:AI1352" si="1352">IF($A1352&lt;&gt;"", COUNTIF($D1352:$H1352, "=" &amp; Y1352),"")</f>
        <v/>
      </c>
      <c r="AF1352" s="1" t="str">
        <f t="shared" si="1352"/>
        <v/>
      </c>
      <c r="AG1352" s="1" t="str">
        <f t="shared" si="1352"/>
        <v/>
      </c>
      <c r="AH1352" s="1" t="str">
        <f t="shared" si="1352"/>
        <v/>
      </c>
      <c r="AI1352" s="1" t="str">
        <f t="shared" si="1352"/>
        <v/>
      </c>
      <c r="AJ1352" s="1" t="str">
        <f t="shared" si="3"/>
        <v/>
      </c>
      <c r="AL1352" s="1" t="str">
        <f>IFERROR(__xludf.DUMMYFUNCTION("IFERROR(TRANSPOSE(SORT(TRANSPOSE(FILTER(AE1352:AI1352, AE1352:AI1352&lt;&gt;0)),1, FALSE)))"),"")</f>
        <v/>
      </c>
      <c r="AM1352" s="1" t="str">
        <f>IFERROR(__xludf.DUMMYFUNCTION("""COMPUTED_VALUE"""),"")</f>
        <v/>
      </c>
      <c r="AN1352" s="1" t="str">
        <f>IFERROR(__xludf.DUMMYFUNCTION("""COMPUTED_VALUE"""),"")</f>
        <v/>
      </c>
      <c r="AO1352" s="1" t="str">
        <f>IFERROR(__xludf.DUMMYFUNCTION("""COMPUTED_VALUE"""),"")</f>
        <v/>
      </c>
      <c r="AP1352" s="1" t="str">
        <f>IFERROR(__xludf.DUMMYFUNCTION("""COMPUTED_VALUE"""),"")</f>
        <v/>
      </c>
      <c r="AR1352" s="1" t="s">
        <v>25</v>
      </c>
      <c r="AS1352" s="1" t="s">
        <v>25</v>
      </c>
      <c r="AT1352" s="1" t="s">
        <v>25</v>
      </c>
      <c r="AU1352" s="1" t="s">
        <v>25</v>
      </c>
      <c r="AV1352" s="1" t="s">
        <v>25</v>
      </c>
      <c r="AY1352" s="1" t="s">
        <v>25</v>
      </c>
      <c r="AZ1352" s="1" t="s">
        <v>25</v>
      </c>
      <c r="BA1352" s="1" t="s">
        <v>25</v>
      </c>
      <c r="BB1352" s="1" t="s">
        <v>25</v>
      </c>
      <c r="BC1352" s="1" t="s">
        <v>25</v>
      </c>
      <c r="BD1352" s="1"/>
      <c r="BE1352" s="1"/>
      <c r="BF1352" s="1"/>
      <c r="BG1352" s="1"/>
      <c r="BH1352" s="1"/>
      <c r="BI1352" s="1"/>
      <c r="BJ1352" s="1"/>
      <c r="BL1352" s="1" t="s">
        <v>25</v>
      </c>
    </row>
    <row r="1353" ht="15.75" customHeight="1">
      <c r="A1353" s="1"/>
      <c r="B1353" s="1"/>
      <c r="C1353" s="1"/>
      <c r="D1353" s="1" t="s">
        <v>25</v>
      </c>
      <c r="E1353" s="1" t="s">
        <v>25</v>
      </c>
      <c r="F1353" s="1" t="s">
        <v>25</v>
      </c>
      <c r="G1353" s="1" t="s">
        <v>25</v>
      </c>
      <c r="H1353" s="1" t="s">
        <v>25</v>
      </c>
      <c r="M1353" s="1"/>
      <c r="N1353" s="1"/>
      <c r="O1353" s="1"/>
      <c r="P1353" s="1"/>
      <c r="Q1353" s="1"/>
      <c r="S1353" s="1" t="s">
        <v>25</v>
      </c>
      <c r="T1353" s="1" t="s">
        <v>25</v>
      </c>
      <c r="U1353" s="1" t="s">
        <v>25</v>
      </c>
      <c r="V1353" s="1" t="s">
        <v>25</v>
      </c>
      <c r="W1353" s="1" t="s">
        <v>25</v>
      </c>
      <c r="Y1353" s="1" t="str">
        <f>IFERROR(__xludf.DUMMYFUNCTION("UNIQUE(S1353:W1353, TRUE)"),"")</f>
        <v/>
      </c>
      <c r="AE1353" s="1" t="str">
        <f t="shared" ref="AE1353:AI1353" si="1353">IF($A1353&lt;&gt;"", COUNTIF($D1353:$H1353, "=" &amp; Y1353),"")</f>
        <v/>
      </c>
      <c r="AF1353" s="1" t="str">
        <f t="shared" si="1353"/>
        <v/>
      </c>
      <c r="AG1353" s="1" t="str">
        <f t="shared" si="1353"/>
        <v/>
      </c>
      <c r="AH1353" s="1" t="str">
        <f t="shared" si="1353"/>
        <v/>
      </c>
      <c r="AI1353" s="1" t="str">
        <f t="shared" si="1353"/>
        <v/>
      </c>
      <c r="AJ1353" s="1" t="str">
        <f t="shared" si="3"/>
        <v/>
      </c>
      <c r="AL1353" s="1" t="str">
        <f>IFERROR(__xludf.DUMMYFUNCTION("IFERROR(TRANSPOSE(SORT(TRANSPOSE(FILTER(AE1353:AI1353, AE1353:AI1353&lt;&gt;0)),1, FALSE)))"),"")</f>
        <v/>
      </c>
      <c r="AM1353" s="1" t="str">
        <f>IFERROR(__xludf.DUMMYFUNCTION("""COMPUTED_VALUE"""),"")</f>
        <v/>
      </c>
      <c r="AN1353" s="1" t="str">
        <f>IFERROR(__xludf.DUMMYFUNCTION("""COMPUTED_VALUE"""),"")</f>
        <v/>
      </c>
      <c r="AO1353" s="1" t="str">
        <f>IFERROR(__xludf.DUMMYFUNCTION("""COMPUTED_VALUE"""),"")</f>
        <v/>
      </c>
      <c r="AP1353" s="1" t="str">
        <f>IFERROR(__xludf.DUMMYFUNCTION("""COMPUTED_VALUE"""),"")</f>
        <v/>
      </c>
      <c r="AR1353" s="1" t="s">
        <v>25</v>
      </c>
      <c r="AS1353" s="1" t="s">
        <v>25</v>
      </c>
      <c r="AT1353" s="1" t="s">
        <v>25</v>
      </c>
      <c r="AU1353" s="1" t="s">
        <v>25</v>
      </c>
      <c r="AV1353" s="1" t="s">
        <v>25</v>
      </c>
      <c r="AY1353" s="1" t="s">
        <v>25</v>
      </c>
      <c r="AZ1353" s="1" t="s">
        <v>25</v>
      </c>
      <c r="BA1353" s="1" t="s">
        <v>25</v>
      </c>
      <c r="BB1353" s="1" t="s">
        <v>25</v>
      </c>
      <c r="BC1353" s="1" t="s">
        <v>25</v>
      </c>
      <c r="BD1353" s="1"/>
      <c r="BE1353" s="1"/>
      <c r="BF1353" s="1"/>
      <c r="BG1353" s="1"/>
      <c r="BH1353" s="1"/>
      <c r="BI1353" s="1"/>
      <c r="BJ1353" s="1"/>
      <c r="BL1353" s="1" t="s">
        <v>25</v>
      </c>
    </row>
    <row r="1354" ht="15.75" customHeight="1">
      <c r="A1354" s="1"/>
      <c r="B1354" s="1"/>
      <c r="C1354" s="1"/>
      <c r="D1354" s="1" t="s">
        <v>25</v>
      </c>
      <c r="E1354" s="1" t="s">
        <v>25</v>
      </c>
      <c r="F1354" s="1" t="s">
        <v>25</v>
      </c>
      <c r="G1354" s="1" t="s">
        <v>25</v>
      </c>
      <c r="H1354" s="1" t="s">
        <v>25</v>
      </c>
      <c r="M1354" s="1"/>
      <c r="N1354" s="1"/>
      <c r="O1354" s="1"/>
      <c r="P1354" s="1"/>
      <c r="Q1354" s="1"/>
      <c r="S1354" s="1" t="s">
        <v>25</v>
      </c>
      <c r="T1354" s="1" t="s">
        <v>25</v>
      </c>
      <c r="U1354" s="1" t="s">
        <v>25</v>
      </c>
      <c r="V1354" s="1" t="s">
        <v>25</v>
      </c>
      <c r="W1354" s="1" t="s">
        <v>25</v>
      </c>
      <c r="Y1354" s="1" t="str">
        <f>IFERROR(__xludf.DUMMYFUNCTION("UNIQUE(S1354:W1354, TRUE)"),"")</f>
        <v/>
      </c>
      <c r="AE1354" s="1" t="str">
        <f t="shared" ref="AE1354:AI1354" si="1354">IF($A1354&lt;&gt;"", COUNTIF($D1354:$H1354, "=" &amp; Y1354),"")</f>
        <v/>
      </c>
      <c r="AF1354" s="1" t="str">
        <f t="shared" si="1354"/>
        <v/>
      </c>
      <c r="AG1354" s="1" t="str">
        <f t="shared" si="1354"/>
        <v/>
      </c>
      <c r="AH1354" s="1" t="str">
        <f t="shared" si="1354"/>
        <v/>
      </c>
      <c r="AI1354" s="1" t="str">
        <f t="shared" si="1354"/>
        <v/>
      </c>
      <c r="AJ1354" s="1" t="str">
        <f t="shared" si="3"/>
        <v/>
      </c>
      <c r="AL1354" s="1" t="str">
        <f>IFERROR(__xludf.DUMMYFUNCTION("IFERROR(TRANSPOSE(SORT(TRANSPOSE(FILTER(AE1354:AI1354, AE1354:AI1354&lt;&gt;0)),1, FALSE)))"),"")</f>
        <v/>
      </c>
      <c r="AM1354" s="1" t="str">
        <f>IFERROR(__xludf.DUMMYFUNCTION("""COMPUTED_VALUE"""),"")</f>
        <v/>
      </c>
      <c r="AN1354" s="1" t="str">
        <f>IFERROR(__xludf.DUMMYFUNCTION("""COMPUTED_VALUE"""),"")</f>
        <v/>
      </c>
      <c r="AO1354" s="1" t="str">
        <f>IFERROR(__xludf.DUMMYFUNCTION("""COMPUTED_VALUE"""),"")</f>
        <v/>
      </c>
      <c r="AP1354" s="1" t="str">
        <f>IFERROR(__xludf.DUMMYFUNCTION("""COMPUTED_VALUE"""),"")</f>
        <v/>
      </c>
      <c r="AR1354" s="1" t="s">
        <v>25</v>
      </c>
      <c r="AS1354" s="1" t="s">
        <v>25</v>
      </c>
      <c r="AT1354" s="1" t="s">
        <v>25</v>
      </c>
      <c r="AU1354" s="1" t="s">
        <v>25</v>
      </c>
      <c r="AV1354" s="1" t="s">
        <v>25</v>
      </c>
      <c r="AY1354" s="1" t="s">
        <v>25</v>
      </c>
      <c r="AZ1354" s="1" t="s">
        <v>25</v>
      </c>
      <c r="BA1354" s="1" t="s">
        <v>25</v>
      </c>
      <c r="BB1354" s="1" t="s">
        <v>25</v>
      </c>
      <c r="BC1354" s="1" t="s">
        <v>25</v>
      </c>
      <c r="BD1354" s="1"/>
      <c r="BE1354" s="1"/>
      <c r="BF1354" s="1"/>
      <c r="BG1354" s="1"/>
      <c r="BH1354" s="1"/>
      <c r="BI1354" s="1"/>
      <c r="BJ1354" s="1"/>
      <c r="BL1354" s="1" t="s">
        <v>25</v>
      </c>
    </row>
    <row r="1355" ht="15.75" customHeight="1">
      <c r="A1355" s="1"/>
      <c r="B1355" s="1"/>
      <c r="C1355" s="1"/>
      <c r="D1355" s="1" t="s">
        <v>25</v>
      </c>
      <c r="E1355" s="1" t="s">
        <v>25</v>
      </c>
      <c r="F1355" s="1" t="s">
        <v>25</v>
      </c>
      <c r="G1355" s="1" t="s">
        <v>25</v>
      </c>
      <c r="H1355" s="1" t="s">
        <v>25</v>
      </c>
      <c r="M1355" s="1"/>
      <c r="N1355" s="1"/>
      <c r="O1355" s="1"/>
      <c r="P1355" s="1"/>
      <c r="Q1355" s="1"/>
      <c r="S1355" s="1" t="s">
        <v>25</v>
      </c>
      <c r="T1355" s="1" t="s">
        <v>25</v>
      </c>
      <c r="U1355" s="1" t="s">
        <v>25</v>
      </c>
      <c r="V1355" s="1" t="s">
        <v>25</v>
      </c>
      <c r="W1355" s="1" t="s">
        <v>25</v>
      </c>
      <c r="Y1355" s="1" t="str">
        <f>IFERROR(__xludf.DUMMYFUNCTION("UNIQUE(S1355:W1355, TRUE)"),"")</f>
        <v/>
      </c>
      <c r="AE1355" s="1" t="str">
        <f t="shared" ref="AE1355:AI1355" si="1355">IF($A1355&lt;&gt;"", COUNTIF($D1355:$H1355, "=" &amp; Y1355),"")</f>
        <v/>
      </c>
      <c r="AF1355" s="1" t="str">
        <f t="shared" si="1355"/>
        <v/>
      </c>
      <c r="AG1355" s="1" t="str">
        <f t="shared" si="1355"/>
        <v/>
      </c>
      <c r="AH1355" s="1" t="str">
        <f t="shared" si="1355"/>
        <v/>
      </c>
      <c r="AI1355" s="1" t="str">
        <f t="shared" si="1355"/>
        <v/>
      </c>
      <c r="AJ1355" s="1" t="str">
        <f t="shared" si="3"/>
        <v/>
      </c>
      <c r="AL1355" s="1" t="str">
        <f>IFERROR(__xludf.DUMMYFUNCTION("IFERROR(TRANSPOSE(SORT(TRANSPOSE(FILTER(AE1355:AI1355, AE1355:AI1355&lt;&gt;0)),1, FALSE)))"),"")</f>
        <v/>
      </c>
      <c r="AM1355" s="1" t="str">
        <f>IFERROR(__xludf.DUMMYFUNCTION("""COMPUTED_VALUE"""),"")</f>
        <v/>
      </c>
      <c r="AN1355" s="1" t="str">
        <f>IFERROR(__xludf.DUMMYFUNCTION("""COMPUTED_VALUE"""),"")</f>
        <v/>
      </c>
      <c r="AO1355" s="1" t="str">
        <f>IFERROR(__xludf.DUMMYFUNCTION("""COMPUTED_VALUE"""),"")</f>
        <v/>
      </c>
      <c r="AP1355" s="1" t="str">
        <f>IFERROR(__xludf.DUMMYFUNCTION("""COMPUTED_VALUE"""),"")</f>
        <v/>
      </c>
      <c r="AR1355" s="1" t="s">
        <v>25</v>
      </c>
      <c r="AS1355" s="1" t="s">
        <v>25</v>
      </c>
      <c r="AT1355" s="1" t="s">
        <v>25</v>
      </c>
      <c r="AU1355" s="1" t="s">
        <v>25</v>
      </c>
      <c r="AV1355" s="1" t="s">
        <v>25</v>
      </c>
      <c r="AY1355" s="1" t="s">
        <v>25</v>
      </c>
      <c r="AZ1355" s="1" t="s">
        <v>25</v>
      </c>
      <c r="BA1355" s="1" t="s">
        <v>25</v>
      </c>
      <c r="BB1355" s="1" t="s">
        <v>25</v>
      </c>
      <c r="BC1355" s="1" t="s">
        <v>25</v>
      </c>
      <c r="BD1355" s="1"/>
      <c r="BE1355" s="1"/>
      <c r="BF1355" s="1"/>
      <c r="BG1355" s="1"/>
      <c r="BH1355" s="1"/>
      <c r="BI1355" s="1"/>
      <c r="BJ1355" s="1"/>
      <c r="BL1355" s="1" t="s">
        <v>25</v>
      </c>
    </row>
    <row r="1356" ht="15.75" customHeight="1">
      <c r="A1356" s="1"/>
      <c r="B1356" s="1"/>
      <c r="C1356" s="1"/>
      <c r="D1356" s="1" t="s">
        <v>25</v>
      </c>
      <c r="E1356" s="1" t="s">
        <v>25</v>
      </c>
      <c r="F1356" s="1" t="s">
        <v>25</v>
      </c>
      <c r="G1356" s="1" t="s">
        <v>25</v>
      </c>
      <c r="H1356" s="1" t="s">
        <v>25</v>
      </c>
      <c r="M1356" s="1"/>
      <c r="N1356" s="1"/>
      <c r="O1356" s="1"/>
      <c r="P1356" s="1"/>
      <c r="Q1356" s="1"/>
      <c r="S1356" s="1" t="s">
        <v>25</v>
      </c>
      <c r="T1356" s="1" t="s">
        <v>25</v>
      </c>
      <c r="U1356" s="1" t="s">
        <v>25</v>
      </c>
      <c r="V1356" s="1" t="s">
        <v>25</v>
      </c>
      <c r="W1356" s="1" t="s">
        <v>25</v>
      </c>
      <c r="Y1356" s="1" t="str">
        <f>IFERROR(__xludf.DUMMYFUNCTION("UNIQUE(S1356:W1356, TRUE)"),"")</f>
        <v/>
      </c>
      <c r="AE1356" s="1" t="str">
        <f t="shared" ref="AE1356:AI1356" si="1356">IF($A1356&lt;&gt;"", COUNTIF($D1356:$H1356, "=" &amp; Y1356),"")</f>
        <v/>
      </c>
      <c r="AF1356" s="1" t="str">
        <f t="shared" si="1356"/>
        <v/>
      </c>
      <c r="AG1356" s="1" t="str">
        <f t="shared" si="1356"/>
        <v/>
      </c>
      <c r="AH1356" s="1" t="str">
        <f t="shared" si="1356"/>
        <v/>
      </c>
      <c r="AI1356" s="1" t="str">
        <f t="shared" si="1356"/>
        <v/>
      </c>
      <c r="AJ1356" s="1" t="str">
        <f t="shared" si="3"/>
        <v/>
      </c>
      <c r="AL1356" s="1" t="str">
        <f>IFERROR(__xludf.DUMMYFUNCTION("IFERROR(TRANSPOSE(SORT(TRANSPOSE(FILTER(AE1356:AI1356, AE1356:AI1356&lt;&gt;0)),1, FALSE)))"),"")</f>
        <v/>
      </c>
      <c r="AM1356" s="1" t="str">
        <f>IFERROR(__xludf.DUMMYFUNCTION("""COMPUTED_VALUE"""),"")</f>
        <v/>
      </c>
      <c r="AN1356" s="1" t="str">
        <f>IFERROR(__xludf.DUMMYFUNCTION("""COMPUTED_VALUE"""),"")</f>
        <v/>
      </c>
      <c r="AO1356" s="1" t="str">
        <f>IFERROR(__xludf.DUMMYFUNCTION("""COMPUTED_VALUE"""),"")</f>
        <v/>
      </c>
      <c r="AP1356" s="1" t="str">
        <f>IFERROR(__xludf.DUMMYFUNCTION("""COMPUTED_VALUE"""),"")</f>
        <v/>
      </c>
      <c r="AR1356" s="1" t="s">
        <v>25</v>
      </c>
      <c r="AS1356" s="1" t="s">
        <v>25</v>
      </c>
      <c r="AT1356" s="1" t="s">
        <v>25</v>
      </c>
      <c r="AU1356" s="1" t="s">
        <v>25</v>
      </c>
      <c r="AV1356" s="1" t="s">
        <v>25</v>
      </c>
      <c r="AY1356" s="1" t="s">
        <v>25</v>
      </c>
      <c r="AZ1356" s="1" t="s">
        <v>25</v>
      </c>
      <c r="BA1356" s="1" t="s">
        <v>25</v>
      </c>
      <c r="BB1356" s="1" t="s">
        <v>25</v>
      </c>
      <c r="BC1356" s="1" t="s">
        <v>25</v>
      </c>
      <c r="BD1356" s="1"/>
      <c r="BE1356" s="1"/>
      <c r="BF1356" s="1"/>
      <c r="BG1356" s="1"/>
      <c r="BH1356" s="1"/>
      <c r="BI1356" s="1"/>
      <c r="BJ1356" s="1"/>
      <c r="BL1356" s="1" t="s">
        <v>25</v>
      </c>
    </row>
    <row r="1357" ht="15.75" customHeight="1">
      <c r="A1357" s="1"/>
      <c r="B1357" s="1"/>
      <c r="C1357" s="1"/>
      <c r="D1357" s="1" t="s">
        <v>25</v>
      </c>
      <c r="E1357" s="1" t="s">
        <v>25</v>
      </c>
      <c r="F1357" s="1" t="s">
        <v>25</v>
      </c>
      <c r="G1357" s="1" t="s">
        <v>25</v>
      </c>
      <c r="H1357" s="1" t="s">
        <v>25</v>
      </c>
      <c r="M1357" s="1"/>
      <c r="N1357" s="1"/>
      <c r="O1357" s="1"/>
      <c r="P1357" s="1"/>
      <c r="Q1357" s="1"/>
      <c r="S1357" s="1" t="s">
        <v>25</v>
      </c>
      <c r="T1357" s="1" t="s">
        <v>25</v>
      </c>
      <c r="U1357" s="1" t="s">
        <v>25</v>
      </c>
      <c r="V1357" s="1" t="s">
        <v>25</v>
      </c>
      <c r="W1357" s="1" t="s">
        <v>25</v>
      </c>
      <c r="Y1357" s="1" t="str">
        <f>IFERROR(__xludf.DUMMYFUNCTION("UNIQUE(S1357:W1357, TRUE)"),"")</f>
        <v/>
      </c>
      <c r="AE1357" s="1" t="str">
        <f t="shared" ref="AE1357:AI1357" si="1357">IF($A1357&lt;&gt;"", COUNTIF($D1357:$H1357, "=" &amp; Y1357),"")</f>
        <v/>
      </c>
      <c r="AF1357" s="1" t="str">
        <f t="shared" si="1357"/>
        <v/>
      </c>
      <c r="AG1357" s="1" t="str">
        <f t="shared" si="1357"/>
        <v/>
      </c>
      <c r="AH1357" s="1" t="str">
        <f t="shared" si="1357"/>
        <v/>
      </c>
      <c r="AI1357" s="1" t="str">
        <f t="shared" si="1357"/>
        <v/>
      </c>
      <c r="AJ1357" s="1" t="str">
        <f t="shared" si="3"/>
        <v/>
      </c>
      <c r="AL1357" s="1" t="str">
        <f>IFERROR(__xludf.DUMMYFUNCTION("IFERROR(TRANSPOSE(SORT(TRANSPOSE(FILTER(AE1357:AI1357, AE1357:AI1357&lt;&gt;0)),1, FALSE)))"),"")</f>
        <v/>
      </c>
      <c r="AM1357" s="1" t="str">
        <f>IFERROR(__xludf.DUMMYFUNCTION("""COMPUTED_VALUE"""),"")</f>
        <v/>
      </c>
      <c r="AN1357" s="1" t="str">
        <f>IFERROR(__xludf.DUMMYFUNCTION("""COMPUTED_VALUE"""),"")</f>
        <v/>
      </c>
      <c r="AO1357" s="1" t="str">
        <f>IFERROR(__xludf.DUMMYFUNCTION("""COMPUTED_VALUE"""),"")</f>
        <v/>
      </c>
      <c r="AP1357" s="1" t="str">
        <f>IFERROR(__xludf.DUMMYFUNCTION("""COMPUTED_VALUE"""),"")</f>
        <v/>
      </c>
      <c r="AR1357" s="1" t="s">
        <v>25</v>
      </c>
      <c r="AS1357" s="1" t="s">
        <v>25</v>
      </c>
      <c r="AT1357" s="1" t="s">
        <v>25</v>
      </c>
      <c r="AU1357" s="1" t="s">
        <v>25</v>
      </c>
      <c r="AV1357" s="1" t="s">
        <v>25</v>
      </c>
      <c r="AY1357" s="1" t="s">
        <v>25</v>
      </c>
      <c r="AZ1357" s="1" t="s">
        <v>25</v>
      </c>
      <c r="BA1357" s="1" t="s">
        <v>25</v>
      </c>
      <c r="BB1357" s="1" t="s">
        <v>25</v>
      </c>
      <c r="BC1357" s="1" t="s">
        <v>25</v>
      </c>
      <c r="BD1357" s="1"/>
      <c r="BE1357" s="1"/>
      <c r="BF1357" s="1"/>
      <c r="BG1357" s="1"/>
      <c r="BH1357" s="1"/>
      <c r="BI1357" s="1"/>
      <c r="BJ1357" s="1"/>
      <c r="BL1357" s="1" t="s">
        <v>25</v>
      </c>
    </row>
    <row r="1358" ht="15.75" customHeight="1">
      <c r="A1358" s="1"/>
      <c r="B1358" s="1"/>
      <c r="C1358" s="1"/>
      <c r="D1358" s="1" t="s">
        <v>25</v>
      </c>
      <c r="E1358" s="1" t="s">
        <v>25</v>
      </c>
      <c r="F1358" s="1" t="s">
        <v>25</v>
      </c>
      <c r="G1358" s="1" t="s">
        <v>25</v>
      </c>
      <c r="H1358" s="1" t="s">
        <v>25</v>
      </c>
      <c r="M1358" s="1"/>
      <c r="N1358" s="1"/>
      <c r="O1358" s="1"/>
      <c r="P1358" s="1"/>
      <c r="Q1358" s="1"/>
      <c r="S1358" s="1" t="s">
        <v>25</v>
      </c>
      <c r="T1358" s="1" t="s">
        <v>25</v>
      </c>
      <c r="U1358" s="1" t="s">
        <v>25</v>
      </c>
      <c r="V1358" s="1" t="s">
        <v>25</v>
      </c>
      <c r="W1358" s="1" t="s">
        <v>25</v>
      </c>
      <c r="Y1358" s="1" t="str">
        <f>IFERROR(__xludf.DUMMYFUNCTION("UNIQUE(S1358:W1358, TRUE)"),"")</f>
        <v/>
      </c>
      <c r="AE1358" s="1" t="str">
        <f t="shared" ref="AE1358:AI1358" si="1358">IF($A1358&lt;&gt;"", COUNTIF($D1358:$H1358, "=" &amp; Y1358),"")</f>
        <v/>
      </c>
      <c r="AF1358" s="1" t="str">
        <f t="shared" si="1358"/>
        <v/>
      </c>
      <c r="AG1358" s="1" t="str">
        <f t="shared" si="1358"/>
        <v/>
      </c>
      <c r="AH1358" s="1" t="str">
        <f t="shared" si="1358"/>
        <v/>
      </c>
      <c r="AI1358" s="1" t="str">
        <f t="shared" si="1358"/>
        <v/>
      </c>
      <c r="AJ1358" s="1" t="str">
        <f t="shared" si="3"/>
        <v/>
      </c>
      <c r="AL1358" s="1" t="str">
        <f>IFERROR(__xludf.DUMMYFUNCTION("IFERROR(TRANSPOSE(SORT(TRANSPOSE(FILTER(AE1358:AI1358, AE1358:AI1358&lt;&gt;0)),1, FALSE)))"),"")</f>
        <v/>
      </c>
      <c r="AM1358" s="1" t="str">
        <f>IFERROR(__xludf.DUMMYFUNCTION("""COMPUTED_VALUE"""),"")</f>
        <v/>
      </c>
      <c r="AN1358" s="1" t="str">
        <f>IFERROR(__xludf.DUMMYFUNCTION("""COMPUTED_VALUE"""),"")</f>
        <v/>
      </c>
      <c r="AO1358" s="1" t="str">
        <f>IFERROR(__xludf.DUMMYFUNCTION("""COMPUTED_VALUE"""),"")</f>
        <v/>
      </c>
      <c r="AP1358" s="1" t="str">
        <f>IFERROR(__xludf.DUMMYFUNCTION("""COMPUTED_VALUE"""),"")</f>
        <v/>
      </c>
      <c r="AR1358" s="1" t="s">
        <v>25</v>
      </c>
      <c r="AS1358" s="1" t="s">
        <v>25</v>
      </c>
      <c r="AT1358" s="1" t="s">
        <v>25</v>
      </c>
      <c r="AU1358" s="1" t="s">
        <v>25</v>
      </c>
      <c r="AV1358" s="1" t="s">
        <v>25</v>
      </c>
      <c r="AY1358" s="1" t="s">
        <v>25</v>
      </c>
      <c r="AZ1358" s="1" t="s">
        <v>25</v>
      </c>
      <c r="BA1358" s="1" t="s">
        <v>25</v>
      </c>
      <c r="BB1358" s="1" t="s">
        <v>25</v>
      </c>
      <c r="BC1358" s="1" t="s">
        <v>25</v>
      </c>
      <c r="BD1358" s="1"/>
      <c r="BE1358" s="1"/>
      <c r="BF1358" s="1"/>
      <c r="BG1358" s="1"/>
      <c r="BH1358" s="1"/>
      <c r="BI1358" s="1"/>
      <c r="BJ1358" s="1"/>
      <c r="BL1358" s="1" t="s">
        <v>25</v>
      </c>
    </row>
    <row r="1359" ht="15.75" customHeight="1">
      <c r="A1359" s="1"/>
      <c r="B1359" s="1"/>
      <c r="C1359" s="1"/>
      <c r="D1359" s="1" t="s">
        <v>25</v>
      </c>
      <c r="E1359" s="1" t="s">
        <v>25</v>
      </c>
      <c r="F1359" s="1" t="s">
        <v>25</v>
      </c>
      <c r="G1359" s="1" t="s">
        <v>25</v>
      </c>
      <c r="H1359" s="1" t="s">
        <v>25</v>
      </c>
      <c r="M1359" s="1"/>
      <c r="N1359" s="1"/>
      <c r="O1359" s="1"/>
      <c r="P1359" s="1"/>
      <c r="Q1359" s="1"/>
      <c r="S1359" s="1" t="s">
        <v>25</v>
      </c>
      <c r="T1359" s="1" t="s">
        <v>25</v>
      </c>
      <c r="U1359" s="1" t="s">
        <v>25</v>
      </c>
      <c r="V1359" s="1" t="s">
        <v>25</v>
      </c>
      <c r="W1359" s="1" t="s">
        <v>25</v>
      </c>
      <c r="Y1359" s="1" t="str">
        <f>IFERROR(__xludf.DUMMYFUNCTION("UNIQUE(S1359:W1359, TRUE)"),"")</f>
        <v/>
      </c>
      <c r="AE1359" s="1" t="str">
        <f t="shared" ref="AE1359:AI1359" si="1359">IF($A1359&lt;&gt;"", COUNTIF($D1359:$H1359, "=" &amp; Y1359),"")</f>
        <v/>
      </c>
      <c r="AF1359" s="1" t="str">
        <f t="shared" si="1359"/>
        <v/>
      </c>
      <c r="AG1359" s="1" t="str">
        <f t="shared" si="1359"/>
        <v/>
      </c>
      <c r="AH1359" s="1" t="str">
        <f t="shared" si="1359"/>
        <v/>
      </c>
      <c r="AI1359" s="1" t="str">
        <f t="shared" si="1359"/>
        <v/>
      </c>
      <c r="AJ1359" s="1" t="str">
        <f t="shared" si="3"/>
        <v/>
      </c>
      <c r="AL1359" s="1" t="str">
        <f>IFERROR(__xludf.DUMMYFUNCTION("IFERROR(TRANSPOSE(SORT(TRANSPOSE(FILTER(AE1359:AI1359, AE1359:AI1359&lt;&gt;0)),1, FALSE)))"),"")</f>
        <v/>
      </c>
      <c r="AM1359" s="1" t="str">
        <f>IFERROR(__xludf.DUMMYFUNCTION("""COMPUTED_VALUE"""),"")</f>
        <v/>
      </c>
      <c r="AN1359" s="1" t="str">
        <f>IFERROR(__xludf.DUMMYFUNCTION("""COMPUTED_VALUE"""),"")</f>
        <v/>
      </c>
      <c r="AO1359" s="1" t="str">
        <f>IFERROR(__xludf.DUMMYFUNCTION("""COMPUTED_VALUE"""),"")</f>
        <v/>
      </c>
      <c r="AP1359" s="1" t="str">
        <f>IFERROR(__xludf.DUMMYFUNCTION("""COMPUTED_VALUE"""),"")</f>
        <v/>
      </c>
      <c r="AR1359" s="1" t="s">
        <v>25</v>
      </c>
      <c r="AS1359" s="1" t="s">
        <v>25</v>
      </c>
      <c r="AT1359" s="1" t="s">
        <v>25</v>
      </c>
      <c r="AU1359" s="1" t="s">
        <v>25</v>
      </c>
      <c r="AV1359" s="1" t="s">
        <v>25</v>
      </c>
      <c r="AY1359" s="1" t="s">
        <v>25</v>
      </c>
      <c r="AZ1359" s="1" t="s">
        <v>25</v>
      </c>
      <c r="BA1359" s="1" t="s">
        <v>25</v>
      </c>
      <c r="BB1359" s="1" t="s">
        <v>25</v>
      </c>
      <c r="BC1359" s="1" t="s">
        <v>25</v>
      </c>
      <c r="BD1359" s="1"/>
      <c r="BE1359" s="1"/>
      <c r="BF1359" s="1"/>
      <c r="BG1359" s="1"/>
      <c r="BH1359" s="1"/>
      <c r="BI1359" s="1"/>
      <c r="BJ1359" s="1"/>
      <c r="BL1359" s="1" t="s">
        <v>25</v>
      </c>
    </row>
    <row r="1360" ht="15.75" customHeight="1">
      <c r="A1360" s="1"/>
      <c r="B1360" s="1"/>
      <c r="C1360" s="1"/>
      <c r="D1360" s="1" t="s">
        <v>25</v>
      </c>
      <c r="E1360" s="1" t="s">
        <v>25</v>
      </c>
      <c r="F1360" s="1" t="s">
        <v>25</v>
      </c>
      <c r="G1360" s="1" t="s">
        <v>25</v>
      </c>
      <c r="H1360" s="1" t="s">
        <v>25</v>
      </c>
      <c r="M1360" s="1"/>
      <c r="N1360" s="1"/>
      <c r="O1360" s="1"/>
      <c r="P1360" s="1"/>
      <c r="Q1360" s="1"/>
      <c r="S1360" s="1" t="s">
        <v>25</v>
      </c>
      <c r="T1360" s="1" t="s">
        <v>25</v>
      </c>
      <c r="U1360" s="1" t="s">
        <v>25</v>
      </c>
      <c r="V1360" s="1" t="s">
        <v>25</v>
      </c>
      <c r="W1360" s="1" t="s">
        <v>25</v>
      </c>
      <c r="Y1360" s="1" t="str">
        <f>IFERROR(__xludf.DUMMYFUNCTION("UNIQUE(S1360:W1360, TRUE)"),"")</f>
        <v/>
      </c>
      <c r="AE1360" s="1" t="str">
        <f t="shared" ref="AE1360:AI1360" si="1360">IF($A1360&lt;&gt;"", COUNTIF($D1360:$H1360, "=" &amp; Y1360),"")</f>
        <v/>
      </c>
      <c r="AF1360" s="1" t="str">
        <f t="shared" si="1360"/>
        <v/>
      </c>
      <c r="AG1360" s="1" t="str">
        <f t="shared" si="1360"/>
        <v/>
      </c>
      <c r="AH1360" s="1" t="str">
        <f t="shared" si="1360"/>
        <v/>
      </c>
      <c r="AI1360" s="1" t="str">
        <f t="shared" si="1360"/>
        <v/>
      </c>
      <c r="AJ1360" s="1" t="str">
        <f t="shared" si="3"/>
        <v/>
      </c>
      <c r="AL1360" s="1" t="str">
        <f>IFERROR(__xludf.DUMMYFUNCTION("IFERROR(TRANSPOSE(SORT(TRANSPOSE(FILTER(AE1360:AI1360, AE1360:AI1360&lt;&gt;0)),1, FALSE)))"),"")</f>
        <v/>
      </c>
      <c r="AM1360" s="1" t="str">
        <f>IFERROR(__xludf.DUMMYFUNCTION("""COMPUTED_VALUE"""),"")</f>
        <v/>
      </c>
      <c r="AN1360" s="1" t="str">
        <f>IFERROR(__xludf.DUMMYFUNCTION("""COMPUTED_VALUE"""),"")</f>
        <v/>
      </c>
      <c r="AO1360" s="1" t="str">
        <f>IFERROR(__xludf.DUMMYFUNCTION("""COMPUTED_VALUE"""),"")</f>
        <v/>
      </c>
      <c r="AP1360" s="1" t="str">
        <f>IFERROR(__xludf.DUMMYFUNCTION("""COMPUTED_VALUE"""),"")</f>
        <v/>
      </c>
      <c r="AR1360" s="1" t="s">
        <v>25</v>
      </c>
      <c r="AS1360" s="1" t="s">
        <v>25</v>
      </c>
      <c r="AT1360" s="1" t="s">
        <v>25</v>
      </c>
      <c r="AU1360" s="1" t="s">
        <v>25</v>
      </c>
      <c r="AV1360" s="1" t="s">
        <v>25</v>
      </c>
      <c r="AY1360" s="1" t="s">
        <v>25</v>
      </c>
      <c r="AZ1360" s="1" t="s">
        <v>25</v>
      </c>
      <c r="BA1360" s="1" t="s">
        <v>25</v>
      </c>
      <c r="BB1360" s="1" t="s">
        <v>25</v>
      </c>
      <c r="BC1360" s="1" t="s">
        <v>25</v>
      </c>
      <c r="BD1360" s="1"/>
      <c r="BE1360" s="1"/>
      <c r="BF1360" s="1"/>
      <c r="BG1360" s="1"/>
      <c r="BH1360" s="1"/>
      <c r="BI1360" s="1"/>
      <c r="BJ1360" s="1"/>
      <c r="BL1360" s="1" t="s">
        <v>25</v>
      </c>
    </row>
    <row r="1361" ht="15.75" customHeight="1">
      <c r="A1361" s="1"/>
      <c r="B1361" s="1"/>
      <c r="C1361" s="1"/>
      <c r="D1361" s="1" t="s">
        <v>25</v>
      </c>
      <c r="E1361" s="1" t="s">
        <v>25</v>
      </c>
      <c r="F1361" s="1" t="s">
        <v>25</v>
      </c>
      <c r="G1361" s="1" t="s">
        <v>25</v>
      </c>
      <c r="H1361" s="1" t="s">
        <v>25</v>
      </c>
      <c r="M1361" s="1"/>
      <c r="N1361" s="1"/>
      <c r="O1361" s="1"/>
      <c r="P1361" s="1"/>
      <c r="Q1361" s="1"/>
      <c r="S1361" s="1" t="s">
        <v>25</v>
      </c>
      <c r="T1361" s="1" t="s">
        <v>25</v>
      </c>
      <c r="U1361" s="1" t="s">
        <v>25</v>
      </c>
      <c r="V1361" s="1" t="s">
        <v>25</v>
      </c>
      <c r="W1361" s="1" t="s">
        <v>25</v>
      </c>
      <c r="Y1361" s="1" t="str">
        <f>IFERROR(__xludf.DUMMYFUNCTION("UNIQUE(S1361:W1361, TRUE)"),"")</f>
        <v/>
      </c>
      <c r="AE1361" s="1" t="str">
        <f t="shared" ref="AE1361:AI1361" si="1361">IF($A1361&lt;&gt;"", COUNTIF($D1361:$H1361, "=" &amp; Y1361),"")</f>
        <v/>
      </c>
      <c r="AF1361" s="1" t="str">
        <f t="shared" si="1361"/>
        <v/>
      </c>
      <c r="AG1361" s="1" t="str">
        <f t="shared" si="1361"/>
        <v/>
      </c>
      <c r="AH1361" s="1" t="str">
        <f t="shared" si="1361"/>
        <v/>
      </c>
      <c r="AI1361" s="1" t="str">
        <f t="shared" si="1361"/>
        <v/>
      </c>
      <c r="AJ1361" s="1" t="str">
        <f t="shared" si="3"/>
        <v/>
      </c>
      <c r="AL1361" s="1" t="str">
        <f>IFERROR(__xludf.DUMMYFUNCTION("IFERROR(TRANSPOSE(SORT(TRANSPOSE(FILTER(AE1361:AI1361, AE1361:AI1361&lt;&gt;0)),1, FALSE)))"),"")</f>
        <v/>
      </c>
      <c r="AM1361" s="1" t="str">
        <f>IFERROR(__xludf.DUMMYFUNCTION("""COMPUTED_VALUE"""),"")</f>
        <v/>
      </c>
      <c r="AN1361" s="1" t="str">
        <f>IFERROR(__xludf.DUMMYFUNCTION("""COMPUTED_VALUE"""),"")</f>
        <v/>
      </c>
      <c r="AO1361" s="1" t="str">
        <f>IFERROR(__xludf.DUMMYFUNCTION("""COMPUTED_VALUE"""),"")</f>
        <v/>
      </c>
      <c r="AP1361" s="1" t="str">
        <f>IFERROR(__xludf.DUMMYFUNCTION("""COMPUTED_VALUE"""),"")</f>
        <v/>
      </c>
      <c r="AR1361" s="1" t="s">
        <v>25</v>
      </c>
      <c r="AS1361" s="1" t="s">
        <v>25</v>
      </c>
      <c r="AT1361" s="1" t="s">
        <v>25</v>
      </c>
      <c r="AU1361" s="1" t="s">
        <v>25</v>
      </c>
      <c r="AV1361" s="1" t="s">
        <v>25</v>
      </c>
      <c r="AY1361" s="1" t="s">
        <v>25</v>
      </c>
      <c r="AZ1361" s="1" t="s">
        <v>25</v>
      </c>
      <c r="BA1361" s="1" t="s">
        <v>25</v>
      </c>
      <c r="BB1361" s="1" t="s">
        <v>25</v>
      </c>
      <c r="BC1361" s="1" t="s">
        <v>25</v>
      </c>
      <c r="BD1361" s="1"/>
      <c r="BE1361" s="1"/>
      <c r="BF1361" s="1"/>
      <c r="BG1361" s="1"/>
      <c r="BH1361" s="1"/>
      <c r="BI1361" s="1"/>
      <c r="BJ1361" s="1"/>
      <c r="BL1361" s="1" t="s">
        <v>25</v>
      </c>
    </row>
    <row r="1362" ht="15.75" customHeight="1">
      <c r="A1362" s="1"/>
      <c r="B1362" s="1"/>
      <c r="C1362" s="1"/>
      <c r="D1362" s="1" t="s">
        <v>25</v>
      </c>
      <c r="E1362" s="1" t="s">
        <v>25</v>
      </c>
      <c r="F1362" s="1" t="s">
        <v>25</v>
      </c>
      <c r="G1362" s="1" t="s">
        <v>25</v>
      </c>
      <c r="H1362" s="1" t="s">
        <v>25</v>
      </c>
      <c r="M1362" s="1"/>
      <c r="N1362" s="1"/>
      <c r="O1362" s="1"/>
      <c r="P1362" s="1"/>
      <c r="Q1362" s="1"/>
      <c r="S1362" s="1" t="s">
        <v>25</v>
      </c>
      <c r="T1362" s="1" t="s">
        <v>25</v>
      </c>
      <c r="U1362" s="1" t="s">
        <v>25</v>
      </c>
      <c r="V1362" s="1" t="s">
        <v>25</v>
      </c>
      <c r="W1362" s="1" t="s">
        <v>25</v>
      </c>
      <c r="Y1362" s="1" t="str">
        <f>IFERROR(__xludf.DUMMYFUNCTION("UNIQUE(S1362:W1362, TRUE)"),"")</f>
        <v/>
      </c>
      <c r="AE1362" s="1" t="str">
        <f t="shared" ref="AE1362:AI1362" si="1362">IF($A1362&lt;&gt;"", COUNTIF($D1362:$H1362, "=" &amp; Y1362),"")</f>
        <v/>
      </c>
      <c r="AF1362" s="1" t="str">
        <f t="shared" si="1362"/>
        <v/>
      </c>
      <c r="AG1362" s="1" t="str">
        <f t="shared" si="1362"/>
        <v/>
      </c>
      <c r="AH1362" s="1" t="str">
        <f t="shared" si="1362"/>
        <v/>
      </c>
      <c r="AI1362" s="1" t="str">
        <f t="shared" si="1362"/>
        <v/>
      </c>
      <c r="AJ1362" s="1" t="str">
        <f t="shared" si="3"/>
        <v/>
      </c>
      <c r="AL1362" s="1" t="str">
        <f>IFERROR(__xludf.DUMMYFUNCTION("IFERROR(TRANSPOSE(SORT(TRANSPOSE(FILTER(AE1362:AI1362, AE1362:AI1362&lt;&gt;0)),1, FALSE)))"),"")</f>
        <v/>
      </c>
      <c r="AM1362" s="1" t="str">
        <f>IFERROR(__xludf.DUMMYFUNCTION("""COMPUTED_VALUE"""),"")</f>
        <v/>
      </c>
      <c r="AN1362" s="1" t="str">
        <f>IFERROR(__xludf.DUMMYFUNCTION("""COMPUTED_VALUE"""),"")</f>
        <v/>
      </c>
      <c r="AO1362" s="1" t="str">
        <f>IFERROR(__xludf.DUMMYFUNCTION("""COMPUTED_VALUE"""),"")</f>
        <v/>
      </c>
      <c r="AP1362" s="1" t="str">
        <f>IFERROR(__xludf.DUMMYFUNCTION("""COMPUTED_VALUE"""),"")</f>
        <v/>
      </c>
      <c r="AR1362" s="1" t="s">
        <v>25</v>
      </c>
      <c r="AS1362" s="1" t="s">
        <v>25</v>
      </c>
      <c r="AT1362" s="1" t="s">
        <v>25</v>
      </c>
      <c r="AU1362" s="1" t="s">
        <v>25</v>
      </c>
      <c r="AV1362" s="1" t="s">
        <v>25</v>
      </c>
      <c r="AY1362" s="1" t="s">
        <v>25</v>
      </c>
      <c r="AZ1362" s="1" t="s">
        <v>25</v>
      </c>
      <c r="BA1362" s="1" t="s">
        <v>25</v>
      </c>
      <c r="BB1362" s="1" t="s">
        <v>25</v>
      </c>
      <c r="BC1362" s="1" t="s">
        <v>25</v>
      </c>
      <c r="BD1362" s="1"/>
      <c r="BE1362" s="1"/>
      <c r="BF1362" s="1"/>
      <c r="BG1362" s="1"/>
      <c r="BH1362" s="1"/>
      <c r="BI1362" s="1"/>
      <c r="BJ1362" s="1"/>
      <c r="BL1362" s="1" t="s">
        <v>25</v>
      </c>
    </row>
    <row r="1363" ht="15.75" customHeight="1">
      <c r="A1363" s="1"/>
      <c r="B1363" s="1"/>
      <c r="C1363" s="1"/>
      <c r="D1363" s="1" t="s">
        <v>25</v>
      </c>
      <c r="E1363" s="1" t="s">
        <v>25</v>
      </c>
      <c r="F1363" s="1" t="s">
        <v>25</v>
      </c>
      <c r="G1363" s="1" t="s">
        <v>25</v>
      </c>
      <c r="H1363" s="1" t="s">
        <v>25</v>
      </c>
      <c r="M1363" s="1"/>
      <c r="N1363" s="1"/>
      <c r="O1363" s="1"/>
      <c r="P1363" s="1"/>
      <c r="Q1363" s="1"/>
      <c r="S1363" s="1" t="s">
        <v>25</v>
      </c>
      <c r="T1363" s="1" t="s">
        <v>25</v>
      </c>
      <c r="U1363" s="1" t="s">
        <v>25</v>
      </c>
      <c r="V1363" s="1" t="s">
        <v>25</v>
      </c>
      <c r="W1363" s="1" t="s">
        <v>25</v>
      </c>
      <c r="Y1363" s="1" t="str">
        <f>IFERROR(__xludf.DUMMYFUNCTION("UNIQUE(S1363:W1363, TRUE)"),"")</f>
        <v/>
      </c>
      <c r="AE1363" s="1" t="str">
        <f t="shared" ref="AE1363:AI1363" si="1363">IF($A1363&lt;&gt;"", COUNTIF($D1363:$H1363, "=" &amp; Y1363),"")</f>
        <v/>
      </c>
      <c r="AF1363" s="1" t="str">
        <f t="shared" si="1363"/>
        <v/>
      </c>
      <c r="AG1363" s="1" t="str">
        <f t="shared" si="1363"/>
        <v/>
      </c>
      <c r="AH1363" s="1" t="str">
        <f t="shared" si="1363"/>
        <v/>
      </c>
      <c r="AI1363" s="1" t="str">
        <f t="shared" si="1363"/>
        <v/>
      </c>
      <c r="AJ1363" s="1" t="str">
        <f t="shared" si="3"/>
        <v/>
      </c>
      <c r="AL1363" s="1" t="str">
        <f>IFERROR(__xludf.DUMMYFUNCTION("IFERROR(TRANSPOSE(SORT(TRANSPOSE(FILTER(AE1363:AI1363, AE1363:AI1363&lt;&gt;0)),1, FALSE)))"),"")</f>
        <v/>
      </c>
      <c r="AM1363" s="1" t="str">
        <f>IFERROR(__xludf.DUMMYFUNCTION("""COMPUTED_VALUE"""),"")</f>
        <v/>
      </c>
      <c r="AN1363" s="1" t="str">
        <f>IFERROR(__xludf.DUMMYFUNCTION("""COMPUTED_VALUE"""),"")</f>
        <v/>
      </c>
      <c r="AO1363" s="1" t="str">
        <f>IFERROR(__xludf.DUMMYFUNCTION("""COMPUTED_VALUE"""),"")</f>
        <v/>
      </c>
      <c r="AP1363" s="1" t="str">
        <f>IFERROR(__xludf.DUMMYFUNCTION("""COMPUTED_VALUE"""),"")</f>
        <v/>
      </c>
      <c r="AR1363" s="1" t="s">
        <v>25</v>
      </c>
      <c r="AS1363" s="1" t="s">
        <v>25</v>
      </c>
      <c r="AT1363" s="1" t="s">
        <v>25</v>
      </c>
      <c r="AU1363" s="1" t="s">
        <v>25</v>
      </c>
      <c r="AV1363" s="1" t="s">
        <v>25</v>
      </c>
      <c r="AY1363" s="1" t="s">
        <v>25</v>
      </c>
      <c r="AZ1363" s="1" t="s">
        <v>25</v>
      </c>
      <c r="BA1363" s="1" t="s">
        <v>25</v>
      </c>
      <c r="BB1363" s="1" t="s">
        <v>25</v>
      </c>
      <c r="BC1363" s="1" t="s">
        <v>25</v>
      </c>
      <c r="BD1363" s="1"/>
      <c r="BE1363" s="1"/>
      <c r="BF1363" s="1"/>
      <c r="BG1363" s="1"/>
      <c r="BH1363" s="1"/>
      <c r="BI1363" s="1"/>
      <c r="BJ1363" s="1"/>
      <c r="BL1363" s="1" t="s">
        <v>25</v>
      </c>
    </row>
    <row r="1364" ht="15.75" customHeight="1">
      <c r="A1364" s="1"/>
      <c r="B1364" s="1"/>
      <c r="C1364" s="1"/>
      <c r="D1364" s="1" t="s">
        <v>25</v>
      </c>
      <c r="E1364" s="1" t="s">
        <v>25</v>
      </c>
      <c r="F1364" s="1" t="s">
        <v>25</v>
      </c>
      <c r="G1364" s="1" t="s">
        <v>25</v>
      </c>
      <c r="H1364" s="1" t="s">
        <v>25</v>
      </c>
      <c r="M1364" s="1"/>
      <c r="N1364" s="1"/>
      <c r="O1364" s="1"/>
      <c r="P1364" s="1"/>
      <c r="Q1364" s="1"/>
      <c r="S1364" s="1" t="s">
        <v>25</v>
      </c>
      <c r="T1364" s="1" t="s">
        <v>25</v>
      </c>
      <c r="U1364" s="1" t="s">
        <v>25</v>
      </c>
      <c r="V1364" s="1" t="s">
        <v>25</v>
      </c>
      <c r="W1364" s="1" t="s">
        <v>25</v>
      </c>
      <c r="Y1364" s="1" t="str">
        <f>IFERROR(__xludf.DUMMYFUNCTION("UNIQUE(S1364:W1364, TRUE)"),"")</f>
        <v/>
      </c>
      <c r="AE1364" s="1" t="str">
        <f t="shared" ref="AE1364:AI1364" si="1364">IF($A1364&lt;&gt;"", COUNTIF($D1364:$H1364, "=" &amp; Y1364),"")</f>
        <v/>
      </c>
      <c r="AF1364" s="1" t="str">
        <f t="shared" si="1364"/>
        <v/>
      </c>
      <c r="AG1364" s="1" t="str">
        <f t="shared" si="1364"/>
        <v/>
      </c>
      <c r="AH1364" s="1" t="str">
        <f t="shared" si="1364"/>
        <v/>
      </c>
      <c r="AI1364" s="1" t="str">
        <f t="shared" si="1364"/>
        <v/>
      </c>
      <c r="AJ1364" s="1" t="str">
        <f t="shared" si="3"/>
        <v/>
      </c>
      <c r="AL1364" s="1" t="str">
        <f>IFERROR(__xludf.DUMMYFUNCTION("IFERROR(TRANSPOSE(SORT(TRANSPOSE(FILTER(AE1364:AI1364, AE1364:AI1364&lt;&gt;0)),1, FALSE)))"),"")</f>
        <v/>
      </c>
      <c r="AM1364" s="1" t="str">
        <f>IFERROR(__xludf.DUMMYFUNCTION("""COMPUTED_VALUE"""),"")</f>
        <v/>
      </c>
      <c r="AN1364" s="1" t="str">
        <f>IFERROR(__xludf.DUMMYFUNCTION("""COMPUTED_VALUE"""),"")</f>
        <v/>
      </c>
      <c r="AO1364" s="1" t="str">
        <f>IFERROR(__xludf.DUMMYFUNCTION("""COMPUTED_VALUE"""),"")</f>
        <v/>
      </c>
      <c r="AP1364" s="1" t="str">
        <f>IFERROR(__xludf.DUMMYFUNCTION("""COMPUTED_VALUE"""),"")</f>
        <v/>
      </c>
      <c r="AR1364" s="1" t="s">
        <v>25</v>
      </c>
      <c r="AS1364" s="1" t="s">
        <v>25</v>
      </c>
      <c r="AT1364" s="1" t="s">
        <v>25</v>
      </c>
      <c r="AU1364" s="1" t="s">
        <v>25</v>
      </c>
      <c r="AV1364" s="1" t="s">
        <v>25</v>
      </c>
      <c r="AY1364" s="1" t="s">
        <v>25</v>
      </c>
      <c r="AZ1364" s="1" t="s">
        <v>25</v>
      </c>
      <c r="BA1364" s="1" t="s">
        <v>25</v>
      </c>
      <c r="BB1364" s="1" t="s">
        <v>25</v>
      </c>
      <c r="BC1364" s="1" t="s">
        <v>25</v>
      </c>
      <c r="BD1364" s="1"/>
      <c r="BE1364" s="1"/>
      <c r="BF1364" s="1"/>
      <c r="BG1364" s="1"/>
      <c r="BH1364" s="1"/>
      <c r="BI1364" s="1"/>
      <c r="BJ1364" s="1"/>
      <c r="BL1364" s="1" t="s">
        <v>25</v>
      </c>
    </row>
    <row r="1365" ht="15.75" customHeight="1">
      <c r="A1365" s="1"/>
      <c r="B1365" s="1"/>
      <c r="C1365" s="1"/>
      <c r="D1365" s="1" t="s">
        <v>25</v>
      </c>
      <c r="E1365" s="1" t="s">
        <v>25</v>
      </c>
      <c r="F1365" s="1" t="s">
        <v>25</v>
      </c>
      <c r="G1365" s="1" t="s">
        <v>25</v>
      </c>
      <c r="H1365" s="1" t="s">
        <v>25</v>
      </c>
      <c r="M1365" s="1"/>
      <c r="N1365" s="1"/>
      <c r="O1365" s="1"/>
      <c r="P1365" s="1"/>
      <c r="Q1365" s="1"/>
      <c r="S1365" s="1" t="s">
        <v>25</v>
      </c>
      <c r="T1365" s="1" t="s">
        <v>25</v>
      </c>
      <c r="U1365" s="1" t="s">
        <v>25</v>
      </c>
      <c r="V1365" s="1" t="s">
        <v>25</v>
      </c>
      <c r="W1365" s="1" t="s">
        <v>25</v>
      </c>
      <c r="Y1365" s="1" t="str">
        <f>IFERROR(__xludf.DUMMYFUNCTION("UNIQUE(S1365:W1365, TRUE)"),"")</f>
        <v/>
      </c>
      <c r="AE1365" s="1" t="str">
        <f t="shared" ref="AE1365:AI1365" si="1365">IF($A1365&lt;&gt;"", COUNTIF($D1365:$H1365, "=" &amp; Y1365),"")</f>
        <v/>
      </c>
      <c r="AF1365" s="1" t="str">
        <f t="shared" si="1365"/>
        <v/>
      </c>
      <c r="AG1365" s="1" t="str">
        <f t="shared" si="1365"/>
        <v/>
      </c>
      <c r="AH1365" s="1" t="str">
        <f t="shared" si="1365"/>
        <v/>
      </c>
      <c r="AI1365" s="1" t="str">
        <f t="shared" si="1365"/>
        <v/>
      </c>
      <c r="AJ1365" s="1" t="str">
        <f t="shared" si="3"/>
        <v/>
      </c>
      <c r="AL1365" s="1" t="str">
        <f>IFERROR(__xludf.DUMMYFUNCTION("IFERROR(TRANSPOSE(SORT(TRANSPOSE(FILTER(AE1365:AI1365, AE1365:AI1365&lt;&gt;0)),1, FALSE)))"),"")</f>
        <v/>
      </c>
      <c r="AM1365" s="1" t="str">
        <f>IFERROR(__xludf.DUMMYFUNCTION("""COMPUTED_VALUE"""),"")</f>
        <v/>
      </c>
      <c r="AN1365" s="1" t="str">
        <f>IFERROR(__xludf.DUMMYFUNCTION("""COMPUTED_VALUE"""),"")</f>
        <v/>
      </c>
      <c r="AO1365" s="1" t="str">
        <f>IFERROR(__xludf.DUMMYFUNCTION("""COMPUTED_VALUE"""),"")</f>
        <v/>
      </c>
      <c r="AP1365" s="1" t="str">
        <f>IFERROR(__xludf.DUMMYFUNCTION("""COMPUTED_VALUE"""),"")</f>
        <v/>
      </c>
      <c r="AR1365" s="1" t="s">
        <v>25</v>
      </c>
      <c r="AS1365" s="1" t="s">
        <v>25</v>
      </c>
      <c r="AT1365" s="1" t="s">
        <v>25</v>
      </c>
      <c r="AU1365" s="1" t="s">
        <v>25</v>
      </c>
      <c r="AV1365" s="1" t="s">
        <v>25</v>
      </c>
      <c r="AY1365" s="1" t="s">
        <v>25</v>
      </c>
      <c r="AZ1365" s="1" t="s">
        <v>25</v>
      </c>
      <c r="BA1365" s="1" t="s">
        <v>25</v>
      </c>
      <c r="BB1365" s="1" t="s">
        <v>25</v>
      </c>
      <c r="BC1365" s="1" t="s">
        <v>25</v>
      </c>
      <c r="BD1365" s="1"/>
      <c r="BE1365" s="1"/>
      <c r="BF1365" s="1"/>
      <c r="BG1365" s="1"/>
      <c r="BH1365" s="1"/>
      <c r="BI1365" s="1"/>
      <c r="BJ1365" s="1"/>
      <c r="BL1365" s="1" t="s">
        <v>25</v>
      </c>
    </row>
    <row r="1366" ht="15.75" customHeight="1">
      <c r="A1366" s="1"/>
      <c r="B1366" s="1"/>
      <c r="C1366" s="1"/>
      <c r="D1366" s="1" t="s">
        <v>25</v>
      </c>
      <c r="E1366" s="1" t="s">
        <v>25</v>
      </c>
      <c r="F1366" s="1" t="s">
        <v>25</v>
      </c>
      <c r="G1366" s="1" t="s">
        <v>25</v>
      </c>
      <c r="H1366" s="1" t="s">
        <v>25</v>
      </c>
      <c r="M1366" s="1"/>
      <c r="N1366" s="1"/>
      <c r="O1366" s="1"/>
      <c r="P1366" s="1"/>
      <c r="Q1366" s="1"/>
      <c r="S1366" s="1" t="s">
        <v>25</v>
      </c>
      <c r="T1366" s="1" t="s">
        <v>25</v>
      </c>
      <c r="U1366" s="1" t="s">
        <v>25</v>
      </c>
      <c r="V1366" s="1" t="s">
        <v>25</v>
      </c>
      <c r="W1366" s="1" t="s">
        <v>25</v>
      </c>
      <c r="Y1366" s="1" t="str">
        <f>IFERROR(__xludf.DUMMYFUNCTION("UNIQUE(S1366:W1366, TRUE)"),"")</f>
        <v/>
      </c>
      <c r="AE1366" s="1" t="str">
        <f t="shared" ref="AE1366:AI1366" si="1366">IF($A1366&lt;&gt;"", COUNTIF($D1366:$H1366, "=" &amp; Y1366),"")</f>
        <v/>
      </c>
      <c r="AF1366" s="1" t="str">
        <f t="shared" si="1366"/>
        <v/>
      </c>
      <c r="AG1366" s="1" t="str">
        <f t="shared" si="1366"/>
        <v/>
      </c>
      <c r="AH1366" s="1" t="str">
        <f t="shared" si="1366"/>
        <v/>
      </c>
      <c r="AI1366" s="1" t="str">
        <f t="shared" si="1366"/>
        <v/>
      </c>
      <c r="AJ1366" s="1" t="str">
        <f t="shared" si="3"/>
        <v/>
      </c>
      <c r="AL1366" s="1" t="str">
        <f>IFERROR(__xludf.DUMMYFUNCTION("IFERROR(TRANSPOSE(SORT(TRANSPOSE(FILTER(AE1366:AI1366, AE1366:AI1366&lt;&gt;0)),1, FALSE)))"),"")</f>
        <v/>
      </c>
      <c r="AM1366" s="1" t="str">
        <f>IFERROR(__xludf.DUMMYFUNCTION("""COMPUTED_VALUE"""),"")</f>
        <v/>
      </c>
      <c r="AN1366" s="1" t="str">
        <f>IFERROR(__xludf.DUMMYFUNCTION("""COMPUTED_VALUE"""),"")</f>
        <v/>
      </c>
      <c r="AO1366" s="1" t="str">
        <f>IFERROR(__xludf.DUMMYFUNCTION("""COMPUTED_VALUE"""),"")</f>
        <v/>
      </c>
      <c r="AP1366" s="1" t="str">
        <f>IFERROR(__xludf.DUMMYFUNCTION("""COMPUTED_VALUE"""),"")</f>
        <v/>
      </c>
      <c r="AR1366" s="1" t="s">
        <v>25</v>
      </c>
      <c r="AS1366" s="1" t="s">
        <v>25</v>
      </c>
      <c r="AT1366" s="1" t="s">
        <v>25</v>
      </c>
      <c r="AU1366" s="1" t="s">
        <v>25</v>
      </c>
      <c r="AV1366" s="1" t="s">
        <v>25</v>
      </c>
      <c r="AY1366" s="1" t="s">
        <v>25</v>
      </c>
      <c r="AZ1366" s="1" t="s">
        <v>25</v>
      </c>
      <c r="BA1366" s="1" t="s">
        <v>25</v>
      </c>
      <c r="BB1366" s="1" t="s">
        <v>25</v>
      </c>
      <c r="BC1366" s="1" t="s">
        <v>25</v>
      </c>
      <c r="BD1366" s="1"/>
      <c r="BE1366" s="1"/>
      <c r="BF1366" s="1"/>
      <c r="BG1366" s="1"/>
      <c r="BH1366" s="1"/>
      <c r="BI1366" s="1"/>
      <c r="BJ1366" s="1"/>
      <c r="BL1366" s="1" t="s">
        <v>25</v>
      </c>
    </row>
    <row r="1367" ht="15.75" customHeight="1">
      <c r="A1367" s="1"/>
      <c r="B1367" s="1"/>
      <c r="C1367" s="1"/>
      <c r="D1367" s="1" t="s">
        <v>25</v>
      </c>
      <c r="E1367" s="1" t="s">
        <v>25</v>
      </c>
      <c r="F1367" s="1" t="s">
        <v>25</v>
      </c>
      <c r="G1367" s="1" t="s">
        <v>25</v>
      </c>
      <c r="H1367" s="1" t="s">
        <v>25</v>
      </c>
      <c r="M1367" s="1"/>
      <c r="N1367" s="1"/>
      <c r="O1367" s="1"/>
      <c r="P1367" s="1"/>
      <c r="Q1367" s="1"/>
      <c r="S1367" s="1" t="s">
        <v>25</v>
      </c>
      <c r="T1367" s="1" t="s">
        <v>25</v>
      </c>
      <c r="U1367" s="1" t="s">
        <v>25</v>
      </c>
      <c r="V1367" s="1" t="s">
        <v>25</v>
      </c>
      <c r="W1367" s="1" t="s">
        <v>25</v>
      </c>
      <c r="Y1367" s="1" t="str">
        <f>IFERROR(__xludf.DUMMYFUNCTION("UNIQUE(S1367:W1367, TRUE)"),"")</f>
        <v/>
      </c>
      <c r="AE1367" s="1" t="str">
        <f t="shared" ref="AE1367:AI1367" si="1367">IF($A1367&lt;&gt;"", COUNTIF($D1367:$H1367, "=" &amp; Y1367),"")</f>
        <v/>
      </c>
      <c r="AF1367" s="1" t="str">
        <f t="shared" si="1367"/>
        <v/>
      </c>
      <c r="AG1367" s="1" t="str">
        <f t="shared" si="1367"/>
        <v/>
      </c>
      <c r="AH1367" s="1" t="str">
        <f t="shared" si="1367"/>
        <v/>
      </c>
      <c r="AI1367" s="1" t="str">
        <f t="shared" si="1367"/>
        <v/>
      </c>
      <c r="AJ1367" s="1" t="str">
        <f t="shared" si="3"/>
        <v/>
      </c>
      <c r="AL1367" s="1" t="str">
        <f>IFERROR(__xludf.DUMMYFUNCTION("IFERROR(TRANSPOSE(SORT(TRANSPOSE(FILTER(AE1367:AI1367, AE1367:AI1367&lt;&gt;0)),1, FALSE)))"),"")</f>
        <v/>
      </c>
      <c r="AM1367" s="1" t="str">
        <f>IFERROR(__xludf.DUMMYFUNCTION("""COMPUTED_VALUE"""),"")</f>
        <v/>
      </c>
      <c r="AN1367" s="1" t="str">
        <f>IFERROR(__xludf.DUMMYFUNCTION("""COMPUTED_VALUE"""),"")</f>
        <v/>
      </c>
      <c r="AO1367" s="1" t="str">
        <f>IFERROR(__xludf.DUMMYFUNCTION("""COMPUTED_VALUE"""),"")</f>
        <v/>
      </c>
      <c r="AP1367" s="1" t="str">
        <f>IFERROR(__xludf.DUMMYFUNCTION("""COMPUTED_VALUE"""),"")</f>
        <v/>
      </c>
      <c r="AR1367" s="1" t="s">
        <v>25</v>
      </c>
      <c r="AS1367" s="1" t="s">
        <v>25</v>
      </c>
      <c r="AT1367" s="1" t="s">
        <v>25</v>
      </c>
      <c r="AU1367" s="1" t="s">
        <v>25</v>
      </c>
      <c r="AV1367" s="1" t="s">
        <v>25</v>
      </c>
      <c r="AY1367" s="1" t="s">
        <v>25</v>
      </c>
      <c r="AZ1367" s="1" t="s">
        <v>25</v>
      </c>
      <c r="BA1367" s="1" t="s">
        <v>25</v>
      </c>
      <c r="BB1367" s="1" t="s">
        <v>25</v>
      </c>
      <c r="BC1367" s="1" t="s">
        <v>25</v>
      </c>
      <c r="BD1367" s="1"/>
      <c r="BE1367" s="1"/>
      <c r="BF1367" s="1"/>
      <c r="BG1367" s="1"/>
      <c r="BH1367" s="1"/>
      <c r="BI1367" s="1"/>
      <c r="BJ1367" s="1"/>
      <c r="BL1367" s="1" t="s">
        <v>25</v>
      </c>
    </row>
    <row r="1368" ht="15.75" customHeight="1">
      <c r="A1368" s="1"/>
      <c r="B1368" s="1"/>
      <c r="C1368" s="1"/>
      <c r="D1368" s="1" t="s">
        <v>25</v>
      </c>
      <c r="E1368" s="1" t="s">
        <v>25</v>
      </c>
      <c r="F1368" s="1" t="s">
        <v>25</v>
      </c>
      <c r="G1368" s="1" t="s">
        <v>25</v>
      </c>
      <c r="H1368" s="1" t="s">
        <v>25</v>
      </c>
      <c r="M1368" s="1"/>
      <c r="N1368" s="1"/>
      <c r="O1368" s="1"/>
      <c r="P1368" s="1"/>
      <c r="Q1368" s="1"/>
      <c r="S1368" s="1" t="s">
        <v>25</v>
      </c>
      <c r="T1368" s="1" t="s">
        <v>25</v>
      </c>
      <c r="U1368" s="1" t="s">
        <v>25</v>
      </c>
      <c r="V1368" s="1" t="s">
        <v>25</v>
      </c>
      <c r="W1368" s="1" t="s">
        <v>25</v>
      </c>
      <c r="Y1368" s="1" t="str">
        <f>IFERROR(__xludf.DUMMYFUNCTION("UNIQUE(S1368:W1368, TRUE)"),"")</f>
        <v/>
      </c>
      <c r="AE1368" s="1" t="str">
        <f t="shared" ref="AE1368:AI1368" si="1368">IF($A1368&lt;&gt;"", COUNTIF($D1368:$H1368, "=" &amp; Y1368),"")</f>
        <v/>
      </c>
      <c r="AF1368" s="1" t="str">
        <f t="shared" si="1368"/>
        <v/>
      </c>
      <c r="AG1368" s="1" t="str">
        <f t="shared" si="1368"/>
        <v/>
      </c>
      <c r="AH1368" s="1" t="str">
        <f t="shared" si="1368"/>
        <v/>
      </c>
      <c r="AI1368" s="1" t="str">
        <f t="shared" si="1368"/>
        <v/>
      </c>
      <c r="AJ1368" s="1" t="str">
        <f t="shared" si="3"/>
        <v/>
      </c>
      <c r="AL1368" s="1" t="str">
        <f>IFERROR(__xludf.DUMMYFUNCTION("IFERROR(TRANSPOSE(SORT(TRANSPOSE(FILTER(AE1368:AI1368, AE1368:AI1368&lt;&gt;0)),1, FALSE)))"),"")</f>
        <v/>
      </c>
      <c r="AM1368" s="1" t="str">
        <f>IFERROR(__xludf.DUMMYFUNCTION("""COMPUTED_VALUE"""),"")</f>
        <v/>
      </c>
      <c r="AN1368" s="1" t="str">
        <f>IFERROR(__xludf.DUMMYFUNCTION("""COMPUTED_VALUE"""),"")</f>
        <v/>
      </c>
      <c r="AO1368" s="1" t="str">
        <f>IFERROR(__xludf.DUMMYFUNCTION("""COMPUTED_VALUE"""),"")</f>
        <v/>
      </c>
      <c r="AP1368" s="1" t="str">
        <f>IFERROR(__xludf.DUMMYFUNCTION("""COMPUTED_VALUE"""),"")</f>
        <v/>
      </c>
      <c r="AR1368" s="1" t="s">
        <v>25</v>
      </c>
      <c r="AS1368" s="1" t="s">
        <v>25</v>
      </c>
      <c r="AT1368" s="1" t="s">
        <v>25</v>
      </c>
      <c r="AU1368" s="1" t="s">
        <v>25</v>
      </c>
      <c r="AV1368" s="1" t="s">
        <v>25</v>
      </c>
      <c r="AY1368" s="1" t="s">
        <v>25</v>
      </c>
      <c r="AZ1368" s="1" t="s">
        <v>25</v>
      </c>
      <c r="BA1368" s="1" t="s">
        <v>25</v>
      </c>
      <c r="BB1368" s="1" t="s">
        <v>25</v>
      </c>
      <c r="BC1368" s="1" t="s">
        <v>25</v>
      </c>
      <c r="BD1368" s="1"/>
      <c r="BE1368" s="1"/>
      <c r="BF1368" s="1"/>
      <c r="BG1368" s="1"/>
      <c r="BH1368" s="1"/>
      <c r="BI1368" s="1"/>
      <c r="BJ1368" s="1"/>
      <c r="BL1368" s="1" t="s">
        <v>25</v>
      </c>
    </row>
    <row r="1369" ht="15.75" customHeight="1">
      <c r="A1369" s="1"/>
      <c r="B1369" s="1"/>
      <c r="C1369" s="1"/>
      <c r="D1369" s="1" t="s">
        <v>25</v>
      </c>
      <c r="E1369" s="1" t="s">
        <v>25</v>
      </c>
      <c r="F1369" s="1" t="s">
        <v>25</v>
      </c>
      <c r="G1369" s="1" t="s">
        <v>25</v>
      </c>
      <c r="H1369" s="1" t="s">
        <v>25</v>
      </c>
      <c r="M1369" s="1"/>
      <c r="N1369" s="1"/>
      <c r="O1369" s="1"/>
      <c r="P1369" s="1"/>
      <c r="Q1369" s="1"/>
      <c r="S1369" s="1" t="s">
        <v>25</v>
      </c>
      <c r="T1369" s="1" t="s">
        <v>25</v>
      </c>
      <c r="U1369" s="1" t="s">
        <v>25</v>
      </c>
      <c r="V1369" s="1" t="s">
        <v>25</v>
      </c>
      <c r="W1369" s="1" t="s">
        <v>25</v>
      </c>
      <c r="Y1369" s="1" t="str">
        <f>IFERROR(__xludf.DUMMYFUNCTION("UNIQUE(S1369:W1369, TRUE)"),"")</f>
        <v/>
      </c>
      <c r="AE1369" s="1" t="str">
        <f t="shared" ref="AE1369:AI1369" si="1369">IF($A1369&lt;&gt;"", COUNTIF($D1369:$H1369, "=" &amp; Y1369),"")</f>
        <v/>
      </c>
      <c r="AF1369" s="1" t="str">
        <f t="shared" si="1369"/>
        <v/>
      </c>
      <c r="AG1369" s="1" t="str">
        <f t="shared" si="1369"/>
        <v/>
      </c>
      <c r="AH1369" s="1" t="str">
        <f t="shared" si="1369"/>
        <v/>
      </c>
      <c r="AI1369" s="1" t="str">
        <f t="shared" si="1369"/>
        <v/>
      </c>
      <c r="AJ1369" s="1" t="str">
        <f t="shared" si="3"/>
        <v/>
      </c>
      <c r="AL1369" s="1" t="str">
        <f>IFERROR(__xludf.DUMMYFUNCTION("IFERROR(TRANSPOSE(SORT(TRANSPOSE(FILTER(AE1369:AI1369, AE1369:AI1369&lt;&gt;0)),1, FALSE)))"),"")</f>
        <v/>
      </c>
      <c r="AM1369" s="1" t="str">
        <f>IFERROR(__xludf.DUMMYFUNCTION("""COMPUTED_VALUE"""),"")</f>
        <v/>
      </c>
      <c r="AN1369" s="1" t="str">
        <f>IFERROR(__xludf.DUMMYFUNCTION("""COMPUTED_VALUE"""),"")</f>
        <v/>
      </c>
      <c r="AO1369" s="1" t="str">
        <f>IFERROR(__xludf.DUMMYFUNCTION("""COMPUTED_VALUE"""),"")</f>
        <v/>
      </c>
      <c r="AP1369" s="1" t="str">
        <f>IFERROR(__xludf.DUMMYFUNCTION("""COMPUTED_VALUE"""),"")</f>
        <v/>
      </c>
      <c r="AR1369" s="1" t="s">
        <v>25</v>
      </c>
      <c r="AS1369" s="1" t="s">
        <v>25</v>
      </c>
      <c r="AT1369" s="1" t="s">
        <v>25</v>
      </c>
      <c r="AU1369" s="1" t="s">
        <v>25</v>
      </c>
      <c r="AV1369" s="1" t="s">
        <v>25</v>
      </c>
      <c r="AY1369" s="1" t="s">
        <v>25</v>
      </c>
      <c r="AZ1369" s="1" t="s">
        <v>25</v>
      </c>
      <c r="BA1369" s="1" t="s">
        <v>25</v>
      </c>
      <c r="BB1369" s="1" t="s">
        <v>25</v>
      </c>
      <c r="BC1369" s="1" t="s">
        <v>25</v>
      </c>
      <c r="BD1369" s="1"/>
      <c r="BE1369" s="1"/>
      <c r="BF1369" s="1"/>
      <c r="BG1369" s="1"/>
      <c r="BH1369" s="1"/>
      <c r="BI1369" s="1"/>
      <c r="BJ1369" s="1"/>
      <c r="BL1369" s="1" t="s">
        <v>25</v>
      </c>
    </row>
    <row r="1370" ht="15.75" customHeight="1">
      <c r="A1370" s="1"/>
      <c r="B1370" s="1"/>
      <c r="C1370" s="1"/>
      <c r="D1370" s="1" t="s">
        <v>25</v>
      </c>
      <c r="E1370" s="1" t="s">
        <v>25</v>
      </c>
      <c r="F1370" s="1" t="s">
        <v>25</v>
      </c>
      <c r="G1370" s="1" t="s">
        <v>25</v>
      </c>
      <c r="H1370" s="1" t="s">
        <v>25</v>
      </c>
      <c r="M1370" s="1"/>
      <c r="N1370" s="1"/>
      <c r="O1370" s="1"/>
      <c r="P1370" s="1"/>
      <c r="Q1370" s="1"/>
      <c r="S1370" s="1" t="s">
        <v>25</v>
      </c>
      <c r="T1370" s="1" t="s">
        <v>25</v>
      </c>
      <c r="U1370" s="1" t="s">
        <v>25</v>
      </c>
      <c r="V1370" s="1" t="s">
        <v>25</v>
      </c>
      <c r="W1370" s="1" t="s">
        <v>25</v>
      </c>
      <c r="Y1370" s="1" t="str">
        <f>IFERROR(__xludf.DUMMYFUNCTION("UNIQUE(S1370:W1370, TRUE)"),"")</f>
        <v/>
      </c>
      <c r="AE1370" s="1" t="str">
        <f t="shared" ref="AE1370:AI1370" si="1370">IF($A1370&lt;&gt;"", COUNTIF($D1370:$H1370, "=" &amp; Y1370),"")</f>
        <v/>
      </c>
      <c r="AF1370" s="1" t="str">
        <f t="shared" si="1370"/>
        <v/>
      </c>
      <c r="AG1370" s="1" t="str">
        <f t="shared" si="1370"/>
        <v/>
      </c>
      <c r="AH1370" s="1" t="str">
        <f t="shared" si="1370"/>
        <v/>
      </c>
      <c r="AI1370" s="1" t="str">
        <f t="shared" si="1370"/>
        <v/>
      </c>
      <c r="AJ1370" s="1" t="str">
        <f t="shared" si="3"/>
        <v/>
      </c>
      <c r="AL1370" s="1" t="str">
        <f>IFERROR(__xludf.DUMMYFUNCTION("IFERROR(TRANSPOSE(SORT(TRANSPOSE(FILTER(AE1370:AI1370, AE1370:AI1370&lt;&gt;0)),1, FALSE)))"),"")</f>
        <v/>
      </c>
      <c r="AM1370" s="1" t="str">
        <f>IFERROR(__xludf.DUMMYFUNCTION("""COMPUTED_VALUE"""),"")</f>
        <v/>
      </c>
      <c r="AN1370" s="1" t="str">
        <f>IFERROR(__xludf.DUMMYFUNCTION("""COMPUTED_VALUE"""),"")</f>
        <v/>
      </c>
      <c r="AO1370" s="1" t="str">
        <f>IFERROR(__xludf.DUMMYFUNCTION("""COMPUTED_VALUE"""),"")</f>
        <v/>
      </c>
      <c r="AP1370" s="1" t="str">
        <f>IFERROR(__xludf.DUMMYFUNCTION("""COMPUTED_VALUE"""),"")</f>
        <v/>
      </c>
      <c r="AR1370" s="1" t="s">
        <v>25</v>
      </c>
      <c r="AS1370" s="1" t="s">
        <v>25</v>
      </c>
      <c r="AT1370" s="1" t="s">
        <v>25</v>
      </c>
      <c r="AU1370" s="1" t="s">
        <v>25</v>
      </c>
      <c r="AV1370" s="1" t="s">
        <v>25</v>
      </c>
      <c r="AY1370" s="1" t="s">
        <v>25</v>
      </c>
      <c r="AZ1370" s="1" t="s">
        <v>25</v>
      </c>
      <c r="BA1370" s="1" t="s">
        <v>25</v>
      </c>
      <c r="BB1370" s="1" t="s">
        <v>25</v>
      </c>
      <c r="BC1370" s="1" t="s">
        <v>25</v>
      </c>
      <c r="BD1370" s="1"/>
      <c r="BE1370" s="1"/>
      <c r="BF1370" s="1"/>
      <c r="BG1370" s="1"/>
      <c r="BH1370" s="1"/>
      <c r="BI1370" s="1"/>
      <c r="BJ1370" s="1"/>
      <c r="BL1370" s="1" t="s">
        <v>25</v>
      </c>
    </row>
    <row r="1371" ht="15.75" customHeight="1">
      <c r="A1371" s="1"/>
      <c r="B1371" s="1"/>
      <c r="C1371" s="1"/>
      <c r="D1371" s="1" t="s">
        <v>25</v>
      </c>
      <c r="E1371" s="1" t="s">
        <v>25</v>
      </c>
      <c r="F1371" s="1" t="s">
        <v>25</v>
      </c>
      <c r="G1371" s="1" t="s">
        <v>25</v>
      </c>
      <c r="H1371" s="1" t="s">
        <v>25</v>
      </c>
      <c r="M1371" s="1"/>
      <c r="N1371" s="1"/>
      <c r="O1371" s="1"/>
      <c r="P1371" s="1"/>
      <c r="Q1371" s="1"/>
      <c r="S1371" s="1" t="s">
        <v>25</v>
      </c>
      <c r="T1371" s="1" t="s">
        <v>25</v>
      </c>
      <c r="U1371" s="1" t="s">
        <v>25</v>
      </c>
      <c r="V1371" s="1" t="s">
        <v>25</v>
      </c>
      <c r="W1371" s="1" t="s">
        <v>25</v>
      </c>
      <c r="Y1371" s="1" t="str">
        <f>IFERROR(__xludf.DUMMYFUNCTION("UNIQUE(S1371:W1371, TRUE)"),"")</f>
        <v/>
      </c>
      <c r="AE1371" s="1" t="str">
        <f t="shared" ref="AE1371:AI1371" si="1371">IF($A1371&lt;&gt;"", COUNTIF($D1371:$H1371, "=" &amp; Y1371),"")</f>
        <v/>
      </c>
      <c r="AF1371" s="1" t="str">
        <f t="shared" si="1371"/>
        <v/>
      </c>
      <c r="AG1371" s="1" t="str">
        <f t="shared" si="1371"/>
        <v/>
      </c>
      <c r="AH1371" s="1" t="str">
        <f t="shared" si="1371"/>
        <v/>
      </c>
      <c r="AI1371" s="1" t="str">
        <f t="shared" si="1371"/>
        <v/>
      </c>
      <c r="AJ1371" s="1" t="str">
        <f t="shared" si="3"/>
        <v/>
      </c>
      <c r="AL1371" s="1" t="str">
        <f>IFERROR(__xludf.DUMMYFUNCTION("IFERROR(TRANSPOSE(SORT(TRANSPOSE(FILTER(AE1371:AI1371, AE1371:AI1371&lt;&gt;0)),1, FALSE)))"),"")</f>
        <v/>
      </c>
      <c r="AM1371" s="1" t="str">
        <f>IFERROR(__xludf.DUMMYFUNCTION("""COMPUTED_VALUE"""),"")</f>
        <v/>
      </c>
      <c r="AN1371" s="1" t="str">
        <f>IFERROR(__xludf.DUMMYFUNCTION("""COMPUTED_VALUE"""),"")</f>
        <v/>
      </c>
      <c r="AO1371" s="1" t="str">
        <f>IFERROR(__xludf.DUMMYFUNCTION("""COMPUTED_VALUE"""),"")</f>
        <v/>
      </c>
      <c r="AP1371" s="1" t="str">
        <f>IFERROR(__xludf.DUMMYFUNCTION("""COMPUTED_VALUE"""),"")</f>
        <v/>
      </c>
      <c r="AR1371" s="1" t="s">
        <v>25</v>
      </c>
      <c r="AS1371" s="1" t="s">
        <v>25</v>
      </c>
      <c r="AT1371" s="1" t="s">
        <v>25</v>
      </c>
      <c r="AU1371" s="1" t="s">
        <v>25</v>
      </c>
      <c r="AV1371" s="1" t="s">
        <v>25</v>
      </c>
      <c r="AY1371" s="1" t="s">
        <v>25</v>
      </c>
      <c r="AZ1371" s="1" t="s">
        <v>25</v>
      </c>
      <c r="BA1371" s="1" t="s">
        <v>25</v>
      </c>
      <c r="BB1371" s="1" t="s">
        <v>25</v>
      </c>
      <c r="BC1371" s="1" t="s">
        <v>25</v>
      </c>
      <c r="BD1371" s="1"/>
      <c r="BE1371" s="1"/>
      <c r="BF1371" s="1"/>
      <c r="BG1371" s="1"/>
      <c r="BH1371" s="1"/>
      <c r="BI1371" s="1"/>
      <c r="BJ1371" s="1"/>
      <c r="BL1371" s="1" t="s">
        <v>25</v>
      </c>
    </row>
    <row r="1372" ht="15.75" customHeight="1">
      <c r="A1372" s="1"/>
      <c r="B1372" s="1"/>
      <c r="C1372" s="1"/>
      <c r="D1372" s="1" t="s">
        <v>25</v>
      </c>
      <c r="E1372" s="1" t="s">
        <v>25</v>
      </c>
      <c r="F1372" s="1" t="s">
        <v>25</v>
      </c>
      <c r="G1372" s="1" t="s">
        <v>25</v>
      </c>
      <c r="H1372" s="1" t="s">
        <v>25</v>
      </c>
      <c r="M1372" s="1"/>
      <c r="N1372" s="1"/>
      <c r="O1372" s="1"/>
      <c r="P1372" s="1"/>
      <c r="Q1372" s="1"/>
      <c r="S1372" s="1" t="s">
        <v>25</v>
      </c>
      <c r="T1372" s="1" t="s">
        <v>25</v>
      </c>
      <c r="U1372" s="1" t="s">
        <v>25</v>
      </c>
      <c r="V1372" s="1" t="s">
        <v>25</v>
      </c>
      <c r="W1372" s="1" t="s">
        <v>25</v>
      </c>
      <c r="Y1372" s="1" t="str">
        <f>IFERROR(__xludf.DUMMYFUNCTION("UNIQUE(S1372:W1372, TRUE)"),"")</f>
        <v/>
      </c>
      <c r="AE1372" s="1" t="str">
        <f t="shared" ref="AE1372:AI1372" si="1372">IF($A1372&lt;&gt;"", COUNTIF($D1372:$H1372, "=" &amp; Y1372),"")</f>
        <v/>
      </c>
      <c r="AF1372" s="1" t="str">
        <f t="shared" si="1372"/>
        <v/>
      </c>
      <c r="AG1372" s="1" t="str">
        <f t="shared" si="1372"/>
        <v/>
      </c>
      <c r="AH1372" s="1" t="str">
        <f t="shared" si="1372"/>
        <v/>
      </c>
      <c r="AI1372" s="1" t="str">
        <f t="shared" si="1372"/>
        <v/>
      </c>
      <c r="AJ1372" s="1" t="str">
        <f t="shared" si="3"/>
        <v/>
      </c>
      <c r="AL1372" s="1" t="str">
        <f>IFERROR(__xludf.DUMMYFUNCTION("IFERROR(TRANSPOSE(SORT(TRANSPOSE(FILTER(AE1372:AI1372, AE1372:AI1372&lt;&gt;0)),1, FALSE)))"),"")</f>
        <v/>
      </c>
      <c r="AM1372" s="1" t="str">
        <f>IFERROR(__xludf.DUMMYFUNCTION("""COMPUTED_VALUE"""),"")</f>
        <v/>
      </c>
      <c r="AN1372" s="1" t="str">
        <f>IFERROR(__xludf.DUMMYFUNCTION("""COMPUTED_VALUE"""),"")</f>
        <v/>
      </c>
      <c r="AO1372" s="1" t="str">
        <f>IFERROR(__xludf.DUMMYFUNCTION("""COMPUTED_VALUE"""),"")</f>
        <v/>
      </c>
      <c r="AP1372" s="1" t="str">
        <f>IFERROR(__xludf.DUMMYFUNCTION("""COMPUTED_VALUE"""),"")</f>
        <v/>
      </c>
      <c r="AR1372" s="1" t="s">
        <v>25</v>
      </c>
      <c r="AS1372" s="1" t="s">
        <v>25</v>
      </c>
      <c r="AT1372" s="1" t="s">
        <v>25</v>
      </c>
      <c r="AU1372" s="1" t="s">
        <v>25</v>
      </c>
      <c r="AV1372" s="1" t="s">
        <v>25</v>
      </c>
      <c r="AY1372" s="1" t="s">
        <v>25</v>
      </c>
      <c r="AZ1372" s="1" t="s">
        <v>25</v>
      </c>
      <c r="BA1372" s="1" t="s">
        <v>25</v>
      </c>
      <c r="BB1372" s="1" t="s">
        <v>25</v>
      </c>
      <c r="BC1372" s="1" t="s">
        <v>25</v>
      </c>
      <c r="BD1372" s="1"/>
      <c r="BE1372" s="1"/>
      <c r="BF1372" s="1"/>
      <c r="BG1372" s="1"/>
      <c r="BH1372" s="1"/>
      <c r="BI1372" s="1"/>
      <c r="BJ1372" s="1"/>
      <c r="BL1372" s="1" t="s">
        <v>25</v>
      </c>
    </row>
    <row r="1373" ht="15.75" customHeight="1">
      <c r="A1373" s="1"/>
      <c r="B1373" s="1"/>
      <c r="C1373" s="1"/>
      <c r="D1373" s="1" t="s">
        <v>25</v>
      </c>
      <c r="E1373" s="1" t="s">
        <v>25</v>
      </c>
      <c r="F1373" s="1" t="s">
        <v>25</v>
      </c>
      <c r="G1373" s="1" t="s">
        <v>25</v>
      </c>
      <c r="H1373" s="1" t="s">
        <v>25</v>
      </c>
      <c r="M1373" s="1"/>
      <c r="N1373" s="1"/>
      <c r="O1373" s="1"/>
      <c r="P1373" s="1"/>
      <c r="Q1373" s="1"/>
      <c r="S1373" s="1" t="s">
        <v>25</v>
      </c>
      <c r="T1373" s="1" t="s">
        <v>25</v>
      </c>
      <c r="U1373" s="1" t="s">
        <v>25</v>
      </c>
      <c r="V1373" s="1" t="s">
        <v>25</v>
      </c>
      <c r="W1373" s="1" t="s">
        <v>25</v>
      </c>
      <c r="Y1373" s="1" t="str">
        <f>IFERROR(__xludf.DUMMYFUNCTION("UNIQUE(S1373:W1373, TRUE)"),"")</f>
        <v/>
      </c>
      <c r="AE1373" s="1" t="str">
        <f t="shared" ref="AE1373:AI1373" si="1373">IF($A1373&lt;&gt;"", COUNTIF($D1373:$H1373, "=" &amp; Y1373),"")</f>
        <v/>
      </c>
      <c r="AF1373" s="1" t="str">
        <f t="shared" si="1373"/>
        <v/>
      </c>
      <c r="AG1373" s="1" t="str">
        <f t="shared" si="1373"/>
        <v/>
      </c>
      <c r="AH1373" s="1" t="str">
        <f t="shared" si="1373"/>
        <v/>
      </c>
      <c r="AI1373" s="1" t="str">
        <f t="shared" si="1373"/>
        <v/>
      </c>
      <c r="AJ1373" s="1" t="str">
        <f t="shared" si="3"/>
        <v/>
      </c>
      <c r="AL1373" s="1" t="str">
        <f>IFERROR(__xludf.DUMMYFUNCTION("IFERROR(TRANSPOSE(SORT(TRANSPOSE(FILTER(AE1373:AI1373, AE1373:AI1373&lt;&gt;0)),1, FALSE)))"),"")</f>
        <v/>
      </c>
      <c r="AM1373" s="1" t="str">
        <f>IFERROR(__xludf.DUMMYFUNCTION("""COMPUTED_VALUE"""),"")</f>
        <v/>
      </c>
      <c r="AN1373" s="1" t="str">
        <f>IFERROR(__xludf.DUMMYFUNCTION("""COMPUTED_VALUE"""),"")</f>
        <v/>
      </c>
      <c r="AO1373" s="1" t="str">
        <f>IFERROR(__xludf.DUMMYFUNCTION("""COMPUTED_VALUE"""),"")</f>
        <v/>
      </c>
      <c r="AP1373" s="1" t="str">
        <f>IFERROR(__xludf.DUMMYFUNCTION("""COMPUTED_VALUE"""),"")</f>
        <v/>
      </c>
      <c r="AR1373" s="1" t="s">
        <v>25</v>
      </c>
      <c r="AS1373" s="1" t="s">
        <v>25</v>
      </c>
      <c r="AT1373" s="1" t="s">
        <v>25</v>
      </c>
      <c r="AU1373" s="1" t="s">
        <v>25</v>
      </c>
      <c r="AV1373" s="1" t="s">
        <v>25</v>
      </c>
      <c r="AY1373" s="1" t="s">
        <v>25</v>
      </c>
      <c r="AZ1373" s="1" t="s">
        <v>25</v>
      </c>
      <c r="BA1373" s="1" t="s">
        <v>25</v>
      </c>
      <c r="BB1373" s="1" t="s">
        <v>25</v>
      </c>
      <c r="BC1373" s="1" t="s">
        <v>25</v>
      </c>
      <c r="BD1373" s="1"/>
      <c r="BE1373" s="1"/>
      <c r="BF1373" s="1"/>
      <c r="BG1373" s="1"/>
      <c r="BH1373" s="1"/>
      <c r="BI1373" s="1"/>
      <c r="BJ1373" s="1"/>
      <c r="BL1373" s="1" t="s">
        <v>25</v>
      </c>
    </row>
    <row r="1374" ht="15.75" customHeight="1">
      <c r="A1374" s="1"/>
      <c r="B1374" s="1"/>
      <c r="C1374" s="1"/>
      <c r="D1374" s="1" t="s">
        <v>25</v>
      </c>
      <c r="E1374" s="1" t="s">
        <v>25</v>
      </c>
      <c r="F1374" s="1" t="s">
        <v>25</v>
      </c>
      <c r="G1374" s="1" t="s">
        <v>25</v>
      </c>
      <c r="H1374" s="1" t="s">
        <v>25</v>
      </c>
      <c r="M1374" s="1"/>
      <c r="N1374" s="1"/>
      <c r="O1374" s="1"/>
      <c r="P1374" s="1"/>
      <c r="Q1374" s="1"/>
      <c r="S1374" s="1" t="s">
        <v>25</v>
      </c>
      <c r="T1374" s="1" t="s">
        <v>25</v>
      </c>
      <c r="U1374" s="1" t="s">
        <v>25</v>
      </c>
      <c r="V1374" s="1" t="s">
        <v>25</v>
      </c>
      <c r="W1374" s="1" t="s">
        <v>25</v>
      </c>
      <c r="Y1374" s="1" t="str">
        <f>IFERROR(__xludf.DUMMYFUNCTION("UNIQUE(S1374:W1374, TRUE)"),"")</f>
        <v/>
      </c>
      <c r="AE1374" s="1" t="str">
        <f t="shared" ref="AE1374:AI1374" si="1374">IF($A1374&lt;&gt;"", COUNTIF($D1374:$H1374, "=" &amp; Y1374),"")</f>
        <v/>
      </c>
      <c r="AF1374" s="1" t="str">
        <f t="shared" si="1374"/>
        <v/>
      </c>
      <c r="AG1374" s="1" t="str">
        <f t="shared" si="1374"/>
        <v/>
      </c>
      <c r="AH1374" s="1" t="str">
        <f t="shared" si="1374"/>
        <v/>
      </c>
      <c r="AI1374" s="1" t="str">
        <f t="shared" si="1374"/>
        <v/>
      </c>
      <c r="AJ1374" s="1" t="str">
        <f t="shared" si="3"/>
        <v/>
      </c>
      <c r="AL1374" s="1" t="str">
        <f>IFERROR(__xludf.DUMMYFUNCTION("IFERROR(TRANSPOSE(SORT(TRANSPOSE(FILTER(AE1374:AI1374, AE1374:AI1374&lt;&gt;0)),1, FALSE)))"),"")</f>
        <v/>
      </c>
      <c r="AM1374" s="1" t="str">
        <f>IFERROR(__xludf.DUMMYFUNCTION("""COMPUTED_VALUE"""),"")</f>
        <v/>
      </c>
      <c r="AN1374" s="1" t="str">
        <f>IFERROR(__xludf.DUMMYFUNCTION("""COMPUTED_VALUE"""),"")</f>
        <v/>
      </c>
      <c r="AO1374" s="1" t="str">
        <f>IFERROR(__xludf.DUMMYFUNCTION("""COMPUTED_VALUE"""),"")</f>
        <v/>
      </c>
      <c r="AP1374" s="1" t="str">
        <f>IFERROR(__xludf.DUMMYFUNCTION("""COMPUTED_VALUE"""),"")</f>
        <v/>
      </c>
      <c r="AR1374" s="1" t="s">
        <v>25</v>
      </c>
      <c r="AS1374" s="1" t="s">
        <v>25</v>
      </c>
      <c r="AT1374" s="1" t="s">
        <v>25</v>
      </c>
      <c r="AU1374" s="1" t="s">
        <v>25</v>
      </c>
      <c r="AV1374" s="1" t="s">
        <v>25</v>
      </c>
      <c r="AY1374" s="1" t="s">
        <v>25</v>
      </c>
      <c r="AZ1374" s="1" t="s">
        <v>25</v>
      </c>
      <c r="BA1374" s="1" t="s">
        <v>25</v>
      </c>
      <c r="BB1374" s="1" t="s">
        <v>25</v>
      </c>
      <c r="BC1374" s="1" t="s">
        <v>25</v>
      </c>
      <c r="BD1374" s="1"/>
      <c r="BE1374" s="1"/>
      <c r="BF1374" s="1"/>
      <c r="BG1374" s="1"/>
      <c r="BH1374" s="1"/>
      <c r="BI1374" s="1"/>
      <c r="BJ1374" s="1"/>
      <c r="BL1374" s="1" t="s">
        <v>25</v>
      </c>
    </row>
    <row r="1375" ht="15.75" customHeight="1">
      <c r="A1375" s="1"/>
      <c r="B1375" s="1"/>
      <c r="C1375" s="1"/>
      <c r="D1375" s="1" t="s">
        <v>25</v>
      </c>
      <c r="E1375" s="1" t="s">
        <v>25</v>
      </c>
      <c r="F1375" s="1" t="s">
        <v>25</v>
      </c>
      <c r="G1375" s="1" t="s">
        <v>25</v>
      </c>
      <c r="H1375" s="1" t="s">
        <v>25</v>
      </c>
      <c r="M1375" s="1"/>
      <c r="N1375" s="1"/>
      <c r="O1375" s="1"/>
      <c r="P1375" s="1"/>
      <c r="Q1375" s="1"/>
      <c r="S1375" s="1" t="s">
        <v>25</v>
      </c>
      <c r="T1375" s="1" t="s">
        <v>25</v>
      </c>
      <c r="U1375" s="1" t="s">
        <v>25</v>
      </c>
      <c r="V1375" s="1" t="s">
        <v>25</v>
      </c>
      <c r="W1375" s="1" t="s">
        <v>25</v>
      </c>
      <c r="Y1375" s="1" t="str">
        <f>IFERROR(__xludf.DUMMYFUNCTION("UNIQUE(S1375:W1375, TRUE)"),"")</f>
        <v/>
      </c>
      <c r="AE1375" s="1" t="str">
        <f t="shared" ref="AE1375:AI1375" si="1375">IF($A1375&lt;&gt;"", COUNTIF($D1375:$H1375, "=" &amp; Y1375),"")</f>
        <v/>
      </c>
      <c r="AF1375" s="1" t="str">
        <f t="shared" si="1375"/>
        <v/>
      </c>
      <c r="AG1375" s="1" t="str">
        <f t="shared" si="1375"/>
        <v/>
      </c>
      <c r="AH1375" s="1" t="str">
        <f t="shared" si="1375"/>
        <v/>
      </c>
      <c r="AI1375" s="1" t="str">
        <f t="shared" si="1375"/>
        <v/>
      </c>
      <c r="AJ1375" s="1" t="str">
        <f t="shared" si="3"/>
        <v/>
      </c>
      <c r="AL1375" s="1" t="str">
        <f>IFERROR(__xludf.DUMMYFUNCTION("IFERROR(TRANSPOSE(SORT(TRANSPOSE(FILTER(AE1375:AI1375, AE1375:AI1375&lt;&gt;0)),1, FALSE)))"),"")</f>
        <v/>
      </c>
      <c r="AM1375" s="1" t="str">
        <f>IFERROR(__xludf.DUMMYFUNCTION("""COMPUTED_VALUE"""),"")</f>
        <v/>
      </c>
      <c r="AN1375" s="1" t="str">
        <f>IFERROR(__xludf.DUMMYFUNCTION("""COMPUTED_VALUE"""),"")</f>
        <v/>
      </c>
      <c r="AO1375" s="1" t="str">
        <f>IFERROR(__xludf.DUMMYFUNCTION("""COMPUTED_VALUE"""),"")</f>
        <v/>
      </c>
      <c r="AP1375" s="1" t="str">
        <f>IFERROR(__xludf.DUMMYFUNCTION("""COMPUTED_VALUE"""),"")</f>
        <v/>
      </c>
      <c r="AR1375" s="1" t="s">
        <v>25</v>
      </c>
      <c r="AS1375" s="1" t="s">
        <v>25</v>
      </c>
      <c r="AT1375" s="1" t="s">
        <v>25</v>
      </c>
      <c r="AU1375" s="1" t="s">
        <v>25</v>
      </c>
      <c r="AV1375" s="1" t="s">
        <v>25</v>
      </c>
      <c r="AY1375" s="1" t="s">
        <v>25</v>
      </c>
      <c r="AZ1375" s="1" t="s">
        <v>25</v>
      </c>
      <c r="BA1375" s="1" t="s">
        <v>25</v>
      </c>
      <c r="BB1375" s="1" t="s">
        <v>25</v>
      </c>
      <c r="BC1375" s="1" t="s">
        <v>25</v>
      </c>
      <c r="BD1375" s="1"/>
      <c r="BE1375" s="1"/>
      <c r="BF1375" s="1"/>
      <c r="BG1375" s="1"/>
      <c r="BH1375" s="1"/>
      <c r="BI1375" s="1"/>
      <c r="BJ1375" s="1"/>
      <c r="BL1375" s="1" t="s">
        <v>25</v>
      </c>
    </row>
    <row r="1376" ht="15.75" customHeight="1">
      <c r="A1376" s="1"/>
      <c r="B1376" s="1"/>
      <c r="C1376" s="1"/>
      <c r="D1376" s="1" t="s">
        <v>25</v>
      </c>
      <c r="E1376" s="1" t="s">
        <v>25</v>
      </c>
      <c r="F1376" s="1" t="s">
        <v>25</v>
      </c>
      <c r="G1376" s="1" t="s">
        <v>25</v>
      </c>
      <c r="H1376" s="1" t="s">
        <v>25</v>
      </c>
      <c r="M1376" s="1"/>
      <c r="N1376" s="1"/>
      <c r="O1376" s="1"/>
      <c r="P1376" s="1"/>
      <c r="Q1376" s="1"/>
      <c r="S1376" s="1" t="s">
        <v>25</v>
      </c>
      <c r="T1376" s="1" t="s">
        <v>25</v>
      </c>
      <c r="U1376" s="1" t="s">
        <v>25</v>
      </c>
      <c r="V1376" s="1" t="s">
        <v>25</v>
      </c>
      <c r="W1376" s="1" t="s">
        <v>25</v>
      </c>
      <c r="Y1376" s="1" t="str">
        <f>IFERROR(__xludf.DUMMYFUNCTION("UNIQUE(S1376:W1376, TRUE)"),"")</f>
        <v/>
      </c>
      <c r="AE1376" s="1" t="str">
        <f t="shared" ref="AE1376:AI1376" si="1376">IF($A1376&lt;&gt;"", COUNTIF($D1376:$H1376, "=" &amp; Y1376),"")</f>
        <v/>
      </c>
      <c r="AF1376" s="1" t="str">
        <f t="shared" si="1376"/>
        <v/>
      </c>
      <c r="AG1376" s="1" t="str">
        <f t="shared" si="1376"/>
        <v/>
      </c>
      <c r="AH1376" s="1" t="str">
        <f t="shared" si="1376"/>
        <v/>
      </c>
      <c r="AI1376" s="1" t="str">
        <f t="shared" si="1376"/>
        <v/>
      </c>
      <c r="AJ1376" s="1" t="str">
        <f t="shared" si="3"/>
        <v/>
      </c>
      <c r="AL1376" s="1" t="str">
        <f>IFERROR(__xludf.DUMMYFUNCTION("IFERROR(TRANSPOSE(SORT(TRANSPOSE(FILTER(AE1376:AI1376, AE1376:AI1376&lt;&gt;0)),1, FALSE)))"),"")</f>
        <v/>
      </c>
      <c r="AM1376" s="1" t="str">
        <f>IFERROR(__xludf.DUMMYFUNCTION("""COMPUTED_VALUE"""),"")</f>
        <v/>
      </c>
      <c r="AN1376" s="1" t="str">
        <f>IFERROR(__xludf.DUMMYFUNCTION("""COMPUTED_VALUE"""),"")</f>
        <v/>
      </c>
      <c r="AO1376" s="1" t="str">
        <f>IFERROR(__xludf.DUMMYFUNCTION("""COMPUTED_VALUE"""),"")</f>
        <v/>
      </c>
      <c r="AP1376" s="1" t="str">
        <f>IFERROR(__xludf.DUMMYFUNCTION("""COMPUTED_VALUE"""),"")</f>
        <v/>
      </c>
      <c r="AR1376" s="1" t="s">
        <v>25</v>
      </c>
      <c r="AS1376" s="1" t="s">
        <v>25</v>
      </c>
      <c r="AT1376" s="1" t="s">
        <v>25</v>
      </c>
      <c r="AU1376" s="1" t="s">
        <v>25</v>
      </c>
      <c r="AV1376" s="1" t="s">
        <v>25</v>
      </c>
      <c r="AY1376" s="1" t="s">
        <v>25</v>
      </c>
      <c r="AZ1376" s="1" t="s">
        <v>25</v>
      </c>
      <c r="BA1376" s="1" t="s">
        <v>25</v>
      </c>
      <c r="BB1376" s="1" t="s">
        <v>25</v>
      </c>
      <c r="BC1376" s="1" t="s">
        <v>25</v>
      </c>
      <c r="BD1376" s="1"/>
      <c r="BE1376" s="1"/>
      <c r="BF1376" s="1"/>
      <c r="BG1376" s="1"/>
      <c r="BH1376" s="1"/>
      <c r="BI1376" s="1"/>
      <c r="BJ1376" s="1"/>
      <c r="BL1376" s="1" t="s">
        <v>25</v>
      </c>
    </row>
    <row r="1377" ht="15.75" customHeight="1">
      <c r="A1377" s="1"/>
      <c r="B1377" s="1"/>
      <c r="C1377" s="1"/>
      <c r="D1377" s="1" t="s">
        <v>25</v>
      </c>
      <c r="E1377" s="1" t="s">
        <v>25</v>
      </c>
      <c r="F1377" s="1" t="s">
        <v>25</v>
      </c>
      <c r="G1377" s="1" t="s">
        <v>25</v>
      </c>
      <c r="H1377" s="1" t="s">
        <v>25</v>
      </c>
      <c r="M1377" s="1"/>
      <c r="N1377" s="1"/>
      <c r="O1377" s="1"/>
      <c r="P1377" s="1"/>
      <c r="Q1377" s="1"/>
      <c r="S1377" s="1" t="s">
        <v>25</v>
      </c>
      <c r="T1377" s="1" t="s">
        <v>25</v>
      </c>
      <c r="U1377" s="1" t="s">
        <v>25</v>
      </c>
      <c r="V1377" s="1" t="s">
        <v>25</v>
      </c>
      <c r="W1377" s="1" t="s">
        <v>25</v>
      </c>
      <c r="Y1377" s="1" t="str">
        <f>IFERROR(__xludf.DUMMYFUNCTION("UNIQUE(S1377:W1377, TRUE)"),"")</f>
        <v/>
      </c>
      <c r="AE1377" s="1" t="str">
        <f t="shared" ref="AE1377:AI1377" si="1377">IF($A1377&lt;&gt;"", COUNTIF($D1377:$H1377, "=" &amp; Y1377),"")</f>
        <v/>
      </c>
      <c r="AF1377" s="1" t="str">
        <f t="shared" si="1377"/>
        <v/>
      </c>
      <c r="AG1377" s="1" t="str">
        <f t="shared" si="1377"/>
        <v/>
      </c>
      <c r="AH1377" s="1" t="str">
        <f t="shared" si="1377"/>
        <v/>
      </c>
      <c r="AI1377" s="1" t="str">
        <f t="shared" si="1377"/>
        <v/>
      </c>
      <c r="AJ1377" s="1" t="str">
        <f t="shared" si="3"/>
        <v/>
      </c>
      <c r="AL1377" s="1" t="str">
        <f>IFERROR(__xludf.DUMMYFUNCTION("IFERROR(TRANSPOSE(SORT(TRANSPOSE(FILTER(AE1377:AI1377, AE1377:AI1377&lt;&gt;0)),1, FALSE)))"),"")</f>
        <v/>
      </c>
      <c r="AM1377" s="1" t="str">
        <f>IFERROR(__xludf.DUMMYFUNCTION("""COMPUTED_VALUE"""),"")</f>
        <v/>
      </c>
      <c r="AN1377" s="1" t="str">
        <f>IFERROR(__xludf.DUMMYFUNCTION("""COMPUTED_VALUE"""),"")</f>
        <v/>
      </c>
      <c r="AO1377" s="1" t="str">
        <f>IFERROR(__xludf.DUMMYFUNCTION("""COMPUTED_VALUE"""),"")</f>
        <v/>
      </c>
      <c r="AP1377" s="1" t="str">
        <f>IFERROR(__xludf.DUMMYFUNCTION("""COMPUTED_VALUE"""),"")</f>
        <v/>
      </c>
      <c r="AR1377" s="1" t="s">
        <v>25</v>
      </c>
      <c r="AS1377" s="1" t="s">
        <v>25</v>
      </c>
      <c r="AT1377" s="1" t="s">
        <v>25</v>
      </c>
      <c r="AU1377" s="1" t="s">
        <v>25</v>
      </c>
      <c r="AV1377" s="1" t="s">
        <v>25</v>
      </c>
      <c r="AY1377" s="1" t="s">
        <v>25</v>
      </c>
      <c r="AZ1377" s="1" t="s">
        <v>25</v>
      </c>
      <c r="BA1377" s="1" t="s">
        <v>25</v>
      </c>
      <c r="BB1377" s="1" t="s">
        <v>25</v>
      </c>
      <c r="BC1377" s="1" t="s">
        <v>25</v>
      </c>
      <c r="BD1377" s="1"/>
      <c r="BE1377" s="1"/>
      <c r="BF1377" s="1"/>
      <c r="BG1377" s="1"/>
      <c r="BH1377" s="1"/>
      <c r="BI1377" s="1"/>
      <c r="BJ1377" s="1"/>
      <c r="BL1377" s="1" t="s">
        <v>25</v>
      </c>
    </row>
    <row r="1378" ht="15.75" customHeight="1">
      <c r="A1378" s="1"/>
      <c r="B1378" s="1"/>
      <c r="C1378" s="1"/>
      <c r="D1378" s="1" t="s">
        <v>25</v>
      </c>
      <c r="E1378" s="1" t="s">
        <v>25</v>
      </c>
      <c r="F1378" s="1" t="s">
        <v>25</v>
      </c>
      <c r="G1378" s="1" t="s">
        <v>25</v>
      </c>
      <c r="H1378" s="1" t="s">
        <v>25</v>
      </c>
      <c r="M1378" s="1"/>
      <c r="N1378" s="1"/>
      <c r="O1378" s="1"/>
      <c r="P1378" s="1"/>
      <c r="Q1378" s="1"/>
      <c r="S1378" s="1" t="s">
        <v>25</v>
      </c>
      <c r="T1378" s="1" t="s">
        <v>25</v>
      </c>
      <c r="U1378" s="1" t="s">
        <v>25</v>
      </c>
      <c r="V1378" s="1" t="s">
        <v>25</v>
      </c>
      <c r="W1378" s="1" t="s">
        <v>25</v>
      </c>
      <c r="Y1378" s="1" t="str">
        <f>IFERROR(__xludf.DUMMYFUNCTION("UNIQUE(S1378:W1378, TRUE)"),"")</f>
        <v/>
      </c>
      <c r="AE1378" s="1" t="str">
        <f t="shared" ref="AE1378:AI1378" si="1378">IF($A1378&lt;&gt;"", COUNTIF($D1378:$H1378, "=" &amp; Y1378),"")</f>
        <v/>
      </c>
      <c r="AF1378" s="1" t="str">
        <f t="shared" si="1378"/>
        <v/>
      </c>
      <c r="AG1378" s="1" t="str">
        <f t="shared" si="1378"/>
        <v/>
      </c>
      <c r="AH1378" s="1" t="str">
        <f t="shared" si="1378"/>
        <v/>
      </c>
      <c r="AI1378" s="1" t="str">
        <f t="shared" si="1378"/>
        <v/>
      </c>
      <c r="AJ1378" s="1" t="str">
        <f t="shared" si="3"/>
        <v/>
      </c>
      <c r="AL1378" s="1" t="str">
        <f>IFERROR(__xludf.DUMMYFUNCTION("IFERROR(TRANSPOSE(SORT(TRANSPOSE(FILTER(AE1378:AI1378, AE1378:AI1378&lt;&gt;0)),1, FALSE)))"),"")</f>
        <v/>
      </c>
      <c r="AM1378" s="1" t="str">
        <f>IFERROR(__xludf.DUMMYFUNCTION("""COMPUTED_VALUE"""),"")</f>
        <v/>
      </c>
      <c r="AN1378" s="1" t="str">
        <f>IFERROR(__xludf.DUMMYFUNCTION("""COMPUTED_VALUE"""),"")</f>
        <v/>
      </c>
      <c r="AO1378" s="1" t="str">
        <f>IFERROR(__xludf.DUMMYFUNCTION("""COMPUTED_VALUE"""),"")</f>
        <v/>
      </c>
      <c r="AP1378" s="1" t="str">
        <f>IFERROR(__xludf.DUMMYFUNCTION("""COMPUTED_VALUE"""),"")</f>
        <v/>
      </c>
      <c r="AR1378" s="1" t="s">
        <v>25</v>
      </c>
      <c r="AS1378" s="1" t="s">
        <v>25</v>
      </c>
      <c r="AT1378" s="1" t="s">
        <v>25</v>
      </c>
      <c r="AU1378" s="1" t="s">
        <v>25</v>
      </c>
      <c r="AV1378" s="1" t="s">
        <v>25</v>
      </c>
      <c r="AY1378" s="1" t="s">
        <v>25</v>
      </c>
      <c r="AZ1378" s="1" t="s">
        <v>25</v>
      </c>
      <c r="BA1378" s="1" t="s">
        <v>25</v>
      </c>
      <c r="BB1378" s="1" t="s">
        <v>25</v>
      </c>
      <c r="BC1378" s="1" t="s">
        <v>25</v>
      </c>
      <c r="BD1378" s="1"/>
      <c r="BE1378" s="1"/>
      <c r="BF1378" s="1"/>
      <c r="BG1378" s="1"/>
      <c r="BH1378" s="1"/>
      <c r="BI1378" s="1"/>
      <c r="BJ1378" s="1"/>
      <c r="BL1378" s="1" t="s">
        <v>25</v>
      </c>
    </row>
    <row r="1379" ht="15.75" customHeight="1">
      <c r="A1379" s="1"/>
      <c r="B1379" s="1"/>
      <c r="C1379" s="1"/>
      <c r="D1379" s="1" t="s">
        <v>25</v>
      </c>
      <c r="E1379" s="1" t="s">
        <v>25</v>
      </c>
      <c r="F1379" s="1" t="s">
        <v>25</v>
      </c>
      <c r="G1379" s="1" t="s">
        <v>25</v>
      </c>
      <c r="H1379" s="1" t="s">
        <v>25</v>
      </c>
      <c r="M1379" s="1"/>
      <c r="N1379" s="1"/>
      <c r="O1379" s="1"/>
      <c r="P1379" s="1"/>
      <c r="Q1379" s="1"/>
      <c r="S1379" s="1" t="s">
        <v>25</v>
      </c>
      <c r="T1379" s="1" t="s">
        <v>25</v>
      </c>
      <c r="U1379" s="1" t="s">
        <v>25</v>
      </c>
      <c r="V1379" s="1" t="s">
        <v>25</v>
      </c>
      <c r="W1379" s="1" t="s">
        <v>25</v>
      </c>
      <c r="Y1379" s="1" t="str">
        <f>IFERROR(__xludf.DUMMYFUNCTION("UNIQUE(S1379:W1379, TRUE)"),"")</f>
        <v/>
      </c>
      <c r="AE1379" s="1" t="str">
        <f t="shared" ref="AE1379:AI1379" si="1379">IF($A1379&lt;&gt;"", COUNTIF($D1379:$H1379, "=" &amp; Y1379),"")</f>
        <v/>
      </c>
      <c r="AF1379" s="1" t="str">
        <f t="shared" si="1379"/>
        <v/>
      </c>
      <c r="AG1379" s="1" t="str">
        <f t="shared" si="1379"/>
        <v/>
      </c>
      <c r="AH1379" s="1" t="str">
        <f t="shared" si="1379"/>
        <v/>
      </c>
      <c r="AI1379" s="1" t="str">
        <f t="shared" si="1379"/>
        <v/>
      </c>
      <c r="AJ1379" s="1" t="str">
        <f t="shared" si="3"/>
        <v/>
      </c>
      <c r="AL1379" s="1" t="str">
        <f>IFERROR(__xludf.DUMMYFUNCTION("IFERROR(TRANSPOSE(SORT(TRANSPOSE(FILTER(AE1379:AI1379, AE1379:AI1379&lt;&gt;0)),1, FALSE)))"),"")</f>
        <v/>
      </c>
      <c r="AM1379" s="1" t="str">
        <f>IFERROR(__xludf.DUMMYFUNCTION("""COMPUTED_VALUE"""),"")</f>
        <v/>
      </c>
      <c r="AN1379" s="1" t="str">
        <f>IFERROR(__xludf.DUMMYFUNCTION("""COMPUTED_VALUE"""),"")</f>
        <v/>
      </c>
      <c r="AO1379" s="1" t="str">
        <f>IFERROR(__xludf.DUMMYFUNCTION("""COMPUTED_VALUE"""),"")</f>
        <v/>
      </c>
      <c r="AP1379" s="1" t="str">
        <f>IFERROR(__xludf.DUMMYFUNCTION("""COMPUTED_VALUE"""),"")</f>
        <v/>
      </c>
      <c r="AR1379" s="1" t="s">
        <v>25</v>
      </c>
      <c r="AS1379" s="1" t="s">
        <v>25</v>
      </c>
      <c r="AT1379" s="1" t="s">
        <v>25</v>
      </c>
      <c r="AU1379" s="1" t="s">
        <v>25</v>
      </c>
      <c r="AV1379" s="1" t="s">
        <v>25</v>
      </c>
      <c r="AY1379" s="1" t="s">
        <v>25</v>
      </c>
      <c r="AZ1379" s="1" t="s">
        <v>25</v>
      </c>
      <c r="BA1379" s="1" t="s">
        <v>25</v>
      </c>
      <c r="BB1379" s="1" t="s">
        <v>25</v>
      </c>
      <c r="BC1379" s="1" t="s">
        <v>25</v>
      </c>
      <c r="BD1379" s="1"/>
      <c r="BE1379" s="1"/>
      <c r="BF1379" s="1"/>
      <c r="BG1379" s="1"/>
      <c r="BH1379" s="1"/>
      <c r="BI1379" s="1"/>
      <c r="BJ1379" s="1"/>
      <c r="BL1379" s="1" t="s">
        <v>25</v>
      </c>
    </row>
    <row r="1380" ht="15.75" customHeight="1">
      <c r="A1380" s="1"/>
      <c r="B1380" s="1"/>
      <c r="C1380" s="1"/>
      <c r="D1380" s="1" t="s">
        <v>25</v>
      </c>
      <c r="E1380" s="1" t="s">
        <v>25</v>
      </c>
      <c r="F1380" s="1" t="s">
        <v>25</v>
      </c>
      <c r="G1380" s="1" t="s">
        <v>25</v>
      </c>
      <c r="H1380" s="1" t="s">
        <v>25</v>
      </c>
      <c r="M1380" s="1"/>
      <c r="N1380" s="1"/>
      <c r="O1380" s="1"/>
      <c r="P1380" s="1"/>
      <c r="Q1380" s="1"/>
      <c r="S1380" s="1" t="s">
        <v>25</v>
      </c>
      <c r="T1380" s="1" t="s">
        <v>25</v>
      </c>
      <c r="U1380" s="1" t="s">
        <v>25</v>
      </c>
      <c r="V1380" s="1" t="s">
        <v>25</v>
      </c>
      <c r="W1380" s="1" t="s">
        <v>25</v>
      </c>
      <c r="Y1380" s="1" t="str">
        <f>IFERROR(__xludf.DUMMYFUNCTION("UNIQUE(S1380:W1380, TRUE)"),"")</f>
        <v/>
      </c>
      <c r="AE1380" s="1" t="str">
        <f t="shared" ref="AE1380:AI1380" si="1380">IF($A1380&lt;&gt;"", COUNTIF($D1380:$H1380, "=" &amp; Y1380),"")</f>
        <v/>
      </c>
      <c r="AF1380" s="1" t="str">
        <f t="shared" si="1380"/>
        <v/>
      </c>
      <c r="AG1380" s="1" t="str">
        <f t="shared" si="1380"/>
        <v/>
      </c>
      <c r="AH1380" s="1" t="str">
        <f t="shared" si="1380"/>
        <v/>
      </c>
      <c r="AI1380" s="1" t="str">
        <f t="shared" si="1380"/>
        <v/>
      </c>
      <c r="AJ1380" s="1" t="str">
        <f t="shared" si="3"/>
        <v/>
      </c>
      <c r="AL1380" s="1" t="str">
        <f>IFERROR(__xludf.DUMMYFUNCTION("IFERROR(TRANSPOSE(SORT(TRANSPOSE(FILTER(AE1380:AI1380, AE1380:AI1380&lt;&gt;0)),1, FALSE)))"),"")</f>
        <v/>
      </c>
      <c r="AM1380" s="1" t="str">
        <f>IFERROR(__xludf.DUMMYFUNCTION("""COMPUTED_VALUE"""),"")</f>
        <v/>
      </c>
      <c r="AN1380" s="1" t="str">
        <f>IFERROR(__xludf.DUMMYFUNCTION("""COMPUTED_VALUE"""),"")</f>
        <v/>
      </c>
      <c r="AO1380" s="1" t="str">
        <f>IFERROR(__xludf.DUMMYFUNCTION("""COMPUTED_VALUE"""),"")</f>
        <v/>
      </c>
      <c r="AP1380" s="1" t="str">
        <f>IFERROR(__xludf.DUMMYFUNCTION("""COMPUTED_VALUE"""),"")</f>
        <v/>
      </c>
      <c r="AR1380" s="1" t="s">
        <v>25</v>
      </c>
      <c r="AS1380" s="1" t="s">
        <v>25</v>
      </c>
      <c r="AT1380" s="1" t="s">
        <v>25</v>
      </c>
      <c r="AU1380" s="1" t="s">
        <v>25</v>
      </c>
      <c r="AV1380" s="1" t="s">
        <v>25</v>
      </c>
      <c r="AY1380" s="1" t="s">
        <v>25</v>
      </c>
      <c r="AZ1380" s="1" t="s">
        <v>25</v>
      </c>
      <c r="BA1380" s="1" t="s">
        <v>25</v>
      </c>
      <c r="BB1380" s="1" t="s">
        <v>25</v>
      </c>
      <c r="BC1380" s="1" t="s">
        <v>25</v>
      </c>
      <c r="BD1380" s="1"/>
      <c r="BE1380" s="1"/>
      <c r="BF1380" s="1"/>
      <c r="BG1380" s="1"/>
      <c r="BH1380" s="1"/>
      <c r="BI1380" s="1"/>
      <c r="BJ1380" s="1"/>
      <c r="BL1380" s="1" t="s">
        <v>25</v>
      </c>
    </row>
    <row r="1381" ht="15.75" customHeight="1">
      <c r="A1381" s="1"/>
      <c r="B1381" s="1"/>
      <c r="C1381" s="1"/>
      <c r="D1381" s="1" t="s">
        <v>25</v>
      </c>
      <c r="E1381" s="1" t="s">
        <v>25</v>
      </c>
      <c r="F1381" s="1" t="s">
        <v>25</v>
      </c>
      <c r="G1381" s="1" t="s">
        <v>25</v>
      </c>
      <c r="H1381" s="1" t="s">
        <v>25</v>
      </c>
      <c r="M1381" s="1"/>
      <c r="N1381" s="1"/>
      <c r="O1381" s="1"/>
      <c r="P1381" s="1"/>
      <c r="Q1381" s="1"/>
      <c r="S1381" s="1" t="s">
        <v>25</v>
      </c>
      <c r="T1381" s="1" t="s">
        <v>25</v>
      </c>
      <c r="U1381" s="1" t="s">
        <v>25</v>
      </c>
      <c r="V1381" s="1" t="s">
        <v>25</v>
      </c>
      <c r="W1381" s="1" t="s">
        <v>25</v>
      </c>
      <c r="Y1381" s="1" t="str">
        <f>IFERROR(__xludf.DUMMYFUNCTION("UNIQUE(S1381:W1381, TRUE)"),"")</f>
        <v/>
      </c>
      <c r="AE1381" s="1" t="str">
        <f t="shared" ref="AE1381:AI1381" si="1381">IF($A1381&lt;&gt;"", COUNTIF($D1381:$H1381, "=" &amp; Y1381),"")</f>
        <v/>
      </c>
      <c r="AF1381" s="1" t="str">
        <f t="shared" si="1381"/>
        <v/>
      </c>
      <c r="AG1381" s="1" t="str">
        <f t="shared" si="1381"/>
        <v/>
      </c>
      <c r="AH1381" s="1" t="str">
        <f t="shared" si="1381"/>
        <v/>
      </c>
      <c r="AI1381" s="1" t="str">
        <f t="shared" si="1381"/>
        <v/>
      </c>
      <c r="AJ1381" s="1" t="str">
        <f t="shared" si="3"/>
        <v/>
      </c>
      <c r="AL1381" s="1" t="str">
        <f>IFERROR(__xludf.DUMMYFUNCTION("IFERROR(TRANSPOSE(SORT(TRANSPOSE(FILTER(AE1381:AI1381, AE1381:AI1381&lt;&gt;0)),1, FALSE)))"),"")</f>
        <v/>
      </c>
      <c r="AM1381" s="1" t="str">
        <f>IFERROR(__xludf.DUMMYFUNCTION("""COMPUTED_VALUE"""),"")</f>
        <v/>
      </c>
      <c r="AN1381" s="1" t="str">
        <f>IFERROR(__xludf.DUMMYFUNCTION("""COMPUTED_VALUE"""),"")</f>
        <v/>
      </c>
      <c r="AO1381" s="1" t="str">
        <f>IFERROR(__xludf.DUMMYFUNCTION("""COMPUTED_VALUE"""),"")</f>
        <v/>
      </c>
      <c r="AP1381" s="1" t="str">
        <f>IFERROR(__xludf.DUMMYFUNCTION("""COMPUTED_VALUE"""),"")</f>
        <v/>
      </c>
      <c r="AR1381" s="1" t="s">
        <v>25</v>
      </c>
      <c r="AS1381" s="1" t="s">
        <v>25</v>
      </c>
      <c r="AT1381" s="1" t="s">
        <v>25</v>
      </c>
      <c r="AU1381" s="1" t="s">
        <v>25</v>
      </c>
      <c r="AV1381" s="1" t="s">
        <v>25</v>
      </c>
      <c r="AY1381" s="1" t="s">
        <v>25</v>
      </c>
      <c r="AZ1381" s="1" t="s">
        <v>25</v>
      </c>
      <c r="BA1381" s="1" t="s">
        <v>25</v>
      </c>
      <c r="BB1381" s="1" t="s">
        <v>25</v>
      </c>
      <c r="BC1381" s="1" t="s">
        <v>25</v>
      </c>
      <c r="BD1381" s="1"/>
      <c r="BE1381" s="1"/>
      <c r="BF1381" s="1"/>
      <c r="BG1381" s="1"/>
      <c r="BH1381" s="1"/>
      <c r="BI1381" s="1"/>
      <c r="BJ1381" s="1"/>
      <c r="BL1381" s="1" t="s">
        <v>25</v>
      </c>
    </row>
    <row r="1382" ht="15.75" customHeight="1">
      <c r="A1382" s="1"/>
      <c r="B1382" s="1"/>
      <c r="C1382" s="1"/>
      <c r="D1382" s="1" t="s">
        <v>25</v>
      </c>
      <c r="E1382" s="1" t="s">
        <v>25</v>
      </c>
      <c r="F1382" s="1" t="s">
        <v>25</v>
      </c>
      <c r="G1382" s="1" t="s">
        <v>25</v>
      </c>
      <c r="H1382" s="1" t="s">
        <v>25</v>
      </c>
      <c r="M1382" s="1"/>
      <c r="N1382" s="1"/>
      <c r="O1382" s="1"/>
      <c r="P1382" s="1"/>
      <c r="Q1382" s="1"/>
      <c r="S1382" s="1" t="s">
        <v>25</v>
      </c>
      <c r="T1382" s="1" t="s">
        <v>25</v>
      </c>
      <c r="U1382" s="1" t="s">
        <v>25</v>
      </c>
      <c r="V1382" s="1" t="s">
        <v>25</v>
      </c>
      <c r="W1382" s="1" t="s">
        <v>25</v>
      </c>
      <c r="Y1382" s="1" t="str">
        <f>IFERROR(__xludf.DUMMYFUNCTION("UNIQUE(S1382:W1382, TRUE)"),"")</f>
        <v/>
      </c>
      <c r="AE1382" s="1" t="str">
        <f t="shared" ref="AE1382:AI1382" si="1382">IF($A1382&lt;&gt;"", COUNTIF($D1382:$H1382, "=" &amp; Y1382),"")</f>
        <v/>
      </c>
      <c r="AF1382" s="1" t="str">
        <f t="shared" si="1382"/>
        <v/>
      </c>
      <c r="AG1382" s="1" t="str">
        <f t="shared" si="1382"/>
        <v/>
      </c>
      <c r="AH1382" s="1" t="str">
        <f t="shared" si="1382"/>
        <v/>
      </c>
      <c r="AI1382" s="1" t="str">
        <f t="shared" si="1382"/>
        <v/>
      </c>
      <c r="AJ1382" s="1" t="str">
        <f t="shared" si="3"/>
        <v/>
      </c>
      <c r="AL1382" s="1" t="str">
        <f>IFERROR(__xludf.DUMMYFUNCTION("IFERROR(TRANSPOSE(SORT(TRANSPOSE(FILTER(AE1382:AI1382, AE1382:AI1382&lt;&gt;0)),1, FALSE)))"),"")</f>
        <v/>
      </c>
      <c r="AM1382" s="1" t="str">
        <f>IFERROR(__xludf.DUMMYFUNCTION("""COMPUTED_VALUE"""),"")</f>
        <v/>
      </c>
      <c r="AN1382" s="1" t="str">
        <f>IFERROR(__xludf.DUMMYFUNCTION("""COMPUTED_VALUE"""),"")</f>
        <v/>
      </c>
      <c r="AO1382" s="1" t="str">
        <f>IFERROR(__xludf.DUMMYFUNCTION("""COMPUTED_VALUE"""),"")</f>
        <v/>
      </c>
      <c r="AP1382" s="1" t="str">
        <f>IFERROR(__xludf.DUMMYFUNCTION("""COMPUTED_VALUE"""),"")</f>
        <v/>
      </c>
      <c r="AR1382" s="1" t="s">
        <v>25</v>
      </c>
      <c r="AS1382" s="1" t="s">
        <v>25</v>
      </c>
      <c r="AT1382" s="1" t="s">
        <v>25</v>
      </c>
      <c r="AU1382" s="1" t="s">
        <v>25</v>
      </c>
      <c r="AV1382" s="1" t="s">
        <v>25</v>
      </c>
      <c r="AY1382" s="1" t="s">
        <v>25</v>
      </c>
      <c r="AZ1382" s="1" t="s">
        <v>25</v>
      </c>
      <c r="BA1382" s="1" t="s">
        <v>25</v>
      </c>
      <c r="BB1382" s="1" t="s">
        <v>25</v>
      </c>
      <c r="BC1382" s="1" t="s">
        <v>25</v>
      </c>
      <c r="BD1382" s="1"/>
      <c r="BE1382" s="1"/>
      <c r="BF1382" s="1"/>
      <c r="BG1382" s="1"/>
      <c r="BH1382" s="1"/>
      <c r="BI1382" s="1"/>
      <c r="BJ1382" s="1"/>
      <c r="BL1382" s="1" t="s">
        <v>25</v>
      </c>
    </row>
    <row r="1383" ht="15.75" customHeight="1">
      <c r="A1383" s="1"/>
      <c r="B1383" s="1"/>
      <c r="C1383" s="1"/>
      <c r="D1383" s="1" t="s">
        <v>25</v>
      </c>
      <c r="E1383" s="1" t="s">
        <v>25</v>
      </c>
      <c r="F1383" s="1" t="s">
        <v>25</v>
      </c>
      <c r="G1383" s="1" t="s">
        <v>25</v>
      </c>
      <c r="H1383" s="1" t="s">
        <v>25</v>
      </c>
      <c r="M1383" s="1"/>
      <c r="N1383" s="1"/>
      <c r="O1383" s="1"/>
      <c r="P1383" s="1"/>
      <c r="Q1383" s="1"/>
      <c r="S1383" s="1" t="s">
        <v>25</v>
      </c>
      <c r="T1383" s="1" t="s">
        <v>25</v>
      </c>
      <c r="U1383" s="1" t="s">
        <v>25</v>
      </c>
      <c r="V1383" s="1" t="s">
        <v>25</v>
      </c>
      <c r="W1383" s="1" t="s">
        <v>25</v>
      </c>
      <c r="Y1383" s="1" t="str">
        <f>IFERROR(__xludf.DUMMYFUNCTION("UNIQUE(S1383:W1383, TRUE)"),"")</f>
        <v/>
      </c>
      <c r="AE1383" s="1" t="str">
        <f t="shared" ref="AE1383:AI1383" si="1383">IF($A1383&lt;&gt;"", COUNTIF($D1383:$H1383, "=" &amp; Y1383),"")</f>
        <v/>
      </c>
      <c r="AF1383" s="1" t="str">
        <f t="shared" si="1383"/>
        <v/>
      </c>
      <c r="AG1383" s="1" t="str">
        <f t="shared" si="1383"/>
        <v/>
      </c>
      <c r="AH1383" s="1" t="str">
        <f t="shared" si="1383"/>
        <v/>
      </c>
      <c r="AI1383" s="1" t="str">
        <f t="shared" si="1383"/>
        <v/>
      </c>
      <c r="AJ1383" s="1" t="str">
        <f t="shared" si="3"/>
        <v/>
      </c>
      <c r="AL1383" s="1" t="str">
        <f>IFERROR(__xludf.DUMMYFUNCTION("IFERROR(TRANSPOSE(SORT(TRANSPOSE(FILTER(AE1383:AI1383, AE1383:AI1383&lt;&gt;0)),1, FALSE)))"),"")</f>
        <v/>
      </c>
      <c r="AM1383" s="1" t="str">
        <f>IFERROR(__xludf.DUMMYFUNCTION("""COMPUTED_VALUE"""),"")</f>
        <v/>
      </c>
      <c r="AN1383" s="1" t="str">
        <f>IFERROR(__xludf.DUMMYFUNCTION("""COMPUTED_VALUE"""),"")</f>
        <v/>
      </c>
      <c r="AO1383" s="1" t="str">
        <f>IFERROR(__xludf.DUMMYFUNCTION("""COMPUTED_VALUE"""),"")</f>
        <v/>
      </c>
      <c r="AP1383" s="1" t="str">
        <f>IFERROR(__xludf.DUMMYFUNCTION("""COMPUTED_VALUE"""),"")</f>
        <v/>
      </c>
      <c r="AR1383" s="1" t="s">
        <v>25</v>
      </c>
      <c r="AS1383" s="1" t="s">
        <v>25</v>
      </c>
      <c r="AT1383" s="1" t="s">
        <v>25</v>
      </c>
      <c r="AU1383" s="1" t="s">
        <v>25</v>
      </c>
      <c r="AV1383" s="1" t="s">
        <v>25</v>
      </c>
      <c r="AY1383" s="1" t="s">
        <v>25</v>
      </c>
      <c r="AZ1383" s="1" t="s">
        <v>25</v>
      </c>
      <c r="BA1383" s="1" t="s">
        <v>25</v>
      </c>
      <c r="BB1383" s="1" t="s">
        <v>25</v>
      </c>
      <c r="BC1383" s="1" t="s">
        <v>25</v>
      </c>
      <c r="BD1383" s="1"/>
      <c r="BE1383" s="1"/>
      <c r="BF1383" s="1"/>
      <c r="BG1383" s="1"/>
      <c r="BH1383" s="1"/>
      <c r="BI1383" s="1"/>
      <c r="BJ1383" s="1"/>
      <c r="BL1383" s="1" t="s">
        <v>25</v>
      </c>
    </row>
    <row r="1384" ht="15.75" customHeight="1">
      <c r="A1384" s="1"/>
      <c r="B1384" s="1"/>
      <c r="C1384" s="1"/>
      <c r="D1384" s="1" t="s">
        <v>25</v>
      </c>
      <c r="E1384" s="1" t="s">
        <v>25</v>
      </c>
      <c r="F1384" s="1" t="s">
        <v>25</v>
      </c>
      <c r="G1384" s="1" t="s">
        <v>25</v>
      </c>
      <c r="H1384" s="1" t="s">
        <v>25</v>
      </c>
      <c r="M1384" s="1"/>
      <c r="N1384" s="1"/>
      <c r="O1384" s="1"/>
      <c r="P1384" s="1"/>
      <c r="Q1384" s="1"/>
      <c r="S1384" s="1" t="s">
        <v>25</v>
      </c>
      <c r="T1384" s="1" t="s">
        <v>25</v>
      </c>
      <c r="U1384" s="1" t="s">
        <v>25</v>
      </c>
      <c r="V1384" s="1" t="s">
        <v>25</v>
      </c>
      <c r="W1384" s="1" t="s">
        <v>25</v>
      </c>
      <c r="Y1384" s="1" t="str">
        <f>IFERROR(__xludf.DUMMYFUNCTION("UNIQUE(S1384:W1384, TRUE)"),"")</f>
        <v/>
      </c>
      <c r="AE1384" s="1" t="str">
        <f t="shared" ref="AE1384:AI1384" si="1384">IF($A1384&lt;&gt;"", COUNTIF($D1384:$H1384, "=" &amp; Y1384),"")</f>
        <v/>
      </c>
      <c r="AF1384" s="1" t="str">
        <f t="shared" si="1384"/>
        <v/>
      </c>
      <c r="AG1384" s="1" t="str">
        <f t="shared" si="1384"/>
        <v/>
      </c>
      <c r="AH1384" s="1" t="str">
        <f t="shared" si="1384"/>
        <v/>
      </c>
      <c r="AI1384" s="1" t="str">
        <f t="shared" si="1384"/>
        <v/>
      </c>
      <c r="AJ1384" s="1" t="str">
        <f t="shared" si="3"/>
        <v/>
      </c>
      <c r="AL1384" s="1" t="str">
        <f>IFERROR(__xludf.DUMMYFUNCTION("IFERROR(TRANSPOSE(SORT(TRANSPOSE(FILTER(AE1384:AI1384, AE1384:AI1384&lt;&gt;0)),1, FALSE)))"),"")</f>
        <v/>
      </c>
      <c r="AM1384" s="1" t="str">
        <f>IFERROR(__xludf.DUMMYFUNCTION("""COMPUTED_VALUE"""),"")</f>
        <v/>
      </c>
      <c r="AN1384" s="1" t="str">
        <f>IFERROR(__xludf.DUMMYFUNCTION("""COMPUTED_VALUE"""),"")</f>
        <v/>
      </c>
      <c r="AO1384" s="1" t="str">
        <f>IFERROR(__xludf.DUMMYFUNCTION("""COMPUTED_VALUE"""),"")</f>
        <v/>
      </c>
      <c r="AP1384" s="1" t="str">
        <f>IFERROR(__xludf.DUMMYFUNCTION("""COMPUTED_VALUE"""),"")</f>
        <v/>
      </c>
      <c r="AR1384" s="1" t="s">
        <v>25</v>
      </c>
      <c r="AS1384" s="1" t="s">
        <v>25</v>
      </c>
      <c r="AT1384" s="1" t="s">
        <v>25</v>
      </c>
      <c r="AU1384" s="1" t="s">
        <v>25</v>
      </c>
      <c r="AV1384" s="1" t="s">
        <v>25</v>
      </c>
      <c r="AY1384" s="1" t="s">
        <v>25</v>
      </c>
      <c r="AZ1384" s="1" t="s">
        <v>25</v>
      </c>
      <c r="BA1384" s="1" t="s">
        <v>25</v>
      </c>
      <c r="BB1384" s="1" t="s">
        <v>25</v>
      </c>
      <c r="BC1384" s="1" t="s">
        <v>25</v>
      </c>
      <c r="BD1384" s="1"/>
      <c r="BE1384" s="1"/>
      <c r="BF1384" s="1"/>
      <c r="BG1384" s="1"/>
      <c r="BH1384" s="1"/>
      <c r="BI1384" s="1"/>
      <c r="BJ1384" s="1"/>
      <c r="BL1384" s="1" t="s">
        <v>25</v>
      </c>
    </row>
    <row r="1385" ht="15.75" customHeight="1">
      <c r="A1385" s="1"/>
      <c r="B1385" s="1"/>
      <c r="C1385" s="1"/>
      <c r="D1385" s="1" t="s">
        <v>25</v>
      </c>
      <c r="E1385" s="1" t="s">
        <v>25</v>
      </c>
      <c r="F1385" s="1" t="s">
        <v>25</v>
      </c>
      <c r="G1385" s="1" t="s">
        <v>25</v>
      </c>
      <c r="H1385" s="1" t="s">
        <v>25</v>
      </c>
      <c r="M1385" s="1"/>
      <c r="N1385" s="1"/>
      <c r="O1385" s="1"/>
      <c r="P1385" s="1"/>
      <c r="Q1385" s="1"/>
      <c r="S1385" s="1" t="s">
        <v>25</v>
      </c>
      <c r="T1385" s="1" t="s">
        <v>25</v>
      </c>
      <c r="U1385" s="1" t="s">
        <v>25</v>
      </c>
      <c r="V1385" s="1" t="s">
        <v>25</v>
      </c>
      <c r="W1385" s="1" t="s">
        <v>25</v>
      </c>
      <c r="Y1385" s="1" t="str">
        <f>IFERROR(__xludf.DUMMYFUNCTION("UNIQUE(S1385:W1385, TRUE)"),"")</f>
        <v/>
      </c>
      <c r="AE1385" s="1" t="str">
        <f t="shared" ref="AE1385:AI1385" si="1385">IF($A1385&lt;&gt;"", COUNTIF($D1385:$H1385, "=" &amp; Y1385),"")</f>
        <v/>
      </c>
      <c r="AF1385" s="1" t="str">
        <f t="shared" si="1385"/>
        <v/>
      </c>
      <c r="AG1385" s="1" t="str">
        <f t="shared" si="1385"/>
        <v/>
      </c>
      <c r="AH1385" s="1" t="str">
        <f t="shared" si="1385"/>
        <v/>
      </c>
      <c r="AI1385" s="1" t="str">
        <f t="shared" si="1385"/>
        <v/>
      </c>
      <c r="AJ1385" s="1" t="str">
        <f t="shared" si="3"/>
        <v/>
      </c>
      <c r="AL1385" s="1" t="str">
        <f>IFERROR(__xludf.DUMMYFUNCTION("IFERROR(TRANSPOSE(SORT(TRANSPOSE(FILTER(AE1385:AI1385, AE1385:AI1385&lt;&gt;0)),1, FALSE)))"),"")</f>
        <v/>
      </c>
      <c r="AM1385" s="1" t="str">
        <f>IFERROR(__xludf.DUMMYFUNCTION("""COMPUTED_VALUE"""),"")</f>
        <v/>
      </c>
      <c r="AN1385" s="1" t="str">
        <f>IFERROR(__xludf.DUMMYFUNCTION("""COMPUTED_VALUE"""),"")</f>
        <v/>
      </c>
      <c r="AO1385" s="1" t="str">
        <f>IFERROR(__xludf.DUMMYFUNCTION("""COMPUTED_VALUE"""),"")</f>
        <v/>
      </c>
      <c r="AP1385" s="1" t="str">
        <f>IFERROR(__xludf.DUMMYFUNCTION("""COMPUTED_VALUE"""),"")</f>
        <v/>
      </c>
      <c r="AR1385" s="1" t="s">
        <v>25</v>
      </c>
      <c r="AS1385" s="1" t="s">
        <v>25</v>
      </c>
      <c r="AT1385" s="1" t="s">
        <v>25</v>
      </c>
      <c r="AU1385" s="1" t="s">
        <v>25</v>
      </c>
      <c r="AV1385" s="1" t="s">
        <v>25</v>
      </c>
      <c r="AY1385" s="1" t="s">
        <v>25</v>
      </c>
      <c r="AZ1385" s="1" t="s">
        <v>25</v>
      </c>
      <c r="BA1385" s="1" t="s">
        <v>25</v>
      </c>
      <c r="BB1385" s="1" t="s">
        <v>25</v>
      </c>
      <c r="BC1385" s="1" t="s">
        <v>25</v>
      </c>
      <c r="BD1385" s="1"/>
      <c r="BE1385" s="1"/>
      <c r="BF1385" s="1"/>
      <c r="BG1385" s="1"/>
      <c r="BH1385" s="1"/>
      <c r="BI1385" s="1"/>
      <c r="BJ1385" s="1"/>
      <c r="BL1385" s="1" t="s">
        <v>25</v>
      </c>
    </row>
    <row r="1386" ht="15.75" customHeight="1">
      <c r="A1386" s="1"/>
      <c r="B1386" s="1"/>
      <c r="C1386" s="1"/>
      <c r="D1386" s="1" t="s">
        <v>25</v>
      </c>
      <c r="E1386" s="1" t="s">
        <v>25</v>
      </c>
      <c r="F1386" s="1" t="s">
        <v>25</v>
      </c>
      <c r="G1386" s="1" t="s">
        <v>25</v>
      </c>
      <c r="H1386" s="1" t="s">
        <v>25</v>
      </c>
      <c r="M1386" s="1"/>
      <c r="N1386" s="1"/>
      <c r="O1386" s="1"/>
      <c r="P1386" s="1"/>
      <c r="Q1386" s="1"/>
      <c r="S1386" s="1" t="s">
        <v>25</v>
      </c>
      <c r="T1386" s="1" t="s">
        <v>25</v>
      </c>
      <c r="U1386" s="1" t="s">
        <v>25</v>
      </c>
      <c r="V1386" s="1" t="s">
        <v>25</v>
      </c>
      <c r="W1386" s="1" t="s">
        <v>25</v>
      </c>
      <c r="Y1386" s="1" t="str">
        <f>IFERROR(__xludf.DUMMYFUNCTION("UNIQUE(S1386:W1386, TRUE)"),"")</f>
        <v/>
      </c>
      <c r="AE1386" s="1" t="str">
        <f t="shared" ref="AE1386:AI1386" si="1386">IF($A1386&lt;&gt;"", COUNTIF($D1386:$H1386, "=" &amp; Y1386),"")</f>
        <v/>
      </c>
      <c r="AF1386" s="1" t="str">
        <f t="shared" si="1386"/>
        <v/>
      </c>
      <c r="AG1386" s="1" t="str">
        <f t="shared" si="1386"/>
        <v/>
      </c>
      <c r="AH1386" s="1" t="str">
        <f t="shared" si="1386"/>
        <v/>
      </c>
      <c r="AI1386" s="1" t="str">
        <f t="shared" si="1386"/>
        <v/>
      </c>
      <c r="AJ1386" s="1" t="str">
        <f t="shared" si="3"/>
        <v/>
      </c>
      <c r="AL1386" s="1" t="str">
        <f>IFERROR(__xludf.DUMMYFUNCTION("IFERROR(TRANSPOSE(SORT(TRANSPOSE(FILTER(AE1386:AI1386, AE1386:AI1386&lt;&gt;0)),1, FALSE)))"),"")</f>
        <v/>
      </c>
      <c r="AM1386" s="1" t="str">
        <f>IFERROR(__xludf.DUMMYFUNCTION("""COMPUTED_VALUE"""),"")</f>
        <v/>
      </c>
      <c r="AN1386" s="1" t="str">
        <f>IFERROR(__xludf.DUMMYFUNCTION("""COMPUTED_VALUE"""),"")</f>
        <v/>
      </c>
      <c r="AO1386" s="1" t="str">
        <f>IFERROR(__xludf.DUMMYFUNCTION("""COMPUTED_VALUE"""),"")</f>
        <v/>
      </c>
      <c r="AP1386" s="1" t="str">
        <f>IFERROR(__xludf.DUMMYFUNCTION("""COMPUTED_VALUE"""),"")</f>
        <v/>
      </c>
      <c r="AR1386" s="1" t="s">
        <v>25</v>
      </c>
      <c r="AS1386" s="1" t="s">
        <v>25</v>
      </c>
      <c r="AT1386" s="1" t="s">
        <v>25</v>
      </c>
      <c r="AU1386" s="1" t="s">
        <v>25</v>
      </c>
      <c r="AV1386" s="1" t="s">
        <v>25</v>
      </c>
      <c r="AY1386" s="1" t="s">
        <v>25</v>
      </c>
      <c r="AZ1386" s="1" t="s">
        <v>25</v>
      </c>
      <c r="BA1386" s="1" t="s">
        <v>25</v>
      </c>
      <c r="BB1386" s="1" t="s">
        <v>25</v>
      </c>
      <c r="BC1386" s="1" t="s">
        <v>25</v>
      </c>
      <c r="BD1386" s="1"/>
      <c r="BE1386" s="1"/>
      <c r="BF1386" s="1"/>
      <c r="BG1386" s="1"/>
      <c r="BH1386" s="1"/>
      <c r="BI1386" s="1"/>
      <c r="BJ1386" s="1"/>
      <c r="BL1386" s="1" t="s">
        <v>25</v>
      </c>
    </row>
    <row r="1387" ht="15.75" customHeight="1">
      <c r="A1387" s="1"/>
      <c r="B1387" s="1"/>
      <c r="C1387" s="1"/>
      <c r="D1387" s="1" t="s">
        <v>25</v>
      </c>
      <c r="E1387" s="1" t="s">
        <v>25</v>
      </c>
      <c r="F1387" s="1" t="s">
        <v>25</v>
      </c>
      <c r="G1387" s="1" t="s">
        <v>25</v>
      </c>
      <c r="H1387" s="1" t="s">
        <v>25</v>
      </c>
      <c r="M1387" s="1"/>
      <c r="N1387" s="1"/>
      <c r="O1387" s="1"/>
      <c r="P1387" s="1"/>
      <c r="Q1387" s="1"/>
      <c r="S1387" s="1" t="s">
        <v>25</v>
      </c>
      <c r="T1387" s="1" t="s">
        <v>25</v>
      </c>
      <c r="U1387" s="1" t="s">
        <v>25</v>
      </c>
      <c r="V1387" s="1" t="s">
        <v>25</v>
      </c>
      <c r="W1387" s="1" t="s">
        <v>25</v>
      </c>
      <c r="Y1387" s="1" t="str">
        <f>IFERROR(__xludf.DUMMYFUNCTION("UNIQUE(S1387:W1387, TRUE)"),"")</f>
        <v/>
      </c>
      <c r="AE1387" s="1" t="str">
        <f t="shared" ref="AE1387:AI1387" si="1387">IF($A1387&lt;&gt;"", COUNTIF($D1387:$H1387, "=" &amp; Y1387),"")</f>
        <v/>
      </c>
      <c r="AF1387" s="1" t="str">
        <f t="shared" si="1387"/>
        <v/>
      </c>
      <c r="AG1387" s="1" t="str">
        <f t="shared" si="1387"/>
        <v/>
      </c>
      <c r="AH1387" s="1" t="str">
        <f t="shared" si="1387"/>
        <v/>
      </c>
      <c r="AI1387" s="1" t="str">
        <f t="shared" si="1387"/>
        <v/>
      </c>
      <c r="AJ1387" s="1" t="str">
        <f t="shared" si="3"/>
        <v/>
      </c>
      <c r="AL1387" s="1" t="str">
        <f>IFERROR(__xludf.DUMMYFUNCTION("IFERROR(TRANSPOSE(SORT(TRANSPOSE(FILTER(AE1387:AI1387, AE1387:AI1387&lt;&gt;0)),1, FALSE)))"),"")</f>
        <v/>
      </c>
      <c r="AM1387" s="1" t="str">
        <f>IFERROR(__xludf.DUMMYFUNCTION("""COMPUTED_VALUE"""),"")</f>
        <v/>
      </c>
      <c r="AN1387" s="1" t="str">
        <f>IFERROR(__xludf.DUMMYFUNCTION("""COMPUTED_VALUE"""),"")</f>
        <v/>
      </c>
      <c r="AO1387" s="1" t="str">
        <f>IFERROR(__xludf.DUMMYFUNCTION("""COMPUTED_VALUE"""),"")</f>
        <v/>
      </c>
      <c r="AP1387" s="1" t="str">
        <f>IFERROR(__xludf.DUMMYFUNCTION("""COMPUTED_VALUE"""),"")</f>
        <v/>
      </c>
      <c r="AR1387" s="1" t="s">
        <v>25</v>
      </c>
      <c r="AS1387" s="1" t="s">
        <v>25</v>
      </c>
      <c r="AT1387" s="1" t="s">
        <v>25</v>
      </c>
      <c r="AU1387" s="1" t="s">
        <v>25</v>
      </c>
      <c r="AV1387" s="1" t="s">
        <v>25</v>
      </c>
      <c r="AY1387" s="1" t="s">
        <v>25</v>
      </c>
      <c r="AZ1387" s="1" t="s">
        <v>25</v>
      </c>
      <c r="BA1387" s="1" t="s">
        <v>25</v>
      </c>
      <c r="BB1387" s="1" t="s">
        <v>25</v>
      </c>
      <c r="BC1387" s="1" t="s">
        <v>25</v>
      </c>
      <c r="BD1387" s="1"/>
      <c r="BE1387" s="1"/>
      <c r="BF1387" s="1"/>
      <c r="BG1387" s="1"/>
      <c r="BH1387" s="1"/>
      <c r="BI1387" s="1"/>
      <c r="BJ1387" s="1"/>
      <c r="BL1387" s="1" t="s">
        <v>25</v>
      </c>
    </row>
    <row r="1388" ht="15.75" customHeight="1">
      <c r="A1388" s="1"/>
      <c r="B1388" s="1"/>
      <c r="C1388" s="1"/>
      <c r="D1388" s="1" t="s">
        <v>25</v>
      </c>
      <c r="E1388" s="1" t="s">
        <v>25</v>
      </c>
      <c r="F1388" s="1" t="s">
        <v>25</v>
      </c>
      <c r="G1388" s="1" t="s">
        <v>25</v>
      </c>
      <c r="H1388" s="1" t="s">
        <v>25</v>
      </c>
      <c r="M1388" s="1"/>
      <c r="N1388" s="1"/>
      <c r="O1388" s="1"/>
      <c r="P1388" s="1"/>
      <c r="Q1388" s="1"/>
      <c r="S1388" s="1" t="s">
        <v>25</v>
      </c>
      <c r="T1388" s="1" t="s">
        <v>25</v>
      </c>
      <c r="U1388" s="1" t="s">
        <v>25</v>
      </c>
      <c r="V1388" s="1" t="s">
        <v>25</v>
      </c>
      <c r="W1388" s="1" t="s">
        <v>25</v>
      </c>
      <c r="Y1388" s="1" t="str">
        <f>IFERROR(__xludf.DUMMYFUNCTION("UNIQUE(S1388:W1388, TRUE)"),"")</f>
        <v/>
      </c>
      <c r="AE1388" s="1" t="str">
        <f t="shared" ref="AE1388:AI1388" si="1388">IF($A1388&lt;&gt;"", COUNTIF($D1388:$H1388, "=" &amp; Y1388),"")</f>
        <v/>
      </c>
      <c r="AF1388" s="1" t="str">
        <f t="shared" si="1388"/>
        <v/>
      </c>
      <c r="AG1388" s="1" t="str">
        <f t="shared" si="1388"/>
        <v/>
      </c>
      <c r="AH1388" s="1" t="str">
        <f t="shared" si="1388"/>
        <v/>
      </c>
      <c r="AI1388" s="1" t="str">
        <f t="shared" si="1388"/>
        <v/>
      </c>
      <c r="AJ1388" s="1" t="str">
        <f t="shared" si="3"/>
        <v/>
      </c>
      <c r="AL1388" s="1" t="str">
        <f>IFERROR(__xludf.DUMMYFUNCTION("IFERROR(TRANSPOSE(SORT(TRANSPOSE(FILTER(AE1388:AI1388, AE1388:AI1388&lt;&gt;0)),1, FALSE)))"),"")</f>
        <v/>
      </c>
      <c r="AM1388" s="1" t="str">
        <f>IFERROR(__xludf.DUMMYFUNCTION("""COMPUTED_VALUE"""),"")</f>
        <v/>
      </c>
      <c r="AN1388" s="1" t="str">
        <f>IFERROR(__xludf.DUMMYFUNCTION("""COMPUTED_VALUE"""),"")</f>
        <v/>
      </c>
      <c r="AO1388" s="1" t="str">
        <f>IFERROR(__xludf.DUMMYFUNCTION("""COMPUTED_VALUE"""),"")</f>
        <v/>
      </c>
      <c r="AP1388" s="1" t="str">
        <f>IFERROR(__xludf.DUMMYFUNCTION("""COMPUTED_VALUE"""),"")</f>
        <v/>
      </c>
      <c r="AR1388" s="1" t="s">
        <v>25</v>
      </c>
      <c r="AS1388" s="1" t="s">
        <v>25</v>
      </c>
      <c r="AT1388" s="1" t="s">
        <v>25</v>
      </c>
      <c r="AU1388" s="1" t="s">
        <v>25</v>
      </c>
      <c r="AV1388" s="1" t="s">
        <v>25</v>
      </c>
      <c r="AY1388" s="1" t="s">
        <v>25</v>
      </c>
      <c r="AZ1388" s="1" t="s">
        <v>25</v>
      </c>
      <c r="BA1388" s="1" t="s">
        <v>25</v>
      </c>
      <c r="BB1388" s="1" t="s">
        <v>25</v>
      </c>
      <c r="BC1388" s="1" t="s">
        <v>25</v>
      </c>
      <c r="BD1388" s="1"/>
      <c r="BE1388" s="1"/>
      <c r="BF1388" s="1"/>
      <c r="BG1388" s="1"/>
      <c r="BH1388" s="1"/>
      <c r="BI1388" s="1"/>
      <c r="BJ1388" s="1"/>
      <c r="BL1388" s="1" t="s">
        <v>25</v>
      </c>
    </row>
    <row r="1389" ht="15.75" customHeight="1">
      <c r="A1389" s="1"/>
      <c r="B1389" s="1"/>
      <c r="C1389" s="1"/>
      <c r="D1389" s="1" t="s">
        <v>25</v>
      </c>
      <c r="E1389" s="1" t="s">
        <v>25</v>
      </c>
      <c r="F1389" s="1" t="s">
        <v>25</v>
      </c>
      <c r="G1389" s="1" t="s">
        <v>25</v>
      </c>
      <c r="H1389" s="1" t="s">
        <v>25</v>
      </c>
      <c r="M1389" s="1"/>
      <c r="N1389" s="1"/>
      <c r="O1389" s="1"/>
      <c r="P1389" s="1"/>
      <c r="Q1389" s="1"/>
      <c r="S1389" s="1" t="s">
        <v>25</v>
      </c>
      <c r="T1389" s="1" t="s">
        <v>25</v>
      </c>
      <c r="U1389" s="1" t="s">
        <v>25</v>
      </c>
      <c r="V1389" s="1" t="s">
        <v>25</v>
      </c>
      <c r="W1389" s="1" t="s">
        <v>25</v>
      </c>
      <c r="Y1389" s="1" t="str">
        <f>IFERROR(__xludf.DUMMYFUNCTION("UNIQUE(S1389:W1389, TRUE)"),"")</f>
        <v/>
      </c>
      <c r="AE1389" s="1" t="str">
        <f t="shared" ref="AE1389:AI1389" si="1389">IF($A1389&lt;&gt;"", COUNTIF($D1389:$H1389, "=" &amp; Y1389),"")</f>
        <v/>
      </c>
      <c r="AF1389" s="1" t="str">
        <f t="shared" si="1389"/>
        <v/>
      </c>
      <c r="AG1389" s="1" t="str">
        <f t="shared" si="1389"/>
        <v/>
      </c>
      <c r="AH1389" s="1" t="str">
        <f t="shared" si="1389"/>
        <v/>
      </c>
      <c r="AI1389" s="1" t="str">
        <f t="shared" si="1389"/>
        <v/>
      </c>
      <c r="AJ1389" s="1" t="str">
        <f t="shared" si="3"/>
        <v/>
      </c>
      <c r="AL1389" s="1" t="str">
        <f>IFERROR(__xludf.DUMMYFUNCTION("IFERROR(TRANSPOSE(SORT(TRANSPOSE(FILTER(AE1389:AI1389, AE1389:AI1389&lt;&gt;0)),1, FALSE)))"),"")</f>
        <v/>
      </c>
      <c r="AM1389" s="1" t="str">
        <f>IFERROR(__xludf.DUMMYFUNCTION("""COMPUTED_VALUE"""),"")</f>
        <v/>
      </c>
      <c r="AN1389" s="1" t="str">
        <f>IFERROR(__xludf.DUMMYFUNCTION("""COMPUTED_VALUE"""),"")</f>
        <v/>
      </c>
      <c r="AO1389" s="1" t="str">
        <f>IFERROR(__xludf.DUMMYFUNCTION("""COMPUTED_VALUE"""),"")</f>
        <v/>
      </c>
      <c r="AP1389" s="1" t="str">
        <f>IFERROR(__xludf.DUMMYFUNCTION("""COMPUTED_VALUE"""),"")</f>
        <v/>
      </c>
      <c r="AR1389" s="1" t="s">
        <v>25</v>
      </c>
      <c r="AS1389" s="1" t="s">
        <v>25</v>
      </c>
      <c r="AT1389" s="1" t="s">
        <v>25</v>
      </c>
      <c r="AU1389" s="1" t="s">
        <v>25</v>
      </c>
      <c r="AV1389" s="1" t="s">
        <v>25</v>
      </c>
      <c r="AY1389" s="1" t="s">
        <v>25</v>
      </c>
      <c r="AZ1389" s="1" t="s">
        <v>25</v>
      </c>
      <c r="BA1389" s="1" t="s">
        <v>25</v>
      </c>
      <c r="BB1389" s="1" t="s">
        <v>25</v>
      </c>
      <c r="BC1389" s="1" t="s">
        <v>25</v>
      </c>
      <c r="BD1389" s="1"/>
      <c r="BE1389" s="1"/>
      <c r="BF1389" s="1"/>
      <c r="BG1389" s="1"/>
      <c r="BH1389" s="1"/>
      <c r="BI1389" s="1"/>
      <c r="BJ1389" s="1"/>
      <c r="BL1389" s="1" t="s">
        <v>25</v>
      </c>
    </row>
    <row r="1390" ht="15.75" customHeight="1">
      <c r="A1390" s="1"/>
      <c r="B1390" s="1"/>
      <c r="C1390" s="1"/>
      <c r="D1390" s="1" t="s">
        <v>25</v>
      </c>
      <c r="E1390" s="1" t="s">
        <v>25</v>
      </c>
      <c r="F1390" s="1" t="s">
        <v>25</v>
      </c>
      <c r="G1390" s="1" t="s">
        <v>25</v>
      </c>
      <c r="H1390" s="1" t="s">
        <v>25</v>
      </c>
      <c r="M1390" s="1"/>
      <c r="N1390" s="1"/>
      <c r="O1390" s="1"/>
      <c r="P1390" s="1"/>
      <c r="Q1390" s="1"/>
      <c r="S1390" s="1" t="s">
        <v>25</v>
      </c>
      <c r="T1390" s="1" t="s">
        <v>25</v>
      </c>
      <c r="U1390" s="1" t="s">
        <v>25</v>
      </c>
      <c r="V1390" s="1" t="s">
        <v>25</v>
      </c>
      <c r="W1390" s="1" t="s">
        <v>25</v>
      </c>
      <c r="Y1390" s="1" t="str">
        <f>IFERROR(__xludf.DUMMYFUNCTION("UNIQUE(S1390:W1390, TRUE)"),"")</f>
        <v/>
      </c>
      <c r="AE1390" s="1" t="str">
        <f t="shared" ref="AE1390:AI1390" si="1390">IF($A1390&lt;&gt;"", COUNTIF($D1390:$H1390, "=" &amp; Y1390),"")</f>
        <v/>
      </c>
      <c r="AF1390" s="1" t="str">
        <f t="shared" si="1390"/>
        <v/>
      </c>
      <c r="AG1390" s="1" t="str">
        <f t="shared" si="1390"/>
        <v/>
      </c>
      <c r="AH1390" s="1" t="str">
        <f t="shared" si="1390"/>
        <v/>
      </c>
      <c r="AI1390" s="1" t="str">
        <f t="shared" si="1390"/>
        <v/>
      </c>
      <c r="AJ1390" s="1" t="str">
        <f t="shared" si="3"/>
        <v/>
      </c>
      <c r="AL1390" s="1" t="str">
        <f>IFERROR(__xludf.DUMMYFUNCTION("IFERROR(TRANSPOSE(SORT(TRANSPOSE(FILTER(AE1390:AI1390, AE1390:AI1390&lt;&gt;0)),1, FALSE)))"),"")</f>
        <v/>
      </c>
      <c r="AM1390" s="1" t="str">
        <f>IFERROR(__xludf.DUMMYFUNCTION("""COMPUTED_VALUE"""),"")</f>
        <v/>
      </c>
      <c r="AN1390" s="1" t="str">
        <f>IFERROR(__xludf.DUMMYFUNCTION("""COMPUTED_VALUE"""),"")</f>
        <v/>
      </c>
      <c r="AO1390" s="1" t="str">
        <f>IFERROR(__xludf.DUMMYFUNCTION("""COMPUTED_VALUE"""),"")</f>
        <v/>
      </c>
      <c r="AP1390" s="1" t="str">
        <f>IFERROR(__xludf.DUMMYFUNCTION("""COMPUTED_VALUE"""),"")</f>
        <v/>
      </c>
      <c r="AR1390" s="1" t="s">
        <v>25</v>
      </c>
      <c r="AS1390" s="1" t="s">
        <v>25</v>
      </c>
      <c r="AT1390" s="1" t="s">
        <v>25</v>
      </c>
      <c r="AU1390" s="1" t="s">
        <v>25</v>
      </c>
      <c r="AV1390" s="1" t="s">
        <v>25</v>
      </c>
      <c r="AY1390" s="1" t="s">
        <v>25</v>
      </c>
      <c r="AZ1390" s="1" t="s">
        <v>25</v>
      </c>
      <c r="BA1390" s="1" t="s">
        <v>25</v>
      </c>
      <c r="BB1390" s="1" t="s">
        <v>25</v>
      </c>
      <c r="BC1390" s="1" t="s">
        <v>25</v>
      </c>
      <c r="BD1390" s="1"/>
      <c r="BE1390" s="1"/>
      <c r="BF1390" s="1"/>
      <c r="BG1390" s="1"/>
      <c r="BH1390" s="1"/>
      <c r="BI1390" s="1"/>
      <c r="BJ1390" s="1"/>
      <c r="BL1390" s="1" t="s">
        <v>25</v>
      </c>
    </row>
    <row r="1391" ht="15.75" customHeight="1">
      <c r="A1391" s="1"/>
      <c r="B1391" s="1"/>
      <c r="C1391" s="1"/>
      <c r="D1391" s="1" t="s">
        <v>25</v>
      </c>
      <c r="E1391" s="1" t="s">
        <v>25</v>
      </c>
      <c r="F1391" s="1" t="s">
        <v>25</v>
      </c>
      <c r="G1391" s="1" t="s">
        <v>25</v>
      </c>
      <c r="H1391" s="1" t="s">
        <v>25</v>
      </c>
      <c r="M1391" s="1"/>
      <c r="N1391" s="1"/>
      <c r="O1391" s="1"/>
      <c r="P1391" s="1"/>
      <c r="Q1391" s="1"/>
      <c r="S1391" s="1" t="s">
        <v>25</v>
      </c>
      <c r="T1391" s="1" t="s">
        <v>25</v>
      </c>
      <c r="U1391" s="1" t="s">
        <v>25</v>
      </c>
      <c r="V1391" s="1" t="s">
        <v>25</v>
      </c>
      <c r="W1391" s="1" t="s">
        <v>25</v>
      </c>
      <c r="Y1391" s="1" t="str">
        <f>IFERROR(__xludf.DUMMYFUNCTION("UNIQUE(S1391:W1391, TRUE)"),"")</f>
        <v/>
      </c>
      <c r="AE1391" s="1" t="str">
        <f t="shared" ref="AE1391:AI1391" si="1391">IF($A1391&lt;&gt;"", COUNTIF($D1391:$H1391, "=" &amp; Y1391),"")</f>
        <v/>
      </c>
      <c r="AF1391" s="1" t="str">
        <f t="shared" si="1391"/>
        <v/>
      </c>
      <c r="AG1391" s="1" t="str">
        <f t="shared" si="1391"/>
        <v/>
      </c>
      <c r="AH1391" s="1" t="str">
        <f t="shared" si="1391"/>
        <v/>
      </c>
      <c r="AI1391" s="1" t="str">
        <f t="shared" si="1391"/>
        <v/>
      </c>
      <c r="AJ1391" s="1" t="str">
        <f t="shared" si="3"/>
        <v/>
      </c>
      <c r="AL1391" s="1" t="str">
        <f>IFERROR(__xludf.DUMMYFUNCTION("IFERROR(TRANSPOSE(SORT(TRANSPOSE(FILTER(AE1391:AI1391, AE1391:AI1391&lt;&gt;0)),1, FALSE)))"),"")</f>
        <v/>
      </c>
      <c r="AM1391" s="1" t="str">
        <f>IFERROR(__xludf.DUMMYFUNCTION("""COMPUTED_VALUE"""),"")</f>
        <v/>
      </c>
      <c r="AN1391" s="1" t="str">
        <f>IFERROR(__xludf.DUMMYFUNCTION("""COMPUTED_VALUE"""),"")</f>
        <v/>
      </c>
      <c r="AO1391" s="1" t="str">
        <f>IFERROR(__xludf.DUMMYFUNCTION("""COMPUTED_VALUE"""),"")</f>
        <v/>
      </c>
      <c r="AP1391" s="1" t="str">
        <f>IFERROR(__xludf.DUMMYFUNCTION("""COMPUTED_VALUE"""),"")</f>
        <v/>
      </c>
      <c r="AR1391" s="1" t="s">
        <v>25</v>
      </c>
      <c r="AS1391" s="1" t="s">
        <v>25</v>
      </c>
      <c r="AT1391" s="1" t="s">
        <v>25</v>
      </c>
      <c r="AU1391" s="1" t="s">
        <v>25</v>
      </c>
      <c r="AV1391" s="1" t="s">
        <v>25</v>
      </c>
      <c r="AY1391" s="1" t="s">
        <v>25</v>
      </c>
      <c r="AZ1391" s="1" t="s">
        <v>25</v>
      </c>
      <c r="BA1391" s="1" t="s">
        <v>25</v>
      </c>
      <c r="BB1391" s="1" t="s">
        <v>25</v>
      </c>
      <c r="BC1391" s="1" t="s">
        <v>25</v>
      </c>
      <c r="BD1391" s="1"/>
      <c r="BE1391" s="1"/>
      <c r="BF1391" s="1"/>
      <c r="BG1391" s="1"/>
      <c r="BH1391" s="1"/>
      <c r="BI1391" s="1"/>
      <c r="BJ1391" s="1"/>
      <c r="BL1391" s="1" t="s">
        <v>25</v>
      </c>
    </row>
    <row r="1392" ht="15.75" customHeight="1">
      <c r="A1392" s="1"/>
      <c r="B1392" s="1"/>
      <c r="C1392" s="1"/>
      <c r="D1392" s="1" t="s">
        <v>25</v>
      </c>
      <c r="E1392" s="1" t="s">
        <v>25</v>
      </c>
      <c r="F1392" s="1" t="s">
        <v>25</v>
      </c>
      <c r="G1392" s="1" t="s">
        <v>25</v>
      </c>
      <c r="H1392" s="1" t="s">
        <v>25</v>
      </c>
      <c r="M1392" s="1"/>
      <c r="N1392" s="1"/>
      <c r="O1392" s="1"/>
      <c r="P1392" s="1"/>
      <c r="Q1392" s="1"/>
      <c r="S1392" s="1" t="s">
        <v>25</v>
      </c>
      <c r="T1392" s="1" t="s">
        <v>25</v>
      </c>
      <c r="U1392" s="1" t="s">
        <v>25</v>
      </c>
      <c r="V1392" s="1" t="s">
        <v>25</v>
      </c>
      <c r="W1392" s="1" t="s">
        <v>25</v>
      </c>
      <c r="Y1392" s="1" t="str">
        <f>IFERROR(__xludf.DUMMYFUNCTION("UNIQUE(S1392:W1392, TRUE)"),"")</f>
        <v/>
      </c>
      <c r="AE1392" s="1" t="str">
        <f t="shared" ref="AE1392:AI1392" si="1392">IF($A1392&lt;&gt;"", COUNTIF($D1392:$H1392, "=" &amp; Y1392),"")</f>
        <v/>
      </c>
      <c r="AF1392" s="1" t="str">
        <f t="shared" si="1392"/>
        <v/>
      </c>
      <c r="AG1392" s="1" t="str">
        <f t="shared" si="1392"/>
        <v/>
      </c>
      <c r="AH1392" s="1" t="str">
        <f t="shared" si="1392"/>
        <v/>
      </c>
      <c r="AI1392" s="1" t="str">
        <f t="shared" si="1392"/>
        <v/>
      </c>
      <c r="AJ1392" s="1" t="str">
        <f t="shared" si="3"/>
        <v/>
      </c>
      <c r="AL1392" s="1" t="str">
        <f>IFERROR(__xludf.DUMMYFUNCTION("IFERROR(TRANSPOSE(SORT(TRANSPOSE(FILTER(AE1392:AI1392, AE1392:AI1392&lt;&gt;0)),1, FALSE)))"),"")</f>
        <v/>
      </c>
      <c r="AM1392" s="1" t="str">
        <f>IFERROR(__xludf.DUMMYFUNCTION("""COMPUTED_VALUE"""),"")</f>
        <v/>
      </c>
      <c r="AN1392" s="1" t="str">
        <f>IFERROR(__xludf.DUMMYFUNCTION("""COMPUTED_VALUE"""),"")</f>
        <v/>
      </c>
      <c r="AO1392" s="1" t="str">
        <f>IFERROR(__xludf.DUMMYFUNCTION("""COMPUTED_VALUE"""),"")</f>
        <v/>
      </c>
      <c r="AP1392" s="1" t="str">
        <f>IFERROR(__xludf.DUMMYFUNCTION("""COMPUTED_VALUE"""),"")</f>
        <v/>
      </c>
      <c r="AR1392" s="1" t="s">
        <v>25</v>
      </c>
      <c r="AS1392" s="1" t="s">
        <v>25</v>
      </c>
      <c r="AT1392" s="1" t="s">
        <v>25</v>
      </c>
      <c r="AU1392" s="1" t="s">
        <v>25</v>
      </c>
      <c r="AV1392" s="1" t="s">
        <v>25</v>
      </c>
      <c r="AY1392" s="1" t="s">
        <v>25</v>
      </c>
      <c r="AZ1392" s="1" t="s">
        <v>25</v>
      </c>
      <c r="BA1392" s="1" t="s">
        <v>25</v>
      </c>
      <c r="BB1392" s="1" t="s">
        <v>25</v>
      </c>
      <c r="BC1392" s="1" t="s">
        <v>25</v>
      </c>
      <c r="BD1392" s="1"/>
      <c r="BE1392" s="1"/>
      <c r="BF1392" s="1"/>
      <c r="BG1392" s="1"/>
      <c r="BH1392" s="1"/>
      <c r="BI1392" s="1"/>
      <c r="BJ1392" s="1"/>
      <c r="BL1392" s="1" t="s">
        <v>25</v>
      </c>
    </row>
    <row r="1393" ht="15.75" customHeight="1">
      <c r="A1393" s="1"/>
      <c r="B1393" s="1"/>
      <c r="C1393" s="1"/>
      <c r="D1393" s="1" t="s">
        <v>25</v>
      </c>
      <c r="E1393" s="1" t="s">
        <v>25</v>
      </c>
      <c r="F1393" s="1" t="s">
        <v>25</v>
      </c>
      <c r="G1393" s="1" t="s">
        <v>25</v>
      </c>
      <c r="H1393" s="1" t="s">
        <v>25</v>
      </c>
      <c r="M1393" s="1"/>
      <c r="N1393" s="1"/>
      <c r="O1393" s="1"/>
      <c r="P1393" s="1"/>
      <c r="Q1393" s="1"/>
      <c r="S1393" s="1" t="s">
        <v>25</v>
      </c>
      <c r="T1393" s="1" t="s">
        <v>25</v>
      </c>
      <c r="U1393" s="1" t="s">
        <v>25</v>
      </c>
      <c r="V1393" s="1" t="s">
        <v>25</v>
      </c>
      <c r="W1393" s="1" t="s">
        <v>25</v>
      </c>
      <c r="Y1393" s="1" t="str">
        <f>IFERROR(__xludf.DUMMYFUNCTION("UNIQUE(S1393:W1393, TRUE)"),"")</f>
        <v/>
      </c>
      <c r="AE1393" s="1" t="str">
        <f t="shared" ref="AE1393:AI1393" si="1393">IF($A1393&lt;&gt;"", COUNTIF($D1393:$H1393, "=" &amp; Y1393),"")</f>
        <v/>
      </c>
      <c r="AF1393" s="1" t="str">
        <f t="shared" si="1393"/>
        <v/>
      </c>
      <c r="AG1393" s="1" t="str">
        <f t="shared" si="1393"/>
        <v/>
      </c>
      <c r="AH1393" s="1" t="str">
        <f t="shared" si="1393"/>
        <v/>
      </c>
      <c r="AI1393" s="1" t="str">
        <f t="shared" si="1393"/>
        <v/>
      </c>
      <c r="AJ1393" s="1" t="str">
        <f t="shared" si="3"/>
        <v/>
      </c>
      <c r="AL1393" s="1" t="str">
        <f>IFERROR(__xludf.DUMMYFUNCTION("IFERROR(TRANSPOSE(SORT(TRANSPOSE(FILTER(AE1393:AI1393, AE1393:AI1393&lt;&gt;0)),1, FALSE)))"),"")</f>
        <v/>
      </c>
      <c r="AM1393" s="1" t="str">
        <f>IFERROR(__xludf.DUMMYFUNCTION("""COMPUTED_VALUE"""),"")</f>
        <v/>
      </c>
      <c r="AN1393" s="1" t="str">
        <f>IFERROR(__xludf.DUMMYFUNCTION("""COMPUTED_VALUE"""),"")</f>
        <v/>
      </c>
      <c r="AO1393" s="1" t="str">
        <f>IFERROR(__xludf.DUMMYFUNCTION("""COMPUTED_VALUE"""),"")</f>
        <v/>
      </c>
      <c r="AP1393" s="1" t="str">
        <f>IFERROR(__xludf.DUMMYFUNCTION("""COMPUTED_VALUE"""),"")</f>
        <v/>
      </c>
      <c r="AR1393" s="1" t="s">
        <v>25</v>
      </c>
      <c r="AS1393" s="1" t="s">
        <v>25</v>
      </c>
      <c r="AT1393" s="1" t="s">
        <v>25</v>
      </c>
      <c r="AU1393" s="1" t="s">
        <v>25</v>
      </c>
      <c r="AV1393" s="1" t="s">
        <v>25</v>
      </c>
      <c r="AY1393" s="1" t="s">
        <v>25</v>
      </c>
      <c r="AZ1393" s="1" t="s">
        <v>25</v>
      </c>
      <c r="BA1393" s="1" t="s">
        <v>25</v>
      </c>
      <c r="BB1393" s="1" t="s">
        <v>25</v>
      </c>
      <c r="BC1393" s="1" t="s">
        <v>25</v>
      </c>
      <c r="BD1393" s="1"/>
      <c r="BE1393" s="1"/>
      <c r="BF1393" s="1"/>
      <c r="BG1393" s="1"/>
      <c r="BH1393" s="1"/>
      <c r="BI1393" s="1"/>
      <c r="BJ1393" s="1"/>
      <c r="BL1393" s="1" t="s">
        <v>25</v>
      </c>
    </row>
    <row r="1394" ht="15.75" customHeight="1">
      <c r="A1394" s="1"/>
      <c r="B1394" s="1"/>
      <c r="C1394" s="1"/>
      <c r="D1394" s="1" t="s">
        <v>25</v>
      </c>
      <c r="E1394" s="1" t="s">
        <v>25</v>
      </c>
      <c r="F1394" s="1" t="s">
        <v>25</v>
      </c>
      <c r="G1394" s="1" t="s">
        <v>25</v>
      </c>
      <c r="H1394" s="1" t="s">
        <v>25</v>
      </c>
      <c r="M1394" s="1"/>
      <c r="N1394" s="1"/>
      <c r="O1394" s="1"/>
      <c r="P1394" s="1"/>
      <c r="Q1394" s="1"/>
      <c r="S1394" s="1" t="s">
        <v>25</v>
      </c>
      <c r="T1394" s="1" t="s">
        <v>25</v>
      </c>
      <c r="U1394" s="1" t="s">
        <v>25</v>
      </c>
      <c r="V1394" s="1" t="s">
        <v>25</v>
      </c>
      <c r="W1394" s="1" t="s">
        <v>25</v>
      </c>
      <c r="Y1394" s="1" t="str">
        <f>IFERROR(__xludf.DUMMYFUNCTION("UNIQUE(S1394:W1394, TRUE)"),"")</f>
        <v/>
      </c>
      <c r="AE1394" s="1" t="str">
        <f t="shared" ref="AE1394:AI1394" si="1394">IF($A1394&lt;&gt;"", COUNTIF($D1394:$H1394, "=" &amp; Y1394),"")</f>
        <v/>
      </c>
      <c r="AF1394" s="1" t="str">
        <f t="shared" si="1394"/>
        <v/>
      </c>
      <c r="AG1394" s="1" t="str">
        <f t="shared" si="1394"/>
        <v/>
      </c>
      <c r="AH1394" s="1" t="str">
        <f t="shared" si="1394"/>
        <v/>
      </c>
      <c r="AI1394" s="1" t="str">
        <f t="shared" si="1394"/>
        <v/>
      </c>
      <c r="AJ1394" s="1" t="str">
        <f t="shared" si="3"/>
        <v/>
      </c>
      <c r="AL1394" s="1" t="str">
        <f>IFERROR(__xludf.DUMMYFUNCTION("IFERROR(TRANSPOSE(SORT(TRANSPOSE(FILTER(AE1394:AI1394, AE1394:AI1394&lt;&gt;0)),1, FALSE)))"),"")</f>
        <v/>
      </c>
      <c r="AM1394" s="1" t="str">
        <f>IFERROR(__xludf.DUMMYFUNCTION("""COMPUTED_VALUE"""),"")</f>
        <v/>
      </c>
      <c r="AN1394" s="1" t="str">
        <f>IFERROR(__xludf.DUMMYFUNCTION("""COMPUTED_VALUE"""),"")</f>
        <v/>
      </c>
      <c r="AO1394" s="1" t="str">
        <f>IFERROR(__xludf.DUMMYFUNCTION("""COMPUTED_VALUE"""),"")</f>
        <v/>
      </c>
      <c r="AP1394" s="1" t="str">
        <f>IFERROR(__xludf.DUMMYFUNCTION("""COMPUTED_VALUE"""),"")</f>
        <v/>
      </c>
      <c r="AR1394" s="1" t="s">
        <v>25</v>
      </c>
      <c r="AS1394" s="1" t="s">
        <v>25</v>
      </c>
      <c r="AT1394" s="1" t="s">
        <v>25</v>
      </c>
      <c r="AU1394" s="1" t="s">
        <v>25</v>
      </c>
      <c r="AV1394" s="1" t="s">
        <v>25</v>
      </c>
      <c r="AY1394" s="1" t="s">
        <v>25</v>
      </c>
      <c r="AZ1394" s="1" t="s">
        <v>25</v>
      </c>
      <c r="BA1394" s="1" t="s">
        <v>25</v>
      </c>
      <c r="BB1394" s="1" t="s">
        <v>25</v>
      </c>
      <c r="BC1394" s="1" t="s">
        <v>25</v>
      </c>
      <c r="BD1394" s="1"/>
      <c r="BE1394" s="1"/>
      <c r="BF1394" s="1"/>
      <c r="BG1394" s="1"/>
      <c r="BH1394" s="1"/>
      <c r="BI1394" s="1"/>
      <c r="BJ1394" s="1"/>
      <c r="BL1394" s="1" t="s">
        <v>25</v>
      </c>
    </row>
    <row r="1395" ht="15.75" customHeight="1">
      <c r="A1395" s="1"/>
      <c r="B1395" s="1"/>
      <c r="C1395" s="1"/>
      <c r="D1395" s="1" t="s">
        <v>25</v>
      </c>
      <c r="E1395" s="1" t="s">
        <v>25</v>
      </c>
      <c r="F1395" s="1" t="s">
        <v>25</v>
      </c>
      <c r="G1395" s="1" t="s">
        <v>25</v>
      </c>
      <c r="H1395" s="1" t="s">
        <v>25</v>
      </c>
      <c r="M1395" s="1"/>
      <c r="N1395" s="1"/>
      <c r="O1395" s="1"/>
      <c r="P1395" s="1"/>
      <c r="Q1395" s="1"/>
      <c r="S1395" s="1" t="s">
        <v>25</v>
      </c>
      <c r="T1395" s="1" t="s">
        <v>25</v>
      </c>
      <c r="U1395" s="1" t="s">
        <v>25</v>
      </c>
      <c r="V1395" s="1" t="s">
        <v>25</v>
      </c>
      <c r="W1395" s="1" t="s">
        <v>25</v>
      </c>
      <c r="Y1395" s="1" t="str">
        <f>IFERROR(__xludf.DUMMYFUNCTION("UNIQUE(S1395:W1395, TRUE)"),"")</f>
        <v/>
      </c>
      <c r="AE1395" s="1" t="str">
        <f t="shared" ref="AE1395:AI1395" si="1395">IF($A1395&lt;&gt;"", COUNTIF($D1395:$H1395, "=" &amp; Y1395),"")</f>
        <v/>
      </c>
      <c r="AF1395" s="1" t="str">
        <f t="shared" si="1395"/>
        <v/>
      </c>
      <c r="AG1395" s="1" t="str">
        <f t="shared" si="1395"/>
        <v/>
      </c>
      <c r="AH1395" s="1" t="str">
        <f t="shared" si="1395"/>
        <v/>
      </c>
      <c r="AI1395" s="1" t="str">
        <f t="shared" si="1395"/>
        <v/>
      </c>
      <c r="AJ1395" s="1" t="str">
        <f t="shared" si="3"/>
        <v/>
      </c>
      <c r="AL1395" s="1" t="str">
        <f>IFERROR(__xludf.DUMMYFUNCTION("IFERROR(TRANSPOSE(SORT(TRANSPOSE(FILTER(AE1395:AI1395, AE1395:AI1395&lt;&gt;0)),1, FALSE)))"),"")</f>
        <v/>
      </c>
      <c r="AM1395" s="1" t="str">
        <f>IFERROR(__xludf.DUMMYFUNCTION("""COMPUTED_VALUE"""),"")</f>
        <v/>
      </c>
      <c r="AN1395" s="1" t="str">
        <f>IFERROR(__xludf.DUMMYFUNCTION("""COMPUTED_VALUE"""),"")</f>
        <v/>
      </c>
      <c r="AO1395" s="1" t="str">
        <f>IFERROR(__xludf.DUMMYFUNCTION("""COMPUTED_VALUE"""),"")</f>
        <v/>
      </c>
      <c r="AP1395" s="1" t="str">
        <f>IFERROR(__xludf.DUMMYFUNCTION("""COMPUTED_VALUE"""),"")</f>
        <v/>
      </c>
      <c r="AR1395" s="1" t="s">
        <v>25</v>
      </c>
      <c r="AS1395" s="1" t="s">
        <v>25</v>
      </c>
      <c r="AT1395" s="1" t="s">
        <v>25</v>
      </c>
      <c r="AU1395" s="1" t="s">
        <v>25</v>
      </c>
      <c r="AV1395" s="1" t="s">
        <v>25</v>
      </c>
      <c r="AY1395" s="1" t="s">
        <v>25</v>
      </c>
      <c r="AZ1395" s="1" t="s">
        <v>25</v>
      </c>
      <c r="BA1395" s="1" t="s">
        <v>25</v>
      </c>
      <c r="BB1395" s="1" t="s">
        <v>25</v>
      </c>
      <c r="BC1395" s="1" t="s">
        <v>25</v>
      </c>
      <c r="BD1395" s="1"/>
      <c r="BE1395" s="1"/>
      <c r="BF1395" s="1"/>
      <c r="BG1395" s="1"/>
      <c r="BH1395" s="1"/>
      <c r="BI1395" s="1"/>
      <c r="BJ1395" s="1"/>
      <c r="BL1395" s="1" t="s">
        <v>25</v>
      </c>
    </row>
    <row r="1396" ht="15.75" customHeight="1">
      <c r="A1396" s="1"/>
      <c r="B1396" s="1"/>
      <c r="C1396" s="1"/>
      <c r="D1396" s="1" t="s">
        <v>25</v>
      </c>
      <c r="E1396" s="1" t="s">
        <v>25</v>
      </c>
      <c r="F1396" s="1" t="s">
        <v>25</v>
      </c>
      <c r="G1396" s="1" t="s">
        <v>25</v>
      </c>
      <c r="H1396" s="1" t="s">
        <v>25</v>
      </c>
      <c r="M1396" s="1"/>
      <c r="N1396" s="1"/>
      <c r="O1396" s="1"/>
      <c r="P1396" s="1"/>
      <c r="Q1396" s="1"/>
      <c r="S1396" s="1" t="s">
        <v>25</v>
      </c>
      <c r="T1396" s="1" t="s">
        <v>25</v>
      </c>
      <c r="U1396" s="1" t="s">
        <v>25</v>
      </c>
      <c r="V1396" s="1" t="s">
        <v>25</v>
      </c>
      <c r="W1396" s="1" t="s">
        <v>25</v>
      </c>
      <c r="Y1396" s="1" t="str">
        <f>IFERROR(__xludf.DUMMYFUNCTION("UNIQUE(S1396:W1396, TRUE)"),"")</f>
        <v/>
      </c>
      <c r="AE1396" s="1" t="str">
        <f t="shared" ref="AE1396:AI1396" si="1396">IF($A1396&lt;&gt;"", COUNTIF($D1396:$H1396, "=" &amp; Y1396),"")</f>
        <v/>
      </c>
      <c r="AF1396" s="1" t="str">
        <f t="shared" si="1396"/>
        <v/>
      </c>
      <c r="AG1396" s="1" t="str">
        <f t="shared" si="1396"/>
        <v/>
      </c>
      <c r="AH1396" s="1" t="str">
        <f t="shared" si="1396"/>
        <v/>
      </c>
      <c r="AI1396" s="1" t="str">
        <f t="shared" si="1396"/>
        <v/>
      </c>
      <c r="AJ1396" s="1" t="str">
        <f t="shared" si="3"/>
        <v/>
      </c>
      <c r="AL1396" s="1" t="str">
        <f>IFERROR(__xludf.DUMMYFUNCTION("IFERROR(TRANSPOSE(SORT(TRANSPOSE(FILTER(AE1396:AI1396, AE1396:AI1396&lt;&gt;0)),1, FALSE)))"),"")</f>
        <v/>
      </c>
      <c r="AM1396" s="1" t="str">
        <f>IFERROR(__xludf.DUMMYFUNCTION("""COMPUTED_VALUE"""),"")</f>
        <v/>
      </c>
      <c r="AN1396" s="1" t="str">
        <f>IFERROR(__xludf.DUMMYFUNCTION("""COMPUTED_VALUE"""),"")</f>
        <v/>
      </c>
      <c r="AO1396" s="1" t="str">
        <f>IFERROR(__xludf.DUMMYFUNCTION("""COMPUTED_VALUE"""),"")</f>
        <v/>
      </c>
      <c r="AP1396" s="1" t="str">
        <f>IFERROR(__xludf.DUMMYFUNCTION("""COMPUTED_VALUE"""),"")</f>
        <v/>
      </c>
      <c r="AR1396" s="1" t="s">
        <v>25</v>
      </c>
      <c r="AS1396" s="1" t="s">
        <v>25</v>
      </c>
      <c r="AT1396" s="1" t="s">
        <v>25</v>
      </c>
      <c r="AU1396" s="1" t="s">
        <v>25</v>
      </c>
      <c r="AV1396" s="1" t="s">
        <v>25</v>
      </c>
      <c r="AY1396" s="1" t="s">
        <v>25</v>
      </c>
      <c r="AZ1396" s="1" t="s">
        <v>25</v>
      </c>
      <c r="BA1396" s="1" t="s">
        <v>25</v>
      </c>
      <c r="BB1396" s="1" t="s">
        <v>25</v>
      </c>
      <c r="BC1396" s="1" t="s">
        <v>25</v>
      </c>
      <c r="BD1396" s="1"/>
      <c r="BE1396" s="1"/>
      <c r="BF1396" s="1"/>
      <c r="BG1396" s="1"/>
      <c r="BH1396" s="1"/>
      <c r="BI1396" s="1"/>
      <c r="BJ1396" s="1"/>
      <c r="BL1396" s="1" t="s">
        <v>25</v>
      </c>
    </row>
    <row r="1397" ht="15.75" customHeight="1">
      <c r="A1397" s="1"/>
      <c r="B1397" s="1"/>
      <c r="C1397" s="1"/>
      <c r="D1397" s="1" t="s">
        <v>25</v>
      </c>
      <c r="E1397" s="1" t="s">
        <v>25</v>
      </c>
      <c r="F1397" s="1" t="s">
        <v>25</v>
      </c>
      <c r="G1397" s="1" t="s">
        <v>25</v>
      </c>
      <c r="H1397" s="1" t="s">
        <v>25</v>
      </c>
      <c r="M1397" s="1"/>
      <c r="N1397" s="1"/>
      <c r="O1397" s="1"/>
      <c r="P1397" s="1"/>
      <c r="Q1397" s="1"/>
      <c r="S1397" s="1" t="s">
        <v>25</v>
      </c>
      <c r="T1397" s="1" t="s">
        <v>25</v>
      </c>
      <c r="U1397" s="1" t="s">
        <v>25</v>
      </c>
      <c r="V1397" s="1" t="s">
        <v>25</v>
      </c>
      <c r="W1397" s="1" t="s">
        <v>25</v>
      </c>
      <c r="Y1397" s="1" t="str">
        <f>IFERROR(__xludf.DUMMYFUNCTION("UNIQUE(S1397:W1397, TRUE)"),"")</f>
        <v/>
      </c>
      <c r="AE1397" s="1" t="str">
        <f t="shared" ref="AE1397:AI1397" si="1397">IF($A1397&lt;&gt;"", COUNTIF($D1397:$H1397, "=" &amp; Y1397),"")</f>
        <v/>
      </c>
      <c r="AF1397" s="1" t="str">
        <f t="shared" si="1397"/>
        <v/>
      </c>
      <c r="AG1397" s="1" t="str">
        <f t="shared" si="1397"/>
        <v/>
      </c>
      <c r="AH1397" s="1" t="str">
        <f t="shared" si="1397"/>
        <v/>
      </c>
      <c r="AI1397" s="1" t="str">
        <f t="shared" si="1397"/>
        <v/>
      </c>
      <c r="AJ1397" s="1" t="str">
        <f t="shared" si="3"/>
        <v/>
      </c>
      <c r="AL1397" s="1" t="str">
        <f>IFERROR(__xludf.DUMMYFUNCTION("IFERROR(TRANSPOSE(SORT(TRANSPOSE(FILTER(AE1397:AI1397, AE1397:AI1397&lt;&gt;0)),1, FALSE)))"),"")</f>
        <v/>
      </c>
      <c r="AM1397" s="1" t="str">
        <f>IFERROR(__xludf.DUMMYFUNCTION("""COMPUTED_VALUE"""),"")</f>
        <v/>
      </c>
      <c r="AN1397" s="1" t="str">
        <f>IFERROR(__xludf.DUMMYFUNCTION("""COMPUTED_VALUE"""),"")</f>
        <v/>
      </c>
      <c r="AO1397" s="1" t="str">
        <f>IFERROR(__xludf.DUMMYFUNCTION("""COMPUTED_VALUE"""),"")</f>
        <v/>
      </c>
      <c r="AP1397" s="1" t="str">
        <f>IFERROR(__xludf.DUMMYFUNCTION("""COMPUTED_VALUE"""),"")</f>
        <v/>
      </c>
      <c r="AR1397" s="1" t="s">
        <v>25</v>
      </c>
      <c r="AS1397" s="1" t="s">
        <v>25</v>
      </c>
      <c r="AT1397" s="1" t="s">
        <v>25</v>
      </c>
      <c r="AU1397" s="1" t="s">
        <v>25</v>
      </c>
      <c r="AV1397" s="1" t="s">
        <v>25</v>
      </c>
      <c r="AY1397" s="1" t="s">
        <v>25</v>
      </c>
      <c r="AZ1397" s="1" t="s">
        <v>25</v>
      </c>
      <c r="BA1397" s="1" t="s">
        <v>25</v>
      </c>
      <c r="BB1397" s="1" t="s">
        <v>25</v>
      </c>
      <c r="BC1397" s="1" t="s">
        <v>25</v>
      </c>
      <c r="BD1397" s="1"/>
      <c r="BE1397" s="1"/>
      <c r="BF1397" s="1"/>
      <c r="BG1397" s="1"/>
      <c r="BH1397" s="1"/>
      <c r="BI1397" s="1"/>
      <c r="BJ1397" s="1"/>
      <c r="BL1397" s="1" t="s">
        <v>25</v>
      </c>
    </row>
    <row r="1398" ht="15.75" customHeight="1">
      <c r="A1398" s="1"/>
      <c r="B1398" s="1"/>
      <c r="C1398" s="1"/>
      <c r="D1398" s="1" t="s">
        <v>25</v>
      </c>
      <c r="E1398" s="1" t="s">
        <v>25</v>
      </c>
      <c r="F1398" s="1" t="s">
        <v>25</v>
      </c>
      <c r="G1398" s="1" t="s">
        <v>25</v>
      </c>
      <c r="H1398" s="1" t="s">
        <v>25</v>
      </c>
      <c r="M1398" s="1"/>
      <c r="N1398" s="1"/>
      <c r="O1398" s="1"/>
      <c r="P1398" s="1"/>
      <c r="Q1398" s="1"/>
      <c r="S1398" s="1" t="s">
        <v>25</v>
      </c>
      <c r="T1398" s="1" t="s">
        <v>25</v>
      </c>
      <c r="U1398" s="1" t="s">
        <v>25</v>
      </c>
      <c r="V1398" s="1" t="s">
        <v>25</v>
      </c>
      <c r="W1398" s="1" t="s">
        <v>25</v>
      </c>
      <c r="Y1398" s="1" t="str">
        <f>IFERROR(__xludf.DUMMYFUNCTION("UNIQUE(S1398:W1398, TRUE)"),"")</f>
        <v/>
      </c>
      <c r="AE1398" s="1" t="str">
        <f t="shared" ref="AE1398:AI1398" si="1398">IF($A1398&lt;&gt;"", COUNTIF($D1398:$H1398, "=" &amp; Y1398),"")</f>
        <v/>
      </c>
      <c r="AF1398" s="1" t="str">
        <f t="shared" si="1398"/>
        <v/>
      </c>
      <c r="AG1398" s="1" t="str">
        <f t="shared" si="1398"/>
        <v/>
      </c>
      <c r="AH1398" s="1" t="str">
        <f t="shared" si="1398"/>
        <v/>
      </c>
      <c r="AI1398" s="1" t="str">
        <f t="shared" si="1398"/>
        <v/>
      </c>
      <c r="AJ1398" s="1" t="str">
        <f t="shared" si="3"/>
        <v/>
      </c>
      <c r="AL1398" s="1" t="str">
        <f>IFERROR(__xludf.DUMMYFUNCTION("IFERROR(TRANSPOSE(SORT(TRANSPOSE(FILTER(AE1398:AI1398, AE1398:AI1398&lt;&gt;0)),1, FALSE)))"),"")</f>
        <v/>
      </c>
      <c r="AM1398" s="1" t="str">
        <f>IFERROR(__xludf.DUMMYFUNCTION("""COMPUTED_VALUE"""),"")</f>
        <v/>
      </c>
      <c r="AN1398" s="1" t="str">
        <f>IFERROR(__xludf.DUMMYFUNCTION("""COMPUTED_VALUE"""),"")</f>
        <v/>
      </c>
      <c r="AO1398" s="1" t="str">
        <f>IFERROR(__xludf.DUMMYFUNCTION("""COMPUTED_VALUE"""),"")</f>
        <v/>
      </c>
      <c r="AP1398" s="1" t="str">
        <f>IFERROR(__xludf.DUMMYFUNCTION("""COMPUTED_VALUE"""),"")</f>
        <v/>
      </c>
      <c r="AR1398" s="1" t="s">
        <v>25</v>
      </c>
      <c r="AS1398" s="1" t="s">
        <v>25</v>
      </c>
      <c r="AT1398" s="1" t="s">
        <v>25</v>
      </c>
      <c r="AU1398" s="1" t="s">
        <v>25</v>
      </c>
      <c r="AV1398" s="1" t="s">
        <v>25</v>
      </c>
      <c r="AY1398" s="1" t="s">
        <v>25</v>
      </c>
      <c r="AZ1398" s="1" t="s">
        <v>25</v>
      </c>
      <c r="BA1398" s="1" t="s">
        <v>25</v>
      </c>
      <c r="BB1398" s="1" t="s">
        <v>25</v>
      </c>
      <c r="BC1398" s="1" t="s">
        <v>25</v>
      </c>
      <c r="BD1398" s="1"/>
      <c r="BE1398" s="1"/>
      <c r="BF1398" s="1"/>
      <c r="BG1398" s="1"/>
      <c r="BH1398" s="1"/>
      <c r="BI1398" s="1"/>
      <c r="BJ1398" s="1"/>
      <c r="BL1398" s="1" t="s">
        <v>25</v>
      </c>
    </row>
    <row r="1399" ht="15.75" customHeight="1">
      <c r="A1399" s="1"/>
      <c r="B1399" s="1"/>
      <c r="C1399" s="1"/>
      <c r="D1399" s="1" t="s">
        <v>25</v>
      </c>
      <c r="E1399" s="1" t="s">
        <v>25</v>
      </c>
      <c r="F1399" s="1" t="s">
        <v>25</v>
      </c>
      <c r="G1399" s="1" t="s">
        <v>25</v>
      </c>
      <c r="H1399" s="1" t="s">
        <v>25</v>
      </c>
      <c r="M1399" s="1"/>
      <c r="N1399" s="1"/>
      <c r="O1399" s="1"/>
      <c r="P1399" s="1"/>
      <c r="Q1399" s="1"/>
      <c r="S1399" s="1" t="s">
        <v>25</v>
      </c>
      <c r="T1399" s="1" t="s">
        <v>25</v>
      </c>
      <c r="U1399" s="1" t="s">
        <v>25</v>
      </c>
      <c r="V1399" s="1" t="s">
        <v>25</v>
      </c>
      <c r="W1399" s="1" t="s">
        <v>25</v>
      </c>
      <c r="Y1399" s="1" t="str">
        <f>IFERROR(__xludf.DUMMYFUNCTION("UNIQUE(S1399:W1399, TRUE)"),"")</f>
        <v/>
      </c>
      <c r="AE1399" s="1" t="str">
        <f t="shared" ref="AE1399:AI1399" si="1399">IF($A1399&lt;&gt;"", COUNTIF($D1399:$H1399, "=" &amp; Y1399),"")</f>
        <v/>
      </c>
      <c r="AF1399" s="1" t="str">
        <f t="shared" si="1399"/>
        <v/>
      </c>
      <c r="AG1399" s="1" t="str">
        <f t="shared" si="1399"/>
        <v/>
      </c>
      <c r="AH1399" s="1" t="str">
        <f t="shared" si="1399"/>
        <v/>
      </c>
      <c r="AI1399" s="1" t="str">
        <f t="shared" si="1399"/>
        <v/>
      </c>
      <c r="AJ1399" s="1" t="str">
        <f t="shared" si="3"/>
        <v/>
      </c>
      <c r="AL1399" s="1" t="str">
        <f>IFERROR(__xludf.DUMMYFUNCTION("IFERROR(TRANSPOSE(SORT(TRANSPOSE(FILTER(AE1399:AI1399, AE1399:AI1399&lt;&gt;0)),1, FALSE)))"),"")</f>
        <v/>
      </c>
      <c r="AM1399" s="1" t="str">
        <f>IFERROR(__xludf.DUMMYFUNCTION("""COMPUTED_VALUE"""),"")</f>
        <v/>
      </c>
      <c r="AN1399" s="1" t="str">
        <f>IFERROR(__xludf.DUMMYFUNCTION("""COMPUTED_VALUE"""),"")</f>
        <v/>
      </c>
      <c r="AO1399" s="1" t="str">
        <f>IFERROR(__xludf.DUMMYFUNCTION("""COMPUTED_VALUE"""),"")</f>
        <v/>
      </c>
      <c r="AP1399" s="1" t="str">
        <f>IFERROR(__xludf.DUMMYFUNCTION("""COMPUTED_VALUE"""),"")</f>
        <v/>
      </c>
      <c r="AR1399" s="1" t="s">
        <v>25</v>
      </c>
      <c r="AS1399" s="1" t="s">
        <v>25</v>
      </c>
      <c r="AT1399" s="1" t="s">
        <v>25</v>
      </c>
      <c r="AU1399" s="1" t="s">
        <v>25</v>
      </c>
      <c r="AV1399" s="1" t="s">
        <v>25</v>
      </c>
      <c r="AY1399" s="1" t="s">
        <v>25</v>
      </c>
      <c r="AZ1399" s="1" t="s">
        <v>25</v>
      </c>
      <c r="BA1399" s="1" t="s">
        <v>25</v>
      </c>
      <c r="BB1399" s="1" t="s">
        <v>25</v>
      </c>
      <c r="BC1399" s="1" t="s">
        <v>25</v>
      </c>
      <c r="BD1399" s="1"/>
      <c r="BE1399" s="1"/>
      <c r="BF1399" s="1"/>
      <c r="BG1399" s="1"/>
      <c r="BH1399" s="1"/>
      <c r="BI1399" s="1"/>
      <c r="BJ1399" s="1"/>
      <c r="BL1399" s="1" t="s">
        <v>25</v>
      </c>
    </row>
    <row r="1400" ht="15.75" customHeight="1">
      <c r="A1400" s="1"/>
      <c r="B1400" s="1"/>
      <c r="C1400" s="1"/>
      <c r="D1400" s="1" t="s">
        <v>25</v>
      </c>
      <c r="E1400" s="1" t="s">
        <v>25</v>
      </c>
      <c r="F1400" s="1" t="s">
        <v>25</v>
      </c>
      <c r="G1400" s="1" t="s">
        <v>25</v>
      </c>
      <c r="H1400" s="1" t="s">
        <v>25</v>
      </c>
      <c r="M1400" s="1"/>
      <c r="N1400" s="1"/>
      <c r="O1400" s="1"/>
      <c r="P1400" s="1"/>
      <c r="Q1400" s="1"/>
      <c r="S1400" s="1" t="s">
        <v>25</v>
      </c>
      <c r="T1400" s="1" t="s">
        <v>25</v>
      </c>
      <c r="U1400" s="1" t="s">
        <v>25</v>
      </c>
      <c r="V1400" s="1" t="s">
        <v>25</v>
      </c>
      <c r="W1400" s="1" t="s">
        <v>25</v>
      </c>
      <c r="Y1400" s="1" t="str">
        <f>IFERROR(__xludf.DUMMYFUNCTION("UNIQUE(S1400:W1400, TRUE)"),"")</f>
        <v/>
      </c>
      <c r="AE1400" s="1" t="str">
        <f t="shared" ref="AE1400:AI1400" si="1400">IF($A1400&lt;&gt;"", COUNTIF($D1400:$H1400, "=" &amp; Y1400),"")</f>
        <v/>
      </c>
      <c r="AF1400" s="1" t="str">
        <f t="shared" si="1400"/>
        <v/>
      </c>
      <c r="AG1400" s="1" t="str">
        <f t="shared" si="1400"/>
        <v/>
      </c>
      <c r="AH1400" s="1" t="str">
        <f t="shared" si="1400"/>
        <v/>
      </c>
      <c r="AI1400" s="1" t="str">
        <f t="shared" si="1400"/>
        <v/>
      </c>
      <c r="AJ1400" s="1" t="str">
        <f t="shared" si="3"/>
        <v/>
      </c>
      <c r="AL1400" s="1" t="str">
        <f>IFERROR(__xludf.DUMMYFUNCTION("IFERROR(TRANSPOSE(SORT(TRANSPOSE(FILTER(AE1400:AI1400, AE1400:AI1400&lt;&gt;0)),1, FALSE)))"),"")</f>
        <v/>
      </c>
      <c r="AM1400" s="1" t="str">
        <f>IFERROR(__xludf.DUMMYFUNCTION("""COMPUTED_VALUE"""),"")</f>
        <v/>
      </c>
      <c r="AN1400" s="1" t="str">
        <f>IFERROR(__xludf.DUMMYFUNCTION("""COMPUTED_VALUE"""),"")</f>
        <v/>
      </c>
      <c r="AO1400" s="1" t="str">
        <f>IFERROR(__xludf.DUMMYFUNCTION("""COMPUTED_VALUE"""),"")</f>
        <v/>
      </c>
      <c r="AP1400" s="1" t="str">
        <f>IFERROR(__xludf.DUMMYFUNCTION("""COMPUTED_VALUE"""),"")</f>
        <v/>
      </c>
      <c r="AR1400" s="1" t="s">
        <v>25</v>
      </c>
      <c r="AS1400" s="1" t="s">
        <v>25</v>
      </c>
      <c r="AT1400" s="1" t="s">
        <v>25</v>
      </c>
      <c r="AU1400" s="1" t="s">
        <v>25</v>
      </c>
      <c r="AV1400" s="1" t="s">
        <v>25</v>
      </c>
      <c r="AY1400" s="1" t="s">
        <v>25</v>
      </c>
      <c r="AZ1400" s="1" t="s">
        <v>25</v>
      </c>
      <c r="BA1400" s="1" t="s">
        <v>25</v>
      </c>
      <c r="BB1400" s="1" t="s">
        <v>25</v>
      </c>
      <c r="BC1400" s="1" t="s">
        <v>25</v>
      </c>
      <c r="BD1400" s="1"/>
      <c r="BE1400" s="1"/>
      <c r="BF1400" s="1"/>
      <c r="BG1400" s="1"/>
      <c r="BH1400" s="1"/>
      <c r="BI1400" s="1"/>
      <c r="BJ1400" s="1"/>
      <c r="BL1400" s="1" t="s">
        <v>25</v>
      </c>
    </row>
    <row r="1401" ht="15.75" customHeight="1">
      <c r="A1401" s="1"/>
      <c r="B1401" s="1"/>
      <c r="C1401" s="1"/>
      <c r="D1401" s="1" t="s">
        <v>25</v>
      </c>
      <c r="E1401" s="1" t="s">
        <v>25</v>
      </c>
      <c r="F1401" s="1" t="s">
        <v>25</v>
      </c>
      <c r="G1401" s="1" t="s">
        <v>25</v>
      </c>
      <c r="H1401" s="1" t="s">
        <v>25</v>
      </c>
      <c r="M1401" s="1"/>
      <c r="N1401" s="1"/>
      <c r="O1401" s="1"/>
      <c r="P1401" s="1"/>
      <c r="Q1401" s="1"/>
      <c r="S1401" s="1" t="s">
        <v>25</v>
      </c>
      <c r="T1401" s="1" t="s">
        <v>25</v>
      </c>
      <c r="U1401" s="1" t="s">
        <v>25</v>
      </c>
      <c r="V1401" s="1" t="s">
        <v>25</v>
      </c>
      <c r="W1401" s="1" t="s">
        <v>25</v>
      </c>
      <c r="Y1401" s="1" t="str">
        <f>IFERROR(__xludf.DUMMYFUNCTION("UNIQUE(S1401:W1401, TRUE)"),"")</f>
        <v/>
      </c>
      <c r="AE1401" s="1" t="str">
        <f t="shared" ref="AE1401:AI1401" si="1401">IF($A1401&lt;&gt;"", COUNTIF($D1401:$H1401, "=" &amp; Y1401),"")</f>
        <v/>
      </c>
      <c r="AF1401" s="1" t="str">
        <f t="shared" si="1401"/>
        <v/>
      </c>
      <c r="AG1401" s="1" t="str">
        <f t="shared" si="1401"/>
        <v/>
      </c>
      <c r="AH1401" s="1" t="str">
        <f t="shared" si="1401"/>
        <v/>
      </c>
      <c r="AI1401" s="1" t="str">
        <f t="shared" si="1401"/>
        <v/>
      </c>
      <c r="AJ1401" s="1" t="str">
        <f t="shared" si="3"/>
        <v/>
      </c>
      <c r="AL1401" s="1" t="str">
        <f>IFERROR(__xludf.DUMMYFUNCTION("IFERROR(TRANSPOSE(SORT(TRANSPOSE(FILTER(AE1401:AI1401, AE1401:AI1401&lt;&gt;0)),1, FALSE)))"),"")</f>
        <v/>
      </c>
      <c r="AM1401" s="1" t="str">
        <f>IFERROR(__xludf.DUMMYFUNCTION("""COMPUTED_VALUE"""),"")</f>
        <v/>
      </c>
      <c r="AN1401" s="1" t="str">
        <f>IFERROR(__xludf.DUMMYFUNCTION("""COMPUTED_VALUE"""),"")</f>
        <v/>
      </c>
      <c r="AO1401" s="1" t="str">
        <f>IFERROR(__xludf.DUMMYFUNCTION("""COMPUTED_VALUE"""),"")</f>
        <v/>
      </c>
      <c r="AP1401" s="1" t="str">
        <f>IFERROR(__xludf.DUMMYFUNCTION("""COMPUTED_VALUE"""),"")</f>
        <v/>
      </c>
      <c r="AR1401" s="1" t="s">
        <v>25</v>
      </c>
      <c r="AS1401" s="1" t="s">
        <v>25</v>
      </c>
      <c r="AT1401" s="1" t="s">
        <v>25</v>
      </c>
      <c r="AU1401" s="1" t="s">
        <v>25</v>
      </c>
      <c r="AV1401" s="1" t="s">
        <v>25</v>
      </c>
      <c r="AY1401" s="1" t="s">
        <v>25</v>
      </c>
      <c r="AZ1401" s="1" t="s">
        <v>25</v>
      </c>
      <c r="BA1401" s="1" t="s">
        <v>25</v>
      </c>
      <c r="BB1401" s="1" t="s">
        <v>25</v>
      </c>
      <c r="BC1401" s="1" t="s">
        <v>25</v>
      </c>
      <c r="BD1401" s="1"/>
      <c r="BE1401" s="1"/>
      <c r="BF1401" s="1"/>
      <c r="BG1401" s="1"/>
      <c r="BH1401" s="1"/>
      <c r="BI1401" s="1"/>
      <c r="BJ1401" s="1"/>
      <c r="BL1401" s="1" t="s">
        <v>25</v>
      </c>
    </row>
    <row r="1402" ht="15.75" customHeight="1">
      <c r="A1402" s="1"/>
      <c r="B1402" s="1"/>
      <c r="C1402" s="1"/>
      <c r="D1402" s="1" t="s">
        <v>25</v>
      </c>
      <c r="E1402" s="1" t="s">
        <v>25</v>
      </c>
      <c r="F1402" s="1" t="s">
        <v>25</v>
      </c>
      <c r="G1402" s="1" t="s">
        <v>25</v>
      </c>
      <c r="H1402" s="1" t="s">
        <v>25</v>
      </c>
      <c r="M1402" s="1"/>
      <c r="N1402" s="1"/>
      <c r="O1402" s="1"/>
      <c r="P1402" s="1"/>
      <c r="Q1402" s="1"/>
      <c r="S1402" s="1" t="s">
        <v>25</v>
      </c>
      <c r="T1402" s="1" t="s">
        <v>25</v>
      </c>
      <c r="U1402" s="1" t="s">
        <v>25</v>
      </c>
      <c r="V1402" s="1" t="s">
        <v>25</v>
      </c>
      <c r="W1402" s="1" t="s">
        <v>25</v>
      </c>
      <c r="Y1402" s="1" t="str">
        <f>IFERROR(__xludf.DUMMYFUNCTION("UNIQUE(S1402:W1402, TRUE)"),"")</f>
        <v/>
      </c>
      <c r="AE1402" s="1" t="str">
        <f t="shared" ref="AE1402:AI1402" si="1402">IF($A1402&lt;&gt;"", COUNTIF($D1402:$H1402, "=" &amp; Y1402),"")</f>
        <v/>
      </c>
      <c r="AF1402" s="1" t="str">
        <f t="shared" si="1402"/>
        <v/>
      </c>
      <c r="AG1402" s="1" t="str">
        <f t="shared" si="1402"/>
        <v/>
      </c>
      <c r="AH1402" s="1" t="str">
        <f t="shared" si="1402"/>
        <v/>
      </c>
      <c r="AI1402" s="1" t="str">
        <f t="shared" si="1402"/>
        <v/>
      </c>
      <c r="AJ1402" s="1" t="str">
        <f t="shared" si="3"/>
        <v/>
      </c>
      <c r="AL1402" s="1" t="str">
        <f>IFERROR(__xludf.DUMMYFUNCTION("IFERROR(TRANSPOSE(SORT(TRANSPOSE(FILTER(AE1402:AI1402, AE1402:AI1402&lt;&gt;0)),1, FALSE)))"),"")</f>
        <v/>
      </c>
      <c r="AM1402" s="1" t="str">
        <f>IFERROR(__xludf.DUMMYFUNCTION("""COMPUTED_VALUE"""),"")</f>
        <v/>
      </c>
      <c r="AN1402" s="1" t="str">
        <f>IFERROR(__xludf.DUMMYFUNCTION("""COMPUTED_VALUE"""),"")</f>
        <v/>
      </c>
      <c r="AO1402" s="1" t="str">
        <f>IFERROR(__xludf.DUMMYFUNCTION("""COMPUTED_VALUE"""),"")</f>
        <v/>
      </c>
      <c r="AP1402" s="1" t="str">
        <f>IFERROR(__xludf.DUMMYFUNCTION("""COMPUTED_VALUE"""),"")</f>
        <v/>
      </c>
      <c r="AR1402" s="1" t="s">
        <v>25</v>
      </c>
      <c r="AS1402" s="1" t="s">
        <v>25</v>
      </c>
      <c r="AT1402" s="1" t="s">
        <v>25</v>
      </c>
      <c r="AU1402" s="1" t="s">
        <v>25</v>
      </c>
      <c r="AV1402" s="1" t="s">
        <v>25</v>
      </c>
      <c r="AY1402" s="1" t="s">
        <v>25</v>
      </c>
      <c r="AZ1402" s="1" t="s">
        <v>25</v>
      </c>
      <c r="BA1402" s="1" t="s">
        <v>25</v>
      </c>
      <c r="BB1402" s="1" t="s">
        <v>25</v>
      </c>
      <c r="BC1402" s="1" t="s">
        <v>25</v>
      </c>
      <c r="BD1402" s="1"/>
      <c r="BE1402" s="1"/>
      <c r="BF1402" s="1"/>
      <c r="BG1402" s="1"/>
      <c r="BH1402" s="1"/>
      <c r="BI1402" s="1"/>
      <c r="BJ1402" s="1"/>
      <c r="BL1402" s="1" t="s">
        <v>25</v>
      </c>
    </row>
    <row r="1403" ht="15.75" customHeight="1">
      <c r="A1403" s="1"/>
      <c r="B1403" s="1"/>
      <c r="C1403" s="1"/>
      <c r="D1403" s="1" t="s">
        <v>25</v>
      </c>
      <c r="E1403" s="1" t="s">
        <v>25</v>
      </c>
      <c r="F1403" s="1" t="s">
        <v>25</v>
      </c>
      <c r="G1403" s="1" t="s">
        <v>25</v>
      </c>
      <c r="H1403" s="1" t="s">
        <v>25</v>
      </c>
      <c r="M1403" s="1"/>
      <c r="N1403" s="1"/>
      <c r="O1403" s="1"/>
      <c r="P1403" s="1"/>
      <c r="Q1403" s="1"/>
      <c r="S1403" s="1" t="s">
        <v>25</v>
      </c>
      <c r="T1403" s="1" t="s">
        <v>25</v>
      </c>
      <c r="U1403" s="1" t="s">
        <v>25</v>
      </c>
      <c r="V1403" s="1" t="s">
        <v>25</v>
      </c>
      <c r="W1403" s="1" t="s">
        <v>25</v>
      </c>
      <c r="Y1403" s="1" t="str">
        <f>IFERROR(__xludf.DUMMYFUNCTION("UNIQUE(S1403:W1403, TRUE)"),"")</f>
        <v/>
      </c>
      <c r="AE1403" s="1" t="str">
        <f t="shared" ref="AE1403:AI1403" si="1403">IF($A1403&lt;&gt;"", COUNTIF($D1403:$H1403, "=" &amp; Y1403),"")</f>
        <v/>
      </c>
      <c r="AF1403" s="1" t="str">
        <f t="shared" si="1403"/>
        <v/>
      </c>
      <c r="AG1403" s="1" t="str">
        <f t="shared" si="1403"/>
        <v/>
      </c>
      <c r="AH1403" s="1" t="str">
        <f t="shared" si="1403"/>
        <v/>
      </c>
      <c r="AI1403" s="1" t="str">
        <f t="shared" si="1403"/>
        <v/>
      </c>
      <c r="AJ1403" s="1" t="str">
        <f t="shared" si="3"/>
        <v/>
      </c>
      <c r="AL1403" s="1" t="str">
        <f>IFERROR(__xludf.DUMMYFUNCTION("IFERROR(TRANSPOSE(SORT(TRANSPOSE(FILTER(AE1403:AI1403, AE1403:AI1403&lt;&gt;0)),1, FALSE)))"),"")</f>
        <v/>
      </c>
      <c r="AM1403" s="1" t="str">
        <f>IFERROR(__xludf.DUMMYFUNCTION("""COMPUTED_VALUE"""),"")</f>
        <v/>
      </c>
      <c r="AN1403" s="1" t="str">
        <f>IFERROR(__xludf.DUMMYFUNCTION("""COMPUTED_VALUE"""),"")</f>
        <v/>
      </c>
      <c r="AO1403" s="1" t="str">
        <f>IFERROR(__xludf.DUMMYFUNCTION("""COMPUTED_VALUE"""),"")</f>
        <v/>
      </c>
      <c r="AP1403" s="1" t="str">
        <f>IFERROR(__xludf.DUMMYFUNCTION("""COMPUTED_VALUE"""),"")</f>
        <v/>
      </c>
      <c r="AR1403" s="1" t="s">
        <v>25</v>
      </c>
      <c r="AS1403" s="1" t="s">
        <v>25</v>
      </c>
      <c r="AT1403" s="1" t="s">
        <v>25</v>
      </c>
      <c r="AU1403" s="1" t="s">
        <v>25</v>
      </c>
      <c r="AV1403" s="1" t="s">
        <v>25</v>
      </c>
      <c r="AY1403" s="1" t="s">
        <v>25</v>
      </c>
      <c r="AZ1403" s="1" t="s">
        <v>25</v>
      </c>
      <c r="BA1403" s="1" t="s">
        <v>25</v>
      </c>
      <c r="BB1403" s="1" t="s">
        <v>25</v>
      </c>
      <c r="BC1403" s="1" t="s">
        <v>25</v>
      </c>
      <c r="BD1403" s="1"/>
      <c r="BE1403" s="1"/>
      <c r="BF1403" s="1"/>
      <c r="BG1403" s="1"/>
      <c r="BH1403" s="1"/>
      <c r="BI1403" s="1"/>
      <c r="BJ1403" s="1"/>
      <c r="BL1403" s="1" t="s">
        <v>25</v>
      </c>
    </row>
    <row r="1404" ht="15.75" customHeight="1">
      <c r="A1404" s="1"/>
      <c r="B1404" s="1"/>
      <c r="C1404" s="1"/>
      <c r="D1404" s="1" t="s">
        <v>25</v>
      </c>
      <c r="E1404" s="1" t="s">
        <v>25</v>
      </c>
      <c r="F1404" s="1" t="s">
        <v>25</v>
      </c>
      <c r="G1404" s="1" t="s">
        <v>25</v>
      </c>
      <c r="H1404" s="1" t="s">
        <v>25</v>
      </c>
      <c r="M1404" s="1"/>
      <c r="N1404" s="1"/>
      <c r="O1404" s="1"/>
      <c r="P1404" s="1"/>
      <c r="Q1404" s="1"/>
      <c r="S1404" s="1" t="s">
        <v>25</v>
      </c>
      <c r="T1404" s="1" t="s">
        <v>25</v>
      </c>
      <c r="U1404" s="1" t="s">
        <v>25</v>
      </c>
      <c r="V1404" s="1" t="s">
        <v>25</v>
      </c>
      <c r="W1404" s="1" t="s">
        <v>25</v>
      </c>
      <c r="Y1404" s="1" t="str">
        <f>IFERROR(__xludf.DUMMYFUNCTION("UNIQUE(S1404:W1404, TRUE)"),"")</f>
        <v/>
      </c>
      <c r="AE1404" s="1" t="str">
        <f t="shared" ref="AE1404:AI1404" si="1404">IF($A1404&lt;&gt;"", COUNTIF($D1404:$H1404, "=" &amp; Y1404),"")</f>
        <v/>
      </c>
      <c r="AF1404" s="1" t="str">
        <f t="shared" si="1404"/>
        <v/>
      </c>
      <c r="AG1404" s="1" t="str">
        <f t="shared" si="1404"/>
        <v/>
      </c>
      <c r="AH1404" s="1" t="str">
        <f t="shared" si="1404"/>
        <v/>
      </c>
      <c r="AI1404" s="1" t="str">
        <f t="shared" si="1404"/>
        <v/>
      </c>
      <c r="AJ1404" s="1" t="str">
        <f t="shared" si="3"/>
        <v/>
      </c>
      <c r="AL1404" s="1" t="str">
        <f>IFERROR(__xludf.DUMMYFUNCTION("IFERROR(TRANSPOSE(SORT(TRANSPOSE(FILTER(AE1404:AI1404, AE1404:AI1404&lt;&gt;0)),1, FALSE)))"),"")</f>
        <v/>
      </c>
      <c r="AM1404" s="1" t="str">
        <f>IFERROR(__xludf.DUMMYFUNCTION("""COMPUTED_VALUE"""),"")</f>
        <v/>
      </c>
      <c r="AN1404" s="1" t="str">
        <f>IFERROR(__xludf.DUMMYFUNCTION("""COMPUTED_VALUE"""),"")</f>
        <v/>
      </c>
      <c r="AO1404" s="1" t="str">
        <f>IFERROR(__xludf.DUMMYFUNCTION("""COMPUTED_VALUE"""),"")</f>
        <v/>
      </c>
      <c r="AP1404" s="1" t="str">
        <f>IFERROR(__xludf.DUMMYFUNCTION("""COMPUTED_VALUE"""),"")</f>
        <v/>
      </c>
      <c r="AR1404" s="1" t="s">
        <v>25</v>
      </c>
      <c r="AS1404" s="1" t="s">
        <v>25</v>
      </c>
      <c r="AT1404" s="1" t="s">
        <v>25</v>
      </c>
      <c r="AU1404" s="1" t="s">
        <v>25</v>
      </c>
      <c r="AV1404" s="1" t="s">
        <v>25</v>
      </c>
      <c r="AY1404" s="1" t="s">
        <v>25</v>
      </c>
      <c r="AZ1404" s="1" t="s">
        <v>25</v>
      </c>
      <c r="BA1404" s="1" t="s">
        <v>25</v>
      </c>
      <c r="BB1404" s="1" t="s">
        <v>25</v>
      </c>
      <c r="BC1404" s="1" t="s">
        <v>25</v>
      </c>
      <c r="BD1404" s="1"/>
      <c r="BE1404" s="1"/>
      <c r="BF1404" s="1"/>
      <c r="BG1404" s="1"/>
      <c r="BH1404" s="1"/>
      <c r="BI1404" s="1"/>
      <c r="BJ1404" s="1"/>
      <c r="BL1404" s="1" t="s">
        <v>25</v>
      </c>
    </row>
    <row r="1405" ht="15.75" customHeight="1">
      <c r="A1405" s="1"/>
      <c r="B1405" s="1"/>
      <c r="C1405" s="1"/>
      <c r="D1405" s="1" t="s">
        <v>25</v>
      </c>
      <c r="E1405" s="1" t="s">
        <v>25</v>
      </c>
      <c r="F1405" s="1" t="s">
        <v>25</v>
      </c>
      <c r="G1405" s="1" t="s">
        <v>25</v>
      </c>
      <c r="H1405" s="1" t="s">
        <v>25</v>
      </c>
      <c r="M1405" s="1"/>
      <c r="N1405" s="1"/>
      <c r="O1405" s="1"/>
      <c r="P1405" s="1"/>
      <c r="Q1405" s="1"/>
      <c r="S1405" s="1" t="s">
        <v>25</v>
      </c>
      <c r="T1405" s="1" t="s">
        <v>25</v>
      </c>
      <c r="U1405" s="1" t="s">
        <v>25</v>
      </c>
      <c r="V1405" s="1" t="s">
        <v>25</v>
      </c>
      <c r="W1405" s="1" t="s">
        <v>25</v>
      </c>
      <c r="Y1405" s="1" t="str">
        <f>IFERROR(__xludf.DUMMYFUNCTION("UNIQUE(S1405:W1405, TRUE)"),"")</f>
        <v/>
      </c>
      <c r="AE1405" s="1" t="str">
        <f t="shared" ref="AE1405:AI1405" si="1405">IF($A1405&lt;&gt;"", COUNTIF($D1405:$H1405, "=" &amp; Y1405),"")</f>
        <v/>
      </c>
      <c r="AF1405" s="1" t="str">
        <f t="shared" si="1405"/>
        <v/>
      </c>
      <c r="AG1405" s="1" t="str">
        <f t="shared" si="1405"/>
        <v/>
      </c>
      <c r="AH1405" s="1" t="str">
        <f t="shared" si="1405"/>
        <v/>
      </c>
      <c r="AI1405" s="1" t="str">
        <f t="shared" si="1405"/>
        <v/>
      </c>
      <c r="AJ1405" s="1" t="str">
        <f t="shared" si="3"/>
        <v/>
      </c>
      <c r="AL1405" s="1" t="str">
        <f>IFERROR(__xludf.DUMMYFUNCTION("IFERROR(TRANSPOSE(SORT(TRANSPOSE(FILTER(AE1405:AI1405, AE1405:AI1405&lt;&gt;0)),1, FALSE)))"),"")</f>
        <v/>
      </c>
      <c r="AM1405" s="1" t="str">
        <f>IFERROR(__xludf.DUMMYFUNCTION("""COMPUTED_VALUE"""),"")</f>
        <v/>
      </c>
      <c r="AN1405" s="1" t="str">
        <f>IFERROR(__xludf.DUMMYFUNCTION("""COMPUTED_VALUE"""),"")</f>
        <v/>
      </c>
      <c r="AO1405" s="1" t="str">
        <f>IFERROR(__xludf.DUMMYFUNCTION("""COMPUTED_VALUE"""),"")</f>
        <v/>
      </c>
      <c r="AP1405" s="1" t="str">
        <f>IFERROR(__xludf.DUMMYFUNCTION("""COMPUTED_VALUE"""),"")</f>
        <v/>
      </c>
      <c r="AR1405" s="1" t="s">
        <v>25</v>
      </c>
      <c r="AS1405" s="1" t="s">
        <v>25</v>
      </c>
      <c r="AT1405" s="1" t="s">
        <v>25</v>
      </c>
      <c r="AU1405" s="1" t="s">
        <v>25</v>
      </c>
      <c r="AV1405" s="1" t="s">
        <v>25</v>
      </c>
      <c r="AY1405" s="1" t="s">
        <v>25</v>
      </c>
      <c r="AZ1405" s="1" t="s">
        <v>25</v>
      </c>
      <c r="BA1405" s="1" t="s">
        <v>25</v>
      </c>
      <c r="BB1405" s="1" t="s">
        <v>25</v>
      </c>
      <c r="BC1405" s="1" t="s">
        <v>25</v>
      </c>
      <c r="BD1405" s="1"/>
      <c r="BE1405" s="1"/>
      <c r="BF1405" s="1"/>
      <c r="BG1405" s="1"/>
      <c r="BH1405" s="1"/>
      <c r="BI1405" s="1"/>
      <c r="BJ1405" s="1"/>
      <c r="BL1405" s="1" t="s">
        <v>25</v>
      </c>
    </row>
    <row r="1406" ht="15.75" customHeight="1">
      <c r="A1406" s="1"/>
      <c r="B1406" s="1"/>
      <c r="C1406" s="1"/>
      <c r="D1406" s="1" t="s">
        <v>25</v>
      </c>
      <c r="E1406" s="1" t="s">
        <v>25</v>
      </c>
      <c r="F1406" s="1" t="s">
        <v>25</v>
      </c>
      <c r="G1406" s="1" t="s">
        <v>25</v>
      </c>
      <c r="H1406" s="1" t="s">
        <v>25</v>
      </c>
      <c r="M1406" s="1"/>
      <c r="N1406" s="1"/>
      <c r="O1406" s="1"/>
      <c r="P1406" s="1"/>
      <c r="Q1406" s="1"/>
      <c r="S1406" s="1" t="s">
        <v>25</v>
      </c>
      <c r="T1406" s="1" t="s">
        <v>25</v>
      </c>
      <c r="U1406" s="1" t="s">
        <v>25</v>
      </c>
      <c r="V1406" s="1" t="s">
        <v>25</v>
      </c>
      <c r="W1406" s="1" t="s">
        <v>25</v>
      </c>
      <c r="Y1406" s="1" t="str">
        <f>IFERROR(__xludf.DUMMYFUNCTION("UNIQUE(S1406:W1406, TRUE)"),"")</f>
        <v/>
      </c>
      <c r="AE1406" s="1" t="str">
        <f t="shared" ref="AE1406:AI1406" si="1406">IF($A1406&lt;&gt;"", COUNTIF($D1406:$H1406, "=" &amp; Y1406),"")</f>
        <v/>
      </c>
      <c r="AF1406" s="1" t="str">
        <f t="shared" si="1406"/>
        <v/>
      </c>
      <c r="AG1406" s="1" t="str">
        <f t="shared" si="1406"/>
        <v/>
      </c>
      <c r="AH1406" s="1" t="str">
        <f t="shared" si="1406"/>
        <v/>
      </c>
      <c r="AI1406" s="1" t="str">
        <f t="shared" si="1406"/>
        <v/>
      </c>
      <c r="AJ1406" s="1" t="str">
        <f t="shared" si="3"/>
        <v/>
      </c>
      <c r="AL1406" s="1" t="str">
        <f>IFERROR(__xludf.DUMMYFUNCTION("IFERROR(TRANSPOSE(SORT(TRANSPOSE(FILTER(AE1406:AI1406, AE1406:AI1406&lt;&gt;0)),1, FALSE)))"),"")</f>
        <v/>
      </c>
      <c r="AM1406" s="1" t="str">
        <f>IFERROR(__xludf.DUMMYFUNCTION("""COMPUTED_VALUE"""),"")</f>
        <v/>
      </c>
      <c r="AN1406" s="1" t="str">
        <f>IFERROR(__xludf.DUMMYFUNCTION("""COMPUTED_VALUE"""),"")</f>
        <v/>
      </c>
      <c r="AO1406" s="1" t="str">
        <f>IFERROR(__xludf.DUMMYFUNCTION("""COMPUTED_VALUE"""),"")</f>
        <v/>
      </c>
      <c r="AP1406" s="1" t="str">
        <f>IFERROR(__xludf.DUMMYFUNCTION("""COMPUTED_VALUE"""),"")</f>
        <v/>
      </c>
      <c r="AR1406" s="1" t="s">
        <v>25</v>
      </c>
      <c r="AS1406" s="1" t="s">
        <v>25</v>
      </c>
      <c r="AT1406" s="1" t="s">
        <v>25</v>
      </c>
      <c r="AU1406" s="1" t="s">
        <v>25</v>
      </c>
      <c r="AV1406" s="1" t="s">
        <v>25</v>
      </c>
      <c r="AY1406" s="1" t="s">
        <v>25</v>
      </c>
      <c r="AZ1406" s="1" t="s">
        <v>25</v>
      </c>
      <c r="BA1406" s="1" t="s">
        <v>25</v>
      </c>
      <c r="BB1406" s="1" t="s">
        <v>25</v>
      </c>
      <c r="BC1406" s="1" t="s">
        <v>25</v>
      </c>
      <c r="BD1406" s="1"/>
      <c r="BE1406" s="1"/>
      <c r="BF1406" s="1"/>
      <c r="BG1406" s="1"/>
      <c r="BH1406" s="1"/>
      <c r="BI1406" s="1"/>
      <c r="BJ1406" s="1"/>
      <c r="BL1406" s="1" t="s">
        <v>25</v>
      </c>
    </row>
    <row r="1407" ht="15.75" customHeight="1">
      <c r="A1407" s="1"/>
      <c r="B1407" s="1"/>
      <c r="C1407" s="1"/>
      <c r="D1407" s="1" t="s">
        <v>25</v>
      </c>
      <c r="E1407" s="1" t="s">
        <v>25</v>
      </c>
      <c r="F1407" s="1" t="s">
        <v>25</v>
      </c>
      <c r="G1407" s="1" t="s">
        <v>25</v>
      </c>
      <c r="H1407" s="1" t="s">
        <v>25</v>
      </c>
      <c r="M1407" s="1"/>
      <c r="N1407" s="1"/>
      <c r="O1407" s="1"/>
      <c r="P1407" s="1"/>
      <c r="Q1407" s="1"/>
      <c r="S1407" s="1" t="s">
        <v>25</v>
      </c>
      <c r="T1407" s="1" t="s">
        <v>25</v>
      </c>
      <c r="U1407" s="1" t="s">
        <v>25</v>
      </c>
      <c r="V1407" s="1" t="s">
        <v>25</v>
      </c>
      <c r="W1407" s="1" t="s">
        <v>25</v>
      </c>
      <c r="Y1407" s="1" t="str">
        <f>IFERROR(__xludf.DUMMYFUNCTION("UNIQUE(S1407:W1407, TRUE)"),"")</f>
        <v/>
      </c>
      <c r="AE1407" s="1" t="str">
        <f t="shared" ref="AE1407:AI1407" si="1407">IF($A1407&lt;&gt;"", COUNTIF($D1407:$H1407, "=" &amp; Y1407),"")</f>
        <v/>
      </c>
      <c r="AF1407" s="1" t="str">
        <f t="shared" si="1407"/>
        <v/>
      </c>
      <c r="AG1407" s="1" t="str">
        <f t="shared" si="1407"/>
        <v/>
      </c>
      <c r="AH1407" s="1" t="str">
        <f t="shared" si="1407"/>
        <v/>
      </c>
      <c r="AI1407" s="1" t="str">
        <f t="shared" si="1407"/>
        <v/>
      </c>
      <c r="AJ1407" s="1" t="str">
        <f t="shared" si="3"/>
        <v/>
      </c>
      <c r="AL1407" s="1" t="str">
        <f>IFERROR(__xludf.DUMMYFUNCTION("IFERROR(TRANSPOSE(SORT(TRANSPOSE(FILTER(AE1407:AI1407, AE1407:AI1407&lt;&gt;0)),1, FALSE)))"),"")</f>
        <v/>
      </c>
      <c r="AM1407" s="1" t="str">
        <f>IFERROR(__xludf.DUMMYFUNCTION("""COMPUTED_VALUE"""),"")</f>
        <v/>
      </c>
      <c r="AN1407" s="1" t="str">
        <f>IFERROR(__xludf.DUMMYFUNCTION("""COMPUTED_VALUE"""),"")</f>
        <v/>
      </c>
      <c r="AO1407" s="1" t="str">
        <f>IFERROR(__xludf.DUMMYFUNCTION("""COMPUTED_VALUE"""),"")</f>
        <v/>
      </c>
      <c r="AP1407" s="1" t="str">
        <f>IFERROR(__xludf.DUMMYFUNCTION("""COMPUTED_VALUE"""),"")</f>
        <v/>
      </c>
      <c r="AR1407" s="1" t="s">
        <v>25</v>
      </c>
      <c r="AS1407" s="1" t="s">
        <v>25</v>
      </c>
      <c r="AT1407" s="1" t="s">
        <v>25</v>
      </c>
      <c r="AU1407" s="1" t="s">
        <v>25</v>
      </c>
      <c r="AV1407" s="1" t="s">
        <v>25</v>
      </c>
      <c r="AY1407" s="1" t="s">
        <v>25</v>
      </c>
      <c r="AZ1407" s="1" t="s">
        <v>25</v>
      </c>
      <c r="BA1407" s="1" t="s">
        <v>25</v>
      </c>
      <c r="BB1407" s="1" t="s">
        <v>25</v>
      </c>
      <c r="BC1407" s="1" t="s">
        <v>25</v>
      </c>
      <c r="BD1407" s="1"/>
      <c r="BE1407" s="1"/>
      <c r="BF1407" s="1"/>
      <c r="BG1407" s="1"/>
      <c r="BH1407" s="1"/>
      <c r="BI1407" s="1"/>
      <c r="BJ1407" s="1"/>
      <c r="BL1407" s="1" t="s">
        <v>25</v>
      </c>
    </row>
    <row r="1408" ht="15.75" customHeight="1">
      <c r="A1408" s="1"/>
      <c r="B1408" s="1"/>
      <c r="C1408" s="1"/>
      <c r="D1408" s="1" t="s">
        <v>25</v>
      </c>
      <c r="E1408" s="1" t="s">
        <v>25</v>
      </c>
      <c r="F1408" s="1" t="s">
        <v>25</v>
      </c>
      <c r="G1408" s="1" t="s">
        <v>25</v>
      </c>
      <c r="H1408" s="1" t="s">
        <v>25</v>
      </c>
      <c r="M1408" s="1"/>
      <c r="N1408" s="1"/>
      <c r="O1408" s="1"/>
      <c r="P1408" s="1"/>
      <c r="Q1408" s="1"/>
      <c r="S1408" s="1" t="s">
        <v>25</v>
      </c>
      <c r="T1408" s="1" t="s">
        <v>25</v>
      </c>
      <c r="U1408" s="1" t="s">
        <v>25</v>
      </c>
      <c r="V1408" s="1" t="s">
        <v>25</v>
      </c>
      <c r="W1408" s="1" t="s">
        <v>25</v>
      </c>
      <c r="Y1408" s="1" t="str">
        <f>IFERROR(__xludf.DUMMYFUNCTION("UNIQUE(S1408:W1408, TRUE)"),"")</f>
        <v/>
      </c>
      <c r="AE1408" s="1" t="str">
        <f t="shared" ref="AE1408:AI1408" si="1408">IF($A1408&lt;&gt;"", COUNTIF($D1408:$H1408, "=" &amp; Y1408),"")</f>
        <v/>
      </c>
      <c r="AF1408" s="1" t="str">
        <f t="shared" si="1408"/>
        <v/>
      </c>
      <c r="AG1408" s="1" t="str">
        <f t="shared" si="1408"/>
        <v/>
      </c>
      <c r="AH1408" s="1" t="str">
        <f t="shared" si="1408"/>
        <v/>
      </c>
      <c r="AI1408" s="1" t="str">
        <f t="shared" si="1408"/>
        <v/>
      </c>
      <c r="AJ1408" s="1" t="str">
        <f t="shared" si="3"/>
        <v/>
      </c>
      <c r="AL1408" s="1" t="str">
        <f>IFERROR(__xludf.DUMMYFUNCTION("IFERROR(TRANSPOSE(SORT(TRANSPOSE(FILTER(AE1408:AI1408, AE1408:AI1408&lt;&gt;0)),1, FALSE)))"),"")</f>
        <v/>
      </c>
      <c r="AM1408" s="1" t="str">
        <f>IFERROR(__xludf.DUMMYFUNCTION("""COMPUTED_VALUE"""),"")</f>
        <v/>
      </c>
      <c r="AN1408" s="1" t="str">
        <f>IFERROR(__xludf.DUMMYFUNCTION("""COMPUTED_VALUE"""),"")</f>
        <v/>
      </c>
      <c r="AO1408" s="1" t="str">
        <f>IFERROR(__xludf.DUMMYFUNCTION("""COMPUTED_VALUE"""),"")</f>
        <v/>
      </c>
      <c r="AP1408" s="1" t="str">
        <f>IFERROR(__xludf.DUMMYFUNCTION("""COMPUTED_VALUE"""),"")</f>
        <v/>
      </c>
      <c r="AR1408" s="1" t="s">
        <v>25</v>
      </c>
      <c r="AS1408" s="1" t="s">
        <v>25</v>
      </c>
      <c r="AT1408" s="1" t="s">
        <v>25</v>
      </c>
      <c r="AU1408" s="1" t="s">
        <v>25</v>
      </c>
      <c r="AV1408" s="1" t="s">
        <v>25</v>
      </c>
      <c r="AY1408" s="1" t="s">
        <v>25</v>
      </c>
      <c r="AZ1408" s="1" t="s">
        <v>25</v>
      </c>
      <c r="BA1408" s="1" t="s">
        <v>25</v>
      </c>
      <c r="BB1408" s="1" t="s">
        <v>25</v>
      </c>
      <c r="BC1408" s="1" t="s">
        <v>25</v>
      </c>
      <c r="BD1408" s="1"/>
      <c r="BE1408" s="1"/>
      <c r="BF1408" s="1"/>
      <c r="BG1408" s="1"/>
      <c r="BH1408" s="1"/>
      <c r="BI1408" s="1"/>
      <c r="BJ1408" s="1"/>
      <c r="BL1408" s="1" t="s">
        <v>25</v>
      </c>
    </row>
    <row r="1409" ht="15.75" customHeight="1">
      <c r="A1409" s="1"/>
      <c r="B1409" s="1"/>
      <c r="C1409" s="1"/>
      <c r="D1409" s="1" t="s">
        <v>25</v>
      </c>
      <c r="E1409" s="1" t="s">
        <v>25</v>
      </c>
      <c r="F1409" s="1" t="s">
        <v>25</v>
      </c>
      <c r="G1409" s="1" t="s">
        <v>25</v>
      </c>
      <c r="H1409" s="1" t="s">
        <v>25</v>
      </c>
      <c r="M1409" s="1"/>
      <c r="N1409" s="1"/>
      <c r="O1409" s="1"/>
      <c r="P1409" s="1"/>
      <c r="Q1409" s="1"/>
      <c r="S1409" s="1" t="s">
        <v>25</v>
      </c>
      <c r="T1409" s="1" t="s">
        <v>25</v>
      </c>
      <c r="U1409" s="1" t="s">
        <v>25</v>
      </c>
      <c r="V1409" s="1" t="s">
        <v>25</v>
      </c>
      <c r="W1409" s="1" t="s">
        <v>25</v>
      </c>
      <c r="Y1409" s="1" t="str">
        <f>IFERROR(__xludf.DUMMYFUNCTION("UNIQUE(S1409:W1409, TRUE)"),"")</f>
        <v/>
      </c>
      <c r="AE1409" s="1" t="str">
        <f t="shared" ref="AE1409:AI1409" si="1409">IF($A1409&lt;&gt;"", COUNTIF($D1409:$H1409, "=" &amp; Y1409),"")</f>
        <v/>
      </c>
      <c r="AF1409" s="1" t="str">
        <f t="shared" si="1409"/>
        <v/>
      </c>
      <c r="AG1409" s="1" t="str">
        <f t="shared" si="1409"/>
        <v/>
      </c>
      <c r="AH1409" s="1" t="str">
        <f t="shared" si="1409"/>
        <v/>
      </c>
      <c r="AI1409" s="1" t="str">
        <f t="shared" si="1409"/>
        <v/>
      </c>
      <c r="AJ1409" s="1" t="str">
        <f t="shared" si="3"/>
        <v/>
      </c>
      <c r="AL1409" s="1" t="str">
        <f>IFERROR(__xludf.DUMMYFUNCTION("IFERROR(TRANSPOSE(SORT(TRANSPOSE(FILTER(AE1409:AI1409, AE1409:AI1409&lt;&gt;0)),1, FALSE)))"),"")</f>
        <v/>
      </c>
      <c r="AM1409" s="1" t="str">
        <f>IFERROR(__xludf.DUMMYFUNCTION("""COMPUTED_VALUE"""),"")</f>
        <v/>
      </c>
      <c r="AN1409" s="1" t="str">
        <f>IFERROR(__xludf.DUMMYFUNCTION("""COMPUTED_VALUE"""),"")</f>
        <v/>
      </c>
      <c r="AO1409" s="1" t="str">
        <f>IFERROR(__xludf.DUMMYFUNCTION("""COMPUTED_VALUE"""),"")</f>
        <v/>
      </c>
      <c r="AP1409" s="1" t="str">
        <f>IFERROR(__xludf.DUMMYFUNCTION("""COMPUTED_VALUE"""),"")</f>
        <v/>
      </c>
      <c r="AR1409" s="1" t="s">
        <v>25</v>
      </c>
      <c r="AS1409" s="1" t="s">
        <v>25</v>
      </c>
      <c r="AT1409" s="1" t="s">
        <v>25</v>
      </c>
      <c r="AU1409" s="1" t="s">
        <v>25</v>
      </c>
      <c r="AV1409" s="1" t="s">
        <v>25</v>
      </c>
      <c r="AY1409" s="1" t="s">
        <v>25</v>
      </c>
      <c r="AZ1409" s="1" t="s">
        <v>25</v>
      </c>
      <c r="BA1409" s="1" t="s">
        <v>25</v>
      </c>
      <c r="BB1409" s="1" t="s">
        <v>25</v>
      </c>
      <c r="BC1409" s="1" t="s">
        <v>25</v>
      </c>
      <c r="BD1409" s="1"/>
      <c r="BE1409" s="1"/>
      <c r="BF1409" s="1"/>
      <c r="BG1409" s="1"/>
      <c r="BH1409" s="1"/>
      <c r="BI1409" s="1"/>
      <c r="BJ1409" s="1"/>
      <c r="BL1409" s="1" t="s">
        <v>25</v>
      </c>
    </row>
    <row r="1410" ht="15.75" customHeight="1">
      <c r="A1410" s="1"/>
      <c r="B1410" s="1"/>
      <c r="C1410" s="1"/>
      <c r="D1410" s="1" t="s">
        <v>25</v>
      </c>
      <c r="E1410" s="1" t="s">
        <v>25</v>
      </c>
      <c r="F1410" s="1" t="s">
        <v>25</v>
      </c>
      <c r="G1410" s="1" t="s">
        <v>25</v>
      </c>
      <c r="H1410" s="1" t="s">
        <v>25</v>
      </c>
      <c r="M1410" s="1"/>
      <c r="N1410" s="1"/>
      <c r="O1410" s="1"/>
      <c r="P1410" s="1"/>
      <c r="Q1410" s="1"/>
      <c r="S1410" s="1" t="s">
        <v>25</v>
      </c>
      <c r="T1410" s="1" t="s">
        <v>25</v>
      </c>
      <c r="U1410" s="1" t="s">
        <v>25</v>
      </c>
      <c r="V1410" s="1" t="s">
        <v>25</v>
      </c>
      <c r="W1410" s="1" t="s">
        <v>25</v>
      </c>
      <c r="Y1410" s="1" t="str">
        <f>IFERROR(__xludf.DUMMYFUNCTION("UNIQUE(S1410:W1410, TRUE)"),"")</f>
        <v/>
      </c>
      <c r="AE1410" s="1" t="str">
        <f t="shared" ref="AE1410:AI1410" si="1410">IF($A1410&lt;&gt;"", COUNTIF($D1410:$H1410, "=" &amp; Y1410),"")</f>
        <v/>
      </c>
      <c r="AF1410" s="1" t="str">
        <f t="shared" si="1410"/>
        <v/>
      </c>
      <c r="AG1410" s="1" t="str">
        <f t="shared" si="1410"/>
        <v/>
      </c>
      <c r="AH1410" s="1" t="str">
        <f t="shared" si="1410"/>
        <v/>
      </c>
      <c r="AI1410" s="1" t="str">
        <f t="shared" si="1410"/>
        <v/>
      </c>
      <c r="AJ1410" s="1" t="str">
        <f t="shared" si="3"/>
        <v/>
      </c>
      <c r="AL1410" s="1" t="str">
        <f>IFERROR(__xludf.DUMMYFUNCTION("IFERROR(TRANSPOSE(SORT(TRANSPOSE(FILTER(AE1410:AI1410, AE1410:AI1410&lt;&gt;0)),1, FALSE)))"),"")</f>
        <v/>
      </c>
      <c r="AM1410" s="1" t="str">
        <f>IFERROR(__xludf.DUMMYFUNCTION("""COMPUTED_VALUE"""),"")</f>
        <v/>
      </c>
      <c r="AN1410" s="1" t="str">
        <f>IFERROR(__xludf.DUMMYFUNCTION("""COMPUTED_VALUE"""),"")</f>
        <v/>
      </c>
      <c r="AO1410" s="1" t="str">
        <f>IFERROR(__xludf.DUMMYFUNCTION("""COMPUTED_VALUE"""),"")</f>
        <v/>
      </c>
      <c r="AP1410" s="1" t="str">
        <f>IFERROR(__xludf.DUMMYFUNCTION("""COMPUTED_VALUE"""),"")</f>
        <v/>
      </c>
      <c r="AR1410" s="1" t="s">
        <v>25</v>
      </c>
      <c r="AS1410" s="1" t="s">
        <v>25</v>
      </c>
      <c r="AT1410" s="1" t="s">
        <v>25</v>
      </c>
      <c r="AU1410" s="1" t="s">
        <v>25</v>
      </c>
      <c r="AV1410" s="1" t="s">
        <v>25</v>
      </c>
      <c r="AY1410" s="1" t="s">
        <v>25</v>
      </c>
      <c r="AZ1410" s="1" t="s">
        <v>25</v>
      </c>
      <c r="BA1410" s="1" t="s">
        <v>25</v>
      </c>
      <c r="BB1410" s="1" t="s">
        <v>25</v>
      </c>
      <c r="BC1410" s="1" t="s">
        <v>25</v>
      </c>
      <c r="BD1410" s="1"/>
      <c r="BE1410" s="1"/>
      <c r="BF1410" s="1"/>
      <c r="BG1410" s="1"/>
      <c r="BH1410" s="1"/>
      <c r="BI1410" s="1"/>
      <c r="BJ1410" s="1"/>
      <c r="BL1410" s="1" t="s">
        <v>25</v>
      </c>
    </row>
    <row r="1411" ht="15.75" customHeight="1">
      <c r="A1411" s="1"/>
      <c r="B1411" s="1"/>
      <c r="C1411" s="1"/>
      <c r="D1411" s="1" t="s">
        <v>25</v>
      </c>
      <c r="E1411" s="1" t="s">
        <v>25</v>
      </c>
      <c r="F1411" s="1" t="s">
        <v>25</v>
      </c>
      <c r="G1411" s="1" t="s">
        <v>25</v>
      </c>
      <c r="H1411" s="1" t="s">
        <v>25</v>
      </c>
      <c r="M1411" s="1"/>
      <c r="N1411" s="1"/>
      <c r="O1411" s="1"/>
      <c r="P1411" s="1"/>
      <c r="Q1411" s="1"/>
      <c r="S1411" s="1" t="s">
        <v>25</v>
      </c>
      <c r="T1411" s="1" t="s">
        <v>25</v>
      </c>
      <c r="U1411" s="1" t="s">
        <v>25</v>
      </c>
      <c r="V1411" s="1" t="s">
        <v>25</v>
      </c>
      <c r="W1411" s="1" t="s">
        <v>25</v>
      </c>
      <c r="Y1411" s="1" t="str">
        <f>IFERROR(__xludf.DUMMYFUNCTION("UNIQUE(S1411:W1411, TRUE)"),"")</f>
        <v/>
      </c>
      <c r="AE1411" s="1" t="str">
        <f t="shared" ref="AE1411:AI1411" si="1411">IF($A1411&lt;&gt;"", COUNTIF($D1411:$H1411, "=" &amp; Y1411),"")</f>
        <v/>
      </c>
      <c r="AF1411" s="1" t="str">
        <f t="shared" si="1411"/>
        <v/>
      </c>
      <c r="AG1411" s="1" t="str">
        <f t="shared" si="1411"/>
        <v/>
      </c>
      <c r="AH1411" s="1" t="str">
        <f t="shared" si="1411"/>
        <v/>
      </c>
      <c r="AI1411" s="1" t="str">
        <f t="shared" si="1411"/>
        <v/>
      </c>
      <c r="AJ1411" s="1" t="str">
        <f t="shared" si="3"/>
        <v/>
      </c>
      <c r="AL1411" s="1" t="str">
        <f>IFERROR(__xludf.DUMMYFUNCTION("IFERROR(TRANSPOSE(SORT(TRANSPOSE(FILTER(AE1411:AI1411, AE1411:AI1411&lt;&gt;0)),1, FALSE)))"),"")</f>
        <v/>
      </c>
      <c r="AM1411" s="1" t="str">
        <f>IFERROR(__xludf.DUMMYFUNCTION("""COMPUTED_VALUE"""),"")</f>
        <v/>
      </c>
      <c r="AN1411" s="1" t="str">
        <f>IFERROR(__xludf.DUMMYFUNCTION("""COMPUTED_VALUE"""),"")</f>
        <v/>
      </c>
      <c r="AO1411" s="1" t="str">
        <f>IFERROR(__xludf.DUMMYFUNCTION("""COMPUTED_VALUE"""),"")</f>
        <v/>
      </c>
      <c r="AP1411" s="1" t="str">
        <f>IFERROR(__xludf.DUMMYFUNCTION("""COMPUTED_VALUE"""),"")</f>
        <v/>
      </c>
      <c r="AR1411" s="1" t="s">
        <v>25</v>
      </c>
      <c r="AS1411" s="1" t="s">
        <v>25</v>
      </c>
      <c r="AT1411" s="1" t="s">
        <v>25</v>
      </c>
      <c r="AU1411" s="1" t="s">
        <v>25</v>
      </c>
      <c r="AV1411" s="1" t="s">
        <v>25</v>
      </c>
      <c r="AY1411" s="1" t="s">
        <v>25</v>
      </c>
      <c r="AZ1411" s="1" t="s">
        <v>25</v>
      </c>
      <c r="BA1411" s="1" t="s">
        <v>25</v>
      </c>
      <c r="BB1411" s="1" t="s">
        <v>25</v>
      </c>
      <c r="BC1411" s="1" t="s">
        <v>25</v>
      </c>
      <c r="BD1411" s="1"/>
      <c r="BE1411" s="1"/>
      <c r="BF1411" s="1"/>
      <c r="BG1411" s="1"/>
      <c r="BH1411" s="1"/>
      <c r="BI1411" s="1"/>
      <c r="BJ1411" s="1"/>
      <c r="BL1411" s="1" t="s">
        <v>25</v>
      </c>
    </row>
    <row r="1412" ht="15.75" customHeight="1">
      <c r="A1412" s="1"/>
      <c r="B1412" s="1"/>
      <c r="C1412" s="1"/>
      <c r="D1412" s="1" t="s">
        <v>25</v>
      </c>
      <c r="E1412" s="1" t="s">
        <v>25</v>
      </c>
      <c r="F1412" s="1" t="s">
        <v>25</v>
      </c>
      <c r="G1412" s="1" t="s">
        <v>25</v>
      </c>
      <c r="H1412" s="1" t="s">
        <v>25</v>
      </c>
      <c r="M1412" s="1"/>
      <c r="N1412" s="1"/>
      <c r="O1412" s="1"/>
      <c r="P1412" s="1"/>
      <c r="Q1412" s="1"/>
      <c r="S1412" s="1" t="s">
        <v>25</v>
      </c>
      <c r="T1412" s="1" t="s">
        <v>25</v>
      </c>
      <c r="U1412" s="1" t="s">
        <v>25</v>
      </c>
      <c r="V1412" s="1" t="s">
        <v>25</v>
      </c>
      <c r="W1412" s="1" t="s">
        <v>25</v>
      </c>
      <c r="Y1412" s="1" t="str">
        <f>IFERROR(__xludf.DUMMYFUNCTION("UNIQUE(S1412:W1412, TRUE)"),"")</f>
        <v/>
      </c>
      <c r="AE1412" s="1" t="str">
        <f t="shared" ref="AE1412:AI1412" si="1412">IF($A1412&lt;&gt;"", COUNTIF($D1412:$H1412, "=" &amp; Y1412),"")</f>
        <v/>
      </c>
      <c r="AF1412" s="1" t="str">
        <f t="shared" si="1412"/>
        <v/>
      </c>
      <c r="AG1412" s="1" t="str">
        <f t="shared" si="1412"/>
        <v/>
      </c>
      <c r="AH1412" s="1" t="str">
        <f t="shared" si="1412"/>
        <v/>
      </c>
      <c r="AI1412" s="1" t="str">
        <f t="shared" si="1412"/>
        <v/>
      </c>
      <c r="AJ1412" s="1" t="str">
        <f t="shared" si="3"/>
        <v/>
      </c>
      <c r="AL1412" s="1" t="str">
        <f>IFERROR(__xludf.DUMMYFUNCTION("IFERROR(TRANSPOSE(SORT(TRANSPOSE(FILTER(AE1412:AI1412, AE1412:AI1412&lt;&gt;0)),1, FALSE)))"),"")</f>
        <v/>
      </c>
      <c r="AM1412" s="1" t="str">
        <f>IFERROR(__xludf.DUMMYFUNCTION("""COMPUTED_VALUE"""),"")</f>
        <v/>
      </c>
      <c r="AN1412" s="1" t="str">
        <f>IFERROR(__xludf.DUMMYFUNCTION("""COMPUTED_VALUE"""),"")</f>
        <v/>
      </c>
      <c r="AO1412" s="1" t="str">
        <f>IFERROR(__xludf.DUMMYFUNCTION("""COMPUTED_VALUE"""),"")</f>
        <v/>
      </c>
      <c r="AP1412" s="1" t="str">
        <f>IFERROR(__xludf.DUMMYFUNCTION("""COMPUTED_VALUE"""),"")</f>
        <v/>
      </c>
      <c r="AR1412" s="1" t="s">
        <v>25</v>
      </c>
      <c r="AS1412" s="1" t="s">
        <v>25</v>
      </c>
      <c r="AT1412" s="1" t="s">
        <v>25</v>
      </c>
      <c r="AU1412" s="1" t="s">
        <v>25</v>
      </c>
      <c r="AV1412" s="1" t="s">
        <v>25</v>
      </c>
      <c r="AY1412" s="1" t="s">
        <v>25</v>
      </c>
      <c r="AZ1412" s="1" t="s">
        <v>25</v>
      </c>
      <c r="BA1412" s="1" t="s">
        <v>25</v>
      </c>
      <c r="BB1412" s="1" t="s">
        <v>25</v>
      </c>
      <c r="BC1412" s="1" t="s">
        <v>25</v>
      </c>
      <c r="BD1412" s="1"/>
      <c r="BE1412" s="1"/>
      <c r="BF1412" s="1"/>
      <c r="BG1412" s="1"/>
      <c r="BH1412" s="1"/>
      <c r="BI1412" s="1"/>
      <c r="BJ1412" s="1"/>
      <c r="BL1412" s="1" t="s">
        <v>25</v>
      </c>
    </row>
    <row r="1413" ht="15.75" customHeight="1">
      <c r="A1413" s="1"/>
      <c r="B1413" s="1"/>
      <c r="C1413" s="1"/>
      <c r="D1413" s="1" t="s">
        <v>25</v>
      </c>
      <c r="E1413" s="1" t="s">
        <v>25</v>
      </c>
      <c r="F1413" s="1" t="s">
        <v>25</v>
      </c>
      <c r="G1413" s="1" t="s">
        <v>25</v>
      </c>
      <c r="H1413" s="1" t="s">
        <v>25</v>
      </c>
      <c r="M1413" s="1"/>
      <c r="N1413" s="1"/>
      <c r="O1413" s="1"/>
      <c r="P1413" s="1"/>
      <c r="Q1413" s="1"/>
      <c r="S1413" s="1" t="s">
        <v>25</v>
      </c>
      <c r="T1413" s="1" t="s">
        <v>25</v>
      </c>
      <c r="U1413" s="1" t="s">
        <v>25</v>
      </c>
      <c r="V1413" s="1" t="s">
        <v>25</v>
      </c>
      <c r="W1413" s="1" t="s">
        <v>25</v>
      </c>
      <c r="Y1413" s="1" t="str">
        <f>IFERROR(__xludf.DUMMYFUNCTION("UNIQUE(S1413:W1413, TRUE)"),"")</f>
        <v/>
      </c>
      <c r="AE1413" s="1" t="str">
        <f t="shared" ref="AE1413:AI1413" si="1413">IF($A1413&lt;&gt;"", COUNTIF($D1413:$H1413, "=" &amp; Y1413),"")</f>
        <v/>
      </c>
      <c r="AF1413" s="1" t="str">
        <f t="shared" si="1413"/>
        <v/>
      </c>
      <c r="AG1413" s="1" t="str">
        <f t="shared" si="1413"/>
        <v/>
      </c>
      <c r="AH1413" s="1" t="str">
        <f t="shared" si="1413"/>
        <v/>
      </c>
      <c r="AI1413" s="1" t="str">
        <f t="shared" si="1413"/>
        <v/>
      </c>
      <c r="AJ1413" s="1" t="str">
        <f t="shared" si="3"/>
        <v/>
      </c>
      <c r="AL1413" s="1" t="str">
        <f>IFERROR(__xludf.DUMMYFUNCTION("IFERROR(TRANSPOSE(SORT(TRANSPOSE(FILTER(AE1413:AI1413, AE1413:AI1413&lt;&gt;0)),1, FALSE)))"),"")</f>
        <v/>
      </c>
      <c r="AM1413" s="1" t="str">
        <f>IFERROR(__xludf.DUMMYFUNCTION("""COMPUTED_VALUE"""),"")</f>
        <v/>
      </c>
      <c r="AN1413" s="1" t="str">
        <f>IFERROR(__xludf.DUMMYFUNCTION("""COMPUTED_VALUE"""),"")</f>
        <v/>
      </c>
      <c r="AO1413" s="1" t="str">
        <f>IFERROR(__xludf.DUMMYFUNCTION("""COMPUTED_VALUE"""),"")</f>
        <v/>
      </c>
      <c r="AP1413" s="1" t="str">
        <f>IFERROR(__xludf.DUMMYFUNCTION("""COMPUTED_VALUE"""),"")</f>
        <v/>
      </c>
      <c r="AR1413" s="1" t="s">
        <v>25</v>
      </c>
      <c r="AS1413" s="1" t="s">
        <v>25</v>
      </c>
      <c r="AT1413" s="1" t="s">
        <v>25</v>
      </c>
      <c r="AU1413" s="1" t="s">
        <v>25</v>
      </c>
      <c r="AV1413" s="1" t="s">
        <v>25</v>
      </c>
      <c r="AY1413" s="1" t="s">
        <v>25</v>
      </c>
      <c r="AZ1413" s="1" t="s">
        <v>25</v>
      </c>
      <c r="BA1413" s="1" t="s">
        <v>25</v>
      </c>
      <c r="BB1413" s="1" t="s">
        <v>25</v>
      </c>
      <c r="BC1413" s="1" t="s">
        <v>25</v>
      </c>
      <c r="BD1413" s="1"/>
      <c r="BE1413" s="1"/>
      <c r="BF1413" s="1"/>
      <c r="BG1413" s="1"/>
      <c r="BH1413" s="1"/>
      <c r="BI1413" s="1"/>
      <c r="BJ1413" s="1"/>
      <c r="BL1413" s="1" t="s">
        <v>25</v>
      </c>
    </row>
    <row r="1414" ht="15.75" customHeight="1">
      <c r="A1414" s="1"/>
      <c r="B1414" s="1"/>
      <c r="C1414" s="1"/>
      <c r="D1414" s="1" t="s">
        <v>25</v>
      </c>
      <c r="E1414" s="1" t="s">
        <v>25</v>
      </c>
      <c r="F1414" s="1" t="s">
        <v>25</v>
      </c>
      <c r="G1414" s="1" t="s">
        <v>25</v>
      </c>
      <c r="H1414" s="1" t="s">
        <v>25</v>
      </c>
      <c r="M1414" s="1"/>
      <c r="N1414" s="1"/>
      <c r="O1414" s="1"/>
      <c r="P1414" s="1"/>
      <c r="Q1414" s="1"/>
      <c r="S1414" s="1" t="s">
        <v>25</v>
      </c>
      <c r="T1414" s="1" t="s">
        <v>25</v>
      </c>
      <c r="U1414" s="1" t="s">
        <v>25</v>
      </c>
      <c r="V1414" s="1" t="s">
        <v>25</v>
      </c>
      <c r="W1414" s="1" t="s">
        <v>25</v>
      </c>
      <c r="Y1414" s="1" t="str">
        <f>IFERROR(__xludf.DUMMYFUNCTION("UNIQUE(S1414:W1414, TRUE)"),"")</f>
        <v/>
      </c>
      <c r="AE1414" s="1" t="str">
        <f t="shared" ref="AE1414:AI1414" si="1414">IF($A1414&lt;&gt;"", COUNTIF($D1414:$H1414, "=" &amp; Y1414),"")</f>
        <v/>
      </c>
      <c r="AF1414" s="1" t="str">
        <f t="shared" si="1414"/>
        <v/>
      </c>
      <c r="AG1414" s="1" t="str">
        <f t="shared" si="1414"/>
        <v/>
      </c>
      <c r="AH1414" s="1" t="str">
        <f t="shared" si="1414"/>
        <v/>
      </c>
      <c r="AI1414" s="1" t="str">
        <f t="shared" si="1414"/>
        <v/>
      </c>
      <c r="AJ1414" s="1" t="str">
        <f t="shared" si="3"/>
        <v/>
      </c>
      <c r="AL1414" s="1" t="str">
        <f>IFERROR(__xludf.DUMMYFUNCTION("IFERROR(TRANSPOSE(SORT(TRANSPOSE(FILTER(AE1414:AI1414, AE1414:AI1414&lt;&gt;0)),1, FALSE)))"),"")</f>
        <v/>
      </c>
      <c r="AM1414" s="1" t="str">
        <f>IFERROR(__xludf.DUMMYFUNCTION("""COMPUTED_VALUE"""),"")</f>
        <v/>
      </c>
      <c r="AN1414" s="1" t="str">
        <f>IFERROR(__xludf.DUMMYFUNCTION("""COMPUTED_VALUE"""),"")</f>
        <v/>
      </c>
      <c r="AO1414" s="1" t="str">
        <f>IFERROR(__xludf.DUMMYFUNCTION("""COMPUTED_VALUE"""),"")</f>
        <v/>
      </c>
      <c r="AP1414" s="1" t="str">
        <f>IFERROR(__xludf.DUMMYFUNCTION("""COMPUTED_VALUE"""),"")</f>
        <v/>
      </c>
      <c r="AR1414" s="1" t="s">
        <v>25</v>
      </c>
      <c r="AS1414" s="1" t="s">
        <v>25</v>
      </c>
      <c r="AT1414" s="1" t="s">
        <v>25</v>
      </c>
      <c r="AU1414" s="1" t="s">
        <v>25</v>
      </c>
      <c r="AV1414" s="1" t="s">
        <v>25</v>
      </c>
      <c r="AY1414" s="1" t="s">
        <v>25</v>
      </c>
      <c r="AZ1414" s="1" t="s">
        <v>25</v>
      </c>
      <c r="BA1414" s="1" t="s">
        <v>25</v>
      </c>
      <c r="BB1414" s="1" t="s">
        <v>25</v>
      </c>
      <c r="BC1414" s="1" t="s">
        <v>25</v>
      </c>
      <c r="BD1414" s="1"/>
      <c r="BE1414" s="1"/>
      <c r="BF1414" s="1"/>
      <c r="BG1414" s="1"/>
      <c r="BH1414" s="1"/>
      <c r="BI1414" s="1"/>
      <c r="BJ1414" s="1"/>
      <c r="BL1414" s="1" t="s">
        <v>25</v>
      </c>
    </row>
    <row r="1415" ht="15.75" customHeight="1">
      <c r="A1415" s="1"/>
      <c r="B1415" s="1"/>
      <c r="C1415" s="1"/>
      <c r="D1415" s="1" t="s">
        <v>25</v>
      </c>
      <c r="E1415" s="1" t="s">
        <v>25</v>
      </c>
      <c r="F1415" s="1" t="s">
        <v>25</v>
      </c>
      <c r="G1415" s="1" t="s">
        <v>25</v>
      </c>
      <c r="H1415" s="1" t="s">
        <v>25</v>
      </c>
      <c r="M1415" s="1"/>
      <c r="N1415" s="1"/>
      <c r="O1415" s="1"/>
      <c r="P1415" s="1"/>
      <c r="Q1415" s="1"/>
      <c r="S1415" s="1" t="s">
        <v>25</v>
      </c>
      <c r="T1415" s="1" t="s">
        <v>25</v>
      </c>
      <c r="U1415" s="1" t="s">
        <v>25</v>
      </c>
      <c r="V1415" s="1" t="s">
        <v>25</v>
      </c>
      <c r="W1415" s="1" t="s">
        <v>25</v>
      </c>
      <c r="Y1415" s="1" t="str">
        <f>IFERROR(__xludf.DUMMYFUNCTION("UNIQUE(S1415:W1415, TRUE)"),"")</f>
        <v/>
      </c>
      <c r="AE1415" s="1" t="str">
        <f t="shared" ref="AE1415:AI1415" si="1415">IF($A1415&lt;&gt;"", COUNTIF($D1415:$H1415, "=" &amp; Y1415),"")</f>
        <v/>
      </c>
      <c r="AF1415" s="1" t="str">
        <f t="shared" si="1415"/>
        <v/>
      </c>
      <c r="AG1415" s="1" t="str">
        <f t="shared" si="1415"/>
        <v/>
      </c>
      <c r="AH1415" s="1" t="str">
        <f t="shared" si="1415"/>
        <v/>
      </c>
      <c r="AI1415" s="1" t="str">
        <f t="shared" si="1415"/>
        <v/>
      </c>
      <c r="AJ1415" s="1" t="str">
        <f t="shared" si="3"/>
        <v/>
      </c>
      <c r="AL1415" s="1" t="str">
        <f>IFERROR(__xludf.DUMMYFUNCTION("IFERROR(TRANSPOSE(SORT(TRANSPOSE(FILTER(AE1415:AI1415, AE1415:AI1415&lt;&gt;0)),1, FALSE)))"),"")</f>
        <v/>
      </c>
      <c r="AM1415" s="1" t="str">
        <f>IFERROR(__xludf.DUMMYFUNCTION("""COMPUTED_VALUE"""),"")</f>
        <v/>
      </c>
      <c r="AN1415" s="1" t="str">
        <f>IFERROR(__xludf.DUMMYFUNCTION("""COMPUTED_VALUE"""),"")</f>
        <v/>
      </c>
      <c r="AO1415" s="1" t="str">
        <f>IFERROR(__xludf.DUMMYFUNCTION("""COMPUTED_VALUE"""),"")</f>
        <v/>
      </c>
      <c r="AP1415" s="1" t="str">
        <f>IFERROR(__xludf.DUMMYFUNCTION("""COMPUTED_VALUE"""),"")</f>
        <v/>
      </c>
      <c r="AR1415" s="1" t="s">
        <v>25</v>
      </c>
      <c r="AS1415" s="1" t="s">
        <v>25</v>
      </c>
      <c r="AT1415" s="1" t="s">
        <v>25</v>
      </c>
      <c r="AU1415" s="1" t="s">
        <v>25</v>
      </c>
      <c r="AV1415" s="1" t="s">
        <v>25</v>
      </c>
      <c r="AY1415" s="1" t="s">
        <v>25</v>
      </c>
      <c r="AZ1415" s="1" t="s">
        <v>25</v>
      </c>
      <c r="BA1415" s="1" t="s">
        <v>25</v>
      </c>
      <c r="BB1415" s="1" t="s">
        <v>25</v>
      </c>
      <c r="BC1415" s="1" t="s">
        <v>25</v>
      </c>
      <c r="BD1415" s="1"/>
      <c r="BE1415" s="1"/>
      <c r="BF1415" s="1"/>
      <c r="BG1415" s="1"/>
      <c r="BH1415" s="1"/>
      <c r="BI1415" s="1"/>
      <c r="BJ1415" s="1"/>
      <c r="BL1415" s="1" t="s">
        <v>25</v>
      </c>
    </row>
    <row r="1416" ht="15.75" customHeight="1">
      <c r="A1416" s="1"/>
      <c r="B1416" s="1"/>
      <c r="C1416" s="1"/>
      <c r="D1416" s="1" t="s">
        <v>25</v>
      </c>
      <c r="E1416" s="1" t="s">
        <v>25</v>
      </c>
      <c r="F1416" s="1" t="s">
        <v>25</v>
      </c>
      <c r="G1416" s="1" t="s">
        <v>25</v>
      </c>
      <c r="H1416" s="1" t="s">
        <v>25</v>
      </c>
      <c r="M1416" s="1"/>
      <c r="N1416" s="1"/>
      <c r="O1416" s="1"/>
      <c r="P1416" s="1"/>
      <c r="Q1416" s="1"/>
      <c r="S1416" s="1" t="s">
        <v>25</v>
      </c>
      <c r="T1416" s="1" t="s">
        <v>25</v>
      </c>
      <c r="U1416" s="1" t="s">
        <v>25</v>
      </c>
      <c r="V1416" s="1" t="s">
        <v>25</v>
      </c>
      <c r="W1416" s="1" t="s">
        <v>25</v>
      </c>
      <c r="Y1416" s="1" t="str">
        <f>IFERROR(__xludf.DUMMYFUNCTION("UNIQUE(S1416:W1416, TRUE)"),"")</f>
        <v/>
      </c>
      <c r="AE1416" s="1" t="str">
        <f t="shared" ref="AE1416:AI1416" si="1416">IF($A1416&lt;&gt;"", COUNTIF($D1416:$H1416, "=" &amp; Y1416),"")</f>
        <v/>
      </c>
      <c r="AF1416" s="1" t="str">
        <f t="shared" si="1416"/>
        <v/>
      </c>
      <c r="AG1416" s="1" t="str">
        <f t="shared" si="1416"/>
        <v/>
      </c>
      <c r="AH1416" s="1" t="str">
        <f t="shared" si="1416"/>
        <v/>
      </c>
      <c r="AI1416" s="1" t="str">
        <f t="shared" si="1416"/>
        <v/>
      </c>
      <c r="AJ1416" s="1" t="str">
        <f t="shared" si="3"/>
        <v/>
      </c>
      <c r="AL1416" s="1" t="str">
        <f>IFERROR(__xludf.DUMMYFUNCTION("IFERROR(TRANSPOSE(SORT(TRANSPOSE(FILTER(AE1416:AI1416, AE1416:AI1416&lt;&gt;0)),1, FALSE)))"),"")</f>
        <v/>
      </c>
      <c r="AM1416" s="1" t="str">
        <f>IFERROR(__xludf.DUMMYFUNCTION("""COMPUTED_VALUE"""),"")</f>
        <v/>
      </c>
      <c r="AN1416" s="1" t="str">
        <f>IFERROR(__xludf.DUMMYFUNCTION("""COMPUTED_VALUE"""),"")</f>
        <v/>
      </c>
      <c r="AO1416" s="1" t="str">
        <f>IFERROR(__xludf.DUMMYFUNCTION("""COMPUTED_VALUE"""),"")</f>
        <v/>
      </c>
      <c r="AP1416" s="1" t="str">
        <f>IFERROR(__xludf.DUMMYFUNCTION("""COMPUTED_VALUE"""),"")</f>
        <v/>
      </c>
      <c r="AR1416" s="1" t="s">
        <v>25</v>
      </c>
      <c r="AS1416" s="1" t="s">
        <v>25</v>
      </c>
      <c r="AT1416" s="1" t="s">
        <v>25</v>
      </c>
      <c r="AU1416" s="1" t="s">
        <v>25</v>
      </c>
      <c r="AV1416" s="1" t="s">
        <v>25</v>
      </c>
      <c r="AY1416" s="1" t="s">
        <v>25</v>
      </c>
      <c r="AZ1416" s="1" t="s">
        <v>25</v>
      </c>
      <c r="BA1416" s="1" t="s">
        <v>25</v>
      </c>
      <c r="BB1416" s="1" t="s">
        <v>25</v>
      </c>
      <c r="BC1416" s="1" t="s">
        <v>25</v>
      </c>
      <c r="BD1416" s="1"/>
      <c r="BE1416" s="1"/>
      <c r="BF1416" s="1"/>
      <c r="BG1416" s="1"/>
      <c r="BH1416" s="1"/>
      <c r="BI1416" s="1"/>
      <c r="BJ1416" s="1"/>
      <c r="BL1416" s="1" t="s">
        <v>25</v>
      </c>
    </row>
    <row r="1417" ht="15.75" customHeight="1">
      <c r="A1417" s="1"/>
      <c r="B1417" s="1"/>
      <c r="C1417" s="1"/>
      <c r="D1417" s="1" t="s">
        <v>25</v>
      </c>
      <c r="E1417" s="1" t="s">
        <v>25</v>
      </c>
      <c r="F1417" s="1" t="s">
        <v>25</v>
      </c>
      <c r="G1417" s="1" t="s">
        <v>25</v>
      </c>
      <c r="H1417" s="1" t="s">
        <v>25</v>
      </c>
      <c r="M1417" s="1"/>
      <c r="N1417" s="1"/>
      <c r="O1417" s="1"/>
      <c r="P1417" s="1"/>
      <c r="Q1417" s="1"/>
      <c r="S1417" s="1" t="s">
        <v>25</v>
      </c>
      <c r="T1417" s="1" t="s">
        <v>25</v>
      </c>
      <c r="U1417" s="1" t="s">
        <v>25</v>
      </c>
      <c r="V1417" s="1" t="s">
        <v>25</v>
      </c>
      <c r="W1417" s="1" t="s">
        <v>25</v>
      </c>
      <c r="Y1417" s="1" t="str">
        <f>IFERROR(__xludf.DUMMYFUNCTION("UNIQUE(S1417:W1417, TRUE)"),"")</f>
        <v/>
      </c>
      <c r="AE1417" s="1" t="str">
        <f t="shared" ref="AE1417:AI1417" si="1417">IF($A1417&lt;&gt;"", COUNTIF($D1417:$H1417, "=" &amp; Y1417),"")</f>
        <v/>
      </c>
      <c r="AF1417" s="1" t="str">
        <f t="shared" si="1417"/>
        <v/>
      </c>
      <c r="AG1417" s="1" t="str">
        <f t="shared" si="1417"/>
        <v/>
      </c>
      <c r="AH1417" s="1" t="str">
        <f t="shared" si="1417"/>
        <v/>
      </c>
      <c r="AI1417" s="1" t="str">
        <f t="shared" si="1417"/>
        <v/>
      </c>
      <c r="AJ1417" s="1" t="str">
        <f t="shared" si="3"/>
        <v/>
      </c>
      <c r="AL1417" s="1" t="str">
        <f>IFERROR(__xludf.DUMMYFUNCTION("IFERROR(TRANSPOSE(SORT(TRANSPOSE(FILTER(AE1417:AI1417, AE1417:AI1417&lt;&gt;0)),1, FALSE)))"),"")</f>
        <v/>
      </c>
      <c r="AM1417" s="1" t="str">
        <f>IFERROR(__xludf.DUMMYFUNCTION("""COMPUTED_VALUE"""),"")</f>
        <v/>
      </c>
      <c r="AN1417" s="1" t="str">
        <f>IFERROR(__xludf.DUMMYFUNCTION("""COMPUTED_VALUE"""),"")</f>
        <v/>
      </c>
      <c r="AO1417" s="1" t="str">
        <f>IFERROR(__xludf.DUMMYFUNCTION("""COMPUTED_VALUE"""),"")</f>
        <v/>
      </c>
      <c r="AP1417" s="1" t="str">
        <f>IFERROR(__xludf.DUMMYFUNCTION("""COMPUTED_VALUE"""),"")</f>
        <v/>
      </c>
      <c r="AR1417" s="1" t="s">
        <v>25</v>
      </c>
      <c r="AS1417" s="1" t="s">
        <v>25</v>
      </c>
      <c r="AT1417" s="1" t="s">
        <v>25</v>
      </c>
      <c r="AU1417" s="1" t="s">
        <v>25</v>
      </c>
      <c r="AV1417" s="1" t="s">
        <v>25</v>
      </c>
      <c r="AY1417" s="1" t="s">
        <v>25</v>
      </c>
      <c r="AZ1417" s="1" t="s">
        <v>25</v>
      </c>
      <c r="BA1417" s="1" t="s">
        <v>25</v>
      </c>
      <c r="BB1417" s="1" t="s">
        <v>25</v>
      </c>
      <c r="BC1417" s="1" t="s">
        <v>25</v>
      </c>
      <c r="BD1417" s="1"/>
      <c r="BE1417" s="1"/>
      <c r="BF1417" s="1"/>
      <c r="BG1417" s="1"/>
      <c r="BH1417" s="1"/>
      <c r="BI1417" s="1"/>
      <c r="BJ1417" s="1"/>
      <c r="BL1417" s="1" t="s">
        <v>25</v>
      </c>
    </row>
    <row r="1418" ht="15.75" customHeight="1">
      <c r="A1418" s="1"/>
      <c r="B1418" s="1"/>
      <c r="C1418" s="1"/>
      <c r="D1418" s="1" t="s">
        <v>25</v>
      </c>
      <c r="E1418" s="1" t="s">
        <v>25</v>
      </c>
      <c r="F1418" s="1" t="s">
        <v>25</v>
      </c>
      <c r="G1418" s="1" t="s">
        <v>25</v>
      </c>
      <c r="H1418" s="1" t="s">
        <v>25</v>
      </c>
      <c r="M1418" s="1"/>
      <c r="N1418" s="1"/>
      <c r="O1418" s="1"/>
      <c r="P1418" s="1"/>
      <c r="Q1418" s="1"/>
      <c r="S1418" s="1" t="s">
        <v>25</v>
      </c>
      <c r="T1418" s="1" t="s">
        <v>25</v>
      </c>
      <c r="U1418" s="1" t="s">
        <v>25</v>
      </c>
      <c r="V1418" s="1" t="s">
        <v>25</v>
      </c>
      <c r="W1418" s="1" t="s">
        <v>25</v>
      </c>
      <c r="Y1418" s="1" t="str">
        <f>IFERROR(__xludf.DUMMYFUNCTION("UNIQUE(S1418:W1418, TRUE)"),"")</f>
        <v/>
      </c>
      <c r="AE1418" s="1" t="str">
        <f t="shared" ref="AE1418:AI1418" si="1418">IF($A1418&lt;&gt;"", COUNTIF($D1418:$H1418, "=" &amp; Y1418),"")</f>
        <v/>
      </c>
      <c r="AF1418" s="1" t="str">
        <f t="shared" si="1418"/>
        <v/>
      </c>
      <c r="AG1418" s="1" t="str">
        <f t="shared" si="1418"/>
        <v/>
      </c>
      <c r="AH1418" s="1" t="str">
        <f t="shared" si="1418"/>
        <v/>
      </c>
      <c r="AI1418" s="1" t="str">
        <f t="shared" si="1418"/>
        <v/>
      </c>
      <c r="AJ1418" s="1" t="str">
        <f t="shared" si="3"/>
        <v/>
      </c>
      <c r="AL1418" s="1" t="str">
        <f>IFERROR(__xludf.DUMMYFUNCTION("IFERROR(TRANSPOSE(SORT(TRANSPOSE(FILTER(AE1418:AI1418, AE1418:AI1418&lt;&gt;0)),1, FALSE)))"),"")</f>
        <v/>
      </c>
      <c r="AM1418" s="1" t="str">
        <f>IFERROR(__xludf.DUMMYFUNCTION("""COMPUTED_VALUE"""),"")</f>
        <v/>
      </c>
      <c r="AN1418" s="1" t="str">
        <f>IFERROR(__xludf.DUMMYFUNCTION("""COMPUTED_VALUE"""),"")</f>
        <v/>
      </c>
      <c r="AO1418" s="1" t="str">
        <f>IFERROR(__xludf.DUMMYFUNCTION("""COMPUTED_VALUE"""),"")</f>
        <v/>
      </c>
      <c r="AP1418" s="1" t="str">
        <f>IFERROR(__xludf.DUMMYFUNCTION("""COMPUTED_VALUE"""),"")</f>
        <v/>
      </c>
      <c r="AR1418" s="1" t="s">
        <v>25</v>
      </c>
      <c r="AS1418" s="1" t="s">
        <v>25</v>
      </c>
      <c r="AT1418" s="1" t="s">
        <v>25</v>
      </c>
      <c r="AU1418" s="1" t="s">
        <v>25</v>
      </c>
      <c r="AV1418" s="1" t="s">
        <v>25</v>
      </c>
      <c r="AY1418" s="1" t="s">
        <v>25</v>
      </c>
      <c r="AZ1418" s="1" t="s">
        <v>25</v>
      </c>
      <c r="BA1418" s="1" t="s">
        <v>25</v>
      </c>
      <c r="BB1418" s="1" t="s">
        <v>25</v>
      </c>
      <c r="BC1418" s="1" t="s">
        <v>25</v>
      </c>
      <c r="BD1418" s="1"/>
      <c r="BE1418" s="1"/>
      <c r="BF1418" s="1"/>
      <c r="BG1418" s="1"/>
      <c r="BH1418" s="1"/>
      <c r="BI1418" s="1"/>
      <c r="BJ1418" s="1"/>
      <c r="BL1418" s="1" t="s">
        <v>25</v>
      </c>
    </row>
    <row r="1419" ht="15.75" customHeight="1">
      <c r="A1419" s="1"/>
      <c r="B1419" s="1"/>
      <c r="C1419" s="1"/>
      <c r="D1419" s="1" t="s">
        <v>25</v>
      </c>
      <c r="E1419" s="1" t="s">
        <v>25</v>
      </c>
      <c r="F1419" s="1" t="s">
        <v>25</v>
      </c>
      <c r="G1419" s="1" t="s">
        <v>25</v>
      </c>
      <c r="H1419" s="1" t="s">
        <v>25</v>
      </c>
      <c r="M1419" s="1"/>
      <c r="N1419" s="1"/>
      <c r="O1419" s="1"/>
      <c r="P1419" s="1"/>
      <c r="Q1419" s="1"/>
      <c r="S1419" s="1" t="s">
        <v>25</v>
      </c>
      <c r="T1419" s="1" t="s">
        <v>25</v>
      </c>
      <c r="U1419" s="1" t="s">
        <v>25</v>
      </c>
      <c r="V1419" s="1" t="s">
        <v>25</v>
      </c>
      <c r="W1419" s="1" t="s">
        <v>25</v>
      </c>
      <c r="Y1419" s="1" t="str">
        <f>IFERROR(__xludf.DUMMYFUNCTION("UNIQUE(S1419:W1419, TRUE)"),"")</f>
        <v/>
      </c>
      <c r="AE1419" s="1" t="str">
        <f t="shared" ref="AE1419:AI1419" si="1419">IF($A1419&lt;&gt;"", COUNTIF($D1419:$H1419, "=" &amp; Y1419),"")</f>
        <v/>
      </c>
      <c r="AF1419" s="1" t="str">
        <f t="shared" si="1419"/>
        <v/>
      </c>
      <c r="AG1419" s="1" t="str">
        <f t="shared" si="1419"/>
        <v/>
      </c>
      <c r="AH1419" s="1" t="str">
        <f t="shared" si="1419"/>
        <v/>
      </c>
      <c r="AI1419" s="1" t="str">
        <f t="shared" si="1419"/>
        <v/>
      </c>
      <c r="AJ1419" s="1" t="str">
        <f t="shared" si="3"/>
        <v/>
      </c>
      <c r="AL1419" s="1" t="str">
        <f>IFERROR(__xludf.DUMMYFUNCTION("IFERROR(TRANSPOSE(SORT(TRANSPOSE(FILTER(AE1419:AI1419, AE1419:AI1419&lt;&gt;0)),1, FALSE)))"),"")</f>
        <v/>
      </c>
      <c r="AM1419" s="1" t="str">
        <f>IFERROR(__xludf.DUMMYFUNCTION("""COMPUTED_VALUE"""),"")</f>
        <v/>
      </c>
      <c r="AN1419" s="1" t="str">
        <f>IFERROR(__xludf.DUMMYFUNCTION("""COMPUTED_VALUE"""),"")</f>
        <v/>
      </c>
      <c r="AO1419" s="1" t="str">
        <f>IFERROR(__xludf.DUMMYFUNCTION("""COMPUTED_VALUE"""),"")</f>
        <v/>
      </c>
      <c r="AP1419" s="1" t="str">
        <f>IFERROR(__xludf.DUMMYFUNCTION("""COMPUTED_VALUE"""),"")</f>
        <v/>
      </c>
      <c r="AR1419" s="1" t="s">
        <v>25</v>
      </c>
      <c r="AS1419" s="1" t="s">
        <v>25</v>
      </c>
      <c r="AT1419" s="1" t="s">
        <v>25</v>
      </c>
      <c r="AU1419" s="1" t="s">
        <v>25</v>
      </c>
      <c r="AV1419" s="1" t="s">
        <v>25</v>
      </c>
      <c r="AY1419" s="1" t="s">
        <v>25</v>
      </c>
      <c r="AZ1419" s="1" t="s">
        <v>25</v>
      </c>
      <c r="BA1419" s="1" t="s">
        <v>25</v>
      </c>
      <c r="BB1419" s="1" t="s">
        <v>25</v>
      </c>
      <c r="BC1419" s="1" t="s">
        <v>25</v>
      </c>
      <c r="BD1419" s="1"/>
      <c r="BE1419" s="1"/>
      <c r="BF1419" s="1"/>
      <c r="BG1419" s="1"/>
      <c r="BH1419" s="1"/>
      <c r="BI1419" s="1"/>
      <c r="BJ1419" s="1"/>
      <c r="BL1419" s="1" t="s">
        <v>25</v>
      </c>
    </row>
    <row r="1420" ht="15.75" customHeight="1">
      <c r="A1420" s="1"/>
      <c r="B1420" s="1"/>
      <c r="C1420" s="1"/>
      <c r="D1420" s="1" t="s">
        <v>25</v>
      </c>
      <c r="E1420" s="1" t="s">
        <v>25</v>
      </c>
      <c r="F1420" s="1" t="s">
        <v>25</v>
      </c>
      <c r="G1420" s="1" t="s">
        <v>25</v>
      </c>
      <c r="H1420" s="1" t="s">
        <v>25</v>
      </c>
      <c r="M1420" s="1"/>
      <c r="N1420" s="1"/>
      <c r="O1420" s="1"/>
      <c r="P1420" s="1"/>
      <c r="Q1420" s="1"/>
      <c r="S1420" s="1" t="s">
        <v>25</v>
      </c>
      <c r="T1420" s="1" t="s">
        <v>25</v>
      </c>
      <c r="U1420" s="1" t="s">
        <v>25</v>
      </c>
      <c r="V1420" s="1" t="s">
        <v>25</v>
      </c>
      <c r="W1420" s="1" t="s">
        <v>25</v>
      </c>
      <c r="Y1420" s="1" t="str">
        <f>IFERROR(__xludf.DUMMYFUNCTION("UNIQUE(S1420:W1420, TRUE)"),"")</f>
        <v/>
      </c>
      <c r="AE1420" s="1" t="str">
        <f t="shared" ref="AE1420:AI1420" si="1420">IF($A1420&lt;&gt;"", COUNTIF($D1420:$H1420, "=" &amp; Y1420),"")</f>
        <v/>
      </c>
      <c r="AF1420" s="1" t="str">
        <f t="shared" si="1420"/>
        <v/>
      </c>
      <c r="AG1420" s="1" t="str">
        <f t="shared" si="1420"/>
        <v/>
      </c>
      <c r="AH1420" s="1" t="str">
        <f t="shared" si="1420"/>
        <v/>
      </c>
      <c r="AI1420" s="1" t="str">
        <f t="shared" si="1420"/>
        <v/>
      </c>
      <c r="AJ1420" s="1" t="str">
        <f t="shared" si="3"/>
        <v/>
      </c>
      <c r="AL1420" s="1" t="str">
        <f>IFERROR(__xludf.DUMMYFUNCTION("IFERROR(TRANSPOSE(SORT(TRANSPOSE(FILTER(AE1420:AI1420, AE1420:AI1420&lt;&gt;0)),1, FALSE)))"),"")</f>
        <v/>
      </c>
      <c r="AM1420" s="1" t="str">
        <f>IFERROR(__xludf.DUMMYFUNCTION("""COMPUTED_VALUE"""),"")</f>
        <v/>
      </c>
      <c r="AN1420" s="1" t="str">
        <f>IFERROR(__xludf.DUMMYFUNCTION("""COMPUTED_VALUE"""),"")</f>
        <v/>
      </c>
      <c r="AO1420" s="1" t="str">
        <f>IFERROR(__xludf.DUMMYFUNCTION("""COMPUTED_VALUE"""),"")</f>
        <v/>
      </c>
      <c r="AP1420" s="1" t="str">
        <f>IFERROR(__xludf.DUMMYFUNCTION("""COMPUTED_VALUE"""),"")</f>
        <v/>
      </c>
      <c r="AR1420" s="1" t="s">
        <v>25</v>
      </c>
      <c r="AS1420" s="1" t="s">
        <v>25</v>
      </c>
      <c r="AT1420" s="1" t="s">
        <v>25</v>
      </c>
      <c r="AU1420" s="1" t="s">
        <v>25</v>
      </c>
      <c r="AV1420" s="1" t="s">
        <v>25</v>
      </c>
      <c r="AY1420" s="1" t="s">
        <v>25</v>
      </c>
      <c r="AZ1420" s="1" t="s">
        <v>25</v>
      </c>
      <c r="BA1420" s="1" t="s">
        <v>25</v>
      </c>
      <c r="BB1420" s="1" t="s">
        <v>25</v>
      </c>
      <c r="BC1420" s="1" t="s">
        <v>25</v>
      </c>
      <c r="BD1420" s="1"/>
      <c r="BE1420" s="1"/>
      <c r="BF1420" s="1"/>
      <c r="BG1420" s="1"/>
      <c r="BH1420" s="1"/>
      <c r="BI1420" s="1"/>
      <c r="BJ1420" s="1"/>
      <c r="BL1420" s="1" t="s">
        <v>25</v>
      </c>
    </row>
    <row r="1421" ht="15.75" customHeight="1">
      <c r="A1421" s="1"/>
      <c r="B1421" s="1"/>
      <c r="C1421" s="1"/>
      <c r="D1421" s="1" t="s">
        <v>25</v>
      </c>
      <c r="E1421" s="1" t="s">
        <v>25</v>
      </c>
      <c r="F1421" s="1" t="s">
        <v>25</v>
      </c>
      <c r="G1421" s="1" t="s">
        <v>25</v>
      </c>
      <c r="H1421" s="1" t="s">
        <v>25</v>
      </c>
      <c r="M1421" s="1"/>
      <c r="N1421" s="1"/>
      <c r="O1421" s="1"/>
      <c r="P1421" s="1"/>
      <c r="Q1421" s="1"/>
      <c r="S1421" s="1" t="s">
        <v>25</v>
      </c>
      <c r="T1421" s="1" t="s">
        <v>25</v>
      </c>
      <c r="U1421" s="1" t="s">
        <v>25</v>
      </c>
      <c r="V1421" s="1" t="s">
        <v>25</v>
      </c>
      <c r="W1421" s="1" t="s">
        <v>25</v>
      </c>
      <c r="Y1421" s="1" t="str">
        <f>IFERROR(__xludf.DUMMYFUNCTION("UNIQUE(S1421:W1421, TRUE)"),"")</f>
        <v/>
      </c>
      <c r="AE1421" s="1" t="str">
        <f t="shared" ref="AE1421:AI1421" si="1421">IF($A1421&lt;&gt;"", COUNTIF($D1421:$H1421, "=" &amp; Y1421),"")</f>
        <v/>
      </c>
      <c r="AF1421" s="1" t="str">
        <f t="shared" si="1421"/>
        <v/>
      </c>
      <c r="AG1421" s="1" t="str">
        <f t="shared" si="1421"/>
        <v/>
      </c>
      <c r="AH1421" s="1" t="str">
        <f t="shared" si="1421"/>
        <v/>
      </c>
      <c r="AI1421" s="1" t="str">
        <f t="shared" si="1421"/>
        <v/>
      </c>
      <c r="AJ1421" s="1" t="str">
        <f t="shared" si="3"/>
        <v/>
      </c>
      <c r="AL1421" s="1" t="str">
        <f>IFERROR(__xludf.DUMMYFUNCTION("IFERROR(TRANSPOSE(SORT(TRANSPOSE(FILTER(AE1421:AI1421, AE1421:AI1421&lt;&gt;0)),1, FALSE)))"),"")</f>
        <v/>
      </c>
      <c r="AM1421" s="1" t="str">
        <f>IFERROR(__xludf.DUMMYFUNCTION("""COMPUTED_VALUE"""),"")</f>
        <v/>
      </c>
      <c r="AN1421" s="1" t="str">
        <f>IFERROR(__xludf.DUMMYFUNCTION("""COMPUTED_VALUE"""),"")</f>
        <v/>
      </c>
      <c r="AO1421" s="1" t="str">
        <f>IFERROR(__xludf.DUMMYFUNCTION("""COMPUTED_VALUE"""),"")</f>
        <v/>
      </c>
      <c r="AP1421" s="1" t="str">
        <f>IFERROR(__xludf.DUMMYFUNCTION("""COMPUTED_VALUE"""),"")</f>
        <v/>
      </c>
      <c r="AR1421" s="1" t="s">
        <v>25</v>
      </c>
      <c r="AS1421" s="1" t="s">
        <v>25</v>
      </c>
      <c r="AT1421" s="1" t="s">
        <v>25</v>
      </c>
      <c r="AU1421" s="1" t="s">
        <v>25</v>
      </c>
      <c r="AV1421" s="1" t="s">
        <v>25</v>
      </c>
      <c r="AY1421" s="1" t="s">
        <v>25</v>
      </c>
      <c r="AZ1421" s="1" t="s">
        <v>25</v>
      </c>
      <c r="BA1421" s="1" t="s">
        <v>25</v>
      </c>
      <c r="BB1421" s="1" t="s">
        <v>25</v>
      </c>
      <c r="BC1421" s="1" t="s">
        <v>25</v>
      </c>
      <c r="BD1421" s="1"/>
      <c r="BE1421" s="1"/>
      <c r="BF1421" s="1"/>
      <c r="BG1421" s="1"/>
      <c r="BH1421" s="1"/>
      <c r="BI1421" s="1"/>
      <c r="BJ1421" s="1"/>
      <c r="BL1421" s="1" t="s">
        <v>25</v>
      </c>
    </row>
    <row r="1422" ht="15.75" customHeight="1">
      <c r="A1422" s="1"/>
      <c r="B1422" s="1"/>
      <c r="C1422" s="1"/>
      <c r="D1422" s="1" t="s">
        <v>25</v>
      </c>
      <c r="E1422" s="1" t="s">
        <v>25</v>
      </c>
      <c r="F1422" s="1" t="s">
        <v>25</v>
      </c>
      <c r="G1422" s="1" t="s">
        <v>25</v>
      </c>
      <c r="H1422" s="1" t="s">
        <v>25</v>
      </c>
      <c r="M1422" s="1"/>
      <c r="N1422" s="1"/>
      <c r="O1422" s="1"/>
      <c r="P1422" s="1"/>
      <c r="Q1422" s="1"/>
      <c r="S1422" s="1" t="s">
        <v>25</v>
      </c>
      <c r="T1422" s="1" t="s">
        <v>25</v>
      </c>
      <c r="U1422" s="1" t="s">
        <v>25</v>
      </c>
      <c r="V1422" s="1" t="s">
        <v>25</v>
      </c>
      <c r="W1422" s="1" t="s">
        <v>25</v>
      </c>
      <c r="Y1422" s="1" t="str">
        <f>IFERROR(__xludf.DUMMYFUNCTION("UNIQUE(S1422:W1422, TRUE)"),"")</f>
        <v/>
      </c>
      <c r="AE1422" s="1" t="str">
        <f t="shared" ref="AE1422:AI1422" si="1422">IF($A1422&lt;&gt;"", COUNTIF($D1422:$H1422, "=" &amp; Y1422),"")</f>
        <v/>
      </c>
      <c r="AF1422" s="1" t="str">
        <f t="shared" si="1422"/>
        <v/>
      </c>
      <c r="AG1422" s="1" t="str">
        <f t="shared" si="1422"/>
        <v/>
      </c>
      <c r="AH1422" s="1" t="str">
        <f t="shared" si="1422"/>
        <v/>
      </c>
      <c r="AI1422" s="1" t="str">
        <f t="shared" si="1422"/>
        <v/>
      </c>
      <c r="AJ1422" s="1" t="str">
        <f t="shared" si="3"/>
        <v/>
      </c>
      <c r="AL1422" s="1" t="str">
        <f>IFERROR(__xludf.DUMMYFUNCTION("IFERROR(TRANSPOSE(SORT(TRANSPOSE(FILTER(AE1422:AI1422, AE1422:AI1422&lt;&gt;0)),1, FALSE)))"),"")</f>
        <v/>
      </c>
      <c r="AM1422" s="1" t="str">
        <f>IFERROR(__xludf.DUMMYFUNCTION("""COMPUTED_VALUE"""),"")</f>
        <v/>
      </c>
      <c r="AN1422" s="1" t="str">
        <f>IFERROR(__xludf.DUMMYFUNCTION("""COMPUTED_VALUE"""),"")</f>
        <v/>
      </c>
      <c r="AO1422" s="1" t="str">
        <f>IFERROR(__xludf.DUMMYFUNCTION("""COMPUTED_VALUE"""),"")</f>
        <v/>
      </c>
      <c r="AP1422" s="1" t="str">
        <f>IFERROR(__xludf.DUMMYFUNCTION("""COMPUTED_VALUE"""),"")</f>
        <v/>
      </c>
      <c r="AR1422" s="1" t="s">
        <v>25</v>
      </c>
      <c r="AS1422" s="1" t="s">
        <v>25</v>
      </c>
      <c r="AT1422" s="1" t="s">
        <v>25</v>
      </c>
      <c r="AU1422" s="1" t="s">
        <v>25</v>
      </c>
      <c r="AV1422" s="1" t="s">
        <v>25</v>
      </c>
      <c r="AY1422" s="1" t="s">
        <v>25</v>
      </c>
      <c r="AZ1422" s="1" t="s">
        <v>25</v>
      </c>
      <c r="BA1422" s="1" t="s">
        <v>25</v>
      </c>
      <c r="BB1422" s="1" t="s">
        <v>25</v>
      </c>
      <c r="BC1422" s="1" t="s">
        <v>25</v>
      </c>
      <c r="BD1422" s="1"/>
      <c r="BE1422" s="1"/>
      <c r="BF1422" s="1"/>
      <c r="BG1422" s="1"/>
      <c r="BH1422" s="1"/>
      <c r="BI1422" s="1"/>
      <c r="BJ1422" s="1"/>
      <c r="BL1422" s="1" t="s">
        <v>25</v>
      </c>
    </row>
    <row r="1423" ht="15.75" customHeight="1">
      <c r="A1423" s="1"/>
      <c r="B1423" s="1"/>
      <c r="C1423" s="1"/>
      <c r="D1423" s="1" t="s">
        <v>25</v>
      </c>
      <c r="E1423" s="1" t="s">
        <v>25</v>
      </c>
      <c r="F1423" s="1" t="s">
        <v>25</v>
      </c>
      <c r="G1423" s="1" t="s">
        <v>25</v>
      </c>
      <c r="H1423" s="1" t="s">
        <v>25</v>
      </c>
      <c r="M1423" s="1"/>
      <c r="N1423" s="1"/>
      <c r="O1423" s="1"/>
      <c r="P1423" s="1"/>
      <c r="Q1423" s="1"/>
      <c r="S1423" s="1" t="s">
        <v>25</v>
      </c>
      <c r="T1423" s="1" t="s">
        <v>25</v>
      </c>
      <c r="U1423" s="1" t="s">
        <v>25</v>
      </c>
      <c r="V1423" s="1" t="s">
        <v>25</v>
      </c>
      <c r="W1423" s="1" t="s">
        <v>25</v>
      </c>
      <c r="Y1423" s="1" t="str">
        <f>IFERROR(__xludf.DUMMYFUNCTION("UNIQUE(S1423:W1423, TRUE)"),"")</f>
        <v/>
      </c>
      <c r="AE1423" s="1" t="str">
        <f t="shared" ref="AE1423:AI1423" si="1423">IF($A1423&lt;&gt;"", COUNTIF($D1423:$H1423, "=" &amp; Y1423),"")</f>
        <v/>
      </c>
      <c r="AF1423" s="1" t="str">
        <f t="shared" si="1423"/>
        <v/>
      </c>
      <c r="AG1423" s="1" t="str">
        <f t="shared" si="1423"/>
        <v/>
      </c>
      <c r="AH1423" s="1" t="str">
        <f t="shared" si="1423"/>
        <v/>
      </c>
      <c r="AI1423" s="1" t="str">
        <f t="shared" si="1423"/>
        <v/>
      </c>
      <c r="AJ1423" s="1" t="str">
        <f t="shared" si="3"/>
        <v/>
      </c>
      <c r="AL1423" s="1" t="str">
        <f>IFERROR(__xludf.DUMMYFUNCTION("IFERROR(TRANSPOSE(SORT(TRANSPOSE(FILTER(AE1423:AI1423, AE1423:AI1423&lt;&gt;0)),1, FALSE)))"),"")</f>
        <v/>
      </c>
      <c r="AM1423" s="1" t="str">
        <f>IFERROR(__xludf.DUMMYFUNCTION("""COMPUTED_VALUE"""),"")</f>
        <v/>
      </c>
      <c r="AN1423" s="1" t="str">
        <f>IFERROR(__xludf.DUMMYFUNCTION("""COMPUTED_VALUE"""),"")</f>
        <v/>
      </c>
      <c r="AO1423" s="1" t="str">
        <f>IFERROR(__xludf.DUMMYFUNCTION("""COMPUTED_VALUE"""),"")</f>
        <v/>
      </c>
      <c r="AP1423" s="1" t="str">
        <f>IFERROR(__xludf.DUMMYFUNCTION("""COMPUTED_VALUE"""),"")</f>
        <v/>
      </c>
      <c r="AR1423" s="1" t="s">
        <v>25</v>
      </c>
      <c r="AS1423" s="1" t="s">
        <v>25</v>
      </c>
      <c r="AT1423" s="1" t="s">
        <v>25</v>
      </c>
      <c r="AU1423" s="1" t="s">
        <v>25</v>
      </c>
      <c r="AV1423" s="1" t="s">
        <v>25</v>
      </c>
      <c r="AY1423" s="1" t="s">
        <v>25</v>
      </c>
      <c r="AZ1423" s="1" t="s">
        <v>25</v>
      </c>
      <c r="BA1423" s="1" t="s">
        <v>25</v>
      </c>
      <c r="BB1423" s="1" t="s">
        <v>25</v>
      </c>
      <c r="BC1423" s="1" t="s">
        <v>25</v>
      </c>
      <c r="BD1423" s="1"/>
      <c r="BE1423" s="1"/>
      <c r="BF1423" s="1"/>
      <c r="BG1423" s="1"/>
      <c r="BH1423" s="1"/>
      <c r="BI1423" s="1"/>
      <c r="BJ1423" s="1"/>
      <c r="BL1423" s="1" t="s">
        <v>25</v>
      </c>
    </row>
    <row r="1424" ht="15.75" customHeight="1">
      <c r="A1424" s="1"/>
      <c r="B1424" s="1"/>
      <c r="C1424" s="1"/>
      <c r="D1424" s="1" t="s">
        <v>25</v>
      </c>
      <c r="E1424" s="1" t="s">
        <v>25</v>
      </c>
      <c r="F1424" s="1" t="s">
        <v>25</v>
      </c>
      <c r="G1424" s="1" t="s">
        <v>25</v>
      </c>
      <c r="H1424" s="1" t="s">
        <v>25</v>
      </c>
      <c r="M1424" s="1"/>
      <c r="N1424" s="1"/>
      <c r="O1424" s="1"/>
      <c r="P1424" s="1"/>
      <c r="Q1424" s="1"/>
      <c r="S1424" s="1" t="s">
        <v>25</v>
      </c>
      <c r="T1424" s="1" t="s">
        <v>25</v>
      </c>
      <c r="U1424" s="1" t="s">
        <v>25</v>
      </c>
      <c r="V1424" s="1" t="s">
        <v>25</v>
      </c>
      <c r="W1424" s="1" t="s">
        <v>25</v>
      </c>
      <c r="Y1424" s="1" t="str">
        <f>IFERROR(__xludf.DUMMYFUNCTION("UNIQUE(S1424:W1424, TRUE)"),"")</f>
        <v/>
      </c>
      <c r="AE1424" s="1" t="str">
        <f t="shared" ref="AE1424:AI1424" si="1424">IF($A1424&lt;&gt;"", COUNTIF($D1424:$H1424, "=" &amp; Y1424),"")</f>
        <v/>
      </c>
      <c r="AF1424" s="1" t="str">
        <f t="shared" si="1424"/>
        <v/>
      </c>
      <c r="AG1424" s="1" t="str">
        <f t="shared" si="1424"/>
        <v/>
      </c>
      <c r="AH1424" s="1" t="str">
        <f t="shared" si="1424"/>
        <v/>
      </c>
      <c r="AI1424" s="1" t="str">
        <f t="shared" si="1424"/>
        <v/>
      </c>
      <c r="AJ1424" s="1" t="str">
        <f t="shared" si="3"/>
        <v/>
      </c>
      <c r="AL1424" s="1" t="str">
        <f>IFERROR(__xludf.DUMMYFUNCTION("IFERROR(TRANSPOSE(SORT(TRANSPOSE(FILTER(AE1424:AI1424, AE1424:AI1424&lt;&gt;0)),1, FALSE)))"),"")</f>
        <v/>
      </c>
      <c r="AM1424" s="1" t="str">
        <f>IFERROR(__xludf.DUMMYFUNCTION("""COMPUTED_VALUE"""),"")</f>
        <v/>
      </c>
      <c r="AN1424" s="1" t="str">
        <f>IFERROR(__xludf.DUMMYFUNCTION("""COMPUTED_VALUE"""),"")</f>
        <v/>
      </c>
      <c r="AO1424" s="1" t="str">
        <f>IFERROR(__xludf.DUMMYFUNCTION("""COMPUTED_VALUE"""),"")</f>
        <v/>
      </c>
      <c r="AP1424" s="1" t="str">
        <f>IFERROR(__xludf.DUMMYFUNCTION("""COMPUTED_VALUE"""),"")</f>
        <v/>
      </c>
      <c r="AR1424" s="1" t="s">
        <v>25</v>
      </c>
      <c r="AS1424" s="1" t="s">
        <v>25</v>
      </c>
      <c r="AT1424" s="1" t="s">
        <v>25</v>
      </c>
      <c r="AU1424" s="1" t="s">
        <v>25</v>
      </c>
      <c r="AV1424" s="1" t="s">
        <v>25</v>
      </c>
      <c r="AY1424" s="1" t="s">
        <v>25</v>
      </c>
      <c r="AZ1424" s="1" t="s">
        <v>25</v>
      </c>
      <c r="BA1424" s="1" t="s">
        <v>25</v>
      </c>
      <c r="BB1424" s="1" t="s">
        <v>25</v>
      </c>
      <c r="BC1424" s="1" t="s">
        <v>25</v>
      </c>
      <c r="BD1424" s="1"/>
      <c r="BE1424" s="1"/>
      <c r="BF1424" s="1"/>
      <c r="BG1424" s="1"/>
      <c r="BH1424" s="1"/>
      <c r="BI1424" s="1"/>
      <c r="BJ1424" s="1"/>
      <c r="BL1424" s="1" t="s">
        <v>25</v>
      </c>
    </row>
    <row r="1425" ht="15.75" customHeight="1">
      <c r="A1425" s="1"/>
      <c r="B1425" s="1"/>
      <c r="C1425" s="1"/>
      <c r="D1425" s="1" t="s">
        <v>25</v>
      </c>
      <c r="E1425" s="1" t="s">
        <v>25</v>
      </c>
      <c r="F1425" s="1" t="s">
        <v>25</v>
      </c>
      <c r="G1425" s="1" t="s">
        <v>25</v>
      </c>
      <c r="H1425" s="1" t="s">
        <v>25</v>
      </c>
      <c r="M1425" s="1"/>
      <c r="N1425" s="1"/>
      <c r="O1425" s="1"/>
      <c r="P1425" s="1"/>
      <c r="Q1425" s="1"/>
      <c r="S1425" s="1" t="s">
        <v>25</v>
      </c>
      <c r="T1425" s="1" t="s">
        <v>25</v>
      </c>
      <c r="U1425" s="1" t="s">
        <v>25</v>
      </c>
      <c r="V1425" s="1" t="s">
        <v>25</v>
      </c>
      <c r="W1425" s="1" t="s">
        <v>25</v>
      </c>
      <c r="Y1425" s="1" t="str">
        <f>IFERROR(__xludf.DUMMYFUNCTION("UNIQUE(S1425:W1425, TRUE)"),"")</f>
        <v/>
      </c>
      <c r="AE1425" s="1" t="str">
        <f t="shared" ref="AE1425:AI1425" si="1425">IF($A1425&lt;&gt;"", COUNTIF($D1425:$H1425, "=" &amp; Y1425),"")</f>
        <v/>
      </c>
      <c r="AF1425" s="1" t="str">
        <f t="shared" si="1425"/>
        <v/>
      </c>
      <c r="AG1425" s="1" t="str">
        <f t="shared" si="1425"/>
        <v/>
      </c>
      <c r="AH1425" s="1" t="str">
        <f t="shared" si="1425"/>
        <v/>
      </c>
      <c r="AI1425" s="1" t="str">
        <f t="shared" si="1425"/>
        <v/>
      </c>
      <c r="AJ1425" s="1" t="str">
        <f t="shared" si="3"/>
        <v/>
      </c>
      <c r="AL1425" s="1" t="str">
        <f>IFERROR(__xludf.DUMMYFUNCTION("IFERROR(TRANSPOSE(SORT(TRANSPOSE(FILTER(AE1425:AI1425, AE1425:AI1425&lt;&gt;0)),1, FALSE)))"),"")</f>
        <v/>
      </c>
      <c r="AM1425" s="1" t="str">
        <f>IFERROR(__xludf.DUMMYFUNCTION("""COMPUTED_VALUE"""),"")</f>
        <v/>
      </c>
      <c r="AN1425" s="1" t="str">
        <f>IFERROR(__xludf.DUMMYFUNCTION("""COMPUTED_VALUE"""),"")</f>
        <v/>
      </c>
      <c r="AO1425" s="1" t="str">
        <f>IFERROR(__xludf.DUMMYFUNCTION("""COMPUTED_VALUE"""),"")</f>
        <v/>
      </c>
      <c r="AP1425" s="1" t="str">
        <f>IFERROR(__xludf.DUMMYFUNCTION("""COMPUTED_VALUE"""),"")</f>
        <v/>
      </c>
      <c r="AR1425" s="1" t="s">
        <v>25</v>
      </c>
      <c r="AS1425" s="1" t="s">
        <v>25</v>
      </c>
      <c r="AT1425" s="1" t="s">
        <v>25</v>
      </c>
      <c r="AU1425" s="1" t="s">
        <v>25</v>
      </c>
      <c r="AV1425" s="1" t="s">
        <v>25</v>
      </c>
      <c r="AY1425" s="1" t="s">
        <v>25</v>
      </c>
      <c r="AZ1425" s="1" t="s">
        <v>25</v>
      </c>
      <c r="BA1425" s="1" t="s">
        <v>25</v>
      </c>
      <c r="BB1425" s="1" t="s">
        <v>25</v>
      </c>
      <c r="BC1425" s="1" t="s">
        <v>25</v>
      </c>
      <c r="BD1425" s="1"/>
      <c r="BE1425" s="1"/>
      <c r="BF1425" s="1"/>
      <c r="BG1425" s="1"/>
      <c r="BH1425" s="1"/>
      <c r="BI1425" s="1"/>
      <c r="BJ1425" s="1"/>
      <c r="BL1425" s="1" t="s">
        <v>25</v>
      </c>
    </row>
    <row r="1426" ht="15.75" customHeight="1">
      <c r="A1426" s="1"/>
      <c r="B1426" s="1"/>
      <c r="C1426" s="1"/>
      <c r="D1426" s="1" t="s">
        <v>25</v>
      </c>
      <c r="E1426" s="1" t="s">
        <v>25</v>
      </c>
      <c r="F1426" s="1" t="s">
        <v>25</v>
      </c>
      <c r="G1426" s="1" t="s">
        <v>25</v>
      </c>
      <c r="H1426" s="1" t="s">
        <v>25</v>
      </c>
      <c r="M1426" s="1"/>
      <c r="N1426" s="1"/>
      <c r="O1426" s="1"/>
      <c r="P1426" s="1"/>
      <c r="Q1426" s="1"/>
      <c r="S1426" s="1" t="s">
        <v>25</v>
      </c>
      <c r="T1426" s="1" t="s">
        <v>25</v>
      </c>
      <c r="U1426" s="1" t="s">
        <v>25</v>
      </c>
      <c r="V1426" s="1" t="s">
        <v>25</v>
      </c>
      <c r="W1426" s="1" t="s">
        <v>25</v>
      </c>
      <c r="Y1426" s="1" t="str">
        <f>IFERROR(__xludf.DUMMYFUNCTION("UNIQUE(S1426:W1426, TRUE)"),"")</f>
        <v/>
      </c>
      <c r="AE1426" s="1" t="str">
        <f t="shared" ref="AE1426:AI1426" si="1426">IF($A1426&lt;&gt;"", COUNTIF($D1426:$H1426, "=" &amp; Y1426),"")</f>
        <v/>
      </c>
      <c r="AF1426" s="1" t="str">
        <f t="shared" si="1426"/>
        <v/>
      </c>
      <c r="AG1426" s="1" t="str">
        <f t="shared" si="1426"/>
        <v/>
      </c>
      <c r="AH1426" s="1" t="str">
        <f t="shared" si="1426"/>
        <v/>
      </c>
      <c r="AI1426" s="1" t="str">
        <f t="shared" si="1426"/>
        <v/>
      </c>
      <c r="AJ1426" s="1" t="str">
        <f t="shared" si="3"/>
        <v/>
      </c>
      <c r="AL1426" s="1" t="str">
        <f>IFERROR(__xludf.DUMMYFUNCTION("IFERROR(TRANSPOSE(SORT(TRANSPOSE(FILTER(AE1426:AI1426, AE1426:AI1426&lt;&gt;0)),1, FALSE)))"),"")</f>
        <v/>
      </c>
      <c r="AM1426" s="1" t="str">
        <f>IFERROR(__xludf.DUMMYFUNCTION("""COMPUTED_VALUE"""),"")</f>
        <v/>
      </c>
      <c r="AN1426" s="1" t="str">
        <f>IFERROR(__xludf.DUMMYFUNCTION("""COMPUTED_VALUE"""),"")</f>
        <v/>
      </c>
      <c r="AO1426" s="1" t="str">
        <f>IFERROR(__xludf.DUMMYFUNCTION("""COMPUTED_VALUE"""),"")</f>
        <v/>
      </c>
      <c r="AP1426" s="1" t="str">
        <f>IFERROR(__xludf.DUMMYFUNCTION("""COMPUTED_VALUE"""),"")</f>
        <v/>
      </c>
      <c r="AR1426" s="1" t="s">
        <v>25</v>
      </c>
      <c r="AS1426" s="1" t="s">
        <v>25</v>
      </c>
      <c r="AT1426" s="1" t="s">
        <v>25</v>
      </c>
      <c r="AU1426" s="1" t="s">
        <v>25</v>
      </c>
      <c r="AV1426" s="1" t="s">
        <v>25</v>
      </c>
      <c r="AY1426" s="1" t="s">
        <v>25</v>
      </c>
      <c r="AZ1426" s="1" t="s">
        <v>25</v>
      </c>
      <c r="BA1426" s="1" t="s">
        <v>25</v>
      </c>
      <c r="BB1426" s="1" t="s">
        <v>25</v>
      </c>
      <c r="BC1426" s="1" t="s">
        <v>25</v>
      </c>
      <c r="BD1426" s="1"/>
      <c r="BE1426" s="1"/>
      <c r="BF1426" s="1"/>
      <c r="BG1426" s="1"/>
      <c r="BH1426" s="1"/>
      <c r="BI1426" s="1"/>
      <c r="BJ1426" s="1"/>
      <c r="BL1426" s="1" t="s">
        <v>25</v>
      </c>
    </row>
    <row r="1427" ht="15.75" customHeight="1">
      <c r="A1427" s="1"/>
      <c r="B1427" s="1"/>
      <c r="C1427" s="1"/>
      <c r="D1427" s="1" t="s">
        <v>25</v>
      </c>
      <c r="E1427" s="1" t="s">
        <v>25</v>
      </c>
      <c r="F1427" s="1" t="s">
        <v>25</v>
      </c>
      <c r="G1427" s="1" t="s">
        <v>25</v>
      </c>
      <c r="H1427" s="1" t="s">
        <v>25</v>
      </c>
      <c r="M1427" s="1"/>
      <c r="N1427" s="1"/>
      <c r="O1427" s="1"/>
      <c r="P1427" s="1"/>
      <c r="Q1427" s="1"/>
      <c r="S1427" s="1" t="s">
        <v>25</v>
      </c>
      <c r="T1427" s="1" t="s">
        <v>25</v>
      </c>
      <c r="U1427" s="1" t="s">
        <v>25</v>
      </c>
      <c r="V1427" s="1" t="s">
        <v>25</v>
      </c>
      <c r="W1427" s="1" t="s">
        <v>25</v>
      </c>
      <c r="Y1427" s="1" t="str">
        <f>IFERROR(__xludf.DUMMYFUNCTION("UNIQUE(S1427:W1427, TRUE)"),"")</f>
        <v/>
      </c>
      <c r="AE1427" s="1" t="str">
        <f t="shared" ref="AE1427:AI1427" si="1427">IF($A1427&lt;&gt;"", COUNTIF($D1427:$H1427, "=" &amp; Y1427),"")</f>
        <v/>
      </c>
      <c r="AF1427" s="1" t="str">
        <f t="shared" si="1427"/>
        <v/>
      </c>
      <c r="AG1427" s="1" t="str">
        <f t="shared" si="1427"/>
        <v/>
      </c>
      <c r="AH1427" s="1" t="str">
        <f t="shared" si="1427"/>
        <v/>
      </c>
      <c r="AI1427" s="1" t="str">
        <f t="shared" si="1427"/>
        <v/>
      </c>
      <c r="AJ1427" s="1" t="str">
        <f t="shared" si="3"/>
        <v/>
      </c>
      <c r="AL1427" s="1" t="str">
        <f>IFERROR(__xludf.DUMMYFUNCTION("IFERROR(TRANSPOSE(SORT(TRANSPOSE(FILTER(AE1427:AI1427, AE1427:AI1427&lt;&gt;0)),1, FALSE)))"),"")</f>
        <v/>
      </c>
      <c r="AM1427" s="1" t="str">
        <f>IFERROR(__xludf.DUMMYFUNCTION("""COMPUTED_VALUE"""),"")</f>
        <v/>
      </c>
      <c r="AN1427" s="1" t="str">
        <f>IFERROR(__xludf.DUMMYFUNCTION("""COMPUTED_VALUE"""),"")</f>
        <v/>
      </c>
      <c r="AO1427" s="1" t="str">
        <f>IFERROR(__xludf.DUMMYFUNCTION("""COMPUTED_VALUE"""),"")</f>
        <v/>
      </c>
      <c r="AP1427" s="1" t="str">
        <f>IFERROR(__xludf.DUMMYFUNCTION("""COMPUTED_VALUE"""),"")</f>
        <v/>
      </c>
      <c r="AR1427" s="1" t="s">
        <v>25</v>
      </c>
      <c r="AS1427" s="1" t="s">
        <v>25</v>
      </c>
      <c r="AT1427" s="1" t="s">
        <v>25</v>
      </c>
      <c r="AU1427" s="1" t="s">
        <v>25</v>
      </c>
      <c r="AV1427" s="1" t="s">
        <v>25</v>
      </c>
      <c r="AY1427" s="1" t="s">
        <v>25</v>
      </c>
      <c r="AZ1427" s="1" t="s">
        <v>25</v>
      </c>
      <c r="BA1427" s="1" t="s">
        <v>25</v>
      </c>
      <c r="BB1427" s="1" t="s">
        <v>25</v>
      </c>
      <c r="BC1427" s="1" t="s">
        <v>25</v>
      </c>
      <c r="BD1427" s="1"/>
      <c r="BE1427" s="1"/>
      <c r="BF1427" s="1"/>
      <c r="BG1427" s="1"/>
      <c r="BH1427" s="1"/>
      <c r="BI1427" s="1"/>
      <c r="BJ1427" s="1"/>
      <c r="BL1427" s="1" t="s">
        <v>25</v>
      </c>
    </row>
    <row r="1428" ht="15.75" customHeight="1">
      <c r="A1428" s="1"/>
      <c r="B1428" s="1"/>
      <c r="C1428" s="1"/>
      <c r="D1428" s="1" t="s">
        <v>25</v>
      </c>
      <c r="E1428" s="1" t="s">
        <v>25</v>
      </c>
      <c r="F1428" s="1" t="s">
        <v>25</v>
      </c>
      <c r="G1428" s="1" t="s">
        <v>25</v>
      </c>
      <c r="H1428" s="1" t="s">
        <v>25</v>
      </c>
      <c r="M1428" s="1"/>
      <c r="N1428" s="1"/>
      <c r="O1428" s="1"/>
      <c r="P1428" s="1"/>
      <c r="Q1428" s="1"/>
      <c r="S1428" s="1" t="s">
        <v>25</v>
      </c>
      <c r="T1428" s="1" t="s">
        <v>25</v>
      </c>
      <c r="U1428" s="1" t="s">
        <v>25</v>
      </c>
      <c r="V1428" s="1" t="s">
        <v>25</v>
      </c>
      <c r="W1428" s="1" t="s">
        <v>25</v>
      </c>
      <c r="Y1428" s="1" t="str">
        <f>IFERROR(__xludf.DUMMYFUNCTION("UNIQUE(S1428:W1428, TRUE)"),"")</f>
        <v/>
      </c>
      <c r="AE1428" s="1" t="str">
        <f t="shared" ref="AE1428:AI1428" si="1428">IF($A1428&lt;&gt;"", COUNTIF($D1428:$H1428, "=" &amp; Y1428),"")</f>
        <v/>
      </c>
      <c r="AF1428" s="1" t="str">
        <f t="shared" si="1428"/>
        <v/>
      </c>
      <c r="AG1428" s="1" t="str">
        <f t="shared" si="1428"/>
        <v/>
      </c>
      <c r="AH1428" s="1" t="str">
        <f t="shared" si="1428"/>
        <v/>
      </c>
      <c r="AI1428" s="1" t="str">
        <f t="shared" si="1428"/>
        <v/>
      </c>
      <c r="AJ1428" s="1" t="str">
        <f t="shared" si="3"/>
        <v/>
      </c>
      <c r="AL1428" s="1" t="str">
        <f>IFERROR(__xludf.DUMMYFUNCTION("IFERROR(TRANSPOSE(SORT(TRANSPOSE(FILTER(AE1428:AI1428, AE1428:AI1428&lt;&gt;0)),1, FALSE)))"),"")</f>
        <v/>
      </c>
      <c r="AM1428" s="1" t="str">
        <f>IFERROR(__xludf.DUMMYFUNCTION("""COMPUTED_VALUE"""),"")</f>
        <v/>
      </c>
      <c r="AN1428" s="1" t="str">
        <f>IFERROR(__xludf.DUMMYFUNCTION("""COMPUTED_VALUE"""),"")</f>
        <v/>
      </c>
      <c r="AO1428" s="1" t="str">
        <f>IFERROR(__xludf.DUMMYFUNCTION("""COMPUTED_VALUE"""),"")</f>
        <v/>
      </c>
      <c r="AP1428" s="1" t="str">
        <f>IFERROR(__xludf.DUMMYFUNCTION("""COMPUTED_VALUE"""),"")</f>
        <v/>
      </c>
      <c r="AR1428" s="1" t="s">
        <v>25</v>
      </c>
      <c r="AS1428" s="1" t="s">
        <v>25</v>
      </c>
      <c r="AT1428" s="1" t="s">
        <v>25</v>
      </c>
      <c r="AU1428" s="1" t="s">
        <v>25</v>
      </c>
      <c r="AV1428" s="1" t="s">
        <v>25</v>
      </c>
      <c r="AY1428" s="1" t="s">
        <v>25</v>
      </c>
      <c r="AZ1428" s="1" t="s">
        <v>25</v>
      </c>
      <c r="BA1428" s="1" t="s">
        <v>25</v>
      </c>
      <c r="BB1428" s="1" t="s">
        <v>25</v>
      </c>
      <c r="BC1428" s="1" t="s">
        <v>25</v>
      </c>
      <c r="BD1428" s="1"/>
      <c r="BE1428" s="1"/>
      <c r="BF1428" s="1"/>
      <c r="BG1428" s="1"/>
      <c r="BH1428" s="1"/>
      <c r="BI1428" s="1"/>
      <c r="BJ1428" s="1"/>
      <c r="BL1428" s="1" t="s">
        <v>25</v>
      </c>
    </row>
    <row r="1429" ht="15.75" customHeight="1">
      <c r="A1429" s="1"/>
      <c r="B1429" s="1"/>
      <c r="C1429" s="1"/>
      <c r="D1429" s="1" t="s">
        <v>25</v>
      </c>
      <c r="E1429" s="1" t="s">
        <v>25</v>
      </c>
      <c r="F1429" s="1" t="s">
        <v>25</v>
      </c>
      <c r="G1429" s="1" t="s">
        <v>25</v>
      </c>
      <c r="H1429" s="1" t="s">
        <v>25</v>
      </c>
      <c r="M1429" s="1"/>
      <c r="N1429" s="1"/>
      <c r="O1429" s="1"/>
      <c r="P1429" s="1"/>
      <c r="Q1429" s="1"/>
      <c r="S1429" s="1" t="s">
        <v>25</v>
      </c>
      <c r="T1429" s="1" t="s">
        <v>25</v>
      </c>
      <c r="U1429" s="1" t="s">
        <v>25</v>
      </c>
      <c r="V1429" s="1" t="s">
        <v>25</v>
      </c>
      <c r="W1429" s="1" t="s">
        <v>25</v>
      </c>
      <c r="Y1429" s="1" t="str">
        <f>IFERROR(__xludf.DUMMYFUNCTION("UNIQUE(S1429:W1429, TRUE)"),"")</f>
        <v/>
      </c>
      <c r="AE1429" s="1" t="str">
        <f t="shared" ref="AE1429:AI1429" si="1429">IF($A1429&lt;&gt;"", COUNTIF($D1429:$H1429, "=" &amp; Y1429),"")</f>
        <v/>
      </c>
      <c r="AF1429" s="1" t="str">
        <f t="shared" si="1429"/>
        <v/>
      </c>
      <c r="AG1429" s="1" t="str">
        <f t="shared" si="1429"/>
        <v/>
      </c>
      <c r="AH1429" s="1" t="str">
        <f t="shared" si="1429"/>
        <v/>
      </c>
      <c r="AI1429" s="1" t="str">
        <f t="shared" si="1429"/>
        <v/>
      </c>
      <c r="AJ1429" s="1" t="str">
        <f t="shared" si="3"/>
        <v/>
      </c>
      <c r="AL1429" s="1" t="str">
        <f>IFERROR(__xludf.DUMMYFUNCTION("IFERROR(TRANSPOSE(SORT(TRANSPOSE(FILTER(AE1429:AI1429, AE1429:AI1429&lt;&gt;0)),1, FALSE)))"),"")</f>
        <v/>
      </c>
      <c r="AM1429" s="1" t="str">
        <f>IFERROR(__xludf.DUMMYFUNCTION("""COMPUTED_VALUE"""),"")</f>
        <v/>
      </c>
      <c r="AN1429" s="1" t="str">
        <f>IFERROR(__xludf.DUMMYFUNCTION("""COMPUTED_VALUE"""),"")</f>
        <v/>
      </c>
      <c r="AO1429" s="1" t="str">
        <f>IFERROR(__xludf.DUMMYFUNCTION("""COMPUTED_VALUE"""),"")</f>
        <v/>
      </c>
      <c r="AP1429" s="1" t="str">
        <f>IFERROR(__xludf.DUMMYFUNCTION("""COMPUTED_VALUE"""),"")</f>
        <v/>
      </c>
      <c r="AR1429" s="1" t="s">
        <v>25</v>
      </c>
      <c r="AS1429" s="1" t="s">
        <v>25</v>
      </c>
      <c r="AT1429" s="1" t="s">
        <v>25</v>
      </c>
      <c r="AU1429" s="1" t="s">
        <v>25</v>
      </c>
      <c r="AV1429" s="1" t="s">
        <v>25</v>
      </c>
      <c r="AY1429" s="1" t="s">
        <v>25</v>
      </c>
      <c r="AZ1429" s="1" t="s">
        <v>25</v>
      </c>
      <c r="BA1429" s="1" t="s">
        <v>25</v>
      </c>
      <c r="BB1429" s="1" t="s">
        <v>25</v>
      </c>
      <c r="BC1429" s="1" t="s">
        <v>25</v>
      </c>
      <c r="BD1429" s="1"/>
      <c r="BE1429" s="1"/>
      <c r="BF1429" s="1"/>
      <c r="BG1429" s="1"/>
      <c r="BH1429" s="1"/>
      <c r="BI1429" s="1"/>
      <c r="BJ1429" s="1"/>
      <c r="BL1429" s="1" t="s">
        <v>25</v>
      </c>
    </row>
    <row r="1430" ht="15.75" customHeight="1">
      <c r="A1430" s="1"/>
      <c r="B1430" s="1"/>
      <c r="C1430" s="1"/>
      <c r="D1430" s="1" t="s">
        <v>25</v>
      </c>
      <c r="E1430" s="1" t="s">
        <v>25</v>
      </c>
      <c r="F1430" s="1" t="s">
        <v>25</v>
      </c>
      <c r="G1430" s="1" t="s">
        <v>25</v>
      </c>
      <c r="H1430" s="1" t="s">
        <v>25</v>
      </c>
      <c r="M1430" s="1"/>
      <c r="N1430" s="1"/>
      <c r="O1430" s="1"/>
      <c r="P1430" s="1"/>
      <c r="Q1430" s="1"/>
      <c r="S1430" s="1" t="s">
        <v>25</v>
      </c>
      <c r="T1430" s="1" t="s">
        <v>25</v>
      </c>
      <c r="U1430" s="1" t="s">
        <v>25</v>
      </c>
      <c r="V1430" s="1" t="s">
        <v>25</v>
      </c>
      <c r="W1430" s="1" t="s">
        <v>25</v>
      </c>
      <c r="Y1430" s="1" t="str">
        <f>IFERROR(__xludf.DUMMYFUNCTION("UNIQUE(S1430:W1430, TRUE)"),"")</f>
        <v/>
      </c>
      <c r="AE1430" s="1" t="str">
        <f t="shared" ref="AE1430:AI1430" si="1430">IF($A1430&lt;&gt;"", COUNTIF($D1430:$H1430, "=" &amp; Y1430),"")</f>
        <v/>
      </c>
      <c r="AF1430" s="1" t="str">
        <f t="shared" si="1430"/>
        <v/>
      </c>
      <c r="AG1430" s="1" t="str">
        <f t="shared" si="1430"/>
        <v/>
      </c>
      <c r="AH1430" s="1" t="str">
        <f t="shared" si="1430"/>
        <v/>
      </c>
      <c r="AI1430" s="1" t="str">
        <f t="shared" si="1430"/>
        <v/>
      </c>
      <c r="AJ1430" s="1" t="str">
        <f t="shared" si="3"/>
        <v/>
      </c>
      <c r="AL1430" s="1" t="str">
        <f>IFERROR(__xludf.DUMMYFUNCTION("IFERROR(TRANSPOSE(SORT(TRANSPOSE(FILTER(AE1430:AI1430, AE1430:AI1430&lt;&gt;0)),1, FALSE)))"),"")</f>
        <v/>
      </c>
      <c r="AM1430" s="1" t="str">
        <f>IFERROR(__xludf.DUMMYFUNCTION("""COMPUTED_VALUE"""),"")</f>
        <v/>
      </c>
      <c r="AN1430" s="1" t="str">
        <f>IFERROR(__xludf.DUMMYFUNCTION("""COMPUTED_VALUE"""),"")</f>
        <v/>
      </c>
      <c r="AO1430" s="1" t="str">
        <f>IFERROR(__xludf.DUMMYFUNCTION("""COMPUTED_VALUE"""),"")</f>
        <v/>
      </c>
      <c r="AP1430" s="1" t="str">
        <f>IFERROR(__xludf.DUMMYFUNCTION("""COMPUTED_VALUE"""),"")</f>
        <v/>
      </c>
      <c r="AR1430" s="1" t="s">
        <v>25</v>
      </c>
      <c r="AS1430" s="1" t="s">
        <v>25</v>
      </c>
      <c r="AT1430" s="1" t="s">
        <v>25</v>
      </c>
      <c r="AU1430" s="1" t="s">
        <v>25</v>
      </c>
      <c r="AV1430" s="1" t="s">
        <v>25</v>
      </c>
      <c r="AY1430" s="1" t="s">
        <v>25</v>
      </c>
      <c r="AZ1430" s="1" t="s">
        <v>25</v>
      </c>
      <c r="BA1430" s="1" t="s">
        <v>25</v>
      </c>
      <c r="BB1430" s="1" t="s">
        <v>25</v>
      </c>
      <c r="BC1430" s="1" t="s">
        <v>25</v>
      </c>
      <c r="BD1430" s="1"/>
      <c r="BE1430" s="1"/>
      <c r="BF1430" s="1"/>
      <c r="BG1430" s="1"/>
      <c r="BH1430" s="1"/>
      <c r="BI1430" s="1"/>
      <c r="BJ1430" s="1"/>
      <c r="BL1430" s="1" t="s">
        <v>25</v>
      </c>
    </row>
    <row r="1431" ht="15.75" customHeight="1">
      <c r="A1431" s="1"/>
      <c r="B1431" s="1"/>
      <c r="C1431" s="1"/>
      <c r="D1431" s="1" t="s">
        <v>25</v>
      </c>
      <c r="E1431" s="1" t="s">
        <v>25</v>
      </c>
      <c r="F1431" s="1" t="s">
        <v>25</v>
      </c>
      <c r="G1431" s="1" t="s">
        <v>25</v>
      </c>
      <c r="H1431" s="1" t="s">
        <v>25</v>
      </c>
      <c r="M1431" s="1"/>
      <c r="N1431" s="1"/>
      <c r="O1431" s="1"/>
      <c r="P1431" s="1"/>
      <c r="Q1431" s="1"/>
      <c r="S1431" s="1" t="s">
        <v>25</v>
      </c>
      <c r="T1431" s="1" t="s">
        <v>25</v>
      </c>
      <c r="U1431" s="1" t="s">
        <v>25</v>
      </c>
      <c r="V1431" s="1" t="s">
        <v>25</v>
      </c>
      <c r="W1431" s="1" t="s">
        <v>25</v>
      </c>
      <c r="Y1431" s="1" t="str">
        <f>IFERROR(__xludf.DUMMYFUNCTION("UNIQUE(S1431:W1431, TRUE)"),"")</f>
        <v/>
      </c>
      <c r="AE1431" s="1" t="str">
        <f t="shared" ref="AE1431:AI1431" si="1431">IF($A1431&lt;&gt;"", COUNTIF($D1431:$H1431, "=" &amp; Y1431),"")</f>
        <v/>
      </c>
      <c r="AF1431" s="1" t="str">
        <f t="shared" si="1431"/>
        <v/>
      </c>
      <c r="AG1431" s="1" t="str">
        <f t="shared" si="1431"/>
        <v/>
      </c>
      <c r="AH1431" s="1" t="str">
        <f t="shared" si="1431"/>
        <v/>
      </c>
      <c r="AI1431" s="1" t="str">
        <f t="shared" si="1431"/>
        <v/>
      </c>
      <c r="AJ1431" s="1" t="str">
        <f t="shared" si="3"/>
        <v/>
      </c>
      <c r="AL1431" s="1" t="str">
        <f>IFERROR(__xludf.DUMMYFUNCTION("IFERROR(TRANSPOSE(SORT(TRANSPOSE(FILTER(AE1431:AI1431, AE1431:AI1431&lt;&gt;0)),1, FALSE)))"),"")</f>
        <v/>
      </c>
      <c r="AM1431" s="1" t="str">
        <f>IFERROR(__xludf.DUMMYFUNCTION("""COMPUTED_VALUE"""),"")</f>
        <v/>
      </c>
      <c r="AN1431" s="1" t="str">
        <f>IFERROR(__xludf.DUMMYFUNCTION("""COMPUTED_VALUE"""),"")</f>
        <v/>
      </c>
      <c r="AO1431" s="1" t="str">
        <f>IFERROR(__xludf.DUMMYFUNCTION("""COMPUTED_VALUE"""),"")</f>
        <v/>
      </c>
      <c r="AP1431" s="1" t="str">
        <f>IFERROR(__xludf.DUMMYFUNCTION("""COMPUTED_VALUE"""),"")</f>
        <v/>
      </c>
      <c r="AR1431" s="1" t="s">
        <v>25</v>
      </c>
      <c r="AS1431" s="1" t="s">
        <v>25</v>
      </c>
      <c r="AT1431" s="1" t="s">
        <v>25</v>
      </c>
      <c r="AU1431" s="1" t="s">
        <v>25</v>
      </c>
      <c r="AV1431" s="1" t="s">
        <v>25</v>
      </c>
      <c r="AY1431" s="1" t="s">
        <v>25</v>
      </c>
      <c r="AZ1431" s="1" t="s">
        <v>25</v>
      </c>
      <c r="BA1431" s="1" t="s">
        <v>25</v>
      </c>
      <c r="BB1431" s="1" t="s">
        <v>25</v>
      </c>
      <c r="BC1431" s="1" t="s">
        <v>25</v>
      </c>
      <c r="BD1431" s="1"/>
      <c r="BE1431" s="1"/>
      <c r="BF1431" s="1"/>
      <c r="BG1431" s="1"/>
      <c r="BH1431" s="1"/>
      <c r="BI1431" s="1"/>
      <c r="BJ1431" s="1"/>
      <c r="BL1431" s="1" t="s">
        <v>25</v>
      </c>
    </row>
    <row r="1432" ht="15.75" customHeight="1">
      <c r="A1432" s="1"/>
      <c r="B1432" s="1"/>
      <c r="C1432" s="1"/>
      <c r="D1432" s="1" t="s">
        <v>25</v>
      </c>
      <c r="E1432" s="1" t="s">
        <v>25</v>
      </c>
      <c r="F1432" s="1" t="s">
        <v>25</v>
      </c>
      <c r="G1432" s="1" t="s">
        <v>25</v>
      </c>
      <c r="H1432" s="1" t="s">
        <v>25</v>
      </c>
      <c r="M1432" s="1"/>
      <c r="N1432" s="1"/>
      <c r="O1432" s="1"/>
      <c r="P1432" s="1"/>
      <c r="Q1432" s="1"/>
      <c r="S1432" s="1" t="s">
        <v>25</v>
      </c>
      <c r="T1432" s="1" t="s">
        <v>25</v>
      </c>
      <c r="U1432" s="1" t="s">
        <v>25</v>
      </c>
      <c r="V1432" s="1" t="s">
        <v>25</v>
      </c>
      <c r="W1432" s="1" t="s">
        <v>25</v>
      </c>
      <c r="Y1432" s="1" t="str">
        <f>IFERROR(__xludf.DUMMYFUNCTION("UNIQUE(S1432:W1432, TRUE)"),"")</f>
        <v/>
      </c>
      <c r="AE1432" s="1" t="str">
        <f t="shared" ref="AE1432:AI1432" si="1432">IF($A1432&lt;&gt;"", COUNTIF($D1432:$H1432, "=" &amp; Y1432),"")</f>
        <v/>
      </c>
      <c r="AF1432" s="1" t="str">
        <f t="shared" si="1432"/>
        <v/>
      </c>
      <c r="AG1432" s="1" t="str">
        <f t="shared" si="1432"/>
        <v/>
      </c>
      <c r="AH1432" s="1" t="str">
        <f t="shared" si="1432"/>
        <v/>
      </c>
      <c r="AI1432" s="1" t="str">
        <f t="shared" si="1432"/>
        <v/>
      </c>
      <c r="AJ1432" s="1" t="str">
        <f t="shared" si="3"/>
        <v/>
      </c>
      <c r="AL1432" s="1" t="str">
        <f>IFERROR(__xludf.DUMMYFUNCTION("IFERROR(TRANSPOSE(SORT(TRANSPOSE(FILTER(AE1432:AI1432, AE1432:AI1432&lt;&gt;0)),1, FALSE)))"),"")</f>
        <v/>
      </c>
      <c r="AM1432" s="1" t="str">
        <f>IFERROR(__xludf.DUMMYFUNCTION("""COMPUTED_VALUE"""),"")</f>
        <v/>
      </c>
      <c r="AN1432" s="1" t="str">
        <f>IFERROR(__xludf.DUMMYFUNCTION("""COMPUTED_VALUE"""),"")</f>
        <v/>
      </c>
      <c r="AO1432" s="1" t="str">
        <f>IFERROR(__xludf.DUMMYFUNCTION("""COMPUTED_VALUE"""),"")</f>
        <v/>
      </c>
      <c r="AP1432" s="1" t="str">
        <f>IFERROR(__xludf.DUMMYFUNCTION("""COMPUTED_VALUE"""),"")</f>
        <v/>
      </c>
      <c r="AR1432" s="1" t="s">
        <v>25</v>
      </c>
      <c r="AS1432" s="1" t="s">
        <v>25</v>
      </c>
      <c r="AT1432" s="1" t="s">
        <v>25</v>
      </c>
      <c r="AU1432" s="1" t="s">
        <v>25</v>
      </c>
      <c r="AV1432" s="1" t="s">
        <v>25</v>
      </c>
      <c r="AY1432" s="1" t="s">
        <v>25</v>
      </c>
      <c r="AZ1432" s="1" t="s">
        <v>25</v>
      </c>
      <c r="BA1432" s="1" t="s">
        <v>25</v>
      </c>
      <c r="BB1432" s="1" t="s">
        <v>25</v>
      </c>
      <c r="BC1432" s="1" t="s">
        <v>25</v>
      </c>
      <c r="BD1432" s="1"/>
      <c r="BE1432" s="1"/>
      <c r="BF1432" s="1"/>
      <c r="BG1432" s="1"/>
      <c r="BH1432" s="1"/>
      <c r="BI1432" s="1"/>
      <c r="BJ1432" s="1"/>
      <c r="BL1432" s="1" t="s">
        <v>25</v>
      </c>
    </row>
    <row r="1433" ht="15.75" customHeight="1">
      <c r="A1433" s="1"/>
      <c r="B1433" s="1"/>
      <c r="C1433" s="1"/>
      <c r="D1433" s="1" t="s">
        <v>25</v>
      </c>
      <c r="E1433" s="1" t="s">
        <v>25</v>
      </c>
      <c r="F1433" s="1" t="s">
        <v>25</v>
      </c>
      <c r="G1433" s="1" t="s">
        <v>25</v>
      </c>
      <c r="H1433" s="1" t="s">
        <v>25</v>
      </c>
      <c r="M1433" s="1"/>
      <c r="N1433" s="1"/>
      <c r="O1433" s="1"/>
      <c r="P1433" s="1"/>
      <c r="Q1433" s="1"/>
      <c r="S1433" s="1" t="s">
        <v>25</v>
      </c>
      <c r="T1433" s="1" t="s">
        <v>25</v>
      </c>
      <c r="U1433" s="1" t="s">
        <v>25</v>
      </c>
      <c r="V1433" s="1" t="s">
        <v>25</v>
      </c>
      <c r="W1433" s="1" t="s">
        <v>25</v>
      </c>
      <c r="Y1433" s="1" t="str">
        <f>IFERROR(__xludf.DUMMYFUNCTION("UNIQUE(S1433:W1433, TRUE)"),"")</f>
        <v/>
      </c>
      <c r="AE1433" s="1" t="str">
        <f t="shared" ref="AE1433:AI1433" si="1433">IF($A1433&lt;&gt;"", COUNTIF($D1433:$H1433, "=" &amp; Y1433),"")</f>
        <v/>
      </c>
      <c r="AF1433" s="1" t="str">
        <f t="shared" si="1433"/>
        <v/>
      </c>
      <c r="AG1433" s="1" t="str">
        <f t="shared" si="1433"/>
        <v/>
      </c>
      <c r="AH1433" s="1" t="str">
        <f t="shared" si="1433"/>
        <v/>
      </c>
      <c r="AI1433" s="1" t="str">
        <f t="shared" si="1433"/>
        <v/>
      </c>
      <c r="AJ1433" s="1" t="str">
        <f t="shared" si="3"/>
        <v/>
      </c>
      <c r="AL1433" s="1" t="str">
        <f>IFERROR(__xludf.DUMMYFUNCTION("IFERROR(TRANSPOSE(SORT(TRANSPOSE(FILTER(AE1433:AI1433, AE1433:AI1433&lt;&gt;0)),1, FALSE)))"),"")</f>
        <v/>
      </c>
      <c r="AM1433" s="1" t="str">
        <f>IFERROR(__xludf.DUMMYFUNCTION("""COMPUTED_VALUE"""),"")</f>
        <v/>
      </c>
      <c r="AN1433" s="1" t="str">
        <f>IFERROR(__xludf.DUMMYFUNCTION("""COMPUTED_VALUE"""),"")</f>
        <v/>
      </c>
      <c r="AO1433" s="1" t="str">
        <f>IFERROR(__xludf.DUMMYFUNCTION("""COMPUTED_VALUE"""),"")</f>
        <v/>
      </c>
      <c r="AP1433" s="1" t="str">
        <f>IFERROR(__xludf.DUMMYFUNCTION("""COMPUTED_VALUE"""),"")</f>
        <v/>
      </c>
      <c r="AR1433" s="1" t="s">
        <v>25</v>
      </c>
      <c r="AS1433" s="1" t="s">
        <v>25</v>
      </c>
      <c r="AT1433" s="1" t="s">
        <v>25</v>
      </c>
      <c r="AU1433" s="1" t="s">
        <v>25</v>
      </c>
      <c r="AV1433" s="1" t="s">
        <v>25</v>
      </c>
      <c r="AY1433" s="1" t="s">
        <v>25</v>
      </c>
      <c r="AZ1433" s="1" t="s">
        <v>25</v>
      </c>
      <c r="BA1433" s="1" t="s">
        <v>25</v>
      </c>
      <c r="BB1433" s="1" t="s">
        <v>25</v>
      </c>
      <c r="BC1433" s="1" t="s">
        <v>25</v>
      </c>
      <c r="BD1433" s="1"/>
      <c r="BE1433" s="1"/>
      <c r="BF1433" s="1"/>
      <c r="BG1433" s="1"/>
      <c r="BH1433" s="1"/>
      <c r="BI1433" s="1"/>
      <c r="BJ1433" s="1"/>
      <c r="BL1433" s="1" t="s">
        <v>25</v>
      </c>
    </row>
    <row r="1434" ht="15.75" customHeight="1">
      <c r="A1434" s="1"/>
      <c r="B1434" s="1"/>
      <c r="C1434" s="1"/>
      <c r="D1434" s="1" t="s">
        <v>25</v>
      </c>
      <c r="E1434" s="1" t="s">
        <v>25</v>
      </c>
      <c r="F1434" s="1" t="s">
        <v>25</v>
      </c>
      <c r="G1434" s="1" t="s">
        <v>25</v>
      </c>
      <c r="H1434" s="1" t="s">
        <v>25</v>
      </c>
      <c r="M1434" s="1"/>
      <c r="N1434" s="1"/>
      <c r="O1434" s="1"/>
      <c r="P1434" s="1"/>
      <c r="Q1434" s="1"/>
      <c r="S1434" s="1" t="s">
        <v>25</v>
      </c>
      <c r="T1434" s="1" t="s">
        <v>25</v>
      </c>
      <c r="U1434" s="1" t="s">
        <v>25</v>
      </c>
      <c r="V1434" s="1" t="s">
        <v>25</v>
      </c>
      <c r="W1434" s="1" t="s">
        <v>25</v>
      </c>
      <c r="Y1434" s="1" t="str">
        <f>IFERROR(__xludf.DUMMYFUNCTION("UNIQUE(S1434:W1434, TRUE)"),"")</f>
        <v/>
      </c>
      <c r="AE1434" s="1" t="str">
        <f t="shared" ref="AE1434:AI1434" si="1434">IF($A1434&lt;&gt;"", COUNTIF($D1434:$H1434, "=" &amp; Y1434),"")</f>
        <v/>
      </c>
      <c r="AF1434" s="1" t="str">
        <f t="shared" si="1434"/>
        <v/>
      </c>
      <c r="AG1434" s="1" t="str">
        <f t="shared" si="1434"/>
        <v/>
      </c>
      <c r="AH1434" s="1" t="str">
        <f t="shared" si="1434"/>
        <v/>
      </c>
      <c r="AI1434" s="1" t="str">
        <f t="shared" si="1434"/>
        <v/>
      </c>
      <c r="AJ1434" s="1" t="str">
        <f t="shared" si="3"/>
        <v/>
      </c>
      <c r="AL1434" s="1" t="str">
        <f>IFERROR(__xludf.DUMMYFUNCTION("IFERROR(TRANSPOSE(SORT(TRANSPOSE(FILTER(AE1434:AI1434, AE1434:AI1434&lt;&gt;0)),1, FALSE)))"),"")</f>
        <v/>
      </c>
      <c r="AM1434" s="1" t="str">
        <f>IFERROR(__xludf.DUMMYFUNCTION("""COMPUTED_VALUE"""),"")</f>
        <v/>
      </c>
      <c r="AN1434" s="1" t="str">
        <f>IFERROR(__xludf.DUMMYFUNCTION("""COMPUTED_VALUE"""),"")</f>
        <v/>
      </c>
      <c r="AO1434" s="1" t="str">
        <f>IFERROR(__xludf.DUMMYFUNCTION("""COMPUTED_VALUE"""),"")</f>
        <v/>
      </c>
      <c r="AP1434" s="1" t="str">
        <f>IFERROR(__xludf.DUMMYFUNCTION("""COMPUTED_VALUE"""),"")</f>
        <v/>
      </c>
      <c r="AR1434" s="1" t="s">
        <v>25</v>
      </c>
      <c r="AS1434" s="1" t="s">
        <v>25</v>
      </c>
      <c r="AT1434" s="1" t="s">
        <v>25</v>
      </c>
      <c r="AU1434" s="1" t="s">
        <v>25</v>
      </c>
      <c r="AV1434" s="1" t="s">
        <v>25</v>
      </c>
      <c r="AY1434" s="1" t="s">
        <v>25</v>
      </c>
      <c r="AZ1434" s="1" t="s">
        <v>25</v>
      </c>
      <c r="BA1434" s="1" t="s">
        <v>25</v>
      </c>
      <c r="BB1434" s="1" t="s">
        <v>25</v>
      </c>
      <c r="BC1434" s="1" t="s">
        <v>25</v>
      </c>
      <c r="BD1434" s="1"/>
      <c r="BE1434" s="1"/>
      <c r="BF1434" s="1"/>
      <c r="BG1434" s="1"/>
      <c r="BH1434" s="1"/>
      <c r="BI1434" s="1"/>
      <c r="BJ1434" s="1"/>
      <c r="BL1434" s="1" t="s">
        <v>25</v>
      </c>
    </row>
    <row r="1435" ht="15.75" customHeight="1">
      <c r="A1435" s="1"/>
      <c r="B1435" s="1"/>
      <c r="C1435" s="1"/>
      <c r="D1435" s="1" t="s">
        <v>25</v>
      </c>
      <c r="E1435" s="1" t="s">
        <v>25</v>
      </c>
      <c r="F1435" s="1" t="s">
        <v>25</v>
      </c>
      <c r="G1435" s="1" t="s">
        <v>25</v>
      </c>
      <c r="H1435" s="1" t="s">
        <v>25</v>
      </c>
      <c r="M1435" s="1"/>
      <c r="N1435" s="1"/>
      <c r="O1435" s="1"/>
      <c r="P1435" s="1"/>
      <c r="Q1435" s="1"/>
      <c r="S1435" s="1" t="s">
        <v>25</v>
      </c>
      <c r="T1435" s="1" t="s">
        <v>25</v>
      </c>
      <c r="U1435" s="1" t="s">
        <v>25</v>
      </c>
      <c r="V1435" s="1" t="s">
        <v>25</v>
      </c>
      <c r="W1435" s="1" t="s">
        <v>25</v>
      </c>
      <c r="Y1435" s="1" t="str">
        <f>IFERROR(__xludf.DUMMYFUNCTION("UNIQUE(S1435:W1435, TRUE)"),"")</f>
        <v/>
      </c>
      <c r="AE1435" s="1" t="str">
        <f t="shared" ref="AE1435:AI1435" si="1435">IF($A1435&lt;&gt;"", COUNTIF($D1435:$H1435, "=" &amp; Y1435),"")</f>
        <v/>
      </c>
      <c r="AF1435" s="1" t="str">
        <f t="shared" si="1435"/>
        <v/>
      </c>
      <c r="AG1435" s="1" t="str">
        <f t="shared" si="1435"/>
        <v/>
      </c>
      <c r="AH1435" s="1" t="str">
        <f t="shared" si="1435"/>
        <v/>
      </c>
      <c r="AI1435" s="1" t="str">
        <f t="shared" si="1435"/>
        <v/>
      </c>
      <c r="AJ1435" s="1" t="str">
        <f t="shared" si="3"/>
        <v/>
      </c>
      <c r="AL1435" s="1" t="str">
        <f>IFERROR(__xludf.DUMMYFUNCTION("IFERROR(TRANSPOSE(SORT(TRANSPOSE(FILTER(AE1435:AI1435, AE1435:AI1435&lt;&gt;0)),1, FALSE)))"),"")</f>
        <v/>
      </c>
      <c r="AM1435" s="1" t="str">
        <f>IFERROR(__xludf.DUMMYFUNCTION("""COMPUTED_VALUE"""),"")</f>
        <v/>
      </c>
      <c r="AN1435" s="1" t="str">
        <f>IFERROR(__xludf.DUMMYFUNCTION("""COMPUTED_VALUE"""),"")</f>
        <v/>
      </c>
      <c r="AO1435" s="1" t="str">
        <f>IFERROR(__xludf.DUMMYFUNCTION("""COMPUTED_VALUE"""),"")</f>
        <v/>
      </c>
      <c r="AP1435" s="1" t="str">
        <f>IFERROR(__xludf.DUMMYFUNCTION("""COMPUTED_VALUE"""),"")</f>
        <v/>
      </c>
      <c r="AR1435" s="1" t="s">
        <v>25</v>
      </c>
      <c r="AS1435" s="1" t="s">
        <v>25</v>
      </c>
      <c r="AT1435" s="1" t="s">
        <v>25</v>
      </c>
      <c r="AU1435" s="1" t="s">
        <v>25</v>
      </c>
      <c r="AV1435" s="1" t="s">
        <v>25</v>
      </c>
      <c r="AY1435" s="1" t="s">
        <v>25</v>
      </c>
      <c r="AZ1435" s="1" t="s">
        <v>25</v>
      </c>
      <c r="BA1435" s="1" t="s">
        <v>25</v>
      </c>
      <c r="BB1435" s="1" t="s">
        <v>25</v>
      </c>
      <c r="BC1435" s="1" t="s">
        <v>25</v>
      </c>
      <c r="BD1435" s="1"/>
      <c r="BE1435" s="1"/>
      <c r="BF1435" s="1"/>
      <c r="BG1435" s="1"/>
      <c r="BH1435" s="1"/>
      <c r="BI1435" s="1"/>
      <c r="BJ1435" s="1"/>
      <c r="BL1435" s="1" t="s">
        <v>25</v>
      </c>
    </row>
    <row r="1436" ht="15.75" customHeight="1">
      <c r="A1436" s="1"/>
      <c r="B1436" s="1"/>
      <c r="C1436" s="1"/>
      <c r="D1436" s="1" t="s">
        <v>25</v>
      </c>
      <c r="E1436" s="1" t="s">
        <v>25</v>
      </c>
      <c r="F1436" s="1" t="s">
        <v>25</v>
      </c>
      <c r="G1436" s="1" t="s">
        <v>25</v>
      </c>
      <c r="H1436" s="1" t="s">
        <v>25</v>
      </c>
      <c r="M1436" s="1"/>
      <c r="N1436" s="1"/>
      <c r="O1436" s="1"/>
      <c r="P1436" s="1"/>
      <c r="Q1436" s="1"/>
      <c r="S1436" s="1" t="s">
        <v>25</v>
      </c>
      <c r="T1436" s="1" t="s">
        <v>25</v>
      </c>
      <c r="U1436" s="1" t="s">
        <v>25</v>
      </c>
      <c r="V1436" s="1" t="s">
        <v>25</v>
      </c>
      <c r="W1436" s="1" t="s">
        <v>25</v>
      </c>
      <c r="Y1436" s="1" t="str">
        <f>IFERROR(__xludf.DUMMYFUNCTION("UNIQUE(S1436:W1436, TRUE)"),"")</f>
        <v/>
      </c>
      <c r="AE1436" s="1" t="str">
        <f t="shared" ref="AE1436:AI1436" si="1436">IF($A1436&lt;&gt;"", COUNTIF($D1436:$H1436, "=" &amp; Y1436),"")</f>
        <v/>
      </c>
      <c r="AF1436" s="1" t="str">
        <f t="shared" si="1436"/>
        <v/>
      </c>
      <c r="AG1436" s="1" t="str">
        <f t="shared" si="1436"/>
        <v/>
      </c>
      <c r="AH1436" s="1" t="str">
        <f t="shared" si="1436"/>
        <v/>
      </c>
      <c r="AI1436" s="1" t="str">
        <f t="shared" si="1436"/>
        <v/>
      </c>
      <c r="AJ1436" s="1" t="str">
        <f t="shared" si="3"/>
        <v/>
      </c>
      <c r="AL1436" s="1" t="str">
        <f>IFERROR(__xludf.DUMMYFUNCTION("IFERROR(TRANSPOSE(SORT(TRANSPOSE(FILTER(AE1436:AI1436, AE1436:AI1436&lt;&gt;0)),1, FALSE)))"),"")</f>
        <v/>
      </c>
      <c r="AM1436" s="1" t="str">
        <f>IFERROR(__xludf.DUMMYFUNCTION("""COMPUTED_VALUE"""),"")</f>
        <v/>
      </c>
      <c r="AN1436" s="1" t="str">
        <f>IFERROR(__xludf.DUMMYFUNCTION("""COMPUTED_VALUE"""),"")</f>
        <v/>
      </c>
      <c r="AO1436" s="1" t="str">
        <f>IFERROR(__xludf.DUMMYFUNCTION("""COMPUTED_VALUE"""),"")</f>
        <v/>
      </c>
      <c r="AP1436" s="1" t="str">
        <f>IFERROR(__xludf.DUMMYFUNCTION("""COMPUTED_VALUE"""),"")</f>
        <v/>
      </c>
      <c r="AR1436" s="1" t="s">
        <v>25</v>
      </c>
      <c r="AS1436" s="1" t="s">
        <v>25</v>
      </c>
      <c r="AT1436" s="1" t="s">
        <v>25</v>
      </c>
      <c r="AU1436" s="1" t="s">
        <v>25</v>
      </c>
      <c r="AV1436" s="1" t="s">
        <v>25</v>
      </c>
      <c r="AY1436" s="1" t="s">
        <v>25</v>
      </c>
      <c r="AZ1436" s="1" t="s">
        <v>25</v>
      </c>
      <c r="BA1436" s="1" t="s">
        <v>25</v>
      </c>
      <c r="BB1436" s="1" t="s">
        <v>25</v>
      </c>
      <c r="BC1436" s="1" t="s">
        <v>25</v>
      </c>
      <c r="BD1436" s="1"/>
      <c r="BE1436" s="1"/>
      <c r="BF1436" s="1"/>
      <c r="BG1436" s="1"/>
      <c r="BH1436" s="1"/>
      <c r="BI1436" s="1"/>
      <c r="BJ1436" s="1"/>
      <c r="BL1436" s="1" t="s">
        <v>25</v>
      </c>
    </row>
    <row r="1437" ht="15.75" customHeight="1">
      <c r="A1437" s="1"/>
      <c r="B1437" s="1"/>
      <c r="C1437" s="1"/>
      <c r="D1437" s="1" t="s">
        <v>25</v>
      </c>
      <c r="E1437" s="1" t="s">
        <v>25</v>
      </c>
      <c r="F1437" s="1" t="s">
        <v>25</v>
      </c>
      <c r="G1437" s="1" t="s">
        <v>25</v>
      </c>
      <c r="H1437" s="1" t="s">
        <v>25</v>
      </c>
      <c r="M1437" s="1"/>
      <c r="N1437" s="1"/>
      <c r="O1437" s="1"/>
      <c r="P1437" s="1"/>
      <c r="Q1437" s="1"/>
      <c r="S1437" s="1" t="s">
        <v>25</v>
      </c>
      <c r="T1437" s="1" t="s">
        <v>25</v>
      </c>
      <c r="U1437" s="1" t="s">
        <v>25</v>
      </c>
      <c r="V1437" s="1" t="s">
        <v>25</v>
      </c>
      <c r="W1437" s="1" t="s">
        <v>25</v>
      </c>
      <c r="Y1437" s="1" t="str">
        <f>IFERROR(__xludf.DUMMYFUNCTION("UNIQUE(S1437:W1437, TRUE)"),"")</f>
        <v/>
      </c>
      <c r="AE1437" s="1" t="str">
        <f t="shared" ref="AE1437:AI1437" si="1437">IF($A1437&lt;&gt;"", COUNTIF($D1437:$H1437, "=" &amp; Y1437),"")</f>
        <v/>
      </c>
      <c r="AF1437" s="1" t="str">
        <f t="shared" si="1437"/>
        <v/>
      </c>
      <c r="AG1437" s="1" t="str">
        <f t="shared" si="1437"/>
        <v/>
      </c>
      <c r="AH1437" s="1" t="str">
        <f t="shared" si="1437"/>
        <v/>
      </c>
      <c r="AI1437" s="1" t="str">
        <f t="shared" si="1437"/>
        <v/>
      </c>
      <c r="AJ1437" s="1" t="str">
        <f t="shared" si="3"/>
        <v/>
      </c>
      <c r="AL1437" s="1" t="str">
        <f>IFERROR(__xludf.DUMMYFUNCTION("IFERROR(TRANSPOSE(SORT(TRANSPOSE(FILTER(AE1437:AI1437, AE1437:AI1437&lt;&gt;0)),1, FALSE)))"),"")</f>
        <v/>
      </c>
      <c r="AM1437" s="1" t="str">
        <f>IFERROR(__xludf.DUMMYFUNCTION("""COMPUTED_VALUE"""),"")</f>
        <v/>
      </c>
      <c r="AN1437" s="1" t="str">
        <f>IFERROR(__xludf.DUMMYFUNCTION("""COMPUTED_VALUE"""),"")</f>
        <v/>
      </c>
      <c r="AO1437" s="1" t="str">
        <f>IFERROR(__xludf.DUMMYFUNCTION("""COMPUTED_VALUE"""),"")</f>
        <v/>
      </c>
      <c r="AP1437" s="1" t="str">
        <f>IFERROR(__xludf.DUMMYFUNCTION("""COMPUTED_VALUE"""),"")</f>
        <v/>
      </c>
      <c r="AR1437" s="1" t="s">
        <v>25</v>
      </c>
      <c r="AS1437" s="1" t="s">
        <v>25</v>
      </c>
      <c r="AT1437" s="1" t="s">
        <v>25</v>
      </c>
      <c r="AU1437" s="1" t="s">
        <v>25</v>
      </c>
      <c r="AV1437" s="1" t="s">
        <v>25</v>
      </c>
      <c r="AY1437" s="1" t="s">
        <v>25</v>
      </c>
      <c r="AZ1437" s="1" t="s">
        <v>25</v>
      </c>
      <c r="BA1437" s="1" t="s">
        <v>25</v>
      </c>
      <c r="BB1437" s="1" t="s">
        <v>25</v>
      </c>
      <c r="BC1437" s="1" t="s">
        <v>25</v>
      </c>
      <c r="BD1437" s="1"/>
      <c r="BE1437" s="1"/>
      <c r="BF1437" s="1"/>
      <c r="BG1437" s="1"/>
      <c r="BH1437" s="1"/>
      <c r="BI1437" s="1"/>
      <c r="BJ1437" s="1"/>
      <c r="BL1437" s="1" t="s">
        <v>25</v>
      </c>
    </row>
    <row r="1438" ht="15.75" customHeight="1">
      <c r="A1438" s="1"/>
      <c r="B1438" s="1"/>
      <c r="C1438" s="1"/>
      <c r="D1438" s="1" t="s">
        <v>25</v>
      </c>
      <c r="E1438" s="1" t="s">
        <v>25</v>
      </c>
      <c r="F1438" s="1" t="s">
        <v>25</v>
      </c>
      <c r="G1438" s="1" t="s">
        <v>25</v>
      </c>
      <c r="H1438" s="1" t="s">
        <v>25</v>
      </c>
      <c r="M1438" s="1"/>
      <c r="N1438" s="1"/>
      <c r="O1438" s="1"/>
      <c r="P1438" s="1"/>
      <c r="Q1438" s="1"/>
      <c r="S1438" s="1" t="s">
        <v>25</v>
      </c>
      <c r="T1438" s="1" t="s">
        <v>25</v>
      </c>
      <c r="U1438" s="1" t="s">
        <v>25</v>
      </c>
      <c r="V1438" s="1" t="s">
        <v>25</v>
      </c>
      <c r="W1438" s="1" t="s">
        <v>25</v>
      </c>
      <c r="Y1438" s="1" t="str">
        <f>IFERROR(__xludf.DUMMYFUNCTION("UNIQUE(S1438:W1438, TRUE)"),"")</f>
        <v/>
      </c>
      <c r="AE1438" s="1" t="str">
        <f t="shared" ref="AE1438:AI1438" si="1438">IF($A1438&lt;&gt;"", COUNTIF($D1438:$H1438, "=" &amp; Y1438),"")</f>
        <v/>
      </c>
      <c r="AF1438" s="1" t="str">
        <f t="shared" si="1438"/>
        <v/>
      </c>
      <c r="AG1438" s="1" t="str">
        <f t="shared" si="1438"/>
        <v/>
      </c>
      <c r="AH1438" s="1" t="str">
        <f t="shared" si="1438"/>
        <v/>
      </c>
      <c r="AI1438" s="1" t="str">
        <f t="shared" si="1438"/>
        <v/>
      </c>
      <c r="AJ1438" s="1" t="str">
        <f t="shared" si="3"/>
        <v/>
      </c>
      <c r="AL1438" s="1" t="str">
        <f>IFERROR(__xludf.DUMMYFUNCTION("IFERROR(TRANSPOSE(SORT(TRANSPOSE(FILTER(AE1438:AI1438, AE1438:AI1438&lt;&gt;0)),1, FALSE)))"),"")</f>
        <v/>
      </c>
      <c r="AM1438" s="1" t="str">
        <f>IFERROR(__xludf.DUMMYFUNCTION("""COMPUTED_VALUE"""),"")</f>
        <v/>
      </c>
      <c r="AN1438" s="1" t="str">
        <f>IFERROR(__xludf.DUMMYFUNCTION("""COMPUTED_VALUE"""),"")</f>
        <v/>
      </c>
      <c r="AO1438" s="1" t="str">
        <f>IFERROR(__xludf.DUMMYFUNCTION("""COMPUTED_VALUE"""),"")</f>
        <v/>
      </c>
      <c r="AP1438" s="1" t="str">
        <f>IFERROR(__xludf.DUMMYFUNCTION("""COMPUTED_VALUE"""),"")</f>
        <v/>
      </c>
      <c r="AR1438" s="1" t="s">
        <v>25</v>
      </c>
      <c r="AS1438" s="1" t="s">
        <v>25</v>
      </c>
      <c r="AT1438" s="1" t="s">
        <v>25</v>
      </c>
      <c r="AU1438" s="1" t="s">
        <v>25</v>
      </c>
      <c r="AV1438" s="1" t="s">
        <v>25</v>
      </c>
      <c r="AY1438" s="1" t="s">
        <v>25</v>
      </c>
      <c r="AZ1438" s="1" t="s">
        <v>25</v>
      </c>
      <c r="BA1438" s="1" t="s">
        <v>25</v>
      </c>
      <c r="BB1438" s="1" t="s">
        <v>25</v>
      </c>
      <c r="BC1438" s="1" t="s">
        <v>25</v>
      </c>
      <c r="BD1438" s="1"/>
      <c r="BE1438" s="1"/>
      <c r="BF1438" s="1"/>
      <c r="BG1438" s="1"/>
      <c r="BH1438" s="1"/>
      <c r="BI1438" s="1"/>
      <c r="BJ1438" s="1"/>
      <c r="BL1438" s="1" t="s">
        <v>25</v>
      </c>
    </row>
    <row r="1439" ht="15.75" customHeight="1">
      <c r="A1439" s="1"/>
      <c r="B1439" s="1"/>
      <c r="C1439" s="1"/>
      <c r="D1439" s="1" t="s">
        <v>25</v>
      </c>
      <c r="E1439" s="1" t="s">
        <v>25</v>
      </c>
      <c r="F1439" s="1" t="s">
        <v>25</v>
      </c>
      <c r="G1439" s="1" t="s">
        <v>25</v>
      </c>
      <c r="H1439" s="1" t="s">
        <v>25</v>
      </c>
      <c r="M1439" s="1"/>
      <c r="N1439" s="1"/>
      <c r="O1439" s="1"/>
      <c r="P1439" s="1"/>
      <c r="Q1439" s="1"/>
      <c r="S1439" s="1" t="s">
        <v>25</v>
      </c>
      <c r="T1439" s="1" t="s">
        <v>25</v>
      </c>
      <c r="U1439" s="1" t="s">
        <v>25</v>
      </c>
      <c r="V1439" s="1" t="s">
        <v>25</v>
      </c>
      <c r="W1439" s="1" t="s">
        <v>25</v>
      </c>
      <c r="Y1439" s="1" t="str">
        <f>IFERROR(__xludf.DUMMYFUNCTION("UNIQUE(S1439:W1439, TRUE)"),"")</f>
        <v/>
      </c>
      <c r="AE1439" s="1" t="str">
        <f t="shared" ref="AE1439:AI1439" si="1439">IF($A1439&lt;&gt;"", COUNTIF($D1439:$H1439, "=" &amp; Y1439),"")</f>
        <v/>
      </c>
      <c r="AF1439" s="1" t="str">
        <f t="shared" si="1439"/>
        <v/>
      </c>
      <c r="AG1439" s="1" t="str">
        <f t="shared" si="1439"/>
        <v/>
      </c>
      <c r="AH1439" s="1" t="str">
        <f t="shared" si="1439"/>
        <v/>
      </c>
      <c r="AI1439" s="1" t="str">
        <f t="shared" si="1439"/>
        <v/>
      </c>
      <c r="AJ1439" s="1" t="str">
        <f t="shared" si="3"/>
        <v/>
      </c>
      <c r="AL1439" s="1" t="str">
        <f>IFERROR(__xludf.DUMMYFUNCTION("IFERROR(TRANSPOSE(SORT(TRANSPOSE(FILTER(AE1439:AI1439, AE1439:AI1439&lt;&gt;0)),1, FALSE)))"),"")</f>
        <v/>
      </c>
      <c r="AM1439" s="1" t="str">
        <f>IFERROR(__xludf.DUMMYFUNCTION("""COMPUTED_VALUE"""),"")</f>
        <v/>
      </c>
      <c r="AN1439" s="1" t="str">
        <f>IFERROR(__xludf.DUMMYFUNCTION("""COMPUTED_VALUE"""),"")</f>
        <v/>
      </c>
      <c r="AO1439" s="1" t="str">
        <f>IFERROR(__xludf.DUMMYFUNCTION("""COMPUTED_VALUE"""),"")</f>
        <v/>
      </c>
      <c r="AP1439" s="1" t="str">
        <f>IFERROR(__xludf.DUMMYFUNCTION("""COMPUTED_VALUE"""),"")</f>
        <v/>
      </c>
      <c r="AR1439" s="1" t="s">
        <v>25</v>
      </c>
      <c r="AS1439" s="1" t="s">
        <v>25</v>
      </c>
      <c r="AT1439" s="1" t="s">
        <v>25</v>
      </c>
      <c r="AU1439" s="1" t="s">
        <v>25</v>
      </c>
      <c r="AV1439" s="1" t="s">
        <v>25</v>
      </c>
      <c r="AY1439" s="1" t="s">
        <v>25</v>
      </c>
      <c r="AZ1439" s="1" t="s">
        <v>25</v>
      </c>
      <c r="BA1439" s="1" t="s">
        <v>25</v>
      </c>
      <c r="BB1439" s="1" t="s">
        <v>25</v>
      </c>
      <c r="BC1439" s="1" t="s">
        <v>25</v>
      </c>
      <c r="BD1439" s="1"/>
      <c r="BE1439" s="1"/>
      <c r="BF1439" s="1"/>
      <c r="BG1439" s="1"/>
      <c r="BH1439" s="1"/>
      <c r="BI1439" s="1"/>
      <c r="BJ1439" s="1"/>
      <c r="BL1439" s="1" t="s">
        <v>25</v>
      </c>
    </row>
    <row r="1440" ht="15.75" customHeight="1">
      <c r="A1440" s="1"/>
      <c r="B1440" s="1"/>
      <c r="C1440" s="1"/>
      <c r="D1440" s="1" t="s">
        <v>25</v>
      </c>
      <c r="E1440" s="1" t="s">
        <v>25</v>
      </c>
      <c r="F1440" s="1" t="s">
        <v>25</v>
      </c>
      <c r="G1440" s="1" t="s">
        <v>25</v>
      </c>
      <c r="H1440" s="1" t="s">
        <v>25</v>
      </c>
      <c r="M1440" s="1"/>
      <c r="N1440" s="1"/>
      <c r="O1440" s="1"/>
      <c r="P1440" s="1"/>
      <c r="Q1440" s="1"/>
      <c r="S1440" s="1" t="s">
        <v>25</v>
      </c>
      <c r="T1440" s="1" t="s">
        <v>25</v>
      </c>
      <c r="U1440" s="1" t="s">
        <v>25</v>
      </c>
      <c r="V1440" s="1" t="s">
        <v>25</v>
      </c>
      <c r="W1440" s="1" t="s">
        <v>25</v>
      </c>
      <c r="Y1440" s="1" t="str">
        <f>IFERROR(__xludf.DUMMYFUNCTION("UNIQUE(S1440:W1440, TRUE)"),"")</f>
        <v/>
      </c>
      <c r="AE1440" s="1" t="str">
        <f t="shared" ref="AE1440:AI1440" si="1440">IF($A1440&lt;&gt;"", COUNTIF($D1440:$H1440, "=" &amp; Y1440),"")</f>
        <v/>
      </c>
      <c r="AF1440" s="1" t="str">
        <f t="shared" si="1440"/>
        <v/>
      </c>
      <c r="AG1440" s="1" t="str">
        <f t="shared" si="1440"/>
        <v/>
      </c>
      <c r="AH1440" s="1" t="str">
        <f t="shared" si="1440"/>
        <v/>
      </c>
      <c r="AI1440" s="1" t="str">
        <f t="shared" si="1440"/>
        <v/>
      </c>
      <c r="AJ1440" s="1" t="str">
        <f t="shared" si="3"/>
        <v/>
      </c>
      <c r="AL1440" s="1" t="str">
        <f>IFERROR(__xludf.DUMMYFUNCTION("IFERROR(TRANSPOSE(SORT(TRANSPOSE(FILTER(AE1440:AI1440, AE1440:AI1440&lt;&gt;0)),1, FALSE)))"),"")</f>
        <v/>
      </c>
      <c r="AM1440" s="1" t="str">
        <f>IFERROR(__xludf.DUMMYFUNCTION("""COMPUTED_VALUE"""),"")</f>
        <v/>
      </c>
      <c r="AN1440" s="1" t="str">
        <f>IFERROR(__xludf.DUMMYFUNCTION("""COMPUTED_VALUE"""),"")</f>
        <v/>
      </c>
      <c r="AO1440" s="1" t="str">
        <f>IFERROR(__xludf.DUMMYFUNCTION("""COMPUTED_VALUE"""),"")</f>
        <v/>
      </c>
      <c r="AP1440" s="1" t="str">
        <f>IFERROR(__xludf.DUMMYFUNCTION("""COMPUTED_VALUE"""),"")</f>
        <v/>
      </c>
      <c r="AR1440" s="1" t="s">
        <v>25</v>
      </c>
      <c r="AS1440" s="1" t="s">
        <v>25</v>
      </c>
      <c r="AT1440" s="1" t="s">
        <v>25</v>
      </c>
      <c r="AU1440" s="1" t="s">
        <v>25</v>
      </c>
      <c r="AV1440" s="1" t="s">
        <v>25</v>
      </c>
      <c r="AY1440" s="1" t="s">
        <v>25</v>
      </c>
      <c r="AZ1440" s="1" t="s">
        <v>25</v>
      </c>
      <c r="BA1440" s="1" t="s">
        <v>25</v>
      </c>
      <c r="BB1440" s="1" t="s">
        <v>25</v>
      </c>
      <c r="BC1440" s="1" t="s">
        <v>25</v>
      </c>
      <c r="BD1440" s="1"/>
      <c r="BE1440" s="1"/>
      <c r="BF1440" s="1"/>
      <c r="BG1440" s="1"/>
      <c r="BH1440" s="1"/>
      <c r="BI1440" s="1"/>
      <c r="BJ1440" s="1"/>
      <c r="BL1440" s="1" t="s">
        <v>25</v>
      </c>
    </row>
    <row r="1441" ht="15.75" customHeight="1">
      <c r="A1441" s="1"/>
      <c r="B1441" s="1"/>
      <c r="C1441" s="1"/>
      <c r="D1441" s="1" t="s">
        <v>25</v>
      </c>
      <c r="E1441" s="1" t="s">
        <v>25</v>
      </c>
      <c r="F1441" s="1" t="s">
        <v>25</v>
      </c>
      <c r="G1441" s="1" t="s">
        <v>25</v>
      </c>
      <c r="H1441" s="1" t="s">
        <v>25</v>
      </c>
      <c r="M1441" s="1"/>
      <c r="N1441" s="1"/>
      <c r="O1441" s="1"/>
      <c r="P1441" s="1"/>
      <c r="Q1441" s="1"/>
      <c r="S1441" s="1" t="s">
        <v>25</v>
      </c>
      <c r="T1441" s="1" t="s">
        <v>25</v>
      </c>
      <c r="U1441" s="1" t="s">
        <v>25</v>
      </c>
      <c r="V1441" s="1" t="s">
        <v>25</v>
      </c>
      <c r="W1441" s="1" t="s">
        <v>25</v>
      </c>
      <c r="Y1441" s="1" t="str">
        <f>IFERROR(__xludf.DUMMYFUNCTION("UNIQUE(S1441:W1441, TRUE)"),"")</f>
        <v/>
      </c>
      <c r="AE1441" s="1" t="str">
        <f t="shared" ref="AE1441:AI1441" si="1441">IF($A1441&lt;&gt;"", COUNTIF($D1441:$H1441, "=" &amp; Y1441),"")</f>
        <v/>
      </c>
      <c r="AF1441" s="1" t="str">
        <f t="shared" si="1441"/>
        <v/>
      </c>
      <c r="AG1441" s="1" t="str">
        <f t="shared" si="1441"/>
        <v/>
      </c>
      <c r="AH1441" s="1" t="str">
        <f t="shared" si="1441"/>
        <v/>
      </c>
      <c r="AI1441" s="1" t="str">
        <f t="shared" si="1441"/>
        <v/>
      </c>
      <c r="AJ1441" s="1" t="str">
        <f t="shared" si="3"/>
        <v/>
      </c>
      <c r="AL1441" s="1" t="str">
        <f>IFERROR(__xludf.DUMMYFUNCTION("IFERROR(TRANSPOSE(SORT(TRANSPOSE(FILTER(AE1441:AI1441, AE1441:AI1441&lt;&gt;0)),1, FALSE)))"),"")</f>
        <v/>
      </c>
      <c r="AM1441" s="1" t="str">
        <f>IFERROR(__xludf.DUMMYFUNCTION("""COMPUTED_VALUE"""),"")</f>
        <v/>
      </c>
      <c r="AN1441" s="1" t="str">
        <f>IFERROR(__xludf.DUMMYFUNCTION("""COMPUTED_VALUE"""),"")</f>
        <v/>
      </c>
      <c r="AO1441" s="1" t="str">
        <f>IFERROR(__xludf.DUMMYFUNCTION("""COMPUTED_VALUE"""),"")</f>
        <v/>
      </c>
      <c r="AP1441" s="1" t="str">
        <f>IFERROR(__xludf.DUMMYFUNCTION("""COMPUTED_VALUE"""),"")</f>
        <v/>
      </c>
      <c r="AR1441" s="1" t="s">
        <v>25</v>
      </c>
      <c r="AS1441" s="1" t="s">
        <v>25</v>
      </c>
      <c r="AT1441" s="1" t="s">
        <v>25</v>
      </c>
      <c r="AU1441" s="1" t="s">
        <v>25</v>
      </c>
      <c r="AV1441" s="1" t="s">
        <v>25</v>
      </c>
      <c r="AY1441" s="1" t="s">
        <v>25</v>
      </c>
      <c r="AZ1441" s="1" t="s">
        <v>25</v>
      </c>
      <c r="BA1441" s="1" t="s">
        <v>25</v>
      </c>
      <c r="BB1441" s="1" t="s">
        <v>25</v>
      </c>
      <c r="BC1441" s="1" t="s">
        <v>25</v>
      </c>
      <c r="BD1441" s="1"/>
      <c r="BE1441" s="1"/>
      <c r="BF1441" s="1"/>
      <c r="BG1441" s="1"/>
      <c r="BH1441" s="1"/>
      <c r="BI1441" s="1"/>
      <c r="BJ1441" s="1"/>
      <c r="BL1441" s="1" t="s">
        <v>25</v>
      </c>
    </row>
    <row r="1442" ht="15.75" customHeight="1">
      <c r="A1442" s="1"/>
      <c r="B1442" s="1"/>
      <c r="C1442" s="1"/>
      <c r="D1442" s="1" t="s">
        <v>25</v>
      </c>
      <c r="E1442" s="1" t="s">
        <v>25</v>
      </c>
      <c r="F1442" s="1" t="s">
        <v>25</v>
      </c>
      <c r="G1442" s="1" t="s">
        <v>25</v>
      </c>
      <c r="H1442" s="1" t="s">
        <v>25</v>
      </c>
      <c r="M1442" s="1"/>
      <c r="N1442" s="1"/>
      <c r="O1442" s="1"/>
      <c r="P1442" s="1"/>
      <c r="Q1442" s="1"/>
      <c r="S1442" s="1" t="s">
        <v>25</v>
      </c>
      <c r="T1442" s="1" t="s">
        <v>25</v>
      </c>
      <c r="U1442" s="1" t="s">
        <v>25</v>
      </c>
      <c r="V1442" s="1" t="s">
        <v>25</v>
      </c>
      <c r="W1442" s="1" t="s">
        <v>25</v>
      </c>
      <c r="Y1442" s="1" t="str">
        <f>IFERROR(__xludf.DUMMYFUNCTION("UNIQUE(S1442:W1442, TRUE)"),"")</f>
        <v/>
      </c>
      <c r="AE1442" s="1" t="str">
        <f t="shared" ref="AE1442:AI1442" si="1442">IF($A1442&lt;&gt;"", COUNTIF($D1442:$H1442, "=" &amp; Y1442),"")</f>
        <v/>
      </c>
      <c r="AF1442" s="1" t="str">
        <f t="shared" si="1442"/>
        <v/>
      </c>
      <c r="AG1442" s="1" t="str">
        <f t="shared" si="1442"/>
        <v/>
      </c>
      <c r="AH1442" s="1" t="str">
        <f t="shared" si="1442"/>
        <v/>
      </c>
      <c r="AI1442" s="1" t="str">
        <f t="shared" si="1442"/>
        <v/>
      </c>
      <c r="AJ1442" s="1" t="str">
        <f t="shared" si="3"/>
        <v/>
      </c>
      <c r="AL1442" s="1" t="str">
        <f>IFERROR(__xludf.DUMMYFUNCTION("IFERROR(TRANSPOSE(SORT(TRANSPOSE(FILTER(AE1442:AI1442, AE1442:AI1442&lt;&gt;0)),1, FALSE)))"),"")</f>
        <v/>
      </c>
      <c r="AM1442" s="1" t="str">
        <f>IFERROR(__xludf.DUMMYFUNCTION("""COMPUTED_VALUE"""),"")</f>
        <v/>
      </c>
      <c r="AN1442" s="1" t="str">
        <f>IFERROR(__xludf.DUMMYFUNCTION("""COMPUTED_VALUE"""),"")</f>
        <v/>
      </c>
      <c r="AO1442" s="1" t="str">
        <f>IFERROR(__xludf.DUMMYFUNCTION("""COMPUTED_VALUE"""),"")</f>
        <v/>
      </c>
      <c r="AP1442" s="1" t="str">
        <f>IFERROR(__xludf.DUMMYFUNCTION("""COMPUTED_VALUE"""),"")</f>
        <v/>
      </c>
      <c r="AR1442" s="1" t="s">
        <v>25</v>
      </c>
      <c r="AS1442" s="1" t="s">
        <v>25</v>
      </c>
      <c r="AT1442" s="1" t="s">
        <v>25</v>
      </c>
      <c r="AU1442" s="1" t="s">
        <v>25</v>
      </c>
      <c r="AV1442" s="1" t="s">
        <v>25</v>
      </c>
      <c r="AY1442" s="1" t="s">
        <v>25</v>
      </c>
      <c r="AZ1442" s="1" t="s">
        <v>25</v>
      </c>
      <c r="BA1442" s="1" t="s">
        <v>25</v>
      </c>
      <c r="BB1442" s="1" t="s">
        <v>25</v>
      </c>
      <c r="BC1442" s="1" t="s">
        <v>25</v>
      </c>
      <c r="BD1442" s="1"/>
      <c r="BE1442" s="1"/>
      <c r="BF1442" s="1"/>
      <c r="BG1442" s="1"/>
      <c r="BH1442" s="1"/>
      <c r="BI1442" s="1"/>
      <c r="BJ1442" s="1"/>
      <c r="BL1442" s="1" t="s">
        <v>25</v>
      </c>
    </row>
    <row r="1443" ht="15.75" customHeight="1">
      <c r="A1443" s="1"/>
      <c r="B1443" s="1"/>
      <c r="C1443" s="1"/>
      <c r="D1443" s="1" t="s">
        <v>25</v>
      </c>
      <c r="E1443" s="1" t="s">
        <v>25</v>
      </c>
      <c r="F1443" s="1" t="s">
        <v>25</v>
      </c>
      <c r="G1443" s="1" t="s">
        <v>25</v>
      </c>
      <c r="H1443" s="1" t="s">
        <v>25</v>
      </c>
      <c r="M1443" s="1"/>
      <c r="N1443" s="1"/>
      <c r="O1443" s="1"/>
      <c r="P1443" s="1"/>
      <c r="Q1443" s="1"/>
      <c r="S1443" s="1" t="s">
        <v>25</v>
      </c>
      <c r="T1443" s="1" t="s">
        <v>25</v>
      </c>
      <c r="U1443" s="1" t="s">
        <v>25</v>
      </c>
      <c r="V1443" s="1" t="s">
        <v>25</v>
      </c>
      <c r="W1443" s="1" t="s">
        <v>25</v>
      </c>
      <c r="Y1443" s="1" t="str">
        <f>IFERROR(__xludf.DUMMYFUNCTION("UNIQUE(S1443:W1443, TRUE)"),"")</f>
        <v/>
      </c>
      <c r="AE1443" s="1" t="str">
        <f t="shared" ref="AE1443:AI1443" si="1443">IF($A1443&lt;&gt;"", COUNTIF($D1443:$H1443, "=" &amp; Y1443),"")</f>
        <v/>
      </c>
      <c r="AF1443" s="1" t="str">
        <f t="shared" si="1443"/>
        <v/>
      </c>
      <c r="AG1443" s="1" t="str">
        <f t="shared" si="1443"/>
        <v/>
      </c>
      <c r="AH1443" s="1" t="str">
        <f t="shared" si="1443"/>
        <v/>
      </c>
      <c r="AI1443" s="1" t="str">
        <f t="shared" si="1443"/>
        <v/>
      </c>
      <c r="AJ1443" s="1" t="str">
        <f t="shared" si="3"/>
        <v/>
      </c>
      <c r="AL1443" s="1" t="str">
        <f>IFERROR(__xludf.DUMMYFUNCTION("IFERROR(TRANSPOSE(SORT(TRANSPOSE(FILTER(AE1443:AI1443, AE1443:AI1443&lt;&gt;0)),1, FALSE)))"),"")</f>
        <v/>
      </c>
      <c r="AM1443" s="1" t="str">
        <f>IFERROR(__xludf.DUMMYFUNCTION("""COMPUTED_VALUE"""),"")</f>
        <v/>
      </c>
      <c r="AN1443" s="1" t="str">
        <f>IFERROR(__xludf.DUMMYFUNCTION("""COMPUTED_VALUE"""),"")</f>
        <v/>
      </c>
      <c r="AO1443" s="1" t="str">
        <f>IFERROR(__xludf.DUMMYFUNCTION("""COMPUTED_VALUE"""),"")</f>
        <v/>
      </c>
      <c r="AP1443" s="1" t="str">
        <f>IFERROR(__xludf.DUMMYFUNCTION("""COMPUTED_VALUE"""),"")</f>
        <v/>
      </c>
      <c r="AR1443" s="1" t="s">
        <v>25</v>
      </c>
      <c r="AS1443" s="1" t="s">
        <v>25</v>
      </c>
      <c r="AT1443" s="1" t="s">
        <v>25</v>
      </c>
      <c r="AU1443" s="1" t="s">
        <v>25</v>
      </c>
      <c r="AV1443" s="1" t="s">
        <v>25</v>
      </c>
      <c r="AY1443" s="1" t="s">
        <v>25</v>
      </c>
      <c r="AZ1443" s="1" t="s">
        <v>25</v>
      </c>
      <c r="BA1443" s="1" t="s">
        <v>25</v>
      </c>
      <c r="BB1443" s="1" t="s">
        <v>25</v>
      </c>
      <c r="BC1443" s="1" t="s">
        <v>25</v>
      </c>
      <c r="BD1443" s="1"/>
      <c r="BE1443" s="1"/>
      <c r="BF1443" s="1"/>
      <c r="BG1443" s="1"/>
      <c r="BH1443" s="1"/>
      <c r="BI1443" s="1"/>
      <c r="BJ1443" s="1"/>
      <c r="BL1443" s="1" t="s">
        <v>25</v>
      </c>
    </row>
    <row r="1444" ht="15.75" customHeight="1">
      <c r="A1444" s="1"/>
      <c r="B1444" s="1"/>
      <c r="C1444" s="1"/>
      <c r="D1444" s="1" t="s">
        <v>25</v>
      </c>
      <c r="E1444" s="1" t="s">
        <v>25</v>
      </c>
      <c r="F1444" s="1" t="s">
        <v>25</v>
      </c>
      <c r="G1444" s="1" t="s">
        <v>25</v>
      </c>
      <c r="H1444" s="1" t="s">
        <v>25</v>
      </c>
      <c r="M1444" s="1"/>
      <c r="N1444" s="1"/>
      <c r="O1444" s="1"/>
      <c r="P1444" s="1"/>
      <c r="Q1444" s="1"/>
      <c r="S1444" s="1" t="s">
        <v>25</v>
      </c>
      <c r="T1444" s="1" t="s">
        <v>25</v>
      </c>
      <c r="U1444" s="1" t="s">
        <v>25</v>
      </c>
      <c r="V1444" s="1" t="s">
        <v>25</v>
      </c>
      <c r="W1444" s="1" t="s">
        <v>25</v>
      </c>
      <c r="Y1444" s="1" t="str">
        <f>IFERROR(__xludf.DUMMYFUNCTION("UNIQUE(S1444:W1444, TRUE)"),"")</f>
        <v/>
      </c>
      <c r="AE1444" s="1" t="str">
        <f t="shared" ref="AE1444:AI1444" si="1444">IF($A1444&lt;&gt;"", COUNTIF($D1444:$H1444, "=" &amp; Y1444),"")</f>
        <v/>
      </c>
      <c r="AF1444" s="1" t="str">
        <f t="shared" si="1444"/>
        <v/>
      </c>
      <c r="AG1444" s="1" t="str">
        <f t="shared" si="1444"/>
        <v/>
      </c>
      <c r="AH1444" s="1" t="str">
        <f t="shared" si="1444"/>
        <v/>
      </c>
      <c r="AI1444" s="1" t="str">
        <f t="shared" si="1444"/>
        <v/>
      </c>
      <c r="AJ1444" s="1" t="str">
        <f t="shared" si="3"/>
        <v/>
      </c>
      <c r="AL1444" s="1" t="str">
        <f>IFERROR(__xludf.DUMMYFUNCTION("IFERROR(TRANSPOSE(SORT(TRANSPOSE(FILTER(AE1444:AI1444, AE1444:AI1444&lt;&gt;0)),1, FALSE)))"),"")</f>
        <v/>
      </c>
      <c r="AM1444" s="1" t="str">
        <f>IFERROR(__xludf.DUMMYFUNCTION("""COMPUTED_VALUE"""),"")</f>
        <v/>
      </c>
      <c r="AN1444" s="1" t="str">
        <f>IFERROR(__xludf.DUMMYFUNCTION("""COMPUTED_VALUE"""),"")</f>
        <v/>
      </c>
      <c r="AO1444" s="1" t="str">
        <f>IFERROR(__xludf.DUMMYFUNCTION("""COMPUTED_VALUE"""),"")</f>
        <v/>
      </c>
      <c r="AP1444" s="1" t="str">
        <f>IFERROR(__xludf.DUMMYFUNCTION("""COMPUTED_VALUE"""),"")</f>
        <v/>
      </c>
      <c r="AR1444" s="1" t="s">
        <v>25</v>
      </c>
      <c r="AS1444" s="1" t="s">
        <v>25</v>
      </c>
      <c r="AT1444" s="1" t="s">
        <v>25</v>
      </c>
      <c r="AU1444" s="1" t="s">
        <v>25</v>
      </c>
      <c r="AV1444" s="1" t="s">
        <v>25</v>
      </c>
      <c r="AY1444" s="1" t="s">
        <v>25</v>
      </c>
      <c r="AZ1444" s="1" t="s">
        <v>25</v>
      </c>
      <c r="BA1444" s="1" t="s">
        <v>25</v>
      </c>
      <c r="BB1444" s="1" t="s">
        <v>25</v>
      </c>
      <c r="BC1444" s="1" t="s">
        <v>25</v>
      </c>
      <c r="BD1444" s="1"/>
      <c r="BE1444" s="1"/>
      <c r="BF1444" s="1"/>
      <c r="BG1444" s="1"/>
      <c r="BH1444" s="1"/>
      <c r="BI1444" s="1"/>
      <c r="BJ1444" s="1"/>
      <c r="BL1444" s="1" t="s">
        <v>25</v>
      </c>
    </row>
    <row r="1445" ht="15.75" customHeight="1">
      <c r="A1445" s="1"/>
      <c r="B1445" s="1"/>
      <c r="C1445" s="1"/>
      <c r="D1445" s="1" t="s">
        <v>25</v>
      </c>
      <c r="E1445" s="1" t="s">
        <v>25</v>
      </c>
      <c r="F1445" s="1" t="s">
        <v>25</v>
      </c>
      <c r="G1445" s="1" t="s">
        <v>25</v>
      </c>
      <c r="H1445" s="1" t="s">
        <v>25</v>
      </c>
      <c r="M1445" s="1"/>
      <c r="N1445" s="1"/>
      <c r="O1445" s="1"/>
      <c r="P1445" s="1"/>
      <c r="Q1445" s="1"/>
      <c r="S1445" s="1" t="s">
        <v>25</v>
      </c>
      <c r="T1445" s="1" t="s">
        <v>25</v>
      </c>
      <c r="U1445" s="1" t="s">
        <v>25</v>
      </c>
      <c r="V1445" s="1" t="s">
        <v>25</v>
      </c>
      <c r="W1445" s="1" t="s">
        <v>25</v>
      </c>
      <c r="Y1445" s="1" t="str">
        <f>IFERROR(__xludf.DUMMYFUNCTION("UNIQUE(S1445:W1445, TRUE)"),"")</f>
        <v/>
      </c>
      <c r="AE1445" s="1" t="str">
        <f t="shared" ref="AE1445:AI1445" si="1445">IF($A1445&lt;&gt;"", COUNTIF($D1445:$H1445, "=" &amp; Y1445),"")</f>
        <v/>
      </c>
      <c r="AF1445" s="1" t="str">
        <f t="shared" si="1445"/>
        <v/>
      </c>
      <c r="AG1445" s="1" t="str">
        <f t="shared" si="1445"/>
        <v/>
      </c>
      <c r="AH1445" s="1" t="str">
        <f t="shared" si="1445"/>
        <v/>
      </c>
      <c r="AI1445" s="1" t="str">
        <f t="shared" si="1445"/>
        <v/>
      </c>
      <c r="AJ1445" s="1" t="str">
        <f t="shared" si="3"/>
        <v/>
      </c>
      <c r="AL1445" s="1" t="str">
        <f>IFERROR(__xludf.DUMMYFUNCTION("IFERROR(TRANSPOSE(SORT(TRANSPOSE(FILTER(AE1445:AI1445, AE1445:AI1445&lt;&gt;0)),1, FALSE)))"),"")</f>
        <v/>
      </c>
      <c r="AM1445" s="1" t="str">
        <f>IFERROR(__xludf.DUMMYFUNCTION("""COMPUTED_VALUE"""),"")</f>
        <v/>
      </c>
      <c r="AN1445" s="1" t="str">
        <f>IFERROR(__xludf.DUMMYFUNCTION("""COMPUTED_VALUE"""),"")</f>
        <v/>
      </c>
      <c r="AO1445" s="1" t="str">
        <f>IFERROR(__xludf.DUMMYFUNCTION("""COMPUTED_VALUE"""),"")</f>
        <v/>
      </c>
      <c r="AP1445" s="1" t="str">
        <f>IFERROR(__xludf.DUMMYFUNCTION("""COMPUTED_VALUE"""),"")</f>
        <v/>
      </c>
      <c r="AR1445" s="1" t="s">
        <v>25</v>
      </c>
      <c r="AS1445" s="1" t="s">
        <v>25</v>
      </c>
      <c r="AT1445" s="1" t="s">
        <v>25</v>
      </c>
      <c r="AU1445" s="1" t="s">
        <v>25</v>
      </c>
      <c r="AV1445" s="1" t="s">
        <v>25</v>
      </c>
      <c r="AY1445" s="1" t="s">
        <v>25</v>
      </c>
      <c r="AZ1445" s="1" t="s">
        <v>25</v>
      </c>
      <c r="BA1445" s="1" t="s">
        <v>25</v>
      </c>
      <c r="BB1445" s="1" t="s">
        <v>25</v>
      </c>
      <c r="BC1445" s="1" t="s">
        <v>25</v>
      </c>
      <c r="BD1445" s="1"/>
      <c r="BE1445" s="1"/>
      <c r="BF1445" s="1"/>
      <c r="BG1445" s="1"/>
      <c r="BH1445" s="1"/>
      <c r="BI1445" s="1"/>
      <c r="BJ1445" s="1"/>
      <c r="BL1445" s="1" t="s">
        <v>25</v>
      </c>
    </row>
    <row r="1446" ht="15.75" customHeight="1">
      <c r="A1446" s="1"/>
      <c r="B1446" s="1"/>
      <c r="C1446" s="1"/>
      <c r="D1446" s="1" t="s">
        <v>25</v>
      </c>
      <c r="E1446" s="1" t="s">
        <v>25</v>
      </c>
      <c r="F1446" s="1" t="s">
        <v>25</v>
      </c>
      <c r="G1446" s="1" t="s">
        <v>25</v>
      </c>
      <c r="H1446" s="1" t="s">
        <v>25</v>
      </c>
      <c r="M1446" s="1"/>
      <c r="N1446" s="1"/>
      <c r="O1446" s="1"/>
      <c r="P1446" s="1"/>
      <c r="Q1446" s="1"/>
      <c r="S1446" s="1" t="s">
        <v>25</v>
      </c>
      <c r="T1446" s="1" t="s">
        <v>25</v>
      </c>
      <c r="U1446" s="1" t="s">
        <v>25</v>
      </c>
      <c r="V1446" s="1" t="s">
        <v>25</v>
      </c>
      <c r="W1446" s="1" t="s">
        <v>25</v>
      </c>
      <c r="Y1446" s="1" t="str">
        <f>IFERROR(__xludf.DUMMYFUNCTION("UNIQUE(S1446:W1446, TRUE)"),"")</f>
        <v/>
      </c>
      <c r="AE1446" s="1" t="str">
        <f t="shared" ref="AE1446:AI1446" si="1446">IF($A1446&lt;&gt;"", COUNTIF($D1446:$H1446, "=" &amp; Y1446),"")</f>
        <v/>
      </c>
      <c r="AF1446" s="1" t="str">
        <f t="shared" si="1446"/>
        <v/>
      </c>
      <c r="AG1446" s="1" t="str">
        <f t="shared" si="1446"/>
        <v/>
      </c>
      <c r="AH1446" s="1" t="str">
        <f t="shared" si="1446"/>
        <v/>
      </c>
      <c r="AI1446" s="1" t="str">
        <f t="shared" si="1446"/>
        <v/>
      </c>
      <c r="AJ1446" s="1" t="str">
        <f t="shared" si="3"/>
        <v/>
      </c>
      <c r="AL1446" s="1" t="str">
        <f>IFERROR(__xludf.DUMMYFUNCTION("IFERROR(TRANSPOSE(SORT(TRANSPOSE(FILTER(AE1446:AI1446, AE1446:AI1446&lt;&gt;0)),1, FALSE)))"),"")</f>
        <v/>
      </c>
      <c r="AM1446" s="1" t="str">
        <f>IFERROR(__xludf.DUMMYFUNCTION("""COMPUTED_VALUE"""),"")</f>
        <v/>
      </c>
      <c r="AN1446" s="1" t="str">
        <f>IFERROR(__xludf.DUMMYFUNCTION("""COMPUTED_VALUE"""),"")</f>
        <v/>
      </c>
      <c r="AO1446" s="1" t="str">
        <f>IFERROR(__xludf.DUMMYFUNCTION("""COMPUTED_VALUE"""),"")</f>
        <v/>
      </c>
      <c r="AP1446" s="1" t="str">
        <f>IFERROR(__xludf.DUMMYFUNCTION("""COMPUTED_VALUE"""),"")</f>
        <v/>
      </c>
      <c r="AR1446" s="1" t="s">
        <v>25</v>
      </c>
      <c r="AS1446" s="1" t="s">
        <v>25</v>
      </c>
      <c r="AT1446" s="1" t="s">
        <v>25</v>
      </c>
      <c r="AU1446" s="1" t="s">
        <v>25</v>
      </c>
      <c r="AV1446" s="1" t="s">
        <v>25</v>
      </c>
      <c r="AY1446" s="1" t="s">
        <v>25</v>
      </c>
      <c r="AZ1446" s="1" t="s">
        <v>25</v>
      </c>
      <c r="BA1446" s="1" t="s">
        <v>25</v>
      </c>
      <c r="BB1446" s="1" t="s">
        <v>25</v>
      </c>
      <c r="BC1446" s="1" t="s">
        <v>25</v>
      </c>
      <c r="BD1446" s="1"/>
      <c r="BE1446" s="1"/>
      <c r="BF1446" s="1"/>
      <c r="BG1446" s="1"/>
      <c r="BH1446" s="1"/>
      <c r="BI1446" s="1"/>
      <c r="BJ1446" s="1"/>
      <c r="BL1446" s="1" t="s">
        <v>25</v>
      </c>
    </row>
    <row r="1447" ht="15.75" customHeight="1">
      <c r="A1447" s="1"/>
      <c r="B1447" s="1"/>
      <c r="C1447" s="1"/>
      <c r="D1447" s="1" t="s">
        <v>25</v>
      </c>
      <c r="E1447" s="1" t="s">
        <v>25</v>
      </c>
      <c r="F1447" s="1" t="s">
        <v>25</v>
      </c>
      <c r="G1447" s="1" t="s">
        <v>25</v>
      </c>
      <c r="H1447" s="1" t="s">
        <v>25</v>
      </c>
      <c r="M1447" s="1"/>
      <c r="N1447" s="1"/>
      <c r="O1447" s="1"/>
      <c r="P1447" s="1"/>
      <c r="Q1447" s="1"/>
      <c r="S1447" s="1" t="s">
        <v>25</v>
      </c>
      <c r="T1447" s="1" t="s">
        <v>25</v>
      </c>
      <c r="U1447" s="1" t="s">
        <v>25</v>
      </c>
      <c r="V1447" s="1" t="s">
        <v>25</v>
      </c>
      <c r="W1447" s="1" t="s">
        <v>25</v>
      </c>
      <c r="Y1447" s="1" t="str">
        <f>IFERROR(__xludf.DUMMYFUNCTION("UNIQUE(S1447:W1447, TRUE)"),"")</f>
        <v/>
      </c>
      <c r="AE1447" s="1" t="str">
        <f t="shared" ref="AE1447:AI1447" si="1447">IF($A1447&lt;&gt;"", COUNTIF($D1447:$H1447, "=" &amp; Y1447),"")</f>
        <v/>
      </c>
      <c r="AF1447" s="1" t="str">
        <f t="shared" si="1447"/>
        <v/>
      </c>
      <c r="AG1447" s="1" t="str">
        <f t="shared" si="1447"/>
        <v/>
      </c>
      <c r="AH1447" s="1" t="str">
        <f t="shared" si="1447"/>
        <v/>
      </c>
      <c r="AI1447" s="1" t="str">
        <f t="shared" si="1447"/>
        <v/>
      </c>
      <c r="AJ1447" s="1" t="str">
        <f t="shared" si="3"/>
        <v/>
      </c>
      <c r="AL1447" s="1" t="str">
        <f>IFERROR(__xludf.DUMMYFUNCTION("IFERROR(TRANSPOSE(SORT(TRANSPOSE(FILTER(AE1447:AI1447, AE1447:AI1447&lt;&gt;0)),1, FALSE)))"),"")</f>
        <v/>
      </c>
      <c r="AM1447" s="1" t="str">
        <f>IFERROR(__xludf.DUMMYFUNCTION("""COMPUTED_VALUE"""),"")</f>
        <v/>
      </c>
      <c r="AN1447" s="1" t="str">
        <f>IFERROR(__xludf.DUMMYFUNCTION("""COMPUTED_VALUE"""),"")</f>
        <v/>
      </c>
      <c r="AO1447" s="1" t="str">
        <f>IFERROR(__xludf.DUMMYFUNCTION("""COMPUTED_VALUE"""),"")</f>
        <v/>
      </c>
      <c r="AP1447" s="1" t="str">
        <f>IFERROR(__xludf.DUMMYFUNCTION("""COMPUTED_VALUE"""),"")</f>
        <v/>
      </c>
      <c r="AR1447" s="1" t="s">
        <v>25</v>
      </c>
      <c r="AS1447" s="1" t="s">
        <v>25</v>
      </c>
      <c r="AT1447" s="1" t="s">
        <v>25</v>
      </c>
      <c r="AU1447" s="1" t="s">
        <v>25</v>
      </c>
      <c r="AV1447" s="1" t="s">
        <v>25</v>
      </c>
      <c r="AY1447" s="1" t="s">
        <v>25</v>
      </c>
      <c r="AZ1447" s="1" t="s">
        <v>25</v>
      </c>
      <c r="BA1447" s="1" t="s">
        <v>25</v>
      </c>
      <c r="BB1447" s="1" t="s">
        <v>25</v>
      </c>
      <c r="BC1447" s="1" t="s">
        <v>25</v>
      </c>
      <c r="BD1447" s="1"/>
      <c r="BE1447" s="1"/>
      <c r="BF1447" s="1"/>
      <c r="BG1447" s="1"/>
      <c r="BH1447" s="1"/>
      <c r="BI1447" s="1"/>
      <c r="BJ1447" s="1"/>
      <c r="BL1447" s="1" t="s">
        <v>25</v>
      </c>
    </row>
    <row r="1448" ht="15.75" customHeight="1">
      <c r="A1448" s="1"/>
      <c r="B1448" s="1"/>
      <c r="C1448" s="1"/>
      <c r="D1448" s="1" t="s">
        <v>25</v>
      </c>
      <c r="E1448" s="1" t="s">
        <v>25</v>
      </c>
      <c r="F1448" s="1" t="s">
        <v>25</v>
      </c>
      <c r="G1448" s="1" t="s">
        <v>25</v>
      </c>
      <c r="H1448" s="1" t="s">
        <v>25</v>
      </c>
      <c r="M1448" s="1"/>
      <c r="N1448" s="1"/>
      <c r="O1448" s="1"/>
      <c r="P1448" s="1"/>
      <c r="Q1448" s="1"/>
      <c r="S1448" s="1" t="s">
        <v>25</v>
      </c>
      <c r="T1448" s="1" t="s">
        <v>25</v>
      </c>
      <c r="U1448" s="1" t="s">
        <v>25</v>
      </c>
      <c r="V1448" s="1" t="s">
        <v>25</v>
      </c>
      <c r="W1448" s="1" t="s">
        <v>25</v>
      </c>
      <c r="Y1448" s="1" t="str">
        <f>IFERROR(__xludf.DUMMYFUNCTION("UNIQUE(S1448:W1448, TRUE)"),"")</f>
        <v/>
      </c>
      <c r="AE1448" s="1" t="str">
        <f t="shared" ref="AE1448:AI1448" si="1448">IF($A1448&lt;&gt;"", COUNTIF($D1448:$H1448, "=" &amp; Y1448),"")</f>
        <v/>
      </c>
      <c r="AF1448" s="1" t="str">
        <f t="shared" si="1448"/>
        <v/>
      </c>
      <c r="AG1448" s="1" t="str">
        <f t="shared" si="1448"/>
        <v/>
      </c>
      <c r="AH1448" s="1" t="str">
        <f t="shared" si="1448"/>
        <v/>
      </c>
      <c r="AI1448" s="1" t="str">
        <f t="shared" si="1448"/>
        <v/>
      </c>
      <c r="AJ1448" s="1" t="str">
        <f t="shared" si="3"/>
        <v/>
      </c>
      <c r="AL1448" s="1" t="str">
        <f>IFERROR(__xludf.DUMMYFUNCTION("IFERROR(TRANSPOSE(SORT(TRANSPOSE(FILTER(AE1448:AI1448, AE1448:AI1448&lt;&gt;0)),1, FALSE)))"),"")</f>
        <v/>
      </c>
      <c r="AM1448" s="1" t="str">
        <f>IFERROR(__xludf.DUMMYFUNCTION("""COMPUTED_VALUE"""),"")</f>
        <v/>
      </c>
      <c r="AN1448" s="1" t="str">
        <f>IFERROR(__xludf.DUMMYFUNCTION("""COMPUTED_VALUE"""),"")</f>
        <v/>
      </c>
      <c r="AO1448" s="1" t="str">
        <f>IFERROR(__xludf.DUMMYFUNCTION("""COMPUTED_VALUE"""),"")</f>
        <v/>
      </c>
      <c r="AP1448" s="1" t="str">
        <f>IFERROR(__xludf.DUMMYFUNCTION("""COMPUTED_VALUE"""),"")</f>
        <v/>
      </c>
      <c r="AR1448" s="1" t="s">
        <v>25</v>
      </c>
      <c r="AS1448" s="1" t="s">
        <v>25</v>
      </c>
      <c r="AT1448" s="1" t="s">
        <v>25</v>
      </c>
      <c r="AU1448" s="1" t="s">
        <v>25</v>
      </c>
      <c r="AV1448" s="1" t="s">
        <v>25</v>
      </c>
      <c r="AY1448" s="1" t="s">
        <v>25</v>
      </c>
      <c r="AZ1448" s="1" t="s">
        <v>25</v>
      </c>
      <c r="BA1448" s="1" t="s">
        <v>25</v>
      </c>
      <c r="BB1448" s="1" t="s">
        <v>25</v>
      </c>
      <c r="BC1448" s="1" t="s">
        <v>25</v>
      </c>
      <c r="BD1448" s="1"/>
      <c r="BE1448" s="1"/>
      <c r="BF1448" s="1"/>
      <c r="BG1448" s="1"/>
      <c r="BH1448" s="1"/>
      <c r="BI1448" s="1"/>
      <c r="BJ1448" s="1"/>
      <c r="BL1448" s="1" t="s">
        <v>25</v>
      </c>
    </row>
    <row r="1449" ht="15.75" customHeight="1">
      <c r="A1449" s="1"/>
      <c r="B1449" s="1"/>
      <c r="C1449" s="1"/>
      <c r="D1449" s="1" t="s">
        <v>25</v>
      </c>
      <c r="E1449" s="1" t="s">
        <v>25</v>
      </c>
      <c r="F1449" s="1" t="s">
        <v>25</v>
      </c>
      <c r="G1449" s="1" t="s">
        <v>25</v>
      </c>
      <c r="H1449" s="1" t="s">
        <v>25</v>
      </c>
      <c r="M1449" s="1"/>
      <c r="N1449" s="1"/>
      <c r="O1449" s="1"/>
      <c r="P1449" s="1"/>
      <c r="Q1449" s="1"/>
      <c r="S1449" s="1" t="s">
        <v>25</v>
      </c>
      <c r="T1449" s="1" t="s">
        <v>25</v>
      </c>
      <c r="U1449" s="1" t="s">
        <v>25</v>
      </c>
      <c r="V1449" s="1" t="s">
        <v>25</v>
      </c>
      <c r="W1449" s="1" t="s">
        <v>25</v>
      </c>
      <c r="Y1449" s="1" t="str">
        <f>IFERROR(__xludf.DUMMYFUNCTION("UNIQUE(S1449:W1449, TRUE)"),"")</f>
        <v/>
      </c>
      <c r="AE1449" s="1" t="str">
        <f t="shared" ref="AE1449:AI1449" si="1449">IF($A1449&lt;&gt;"", COUNTIF($D1449:$H1449, "=" &amp; Y1449),"")</f>
        <v/>
      </c>
      <c r="AF1449" s="1" t="str">
        <f t="shared" si="1449"/>
        <v/>
      </c>
      <c r="AG1449" s="1" t="str">
        <f t="shared" si="1449"/>
        <v/>
      </c>
      <c r="AH1449" s="1" t="str">
        <f t="shared" si="1449"/>
        <v/>
      </c>
      <c r="AI1449" s="1" t="str">
        <f t="shared" si="1449"/>
        <v/>
      </c>
      <c r="AJ1449" s="1" t="str">
        <f t="shared" si="3"/>
        <v/>
      </c>
      <c r="AL1449" s="1" t="str">
        <f>IFERROR(__xludf.DUMMYFUNCTION("IFERROR(TRANSPOSE(SORT(TRANSPOSE(FILTER(AE1449:AI1449, AE1449:AI1449&lt;&gt;0)),1, FALSE)))"),"")</f>
        <v/>
      </c>
      <c r="AM1449" s="1" t="str">
        <f>IFERROR(__xludf.DUMMYFUNCTION("""COMPUTED_VALUE"""),"")</f>
        <v/>
      </c>
      <c r="AN1449" s="1" t="str">
        <f>IFERROR(__xludf.DUMMYFUNCTION("""COMPUTED_VALUE"""),"")</f>
        <v/>
      </c>
      <c r="AO1449" s="1" t="str">
        <f>IFERROR(__xludf.DUMMYFUNCTION("""COMPUTED_VALUE"""),"")</f>
        <v/>
      </c>
      <c r="AP1449" s="1" t="str">
        <f>IFERROR(__xludf.DUMMYFUNCTION("""COMPUTED_VALUE"""),"")</f>
        <v/>
      </c>
      <c r="AR1449" s="1" t="s">
        <v>25</v>
      </c>
      <c r="AS1449" s="1" t="s">
        <v>25</v>
      </c>
      <c r="AT1449" s="1" t="s">
        <v>25</v>
      </c>
      <c r="AU1449" s="1" t="s">
        <v>25</v>
      </c>
      <c r="AV1449" s="1" t="s">
        <v>25</v>
      </c>
      <c r="AY1449" s="1" t="s">
        <v>25</v>
      </c>
      <c r="AZ1449" s="1" t="s">
        <v>25</v>
      </c>
      <c r="BA1449" s="1" t="s">
        <v>25</v>
      </c>
      <c r="BB1449" s="1" t="s">
        <v>25</v>
      </c>
      <c r="BC1449" s="1" t="s">
        <v>25</v>
      </c>
      <c r="BD1449" s="1"/>
      <c r="BE1449" s="1"/>
      <c r="BF1449" s="1"/>
      <c r="BG1449" s="1"/>
      <c r="BH1449" s="1"/>
      <c r="BI1449" s="1"/>
      <c r="BJ1449" s="1"/>
      <c r="BL1449" s="1" t="s">
        <v>25</v>
      </c>
    </row>
    <row r="1450" ht="15.75" customHeight="1">
      <c r="A1450" s="1"/>
      <c r="B1450" s="1"/>
      <c r="C1450" s="1"/>
      <c r="D1450" s="1" t="s">
        <v>25</v>
      </c>
      <c r="E1450" s="1" t="s">
        <v>25</v>
      </c>
      <c r="F1450" s="1" t="s">
        <v>25</v>
      </c>
      <c r="G1450" s="1" t="s">
        <v>25</v>
      </c>
      <c r="H1450" s="1" t="s">
        <v>25</v>
      </c>
      <c r="M1450" s="1"/>
      <c r="N1450" s="1"/>
      <c r="O1450" s="1"/>
      <c r="P1450" s="1"/>
      <c r="Q1450" s="1"/>
      <c r="S1450" s="1" t="s">
        <v>25</v>
      </c>
      <c r="T1450" s="1" t="s">
        <v>25</v>
      </c>
      <c r="U1450" s="1" t="s">
        <v>25</v>
      </c>
      <c r="V1450" s="1" t="s">
        <v>25</v>
      </c>
      <c r="W1450" s="1" t="s">
        <v>25</v>
      </c>
      <c r="Y1450" s="1" t="str">
        <f>IFERROR(__xludf.DUMMYFUNCTION("UNIQUE(S1450:W1450, TRUE)"),"")</f>
        <v/>
      </c>
      <c r="AE1450" s="1" t="str">
        <f t="shared" ref="AE1450:AI1450" si="1450">IF($A1450&lt;&gt;"", COUNTIF($D1450:$H1450, "=" &amp; Y1450),"")</f>
        <v/>
      </c>
      <c r="AF1450" s="1" t="str">
        <f t="shared" si="1450"/>
        <v/>
      </c>
      <c r="AG1450" s="1" t="str">
        <f t="shared" si="1450"/>
        <v/>
      </c>
      <c r="AH1450" s="1" t="str">
        <f t="shared" si="1450"/>
        <v/>
      </c>
      <c r="AI1450" s="1" t="str">
        <f t="shared" si="1450"/>
        <v/>
      </c>
      <c r="AJ1450" s="1" t="str">
        <f t="shared" si="3"/>
        <v/>
      </c>
      <c r="AL1450" s="1" t="str">
        <f>IFERROR(__xludf.DUMMYFUNCTION("IFERROR(TRANSPOSE(SORT(TRANSPOSE(FILTER(AE1450:AI1450, AE1450:AI1450&lt;&gt;0)),1, FALSE)))"),"")</f>
        <v/>
      </c>
      <c r="AM1450" s="1" t="str">
        <f>IFERROR(__xludf.DUMMYFUNCTION("""COMPUTED_VALUE"""),"")</f>
        <v/>
      </c>
      <c r="AN1450" s="1" t="str">
        <f>IFERROR(__xludf.DUMMYFUNCTION("""COMPUTED_VALUE"""),"")</f>
        <v/>
      </c>
      <c r="AO1450" s="1" t="str">
        <f>IFERROR(__xludf.DUMMYFUNCTION("""COMPUTED_VALUE"""),"")</f>
        <v/>
      </c>
      <c r="AP1450" s="1" t="str">
        <f>IFERROR(__xludf.DUMMYFUNCTION("""COMPUTED_VALUE"""),"")</f>
        <v/>
      </c>
      <c r="AR1450" s="1" t="s">
        <v>25</v>
      </c>
      <c r="AS1450" s="1" t="s">
        <v>25</v>
      </c>
      <c r="AT1450" s="1" t="s">
        <v>25</v>
      </c>
      <c r="AU1450" s="1" t="s">
        <v>25</v>
      </c>
      <c r="AV1450" s="1" t="s">
        <v>25</v>
      </c>
      <c r="AY1450" s="1" t="s">
        <v>25</v>
      </c>
      <c r="AZ1450" s="1" t="s">
        <v>25</v>
      </c>
      <c r="BA1450" s="1" t="s">
        <v>25</v>
      </c>
      <c r="BB1450" s="1" t="s">
        <v>25</v>
      </c>
      <c r="BC1450" s="1" t="s">
        <v>25</v>
      </c>
      <c r="BD1450" s="1"/>
      <c r="BE1450" s="1"/>
      <c r="BF1450" s="1"/>
      <c r="BG1450" s="1"/>
      <c r="BH1450" s="1"/>
      <c r="BI1450" s="1"/>
      <c r="BJ1450" s="1"/>
      <c r="BL1450" s="1" t="s">
        <v>25</v>
      </c>
    </row>
    <row r="1451" ht="15.75" customHeight="1">
      <c r="A1451" s="1"/>
      <c r="B1451" s="1"/>
      <c r="C1451" s="1"/>
      <c r="D1451" s="1" t="s">
        <v>25</v>
      </c>
      <c r="E1451" s="1" t="s">
        <v>25</v>
      </c>
      <c r="F1451" s="1" t="s">
        <v>25</v>
      </c>
      <c r="G1451" s="1" t="s">
        <v>25</v>
      </c>
      <c r="H1451" s="1" t="s">
        <v>25</v>
      </c>
      <c r="M1451" s="1"/>
      <c r="N1451" s="1"/>
      <c r="O1451" s="1"/>
      <c r="P1451" s="1"/>
      <c r="Q1451" s="1"/>
      <c r="S1451" s="1" t="s">
        <v>25</v>
      </c>
      <c r="T1451" s="1" t="s">
        <v>25</v>
      </c>
      <c r="U1451" s="1" t="s">
        <v>25</v>
      </c>
      <c r="V1451" s="1" t="s">
        <v>25</v>
      </c>
      <c r="W1451" s="1" t="s">
        <v>25</v>
      </c>
      <c r="Y1451" s="1" t="str">
        <f>IFERROR(__xludf.DUMMYFUNCTION("UNIQUE(S1451:W1451, TRUE)"),"")</f>
        <v/>
      </c>
      <c r="AE1451" s="1" t="str">
        <f t="shared" ref="AE1451:AI1451" si="1451">IF($A1451&lt;&gt;"", COUNTIF($D1451:$H1451, "=" &amp; Y1451),"")</f>
        <v/>
      </c>
      <c r="AF1451" s="1" t="str">
        <f t="shared" si="1451"/>
        <v/>
      </c>
      <c r="AG1451" s="1" t="str">
        <f t="shared" si="1451"/>
        <v/>
      </c>
      <c r="AH1451" s="1" t="str">
        <f t="shared" si="1451"/>
        <v/>
      </c>
      <c r="AI1451" s="1" t="str">
        <f t="shared" si="1451"/>
        <v/>
      </c>
      <c r="AJ1451" s="1" t="str">
        <f t="shared" si="3"/>
        <v/>
      </c>
      <c r="AL1451" s="1" t="str">
        <f>IFERROR(__xludf.DUMMYFUNCTION("IFERROR(TRANSPOSE(SORT(TRANSPOSE(FILTER(AE1451:AI1451, AE1451:AI1451&lt;&gt;0)),1, FALSE)))"),"")</f>
        <v/>
      </c>
      <c r="AM1451" s="1" t="str">
        <f>IFERROR(__xludf.DUMMYFUNCTION("""COMPUTED_VALUE"""),"")</f>
        <v/>
      </c>
      <c r="AN1451" s="1" t="str">
        <f>IFERROR(__xludf.DUMMYFUNCTION("""COMPUTED_VALUE"""),"")</f>
        <v/>
      </c>
      <c r="AO1451" s="1" t="str">
        <f>IFERROR(__xludf.DUMMYFUNCTION("""COMPUTED_VALUE"""),"")</f>
        <v/>
      </c>
      <c r="AP1451" s="1" t="str">
        <f>IFERROR(__xludf.DUMMYFUNCTION("""COMPUTED_VALUE"""),"")</f>
        <v/>
      </c>
      <c r="AR1451" s="1" t="s">
        <v>25</v>
      </c>
      <c r="AS1451" s="1" t="s">
        <v>25</v>
      </c>
      <c r="AT1451" s="1" t="s">
        <v>25</v>
      </c>
      <c r="AU1451" s="1" t="s">
        <v>25</v>
      </c>
      <c r="AV1451" s="1" t="s">
        <v>25</v>
      </c>
      <c r="AY1451" s="1" t="s">
        <v>25</v>
      </c>
      <c r="AZ1451" s="1" t="s">
        <v>25</v>
      </c>
      <c r="BA1451" s="1" t="s">
        <v>25</v>
      </c>
      <c r="BB1451" s="1" t="s">
        <v>25</v>
      </c>
      <c r="BC1451" s="1" t="s">
        <v>25</v>
      </c>
      <c r="BD1451" s="1"/>
      <c r="BE1451" s="1"/>
      <c r="BF1451" s="1"/>
      <c r="BG1451" s="1"/>
      <c r="BH1451" s="1"/>
      <c r="BI1451" s="1"/>
      <c r="BJ1451" s="1"/>
      <c r="BL1451" s="1" t="s">
        <v>25</v>
      </c>
    </row>
    <row r="1452" ht="15.75" customHeight="1">
      <c r="A1452" s="1"/>
      <c r="B1452" s="1"/>
      <c r="C1452" s="1"/>
      <c r="D1452" s="1" t="s">
        <v>25</v>
      </c>
      <c r="E1452" s="1" t="s">
        <v>25</v>
      </c>
      <c r="F1452" s="1" t="s">
        <v>25</v>
      </c>
      <c r="G1452" s="1" t="s">
        <v>25</v>
      </c>
      <c r="H1452" s="1" t="s">
        <v>25</v>
      </c>
      <c r="M1452" s="1"/>
      <c r="N1452" s="1"/>
      <c r="O1452" s="1"/>
      <c r="P1452" s="1"/>
      <c r="Q1452" s="1"/>
      <c r="S1452" s="1" t="s">
        <v>25</v>
      </c>
      <c r="T1452" s="1" t="s">
        <v>25</v>
      </c>
      <c r="U1452" s="1" t="s">
        <v>25</v>
      </c>
      <c r="V1452" s="1" t="s">
        <v>25</v>
      </c>
      <c r="W1452" s="1" t="s">
        <v>25</v>
      </c>
      <c r="Y1452" s="1" t="str">
        <f>IFERROR(__xludf.DUMMYFUNCTION("UNIQUE(S1452:W1452, TRUE)"),"")</f>
        <v/>
      </c>
      <c r="AE1452" s="1" t="str">
        <f t="shared" ref="AE1452:AI1452" si="1452">IF($A1452&lt;&gt;"", COUNTIF($D1452:$H1452, "=" &amp; Y1452),"")</f>
        <v/>
      </c>
      <c r="AF1452" s="1" t="str">
        <f t="shared" si="1452"/>
        <v/>
      </c>
      <c r="AG1452" s="1" t="str">
        <f t="shared" si="1452"/>
        <v/>
      </c>
      <c r="AH1452" s="1" t="str">
        <f t="shared" si="1452"/>
        <v/>
      </c>
      <c r="AI1452" s="1" t="str">
        <f t="shared" si="1452"/>
        <v/>
      </c>
      <c r="AJ1452" s="1" t="str">
        <f t="shared" si="3"/>
        <v/>
      </c>
      <c r="AL1452" s="1" t="str">
        <f>IFERROR(__xludf.DUMMYFUNCTION("IFERROR(TRANSPOSE(SORT(TRANSPOSE(FILTER(AE1452:AI1452, AE1452:AI1452&lt;&gt;0)),1, FALSE)))"),"")</f>
        <v/>
      </c>
      <c r="AM1452" s="1" t="str">
        <f>IFERROR(__xludf.DUMMYFUNCTION("""COMPUTED_VALUE"""),"")</f>
        <v/>
      </c>
      <c r="AN1452" s="1" t="str">
        <f>IFERROR(__xludf.DUMMYFUNCTION("""COMPUTED_VALUE"""),"")</f>
        <v/>
      </c>
      <c r="AO1452" s="1" t="str">
        <f>IFERROR(__xludf.DUMMYFUNCTION("""COMPUTED_VALUE"""),"")</f>
        <v/>
      </c>
      <c r="AP1452" s="1" t="str">
        <f>IFERROR(__xludf.DUMMYFUNCTION("""COMPUTED_VALUE"""),"")</f>
        <v/>
      </c>
      <c r="AR1452" s="1" t="s">
        <v>25</v>
      </c>
      <c r="AS1452" s="1" t="s">
        <v>25</v>
      </c>
      <c r="AT1452" s="1" t="s">
        <v>25</v>
      </c>
      <c r="AU1452" s="1" t="s">
        <v>25</v>
      </c>
      <c r="AV1452" s="1" t="s">
        <v>25</v>
      </c>
      <c r="AY1452" s="1" t="s">
        <v>25</v>
      </c>
      <c r="AZ1452" s="1" t="s">
        <v>25</v>
      </c>
      <c r="BA1452" s="1" t="s">
        <v>25</v>
      </c>
      <c r="BB1452" s="1" t="s">
        <v>25</v>
      </c>
      <c r="BC1452" s="1" t="s">
        <v>25</v>
      </c>
      <c r="BD1452" s="1"/>
      <c r="BE1452" s="1"/>
      <c r="BF1452" s="1"/>
      <c r="BG1452" s="1"/>
      <c r="BH1452" s="1"/>
      <c r="BI1452" s="1"/>
      <c r="BJ1452" s="1"/>
      <c r="BL1452" s="1" t="s">
        <v>25</v>
      </c>
    </row>
    <row r="1453" ht="15.75" customHeight="1">
      <c r="A1453" s="1"/>
      <c r="B1453" s="1"/>
      <c r="C1453" s="1"/>
      <c r="D1453" s="1" t="s">
        <v>25</v>
      </c>
      <c r="E1453" s="1" t="s">
        <v>25</v>
      </c>
      <c r="F1453" s="1" t="s">
        <v>25</v>
      </c>
      <c r="G1453" s="1" t="s">
        <v>25</v>
      </c>
      <c r="H1453" s="1" t="s">
        <v>25</v>
      </c>
      <c r="M1453" s="1"/>
      <c r="N1453" s="1"/>
      <c r="O1453" s="1"/>
      <c r="P1453" s="1"/>
      <c r="Q1453" s="1"/>
      <c r="S1453" s="1" t="s">
        <v>25</v>
      </c>
      <c r="T1453" s="1" t="s">
        <v>25</v>
      </c>
      <c r="U1453" s="1" t="s">
        <v>25</v>
      </c>
      <c r="V1453" s="1" t="s">
        <v>25</v>
      </c>
      <c r="W1453" s="1" t="s">
        <v>25</v>
      </c>
      <c r="Y1453" s="1" t="str">
        <f>IFERROR(__xludf.DUMMYFUNCTION("UNIQUE(S1453:W1453, TRUE)"),"")</f>
        <v/>
      </c>
      <c r="AE1453" s="1" t="str">
        <f t="shared" ref="AE1453:AI1453" si="1453">IF($A1453&lt;&gt;"", COUNTIF($D1453:$H1453, "=" &amp; Y1453),"")</f>
        <v/>
      </c>
      <c r="AF1453" s="1" t="str">
        <f t="shared" si="1453"/>
        <v/>
      </c>
      <c r="AG1453" s="1" t="str">
        <f t="shared" si="1453"/>
        <v/>
      </c>
      <c r="AH1453" s="1" t="str">
        <f t="shared" si="1453"/>
        <v/>
      </c>
      <c r="AI1453" s="1" t="str">
        <f t="shared" si="1453"/>
        <v/>
      </c>
      <c r="AJ1453" s="1" t="str">
        <f t="shared" si="3"/>
        <v/>
      </c>
      <c r="AL1453" s="1" t="str">
        <f>IFERROR(__xludf.DUMMYFUNCTION("IFERROR(TRANSPOSE(SORT(TRANSPOSE(FILTER(AE1453:AI1453, AE1453:AI1453&lt;&gt;0)),1, FALSE)))"),"")</f>
        <v/>
      </c>
      <c r="AM1453" s="1" t="str">
        <f>IFERROR(__xludf.DUMMYFUNCTION("""COMPUTED_VALUE"""),"")</f>
        <v/>
      </c>
      <c r="AN1453" s="1" t="str">
        <f>IFERROR(__xludf.DUMMYFUNCTION("""COMPUTED_VALUE"""),"")</f>
        <v/>
      </c>
      <c r="AO1453" s="1" t="str">
        <f>IFERROR(__xludf.DUMMYFUNCTION("""COMPUTED_VALUE"""),"")</f>
        <v/>
      </c>
      <c r="AP1453" s="1" t="str">
        <f>IFERROR(__xludf.DUMMYFUNCTION("""COMPUTED_VALUE"""),"")</f>
        <v/>
      </c>
      <c r="AR1453" s="1" t="s">
        <v>25</v>
      </c>
      <c r="AS1453" s="1" t="s">
        <v>25</v>
      </c>
      <c r="AT1453" s="1" t="s">
        <v>25</v>
      </c>
      <c r="AU1453" s="1" t="s">
        <v>25</v>
      </c>
      <c r="AV1453" s="1" t="s">
        <v>25</v>
      </c>
      <c r="AY1453" s="1" t="s">
        <v>25</v>
      </c>
      <c r="AZ1453" s="1" t="s">
        <v>25</v>
      </c>
      <c r="BA1453" s="1" t="s">
        <v>25</v>
      </c>
      <c r="BB1453" s="1" t="s">
        <v>25</v>
      </c>
      <c r="BC1453" s="1" t="s">
        <v>25</v>
      </c>
      <c r="BD1453" s="1"/>
      <c r="BE1453" s="1"/>
      <c r="BF1453" s="1"/>
      <c r="BG1453" s="1"/>
      <c r="BH1453" s="1"/>
      <c r="BI1453" s="1"/>
      <c r="BJ1453" s="1"/>
      <c r="BL1453" s="1" t="s">
        <v>25</v>
      </c>
    </row>
    <row r="1454" ht="15.75" customHeight="1">
      <c r="A1454" s="1"/>
      <c r="B1454" s="1"/>
      <c r="C1454" s="1"/>
      <c r="D1454" s="1" t="s">
        <v>25</v>
      </c>
      <c r="E1454" s="1" t="s">
        <v>25</v>
      </c>
      <c r="F1454" s="1" t="s">
        <v>25</v>
      </c>
      <c r="G1454" s="1" t="s">
        <v>25</v>
      </c>
      <c r="H1454" s="1" t="s">
        <v>25</v>
      </c>
      <c r="M1454" s="1"/>
      <c r="N1454" s="1"/>
      <c r="O1454" s="1"/>
      <c r="P1454" s="1"/>
      <c r="Q1454" s="1"/>
      <c r="S1454" s="1" t="s">
        <v>25</v>
      </c>
      <c r="T1454" s="1" t="s">
        <v>25</v>
      </c>
      <c r="U1454" s="1" t="s">
        <v>25</v>
      </c>
      <c r="V1454" s="1" t="s">
        <v>25</v>
      </c>
      <c r="W1454" s="1" t="s">
        <v>25</v>
      </c>
      <c r="Y1454" s="1" t="str">
        <f>IFERROR(__xludf.DUMMYFUNCTION("UNIQUE(S1454:W1454, TRUE)"),"")</f>
        <v/>
      </c>
      <c r="AE1454" s="1" t="str">
        <f t="shared" ref="AE1454:AI1454" si="1454">IF($A1454&lt;&gt;"", COUNTIF($D1454:$H1454, "=" &amp; Y1454),"")</f>
        <v/>
      </c>
      <c r="AF1454" s="1" t="str">
        <f t="shared" si="1454"/>
        <v/>
      </c>
      <c r="AG1454" s="1" t="str">
        <f t="shared" si="1454"/>
        <v/>
      </c>
      <c r="AH1454" s="1" t="str">
        <f t="shared" si="1454"/>
        <v/>
      </c>
      <c r="AI1454" s="1" t="str">
        <f t="shared" si="1454"/>
        <v/>
      </c>
      <c r="AJ1454" s="1" t="str">
        <f t="shared" si="3"/>
        <v/>
      </c>
      <c r="AL1454" s="1" t="str">
        <f>IFERROR(__xludf.DUMMYFUNCTION("IFERROR(TRANSPOSE(SORT(TRANSPOSE(FILTER(AE1454:AI1454, AE1454:AI1454&lt;&gt;0)),1, FALSE)))"),"")</f>
        <v/>
      </c>
      <c r="AM1454" s="1" t="str">
        <f>IFERROR(__xludf.DUMMYFUNCTION("""COMPUTED_VALUE"""),"")</f>
        <v/>
      </c>
      <c r="AN1454" s="1" t="str">
        <f>IFERROR(__xludf.DUMMYFUNCTION("""COMPUTED_VALUE"""),"")</f>
        <v/>
      </c>
      <c r="AO1454" s="1" t="str">
        <f>IFERROR(__xludf.DUMMYFUNCTION("""COMPUTED_VALUE"""),"")</f>
        <v/>
      </c>
      <c r="AP1454" s="1" t="str">
        <f>IFERROR(__xludf.DUMMYFUNCTION("""COMPUTED_VALUE"""),"")</f>
        <v/>
      </c>
      <c r="AR1454" s="1" t="s">
        <v>25</v>
      </c>
      <c r="AS1454" s="1" t="s">
        <v>25</v>
      </c>
      <c r="AT1454" s="1" t="s">
        <v>25</v>
      </c>
      <c r="AU1454" s="1" t="s">
        <v>25</v>
      </c>
      <c r="AV1454" s="1" t="s">
        <v>25</v>
      </c>
      <c r="AY1454" s="1" t="s">
        <v>25</v>
      </c>
      <c r="AZ1454" s="1" t="s">
        <v>25</v>
      </c>
      <c r="BA1454" s="1" t="s">
        <v>25</v>
      </c>
      <c r="BB1454" s="1" t="s">
        <v>25</v>
      </c>
      <c r="BC1454" s="1" t="s">
        <v>25</v>
      </c>
      <c r="BD1454" s="1"/>
      <c r="BE1454" s="1"/>
      <c r="BF1454" s="1"/>
      <c r="BG1454" s="1"/>
      <c r="BH1454" s="1"/>
      <c r="BI1454" s="1"/>
      <c r="BJ1454" s="1"/>
      <c r="BL1454" s="1" t="s">
        <v>25</v>
      </c>
    </row>
    <row r="1455" ht="15.75" customHeight="1">
      <c r="A1455" s="1"/>
      <c r="B1455" s="1"/>
      <c r="C1455" s="1"/>
      <c r="D1455" s="1" t="s">
        <v>25</v>
      </c>
      <c r="E1455" s="1" t="s">
        <v>25</v>
      </c>
      <c r="F1455" s="1" t="s">
        <v>25</v>
      </c>
      <c r="G1455" s="1" t="s">
        <v>25</v>
      </c>
      <c r="H1455" s="1" t="s">
        <v>25</v>
      </c>
      <c r="M1455" s="1"/>
      <c r="N1455" s="1"/>
      <c r="O1455" s="1"/>
      <c r="P1455" s="1"/>
      <c r="Q1455" s="1"/>
      <c r="S1455" s="1" t="s">
        <v>25</v>
      </c>
      <c r="T1455" s="1" t="s">
        <v>25</v>
      </c>
      <c r="U1455" s="1" t="s">
        <v>25</v>
      </c>
      <c r="V1455" s="1" t="s">
        <v>25</v>
      </c>
      <c r="W1455" s="1" t="s">
        <v>25</v>
      </c>
      <c r="Y1455" s="1" t="str">
        <f>IFERROR(__xludf.DUMMYFUNCTION("UNIQUE(S1455:W1455, TRUE)"),"")</f>
        <v/>
      </c>
      <c r="AE1455" s="1" t="str">
        <f t="shared" ref="AE1455:AI1455" si="1455">IF($A1455&lt;&gt;"", COUNTIF($D1455:$H1455, "=" &amp; Y1455),"")</f>
        <v/>
      </c>
      <c r="AF1455" s="1" t="str">
        <f t="shared" si="1455"/>
        <v/>
      </c>
      <c r="AG1455" s="1" t="str">
        <f t="shared" si="1455"/>
        <v/>
      </c>
      <c r="AH1455" s="1" t="str">
        <f t="shared" si="1455"/>
        <v/>
      </c>
      <c r="AI1455" s="1" t="str">
        <f t="shared" si="1455"/>
        <v/>
      </c>
      <c r="AJ1455" s="1" t="str">
        <f t="shared" si="3"/>
        <v/>
      </c>
      <c r="AL1455" s="1" t="str">
        <f>IFERROR(__xludf.DUMMYFUNCTION("IFERROR(TRANSPOSE(SORT(TRANSPOSE(FILTER(AE1455:AI1455, AE1455:AI1455&lt;&gt;0)),1, FALSE)))"),"")</f>
        <v/>
      </c>
      <c r="AM1455" s="1" t="str">
        <f>IFERROR(__xludf.DUMMYFUNCTION("""COMPUTED_VALUE"""),"")</f>
        <v/>
      </c>
      <c r="AN1455" s="1" t="str">
        <f>IFERROR(__xludf.DUMMYFUNCTION("""COMPUTED_VALUE"""),"")</f>
        <v/>
      </c>
      <c r="AO1455" s="1" t="str">
        <f>IFERROR(__xludf.DUMMYFUNCTION("""COMPUTED_VALUE"""),"")</f>
        <v/>
      </c>
      <c r="AP1455" s="1" t="str">
        <f>IFERROR(__xludf.DUMMYFUNCTION("""COMPUTED_VALUE"""),"")</f>
        <v/>
      </c>
      <c r="AR1455" s="1" t="s">
        <v>25</v>
      </c>
      <c r="AS1455" s="1" t="s">
        <v>25</v>
      </c>
      <c r="AT1455" s="1" t="s">
        <v>25</v>
      </c>
      <c r="AU1455" s="1" t="s">
        <v>25</v>
      </c>
      <c r="AV1455" s="1" t="s">
        <v>25</v>
      </c>
      <c r="AY1455" s="1" t="s">
        <v>25</v>
      </c>
      <c r="AZ1455" s="1" t="s">
        <v>25</v>
      </c>
      <c r="BA1455" s="1" t="s">
        <v>25</v>
      </c>
      <c r="BB1455" s="1" t="s">
        <v>25</v>
      </c>
      <c r="BC1455" s="1" t="s">
        <v>25</v>
      </c>
      <c r="BD1455" s="1"/>
      <c r="BE1455" s="1"/>
      <c r="BF1455" s="1"/>
      <c r="BG1455" s="1"/>
      <c r="BH1455" s="1"/>
      <c r="BI1455" s="1"/>
      <c r="BJ1455" s="1"/>
      <c r="BL1455" s="1" t="s">
        <v>25</v>
      </c>
    </row>
    <row r="1456" ht="15.75" customHeight="1">
      <c r="A1456" s="1"/>
      <c r="B1456" s="1"/>
      <c r="C1456" s="1"/>
      <c r="D1456" s="1" t="s">
        <v>25</v>
      </c>
      <c r="E1456" s="1" t="s">
        <v>25</v>
      </c>
      <c r="F1456" s="1" t="s">
        <v>25</v>
      </c>
      <c r="G1456" s="1" t="s">
        <v>25</v>
      </c>
      <c r="H1456" s="1" t="s">
        <v>25</v>
      </c>
      <c r="M1456" s="1"/>
      <c r="N1456" s="1"/>
      <c r="O1456" s="1"/>
      <c r="P1456" s="1"/>
      <c r="Q1456" s="1"/>
      <c r="S1456" s="1" t="s">
        <v>25</v>
      </c>
      <c r="T1456" s="1" t="s">
        <v>25</v>
      </c>
      <c r="U1456" s="1" t="s">
        <v>25</v>
      </c>
      <c r="V1456" s="1" t="s">
        <v>25</v>
      </c>
      <c r="W1456" s="1" t="s">
        <v>25</v>
      </c>
      <c r="Y1456" s="1" t="str">
        <f>IFERROR(__xludf.DUMMYFUNCTION("UNIQUE(S1456:W1456, TRUE)"),"")</f>
        <v/>
      </c>
      <c r="AE1456" s="1" t="str">
        <f t="shared" ref="AE1456:AI1456" si="1456">IF($A1456&lt;&gt;"", COUNTIF($D1456:$H1456, "=" &amp; Y1456),"")</f>
        <v/>
      </c>
      <c r="AF1456" s="1" t="str">
        <f t="shared" si="1456"/>
        <v/>
      </c>
      <c r="AG1456" s="1" t="str">
        <f t="shared" si="1456"/>
        <v/>
      </c>
      <c r="AH1456" s="1" t="str">
        <f t="shared" si="1456"/>
        <v/>
      </c>
      <c r="AI1456" s="1" t="str">
        <f t="shared" si="1456"/>
        <v/>
      </c>
      <c r="AJ1456" s="1" t="str">
        <f t="shared" si="3"/>
        <v/>
      </c>
      <c r="AL1456" s="1" t="str">
        <f>IFERROR(__xludf.DUMMYFUNCTION("IFERROR(TRANSPOSE(SORT(TRANSPOSE(FILTER(AE1456:AI1456, AE1456:AI1456&lt;&gt;0)),1, FALSE)))"),"")</f>
        <v/>
      </c>
      <c r="AM1456" s="1" t="str">
        <f>IFERROR(__xludf.DUMMYFUNCTION("""COMPUTED_VALUE"""),"")</f>
        <v/>
      </c>
      <c r="AN1456" s="1" t="str">
        <f>IFERROR(__xludf.DUMMYFUNCTION("""COMPUTED_VALUE"""),"")</f>
        <v/>
      </c>
      <c r="AO1456" s="1" t="str">
        <f>IFERROR(__xludf.DUMMYFUNCTION("""COMPUTED_VALUE"""),"")</f>
        <v/>
      </c>
      <c r="AP1456" s="1" t="str">
        <f>IFERROR(__xludf.DUMMYFUNCTION("""COMPUTED_VALUE"""),"")</f>
        <v/>
      </c>
      <c r="AR1456" s="1" t="s">
        <v>25</v>
      </c>
      <c r="AS1456" s="1" t="s">
        <v>25</v>
      </c>
      <c r="AT1456" s="1" t="s">
        <v>25</v>
      </c>
      <c r="AU1456" s="1" t="s">
        <v>25</v>
      </c>
      <c r="AV1456" s="1" t="s">
        <v>25</v>
      </c>
      <c r="AY1456" s="1" t="s">
        <v>25</v>
      </c>
      <c r="AZ1456" s="1" t="s">
        <v>25</v>
      </c>
      <c r="BA1456" s="1" t="s">
        <v>25</v>
      </c>
      <c r="BB1456" s="1" t="s">
        <v>25</v>
      </c>
      <c r="BC1456" s="1" t="s">
        <v>25</v>
      </c>
      <c r="BD1456" s="1"/>
      <c r="BE1456" s="1"/>
      <c r="BF1456" s="1"/>
      <c r="BG1456" s="1"/>
      <c r="BH1456" s="1"/>
      <c r="BI1456" s="1"/>
      <c r="BJ1456" s="1"/>
      <c r="BL1456" s="1" t="s">
        <v>25</v>
      </c>
    </row>
    <row r="1457" ht="15.75" customHeight="1">
      <c r="A1457" s="1"/>
      <c r="B1457" s="1"/>
      <c r="C1457" s="1"/>
      <c r="D1457" s="1" t="s">
        <v>25</v>
      </c>
      <c r="E1457" s="1" t="s">
        <v>25</v>
      </c>
      <c r="F1457" s="1" t="s">
        <v>25</v>
      </c>
      <c r="G1457" s="1" t="s">
        <v>25</v>
      </c>
      <c r="H1457" s="1" t="s">
        <v>25</v>
      </c>
      <c r="M1457" s="1"/>
      <c r="N1457" s="1"/>
      <c r="O1457" s="1"/>
      <c r="P1457" s="1"/>
      <c r="Q1457" s="1"/>
      <c r="S1457" s="1" t="s">
        <v>25</v>
      </c>
      <c r="T1457" s="1" t="s">
        <v>25</v>
      </c>
      <c r="U1457" s="1" t="s">
        <v>25</v>
      </c>
      <c r="V1457" s="1" t="s">
        <v>25</v>
      </c>
      <c r="W1457" s="1" t="s">
        <v>25</v>
      </c>
      <c r="Y1457" s="1" t="str">
        <f>IFERROR(__xludf.DUMMYFUNCTION("UNIQUE(S1457:W1457, TRUE)"),"")</f>
        <v/>
      </c>
      <c r="AE1457" s="1" t="str">
        <f t="shared" ref="AE1457:AI1457" si="1457">IF($A1457&lt;&gt;"", COUNTIF($D1457:$H1457, "=" &amp; Y1457),"")</f>
        <v/>
      </c>
      <c r="AF1457" s="1" t="str">
        <f t="shared" si="1457"/>
        <v/>
      </c>
      <c r="AG1457" s="1" t="str">
        <f t="shared" si="1457"/>
        <v/>
      </c>
      <c r="AH1457" s="1" t="str">
        <f t="shared" si="1457"/>
        <v/>
      </c>
      <c r="AI1457" s="1" t="str">
        <f t="shared" si="1457"/>
        <v/>
      </c>
      <c r="AJ1457" s="1" t="str">
        <f t="shared" si="3"/>
        <v/>
      </c>
      <c r="AL1457" s="1" t="str">
        <f>IFERROR(__xludf.DUMMYFUNCTION("IFERROR(TRANSPOSE(SORT(TRANSPOSE(FILTER(AE1457:AI1457, AE1457:AI1457&lt;&gt;0)),1, FALSE)))"),"")</f>
        <v/>
      </c>
      <c r="AM1457" s="1" t="str">
        <f>IFERROR(__xludf.DUMMYFUNCTION("""COMPUTED_VALUE"""),"")</f>
        <v/>
      </c>
      <c r="AN1457" s="1" t="str">
        <f>IFERROR(__xludf.DUMMYFUNCTION("""COMPUTED_VALUE"""),"")</f>
        <v/>
      </c>
      <c r="AO1457" s="1" t="str">
        <f>IFERROR(__xludf.DUMMYFUNCTION("""COMPUTED_VALUE"""),"")</f>
        <v/>
      </c>
      <c r="AP1457" s="1" t="str">
        <f>IFERROR(__xludf.DUMMYFUNCTION("""COMPUTED_VALUE"""),"")</f>
        <v/>
      </c>
      <c r="AR1457" s="1" t="s">
        <v>25</v>
      </c>
      <c r="AS1457" s="1" t="s">
        <v>25</v>
      </c>
      <c r="AT1457" s="1" t="s">
        <v>25</v>
      </c>
      <c r="AU1457" s="1" t="s">
        <v>25</v>
      </c>
      <c r="AV1457" s="1" t="s">
        <v>25</v>
      </c>
      <c r="AY1457" s="1" t="s">
        <v>25</v>
      </c>
      <c r="AZ1457" s="1" t="s">
        <v>25</v>
      </c>
      <c r="BA1457" s="1" t="s">
        <v>25</v>
      </c>
      <c r="BB1457" s="1" t="s">
        <v>25</v>
      </c>
      <c r="BC1457" s="1" t="s">
        <v>25</v>
      </c>
      <c r="BD1457" s="1"/>
      <c r="BE1457" s="1"/>
      <c r="BF1457" s="1"/>
      <c r="BG1457" s="1"/>
      <c r="BH1457" s="1"/>
      <c r="BI1457" s="1"/>
      <c r="BJ1457" s="1"/>
      <c r="BL1457" s="1" t="s">
        <v>25</v>
      </c>
    </row>
    <row r="1458" ht="15.75" customHeight="1">
      <c r="A1458" s="1"/>
      <c r="B1458" s="1"/>
      <c r="C1458" s="1"/>
      <c r="D1458" s="1" t="s">
        <v>25</v>
      </c>
      <c r="E1458" s="1" t="s">
        <v>25</v>
      </c>
      <c r="F1458" s="1" t="s">
        <v>25</v>
      </c>
      <c r="G1458" s="1" t="s">
        <v>25</v>
      </c>
      <c r="H1458" s="1" t="s">
        <v>25</v>
      </c>
      <c r="M1458" s="1"/>
      <c r="N1458" s="1"/>
      <c r="O1458" s="1"/>
      <c r="P1458" s="1"/>
      <c r="Q1458" s="1"/>
      <c r="S1458" s="1" t="s">
        <v>25</v>
      </c>
      <c r="T1458" s="1" t="s">
        <v>25</v>
      </c>
      <c r="U1458" s="1" t="s">
        <v>25</v>
      </c>
      <c r="V1458" s="1" t="s">
        <v>25</v>
      </c>
      <c r="W1458" s="1" t="s">
        <v>25</v>
      </c>
      <c r="Y1458" s="1" t="str">
        <f>IFERROR(__xludf.DUMMYFUNCTION("UNIQUE(S1458:W1458, TRUE)"),"")</f>
        <v/>
      </c>
      <c r="AE1458" s="1" t="str">
        <f t="shared" ref="AE1458:AI1458" si="1458">IF($A1458&lt;&gt;"", COUNTIF($D1458:$H1458, "=" &amp; Y1458),"")</f>
        <v/>
      </c>
      <c r="AF1458" s="1" t="str">
        <f t="shared" si="1458"/>
        <v/>
      </c>
      <c r="AG1458" s="1" t="str">
        <f t="shared" si="1458"/>
        <v/>
      </c>
      <c r="AH1458" s="1" t="str">
        <f t="shared" si="1458"/>
        <v/>
      </c>
      <c r="AI1458" s="1" t="str">
        <f t="shared" si="1458"/>
        <v/>
      </c>
      <c r="AJ1458" s="1" t="str">
        <f t="shared" si="3"/>
        <v/>
      </c>
      <c r="AL1458" s="1" t="str">
        <f>IFERROR(__xludf.DUMMYFUNCTION("IFERROR(TRANSPOSE(SORT(TRANSPOSE(FILTER(AE1458:AI1458, AE1458:AI1458&lt;&gt;0)),1, FALSE)))"),"")</f>
        <v/>
      </c>
      <c r="AM1458" s="1" t="str">
        <f>IFERROR(__xludf.DUMMYFUNCTION("""COMPUTED_VALUE"""),"")</f>
        <v/>
      </c>
      <c r="AN1458" s="1" t="str">
        <f>IFERROR(__xludf.DUMMYFUNCTION("""COMPUTED_VALUE"""),"")</f>
        <v/>
      </c>
      <c r="AO1458" s="1" t="str">
        <f>IFERROR(__xludf.DUMMYFUNCTION("""COMPUTED_VALUE"""),"")</f>
        <v/>
      </c>
      <c r="AP1458" s="1" t="str">
        <f>IFERROR(__xludf.DUMMYFUNCTION("""COMPUTED_VALUE"""),"")</f>
        <v/>
      </c>
      <c r="AR1458" s="1" t="s">
        <v>25</v>
      </c>
      <c r="AS1458" s="1" t="s">
        <v>25</v>
      </c>
      <c r="AT1458" s="1" t="s">
        <v>25</v>
      </c>
      <c r="AU1458" s="1" t="s">
        <v>25</v>
      </c>
      <c r="AV1458" s="1" t="s">
        <v>25</v>
      </c>
      <c r="AY1458" s="1" t="s">
        <v>25</v>
      </c>
      <c r="AZ1458" s="1" t="s">
        <v>25</v>
      </c>
      <c r="BA1458" s="1" t="s">
        <v>25</v>
      </c>
      <c r="BB1458" s="1" t="s">
        <v>25</v>
      </c>
      <c r="BC1458" s="1" t="s">
        <v>25</v>
      </c>
      <c r="BD1458" s="1"/>
      <c r="BE1458" s="1"/>
      <c r="BF1458" s="1"/>
      <c r="BG1458" s="1"/>
      <c r="BH1458" s="1"/>
      <c r="BI1458" s="1"/>
      <c r="BJ1458" s="1"/>
      <c r="BL1458" s="1" t="s">
        <v>25</v>
      </c>
    </row>
    <row r="1459" ht="15.75" customHeight="1">
      <c r="A1459" s="1"/>
      <c r="B1459" s="1"/>
      <c r="C1459" s="1"/>
      <c r="D1459" s="1" t="s">
        <v>25</v>
      </c>
      <c r="E1459" s="1" t="s">
        <v>25</v>
      </c>
      <c r="F1459" s="1" t="s">
        <v>25</v>
      </c>
      <c r="G1459" s="1" t="s">
        <v>25</v>
      </c>
      <c r="H1459" s="1" t="s">
        <v>25</v>
      </c>
      <c r="M1459" s="1"/>
      <c r="N1459" s="1"/>
      <c r="O1459" s="1"/>
      <c r="P1459" s="1"/>
      <c r="Q1459" s="1"/>
      <c r="S1459" s="1" t="s">
        <v>25</v>
      </c>
      <c r="T1459" s="1" t="s">
        <v>25</v>
      </c>
      <c r="U1459" s="1" t="s">
        <v>25</v>
      </c>
      <c r="V1459" s="1" t="s">
        <v>25</v>
      </c>
      <c r="W1459" s="1" t="s">
        <v>25</v>
      </c>
      <c r="Y1459" s="1" t="str">
        <f>IFERROR(__xludf.DUMMYFUNCTION("UNIQUE(S1459:W1459, TRUE)"),"")</f>
        <v/>
      </c>
      <c r="AE1459" s="1" t="str">
        <f t="shared" ref="AE1459:AI1459" si="1459">IF($A1459&lt;&gt;"", COUNTIF($D1459:$H1459, "=" &amp; Y1459),"")</f>
        <v/>
      </c>
      <c r="AF1459" s="1" t="str">
        <f t="shared" si="1459"/>
        <v/>
      </c>
      <c r="AG1459" s="1" t="str">
        <f t="shared" si="1459"/>
        <v/>
      </c>
      <c r="AH1459" s="1" t="str">
        <f t="shared" si="1459"/>
        <v/>
      </c>
      <c r="AI1459" s="1" t="str">
        <f t="shared" si="1459"/>
        <v/>
      </c>
      <c r="AJ1459" s="1" t="str">
        <f t="shared" si="3"/>
        <v/>
      </c>
      <c r="AL1459" s="1" t="str">
        <f>IFERROR(__xludf.DUMMYFUNCTION("IFERROR(TRANSPOSE(SORT(TRANSPOSE(FILTER(AE1459:AI1459, AE1459:AI1459&lt;&gt;0)),1, FALSE)))"),"")</f>
        <v/>
      </c>
      <c r="AM1459" s="1" t="str">
        <f>IFERROR(__xludf.DUMMYFUNCTION("""COMPUTED_VALUE"""),"")</f>
        <v/>
      </c>
      <c r="AN1459" s="1" t="str">
        <f>IFERROR(__xludf.DUMMYFUNCTION("""COMPUTED_VALUE"""),"")</f>
        <v/>
      </c>
      <c r="AO1459" s="1" t="str">
        <f>IFERROR(__xludf.DUMMYFUNCTION("""COMPUTED_VALUE"""),"")</f>
        <v/>
      </c>
      <c r="AP1459" s="1" t="str">
        <f>IFERROR(__xludf.DUMMYFUNCTION("""COMPUTED_VALUE"""),"")</f>
        <v/>
      </c>
      <c r="AR1459" s="1" t="s">
        <v>25</v>
      </c>
      <c r="AS1459" s="1" t="s">
        <v>25</v>
      </c>
      <c r="AT1459" s="1" t="s">
        <v>25</v>
      </c>
      <c r="AU1459" s="1" t="s">
        <v>25</v>
      </c>
      <c r="AV1459" s="1" t="s">
        <v>25</v>
      </c>
      <c r="AY1459" s="1" t="s">
        <v>25</v>
      </c>
      <c r="AZ1459" s="1" t="s">
        <v>25</v>
      </c>
      <c r="BA1459" s="1" t="s">
        <v>25</v>
      </c>
      <c r="BB1459" s="1" t="s">
        <v>25</v>
      </c>
      <c r="BC1459" s="1" t="s">
        <v>25</v>
      </c>
      <c r="BD1459" s="1"/>
      <c r="BE1459" s="1"/>
      <c r="BF1459" s="1"/>
      <c r="BG1459" s="1"/>
      <c r="BH1459" s="1"/>
      <c r="BI1459" s="1"/>
      <c r="BJ1459" s="1"/>
      <c r="BL1459" s="1" t="s">
        <v>25</v>
      </c>
    </row>
    <row r="1460" ht="15.75" customHeight="1">
      <c r="A1460" s="1"/>
      <c r="B1460" s="1"/>
      <c r="C1460" s="1"/>
      <c r="D1460" s="1" t="s">
        <v>25</v>
      </c>
      <c r="E1460" s="1" t="s">
        <v>25</v>
      </c>
      <c r="F1460" s="1" t="s">
        <v>25</v>
      </c>
      <c r="G1460" s="1" t="s">
        <v>25</v>
      </c>
      <c r="H1460" s="1" t="s">
        <v>25</v>
      </c>
      <c r="M1460" s="1"/>
      <c r="N1460" s="1"/>
      <c r="O1460" s="1"/>
      <c r="P1460" s="1"/>
      <c r="Q1460" s="1"/>
      <c r="S1460" s="1" t="s">
        <v>25</v>
      </c>
      <c r="T1460" s="1" t="s">
        <v>25</v>
      </c>
      <c r="U1460" s="1" t="s">
        <v>25</v>
      </c>
      <c r="V1460" s="1" t="s">
        <v>25</v>
      </c>
      <c r="W1460" s="1" t="s">
        <v>25</v>
      </c>
      <c r="Y1460" s="1" t="str">
        <f>IFERROR(__xludf.DUMMYFUNCTION("UNIQUE(S1460:W1460, TRUE)"),"")</f>
        <v/>
      </c>
      <c r="AE1460" s="1" t="str">
        <f t="shared" ref="AE1460:AI1460" si="1460">IF($A1460&lt;&gt;"", COUNTIF($D1460:$H1460, "=" &amp; Y1460),"")</f>
        <v/>
      </c>
      <c r="AF1460" s="1" t="str">
        <f t="shared" si="1460"/>
        <v/>
      </c>
      <c r="AG1460" s="1" t="str">
        <f t="shared" si="1460"/>
        <v/>
      </c>
      <c r="AH1460" s="1" t="str">
        <f t="shared" si="1460"/>
        <v/>
      </c>
      <c r="AI1460" s="1" t="str">
        <f t="shared" si="1460"/>
        <v/>
      </c>
      <c r="AJ1460" s="1" t="str">
        <f t="shared" si="3"/>
        <v/>
      </c>
      <c r="AL1460" s="1" t="str">
        <f>IFERROR(__xludf.DUMMYFUNCTION("IFERROR(TRANSPOSE(SORT(TRANSPOSE(FILTER(AE1460:AI1460, AE1460:AI1460&lt;&gt;0)),1, FALSE)))"),"")</f>
        <v/>
      </c>
      <c r="AM1460" s="1" t="str">
        <f>IFERROR(__xludf.DUMMYFUNCTION("""COMPUTED_VALUE"""),"")</f>
        <v/>
      </c>
      <c r="AN1460" s="1" t="str">
        <f>IFERROR(__xludf.DUMMYFUNCTION("""COMPUTED_VALUE"""),"")</f>
        <v/>
      </c>
      <c r="AO1460" s="1" t="str">
        <f>IFERROR(__xludf.DUMMYFUNCTION("""COMPUTED_VALUE"""),"")</f>
        <v/>
      </c>
      <c r="AP1460" s="1" t="str">
        <f>IFERROR(__xludf.DUMMYFUNCTION("""COMPUTED_VALUE"""),"")</f>
        <v/>
      </c>
      <c r="AR1460" s="1" t="s">
        <v>25</v>
      </c>
      <c r="AS1460" s="1" t="s">
        <v>25</v>
      </c>
      <c r="AT1460" s="1" t="s">
        <v>25</v>
      </c>
      <c r="AU1460" s="1" t="s">
        <v>25</v>
      </c>
      <c r="AV1460" s="1" t="s">
        <v>25</v>
      </c>
      <c r="AY1460" s="1" t="s">
        <v>25</v>
      </c>
      <c r="AZ1460" s="1" t="s">
        <v>25</v>
      </c>
      <c r="BA1460" s="1" t="s">
        <v>25</v>
      </c>
      <c r="BB1460" s="1" t="s">
        <v>25</v>
      </c>
      <c r="BC1460" s="1" t="s">
        <v>25</v>
      </c>
      <c r="BD1460" s="1"/>
      <c r="BE1460" s="1"/>
      <c r="BF1460" s="1"/>
      <c r="BG1460" s="1"/>
      <c r="BH1460" s="1"/>
      <c r="BI1460" s="1"/>
      <c r="BJ1460" s="1"/>
      <c r="BL1460" s="1" t="s">
        <v>25</v>
      </c>
    </row>
    <row r="1461" ht="15.75" customHeight="1">
      <c r="A1461" s="1"/>
      <c r="B1461" s="1"/>
      <c r="C1461" s="1"/>
      <c r="D1461" s="1" t="s">
        <v>25</v>
      </c>
      <c r="E1461" s="1" t="s">
        <v>25</v>
      </c>
      <c r="F1461" s="1" t="s">
        <v>25</v>
      </c>
      <c r="G1461" s="1" t="s">
        <v>25</v>
      </c>
      <c r="H1461" s="1" t="s">
        <v>25</v>
      </c>
      <c r="M1461" s="1"/>
      <c r="N1461" s="1"/>
      <c r="O1461" s="1"/>
      <c r="P1461" s="1"/>
      <c r="Q1461" s="1"/>
      <c r="S1461" s="1" t="s">
        <v>25</v>
      </c>
      <c r="T1461" s="1" t="s">
        <v>25</v>
      </c>
      <c r="U1461" s="1" t="s">
        <v>25</v>
      </c>
      <c r="V1461" s="1" t="s">
        <v>25</v>
      </c>
      <c r="W1461" s="1" t="s">
        <v>25</v>
      </c>
      <c r="Y1461" s="1" t="str">
        <f>IFERROR(__xludf.DUMMYFUNCTION("UNIQUE(S1461:W1461, TRUE)"),"")</f>
        <v/>
      </c>
      <c r="AE1461" s="1" t="str">
        <f t="shared" ref="AE1461:AI1461" si="1461">IF($A1461&lt;&gt;"", COUNTIF($D1461:$H1461, "=" &amp; Y1461),"")</f>
        <v/>
      </c>
      <c r="AF1461" s="1" t="str">
        <f t="shared" si="1461"/>
        <v/>
      </c>
      <c r="AG1461" s="1" t="str">
        <f t="shared" si="1461"/>
        <v/>
      </c>
      <c r="AH1461" s="1" t="str">
        <f t="shared" si="1461"/>
        <v/>
      </c>
      <c r="AI1461" s="1" t="str">
        <f t="shared" si="1461"/>
        <v/>
      </c>
      <c r="AJ1461" s="1" t="str">
        <f t="shared" si="3"/>
        <v/>
      </c>
      <c r="AL1461" s="1" t="str">
        <f>IFERROR(__xludf.DUMMYFUNCTION("IFERROR(TRANSPOSE(SORT(TRANSPOSE(FILTER(AE1461:AI1461, AE1461:AI1461&lt;&gt;0)),1, FALSE)))"),"")</f>
        <v/>
      </c>
      <c r="AM1461" s="1" t="str">
        <f>IFERROR(__xludf.DUMMYFUNCTION("""COMPUTED_VALUE"""),"")</f>
        <v/>
      </c>
      <c r="AN1461" s="1" t="str">
        <f>IFERROR(__xludf.DUMMYFUNCTION("""COMPUTED_VALUE"""),"")</f>
        <v/>
      </c>
      <c r="AO1461" s="1" t="str">
        <f>IFERROR(__xludf.DUMMYFUNCTION("""COMPUTED_VALUE"""),"")</f>
        <v/>
      </c>
      <c r="AP1461" s="1" t="str">
        <f>IFERROR(__xludf.DUMMYFUNCTION("""COMPUTED_VALUE"""),"")</f>
        <v/>
      </c>
      <c r="AR1461" s="1" t="s">
        <v>25</v>
      </c>
      <c r="AS1461" s="1" t="s">
        <v>25</v>
      </c>
      <c r="AT1461" s="1" t="s">
        <v>25</v>
      </c>
      <c r="AU1461" s="1" t="s">
        <v>25</v>
      </c>
      <c r="AV1461" s="1" t="s">
        <v>25</v>
      </c>
      <c r="AY1461" s="1" t="s">
        <v>25</v>
      </c>
      <c r="AZ1461" s="1" t="s">
        <v>25</v>
      </c>
      <c r="BA1461" s="1" t="s">
        <v>25</v>
      </c>
      <c r="BB1461" s="1" t="s">
        <v>25</v>
      </c>
      <c r="BC1461" s="1" t="s">
        <v>25</v>
      </c>
      <c r="BD1461" s="1"/>
      <c r="BE1461" s="1"/>
      <c r="BF1461" s="1"/>
      <c r="BG1461" s="1"/>
      <c r="BH1461" s="1"/>
      <c r="BI1461" s="1"/>
      <c r="BJ1461" s="1"/>
      <c r="BL1461" s="1" t="s">
        <v>25</v>
      </c>
    </row>
    <row r="1462" ht="15.75" customHeight="1">
      <c r="A1462" s="1"/>
      <c r="B1462" s="1"/>
      <c r="C1462" s="1"/>
      <c r="D1462" s="1" t="s">
        <v>25</v>
      </c>
      <c r="E1462" s="1" t="s">
        <v>25</v>
      </c>
      <c r="F1462" s="1" t="s">
        <v>25</v>
      </c>
      <c r="G1462" s="1" t="s">
        <v>25</v>
      </c>
      <c r="H1462" s="1" t="s">
        <v>25</v>
      </c>
      <c r="M1462" s="1"/>
      <c r="N1462" s="1"/>
      <c r="O1462" s="1"/>
      <c r="P1462" s="1"/>
      <c r="Q1462" s="1"/>
      <c r="S1462" s="1" t="s">
        <v>25</v>
      </c>
      <c r="T1462" s="1" t="s">
        <v>25</v>
      </c>
      <c r="U1462" s="1" t="s">
        <v>25</v>
      </c>
      <c r="V1462" s="1" t="s">
        <v>25</v>
      </c>
      <c r="W1462" s="1" t="s">
        <v>25</v>
      </c>
      <c r="Y1462" s="1" t="str">
        <f>IFERROR(__xludf.DUMMYFUNCTION("UNIQUE(S1462:W1462, TRUE)"),"")</f>
        <v/>
      </c>
      <c r="AE1462" s="1" t="str">
        <f t="shared" ref="AE1462:AI1462" si="1462">IF($A1462&lt;&gt;"", COUNTIF($D1462:$H1462, "=" &amp; Y1462),"")</f>
        <v/>
      </c>
      <c r="AF1462" s="1" t="str">
        <f t="shared" si="1462"/>
        <v/>
      </c>
      <c r="AG1462" s="1" t="str">
        <f t="shared" si="1462"/>
        <v/>
      </c>
      <c r="AH1462" s="1" t="str">
        <f t="shared" si="1462"/>
        <v/>
      </c>
      <c r="AI1462" s="1" t="str">
        <f t="shared" si="1462"/>
        <v/>
      </c>
      <c r="AJ1462" s="1" t="str">
        <f t="shared" si="3"/>
        <v/>
      </c>
      <c r="AL1462" s="1" t="str">
        <f>IFERROR(__xludf.DUMMYFUNCTION("IFERROR(TRANSPOSE(SORT(TRANSPOSE(FILTER(AE1462:AI1462, AE1462:AI1462&lt;&gt;0)),1, FALSE)))"),"")</f>
        <v/>
      </c>
      <c r="AM1462" s="1" t="str">
        <f>IFERROR(__xludf.DUMMYFUNCTION("""COMPUTED_VALUE"""),"")</f>
        <v/>
      </c>
      <c r="AN1462" s="1" t="str">
        <f>IFERROR(__xludf.DUMMYFUNCTION("""COMPUTED_VALUE"""),"")</f>
        <v/>
      </c>
      <c r="AO1462" s="1" t="str">
        <f>IFERROR(__xludf.DUMMYFUNCTION("""COMPUTED_VALUE"""),"")</f>
        <v/>
      </c>
      <c r="AP1462" s="1" t="str">
        <f>IFERROR(__xludf.DUMMYFUNCTION("""COMPUTED_VALUE"""),"")</f>
        <v/>
      </c>
      <c r="AR1462" s="1" t="s">
        <v>25</v>
      </c>
      <c r="AS1462" s="1" t="s">
        <v>25</v>
      </c>
      <c r="AT1462" s="1" t="s">
        <v>25</v>
      </c>
      <c r="AU1462" s="1" t="s">
        <v>25</v>
      </c>
      <c r="AV1462" s="1" t="s">
        <v>25</v>
      </c>
      <c r="AY1462" s="1" t="s">
        <v>25</v>
      </c>
      <c r="AZ1462" s="1" t="s">
        <v>25</v>
      </c>
      <c r="BA1462" s="1" t="s">
        <v>25</v>
      </c>
      <c r="BB1462" s="1" t="s">
        <v>25</v>
      </c>
      <c r="BC1462" s="1" t="s">
        <v>25</v>
      </c>
      <c r="BD1462" s="1"/>
      <c r="BE1462" s="1"/>
      <c r="BF1462" s="1"/>
      <c r="BG1462" s="1"/>
      <c r="BH1462" s="1"/>
      <c r="BI1462" s="1"/>
      <c r="BJ1462" s="1"/>
      <c r="BL1462" s="1" t="s">
        <v>25</v>
      </c>
    </row>
    <row r="1463" ht="15.75" customHeight="1">
      <c r="A1463" s="1"/>
      <c r="B1463" s="1"/>
      <c r="C1463" s="1"/>
      <c r="D1463" s="1" t="s">
        <v>25</v>
      </c>
      <c r="E1463" s="1" t="s">
        <v>25</v>
      </c>
      <c r="F1463" s="1" t="s">
        <v>25</v>
      </c>
      <c r="G1463" s="1" t="s">
        <v>25</v>
      </c>
      <c r="H1463" s="1" t="s">
        <v>25</v>
      </c>
      <c r="M1463" s="1"/>
      <c r="N1463" s="1"/>
      <c r="O1463" s="1"/>
      <c r="P1463" s="1"/>
      <c r="Q1463" s="1"/>
      <c r="S1463" s="1" t="s">
        <v>25</v>
      </c>
      <c r="T1463" s="1" t="s">
        <v>25</v>
      </c>
      <c r="U1463" s="1" t="s">
        <v>25</v>
      </c>
      <c r="V1463" s="1" t="s">
        <v>25</v>
      </c>
      <c r="W1463" s="1" t="s">
        <v>25</v>
      </c>
      <c r="Y1463" s="1" t="str">
        <f>IFERROR(__xludf.DUMMYFUNCTION("UNIQUE(S1463:W1463, TRUE)"),"")</f>
        <v/>
      </c>
      <c r="AE1463" s="1" t="str">
        <f t="shared" ref="AE1463:AI1463" si="1463">IF($A1463&lt;&gt;"", COUNTIF($D1463:$H1463, "=" &amp; Y1463),"")</f>
        <v/>
      </c>
      <c r="AF1463" s="1" t="str">
        <f t="shared" si="1463"/>
        <v/>
      </c>
      <c r="AG1463" s="1" t="str">
        <f t="shared" si="1463"/>
        <v/>
      </c>
      <c r="AH1463" s="1" t="str">
        <f t="shared" si="1463"/>
        <v/>
      </c>
      <c r="AI1463" s="1" t="str">
        <f t="shared" si="1463"/>
        <v/>
      </c>
      <c r="AJ1463" s="1" t="str">
        <f t="shared" si="3"/>
        <v/>
      </c>
      <c r="AL1463" s="1" t="str">
        <f>IFERROR(__xludf.DUMMYFUNCTION("IFERROR(TRANSPOSE(SORT(TRANSPOSE(FILTER(AE1463:AI1463, AE1463:AI1463&lt;&gt;0)),1, FALSE)))"),"")</f>
        <v/>
      </c>
      <c r="AM1463" s="1" t="str">
        <f>IFERROR(__xludf.DUMMYFUNCTION("""COMPUTED_VALUE"""),"")</f>
        <v/>
      </c>
      <c r="AN1463" s="1" t="str">
        <f>IFERROR(__xludf.DUMMYFUNCTION("""COMPUTED_VALUE"""),"")</f>
        <v/>
      </c>
      <c r="AO1463" s="1" t="str">
        <f>IFERROR(__xludf.DUMMYFUNCTION("""COMPUTED_VALUE"""),"")</f>
        <v/>
      </c>
      <c r="AP1463" s="1" t="str">
        <f>IFERROR(__xludf.DUMMYFUNCTION("""COMPUTED_VALUE"""),"")</f>
        <v/>
      </c>
      <c r="AR1463" s="1" t="s">
        <v>25</v>
      </c>
      <c r="AS1463" s="1" t="s">
        <v>25</v>
      </c>
      <c r="AT1463" s="1" t="s">
        <v>25</v>
      </c>
      <c r="AU1463" s="1" t="s">
        <v>25</v>
      </c>
      <c r="AV1463" s="1" t="s">
        <v>25</v>
      </c>
      <c r="AY1463" s="1" t="s">
        <v>25</v>
      </c>
      <c r="AZ1463" s="1" t="s">
        <v>25</v>
      </c>
      <c r="BA1463" s="1" t="s">
        <v>25</v>
      </c>
      <c r="BB1463" s="1" t="s">
        <v>25</v>
      </c>
      <c r="BC1463" s="1" t="s">
        <v>25</v>
      </c>
      <c r="BD1463" s="1"/>
      <c r="BE1463" s="1"/>
      <c r="BF1463" s="1"/>
      <c r="BG1463" s="1"/>
      <c r="BH1463" s="1"/>
      <c r="BI1463" s="1"/>
      <c r="BJ1463" s="1"/>
      <c r="BL1463" s="1" t="s">
        <v>25</v>
      </c>
    </row>
    <row r="1464" ht="15.75" customHeight="1">
      <c r="A1464" s="1"/>
      <c r="B1464" s="1"/>
      <c r="C1464" s="1"/>
      <c r="D1464" s="1" t="s">
        <v>25</v>
      </c>
      <c r="E1464" s="1" t="s">
        <v>25</v>
      </c>
      <c r="F1464" s="1" t="s">
        <v>25</v>
      </c>
      <c r="G1464" s="1" t="s">
        <v>25</v>
      </c>
      <c r="H1464" s="1" t="s">
        <v>25</v>
      </c>
      <c r="M1464" s="1"/>
      <c r="N1464" s="1"/>
      <c r="O1464" s="1"/>
      <c r="P1464" s="1"/>
      <c r="Q1464" s="1"/>
      <c r="S1464" s="1" t="s">
        <v>25</v>
      </c>
      <c r="T1464" s="1" t="s">
        <v>25</v>
      </c>
      <c r="U1464" s="1" t="s">
        <v>25</v>
      </c>
      <c r="V1464" s="1" t="s">
        <v>25</v>
      </c>
      <c r="W1464" s="1" t="s">
        <v>25</v>
      </c>
      <c r="Y1464" s="1" t="str">
        <f>IFERROR(__xludf.DUMMYFUNCTION("UNIQUE(S1464:W1464, TRUE)"),"")</f>
        <v/>
      </c>
      <c r="AE1464" s="1" t="str">
        <f t="shared" ref="AE1464:AI1464" si="1464">IF($A1464&lt;&gt;"", COUNTIF($D1464:$H1464, "=" &amp; Y1464),"")</f>
        <v/>
      </c>
      <c r="AF1464" s="1" t="str">
        <f t="shared" si="1464"/>
        <v/>
      </c>
      <c r="AG1464" s="1" t="str">
        <f t="shared" si="1464"/>
        <v/>
      </c>
      <c r="AH1464" s="1" t="str">
        <f t="shared" si="1464"/>
        <v/>
      </c>
      <c r="AI1464" s="1" t="str">
        <f t="shared" si="1464"/>
        <v/>
      </c>
      <c r="AJ1464" s="1" t="str">
        <f t="shared" si="3"/>
        <v/>
      </c>
      <c r="AL1464" s="1" t="str">
        <f>IFERROR(__xludf.DUMMYFUNCTION("IFERROR(TRANSPOSE(SORT(TRANSPOSE(FILTER(AE1464:AI1464, AE1464:AI1464&lt;&gt;0)),1, FALSE)))"),"")</f>
        <v/>
      </c>
      <c r="AM1464" s="1" t="str">
        <f>IFERROR(__xludf.DUMMYFUNCTION("""COMPUTED_VALUE"""),"")</f>
        <v/>
      </c>
      <c r="AN1464" s="1" t="str">
        <f>IFERROR(__xludf.DUMMYFUNCTION("""COMPUTED_VALUE"""),"")</f>
        <v/>
      </c>
      <c r="AO1464" s="1" t="str">
        <f>IFERROR(__xludf.DUMMYFUNCTION("""COMPUTED_VALUE"""),"")</f>
        <v/>
      </c>
      <c r="AP1464" s="1" t="str">
        <f>IFERROR(__xludf.DUMMYFUNCTION("""COMPUTED_VALUE"""),"")</f>
        <v/>
      </c>
      <c r="AR1464" s="1" t="s">
        <v>25</v>
      </c>
      <c r="AS1464" s="1" t="s">
        <v>25</v>
      </c>
      <c r="AT1464" s="1" t="s">
        <v>25</v>
      </c>
      <c r="AU1464" s="1" t="s">
        <v>25</v>
      </c>
      <c r="AV1464" s="1" t="s">
        <v>25</v>
      </c>
      <c r="AY1464" s="1" t="s">
        <v>25</v>
      </c>
      <c r="AZ1464" s="1" t="s">
        <v>25</v>
      </c>
      <c r="BA1464" s="1" t="s">
        <v>25</v>
      </c>
      <c r="BB1464" s="1" t="s">
        <v>25</v>
      </c>
      <c r="BC1464" s="1" t="s">
        <v>25</v>
      </c>
      <c r="BD1464" s="1"/>
      <c r="BE1464" s="1"/>
      <c r="BF1464" s="1"/>
      <c r="BG1464" s="1"/>
      <c r="BH1464" s="1"/>
      <c r="BI1464" s="1"/>
      <c r="BJ1464" s="1"/>
      <c r="BL1464" s="1" t="s">
        <v>25</v>
      </c>
    </row>
    <row r="1465" ht="15.75" customHeight="1">
      <c r="A1465" s="1"/>
      <c r="B1465" s="1"/>
      <c r="C1465" s="1"/>
      <c r="D1465" s="1" t="s">
        <v>25</v>
      </c>
      <c r="E1465" s="1" t="s">
        <v>25</v>
      </c>
      <c r="F1465" s="1" t="s">
        <v>25</v>
      </c>
      <c r="G1465" s="1" t="s">
        <v>25</v>
      </c>
      <c r="H1465" s="1" t="s">
        <v>25</v>
      </c>
      <c r="M1465" s="1"/>
      <c r="N1465" s="1"/>
      <c r="O1465" s="1"/>
      <c r="P1465" s="1"/>
      <c r="Q1465" s="1"/>
      <c r="S1465" s="1" t="s">
        <v>25</v>
      </c>
      <c r="T1465" s="1" t="s">
        <v>25</v>
      </c>
      <c r="U1465" s="1" t="s">
        <v>25</v>
      </c>
      <c r="V1465" s="1" t="s">
        <v>25</v>
      </c>
      <c r="W1465" s="1" t="s">
        <v>25</v>
      </c>
      <c r="Y1465" s="1" t="str">
        <f>IFERROR(__xludf.DUMMYFUNCTION("UNIQUE(S1465:W1465, TRUE)"),"")</f>
        <v/>
      </c>
      <c r="AE1465" s="1" t="str">
        <f t="shared" ref="AE1465:AI1465" si="1465">IF($A1465&lt;&gt;"", COUNTIF($D1465:$H1465, "=" &amp; Y1465),"")</f>
        <v/>
      </c>
      <c r="AF1465" s="1" t="str">
        <f t="shared" si="1465"/>
        <v/>
      </c>
      <c r="AG1465" s="1" t="str">
        <f t="shared" si="1465"/>
        <v/>
      </c>
      <c r="AH1465" s="1" t="str">
        <f t="shared" si="1465"/>
        <v/>
      </c>
      <c r="AI1465" s="1" t="str">
        <f t="shared" si="1465"/>
        <v/>
      </c>
      <c r="AJ1465" s="1" t="str">
        <f t="shared" si="3"/>
        <v/>
      </c>
      <c r="AL1465" s="1" t="str">
        <f>IFERROR(__xludf.DUMMYFUNCTION("IFERROR(TRANSPOSE(SORT(TRANSPOSE(FILTER(AE1465:AI1465, AE1465:AI1465&lt;&gt;0)),1, FALSE)))"),"")</f>
        <v/>
      </c>
      <c r="AM1465" s="1" t="str">
        <f>IFERROR(__xludf.DUMMYFUNCTION("""COMPUTED_VALUE"""),"")</f>
        <v/>
      </c>
      <c r="AN1465" s="1" t="str">
        <f>IFERROR(__xludf.DUMMYFUNCTION("""COMPUTED_VALUE"""),"")</f>
        <v/>
      </c>
      <c r="AO1465" s="1" t="str">
        <f>IFERROR(__xludf.DUMMYFUNCTION("""COMPUTED_VALUE"""),"")</f>
        <v/>
      </c>
      <c r="AP1465" s="1" t="str">
        <f>IFERROR(__xludf.DUMMYFUNCTION("""COMPUTED_VALUE"""),"")</f>
        <v/>
      </c>
      <c r="AR1465" s="1" t="s">
        <v>25</v>
      </c>
      <c r="AS1465" s="1" t="s">
        <v>25</v>
      </c>
      <c r="AT1465" s="1" t="s">
        <v>25</v>
      </c>
      <c r="AU1465" s="1" t="s">
        <v>25</v>
      </c>
      <c r="AV1465" s="1" t="s">
        <v>25</v>
      </c>
      <c r="AY1465" s="1" t="s">
        <v>25</v>
      </c>
      <c r="AZ1465" s="1" t="s">
        <v>25</v>
      </c>
      <c r="BA1465" s="1" t="s">
        <v>25</v>
      </c>
      <c r="BB1465" s="1" t="s">
        <v>25</v>
      </c>
      <c r="BC1465" s="1" t="s">
        <v>25</v>
      </c>
      <c r="BD1465" s="1"/>
      <c r="BE1465" s="1"/>
      <c r="BF1465" s="1"/>
      <c r="BG1465" s="1"/>
      <c r="BH1465" s="1"/>
      <c r="BI1465" s="1"/>
      <c r="BJ1465" s="1"/>
      <c r="BL1465" s="1" t="s">
        <v>25</v>
      </c>
    </row>
    <row r="1466" ht="15.75" customHeight="1">
      <c r="A1466" s="1"/>
      <c r="B1466" s="1"/>
      <c r="C1466" s="1"/>
      <c r="D1466" s="1" t="s">
        <v>25</v>
      </c>
      <c r="E1466" s="1" t="s">
        <v>25</v>
      </c>
      <c r="F1466" s="1" t="s">
        <v>25</v>
      </c>
      <c r="G1466" s="1" t="s">
        <v>25</v>
      </c>
      <c r="H1466" s="1" t="s">
        <v>25</v>
      </c>
      <c r="M1466" s="1"/>
      <c r="N1466" s="1"/>
      <c r="O1466" s="1"/>
      <c r="P1466" s="1"/>
      <c r="Q1466" s="1"/>
      <c r="S1466" s="1" t="s">
        <v>25</v>
      </c>
      <c r="T1466" s="1" t="s">
        <v>25</v>
      </c>
      <c r="U1466" s="1" t="s">
        <v>25</v>
      </c>
      <c r="V1466" s="1" t="s">
        <v>25</v>
      </c>
      <c r="W1466" s="1" t="s">
        <v>25</v>
      </c>
      <c r="Y1466" s="1" t="str">
        <f>IFERROR(__xludf.DUMMYFUNCTION("UNIQUE(S1466:W1466, TRUE)"),"")</f>
        <v/>
      </c>
      <c r="AE1466" s="1" t="str">
        <f t="shared" ref="AE1466:AI1466" si="1466">IF($A1466&lt;&gt;"", COUNTIF($D1466:$H1466, "=" &amp; Y1466),"")</f>
        <v/>
      </c>
      <c r="AF1466" s="1" t="str">
        <f t="shared" si="1466"/>
        <v/>
      </c>
      <c r="AG1466" s="1" t="str">
        <f t="shared" si="1466"/>
        <v/>
      </c>
      <c r="AH1466" s="1" t="str">
        <f t="shared" si="1466"/>
        <v/>
      </c>
      <c r="AI1466" s="1" t="str">
        <f t="shared" si="1466"/>
        <v/>
      </c>
      <c r="AJ1466" s="1" t="str">
        <f t="shared" si="3"/>
        <v/>
      </c>
      <c r="AL1466" s="1" t="str">
        <f>IFERROR(__xludf.DUMMYFUNCTION("IFERROR(TRANSPOSE(SORT(TRANSPOSE(FILTER(AE1466:AI1466, AE1466:AI1466&lt;&gt;0)),1, FALSE)))"),"")</f>
        <v/>
      </c>
      <c r="AM1466" s="1" t="str">
        <f>IFERROR(__xludf.DUMMYFUNCTION("""COMPUTED_VALUE"""),"")</f>
        <v/>
      </c>
      <c r="AN1466" s="1" t="str">
        <f>IFERROR(__xludf.DUMMYFUNCTION("""COMPUTED_VALUE"""),"")</f>
        <v/>
      </c>
      <c r="AO1466" s="1" t="str">
        <f>IFERROR(__xludf.DUMMYFUNCTION("""COMPUTED_VALUE"""),"")</f>
        <v/>
      </c>
      <c r="AP1466" s="1" t="str">
        <f>IFERROR(__xludf.DUMMYFUNCTION("""COMPUTED_VALUE"""),"")</f>
        <v/>
      </c>
      <c r="AR1466" s="1" t="s">
        <v>25</v>
      </c>
      <c r="AS1466" s="1" t="s">
        <v>25</v>
      </c>
      <c r="AT1466" s="1" t="s">
        <v>25</v>
      </c>
      <c r="AU1466" s="1" t="s">
        <v>25</v>
      </c>
      <c r="AV1466" s="1" t="s">
        <v>25</v>
      </c>
      <c r="AY1466" s="1" t="s">
        <v>25</v>
      </c>
      <c r="AZ1466" s="1" t="s">
        <v>25</v>
      </c>
      <c r="BA1466" s="1" t="s">
        <v>25</v>
      </c>
      <c r="BB1466" s="1" t="s">
        <v>25</v>
      </c>
      <c r="BC1466" s="1" t="s">
        <v>25</v>
      </c>
      <c r="BD1466" s="1"/>
      <c r="BE1466" s="1"/>
      <c r="BF1466" s="1"/>
      <c r="BG1466" s="1"/>
      <c r="BH1466" s="1"/>
      <c r="BI1466" s="1"/>
      <c r="BJ1466" s="1"/>
      <c r="BL1466" s="1" t="s">
        <v>25</v>
      </c>
    </row>
    <row r="1467" ht="15.75" customHeight="1">
      <c r="A1467" s="1"/>
      <c r="B1467" s="1"/>
      <c r="C1467" s="1"/>
      <c r="D1467" s="1" t="s">
        <v>25</v>
      </c>
      <c r="E1467" s="1" t="s">
        <v>25</v>
      </c>
      <c r="F1467" s="1" t="s">
        <v>25</v>
      </c>
      <c r="G1467" s="1" t="s">
        <v>25</v>
      </c>
      <c r="H1467" s="1" t="s">
        <v>25</v>
      </c>
      <c r="M1467" s="1"/>
      <c r="N1467" s="1"/>
      <c r="O1467" s="1"/>
      <c r="P1467" s="1"/>
      <c r="Q1467" s="1"/>
      <c r="S1467" s="1" t="s">
        <v>25</v>
      </c>
      <c r="T1467" s="1" t="s">
        <v>25</v>
      </c>
      <c r="U1467" s="1" t="s">
        <v>25</v>
      </c>
      <c r="V1467" s="1" t="s">
        <v>25</v>
      </c>
      <c r="W1467" s="1" t="s">
        <v>25</v>
      </c>
      <c r="Y1467" s="1" t="str">
        <f>IFERROR(__xludf.DUMMYFUNCTION("UNIQUE(S1467:W1467, TRUE)"),"")</f>
        <v/>
      </c>
      <c r="AE1467" s="1" t="str">
        <f t="shared" ref="AE1467:AI1467" si="1467">IF($A1467&lt;&gt;"", COUNTIF($D1467:$H1467, "=" &amp; Y1467),"")</f>
        <v/>
      </c>
      <c r="AF1467" s="1" t="str">
        <f t="shared" si="1467"/>
        <v/>
      </c>
      <c r="AG1467" s="1" t="str">
        <f t="shared" si="1467"/>
        <v/>
      </c>
      <c r="AH1467" s="1" t="str">
        <f t="shared" si="1467"/>
        <v/>
      </c>
      <c r="AI1467" s="1" t="str">
        <f t="shared" si="1467"/>
        <v/>
      </c>
      <c r="AJ1467" s="1" t="str">
        <f t="shared" si="3"/>
        <v/>
      </c>
      <c r="AL1467" s="1" t="str">
        <f>IFERROR(__xludf.DUMMYFUNCTION("IFERROR(TRANSPOSE(SORT(TRANSPOSE(FILTER(AE1467:AI1467, AE1467:AI1467&lt;&gt;0)),1, FALSE)))"),"")</f>
        <v/>
      </c>
      <c r="AM1467" s="1" t="str">
        <f>IFERROR(__xludf.DUMMYFUNCTION("""COMPUTED_VALUE"""),"")</f>
        <v/>
      </c>
      <c r="AN1467" s="1" t="str">
        <f>IFERROR(__xludf.DUMMYFUNCTION("""COMPUTED_VALUE"""),"")</f>
        <v/>
      </c>
      <c r="AO1467" s="1" t="str">
        <f>IFERROR(__xludf.DUMMYFUNCTION("""COMPUTED_VALUE"""),"")</f>
        <v/>
      </c>
      <c r="AP1467" s="1" t="str">
        <f>IFERROR(__xludf.DUMMYFUNCTION("""COMPUTED_VALUE"""),"")</f>
        <v/>
      </c>
      <c r="AR1467" s="1" t="s">
        <v>25</v>
      </c>
      <c r="AS1467" s="1" t="s">
        <v>25</v>
      </c>
      <c r="AT1467" s="1" t="s">
        <v>25</v>
      </c>
      <c r="AU1467" s="1" t="s">
        <v>25</v>
      </c>
      <c r="AV1467" s="1" t="s">
        <v>25</v>
      </c>
      <c r="AY1467" s="1" t="s">
        <v>25</v>
      </c>
      <c r="AZ1467" s="1" t="s">
        <v>25</v>
      </c>
      <c r="BA1467" s="1" t="s">
        <v>25</v>
      </c>
      <c r="BB1467" s="1" t="s">
        <v>25</v>
      </c>
      <c r="BC1467" s="1" t="s">
        <v>25</v>
      </c>
      <c r="BD1467" s="1"/>
      <c r="BE1467" s="1"/>
      <c r="BF1467" s="1"/>
      <c r="BG1467" s="1"/>
      <c r="BH1467" s="1"/>
      <c r="BI1467" s="1"/>
      <c r="BJ1467" s="1"/>
      <c r="BL1467" s="1" t="s">
        <v>25</v>
      </c>
    </row>
    <row r="1468" ht="15.75" customHeight="1">
      <c r="A1468" s="1"/>
      <c r="B1468" s="1"/>
      <c r="C1468" s="1"/>
      <c r="D1468" s="1" t="s">
        <v>25</v>
      </c>
      <c r="E1468" s="1" t="s">
        <v>25</v>
      </c>
      <c r="F1468" s="1" t="s">
        <v>25</v>
      </c>
      <c r="G1468" s="1" t="s">
        <v>25</v>
      </c>
      <c r="H1468" s="1" t="s">
        <v>25</v>
      </c>
      <c r="M1468" s="1"/>
      <c r="N1468" s="1"/>
      <c r="O1468" s="1"/>
      <c r="P1468" s="1"/>
      <c r="Q1468" s="1"/>
      <c r="S1468" s="1" t="s">
        <v>25</v>
      </c>
      <c r="T1468" s="1" t="s">
        <v>25</v>
      </c>
      <c r="U1468" s="1" t="s">
        <v>25</v>
      </c>
      <c r="V1468" s="1" t="s">
        <v>25</v>
      </c>
      <c r="W1468" s="1" t="s">
        <v>25</v>
      </c>
      <c r="Y1468" s="1" t="str">
        <f>IFERROR(__xludf.DUMMYFUNCTION("UNIQUE(S1468:W1468, TRUE)"),"")</f>
        <v/>
      </c>
      <c r="AE1468" s="1" t="str">
        <f t="shared" ref="AE1468:AI1468" si="1468">IF($A1468&lt;&gt;"", COUNTIF($D1468:$H1468, "=" &amp; Y1468),"")</f>
        <v/>
      </c>
      <c r="AF1468" s="1" t="str">
        <f t="shared" si="1468"/>
        <v/>
      </c>
      <c r="AG1468" s="1" t="str">
        <f t="shared" si="1468"/>
        <v/>
      </c>
      <c r="AH1468" s="1" t="str">
        <f t="shared" si="1468"/>
        <v/>
      </c>
      <c r="AI1468" s="1" t="str">
        <f t="shared" si="1468"/>
        <v/>
      </c>
      <c r="AJ1468" s="1" t="str">
        <f t="shared" si="3"/>
        <v/>
      </c>
      <c r="AL1468" s="1" t="str">
        <f>IFERROR(__xludf.DUMMYFUNCTION("IFERROR(TRANSPOSE(SORT(TRANSPOSE(FILTER(AE1468:AI1468, AE1468:AI1468&lt;&gt;0)),1, FALSE)))"),"")</f>
        <v/>
      </c>
      <c r="AM1468" s="1" t="str">
        <f>IFERROR(__xludf.DUMMYFUNCTION("""COMPUTED_VALUE"""),"")</f>
        <v/>
      </c>
      <c r="AN1468" s="1" t="str">
        <f>IFERROR(__xludf.DUMMYFUNCTION("""COMPUTED_VALUE"""),"")</f>
        <v/>
      </c>
      <c r="AO1468" s="1" t="str">
        <f>IFERROR(__xludf.DUMMYFUNCTION("""COMPUTED_VALUE"""),"")</f>
        <v/>
      </c>
      <c r="AP1468" s="1" t="str">
        <f>IFERROR(__xludf.DUMMYFUNCTION("""COMPUTED_VALUE"""),"")</f>
        <v/>
      </c>
      <c r="AR1468" s="1" t="s">
        <v>25</v>
      </c>
      <c r="AS1468" s="1" t="s">
        <v>25</v>
      </c>
      <c r="AT1468" s="1" t="s">
        <v>25</v>
      </c>
      <c r="AU1468" s="1" t="s">
        <v>25</v>
      </c>
      <c r="AV1468" s="1" t="s">
        <v>25</v>
      </c>
      <c r="AY1468" s="1" t="s">
        <v>25</v>
      </c>
      <c r="AZ1468" s="1" t="s">
        <v>25</v>
      </c>
      <c r="BA1468" s="1" t="s">
        <v>25</v>
      </c>
      <c r="BB1468" s="1" t="s">
        <v>25</v>
      </c>
      <c r="BC1468" s="1" t="s">
        <v>25</v>
      </c>
      <c r="BD1468" s="1"/>
      <c r="BE1468" s="1"/>
      <c r="BF1468" s="1"/>
      <c r="BG1468" s="1"/>
      <c r="BH1468" s="1"/>
      <c r="BI1468" s="1"/>
      <c r="BJ1468" s="1"/>
      <c r="BL1468" s="1" t="s">
        <v>25</v>
      </c>
    </row>
    <row r="1469" ht="15.75" customHeight="1">
      <c r="A1469" s="1"/>
      <c r="B1469" s="1"/>
      <c r="C1469" s="1"/>
      <c r="D1469" s="1" t="s">
        <v>25</v>
      </c>
      <c r="E1469" s="1" t="s">
        <v>25</v>
      </c>
      <c r="F1469" s="1" t="s">
        <v>25</v>
      </c>
      <c r="G1469" s="1" t="s">
        <v>25</v>
      </c>
      <c r="H1469" s="1" t="s">
        <v>25</v>
      </c>
      <c r="M1469" s="1"/>
      <c r="N1469" s="1"/>
      <c r="O1469" s="1"/>
      <c r="P1469" s="1"/>
      <c r="Q1469" s="1"/>
      <c r="S1469" s="1" t="s">
        <v>25</v>
      </c>
      <c r="T1469" s="1" t="s">
        <v>25</v>
      </c>
      <c r="U1469" s="1" t="s">
        <v>25</v>
      </c>
      <c r="V1469" s="1" t="s">
        <v>25</v>
      </c>
      <c r="W1469" s="1" t="s">
        <v>25</v>
      </c>
      <c r="Y1469" s="1" t="str">
        <f>IFERROR(__xludf.DUMMYFUNCTION("UNIQUE(S1469:W1469, TRUE)"),"")</f>
        <v/>
      </c>
      <c r="AE1469" s="1" t="str">
        <f t="shared" ref="AE1469:AI1469" si="1469">IF($A1469&lt;&gt;"", COUNTIF($D1469:$H1469, "=" &amp; Y1469),"")</f>
        <v/>
      </c>
      <c r="AF1469" s="1" t="str">
        <f t="shared" si="1469"/>
        <v/>
      </c>
      <c r="AG1469" s="1" t="str">
        <f t="shared" si="1469"/>
        <v/>
      </c>
      <c r="AH1469" s="1" t="str">
        <f t="shared" si="1469"/>
        <v/>
      </c>
      <c r="AI1469" s="1" t="str">
        <f t="shared" si="1469"/>
        <v/>
      </c>
      <c r="AJ1469" s="1" t="str">
        <f t="shared" si="3"/>
        <v/>
      </c>
      <c r="AL1469" s="1" t="str">
        <f>IFERROR(__xludf.DUMMYFUNCTION("IFERROR(TRANSPOSE(SORT(TRANSPOSE(FILTER(AE1469:AI1469, AE1469:AI1469&lt;&gt;0)),1, FALSE)))"),"")</f>
        <v/>
      </c>
      <c r="AM1469" s="1" t="str">
        <f>IFERROR(__xludf.DUMMYFUNCTION("""COMPUTED_VALUE"""),"")</f>
        <v/>
      </c>
      <c r="AN1469" s="1" t="str">
        <f>IFERROR(__xludf.DUMMYFUNCTION("""COMPUTED_VALUE"""),"")</f>
        <v/>
      </c>
      <c r="AO1469" s="1" t="str">
        <f>IFERROR(__xludf.DUMMYFUNCTION("""COMPUTED_VALUE"""),"")</f>
        <v/>
      </c>
      <c r="AP1469" s="1" t="str">
        <f>IFERROR(__xludf.DUMMYFUNCTION("""COMPUTED_VALUE"""),"")</f>
        <v/>
      </c>
      <c r="AR1469" s="1" t="s">
        <v>25</v>
      </c>
      <c r="AS1469" s="1" t="s">
        <v>25</v>
      </c>
      <c r="AT1469" s="1" t="s">
        <v>25</v>
      </c>
      <c r="AU1469" s="1" t="s">
        <v>25</v>
      </c>
      <c r="AV1469" s="1" t="s">
        <v>25</v>
      </c>
      <c r="AY1469" s="1" t="s">
        <v>25</v>
      </c>
      <c r="AZ1469" s="1" t="s">
        <v>25</v>
      </c>
      <c r="BA1469" s="1" t="s">
        <v>25</v>
      </c>
      <c r="BB1469" s="1" t="s">
        <v>25</v>
      </c>
      <c r="BC1469" s="1" t="s">
        <v>25</v>
      </c>
      <c r="BD1469" s="1"/>
      <c r="BE1469" s="1"/>
      <c r="BF1469" s="1"/>
      <c r="BG1469" s="1"/>
      <c r="BH1469" s="1"/>
      <c r="BI1469" s="1"/>
      <c r="BJ1469" s="1"/>
      <c r="BL1469" s="1" t="s">
        <v>25</v>
      </c>
    </row>
    <row r="1470" ht="15.75" customHeight="1">
      <c r="A1470" s="1"/>
      <c r="B1470" s="1"/>
      <c r="C1470" s="1"/>
      <c r="D1470" s="1" t="s">
        <v>25</v>
      </c>
      <c r="E1470" s="1" t="s">
        <v>25</v>
      </c>
      <c r="F1470" s="1" t="s">
        <v>25</v>
      </c>
      <c r="G1470" s="1" t="s">
        <v>25</v>
      </c>
      <c r="H1470" s="1" t="s">
        <v>25</v>
      </c>
      <c r="M1470" s="1"/>
      <c r="N1470" s="1"/>
      <c r="O1470" s="1"/>
      <c r="P1470" s="1"/>
      <c r="Q1470" s="1"/>
      <c r="S1470" s="1" t="s">
        <v>25</v>
      </c>
      <c r="T1470" s="1" t="s">
        <v>25</v>
      </c>
      <c r="U1470" s="1" t="s">
        <v>25</v>
      </c>
      <c r="V1470" s="1" t="s">
        <v>25</v>
      </c>
      <c r="W1470" s="1" t="s">
        <v>25</v>
      </c>
      <c r="Y1470" s="1" t="str">
        <f>IFERROR(__xludf.DUMMYFUNCTION("UNIQUE(S1470:W1470, TRUE)"),"")</f>
        <v/>
      </c>
      <c r="AE1470" s="1" t="str">
        <f t="shared" ref="AE1470:AI1470" si="1470">IF($A1470&lt;&gt;"", COUNTIF($D1470:$H1470, "=" &amp; Y1470),"")</f>
        <v/>
      </c>
      <c r="AF1470" s="1" t="str">
        <f t="shared" si="1470"/>
        <v/>
      </c>
      <c r="AG1470" s="1" t="str">
        <f t="shared" si="1470"/>
        <v/>
      </c>
      <c r="AH1470" s="1" t="str">
        <f t="shared" si="1470"/>
        <v/>
      </c>
      <c r="AI1470" s="1" t="str">
        <f t="shared" si="1470"/>
        <v/>
      </c>
      <c r="AJ1470" s="1" t="str">
        <f t="shared" si="3"/>
        <v/>
      </c>
      <c r="AL1470" s="1" t="str">
        <f>IFERROR(__xludf.DUMMYFUNCTION("IFERROR(TRANSPOSE(SORT(TRANSPOSE(FILTER(AE1470:AI1470, AE1470:AI1470&lt;&gt;0)),1, FALSE)))"),"")</f>
        <v/>
      </c>
      <c r="AM1470" s="1" t="str">
        <f>IFERROR(__xludf.DUMMYFUNCTION("""COMPUTED_VALUE"""),"")</f>
        <v/>
      </c>
      <c r="AN1470" s="1" t="str">
        <f>IFERROR(__xludf.DUMMYFUNCTION("""COMPUTED_VALUE"""),"")</f>
        <v/>
      </c>
      <c r="AO1470" s="1" t="str">
        <f>IFERROR(__xludf.DUMMYFUNCTION("""COMPUTED_VALUE"""),"")</f>
        <v/>
      </c>
      <c r="AP1470" s="1" t="str">
        <f>IFERROR(__xludf.DUMMYFUNCTION("""COMPUTED_VALUE"""),"")</f>
        <v/>
      </c>
      <c r="AR1470" s="1" t="s">
        <v>25</v>
      </c>
      <c r="AS1470" s="1" t="s">
        <v>25</v>
      </c>
      <c r="AT1470" s="1" t="s">
        <v>25</v>
      </c>
      <c r="AU1470" s="1" t="s">
        <v>25</v>
      </c>
      <c r="AV1470" s="1" t="s">
        <v>25</v>
      </c>
      <c r="AY1470" s="1" t="s">
        <v>25</v>
      </c>
      <c r="AZ1470" s="1" t="s">
        <v>25</v>
      </c>
      <c r="BA1470" s="1" t="s">
        <v>25</v>
      </c>
      <c r="BB1470" s="1" t="s">
        <v>25</v>
      </c>
      <c r="BC1470" s="1" t="s">
        <v>25</v>
      </c>
      <c r="BD1470" s="1"/>
      <c r="BE1470" s="1"/>
      <c r="BF1470" s="1"/>
      <c r="BG1470" s="1"/>
      <c r="BH1470" s="1"/>
      <c r="BI1470" s="1"/>
      <c r="BJ1470" s="1"/>
      <c r="BL1470" s="1" t="s">
        <v>25</v>
      </c>
    </row>
    <row r="1471" ht="15.75" customHeight="1">
      <c r="A1471" s="1"/>
      <c r="B1471" s="1"/>
      <c r="C1471" s="1"/>
      <c r="D1471" s="1" t="s">
        <v>25</v>
      </c>
      <c r="E1471" s="1" t="s">
        <v>25</v>
      </c>
      <c r="F1471" s="1" t="s">
        <v>25</v>
      </c>
      <c r="G1471" s="1" t="s">
        <v>25</v>
      </c>
      <c r="H1471" s="1" t="s">
        <v>25</v>
      </c>
      <c r="M1471" s="1"/>
      <c r="N1471" s="1"/>
      <c r="O1471" s="1"/>
      <c r="P1471" s="1"/>
      <c r="Q1471" s="1"/>
      <c r="S1471" s="1" t="s">
        <v>25</v>
      </c>
      <c r="T1471" s="1" t="s">
        <v>25</v>
      </c>
      <c r="U1471" s="1" t="s">
        <v>25</v>
      </c>
      <c r="V1471" s="1" t="s">
        <v>25</v>
      </c>
      <c r="W1471" s="1" t="s">
        <v>25</v>
      </c>
      <c r="Y1471" s="1" t="str">
        <f>IFERROR(__xludf.DUMMYFUNCTION("UNIQUE(S1471:W1471, TRUE)"),"")</f>
        <v/>
      </c>
      <c r="AE1471" s="1" t="str">
        <f t="shared" ref="AE1471:AI1471" si="1471">IF($A1471&lt;&gt;"", COUNTIF($D1471:$H1471, "=" &amp; Y1471),"")</f>
        <v/>
      </c>
      <c r="AF1471" s="1" t="str">
        <f t="shared" si="1471"/>
        <v/>
      </c>
      <c r="AG1471" s="1" t="str">
        <f t="shared" si="1471"/>
        <v/>
      </c>
      <c r="AH1471" s="1" t="str">
        <f t="shared" si="1471"/>
        <v/>
      </c>
      <c r="AI1471" s="1" t="str">
        <f t="shared" si="1471"/>
        <v/>
      </c>
      <c r="AJ1471" s="1" t="str">
        <f t="shared" si="3"/>
        <v/>
      </c>
      <c r="AL1471" s="1" t="str">
        <f>IFERROR(__xludf.DUMMYFUNCTION("IFERROR(TRANSPOSE(SORT(TRANSPOSE(FILTER(AE1471:AI1471, AE1471:AI1471&lt;&gt;0)),1, FALSE)))"),"")</f>
        <v/>
      </c>
      <c r="AM1471" s="1" t="str">
        <f>IFERROR(__xludf.DUMMYFUNCTION("""COMPUTED_VALUE"""),"")</f>
        <v/>
      </c>
      <c r="AN1471" s="1" t="str">
        <f>IFERROR(__xludf.DUMMYFUNCTION("""COMPUTED_VALUE"""),"")</f>
        <v/>
      </c>
      <c r="AO1471" s="1" t="str">
        <f>IFERROR(__xludf.DUMMYFUNCTION("""COMPUTED_VALUE"""),"")</f>
        <v/>
      </c>
      <c r="AP1471" s="1" t="str">
        <f>IFERROR(__xludf.DUMMYFUNCTION("""COMPUTED_VALUE"""),"")</f>
        <v/>
      </c>
      <c r="AR1471" s="1" t="s">
        <v>25</v>
      </c>
      <c r="AS1471" s="1" t="s">
        <v>25</v>
      </c>
      <c r="AT1471" s="1" t="s">
        <v>25</v>
      </c>
      <c r="AU1471" s="1" t="s">
        <v>25</v>
      </c>
      <c r="AV1471" s="1" t="s">
        <v>25</v>
      </c>
      <c r="AY1471" s="1" t="s">
        <v>25</v>
      </c>
      <c r="AZ1471" s="1" t="s">
        <v>25</v>
      </c>
      <c r="BA1471" s="1" t="s">
        <v>25</v>
      </c>
      <c r="BB1471" s="1" t="s">
        <v>25</v>
      </c>
      <c r="BC1471" s="1" t="s">
        <v>25</v>
      </c>
      <c r="BD1471" s="1"/>
      <c r="BE1471" s="1"/>
      <c r="BF1471" s="1"/>
      <c r="BG1471" s="1"/>
      <c r="BH1471" s="1"/>
      <c r="BI1471" s="1"/>
      <c r="BJ1471" s="1"/>
      <c r="BL1471" s="1" t="s">
        <v>25</v>
      </c>
    </row>
    <row r="1472" ht="15.75" customHeight="1">
      <c r="A1472" s="1"/>
      <c r="B1472" s="1"/>
      <c r="C1472" s="1"/>
      <c r="D1472" s="1" t="s">
        <v>25</v>
      </c>
      <c r="E1472" s="1" t="s">
        <v>25</v>
      </c>
      <c r="F1472" s="1" t="s">
        <v>25</v>
      </c>
      <c r="G1472" s="1" t="s">
        <v>25</v>
      </c>
      <c r="H1472" s="1" t="s">
        <v>25</v>
      </c>
      <c r="M1472" s="1"/>
      <c r="N1472" s="1"/>
      <c r="O1472" s="1"/>
      <c r="P1472" s="1"/>
      <c r="Q1472" s="1"/>
      <c r="S1472" s="1" t="s">
        <v>25</v>
      </c>
      <c r="T1472" s="1" t="s">
        <v>25</v>
      </c>
      <c r="U1472" s="1" t="s">
        <v>25</v>
      </c>
      <c r="V1472" s="1" t="s">
        <v>25</v>
      </c>
      <c r="W1472" s="1" t="s">
        <v>25</v>
      </c>
      <c r="Y1472" s="1" t="str">
        <f>IFERROR(__xludf.DUMMYFUNCTION("UNIQUE(S1472:W1472, TRUE)"),"")</f>
        <v/>
      </c>
      <c r="AE1472" s="1" t="str">
        <f t="shared" ref="AE1472:AI1472" si="1472">IF($A1472&lt;&gt;"", COUNTIF($D1472:$H1472, "=" &amp; Y1472),"")</f>
        <v/>
      </c>
      <c r="AF1472" s="1" t="str">
        <f t="shared" si="1472"/>
        <v/>
      </c>
      <c r="AG1472" s="1" t="str">
        <f t="shared" si="1472"/>
        <v/>
      </c>
      <c r="AH1472" s="1" t="str">
        <f t="shared" si="1472"/>
        <v/>
      </c>
      <c r="AI1472" s="1" t="str">
        <f t="shared" si="1472"/>
        <v/>
      </c>
      <c r="AJ1472" s="1" t="str">
        <f t="shared" si="3"/>
        <v/>
      </c>
      <c r="AL1472" s="1" t="str">
        <f>IFERROR(__xludf.DUMMYFUNCTION("IFERROR(TRANSPOSE(SORT(TRANSPOSE(FILTER(AE1472:AI1472, AE1472:AI1472&lt;&gt;0)),1, FALSE)))"),"")</f>
        <v/>
      </c>
      <c r="AM1472" s="1" t="str">
        <f>IFERROR(__xludf.DUMMYFUNCTION("""COMPUTED_VALUE"""),"")</f>
        <v/>
      </c>
      <c r="AN1472" s="1" t="str">
        <f>IFERROR(__xludf.DUMMYFUNCTION("""COMPUTED_VALUE"""),"")</f>
        <v/>
      </c>
      <c r="AO1472" s="1" t="str">
        <f>IFERROR(__xludf.DUMMYFUNCTION("""COMPUTED_VALUE"""),"")</f>
        <v/>
      </c>
      <c r="AP1472" s="1" t="str">
        <f>IFERROR(__xludf.DUMMYFUNCTION("""COMPUTED_VALUE"""),"")</f>
        <v/>
      </c>
      <c r="AR1472" s="1" t="s">
        <v>25</v>
      </c>
      <c r="AS1472" s="1" t="s">
        <v>25</v>
      </c>
      <c r="AT1472" s="1" t="s">
        <v>25</v>
      </c>
      <c r="AU1472" s="1" t="s">
        <v>25</v>
      </c>
      <c r="AV1472" s="1" t="s">
        <v>25</v>
      </c>
      <c r="AY1472" s="1" t="s">
        <v>25</v>
      </c>
      <c r="AZ1472" s="1" t="s">
        <v>25</v>
      </c>
      <c r="BA1472" s="1" t="s">
        <v>25</v>
      </c>
      <c r="BB1472" s="1" t="s">
        <v>25</v>
      </c>
      <c r="BC1472" s="1" t="s">
        <v>25</v>
      </c>
      <c r="BD1472" s="1"/>
      <c r="BE1472" s="1"/>
      <c r="BF1472" s="1"/>
      <c r="BG1472" s="1"/>
      <c r="BH1472" s="1"/>
      <c r="BI1472" s="1"/>
      <c r="BJ1472" s="1"/>
      <c r="BL1472" s="1" t="s">
        <v>25</v>
      </c>
    </row>
    <row r="1473" ht="15.75" customHeight="1">
      <c r="A1473" s="1"/>
      <c r="B1473" s="1"/>
      <c r="C1473" s="1"/>
      <c r="D1473" s="1" t="s">
        <v>25</v>
      </c>
      <c r="E1473" s="1" t="s">
        <v>25</v>
      </c>
      <c r="F1473" s="1" t="s">
        <v>25</v>
      </c>
      <c r="G1473" s="1" t="s">
        <v>25</v>
      </c>
      <c r="H1473" s="1" t="s">
        <v>25</v>
      </c>
      <c r="M1473" s="1"/>
      <c r="N1473" s="1"/>
      <c r="O1473" s="1"/>
      <c r="P1473" s="1"/>
      <c r="Q1473" s="1"/>
      <c r="S1473" s="1" t="s">
        <v>25</v>
      </c>
      <c r="T1473" s="1" t="s">
        <v>25</v>
      </c>
      <c r="U1473" s="1" t="s">
        <v>25</v>
      </c>
      <c r="V1473" s="1" t="s">
        <v>25</v>
      </c>
      <c r="W1473" s="1" t="s">
        <v>25</v>
      </c>
      <c r="Y1473" s="1" t="str">
        <f>IFERROR(__xludf.DUMMYFUNCTION("UNIQUE(S1473:W1473, TRUE)"),"")</f>
        <v/>
      </c>
      <c r="AE1473" s="1" t="str">
        <f t="shared" ref="AE1473:AI1473" si="1473">IF($A1473&lt;&gt;"", COUNTIF($D1473:$H1473, "=" &amp; Y1473),"")</f>
        <v/>
      </c>
      <c r="AF1473" s="1" t="str">
        <f t="shared" si="1473"/>
        <v/>
      </c>
      <c r="AG1473" s="1" t="str">
        <f t="shared" si="1473"/>
        <v/>
      </c>
      <c r="AH1473" s="1" t="str">
        <f t="shared" si="1473"/>
        <v/>
      </c>
      <c r="AI1473" s="1" t="str">
        <f t="shared" si="1473"/>
        <v/>
      </c>
      <c r="AJ1473" s="1" t="str">
        <f t="shared" si="3"/>
        <v/>
      </c>
      <c r="AL1473" s="1" t="str">
        <f>IFERROR(__xludf.DUMMYFUNCTION("IFERROR(TRANSPOSE(SORT(TRANSPOSE(FILTER(AE1473:AI1473, AE1473:AI1473&lt;&gt;0)),1, FALSE)))"),"")</f>
        <v/>
      </c>
      <c r="AM1473" s="1" t="str">
        <f>IFERROR(__xludf.DUMMYFUNCTION("""COMPUTED_VALUE"""),"")</f>
        <v/>
      </c>
      <c r="AN1473" s="1" t="str">
        <f>IFERROR(__xludf.DUMMYFUNCTION("""COMPUTED_VALUE"""),"")</f>
        <v/>
      </c>
      <c r="AO1473" s="1" t="str">
        <f>IFERROR(__xludf.DUMMYFUNCTION("""COMPUTED_VALUE"""),"")</f>
        <v/>
      </c>
      <c r="AP1473" s="1" t="str">
        <f>IFERROR(__xludf.DUMMYFUNCTION("""COMPUTED_VALUE"""),"")</f>
        <v/>
      </c>
      <c r="AR1473" s="1" t="s">
        <v>25</v>
      </c>
      <c r="AS1473" s="1" t="s">
        <v>25</v>
      </c>
      <c r="AT1473" s="1" t="s">
        <v>25</v>
      </c>
      <c r="AU1473" s="1" t="s">
        <v>25</v>
      </c>
      <c r="AV1473" s="1" t="s">
        <v>25</v>
      </c>
      <c r="AY1473" s="1" t="s">
        <v>25</v>
      </c>
      <c r="AZ1473" s="1" t="s">
        <v>25</v>
      </c>
      <c r="BA1473" s="1" t="s">
        <v>25</v>
      </c>
      <c r="BB1473" s="1" t="s">
        <v>25</v>
      </c>
      <c r="BC1473" s="1" t="s">
        <v>25</v>
      </c>
      <c r="BD1473" s="1"/>
      <c r="BE1473" s="1"/>
      <c r="BF1473" s="1"/>
      <c r="BG1473" s="1"/>
      <c r="BH1473" s="1"/>
      <c r="BI1473" s="1"/>
      <c r="BJ1473" s="1"/>
      <c r="BL1473" s="1" t="s">
        <v>25</v>
      </c>
    </row>
    <row r="1474" ht="15.75" customHeight="1">
      <c r="A1474" s="1"/>
      <c r="B1474" s="1"/>
      <c r="C1474" s="1"/>
      <c r="D1474" s="1" t="s">
        <v>25</v>
      </c>
      <c r="E1474" s="1" t="s">
        <v>25</v>
      </c>
      <c r="F1474" s="1" t="s">
        <v>25</v>
      </c>
      <c r="G1474" s="1" t="s">
        <v>25</v>
      </c>
      <c r="H1474" s="1" t="s">
        <v>25</v>
      </c>
      <c r="M1474" s="1"/>
      <c r="N1474" s="1"/>
      <c r="O1474" s="1"/>
      <c r="P1474" s="1"/>
      <c r="Q1474" s="1"/>
      <c r="S1474" s="1" t="s">
        <v>25</v>
      </c>
      <c r="T1474" s="1" t="s">
        <v>25</v>
      </c>
      <c r="U1474" s="1" t="s">
        <v>25</v>
      </c>
      <c r="V1474" s="1" t="s">
        <v>25</v>
      </c>
      <c r="W1474" s="1" t="s">
        <v>25</v>
      </c>
      <c r="Y1474" s="1" t="str">
        <f>IFERROR(__xludf.DUMMYFUNCTION("UNIQUE(S1474:W1474, TRUE)"),"")</f>
        <v/>
      </c>
      <c r="AE1474" s="1" t="str">
        <f t="shared" ref="AE1474:AI1474" si="1474">IF($A1474&lt;&gt;"", COUNTIF($D1474:$H1474, "=" &amp; Y1474),"")</f>
        <v/>
      </c>
      <c r="AF1474" s="1" t="str">
        <f t="shared" si="1474"/>
        <v/>
      </c>
      <c r="AG1474" s="1" t="str">
        <f t="shared" si="1474"/>
        <v/>
      </c>
      <c r="AH1474" s="1" t="str">
        <f t="shared" si="1474"/>
        <v/>
      </c>
      <c r="AI1474" s="1" t="str">
        <f t="shared" si="1474"/>
        <v/>
      </c>
      <c r="AJ1474" s="1" t="str">
        <f t="shared" si="3"/>
        <v/>
      </c>
      <c r="AL1474" s="1" t="str">
        <f>IFERROR(__xludf.DUMMYFUNCTION("IFERROR(TRANSPOSE(SORT(TRANSPOSE(FILTER(AE1474:AI1474, AE1474:AI1474&lt;&gt;0)),1, FALSE)))"),"")</f>
        <v/>
      </c>
      <c r="AM1474" s="1" t="str">
        <f>IFERROR(__xludf.DUMMYFUNCTION("""COMPUTED_VALUE"""),"")</f>
        <v/>
      </c>
      <c r="AN1474" s="1" t="str">
        <f>IFERROR(__xludf.DUMMYFUNCTION("""COMPUTED_VALUE"""),"")</f>
        <v/>
      </c>
      <c r="AO1474" s="1" t="str">
        <f>IFERROR(__xludf.DUMMYFUNCTION("""COMPUTED_VALUE"""),"")</f>
        <v/>
      </c>
      <c r="AP1474" s="1" t="str">
        <f>IFERROR(__xludf.DUMMYFUNCTION("""COMPUTED_VALUE"""),"")</f>
        <v/>
      </c>
      <c r="AR1474" s="1" t="s">
        <v>25</v>
      </c>
      <c r="AS1474" s="1" t="s">
        <v>25</v>
      </c>
      <c r="AT1474" s="1" t="s">
        <v>25</v>
      </c>
      <c r="AU1474" s="1" t="s">
        <v>25</v>
      </c>
      <c r="AV1474" s="1" t="s">
        <v>25</v>
      </c>
      <c r="AY1474" s="1" t="s">
        <v>25</v>
      </c>
      <c r="AZ1474" s="1" t="s">
        <v>25</v>
      </c>
      <c r="BA1474" s="1" t="s">
        <v>25</v>
      </c>
      <c r="BB1474" s="1" t="s">
        <v>25</v>
      </c>
      <c r="BC1474" s="1" t="s">
        <v>25</v>
      </c>
      <c r="BD1474" s="1"/>
      <c r="BE1474" s="1"/>
      <c r="BF1474" s="1"/>
      <c r="BG1474" s="1"/>
      <c r="BH1474" s="1"/>
      <c r="BI1474" s="1"/>
      <c r="BJ1474" s="1"/>
      <c r="BL1474" s="1" t="s">
        <v>25</v>
      </c>
    </row>
    <row r="1475" ht="15.75" customHeight="1">
      <c r="A1475" s="1"/>
      <c r="B1475" s="1"/>
      <c r="C1475" s="1"/>
      <c r="D1475" s="1" t="s">
        <v>25</v>
      </c>
      <c r="E1475" s="1" t="s">
        <v>25</v>
      </c>
      <c r="F1475" s="1" t="s">
        <v>25</v>
      </c>
      <c r="G1475" s="1" t="s">
        <v>25</v>
      </c>
      <c r="H1475" s="1" t="s">
        <v>25</v>
      </c>
      <c r="M1475" s="1"/>
      <c r="N1475" s="1"/>
      <c r="O1475" s="1"/>
      <c r="P1475" s="1"/>
      <c r="Q1475" s="1"/>
      <c r="S1475" s="1" t="s">
        <v>25</v>
      </c>
      <c r="T1475" s="1" t="s">
        <v>25</v>
      </c>
      <c r="U1475" s="1" t="s">
        <v>25</v>
      </c>
      <c r="V1475" s="1" t="s">
        <v>25</v>
      </c>
      <c r="W1475" s="1" t="s">
        <v>25</v>
      </c>
      <c r="Y1475" s="1" t="str">
        <f>IFERROR(__xludf.DUMMYFUNCTION("UNIQUE(S1475:W1475, TRUE)"),"")</f>
        <v/>
      </c>
      <c r="AE1475" s="1" t="str">
        <f t="shared" ref="AE1475:AI1475" si="1475">IF($A1475&lt;&gt;"", COUNTIF($D1475:$H1475, "=" &amp; Y1475),"")</f>
        <v/>
      </c>
      <c r="AF1475" s="1" t="str">
        <f t="shared" si="1475"/>
        <v/>
      </c>
      <c r="AG1475" s="1" t="str">
        <f t="shared" si="1475"/>
        <v/>
      </c>
      <c r="AH1475" s="1" t="str">
        <f t="shared" si="1475"/>
        <v/>
      </c>
      <c r="AI1475" s="1" t="str">
        <f t="shared" si="1475"/>
        <v/>
      </c>
      <c r="AJ1475" s="1" t="str">
        <f t="shared" si="3"/>
        <v/>
      </c>
      <c r="AL1475" s="1" t="str">
        <f>IFERROR(__xludf.DUMMYFUNCTION("IFERROR(TRANSPOSE(SORT(TRANSPOSE(FILTER(AE1475:AI1475, AE1475:AI1475&lt;&gt;0)),1, FALSE)))"),"")</f>
        <v/>
      </c>
      <c r="AM1475" s="1" t="str">
        <f>IFERROR(__xludf.DUMMYFUNCTION("""COMPUTED_VALUE"""),"")</f>
        <v/>
      </c>
      <c r="AN1475" s="1" t="str">
        <f>IFERROR(__xludf.DUMMYFUNCTION("""COMPUTED_VALUE"""),"")</f>
        <v/>
      </c>
      <c r="AO1475" s="1" t="str">
        <f>IFERROR(__xludf.DUMMYFUNCTION("""COMPUTED_VALUE"""),"")</f>
        <v/>
      </c>
      <c r="AP1475" s="1" t="str">
        <f>IFERROR(__xludf.DUMMYFUNCTION("""COMPUTED_VALUE"""),"")</f>
        <v/>
      </c>
      <c r="AR1475" s="1" t="s">
        <v>25</v>
      </c>
      <c r="AS1475" s="1" t="s">
        <v>25</v>
      </c>
      <c r="AT1475" s="1" t="s">
        <v>25</v>
      </c>
      <c r="AU1475" s="1" t="s">
        <v>25</v>
      </c>
      <c r="AV1475" s="1" t="s">
        <v>25</v>
      </c>
      <c r="AY1475" s="1" t="s">
        <v>25</v>
      </c>
      <c r="AZ1475" s="1" t="s">
        <v>25</v>
      </c>
      <c r="BA1475" s="1" t="s">
        <v>25</v>
      </c>
      <c r="BB1475" s="1" t="s">
        <v>25</v>
      </c>
      <c r="BC1475" s="1" t="s">
        <v>25</v>
      </c>
      <c r="BD1475" s="1"/>
      <c r="BE1475" s="1"/>
      <c r="BF1475" s="1"/>
      <c r="BG1475" s="1"/>
      <c r="BH1475" s="1"/>
      <c r="BI1475" s="1"/>
      <c r="BJ1475" s="1"/>
      <c r="BL1475" s="1" t="s">
        <v>25</v>
      </c>
    </row>
    <row r="1476" ht="15.75" customHeight="1">
      <c r="A1476" s="1"/>
      <c r="B1476" s="1"/>
      <c r="C1476" s="1"/>
      <c r="D1476" s="1" t="s">
        <v>25</v>
      </c>
      <c r="E1476" s="1" t="s">
        <v>25</v>
      </c>
      <c r="F1476" s="1" t="s">
        <v>25</v>
      </c>
      <c r="G1476" s="1" t="s">
        <v>25</v>
      </c>
      <c r="H1476" s="1" t="s">
        <v>25</v>
      </c>
      <c r="M1476" s="1"/>
      <c r="N1476" s="1"/>
      <c r="O1476" s="1"/>
      <c r="P1476" s="1"/>
      <c r="Q1476" s="1"/>
      <c r="S1476" s="1" t="s">
        <v>25</v>
      </c>
      <c r="T1476" s="1" t="s">
        <v>25</v>
      </c>
      <c r="U1476" s="1" t="s">
        <v>25</v>
      </c>
      <c r="V1476" s="1" t="s">
        <v>25</v>
      </c>
      <c r="W1476" s="1" t="s">
        <v>25</v>
      </c>
      <c r="Y1476" s="1" t="str">
        <f>IFERROR(__xludf.DUMMYFUNCTION("UNIQUE(S1476:W1476, TRUE)"),"")</f>
        <v/>
      </c>
      <c r="AE1476" s="1" t="str">
        <f t="shared" ref="AE1476:AI1476" si="1476">IF($A1476&lt;&gt;"", COUNTIF($D1476:$H1476, "=" &amp; Y1476),"")</f>
        <v/>
      </c>
      <c r="AF1476" s="1" t="str">
        <f t="shared" si="1476"/>
        <v/>
      </c>
      <c r="AG1476" s="1" t="str">
        <f t="shared" si="1476"/>
        <v/>
      </c>
      <c r="AH1476" s="1" t="str">
        <f t="shared" si="1476"/>
        <v/>
      </c>
      <c r="AI1476" s="1" t="str">
        <f t="shared" si="1476"/>
        <v/>
      </c>
      <c r="AJ1476" s="1" t="str">
        <f t="shared" si="3"/>
        <v/>
      </c>
      <c r="AL1476" s="1" t="str">
        <f>IFERROR(__xludf.DUMMYFUNCTION("IFERROR(TRANSPOSE(SORT(TRANSPOSE(FILTER(AE1476:AI1476, AE1476:AI1476&lt;&gt;0)),1, FALSE)))"),"")</f>
        <v/>
      </c>
      <c r="AM1476" s="1" t="str">
        <f>IFERROR(__xludf.DUMMYFUNCTION("""COMPUTED_VALUE"""),"")</f>
        <v/>
      </c>
      <c r="AN1476" s="1" t="str">
        <f>IFERROR(__xludf.DUMMYFUNCTION("""COMPUTED_VALUE"""),"")</f>
        <v/>
      </c>
      <c r="AO1476" s="1" t="str">
        <f>IFERROR(__xludf.DUMMYFUNCTION("""COMPUTED_VALUE"""),"")</f>
        <v/>
      </c>
      <c r="AP1476" s="1" t="str">
        <f>IFERROR(__xludf.DUMMYFUNCTION("""COMPUTED_VALUE"""),"")</f>
        <v/>
      </c>
      <c r="AR1476" s="1" t="s">
        <v>25</v>
      </c>
      <c r="AS1476" s="1" t="s">
        <v>25</v>
      </c>
      <c r="AT1476" s="1" t="s">
        <v>25</v>
      </c>
      <c r="AU1476" s="1" t="s">
        <v>25</v>
      </c>
      <c r="AV1476" s="1" t="s">
        <v>25</v>
      </c>
      <c r="AY1476" s="1" t="s">
        <v>25</v>
      </c>
      <c r="AZ1476" s="1" t="s">
        <v>25</v>
      </c>
      <c r="BA1476" s="1" t="s">
        <v>25</v>
      </c>
      <c r="BB1476" s="1" t="s">
        <v>25</v>
      </c>
      <c r="BC1476" s="1" t="s">
        <v>25</v>
      </c>
      <c r="BD1476" s="1"/>
      <c r="BE1476" s="1"/>
      <c r="BF1476" s="1"/>
      <c r="BG1476" s="1"/>
      <c r="BH1476" s="1"/>
      <c r="BI1476" s="1"/>
      <c r="BJ1476" s="1"/>
      <c r="BL1476" s="1" t="s">
        <v>25</v>
      </c>
    </row>
    <row r="1477" ht="15.75" customHeight="1">
      <c r="A1477" s="1"/>
      <c r="B1477" s="1"/>
      <c r="C1477" s="1"/>
      <c r="D1477" s="1" t="s">
        <v>25</v>
      </c>
      <c r="E1477" s="1" t="s">
        <v>25</v>
      </c>
      <c r="F1477" s="1" t="s">
        <v>25</v>
      </c>
      <c r="G1477" s="1" t="s">
        <v>25</v>
      </c>
      <c r="H1477" s="1" t="s">
        <v>25</v>
      </c>
      <c r="M1477" s="1"/>
      <c r="N1477" s="1"/>
      <c r="O1477" s="1"/>
      <c r="P1477" s="1"/>
      <c r="Q1477" s="1"/>
      <c r="S1477" s="1" t="s">
        <v>25</v>
      </c>
      <c r="T1477" s="1" t="s">
        <v>25</v>
      </c>
      <c r="U1477" s="1" t="s">
        <v>25</v>
      </c>
      <c r="V1477" s="1" t="s">
        <v>25</v>
      </c>
      <c r="W1477" s="1" t="s">
        <v>25</v>
      </c>
      <c r="Y1477" s="1" t="str">
        <f>IFERROR(__xludf.DUMMYFUNCTION("UNIQUE(S1477:W1477, TRUE)"),"")</f>
        <v/>
      </c>
      <c r="AE1477" s="1" t="str">
        <f t="shared" ref="AE1477:AI1477" si="1477">IF($A1477&lt;&gt;"", COUNTIF($D1477:$H1477, "=" &amp; Y1477),"")</f>
        <v/>
      </c>
      <c r="AF1477" s="1" t="str">
        <f t="shared" si="1477"/>
        <v/>
      </c>
      <c r="AG1477" s="1" t="str">
        <f t="shared" si="1477"/>
        <v/>
      </c>
      <c r="AH1477" s="1" t="str">
        <f t="shared" si="1477"/>
        <v/>
      </c>
      <c r="AI1477" s="1" t="str">
        <f t="shared" si="1477"/>
        <v/>
      </c>
      <c r="AJ1477" s="1" t="str">
        <f t="shared" si="3"/>
        <v/>
      </c>
      <c r="AL1477" s="1" t="str">
        <f>IFERROR(__xludf.DUMMYFUNCTION("IFERROR(TRANSPOSE(SORT(TRANSPOSE(FILTER(AE1477:AI1477, AE1477:AI1477&lt;&gt;0)),1, FALSE)))"),"")</f>
        <v/>
      </c>
      <c r="AM1477" s="1" t="str">
        <f>IFERROR(__xludf.DUMMYFUNCTION("""COMPUTED_VALUE"""),"")</f>
        <v/>
      </c>
      <c r="AN1477" s="1" t="str">
        <f>IFERROR(__xludf.DUMMYFUNCTION("""COMPUTED_VALUE"""),"")</f>
        <v/>
      </c>
      <c r="AO1477" s="1" t="str">
        <f>IFERROR(__xludf.DUMMYFUNCTION("""COMPUTED_VALUE"""),"")</f>
        <v/>
      </c>
      <c r="AP1477" s="1" t="str">
        <f>IFERROR(__xludf.DUMMYFUNCTION("""COMPUTED_VALUE"""),"")</f>
        <v/>
      </c>
      <c r="AR1477" s="1" t="s">
        <v>25</v>
      </c>
      <c r="AS1477" s="1" t="s">
        <v>25</v>
      </c>
      <c r="AT1477" s="1" t="s">
        <v>25</v>
      </c>
      <c r="AU1477" s="1" t="s">
        <v>25</v>
      </c>
      <c r="AV1477" s="1" t="s">
        <v>25</v>
      </c>
      <c r="AY1477" s="1" t="s">
        <v>25</v>
      </c>
      <c r="AZ1477" s="1" t="s">
        <v>25</v>
      </c>
      <c r="BA1477" s="1" t="s">
        <v>25</v>
      </c>
      <c r="BB1477" s="1" t="s">
        <v>25</v>
      </c>
      <c r="BC1477" s="1" t="s">
        <v>25</v>
      </c>
      <c r="BD1477" s="1"/>
      <c r="BE1477" s="1"/>
      <c r="BF1477" s="1"/>
      <c r="BG1477" s="1"/>
      <c r="BH1477" s="1"/>
      <c r="BI1477" s="1"/>
      <c r="BJ1477" s="1"/>
      <c r="BL1477" s="1" t="s">
        <v>25</v>
      </c>
    </row>
    <row r="1478" ht="15.75" customHeight="1">
      <c r="A1478" s="1"/>
      <c r="B1478" s="1"/>
      <c r="C1478" s="1"/>
      <c r="D1478" s="1" t="s">
        <v>25</v>
      </c>
      <c r="E1478" s="1" t="s">
        <v>25</v>
      </c>
      <c r="F1478" s="1" t="s">
        <v>25</v>
      </c>
      <c r="G1478" s="1" t="s">
        <v>25</v>
      </c>
      <c r="H1478" s="1" t="s">
        <v>25</v>
      </c>
      <c r="M1478" s="1"/>
      <c r="N1478" s="1"/>
      <c r="O1478" s="1"/>
      <c r="P1478" s="1"/>
      <c r="Q1478" s="1"/>
      <c r="S1478" s="1" t="s">
        <v>25</v>
      </c>
      <c r="T1478" s="1" t="s">
        <v>25</v>
      </c>
      <c r="U1478" s="1" t="s">
        <v>25</v>
      </c>
      <c r="V1478" s="1" t="s">
        <v>25</v>
      </c>
      <c r="W1478" s="1" t="s">
        <v>25</v>
      </c>
      <c r="Y1478" s="1" t="str">
        <f>IFERROR(__xludf.DUMMYFUNCTION("UNIQUE(S1478:W1478, TRUE)"),"")</f>
        <v/>
      </c>
      <c r="AE1478" s="1" t="str">
        <f t="shared" ref="AE1478:AI1478" si="1478">IF($A1478&lt;&gt;"", COUNTIF($D1478:$H1478, "=" &amp; Y1478),"")</f>
        <v/>
      </c>
      <c r="AF1478" s="1" t="str">
        <f t="shared" si="1478"/>
        <v/>
      </c>
      <c r="AG1478" s="1" t="str">
        <f t="shared" si="1478"/>
        <v/>
      </c>
      <c r="AH1478" s="1" t="str">
        <f t="shared" si="1478"/>
        <v/>
      </c>
      <c r="AI1478" s="1" t="str">
        <f t="shared" si="1478"/>
        <v/>
      </c>
      <c r="AJ1478" s="1" t="str">
        <f t="shared" si="3"/>
        <v/>
      </c>
      <c r="AL1478" s="1" t="str">
        <f>IFERROR(__xludf.DUMMYFUNCTION("IFERROR(TRANSPOSE(SORT(TRANSPOSE(FILTER(AE1478:AI1478, AE1478:AI1478&lt;&gt;0)),1, FALSE)))"),"")</f>
        <v/>
      </c>
      <c r="AM1478" s="1" t="str">
        <f>IFERROR(__xludf.DUMMYFUNCTION("""COMPUTED_VALUE"""),"")</f>
        <v/>
      </c>
      <c r="AN1478" s="1" t="str">
        <f>IFERROR(__xludf.DUMMYFUNCTION("""COMPUTED_VALUE"""),"")</f>
        <v/>
      </c>
      <c r="AO1478" s="1" t="str">
        <f>IFERROR(__xludf.DUMMYFUNCTION("""COMPUTED_VALUE"""),"")</f>
        <v/>
      </c>
      <c r="AP1478" s="1" t="str">
        <f>IFERROR(__xludf.DUMMYFUNCTION("""COMPUTED_VALUE"""),"")</f>
        <v/>
      </c>
      <c r="AR1478" s="1" t="s">
        <v>25</v>
      </c>
      <c r="AS1478" s="1" t="s">
        <v>25</v>
      </c>
      <c r="AT1478" s="1" t="s">
        <v>25</v>
      </c>
      <c r="AU1478" s="1" t="s">
        <v>25</v>
      </c>
      <c r="AV1478" s="1" t="s">
        <v>25</v>
      </c>
      <c r="AY1478" s="1" t="s">
        <v>25</v>
      </c>
      <c r="AZ1478" s="1" t="s">
        <v>25</v>
      </c>
      <c r="BA1478" s="1" t="s">
        <v>25</v>
      </c>
      <c r="BB1478" s="1" t="s">
        <v>25</v>
      </c>
      <c r="BC1478" s="1" t="s">
        <v>25</v>
      </c>
      <c r="BD1478" s="1"/>
      <c r="BE1478" s="1"/>
      <c r="BF1478" s="1"/>
      <c r="BG1478" s="1"/>
      <c r="BH1478" s="1"/>
      <c r="BI1478" s="1"/>
      <c r="BJ1478" s="1"/>
      <c r="BL1478" s="1" t="s">
        <v>25</v>
      </c>
    </row>
    <row r="1479" ht="15.75" customHeight="1">
      <c r="A1479" s="1"/>
      <c r="B1479" s="1"/>
      <c r="C1479" s="1"/>
      <c r="D1479" s="1" t="s">
        <v>25</v>
      </c>
      <c r="E1479" s="1" t="s">
        <v>25</v>
      </c>
      <c r="F1479" s="1" t="s">
        <v>25</v>
      </c>
      <c r="G1479" s="1" t="s">
        <v>25</v>
      </c>
      <c r="H1479" s="1" t="s">
        <v>25</v>
      </c>
      <c r="M1479" s="1"/>
      <c r="N1479" s="1"/>
      <c r="O1479" s="1"/>
      <c r="P1479" s="1"/>
      <c r="Q1479" s="1"/>
      <c r="S1479" s="1" t="s">
        <v>25</v>
      </c>
      <c r="T1479" s="1" t="s">
        <v>25</v>
      </c>
      <c r="U1479" s="1" t="s">
        <v>25</v>
      </c>
      <c r="V1479" s="1" t="s">
        <v>25</v>
      </c>
      <c r="W1479" s="1" t="s">
        <v>25</v>
      </c>
      <c r="Y1479" s="1" t="str">
        <f>IFERROR(__xludf.DUMMYFUNCTION("UNIQUE(S1479:W1479, TRUE)"),"")</f>
        <v/>
      </c>
      <c r="AE1479" s="1" t="str">
        <f t="shared" ref="AE1479:AI1479" si="1479">IF($A1479&lt;&gt;"", COUNTIF($D1479:$H1479, "=" &amp; Y1479),"")</f>
        <v/>
      </c>
      <c r="AF1479" s="1" t="str">
        <f t="shared" si="1479"/>
        <v/>
      </c>
      <c r="AG1479" s="1" t="str">
        <f t="shared" si="1479"/>
        <v/>
      </c>
      <c r="AH1479" s="1" t="str">
        <f t="shared" si="1479"/>
        <v/>
      </c>
      <c r="AI1479" s="1" t="str">
        <f t="shared" si="1479"/>
        <v/>
      </c>
      <c r="AJ1479" s="1" t="str">
        <f t="shared" si="3"/>
        <v/>
      </c>
      <c r="AL1479" s="1" t="str">
        <f>IFERROR(__xludf.DUMMYFUNCTION("IFERROR(TRANSPOSE(SORT(TRANSPOSE(FILTER(AE1479:AI1479, AE1479:AI1479&lt;&gt;0)),1, FALSE)))"),"")</f>
        <v/>
      </c>
      <c r="AM1479" s="1" t="str">
        <f>IFERROR(__xludf.DUMMYFUNCTION("""COMPUTED_VALUE"""),"")</f>
        <v/>
      </c>
      <c r="AN1479" s="1" t="str">
        <f>IFERROR(__xludf.DUMMYFUNCTION("""COMPUTED_VALUE"""),"")</f>
        <v/>
      </c>
      <c r="AO1479" s="1" t="str">
        <f>IFERROR(__xludf.DUMMYFUNCTION("""COMPUTED_VALUE"""),"")</f>
        <v/>
      </c>
      <c r="AP1479" s="1" t="str">
        <f>IFERROR(__xludf.DUMMYFUNCTION("""COMPUTED_VALUE"""),"")</f>
        <v/>
      </c>
      <c r="AR1479" s="1" t="s">
        <v>25</v>
      </c>
      <c r="AS1479" s="1" t="s">
        <v>25</v>
      </c>
      <c r="AT1479" s="1" t="s">
        <v>25</v>
      </c>
      <c r="AU1479" s="1" t="s">
        <v>25</v>
      </c>
      <c r="AV1479" s="1" t="s">
        <v>25</v>
      </c>
      <c r="AY1479" s="1" t="s">
        <v>25</v>
      </c>
      <c r="AZ1479" s="1" t="s">
        <v>25</v>
      </c>
      <c r="BA1479" s="1" t="s">
        <v>25</v>
      </c>
      <c r="BB1479" s="1" t="s">
        <v>25</v>
      </c>
      <c r="BC1479" s="1" t="s">
        <v>25</v>
      </c>
      <c r="BD1479" s="1"/>
      <c r="BE1479" s="1"/>
      <c r="BF1479" s="1"/>
      <c r="BG1479" s="1"/>
      <c r="BH1479" s="1"/>
      <c r="BI1479" s="1"/>
      <c r="BJ1479" s="1"/>
      <c r="BL1479" s="1" t="s">
        <v>25</v>
      </c>
    </row>
    <row r="1480" ht="15.75" customHeight="1">
      <c r="A1480" s="1"/>
      <c r="B1480" s="1"/>
      <c r="C1480" s="1"/>
      <c r="D1480" s="1" t="s">
        <v>25</v>
      </c>
      <c r="E1480" s="1" t="s">
        <v>25</v>
      </c>
      <c r="F1480" s="1" t="s">
        <v>25</v>
      </c>
      <c r="G1480" s="1" t="s">
        <v>25</v>
      </c>
      <c r="H1480" s="1" t="s">
        <v>25</v>
      </c>
      <c r="M1480" s="1"/>
      <c r="N1480" s="1"/>
      <c r="O1480" s="1"/>
      <c r="P1480" s="1"/>
      <c r="Q1480" s="1"/>
      <c r="S1480" s="1" t="s">
        <v>25</v>
      </c>
      <c r="T1480" s="1" t="s">
        <v>25</v>
      </c>
      <c r="U1480" s="1" t="s">
        <v>25</v>
      </c>
      <c r="V1480" s="1" t="s">
        <v>25</v>
      </c>
      <c r="W1480" s="1" t="s">
        <v>25</v>
      </c>
      <c r="Y1480" s="1" t="str">
        <f>IFERROR(__xludf.DUMMYFUNCTION("UNIQUE(S1480:W1480, TRUE)"),"")</f>
        <v/>
      </c>
      <c r="AE1480" s="1" t="str">
        <f t="shared" ref="AE1480:AI1480" si="1480">IF($A1480&lt;&gt;"", COUNTIF($D1480:$H1480, "=" &amp; Y1480),"")</f>
        <v/>
      </c>
      <c r="AF1480" s="1" t="str">
        <f t="shared" si="1480"/>
        <v/>
      </c>
      <c r="AG1480" s="1" t="str">
        <f t="shared" si="1480"/>
        <v/>
      </c>
      <c r="AH1480" s="1" t="str">
        <f t="shared" si="1480"/>
        <v/>
      </c>
      <c r="AI1480" s="1" t="str">
        <f t="shared" si="1480"/>
        <v/>
      </c>
      <c r="AJ1480" s="1" t="str">
        <f t="shared" si="3"/>
        <v/>
      </c>
      <c r="AL1480" s="1" t="str">
        <f>IFERROR(__xludf.DUMMYFUNCTION("IFERROR(TRANSPOSE(SORT(TRANSPOSE(FILTER(AE1480:AI1480, AE1480:AI1480&lt;&gt;0)),1, FALSE)))"),"")</f>
        <v/>
      </c>
      <c r="AM1480" s="1" t="str">
        <f>IFERROR(__xludf.DUMMYFUNCTION("""COMPUTED_VALUE"""),"")</f>
        <v/>
      </c>
      <c r="AN1480" s="1" t="str">
        <f>IFERROR(__xludf.DUMMYFUNCTION("""COMPUTED_VALUE"""),"")</f>
        <v/>
      </c>
      <c r="AO1480" s="1" t="str">
        <f>IFERROR(__xludf.DUMMYFUNCTION("""COMPUTED_VALUE"""),"")</f>
        <v/>
      </c>
      <c r="AP1480" s="1" t="str">
        <f>IFERROR(__xludf.DUMMYFUNCTION("""COMPUTED_VALUE"""),"")</f>
        <v/>
      </c>
      <c r="AR1480" s="1" t="s">
        <v>25</v>
      </c>
      <c r="AS1480" s="1" t="s">
        <v>25</v>
      </c>
      <c r="AT1480" s="1" t="s">
        <v>25</v>
      </c>
      <c r="AU1480" s="1" t="s">
        <v>25</v>
      </c>
      <c r="AV1480" s="1" t="s">
        <v>25</v>
      </c>
      <c r="AY1480" s="1" t="s">
        <v>25</v>
      </c>
      <c r="AZ1480" s="1" t="s">
        <v>25</v>
      </c>
      <c r="BA1480" s="1" t="s">
        <v>25</v>
      </c>
      <c r="BB1480" s="1" t="s">
        <v>25</v>
      </c>
      <c r="BC1480" s="1" t="s">
        <v>25</v>
      </c>
      <c r="BD1480" s="1"/>
      <c r="BE1480" s="1"/>
      <c r="BF1480" s="1"/>
      <c r="BG1480" s="1"/>
      <c r="BH1480" s="1"/>
      <c r="BI1480" s="1"/>
      <c r="BJ1480" s="1"/>
      <c r="BL1480" s="1" t="s">
        <v>25</v>
      </c>
    </row>
    <row r="1481" ht="15.75" customHeight="1">
      <c r="A1481" s="1"/>
      <c r="B1481" s="1"/>
      <c r="C1481" s="1"/>
      <c r="D1481" s="1" t="s">
        <v>25</v>
      </c>
      <c r="E1481" s="1" t="s">
        <v>25</v>
      </c>
      <c r="F1481" s="1" t="s">
        <v>25</v>
      </c>
      <c r="G1481" s="1" t="s">
        <v>25</v>
      </c>
      <c r="H1481" s="1" t="s">
        <v>25</v>
      </c>
      <c r="M1481" s="1"/>
      <c r="N1481" s="1"/>
      <c r="O1481" s="1"/>
      <c r="P1481" s="1"/>
      <c r="Q1481" s="1"/>
      <c r="S1481" s="1" t="s">
        <v>25</v>
      </c>
      <c r="T1481" s="1" t="s">
        <v>25</v>
      </c>
      <c r="U1481" s="1" t="s">
        <v>25</v>
      </c>
      <c r="V1481" s="1" t="s">
        <v>25</v>
      </c>
      <c r="W1481" s="1" t="s">
        <v>25</v>
      </c>
      <c r="Y1481" s="1" t="str">
        <f>IFERROR(__xludf.DUMMYFUNCTION("UNIQUE(S1481:W1481, TRUE)"),"")</f>
        <v/>
      </c>
      <c r="AE1481" s="1" t="str">
        <f t="shared" ref="AE1481:AI1481" si="1481">IF($A1481&lt;&gt;"", COUNTIF($D1481:$H1481, "=" &amp; Y1481),"")</f>
        <v/>
      </c>
      <c r="AF1481" s="1" t="str">
        <f t="shared" si="1481"/>
        <v/>
      </c>
      <c r="AG1481" s="1" t="str">
        <f t="shared" si="1481"/>
        <v/>
      </c>
      <c r="AH1481" s="1" t="str">
        <f t="shared" si="1481"/>
        <v/>
      </c>
      <c r="AI1481" s="1" t="str">
        <f t="shared" si="1481"/>
        <v/>
      </c>
      <c r="AJ1481" s="1" t="str">
        <f t="shared" si="3"/>
        <v/>
      </c>
      <c r="AL1481" s="1" t="str">
        <f>IFERROR(__xludf.DUMMYFUNCTION("IFERROR(TRANSPOSE(SORT(TRANSPOSE(FILTER(AE1481:AI1481, AE1481:AI1481&lt;&gt;0)),1, FALSE)))"),"")</f>
        <v/>
      </c>
      <c r="AM1481" s="1" t="str">
        <f>IFERROR(__xludf.DUMMYFUNCTION("""COMPUTED_VALUE"""),"")</f>
        <v/>
      </c>
      <c r="AN1481" s="1" t="str">
        <f>IFERROR(__xludf.DUMMYFUNCTION("""COMPUTED_VALUE"""),"")</f>
        <v/>
      </c>
      <c r="AO1481" s="1" t="str">
        <f>IFERROR(__xludf.DUMMYFUNCTION("""COMPUTED_VALUE"""),"")</f>
        <v/>
      </c>
      <c r="AP1481" s="1" t="str">
        <f>IFERROR(__xludf.DUMMYFUNCTION("""COMPUTED_VALUE"""),"")</f>
        <v/>
      </c>
      <c r="AR1481" s="1" t="s">
        <v>25</v>
      </c>
      <c r="AS1481" s="1" t="s">
        <v>25</v>
      </c>
      <c r="AT1481" s="1" t="s">
        <v>25</v>
      </c>
      <c r="AU1481" s="1" t="s">
        <v>25</v>
      </c>
      <c r="AV1481" s="1" t="s">
        <v>25</v>
      </c>
      <c r="AY1481" s="1" t="s">
        <v>25</v>
      </c>
      <c r="AZ1481" s="1" t="s">
        <v>25</v>
      </c>
      <c r="BA1481" s="1" t="s">
        <v>25</v>
      </c>
      <c r="BB1481" s="1" t="s">
        <v>25</v>
      </c>
      <c r="BC1481" s="1" t="s">
        <v>25</v>
      </c>
      <c r="BD1481" s="1"/>
      <c r="BE1481" s="1"/>
      <c r="BF1481" s="1"/>
      <c r="BG1481" s="1"/>
      <c r="BH1481" s="1"/>
      <c r="BI1481" s="1"/>
      <c r="BJ1481" s="1"/>
      <c r="BL1481" s="1" t="s">
        <v>25</v>
      </c>
    </row>
    <row r="1482" ht="15.75" customHeight="1">
      <c r="A1482" s="1"/>
      <c r="B1482" s="1"/>
      <c r="C1482" s="1"/>
      <c r="D1482" s="1" t="s">
        <v>25</v>
      </c>
      <c r="E1482" s="1" t="s">
        <v>25</v>
      </c>
      <c r="F1482" s="1" t="s">
        <v>25</v>
      </c>
      <c r="G1482" s="1" t="s">
        <v>25</v>
      </c>
      <c r="H1482" s="1" t="s">
        <v>25</v>
      </c>
      <c r="M1482" s="1"/>
      <c r="N1482" s="1"/>
      <c r="O1482" s="1"/>
      <c r="P1482" s="1"/>
      <c r="Q1482" s="1"/>
      <c r="S1482" s="1" t="s">
        <v>25</v>
      </c>
      <c r="T1482" s="1" t="s">
        <v>25</v>
      </c>
      <c r="U1482" s="1" t="s">
        <v>25</v>
      </c>
      <c r="V1482" s="1" t="s">
        <v>25</v>
      </c>
      <c r="W1482" s="1" t="s">
        <v>25</v>
      </c>
      <c r="Y1482" s="1" t="str">
        <f>IFERROR(__xludf.DUMMYFUNCTION("UNIQUE(S1482:W1482, TRUE)"),"")</f>
        <v/>
      </c>
      <c r="AE1482" s="1" t="str">
        <f t="shared" ref="AE1482:AI1482" si="1482">IF($A1482&lt;&gt;"", COUNTIF($D1482:$H1482, "=" &amp; Y1482),"")</f>
        <v/>
      </c>
      <c r="AF1482" s="1" t="str">
        <f t="shared" si="1482"/>
        <v/>
      </c>
      <c r="AG1482" s="1" t="str">
        <f t="shared" si="1482"/>
        <v/>
      </c>
      <c r="AH1482" s="1" t="str">
        <f t="shared" si="1482"/>
        <v/>
      </c>
      <c r="AI1482" s="1" t="str">
        <f t="shared" si="1482"/>
        <v/>
      </c>
      <c r="AJ1482" s="1" t="str">
        <f t="shared" si="3"/>
        <v/>
      </c>
      <c r="AL1482" s="1" t="str">
        <f>IFERROR(__xludf.DUMMYFUNCTION("IFERROR(TRANSPOSE(SORT(TRANSPOSE(FILTER(AE1482:AI1482, AE1482:AI1482&lt;&gt;0)),1, FALSE)))"),"")</f>
        <v/>
      </c>
      <c r="AM1482" s="1" t="str">
        <f>IFERROR(__xludf.DUMMYFUNCTION("""COMPUTED_VALUE"""),"")</f>
        <v/>
      </c>
      <c r="AN1482" s="1" t="str">
        <f>IFERROR(__xludf.DUMMYFUNCTION("""COMPUTED_VALUE"""),"")</f>
        <v/>
      </c>
      <c r="AO1482" s="1" t="str">
        <f>IFERROR(__xludf.DUMMYFUNCTION("""COMPUTED_VALUE"""),"")</f>
        <v/>
      </c>
      <c r="AP1482" s="1" t="str">
        <f>IFERROR(__xludf.DUMMYFUNCTION("""COMPUTED_VALUE"""),"")</f>
        <v/>
      </c>
      <c r="AR1482" s="1" t="s">
        <v>25</v>
      </c>
      <c r="AS1482" s="1" t="s">
        <v>25</v>
      </c>
      <c r="AT1482" s="1" t="s">
        <v>25</v>
      </c>
      <c r="AU1482" s="1" t="s">
        <v>25</v>
      </c>
      <c r="AV1482" s="1" t="s">
        <v>25</v>
      </c>
      <c r="AY1482" s="1" t="s">
        <v>25</v>
      </c>
      <c r="AZ1482" s="1" t="s">
        <v>25</v>
      </c>
      <c r="BA1482" s="1" t="s">
        <v>25</v>
      </c>
      <c r="BB1482" s="1" t="s">
        <v>25</v>
      </c>
      <c r="BC1482" s="1" t="s">
        <v>25</v>
      </c>
      <c r="BD1482" s="1"/>
      <c r="BE1482" s="1"/>
      <c r="BF1482" s="1"/>
      <c r="BG1482" s="1"/>
      <c r="BH1482" s="1"/>
      <c r="BI1482" s="1"/>
      <c r="BJ1482" s="1"/>
      <c r="BL1482" s="1" t="s">
        <v>25</v>
      </c>
    </row>
    <row r="1483" ht="15.75" customHeight="1">
      <c r="A1483" s="1"/>
      <c r="B1483" s="1"/>
      <c r="C1483" s="1"/>
      <c r="D1483" s="1" t="s">
        <v>25</v>
      </c>
      <c r="E1483" s="1" t="s">
        <v>25</v>
      </c>
      <c r="F1483" s="1" t="s">
        <v>25</v>
      </c>
      <c r="G1483" s="1" t="s">
        <v>25</v>
      </c>
      <c r="H1483" s="1" t="s">
        <v>25</v>
      </c>
      <c r="M1483" s="1"/>
      <c r="N1483" s="1"/>
      <c r="O1483" s="1"/>
      <c r="P1483" s="1"/>
      <c r="Q1483" s="1"/>
      <c r="S1483" s="1" t="s">
        <v>25</v>
      </c>
      <c r="T1483" s="1" t="s">
        <v>25</v>
      </c>
      <c r="U1483" s="1" t="s">
        <v>25</v>
      </c>
      <c r="V1483" s="1" t="s">
        <v>25</v>
      </c>
      <c r="W1483" s="1" t="s">
        <v>25</v>
      </c>
      <c r="Y1483" s="1" t="str">
        <f>IFERROR(__xludf.DUMMYFUNCTION("UNIQUE(S1483:W1483, TRUE)"),"")</f>
        <v/>
      </c>
      <c r="AE1483" s="1" t="str">
        <f t="shared" ref="AE1483:AI1483" si="1483">IF($A1483&lt;&gt;"", COUNTIF($D1483:$H1483, "=" &amp; Y1483),"")</f>
        <v/>
      </c>
      <c r="AF1483" s="1" t="str">
        <f t="shared" si="1483"/>
        <v/>
      </c>
      <c r="AG1483" s="1" t="str">
        <f t="shared" si="1483"/>
        <v/>
      </c>
      <c r="AH1483" s="1" t="str">
        <f t="shared" si="1483"/>
        <v/>
      </c>
      <c r="AI1483" s="1" t="str">
        <f t="shared" si="1483"/>
        <v/>
      </c>
      <c r="AJ1483" s="1" t="str">
        <f t="shared" si="3"/>
        <v/>
      </c>
      <c r="AL1483" s="1" t="str">
        <f>IFERROR(__xludf.DUMMYFUNCTION("IFERROR(TRANSPOSE(SORT(TRANSPOSE(FILTER(AE1483:AI1483, AE1483:AI1483&lt;&gt;0)),1, FALSE)))"),"")</f>
        <v/>
      </c>
      <c r="AM1483" s="1" t="str">
        <f>IFERROR(__xludf.DUMMYFUNCTION("""COMPUTED_VALUE"""),"")</f>
        <v/>
      </c>
      <c r="AN1483" s="1" t="str">
        <f>IFERROR(__xludf.DUMMYFUNCTION("""COMPUTED_VALUE"""),"")</f>
        <v/>
      </c>
      <c r="AO1483" s="1" t="str">
        <f>IFERROR(__xludf.DUMMYFUNCTION("""COMPUTED_VALUE"""),"")</f>
        <v/>
      </c>
      <c r="AP1483" s="1" t="str">
        <f>IFERROR(__xludf.DUMMYFUNCTION("""COMPUTED_VALUE"""),"")</f>
        <v/>
      </c>
      <c r="AR1483" s="1" t="s">
        <v>25</v>
      </c>
      <c r="AS1483" s="1" t="s">
        <v>25</v>
      </c>
      <c r="AT1483" s="1" t="s">
        <v>25</v>
      </c>
      <c r="AU1483" s="1" t="s">
        <v>25</v>
      </c>
      <c r="AV1483" s="1" t="s">
        <v>25</v>
      </c>
      <c r="AY1483" s="1" t="s">
        <v>25</v>
      </c>
      <c r="AZ1483" s="1" t="s">
        <v>25</v>
      </c>
      <c r="BA1483" s="1" t="s">
        <v>25</v>
      </c>
      <c r="BB1483" s="1" t="s">
        <v>25</v>
      </c>
      <c r="BC1483" s="1" t="s">
        <v>25</v>
      </c>
      <c r="BD1483" s="1"/>
      <c r="BE1483" s="1"/>
      <c r="BF1483" s="1"/>
      <c r="BG1483" s="1"/>
      <c r="BH1483" s="1"/>
      <c r="BI1483" s="1"/>
      <c r="BJ1483" s="1"/>
      <c r="BL1483" s="1" t="s">
        <v>25</v>
      </c>
    </row>
    <row r="1484" ht="15.75" customHeight="1">
      <c r="A1484" s="1"/>
      <c r="B1484" s="1"/>
      <c r="C1484" s="1"/>
      <c r="D1484" s="1" t="s">
        <v>25</v>
      </c>
      <c r="E1484" s="1" t="s">
        <v>25</v>
      </c>
      <c r="F1484" s="1" t="s">
        <v>25</v>
      </c>
      <c r="G1484" s="1" t="s">
        <v>25</v>
      </c>
      <c r="H1484" s="1" t="s">
        <v>25</v>
      </c>
      <c r="M1484" s="1"/>
      <c r="N1484" s="1"/>
      <c r="O1484" s="1"/>
      <c r="P1484" s="1"/>
      <c r="Q1484" s="1"/>
      <c r="S1484" s="1" t="s">
        <v>25</v>
      </c>
      <c r="T1484" s="1" t="s">
        <v>25</v>
      </c>
      <c r="U1484" s="1" t="s">
        <v>25</v>
      </c>
      <c r="V1484" s="1" t="s">
        <v>25</v>
      </c>
      <c r="W1484" s="1" t="s">
        <v>25</v>
      </c>
      <c r="Y1484" s="1" t="str">
        <f>IFERROR(__xludf.DUMMYFUNCTION("UNIQUE(S1484:W1484, TRUE)"),"")</f>
        <v/>
      </c>
      <c r="AE1484" s="1" t="str">
        <f t="shared" ref="AE1484:AI1484" si="1484">IF($A1484&lt;&gt;"", COUNTIF($D1484:$H1484, "=" &amp; Y1484),"")</f>
        <v/>
      </c>
      <c r="AF1484" s="1" t="str">
        <f t="shared" si="1484"/>
        <v/>
      </c>
      <c r="AG1484" s="1" t="str">
        <f t="shared" si="1484"/>
        <v/>
      </c>
      <c r="AH1484" s="1" t="str">
        <f t="shared" si="1484"/>
        <v/>
      </c>
      <c r="AI1484" s="1" t="str">
        <f t="shared" si="1484"/>
        <v/>
      </c>
      <c r="AJ1484" s="1" t="str">
        <f t="shared" si="3"/>
        <v/>
      </c>
      <c r="AL1484" s="1" t="str">
        <f>IFERROR(__xludf.DUMMYFUNCTION("IFERROR(TRANSPOSE(SORT(TRANSPOSE(FILTER(AE1484:AI1484, AE1484:AI1484&lt;&gt;0)),1, FALSE)))"),"")</f>
        <v/>
      </c>
      <c r="AM1484" s="1" t="str">
        <f>IFERROR(__xludf.DUMMYFUNCTION("""COMPUTED_VALUE"""),"")</f>
        <v/>
      </c>
      <c r="AN1484" s="1" t="str">
        <f>IFERROR(__xludf.DUMMYFUNCTION("""COMPUTED_VALUE"""),"")</f>
        <v/>
      </c>
      <c r="AO1484" s="1" t="str">
        <f>IFERROR(__xludf.DUMMYFUNCTION("""COMPUTED_VALUE"""),"")</f>
        <v/>
      </c>
      <c r="AP1484" s="1" t="str">
        <f>IFERROR(__xludf.DUMMYFUNCTION("""COMPUTED_VALUE"""),"")</f>
        <v/>
      </c>
      <c r="AR1484" s="1" t="s">
        <v>25</v>
      </c>
      <c r="AS1484" s="1" t="s">
        <v>25</v>
      </c>
      <c r="AT1484" s="1" t="s">
        <v>25</v>
      </c>
      <c r="AU1484" s="1" t="s">
        <v>25</v>
      </c>
      <c r="AV1484" s="1" t="s">
        <v>25</v>
      </c>
      <c r="AY1484" s="1" t="s">
        <v>25</v>
      </c>
      <c r="AZ1484" s="1" t="s">
        <v>25</v>
      </c>
      <c r="BA1484" s="1" t="s">
        <v>25</v>
      </c>
      <c r="BB1484" s="1" t="s">
        <v>25</v>
      </c>
      <c r="BC1484" s="1" t="s">
        <v>25</v>
      </c>
      <c r="BD1484" s="1"/>
      <c r="BE1484" s="1"/>
      <c r="BF1484" s="1"/>
      <c r="BG1484" s="1"/>
      <c r="BH1484" s="1"/>
      <c r="BI1484" s="1"/>
      <c r="BJ1484" s="1"/>
      <c r="BL1484" s="1" t="s">
        <v>25</v>
      </c>
    </row>
    <row r="1485" ht="15.75" customHeight="1">
      <c r="A1485" s="1"/>
      <c r="B1485" s="1"/>
      <c r="C1485" s="1"/>
      <c r="D1485" s="1" t="s">
        <v>25</v>
      </c>
      <c r="E1485" s="1" t="s">
        <v>25</v>
      </c>
      <c r="F1485" s="1" t="s">
        <v>25</v>
      </c>
      <c r="G1485" s="1" t="s">
        <v>25</v>
      </c>
      <c r="H1485" s="1" t="s">
        <v>25</v>
      </c>
      <c r="M1485" s="1"/>
      <c r="N1485" s="1"/>
      <c r="O1485" s="1"/>
      <c r="P1485" s="1"/>
      <c r="Q1485" s="1"/>
      <c r="S1485" s="1" t="s">
        <v>25</v>
      </c>
      <c r="T1485" s="1" t="s">
        <v>25</v>
      </c>
      <c r="U1485" s="1" t="s">
        <v>25</v>
      </c>
      <c r="V1485" s="1" t="s">
        <v>25</v>
      </c>
      <c r="W1485" s="1" t="s">
        <v>25</v>
      </c>
      <c r="Y1485" s="1" t="str">
        <f>IFERROR(__xludf.DUMMYFUNCTION("UNIQUE(S1485:W1485, TRUE)"),"")</f>
        <v/>
      </c>
      <c r="AE1485" s="1" t="str">
        <f t="shared" ref="AE1485:AI1485" si="1485">IF($A1485&lt;&gt;"", COUNTIF($D1485:$H1485, "=" &amp; Y1485),"")</f>
        <v/>
      </c>
      <c r="AF1485" s="1" t="str">
        <f t="shared" si="1485"/>
        <v/>
      </c>
      <c r="AG1485" s="1" t="str">
        <f t="shared" si="1485"/>
        <v/>
      </c>
      <c r="AH1485" s="1" t="str">
        <f t="shared" si="1485"/>
        <v/>
      </c>
      <c r="AI1485" s="1" t="str">
        <f t="shared" si="1485"/>
        <v/>
      </c>
      <c r="AJ1485" s="1" t="str">
        <f t="shared" si="3"/>
        <v/>
      </c>
      <c r="AL1485" s="1" t="str">
        <f>IFERROR(__xludf.DUMMYFUNCTION("IFERROR(TRANSPOSE(SORT(TRANSPOSE(FILTER(AE1485:AI1485, AE1485:AI1485&lt;&gt;0)),1, FALSE)))"),"")</f>
        <v/>
      </c>
      <c r="AM1485" s="1" t="str">
        <f>IFERROR(__xludf.DUMMYFUNCTION("""COMPUTED_VALUE"""),"")</f>
        <v/>
      </c>
      <c r="AN1485" s="1" t="str">
        <f>IFERROR(__xludf.DUMMYFUNCTION("""COMPUTED_VALUE"""),"")</f>
        <v/>
      </c>
      <c r="AO1485" s="1" t="str">
        <f>IFERROR(__xludf.DUMMYFUNCTION("""COMPUTED_VALUE"""),"")</f>
        <v/>
      </c>
      <c r="AP1485" s="1" t="str">
        <f>IFERROR(__xludf.DUMMYFUNCTION("""COMPUTED_VALUE"""),"")</f>
        <v/>
      </c>
      <c r="AR1485" s="1" t="s">
        <v>25</v>
      </c>
      <c r="AS1485" s="1" t="s">
        <v>25</v>
      </c>
      <c r="AT1485" s="1" t="s">
        <v>25</v>
      </c>
      <c r="AU1485" s="1" t="s">
        <v>25</v>
      </c>
      <c r="AV1485" s="1" t="s">
        <v>25</v>
      </c>
      <c r="AY1485" s="1" t="s">
        <v>25</v>
      </c>
      <c r="AZ1485" s="1" t="s">
        <v>25</v>
      </c>
      <c r="BA1485" s="1" t="s">
        <v>25</v>
      </c>
      <c r="BB1485" s="1" t="s">
        <v>25</v>
      </c>
      <c r="BC1485" s="1" t="s">
        <v>25</v>
      </c>
      <c r="BD1485" s="1"/>
      <c r="BE1485" s="1"/>
      <c r="BF1485" s="1"/>
      <c r="BG1485" s="1"/>
      <c r="BH1485" s="1"/>
      <c r="BI1485" s="1"/>
      <c r="BJ1485" s="1"/>
      <c r="BL1485" s="1" t="s">
        <v>25</v>
      </c>
    </row>
    <row r="1486" ht="15.75" customHeight="1">
      <c r="A1486" s="1"/>
      <c r="B1486" s="1"/>
      <c r="C1486" s="1"/>
      <c r="D1486" s="1" t="s">
        <v>25</v>
      </c>
      <c r="E1486" s="1" t="s">
        <v>25</v>
      </c>
      <c r="F1486" s="1" t="s">
        <v>25</v>
      </c>
      <c r="G1486" s="1" t="s">
        <v>25</v>
      </c>
      <c r="H1486" s="1" t="s">
        <v>25</v>
      </c>
      <c r="M1486" s="1"/>
      <c r="N1486" s="1"/>
      <c r="O1486" s="1"/>
      <c r="P1486" s="1"/>
      <c r="Q1486" s="1"/>
      <c r="S1486" s="1" t="s">
        <v>25</v>
      </c>
      <c r="T1486" s="1" t="s">
        <v>25</v>
      </c>
      <c r="U1486" s="1" t="s">
        <v>25</v>
      </c>
      <c r="V1486" s="1" t="s">
        <v>25</v>
      </c>
      <c r="W1486" s="1" t="s">
        <v>25</v>
      </c>
      <c r="Y1486" s="1" t="str">
        <f>IFERROR(__xludf.DUMMYFUNCTION("UNIQUE(S1486:W1486, TRUE)"),"")</f>
        <v/>
      </c>
      <c r="AE1486" s="1" t="str">
        <f t="shared" ref="AE1486:AI1486" si="1486">IF($A1486&lt;&gt;"", COUNTIF($D1486:$H1486, "=" &amp; Y1486),"")</f>
        <v/>
      </c>
      <c r="AF1486" s="1" t="str">
        <f t="shared" si="1486"/>
        <v/>
      </c>
      <c r="AG1486" s="1" t="str">
        <f t="shared" si="1486"/>
        <v/>
      </c>
      <c r="AH1486" s="1" t="str">
        <f t="shared" si="1486"/>
        <v/>
      </c>
      <c r="AI1486" s="1" t="str">
        <f t="shared" si="1486"/>
        <v/>
      </c>
      <c r="AJ1486" s="1" t="str">
        <f t="shared" si="3"/>
        <v/>
      </c>
      <c r="AL1486" s="1" t="str">
        <f>IFERROR(__xludf.DUMMYFUNCTION("IFERROR(TRANSPOSE(SORT(TRANSPOSE(FILTER(AE1486:AI1486, AE1486:AI1486&lt;&gt;0)),1, FALSE)))"),"")</f>
        <v/>
      </c>
      <c r="AM1486" s="1" t="str">
        <f>IFERROR(__xludf.DUMMYFUNCTION("""COMPUTED_VALUE"""),"")</f>
        <v/>
      </c>
      <c r="AN1486" s="1" t="str">
        <f>IFERROR(__xludf.DUMMYFUNCTION("""COMPUTED_VALUE"""),"")</f>
        <v/>
      </c>
      <c r="AO1486" s="1" t="str">
        <f>IFERROR(__xludf.DUMMYFUNCTION("""COMPUTED_VALUE"""),"")</f>
        <v/>
      </c>
      <c r="AP1486" s="1" t="str">
        <f>IFERROR(__xludf.DUMMYFUNCTION("""COMPUTED_VALUE"""),"")</f>
        <v/>
      </c>
      <c r="AR1486" s="1" t="s">
        <v>25</v>
      </c>
      <c r="AS1486" s="1" t="s">
        <v>25</v>
      </c>
      <c r="AT1486" s="1" t="s">
        <v>25</v>
      </c>
      <c r="AU1486" s="1" t="s">
        <v>25</v>
      </c>
      <c r="AV1486" s="1" t="s">
        <v>25</v>
      </c>
      <c r="AY1486" s="1" t="s">
        <v>25</v>
      </c>
      <c r="AZ1486" s="1" t="s">
        <v>25</v>
      </c>
      <c r="BA1486" s="1" t="s">
        <v>25</v>
      </c>
      <c r="BB1486" s="1" t="s">
        <v>25</v>
      </c>
      <c r="BC1486" s="1" t="s">
        <v>25</v>
      </c>
      <c r="BD1486" s="1"/>
      <c r="BE1486" s="1"/>
      <c r="BF1486" s="1"/>
      <c r="BG1486" s="1"/>
      <c r="BH1486" s="1"/>
      <c r="BI1486" s="1"/>
      <c r="BJ1486" s="1"/>
      <c r="BL1486" s="1" t="s">
        <v>25</v>
      </c>
    </row>
    <row r="1487" ht="15.75" customHeight="1">
      <c r="A1487" s="1"/>
      <c r="B1487" s="1"/>
      <c r="C1487" s="1"/>
      <c r="D1487" s="1" t="s">
        <v>25</v>
      </c>
      <c r="E1487" s="1" t="s">
        <v>25</v>
      </c>
      <c r="F1487" s="1" t="s">
        <v>25</v>
      </c>
      <c r="G1487" s="1" t="s">
        <v>25</v>
      </c>
      <c r="H1487" s="1" t="s">
        <v>25</v>
      </c>
      <c r="M1487" s="1"/>
      <c r="N1487" s="1"/>
      <c r="O1487" s="1"/>
      <c r="P1487" s="1"/>
      <c r="Q1487" s="1"/>
      <c r="S1487" s="1" t="s">
        <v>25</v>
      </c>
      <c r="T1487" s="1" t="s">
        <v>25</v>
      </c>
      <c r="U1487" s="1" t="s">
        <v>25</v>
      </c>
      <c r="V1487" s="1" t="s">
        <v>25</v>
      </c>
      <c r="W1487" s="1" t="s">
        <v>25</v>
      </c>
      <c r="Y1487" s="1" t="str">
        <f>IFERROR(__xludf.DUMMYFUNCTION("UNIQUE(S1487:W1487, TRUE)"),"")</f>
        <v/>
      </c>
      <c r="AE1487" s="1" t="str">
        <f t="shared" ref="AE1487:AI1487" si="1487">IF($A1487&lt;&gt;"", COUNTIF($D1487:$H1487, "=" &amp; Y1487),"")</f>
        <v/>
      </c>
      <c r="AF1487" s="1" t="str">
        <f t="shared" si="1487"/>
        <v/>
      </c>
      <c r="AG1487" s="1" t="str">
        <f t="shared" si="1487"/>
        <v/>
      </c>
      <c r="AH1487" s="1" t="str">
        <f t="shared" si="1487"/>
        <v/>
      </c>
      <c r="AI1487" s="1" t="str">
        <f t="shared" si="1487"/>
        <v/>
      </c>
      <c r="AJ1487" s="1" t="str">
        <f t="shared" si="3"/>
        <v/>
      </c>
      <c r="AL1487" s="1" t="str">
        <f>IFERROR(__xludf.DUMMYFUNCTION("IFERROR(TRANSPOSE(SORT(TRANSPOSE(FILTER(AE1487:AI1487, AE1487:AI1487&lt;&gt;0)),1, FALSE)))"),"")</f>
        <v/>
      </c>
      <c r="AM1487" s="1" t="str">
        <f>IFERROR(__xludf.DUMMYFUNCTION("""COMPUTED_VALUE"""),"")</f>
        <v/>
      </c>
      <c r="AN1487" s="1" t="str">
        <f>IFERROR(__xludf.DUMMYFUNCTION("""COMPUTED_VALUE"""),"")</f>
        <v/>
      </c>
      <c r="AO1487" s="1" t="str">
        <f>IFERROR(__xludf.DUMMYFUNCTION("""COMPUTED_VALUE"""),"")</f>
        <v/>
      </c>
      <c r="AP1487" s="1" t="str">
        <f>IFERROR(__xludf.DUMMYFUNCTION("""COMPUTED_VALUE"""),"")</f>
        <v/>
      </c>
      <c r="AR1487" s="1" t="s">
        <v>25</v>
      </c>
      <c r="AS1487" s="1" t="s">
        <v>25</v>
      </c>
      <c r="AT1487" s="1" t="s">
        <v>25</v>
      </c>
      <c r="AU1487" s="1" t="s">
        <v>25</v>
      </c>
      <c r="AV1487" s="1" t="s">
        <v>25</v>
      </c>
      <c r="AY1487" s="1" t="s">
        <v>25</v>
      </c>
      <c r="AZ1487" s="1" t="s">
        <v>25</v>
      </c>
      <c r="BA1487" s="1" t="s">
        <v>25</v>
      </c>
      <c r="BB1487" s="1" t="s">
        <v>25</v>
      </c>
      <c r="BC1487" s="1" t="s">
        <v>25</v>
      </c>
      <c r="BD1487" s="1"/>
      <c r="BE1487" s="1"/>
      <c r="BF1487" s="1"/>
      <c r="BG1487" s="1"/>
      <c r="BH1487" s="1"/>
      <c r="BI1487" s="1"/>
      <c r="BJ1487" s="1"/>
      <c r="BL1487" s="1" t="s">
        <v>25</v>
      </c>
    </row>
    <row r="1488" ht="15.75" customHeight="1">
      <c r="A1488" s="1"/>
      <c r="B1488" s="1"/>
      <c r="C1488" s="1"/>
      <c r="D1488" s="1" t="s">
        <v>25</v>
      </c>
      <c r="E1488" s="1" t="s">
        <v>25</v>
      </c>
      <c r="F1488" s="1" t="s">
        <v>25</v>
      </c>
      <c r="G1488" s="1" t="s">
        <v>25</v>
      </c>
      <c r="H1488" s="1" t="s">
        <v>25</v>
      </c>
      <c r="M1488" s="1"/>
      <c r="N1488" s="1"/>
      <c r="O1488" s="1"/>
      <c r="P1488" s="1"/>
      <c r="Q1488" s="1"/>
      <c r="S1488" s="1" t="s">
        <v>25</v>
      </c>
      <c r="T1488" s="1" t="s">
        <v>25</v>
      </c>
      <c r="U1488" s="1" t="s">
        <v>25</v>
      </c>
      <c r="V1488" s="1" t="s">
        <v>25</v>
      </c>
      <c r="W1488" s="1" t="s">
        <v>25</v>
      </c>
      <c r="Y1488" s="1" t="str">
        <f>IFERROR(__xludf.DUMMYFUNCTION("UNIQUE(S1488:W1488, TRUE)"),"")</f>
        <v/>
      </c>
      <c r="AE1488" s="1" t="str">
        <f t="shared" ref="AE1488:AI1488" si="1488">IF($A1488&lt;&gt;"", COUNTIF($D1488:$H1488, "=" &amp; Y1488),"")</f>
        <v/>
      </c>
      <c r="AF1488" s="1" t="str">
        <f t="shared" si="1488"/>
        <v/>
      </c>
      <c r="AG1488" s="1" t="str">
        <f t="shared" si="1488"/>
        <v/>
      </c>
      <c r="AH1488" s="1" t="str">
        <f t="shared" si="1488"/>
        <v/>
      </c>
      <c r="AI1488" s="1" t="str">
        <f t="shared" si="1488"/>
        <v/>
      </c>
      <c r="AJ1488" s="1" t="str">
        <f t="shared" si="3"/>
        <v/>
      </c>
      <c r="AL1488" s="1" t="str">
        <f>IFERROR(__xludf.DUMMYFUNCTION("IFERROR(TRANSPOSE(SORT(TRANSPOSE(FILTER(AE1488:AI1488, AE1488:AI1488&lt;&gt;0)),1, FALSE)))"),"")</f>
        <v/>
      </c>
      <c r="AM1488" s="1" t="str">
        <f>IFERROR(__xludf.DUMMYFUNCTION("""COMPUTED_VALUE"""),"")</f>
        <v/>
      </c>
      <c r="AN1488" s="1" t="str">
        <f>IFERROR(__xludf.DUMMYFUNCTION("""COMPUTED_VALUE"""),"")</f>
        <v/>
      </c>
      <c r="AO1488" s="1" t="str">
        <f>IFERROR(__xludf.DUMMYFUNCTION("""COMPUTED_VALUE"""),"")</f>
        <v/>
      </c>
      <c r="AP1488" s="1" t="str">
        <f>IFERROR(__xludf.DUMMYFUNCTION("""COMPUTED_VALUE"""),"")</f>
        <v/>
      </c>
      <c r="AR1488" s="1" t="s">
        <v>25</v>
      </c>
      <c r="AS1488" s="1" t="s">
        <v>25</v>
      </c>
      <c r="AT1488" s="1" t="s">
        <v>25</v>
      </c>
      <c r="AU1488" s="1" t="s">
        <v>25</v>
      </c>
      <c r="AV1488" s="1" t="s">
        <v>25</v>
      </c>
      <c r="AY1488" s="1" t="s">
        <v>25</v>
      </c>
      <c r="AZ1488" s="1" t="s">
        <v>25</v>
      </c>
      <c r="BA1488" s="1" t="s">
        <v>25</v>
      </c>
      <c r="BB1488" s="1" t="s">
        <v>25</v>
      </c>
      <c r="BC1488" s="1" t="s">
        <v>25</v>
      </c>
      <c r="BD1488" s="1"/>
      <c r="BE1488" s="1"/>
      <c r="BF1488" s="1"/>
      <c r="BG1488" s="1"/>
      <c r="BH1488" s="1"/>
      <c r="BI1488" s="1"/>
      <c r="BJ1488" s="1"/>
      <c r="BL1488" s="1" t="s">
        <v>25</v>
      </c>
    </row>
    <row r="1489" ht="15.75" customHeight="1">
      <c r="A1489" s="1"/>
      <c r="B1489" s="1"/>
      <c r="C1489" s="1"/>
      <c r="D1489" s="1" t="s">
        <v>25</v>
      </c>
      <c r="E1489" s="1" t="s">
        <v>25</v>
      </c>
      <c r="F1489" s="1" t="s">
        <v>25</v>
      </c>
      <c r="G1489" s="1" t="s">
        <v>25</v>
      </c>
      <c r="H1489" s="1" t="s">
        <v>25</v>
      </c>
      <c r="M1489" s="1"/>
      <c r="N1489" s="1"/>
      <c r="O1489" s="1"/>
      <c r="P1489" s="1"/>
      <c r="Q1489" s="1"/>
      <c r="S1489" s="1" t="s">
        <v>25</v>
      </c>
      <c r="T1489" s="1" t="s">
        <v>25</v>
      </c>
      <c r="U1489" s="1" t="s">
        <v>25</v>
      </c>
      <c r="V1489" s="1" t="s">
        <v>25</v>
      </c>
      <c r="W1489" s="1" t="s">
        <v>25</v>
      </c>
      <c r="Y1489" s="1" t="str">
        <f>IFERROR(__xludf.DUMMYFUNCTION("UNIQUE(S1489:W1489, TRUE)"),"")</f>
        <v/>
      </c>
      <c r="AE1489" s="1" t="str">
        <f t="shared" ref="AE1489:AI1489" si="1489">IF($A1489&lt;&gt;"", COUNTIF($D1489:$H1489, "=" &amp; Y1489),"")</f>
        <v/>
      </c>
      <c r="AF1489" s="1" t="str">
        <f t="shared" si="1489"/>
        <v/>
      </c>
      <c r="AG1489" s="1" t="str">
        <f t="shared" si="1489"/>
        <v/>
      </c>
      <c r="AH1489" s="1" t="str">
        <f t="shared" si="1489"/>
        <v/>
      </c>
      <c r="AI1489" s="1" t="str">
        <f t="shared" si="1489"/>
        <v/>
      </c>
      <c r="AJ1489" s="1" t="str">
        <f t="shared" si="3"/>
        <v/>
      </c>
      <c r="AL1489" s="1" t="str">
        <f>IFERROR(__xludf.DUMMYFUNCTION("IFERROR(TRANSPOSE(SORT(TRANSPOSE(FILTER(AE1489:AI1489, AE1489:AI1489&lt;&gt;0)),1, FALSE)))"),"")</f>
        <v/>
      </c>
      <c r="AM1489" s="1" t="str">
        <f>IFERROR(__xludf.DUMMYFUNCTION("""COMPUTED_VALUE"""),"")</f>
        <v/>
      </c>
      <c r="AN1489" s="1" t="str">
        <f>IFERROR(__xludf.DUMMYFUNCTION("""COMPUTED_VALUE"""),"")</f>
        <v/>
      </c>
      <c r="AO1489" s="1" t="str">
        <f>IFERROR(__xludf.DUMMYFUNCTION("""COMPUTED_VALUE"""),"")</f>
        <v/>
      </c>
      <c r="AP1489" s="1" t="str">
        <f>IFERROR(__xludf.DUMMYFUNCTION("""COMPUTED_VALUE"""),"")</f>
        <v/>
      </c>
      <c r="AR1489" s="1" t="s">
        <v>25</v>
      </c>
      <c r="AS1489" s="1" t="s">
        <v>25</v>
      </c>
      <c r="AT1489" s="1" t="s">
        <v>25</v>
      </c>
      <c r="AU1489" s="1" t="s">
        <v>25</v>
      </c>
      <c r="AV1489" s="1" t="s">
        <v>25</v>
      </c>
      <c r="AY1489" s="1" t="s">
        <v>25</v>
      </c>
      <c r="AZ1489" s="1" t="s">
        <v>25</v>
      </c>
      <c r="BA1489" s="1" t="s">
        <v>25</v>
      </c>
      <c r="BB1489" s="1" t="s">
        <v>25</v>
      </c>
      <c r="BC1489" s="1" t="s">
        <v>25</v>
      </c>
      <c r="BD1489" s="1"/>
      <c r="BE1489" s="1"/>
      <c r="BF1489" s="1"/>
      <c r="BG1489" s="1"/>
      <c r="BH1489" s="1"/>
      <c r="BI1489" s="1"/>
      <c r="BJ1489" s="1"/>
      <c r="BL1489" s="1" t="s">
        <v>25</v>
      </c>
    </row>
    <row r="1490" ht="15.75" customHeight="1">
      <c r="A1490" s="1"/>
      <c r="B1490" s="1"/>
      <c r="C1490" s="1"/>
      <c r="D1490" s="1" t="s">
        <v>25</v>
      </c>
      <c r="E1490" s="1" t="s">
        <v>25</v>
      </c>
      <c r="F1490" s="1" t="s">
        <v>25</v>
      </c>
      <c r="G1490" s="1" t="s">
        <v>25</v>
      </c>
      <c r="H1490" s="1" t="s">
        <v>25</v>
      </c>
      <c r="M1490" s="1"/>
      <c r="N1490" s="1"/>
      <c r="O1490" s="1"/>
      <c r="P1490" s="1"/>
      <c r="Q1490" s="1"/>
      <c r="S1490" s="1" t="s">
        <v>25</v>
      </c>
      <c r="T1490" s="1" t="s">
        <v>25</v>
      </c>
      <c r="U1490" s="1" t="s">
        <v>25</v>
      </c>
      <c r="V1490" s="1" t="s">
        <v>25</v>
      </c>
      <c r="W1490" s="1" t="s">
        <v>25</v>
      </c>
      <c r="Y1490" s="1" t="str">
        <f>IFERROR(__xludf.DUMMYFUNCTION("UNIQUE(S1490:W1490, TRUE)"),"")</f>
        <v/>
      </c>
      <c r="AE1490" s="1" t="str">
        <f t="shared" ref="AE1490:AI1490" si="1490">IF($A1490&lt;&gt;"", COUNTIF($D1490:$H1490, "=" &amp; Y1490),"")</f>
        <v/>
      </c>
      <c r="AF1490" s="1" t="str">
        <f t="shared" si="1490"/>
        <v/>
      </c>
      <c r="AG1490" s="1" t="str">
        <f t="shared" si="1490"/>
        <v/>
      </c>
      <c r="AH1490" s="1" t="str">
        <f t="shared" si="1490"/>
        <v/>
      </c>
      <c r="AI1490" s="1" t="str">
        <f t="shared" si="1490"/>
        <v/>
      </c>
      <c r="AJ1490" s="1" t="str">
        <f t="shared" si="3"/>
        <v/>
      </c>
      <c r="AL1490" s="1" t="str">
        <f>IFERROR(__xludf.DUMMYFUNCTION("IFERROR(TRANSPOSE(SORT(TRANSPOSE(FILTER(AE1490:AI1490, AE1490:AI1490&lt;&gt;0)),1, FALSE)))"),"")</f>
        <v/>
      </c>
      <c r="AM1490" s="1" t="str">
        <f>IFERROR(__xludf.DUMMYFUNCTION("""COMPUTED_VALUE"""),"")</f>
        <v/>
      </c>
      <c r="AN1490" s="1" t="str">
        <f>IFERROR(__xludf.DUMMYFUNCTION("""COMPUTED_VALUE"""),"")</f>
        <v/>
      </c>
      <c r="AO1490" s="1" t="str">
        <f>IFERROR(__xludf.DUMMYFUNCTION("""COMPUTED_VALUE"""),"")</f>
        <v/>
      </c>
      <c r="AP1490" s="1" t="str">
        <f>IFERROR(__xludf.DUMMYFUNCTION("""COMPUTED_VALUE"""),"")</f>
        <v/>
      </c>
      <c r="AR1490" s="1" t="s">
        <v>25</v>
      </c>
      <c r="AS1490" s="1" t="s">
        <v>25</v>
      </c>
      <c r="AT1490" s="1" t="s">
        <v>25</v>
      </c>
      <c r="AU1490" s="1" t="s">
        <v>25</v>
      </c>
      <c r="AV1490" s="1" t="s">
        <v>25</v>
      </c>
      <c r="AY1490" s="1" t="s">
        <v>25</v>
      </c>
      <c r="AZ1490" s="1" t="s">
        <v>25</v>
      </c>
      <c r="BA1490" s="1" t="s">
        <v>25</v>
      </c>
      <c r="BB1490" s="1" t="s">
        <v>25</v>
      </c>
      <c r="BC1490" s="1" t="s">
        <v>25</v>
      </c>
      <c r="BD1490" s="1"/>
      <c r="BE1490" s="1"/>
      <c r="BF1490" s="1"/>
      <c r="BG1490" s="1"/>
      <c r="BH1490" s="1"/>
      <c r="BI1490" s="1"/>
      <c r="BJ1490" s="1"/>
      <c r="BL1490" s="1" t="s">
        <v>25</v>
      </c>
    </row>
    <row r="1491" ht="15.75" customHeight="1">
      <c r="A1491" s="1"/>
      <c r="B1491" s="1"/>
      <c r="C1491" s="1"/>
      <c r="D1491" s="1" t="s">
        <v>25</v>
      </c>
      <c r="E1491" s="1" t="s">
        <v>25</v>
      </c>
      <c r="F1491" s="1" t="s">
        <v>25</v>
      </c>
      <c r="G1491" s="1" t="s">
        <v>25</v>
      </c>
      <c r="H1491" s="1" t="s">
        <v>25</v>
      </c>
      <c r="M1491" s="1"/>
      <c r="N1491" s="1"/>
      <c r="O1491" s="1"/>
      <c r="P1491" s="1"/>
      <c r="Q1491" s="1"/>
      <c r="S1491" s="1" t="s">
        <v>25</v>
      </c>
      <c r="T1491" s="1" t="s">
        <v>25</v>
      </c>
      <c r="U1491" s="1" t="s">
        <v>25</v>
      </c>
      <c r="V1491" s="1" t="s">
        <v>25</v>
      </c>
      <c r="W1491" s="1" t="s">
        <v>25</v>
      </c>
      <c r="Y1491" s="1" t="str">
        <f>IFERROR(__xludf.DUMMYFUNCTION("UNIQUE(S1491:W1491, TRUE)"),"")</f>
        <v/>
      </c>
      <c r="AE1491" s="1" t="str">
        <f t="shared" ref="AE1491:AI1491" si="1491">IF($A1491&lt;&gt;"", COUNTIF($D1491:$H1491, "=" &amp; Y1491),"")</f>
        <v/>
      </c>
      <c r="AF1491" s="1" t="str">
        <f t="shared" si="1491"/>
        <v/>
      </c>
      <c r="AG1491" s="1" t="str">
        <f t="shared" si="1491"/>
        <v/>
      </c>
      <c r="AH1491" s="1" t="str">
        <f t="shared" si="1491"/>
        <v/>
      </c>
      <c r="AI1491" s="1" t="str">
        <f t="shared" si="1491"/>
        <v/>
      </c>
      <c r="AJ1491" s="1" t="str">
        <f t="shared" si="3"/>
        <v/>
      </c>
      <c r="AL1491" s="1" t="str">
        <f>IFERROR(__xludf.DUMMYFUNCTION("IFERROR(TRANSPOSE(SORT(TRANSPOSE(FILTER(AE1491:AI1491, AE1491:AI1491&lt;&gt;0)),1, FALSE)))"),"")</f>
        <v/>
      </c>
      <c r="AM1491" s="1" t="str">
        <f>IFERROR(__xludf.DUMMYFUNCTION("""COMPUTED_VALUE"""),"")</f>
        <v/>
      </c>
      <c r="AN1491" s="1" t="str">
        <f>IFERROR(__xludf.DUMMYFUNCTION("""COMPUTED_VALUE"""),"")</f>
        <v/>
      </c>
      <c r="AO1491" s="1" t="str">
        <f>IFERROR(__xludf.DUMMYFUNCTION("""COMPUTED_VALUE"""),"")</f>
        <v/>
      </c>
      <c r="AP1491" s="1" t="str">
        <f>IFERROR(__xludf.DUMMYFUNCTION("""COMPUTED_VALUE"""),"")</f>
        <v/>
      </c>
      <c r="AR1491" s="1" t="s">
        <v>25</v>
      </c>
      <c r="AS1491" s="1" t="s">
        <v>25</v>
      </c>
      <c r="AT1491" s="1" t="s">
        <v>25</v>
      </c>
      <c r="AU1491" s="1" t="s">
        <v>25</v>
      </c>
      <c r="AV1491" s="1" t="s">
        <v>25</v>
      </c>
      <c r="AY1491" s="1" t="s">
        <v>25</v>
      </c>
      <c r="AZ1491" s="1" t="s">
        <v>25</v>
      </c>
      <c r="BA1491" s="1" t="s">
        <v>25</v>
      </c>
      <c r="BB1491" s="1" t="s">
        <v>25</v>
      </c>
      <c r="BC1491" s="1" t="s">
        <v>25</v>
      </c>
      <c r="BD1491" s="1"/>
      <c r="BE1491" s="1"/>
      <c r="BF1491" s="1"/>
      <c r="BG1491" s="1"/>
      <c r="BH1491" s="1"/>
      <c r="BI1491" s="1"/>
      <c r="BJ1491" s="1"/>
      <c r="BL1491" s="1" t="s">
        <v>25</v>
      </c>
    </row>
    <row r="1492" ht="15.75" customHeight="1">
      <c r="A1492" s="1"/>
      <c r="B1492" s="1"/>
      <c r="C1492" s="1"/>
      <c r="D1492" s="1" t="s">
        <v>25</v>
      </c>
      <c r="E1492" s="1" t="s">
        <v>25</v>
      </c>
      <c r="F1492" s="1" t="s">
        <v>25</v>
      </c>
      <c r="G1492" s="1" t="s">
        <v>25</v>
      </c>
      <c r="H1492" s="1" t="s">
        <v>25</v>
      </c>
      <c r="M1492" s="1"/>
      <c r="N1492" s="1"/>
      <c r="O1492" s="1"/>
      <c r="P1492" s="1"/>
      <c r="Q1492" s="1"/>
      <c r="S1492" s="1" t="s">
        <v>25</v>
      </c>
      <c r="T1492" s="1" t="s">
        <v>25</v>
      </c>
      <c r="U1492" s="1" t="s">
        <v>25</v>
      </c>
      <c r="V1492" s="1" t="s">
        <v>25</v>
      </c>
      <c r="W1492" s="1" t="s">
        <v>25</v>
      </c>
      <c r="Y1492" s="1" t="str">
        <f>IFERROR(__xludf.DUMMYFUNCTION("UNIQUE(S1492:W1492, TRUE)"),"")</f>
        <v/>
      </c>
      <c r="AE1492" s="1" t="str">
        <f t="shared" ref="AE1492:AI1492" si="1492">IF($A1492&lt;&gt;"", COUNTIF($D1492:$H1492, "=" &amp; Y1492),"")</f>
        <v/>
      </c>
      <c r="AF1492" s="1" t="str">
        <f t="shared" si="1492"/>
        <v/>
      </c>
      <c r="AG1492" s="1" t="str">
        <f t="shared" si="1492"/>
        <v/>
      </c>
      <c r="AH1492" s="1" t="str">
        <f t="shared" si="1492"/>
        <v/>
      </c>
      <c r="AI1492" s="1" t="str">
        <f t="shared" si="1492"/>
        <v/>
      </c>
      <c r="AJ1492" s="1" t="str">
        <f t="shared" si="3"/>
        <v/>
      </c>
      <c r="AL1492" s="1" t="str">
        <f>IFERROR(__xludf.DUMMYFUNCTION("IFERROR(TRANSPOSE(SORT(TRANSPOSE(FILTER(AE1492:AI1492, AE1492:AI1492&lt;&gt;0)),1, FALSE)))"),"")</f>
        <v/>
      </c>
      <c r="AM1492" s="1" t="str">
        <f>IFERROR(__xludf.DUMMYFUNCTION("""COMPUTED_VALUE"""),"")</f>
        <v/>
      </c>
      <c r="AN1492" s="1" t="str">
        <f>IFERROR(__xludf.DUMMYFUNCTION("""COMPUTED_VALUE"""),"")</f>
        <v/>
      </c>
      <c r="AO1492" s="1" t="str">
        <f>IFERROR(__xludf.DUMMYFUNCTION("""COMPUTED_VALUE"""),"")</f>
        <v/>
      </c>
      <c r="AP1492" s="1" t="str">
        <f>IFERROR(__xludf.DUMMYFUNCTION("""COMPUTED_VALUE"""),"")</f>
        <v/>
      </c>
      <c r="AR1492" s="1" t="s">
        <v>25</v>
      </c>
      <c r="AS1492" s="1" t="s">
        <v>25</v>
      </c>
      <c r="AT1492" s="1" t="s">
        <v>25</v>
      </c>
      <c r="AU1492" s="1" t="s">
        <v>25</v>
      </c>
      <c r="AV1492" s="1" t="s">
        <v>25</v>
      </c>
      <c r="AY1492" s="1" t="s">
        <v>25</v>
      </c>
      <c r="AZ1492" s="1" t="s">
        <v>25</v>
      </c>
      <c r="BA1492" s="1" t="s">
        <v>25</v>
      </c>
      <c r="BB1492" s="1" t="s">
        <v>25</v>
      </c>
      <c r="BC1492" s="1" t="s">
        <v>25</v>
      </c>
      <c r="BD1492" s="1"/>
      <c r="BE1492" s="1"/>
      <c r="BF1492" s="1"/>
      <c r="BG1492" s="1"/>
      <c r="BH1492" s="1"/>
      <c r="BI1492" s="1"/>
      <c r="BJ1492" s="1"/>
      <c r="BL1492" s="1" t="s">
        <v>25</v>
      </c>
    </row>
    <row r="1493" ht="15.75" customHeight="1">
      <c r="A1493" s="1"/>
      <c r="B1493" s="1"/>
      <c r="C1493" s="1"/>
      <c r="D1493" s="1" t="s">
        <v>25</v>
      </c>
      <c r="E1493" s="1" t="s">
        <v>25</v>
      </c>
      <c r="F1493" s="1" t="s">
        <v>25</v>
      </c>
      <c r="G1493" s="1" t="s">
        <v>25</v>
      </c>
      <c r="H1493" s="1" t="s">
        <v>25</v>
      </c>
      <c r="M1493" s="1"/>
      <c r="N1493" s="1"/>
      <c r="O1493" s="1"/>
      <c r="P1493" s="1"/>
      <c r="Q1493" s="1"/>
      <c r="S1493" s="1" t="s">
        <v>25</v>
      </c>
      <c r="T1493" s="1" t="s">
        <v>25</v>
      </c>
      <c r="U1493" s="1" t="s">
        <v>25</v>
      </c>
      <c r="V1493" s="1" t="s">
        <v>25</v>
      </c>
      <c r="W1493" s="1" t="s">
        <v>25</v>
      </c>
      <c r="Y1493" s="1" t="str">
        <f>IFERROR(__xludf.DUMMYFUNCTION("UNIQUE(S1493:W1493, TRUE)"),"")</f>
        <v/>
      </c>
      <c r="AE1493" s="1" t="str">
        <f t="shared" ref="AE1493:AI1493" si="1493">IF($A1493&lt;&gt;"", COUNTIF($D1493:$H1493, "=" &amp; Y1493),"")</f>
        <v/>
      </c>
      <c r="AF1493" s="1" t="str">
        <f t="shared" si="1493"/>
        <v/>
      </c>
      <c r="AG1493" s="1" t="str">
        <f t="shared" si="1493"/>
        <v/>
      </c>
      <c r="AH1493" s="1" t="str">
        <f t="shared" si="1493"/>
        <v/>
      </c>
      <c r="AI1493" s="1" t="str">
        <f t="shared" si="1493"/>
        <v/>
      </c>
      <c r="AJ1493" s="1" t="str">
        <f t="shared" si="3"/>
        <v/>
      </c>
      <c r="AL1493" s="1" t="str">
        <f>IFERROR(__xludf.DUMMYFUNCTION("IFERROR(TRANSPOSE(SORT(TRANSPOSE(FILTER(AE1493:AI1493, AE1493:AI1493&lt;&gt;0)),1, FALSE)))"),"")</f>
        <v/>
      </c>
      <c r="AM1493" s="1" t="str">
        <f>IFERROR(__xludf.DUMMYFUNCTION("""COMPUTED_VALUE"""),"")</f>
        <v/>
      </c>
      <c r="AN1493" s="1" t="str">
        <f>IFERROR(__xludf.DUMMYFUNCTION("""COMPUTED_VALUE"""),"")</f>
        <v/>
      </c>
      <c r="AO1493" s="1" t="str">
        <f>IFERROR(__xludf.DUMMYFUNCTION("""COMPUTED_VALUE"""),"")</f>
        <v/>
      </c>
      <c r="AP1493" s="1" t="str">
        <f>IFERROR(__xludf.DUMMYFUNCTION("""COMPUTED_VALUE"""),"")</f>
        <v/>
      </c>
      <c r="AR1493" s="1" t="s">
        <v>25</v>
      </c>
      <c r="AS1493" s="1" t="s">
        <v>25</v>
      </c>
      <c r="AT1493" s="1" t="s">
        <v>25</v>
      </c>
      <c r="AU1493" s="1" t="s">
        <v>25</v>
      </c>
      <c r="AV1493" s="1" t="s">
        <v>25</v>
      </c>
      <c r="AY1493" s="1" t="s">
        <v>25</v>
      </c>
      <c r="AZ1493" s="1" t="s">
        <v>25</v>
      </c>
      <c r="BA1493" s="1" t="s">
        <v>25</v>
      </c>
      <c r="BB1493" s="1" t="s">
        <v>25</v>
      </c>
      <c r="BC1493" s="1" t="s">
        <v>25</v>
      </c>
      <c r="BD1493" s="1"/>
      <c r="BE1493" s="1"/>
      <c r="BF1493" s="1"/>
      <c r="BG1493" s="1"/>
      <c r="BH1493" s="1"/>
      <c r="BI1493" s="1"/>
      <c r="BJ1493" s="1"/>
      <c r="BL1493" s="1" t="s">
        <v>25</v>
      </c>
    </row>
    <row r="1494" ht="15.75" customHeight="1">
      <c r="A1494" s="1"/>
      <c r="B1494" s="1"/>
      <c r="C1494" s="1"/>
      <c r="D1494" s="1" t="s">
        <v>25</v>
      </c>
      <c r="E1494" s="1" t="s">
        <v>25</v>
      </c>
      <c r="F1494" s="1" t="s">
        <v>25</v>
      </c>
      <c r="G1494" s="1" t="s">
        <v>25</v>
      </c>
      <c r="H1494" s="1" t="s">
        <v>25</v>
      </c>
      <c r="M1494" s="1"/>
      <c r="N1494" s="1"/>
      <c r="O1494" s="1"/>
      <c r="P1494" s="1"/>
      <c r="Q1494" s="1"/>
      <c r="S1494" s="1" t="s">
        <v>25</v>
      </c>
      <c r="T1494" s="1" t="s">
        <v>25</v>
      </c>
      <c r="U1494" s="1" t="s">
        <v>25</v>
      </c>
      <c r="V1494" s="1" t="s">
        <v>25</v>
      </c>
      <c r="W1494" s="1" t="s">
        <v>25</v>
      </c>
      <c r="Y1494" s="1" t="str">
        <f>IFERROR(__xludf.DUMMYFUNCTION("UNIQUE(S1494:W1494, TRUE)"),"")</f>
        <v/>
      </c>
      <c r="AE1494" s="1" t="str">
        <f t="shared" ref="AE1494:AI1494" si="1494">IF($A1494&lt;&gt;"", COUNTIF($D1494:$H1494, "=" &amp; Y1494),"")</f>
        <v/>
      </c>
      <c r="AF1494" s="1" t="str">
        <f t="shared" si="1494"/>
        <v/>
      </c>
      <c r="AG1494" s="1" t="str">
        <f t="shared" si="1494"/>
        <v/>
      </c>
      <c r="AH1494" s="1" t="str">
        <f t="shared" si="1494"/>
        <v/>
      </c>
      <c r="AI1494" s="1" t="str">
        <f t="shared" si="1494"/>
        <v/>
      </c>
      <c r="AJ1494" s="1" t="str">
        <f t="shared" si="3"/>
        <v/>
      </c>
      <c r="AL1494" s="1" t="str">
        <f>IFERROR(__xludf.DUMMYFUNCTION("IFERROR(TRANSPOSE(SORT(TRANSPOSE(FILTER(AE1494:AI1494, AE1494:AI1494&lt;&gt;0)),1, FALSE)))"),"")</f>
        <v/>
      </c>
      <c r="AM1494" s="1" t="str">
        <f>IFERROR(__xludf.DUMMYFUNCTION("""COMPUTED_VALUE"""),"")</f>
        <v/>
      </c>
      <c r="AN1494" s="1" t="str">
        <f>IFERROR(__xludf.DUMMYFUNCTION("""COMPUTED_VALUE"""),"")</f>
        <v/>
      </c>
      <c r="AO1494" s="1" t="str">
        <f>IFERROR(__xludf.DUMMYFUNCTION("""COMPUTED_VALUE"""),"")</f>
        <v/>
      </c>
      <c r="AP1494" s="1" t="str">
        <f>IFERROR(__xludf.DUMMYFUNCTION("""COMPUTED_VALUE"""),"")</f>
        <v/>
      </c>
      <c r="AR1494" s="1" t="s">
        <v>25</v>
      </c>
      <c r="AS1494" s="1" t="s">
        <v>25</v>
      </c>
      <c r="AT1494" s="1" t="s">
        <v>25</v>
      </c>
      <c r="AU1494" s="1" t="s">
        <v>25</v>
      </c>
      <c r="AV1494" s="1" t="s">
        <v>25</v>
      </c>
      <c r="AY1494" s="1" t="s">
        <v>25</v>
      </c>
      <c r="AZ1494" s="1" t="s">
        <v>25</v>
      </c>
      <c r="BA1494" s="1" t="s">
        <v>25</v>
      </c>
      <c r="BB1494" s="1" t="s">
        <v>25</v>
      </c>
      <c r="BC1494" s="1" t="s">
        <v>25</v>
      </c>
      <c r="BD1494" s="1"/>
      <c r="BE1494" s="1"/>
      <c r="BF1494" s="1"/>
      <c r="BG1494" s="1"/>
      <c r="BH1494" s="1"/>
      <c r="BI1494" s="1"/>
      <c r="BJ1494" s="1"/>
      <c r="BL1494" s="1" t="s">
        <v>25</v>
      </c>
    </row>
    <row r="1495" ht="15.75" customHeight="1">
      <c r="A1495" s="1"/>
      <c r="B1495" s="1"/>
      <c r="C1495" s="1"/>
      <c r="D1495" s="1" t="s">
        <v>25</v>
      </c>
      <c r="E1495" s="1" t="s">
        <v>25</v>
      </c>
      <c r="F1495" s="1" t="s">
        <v>25</v>
      </c>
      <c r="G1495" s="1" t="s">
        <v>25</v>
      </c>
      <c r="H1495" s="1" t="s">
        <v>25</v>
      </c>
      <c r="M1495" s="1"/>
      <c r="N1495" s="1"/>
      <c r="O1495" s="1"/>
      <c r="P1495" s="1"/>
      <c r="Q1495" s="1"/>
      <c r="S1495" s="1" t="s">
        <v>25</v>
      </c>
      <c r="T1495" s="1" t="s">
        <v>25</v>
      </c>
      <c r="U1495" s="1" t="s">
        <v>25</v>
      </c>
      <c r="V1495" s="1" t="s">
        <v>25</v>
      </c>
      <c r="W1495" s="1" t="s">
        <v>25</v>
      </c>
      <c r="Y1495" s="1" t="str">
        <f>IFERROR(__xludf.DUMMYFUNCTION("UNIQUE(S1495:W1495, TRUE)"),"")</f>
        <v/>
      </c>
      <c r="AE1495" s="1" t="str">
        <f t="shared" ref="AE1495:AI1495" si="1495">IF($A1495&lt;&gt;"", COUNTIF($D1495:$H1495, "=" &amp; Y1495),"")</f>
        <v/>
      </c>
      <c r="AF1495" s="1" t="str">
        <f t="shared" si="1495"/>
        <v/>
      </c>
      <c r="AG1495" s="1" t="str">
        <f t="shared" si="1495"/>
        <v/>
      </c>
      <c r="AH1495" s="1" t="str">
        <f t="shared" si="1495"/>
        <v/>
      </c>
      <c r="AI1495" s="1" t="str">
        <f t="shared" si="1495"/>
        <v/>
      </c>
      <c r="AJ1495" s="1" t="str">
        <f t="shared" si="3"/>
        <v/>
      </c>
      <c r="AL1495" s="1" t="str">
        <f>IFERROR(__xludf.DUMMYFUNCTION("IFERROR(TRANSPOSE(SORT(TRANSPOSE(FILTER(AE1495:AI1495, AE1495:AI1495&lt;&gt;0)),1, FALSE)))"),"")</f>
        <v/>
      </c>
      <c r="AM1495" s="1" t="str">
        <f>IFERROR(__xludf.DUMMYFUNCTION("""COMPUTED_VALUE"""),"")</f>
        <v/>
      </c>
      <c r="AN1495" s="1" t="str">
        <f>IFERROR(__xludf.DUMMYFUNCTION("""COMPUTED_VALUE"""),"")</f>
        <v/>
      </c>
      <c r="AO1495" s="1" t="str">
        <f>IFERROR(__xludf.DUMMYFUNCTION("""COMPUTED_VALUE"""),"")</f>
        <v/>
      </c>
      <c r="AP1495" s="1" t="str">
        <f>IFERROR(__xludf.DUMMYFUNCTION("""COMPUTED_VALUE"""),"")</f>
        <v/>
      </c>
      <c r="AR1495" s="1" t="s">
        <v>25</v>
      </c>
      <c r="AS1495" s="1" t="s">
        <v>25</v>
      </c>
      <c r="AT1495" s="1" t="s">
        <v>25</v>
      </c>
      <c r="AU1495" s="1" t="s">
        <v>25</v>
      </c>
      <c r="AV1495" s="1" t="s">
        <v>25</v>
      </c>
      <c r="AY1495" s="1" t="s">
        <v>25</v>
      </c>
      <c r="AZ1495" s="1" t="s">
        <v>25</v>
      </c>
      <c r="BA1495" s="1" t="s">
        <v>25</v>
      </c>
      <c r="BB1495" s="1" t="s">
        <v>25</v>
      </c>
      <c r="BC1495" s="1" t="s">
        <v>25</v>
      </c>
      <c r="BD1495" s="1"/>
      <c r="BE1495" s="1"/>
      <c r="BF1495" s="1"/>
      <c r="BG1495" s="1"/>
      <c r="BH1495" s="1"/>
      <c r="BI1495" s="1"/>
      <c r="BJ1495" s="1"/>
      <c r="BL1495" s="1" t="s">
        <v>25</v>
      </c>
    </row>
    <row r="1496" ht="15.75" customHeight="1">
      <c r="A1496" s="1"/>
      <c r="B1496" s="1"/>
      <c r="C1496" s="1"/>
      <c r="D1496" s="1" t="s">
        <v>25</v>
      </c>
      <c r="E1496" s="1" t="s">
        <v>25</v>
      </c>
      <c r="F1496" s="1" t="s">
        <v>25</v>
      </c>
      <c r="G1496" s="1" t="s">
        <v>25</v>
      </c>
      <c r="H1496" s="1" t="s">
        <v>25</v>
      </c>
      <c r="M1496" s="1"/>
      <c r="N1496" s="1"/>
      <c r="O1496" s="1"/>
      <c r="P1496" s="1"/>
      <c r="Q1496" s="1"/>
      <c r="S1496" s="1" t="s">
        <v>25</v>
      </c>
      <c r="T1496" s="1" t="s">
        <v>25</v>
      </c>
      <c r="U1496" s="1" t="s">
        <v>25</v>
      </c>
      <c r="V1496" s="1" t="s">
        <v>25</v>
      </c>
      <c r="W1496" s="1" t="s">
        <v>25</v>
      </c>
      <c r="Y1496" s="1" t="str">
        <f>IFERROR(__xludf.DUMMYFUNCTION("UNIQUE(S1496:W1496, TRUE)"),"")</f>
        <v/>
      </c>
      <c r="AE1496" s="1" t="str">
        <f t="shared" ref="AE1496:AI1496" si="1496">IF($A1496&lt;&gt;"", COUNTIF($D1496:$H1496, "=" &amp; Y1496),"")</f>
        <v/>
      </c>
      <c r="AF1496" s="1" t="str">
        <f t="shared" si="1496"/>
        <v/>
      </c>
      <c r="AG1496" s="1" t="str">
        <f t="shared" si="1496"/>
        <v/>
      </c>
      <c r="AH1496" s="1" t="str">
        <f t="shared" si="1496"/>
        <v/>
      </c>
      <c r="AI1496" s="1" t="str">
        <f t="shared" si="1496"/>
        <v/>
      </c>
      <c r="AJ1496" s="1" t="str">
        <f t="shared" si="3"/>
        <v/>
      </c>
      <c r="AL1496" s="1" t="str">
        <f>IFERROR(__xludf.DUMMYFUNCTION("IFERROR(TRANSPOSE(SORT(TRANSPOSE(FILTER(AE1496:AI1496, AE1496:AI1496&lt;&gt;0)),1, FALSE)))"),"")</f>
        <v/>
      </c>
      <c r="AM1496" s="1" t="str">
        <f>IFERROR(__xludf.DUMMYFUNCTION("""COMPUTED_VALUE"""),"")</f>
        <v/>
      </c>
      <c r="AN1496" s="1" t="str">
        <f>IFERROR(__xludf.DUMMYFUNCTION("""COMPUTED_VALUE"""),"")</f>
        <v/>
      </c>
      <c r="AO1496" s="1" t="str">
        <f>IFERROR(__xludf.DUMMYFUNCTION("""COMPUTED_VALUE"""),"")</f>
        <v/>
      </c>
      <c r="AP1496" s="1" t="str">
        <f>IFERROR(__xludf.DUMMYFUNCTION("""COMPUTED_VALUE"""),"")</f>
        <v/>
      </c>
      <c r="AR1496" s="1" t="s">
        <v>25</v>
      </c>
      <c r="AS1496" s="1" t="s">
        <v>25</v>
      </c>
      <c r="AT1496" s="1" t="s">
        <v>25</v>
      </c>
      <c r="AU1496" s="1" t="s">
        <v>25</v>
      </c>
      <c r="AV1496" s="1" t="s">
        <v>25</v>
      </c>
      <c r="AY1496" s="1" t="s">
        <v>25</v>
      </c>
      <c r="AZ1496" s="1" t="s">
        <v>25</v>
      </c>
      <c r="BA1496" s="1" t="s">
        <v>25</v>
      </c>
      <c r="BB1496" s="1" t="s">
        <v>25</v>
      </c>
      <c r="BC1496" s="1" t="s">
        <v>25</v>
      </c>
      <c r="BD1496" s="1"/>
      <c r="BE1496" s="1"/>
      <c r="BF1496" s="1"/>
      <c r="BG1496" s="1"/>
      <c r="BH1496" s="1"/>
      <c r="BI1496" s="1"/>
      <c r="BJ1496" s="1"/>
      <c r="BL1496" s="1" t="s">
        <v>25</v>
      </c>
    </row>
    <row r="1497" ht="15.75" customHeight="1">
      <c r="A1497" s="1"/>
      <c r="B1497" s="1"/>
      <c r="C1497" s="1"/>
      <c r="D1497" s="1" t="s">
        <v>25</v>
      </c>
      <c r="E1497" s="1" t="s">
        <v>25</v>
      </c>
      <c r="F1497" s="1" t="s">
        <v>25</v>
      </c>
      <c r="G1497" s="1" t="s">
        <v>25</v>
      </c>
      <c r="H1497" s="1" t="s">
        <v>25</v>
      </c>
      <c r="M1497" s="1"/>
      <c r="N1497" s="1"/>
      <c r="O1497" s="1"/>
      <c r="P1497" s="1"/>
      <c r="Q1497" s="1"/>
      <c r="S1497" s="1" t="s">
        <v>25</v>
      </c>
      <c r="T1497" s="1" t="s">
        <v>25</v>
      </c>
      <c r="U1497" s="1" t="s">
        <v>25</v>
      </c>
      <c r="V1497" s="1" t="s">
        <v>25</v>
      </c>
      <c r="W1497" s="1" t="s">
        <v>25</v>
      </c>
      <c r="Y1497" s="1" t="str">
        <f>IFERROR(__xludf.DUMMYFUNCTION("UNIQUE(S1497:W1497, TRUE)"),"")</f>
        <v/>
      </c>
      <c r="AE1497" s="1" t="str">
        <f t="shared" ref="AE1497:AI1497" si="1497">IF($A1497&lt;&gt;"", COUNTIF($D1497:$H1497, "=" &amp; Y1497),"")</f>
        <v/>
      </c>
      <c r="AF1497" s="1" t="str">
        <f t="shared" si="1497"/>
        <v/>
      </c>
      <c r="AG1497" s="1" t="str">
        <f t="shared" si="1497"/>
        <v/>
      </c>
      <c r="AH1497" s="1" t="str">
        <f t="shared" si="1497"/>
        <v/>
      </c>
      <c r="AI1497" s="1" t="str">
        <f t="shared" si="1497"/>
        <v/>
      </c>
      <c r="AJ1497" s="1" t="str">
        <f t="shared" si="3"/>
        <v/>
      </c>
      <c r="AL1497" s="1" t="str">
        <f>IFERROR(__xludf.DUMMYFUNCTION("IFERROR(TRANSPOSE(SORT(TRANSPOSE(FILTER(AE1497:AI1497, AE1497:AI1497&lt;&gt;0)),1, FALSE)))"),"")</f>
        <v/>
      </c>
      <c r="AM1497" s="1" t="str">
        <f>IFERROR(__xludf.DUMMYFUNCTION("""COMPUTED_VALUE"""),"")</f>
        <v/>
      </c>
      <c r="AN1497" s="1" t="str">
        <f>IFERROR(__xludf.DUMMYFUNCTION("""COMPUTED_VALUE"""),"")</f>
        <v/>
      </c>
      <c r="AO1497" s="1" t="str">
        <f>IFERROR(__xludf.DUMMYFUNCTION("""COMPUTED_VALUE"""),"")</f>
        <v/>
      </c>
      <c r="AP1497" s="1" t="str">
        <f>IFERROR(__xludf.DUMMYFUNCTION("""COMPUTED_VALUE"""),"")</f>
        <v/>
      </c>
      <c r="AR1497" s="1" t="s">
        <v>25</v>
      </c>
      <c r="AS1497" s="1" t="s">
        <v>25</v>
      </c>
      <c r="AT1497" s="1" t="s">
        <v>25</v>
      </c>
      <c r="AU1497" s="1" t="s">
        <v>25</v>
      </c>
      <c r="AV1497" s="1" t="s">
        <v>25</v>
      </c>
      <c r="AY1497" s="1" t="s">
        <v>25</v>
      </c>
      <c r="AZ1497" s="1" t="s">
        <v>25</v>
      </c>
      <c r="BA1497" s="1" t="s">
        <v>25</v>
      </c>
      <c r="BB1497" s="1" t="s">
        <v>25</v>
      </c>
      <c r="BC1497" s="1" t="s">
        <v>25</v>
      </c>
      <c r="BD1497" s="1"/>
      <c r="BE1497" s="1"/>
      <c r="BF1497" s="1"/>
      <c r="BG1497" s="1"/>
      <c r="BH1497" s="1"/>
      <c r="BI1497" s="1"/>
      <c r="BJ1497" s="1"/>
      <c r="BL1497" s="1" t="s">
        <v>25</v>
      </c>
    </row>
    <row r="1498" ht="15.75" customHeight="1">
      <c r="A1498" s="1"/>
      <c r="B1498" s="1"/>
      <c r="C1498" s="1"/>
      <c r="D1498" s="1" t="s">
        <v>25</v>
      </c>
      <c r="E1498" s="1" t="s">
        <v>25</v>
      </c>
      <c r="F1498" s="1" t="s">
        <v>25</v>
      </c>
      <c r="G1498" s="1" t="s">
        <v>25</v>
      </c>
      <c r="H1498" s="1" t="s">
        <v>25</v>
      </c>
      <c r="M1498" s="1"/>
      <c r="N1498" s="1"/>
      <c r="O1498" s="1"/>
      <c r="P1498" s="1"/>
      <c r="Q1498" s="1"/>
      <c r="S1498" s="1" t="s">
        <v>25</v>
      </c>
      <c r="T1498" s="1" t="s">
        <v>25</v>
      </c>
      <c r="U1498" s="1" t="s">
        <v>25</v>
      </c>
      <c r="V1498" s="1" t="s">
        <v>25</v>
      </c>
      <c r="W1498" s="1" t="s">
        <v>25</v>
      </c>
      <c r="Y1498" s="1" t="str">
        <f>IFERROR(__xludf.DUMMYFUNCTION("UNIQUE(S1498:W1498, TRUE)"),"")</f>
        <v/>
      </c>
      <c r="AE1498" s="1" t="str">
        <f t="shared" ref="AE1498:AI1498" si="1498">IF($A1498&lt;&gt;"", COUNTIF($D1498:$H1498, "=" &amp; Y1498),"")</f>
        <v/>
      </c>
      <c r="AF1498" s="1" t="str">
        <f t="shared" si="1498"/>
        <v/>
      </c>
      <c r="AG1498" s="1" t="str">
        <f t="shared" si="1498"/>
        <v/>
      </c>
      <c r="AH1498" s="1" t="str">
        <f t="shared" si="1498"/>
        <v/>
      </c>
      <c r="AI1498" s="1" t="str">
        <f t="shared" si="1498"/>
        <v/>
      </c>
      <c r="AJ1498" s="1" t="str">
        <f t="shared" si="3"/>
        <v/>
      </c>
      <c r="AL1498" s="1" t="str">
        <f>IFERROR(__xludf.DUMMYFUNCTION("IFERROR(TRANSPOSE(SORT(TRANSPOSE(FILTER(AE1498:AI1498, AE1498:AI1498&lt;&gt;0)),1, FALSE)))"),"")</f>
        <v/>
      </c>
      <c r="AM1498" s="1" t="str">
        <f>IFERROR(__xludf.DUMMYFUNCTION("""COMPUTED_VALUE"""),"")</f>
        <v/>
      </c>
      <c r="AN1498" s="1" t="str">
        <f>IFERROR(__xludf.DUMMYFUNCTION("""COMPUTED_VALUE"""),"")</f>
        <v/>
      </c>
      <c r="AO1498" s="1" t="str">
        <f>IFERROR(__xludf.DUMMYFUNCTION("""COMPUTED_VALUE"""),"")</f>
        <v/>
      </c>
      <c r="AP1498" s="1" t="str">
        <f>IFERROR(__xludf.DUMMYFUNCTION("""COMPUTED_VALUE"""),"")</f>
        <v/>
      </c>
      <c r="AR1498" s="1" t="s">
        <v>25</v>
      </c>
      <c r="AS1498" s="1" t="s">
        <v>25</v>
      </c>
      <c r="AT1498" s="1" t="s">
        <v>25</v>
      </c>
      <c r="AU1498" s="1" t="s">
        <v>25</v>
      </c>
      <c r="AV1498" s="1" t="s">
        <v>25</v>
      </c>
      <c r="AY1498" s="1" t="s">
        <v>25</v>
      </c>
      <c r="AZ1498" s="1" t="s">
        <v>25</v>
      </c>
      <c r="BA1498" s="1" t="s">
        <v>25</v>
      </c>
      <c r="BB1498" s="1" t="s">
        <v>25</v>
      </c>
      <c r="BC1498" s="1" t="s">
        <v>25</v>
      </c>
      <c r="BD1498" s="1"/>
      <c r="BE1498" s="1"/>
      <c r="BF1498" s="1"/>
      <c r="BG1498" s="1"/>
      <c r="BH1498" s="1"/>
      <c r="BI1498" s="1"/>
      <c r="BJ1498" s="1"/>
      <c r="BL1498" s="1" t="s">
        <v>25</v>
      </c>
    </row>
    <row r="1499" ht="15.75" customHeight="1">
      <c r="A1499" s="1"/>
      <c r="B1499" s="1"/>
      <c r="C1499" s="1"/>
      <c r="D1499" s="1" t="s">
        <v>25</v>
      </c>
      <c r="E1499" s="1" t="s">
        <v>25</v>
      </c>
      <c r="F1499" s="1" t="s">
        <v>25</v>
      </c>
      <c r="G1499" s="1" t="s">
        <v>25</v>
      </c>
      <c r="H1499" s="1" t="s">
        <v>25</v>
      </c>
      <c r="M1499" s="1"/>
      <c r="N1499" s="1"/>
      <c r="O1499" s="1"/>
      <c r="P1499" s="1"/>
      <c r="Q1499" s="1"/>
      <c r="S1499" s="1" t="s">
        <v>25</v>
      </c>
      <c r="T1499" s="1" t="s">
        <v>25</v>
      </c>
      <c r="U1499" s="1" t="s">
        <v>25</v>
      </c>
      <c r="V1499" s="1" t="s">
        <v>25</v>
      </c>
      <c r="W1499" s="1" t="s">
        <v>25</v>
      </c>
      <c r="Y1499" s="1" t="str">
        <f>IFERROR(__xludf.DUMMYFUNCTION("UNIQUE(S1499:W1499, TRUE)"),"")</f>
        <v/>
      </c>
      <c r="AE1499" s="1" t="str">
        <f t="shared" ref="AE1499:AI1499" si="1499">IF($A1499&lt;&gt;"", COUNTIF($D1499:$H1499, "=" &amp; Y1499),"")</f>
        <v/>
      </c>
      <c r="AF1499" s="1" t="str">
        <f t="shared" si="1499"/>
        <v/>
      </c>
      <c r="AG1499" s="1" t="str">
        <f t="shared" si="1499"/>
        <v/>
      </c>
      <c r="AH1499" s="1" t="str">
        <f t="shared" si="1499"/>
        <v/>
      </c>
      <c r="AI1499" s="1" t="str">
        <f t="shared" si="1499"/>
        <v/>
      </c>
      <c r="AJ1499" s="1" t="str">
        <f t="shared" si="3"/>
        <v/>
      </c>
      <c r="AL1499" s="1" t="str">
        <f>IFERROR(__xludf.DUMMYFUNCTION("IFERROR(TRANSPOSE(SORT(TRANSPOSE(FILTER(AE1499:AI1499, AE1499:AI1499&lt;&gt;0)),1, FALSE)))"),"")</f>
        <v/>
      </c>
      <c r="AM1499" s="1" t="str">
        <f>IFERROR(__xludf.DUMMYFUNCTION("""COMPUTED_VALUE"""),"")</f>
        <v/>
      </c>
      <c r="AN1499" s="1" t="str">
        <f>IFERROR(__xludf.DUMMYFUNCTION("""COMPUTED_VALUE"""),"")</f>
        <v/>
      </c>
      <c r="AO1499" s="1" t="str">
        <f>IFERROR(__xludf.DUMMYFUNCTION("""COMPUTED_VALUE"""),"")</f>
        <v/>
      </c>
      <c r="AP1499" s="1" t="str">
        <f>IFERROR(__xludf.DUMMYFUNCTION("""COMPUTED_VALUE"""),"")</f>
        <v/>
      </c>
      <c r="AR1499" s="1" t="s">
        <v>25</v>
      </c>
      <c r="AS1499" s="1" t="s">
        <v>25</v>
      </c>
      <c r="AT1499" s="1" t="s">
        <v>25</v>
      </c>
      <c r="AU1499" s="1" t="s">
        <v>25</v>
      </c>
      <c r="AV1499" s="1" t="s">
        <v>25</v>
      </c>
      <c r="AY1499" s="1" t="s">
        <v>25</v>
      </c>
      <c r="AZ1499" s="1" t="s">
        <v>25</v>
      </c>
      <c r="BA1499" s="1" t="s">
        <v>25</v>
      </c>
      <c r="BB1499" s="1" t="s">
        <v>25</v>
      </c>
      <c r="BC1499" s="1" t="s">
        <v>25</v>
      </c>
      <c r="BD1499" s="1"/>
      <c r="BE1499" s="1"/>
      <c r="BF1499" s="1"/>
      <c r="BG1499" s="1"/>
      <c r="BH1499" s="1"/>
      <c r="BI1499" s="1"/>
      <c r="BJ1499" s="1"/>
      <c r="BL1499" s="1" t="s">
        <v>25</v>
      </c>
    </row>
    <row r="1500" ht="15.75" customHeight="1">
      <c r="A1500" s="1"/>
      <c r="B1500" s="1"/>
      <c r="C1500" s="1"/>
      <c r="D1500" s="1" t="s">
        <v>25</v>
      </c>
      <c r="E1500" s="1" t="s">
        <v>25</v>
      </c>
      <c r="F1500" s="1" t="s">
        <v>25</v>
      </c>
      <c r="G1500" s="1" t="s">
        <v>25</v>
      </c>
      <c r="H1500" s="1" t="s">
        <v>25</v>
      </c>
      <c r="M1500" s="1"/>
      <c r="N1500" s="1"/>
      <c r="O1500" s="1"/>
      <c r="P1500" s="1"/>
      <c r="Q1500" s="1"/>
      <c r="S1500" s="1" t="s">
        <v>25</v>
      </c>
      <c r="T1500" s="1" t="s">
        <v>25</v>
      </c>
      <c r="U1500" s="1" t="s">
        <v>25</v>
      </c>
      <c r="V1500" s="1" t="s">
        <v>25</v>
      </c>
      <c r="W1500" s="1" t="s">
        <v>25</v>
      </c>
      <c r="Y1500" s="1" t="str">
        <f>IFERROR(__xludf.DUMMYFUNCTION("UNIQUE(S1500:W1500, TRUE)"),"")</f>
        <v/>
      </c>
      <c r="AE1500" s="1" t="str">
        <f t="shared" ref="AE1500:AI1500" si="1500">IF($A1500&lt;&gt;"", COUNTIF($D1500:$H1500, "=" &amp; Y1500),"")</f>
        <v/>
      </c>
      <c r="AF1500" s="1" t="str">
        <f t="shared" si="1500"/>
        <v/>
      </c>
      <c r="AG1500" s="1" t="str">
        <f t="shared" si="1500"/>
        <v/>
      </c>
      <c r="AH1500" s="1" t="str">
        <f t="shared" si="1500"/>
        <v/>
      </c>
      <c r="AI1500" s="1" t="str">
        <f t="shared" si="1500"/>
        <v/>
      </c>
      <c r="AJ1500" s="1" t="str">
        <f t="shared" si="3"/>
        <v/>
      </c>
      <c r="AL1500" s="1" t="str">
        <f>IFERROR(__xludf.DUMMYFUNCTION("IFERROR(TRANSPOSE(SORT(TRANSPOSE(FILTER(AE1500:AI1500, AE1500:AI1500&lt;&gt;0)),1, FALSE)))"),"")</f>
        <v/>
      </c>
      <c r="AM1500" s="1" t="str">
        <f>IFERROR(__xludf.DUMMYFUNCTION("""COMPUTED_VALUE"""),"")</f>
        <v/>
      </c>
      <c r="AN1500" s="1" t="str">
        <f>IFERROR(__xludf.DUMMYFUNCTION("""COMPUTED_VALUE"""),"")</f>
        <v/>
      </c>
      <c r="AO1500" s="1" t="str">
        <f>IFERROR(__xludf.DUMMYFUNCTION("""COMPUTED_VALUE"""),"")</f>
        <v/>
      </c>
      <c r="AP1500" s="1" t="str">
        <f>IFERROR(__xludf.DUMMYFUNCTION("""COMPUTED_VALUE"""),"")</f>
        <v/>
      </c>
      <c r="AR1500" s="1" t="s">
        <v>25</v>
      </c>
      <c r="AS1500" s="1" t="s">
        <v>25</v>
      </c>
      <c r="AT1500" s="1" t="s">
        <v>25</v>
      </c>
      <c r="AU1500" s="1" t="s">
        <v>25</v>
      </c>
      <c r="AV1500" s="1" t="s">
        <v>25</v>
      </c>
      <c r="AY1500" s="1" t="s">
        <v>25</v>
      </c>
      <c r="AZ1500" s="1" t="s">
        <v>25</v>
      </c>
      <c r="BA1500" s="1" t="s">
        <v>25</v>
      </c>
      <c r="BB1500" s="1" t="s">
        <v>25</v>
      </c>
      <c r="BC1500" s="1" t="s">
        <v>25</v>
      </c>
      <c r="BD1500" s="1"/>
      <c r="BE1500" s="1"/>
      <c r="BF1500" s="1"/>
      <c r="BG1500" s="1"/>
      <c r="BH1500" s="1"/>
      <c r="BI1500" s="1"/>
      <c r="BJ1500" s="1"/>
      <c r="BL1500" s="1" t="s">
        <v>25</v>
      </c>
    </row>
    <row r="1501" ht="15.75" customHeight="1">
      <c r="A1501" s="1"/>
      <c r="B1501" s="1"/>
      <c r="C1501" s="1"/>
      <c r="D1501" s="1" t="s">
        <v>25</v>
      </c>
      <c r="E1501" s="1" t="s">
        <v>25</v>
      </c>
      <c r="F1501" s="1" t="s">
        <v>25</v>
      </c>
      <c r="G1501" s="1" t="s">
        <v>25</v>
      </c>
      <c r="H1501" s="1" t="s">
        <v>25</v>
      </c>
      <c r="M1501" s="1"/>
      <c r="N1501" s="1"/>
      <c r="O1501" s="1"/>
      <c r="P1501" s="1"/>
      <c r="Q1501" s="1"/>
      <c r="S1501" s="1" t="s">
        <v>25</v>
      </c>
      <c r="T1501" s="1" t="s">
        <v>25</v>
      </c>
      <c r="U1501" s="1" t="s">
        <v>25</v>
      </c>
      <c r="V1501" s="1" t="s">
        <v>25</v>
      </c>
      <c r="W1501" s="1" t="s">
        <v>25</v>
      </c>
      <c r="Y1501" s="1" t="str">
        <f>IFERROR(__xludf.DUMMYFUNCTION("UNIQUE(S1501:W1501, TRUE)"),"")</f>
        <v/>
      </c>
      <c r="AE1501" s="1" t="str">
        <f t="shared" ref="AE1501:AI1501" si="1501">IF($A1501&lt;&gt;"", COUNTIF($D1501:$H1501, "=" &amp; Y1501),"")</f>
        <v/>
      </c>
      <c r="AF1501" s="1" t="str">
        <f t="shared" si="1501"/>
        <v/>
      </c>
      <c r="AG1501" s="1" t="str">
        <f t="shared" si="1501"/>
        <v/>
      </c>
      <c r="AH1501" s="1" t="str">
        <f t="shared" si="1501"/>
        <v/>
      </c>
      <c r="AI1501" s="1" t="str">
        <f t="shared" si="1501"/>
        <v/>
      </c>
      <c r="AJ1501" s="1" t="str">
        <f t="shared" si="3"/>
        <v/>
      </c>
      <c r="AL1501" s="1" t="str">
        <f>IFERROR(__xludf.DUMMYFUNCTION("IFERROR(TRANSPOSE(SORT(TRANSPOSE(FILTER(AE1501:AI1501, AE1501:AI1501&lt;&gt;0)),1, FALSE)))"),"")</f>
        <v/>
      </c>
      <c r="AM1501" s="1" t="str">
        <f>IFERROR(__xludf.DUMMYFUNCTION("""COMPUTED_VALUE"""),"")</f>
        <v/>
      </c>
      <c r="AN1501" s="1" t="str">
        <f>IFERROR(__xludf.DUMMYFUNCTION("""COMPUTED_VALUE"""),"")</f>
        <v/>
      </c>
      <c r="AO1501" s="1" t="str">
        <f>IFERROR(__xludf.DUMMYFUNCTION("""COMPUTED_VALUE"""),"")</f>
        <v/>
      </c>
      <c r="AP1501" s="1" t="str">
        <f>IFERROR(__xludf.DUMMYFUNCTION("""COMPUTED_VALUE"""),"")</f>
        <v/>
      </c>
      <c r="AR1501" s="1" t="s">
        <v>25</v>
      </c>
      <c r="AS1501" s="1" t="s">
        <v>25</v>
      </c>
      <c r="AT1501" s="1" t="s">
        <v>25</v>
      </c>
      <c r="AU1501" s="1" t="s">
        <v>25</v>
      </c>
      <c r="AV1501" s="1" t="s">
        <v>25</v>
      </c>
      <c r="AY1501" s="1" t="s">
        <v>25</v>
      </c>
      <c r="AZ1501" s="1" t="s">
        <v>25</v>
      </c>
      <c r="BA1501" s="1" t="s">
        <v>25</v>
      </c>
      <c r="BB1501" s="1" t="s">
        <v>25</v>
      </c>
      <c r="BC1501" s="1" t="s">
        <v>25</v>
      </c>
      <c r="BD1501" s="1"/>
      <c r="BE1501" s="1"/>
      <c r="BF1501" s="1"/>
      <c r="BG1501" s="1"/>
      <c r="BH1501" s="1"/>
      <c r="BI1501" s="1"/>
      <c r="BJ1501" s="1"/>
      <c r="BL1501" s="1" t="s">
        <v>25</v>
      </c>
    </row>
    <row r="1502" ht="15.75" customHeight="1">
      <c r="A1502" s="1"/>
      <c r="B1502" s="1"/>
      <c r="C1502" s="1"/>
      <c r="D1502" s="1" t="s">
        <v>25</v>
      </c>
      <c r="E1502" s="1" t="s">
        <v>25</v>
      </c>
      <c r="F1502" s="1" t="s">
        <v>25</v>
      </c>
      <c r="G1502" s="1" t="s">
        <v>25</v>
      </c>
      <c r="H1502" s="1" t="s">
        <v>25</v>
      </c>
      <c r="M1502" s="1"/>
      <c r="N1502" s="1"/>
      <c r="O1502" s="1"/>
      <c r="P1502" s="1"/>
      <c r="Q1502" s="1"/>
      <c r="S1502" s="1" t="s">
        <v>25</v>
      </c>
      <c r="T1502" s="1" t="s">
        <v>25</v>
      </c>
      <c r="U1502" s="1" t="s">
        <v>25</v>
      </c>
      <c r="V1502" s="1" t="s">
        <v>25</v>
      </c>
      <c r="W1502" s="1" t="s">
        <v>25</v>
      </c>
      <c r="Y1502" s="1" t="str">
        <f>IFERROR(__xludf.DUMMYFUNCTION("UNIQUE(S1502:W1502, TRUE)"),"")</f>
        <v/>
      </c>
      <c r="AE1502" s="1" t="str">
        <f t="shared" ref="AE1502:AI1502" si="1502">IF($A1502&lt;&gt;"", COUNTIF($D1502:$H1502, "=" &amp; Y1502),"")</f>
        <v/>
      </c>
      <c r="AF1502" s="1" t="str">
        <f t="shared" si="1502"/>
        <v/>
      </c>
      <c r="AG1502" s="1" t="str">
        <f t="shared" si="1502"/>
        <v/>
      </c>
      <c r="AH1502" s="1" t="str">
        <f t="shared" si="1502"/>
        <v/>
      </c>
      <c r="AI1502" s="1" t="str">
        <f t="shared" si="1502"/>
        <v/>
      </c>
      <c r="AJ1502" s="1" t="str">
        <f t="shared" si="3"/>
        <v/>
      </c>
      <c r="AL1502" s="1" t="str">
        <f>IFERROR(__xludf.DUMMYFUNCTION("IFERROR(TRANSPOSE(SORT(TRANSPOSE(FILTER(AE1502:AI1502, AE1502:AI1502&lt;&gt;0)),1, FALSE)))"),"")</f>
        <v/>
      </c>
      <c r="AM1502" s="1" t="str">
        <f>IFERROR(__xludf.DUMMYFUNCTION("""COMPUTED_VALUE"""),"")</f>
        <v/>
      </c>
      <c r="AN1502" s="1" t="str">
        <f>IFERROR(__xludf.DUMMYFUNCTION("""COMPUTED_VALUE"""),"")</f>
        <v/>
      </c>
      <c r="AO1502" s="1" t="str">
        <f>IFERROR(__xludf.DUMMYFUNCTION("""COMPUTED_VALUE"""),"")</f>
        <v/>
      </c>
      <c r="AP1502" s="1" t="str">
        <f>IFERROR(__xludf.DUMMYFUNCTION("""COMPUTED_VALUE"""),"")</f>
        <v/>
      </c>
      <c r="AR1502" s="1" t="s">
        <v>25</v>
      </c>
      <c r="AS1502" s="1" t="s">
        <v>25</v>
      </c>
      <c r="AT1502" s="1" t="s">
        <v>25</v>
      </c>
      <c r="AU1502" s="1" t="s">
        <v>25</v>
      </c>
      <c r="AV1502" s="1" t="s">
        <v>25</v>
      </c>
      <c r="AY1502" s="1" t="s">
        <v>25</v>
      </c>
      <c r="AZ1502" s="1" t="s">
        <v>25</v>
      </c>
      <c r="BA1502" s="1" t="s">
        <v>25</v>
      </c>
      <c r="BB1502" s="1" t="s">
        <v>25</v>
      </c>
      <c r="BC1502" s="1" t="s">
        <v>25</v>
      </c>
      <c r="BD1502" s="1"/>
      <c r="BE1502" s="1"/>
      <c r="BF1502" s="1"/>
      <c r="BG1502" s="1"/>
      <c r="BH1502" s="1"/>
      <c r="BI1502" s="1"/>
      <c r="BJ1502" s="1"/>
      <c r="BL1502" s="1" t="s">
        <v>25</v>
      </c>
    </row>
    <row r="1503" ht="15.75" customHeight="1">
      <c r="A1503" s="1"/>
      <c r="B1503" s="1"/>
      <c r="C1503" s="1"/>
      <c r="D1503" s="1" t="s">
        <v>25</v>
      </c>
      <c r="E1503" s="1" t="s">
        <v>25</v>
      </c>
      <c r="F1503" s="1" t="s">
        <v>25</v>
      </c>
      <c r="G1503" s="1" t="s">
        <v>25</v>
      </c>
      <c r="H1503" s="1" t="s">
        <v>25</v>
      </c>
      <c r="M1503" s="1"/>
      <c r="N1503" s="1"/>
      <c r="O1503" s="1"/>
      <c r="P1503" s="1"/>
      <c r="Q1503" s="1"/>
      <c r="S1503" s="1" t="s">
        <v>25</v>
      </c>
      <c r="T1503" s="1" t="s">
        <v>25</v>
      </c>
      <c r="U1503" s="1" t="s">
        <v>25</v>
      </c>
      <c r="V1503" s="1" t="s">
        <v>25</v>
      </c>
      <c r="W1503" s="1" t="s">
        <v>25</v>
      </c>
      <c r="Y1503" s="1" t="str">
        <f>IFERROR(__xludf.DUMMYFUNCTION("UNIQUE(S1503:W1503, TRUE)"),"")</f>
        <v/>
      </c>
      <c r="AE1503" s="1" t="str">
        <f t="shared" ref="AE1503:AI1503" si="1503">IF($A1503&lt;&gt;"", COUNTIF($D1503:$H1503, "=" &amp; Y1503),"")</f>
        <v/>
      </c>
      <c r="AF1503" s="1" t="str">
        <f t="shared" si="1503"/>
        <v/>
      </c>
      <c r="AG1503" s="1" t="str">
        <f t="shared" si="1503"/>
        <v/>
      </c>
      <c r="AH1503" s="1" t="str">
        <f t="shared" si="1503"/>
        <v/>
      </c>
      <c r="AI1503" s="1" t="str">
        <f t="shared" si="1503"/>
        <v/>
      </c>
      <c r="AJ1503" s="1" t="str">
        <f t="shared" si="3"/>
        <v/>
      </c>
      <c r="AL1503" s="1" t="str">
        <f>IFERROR(__xludf.DUMMYFUNCTION("IFERROR(TRANSPOSE(SORT(TRANSPOSE(FILTER(AE1503:AI1503, AE1503:AI1503&lt;&gt;0)),1, FALSE)))"),"")</f>
        <v/>
      </c>
      <c r="AM1503" s="1" t="str">
        <f>IFERROR(__xludf.DUMMYFUNCTION("""COMPUTED_VALUE"""),"")</f>
        <v/>
      </c>
      <c r="AN1503" s="1" t="str">
        <f>IFERROR(__xludf.DUMMYFUNCTION("""COMPUTED_VALUE"""),"")</f>
        <v/>
      </c>
      <c r="AO1503" s="1" t="str">
        <f>IFERROR(__xludf.DUMMYFUNCTION("""COMPUTED_VALUE"""),"")</f>
        <v/>
      </c>
      <c r="AP1503" s="1" t="str">
        <f>IFERROR(__xludf.DUMMYFUNCTION("""COMPUTED_VALUE"""),"")</f>
        <v/>
      </c>
      <c r="AR1503" s="1" t="s">
        <v>25</v>
      </c>
      <c r="AS1503" s="1" t="s">
        <v>25</v>
      </c>
      <c r="AT1503" s="1" t="s">
        <v>25</v>
      </c>
      <c r="AU1503" s="1" t="s">
        <v>25</v>
      </c>
      <c r="AV1503" s="1" t="s">
        <v>25</v>
      </c>
      <c r="AY1503" s="1" t="s">
        <v>25</v>
      </c>
      <c r="AZ1503" s="1" t="s">
        <v>25</v>
      </c>
      <c r="BA1503" s="1" t="s">
        <v>25</v>
      </c>
      <c r="BB1503" s="1" t="s">
        <v>25</v>
      </c>
      <c r="BC1503" s="1" t="s">
        <v>25</v>
      </c>
      <c r="BD1503" s="1"/>
      <c r="BE1503" s="1"/>
      <c r="BF1503" s="1"/>
      <c r="BG1503" s="1"/>
      <c r="BH1503" s="1"/>
      <c r="BI1503" s="1"/>
      <c r="BJ1503" s="1"/>
      <c r="BL1503" s="1" t="s">
        <v>25</v>
      </c>
    </row>
    <row r="1504" ht="15.75" customHeight="1">
      <c r="A1504" s="1"/>
      <c r="B1504" s="1"/>
      <c r="C1504" s="1"/>
      <c r="D1504" s="1" t="s">
        <v>25</v>
      </c>
      <c r="E1504" s="1" t="s">
        <v>25</v>
      </c>
      <c r="F1504" s="1" t="s">
        <v>25</v>
      </c>
      <c r="G1504" s="1" t="s">
        <v>25</v>
      </c>
      <c r="H1504" s="1" t="s">
        <v>25</v>
      </c>
      <c r="M1504" s="1"/>
      <c r="N1504" s="1"/>
      <c r="O1504" s="1"/>
      <c r="P1504" s="1"/>
      <c r="Q1504" s="1"/>
      <c r="S1504" s="1" t="s">
        <v>25</v>
      </c>
      <c r="T1504" s="1" t="s">
        <v>25</v>
      </c>
      <c r="U1504" s="1" t="s">
        <v>25</v>
      </c>
      <c r="V1504" s="1" t="s">
        <v>25</v>
      </c>
      <c r="W1504" s="1" t="s">
        <v>25</v>
      </c>
      <c r="Y1504" s="1" t="str">
        <f>IFERROR(__xludf.DUMMYFUNCTION("UNIQUE(S1504:W1504, TRUE)"),"")</f>
        <v/>
      </c>
      <c r="AE1504" s="1" t="str">
        <f t="shared" ref="AE1504:AI1504" si="1504">IF($A1504&lt;&gt;"", COUNTIF($D1504:$H1504, "=" &amp; Y1504),"")</f>
        <v/>
      </c>
      <c r="AF1504" s="1" t="str">
        <f t="shared" si="1504"/>
        <v/>
      </c>
      <c r="AG1504" s="1" t="str">
        <f t="shared" si="1504"/>
        <v/>
      </c>
      <c r="AH1504" s="1" t="str">
        <f t="shared" si="1504"/>
        <v/>
      </c>
      <c r="AI1504" s="1" t="str">
        <f t="shared" si="1504"/>
        <v/>
      </c>
      <c r="AJ1504" s="1" t="str">
        <f t="shared" si="3"/>
        <v/>
      </c>
      <c r="AL1504" s="1" t="str">
        <f>IFERROR(__xludf.DUMMYFUNCTION("IFERROR(TRANSPOSE(SORT(TRANSPOSE(FILTER(AE1504:AI1504, AE1504:AI1504&lt;&gt;0)),1, FALSE)))"),"")</f>
        <v/>
      </c>
      <c r="AM1504" s="1" t="str">
        <f>IFERROR(__xludf.DUMMYFUNCTION("""COMPUTED_VALUE"""),"")</f>
        <v/>
      </c>
      <c r="AN1504" s="1" t="str">
        <f>IFERROR(__xludf.DUMMYFUNCTION("""COMPUTED_VALUE"""),"")</f>
        <v/>
      </c>
      <c r="AO1504" s="1" t="str">
        <f>IFERROR(__xludf.DUMMYFUNCTION("""COMPUTED_VALUE"""),"")</f>
        <v/>
      </c>
      <c r="AP1504" s="1" t="str">
        <f>IFERROR(__xludf.DUMMYFUNCTION("""COMPUTED_VALUE"""),"")</f>
        <v/>
      </c>
      <c r="AR1504" s="1" t="s">
        <v>25</v>
      </c>
      <c r="AS1504" s="1" t="s">
        <v>25</v>
      </c>
      <c r="AT1504" s="1" t="s">
        <v>25</v>
      </c>
      <c r="AU1504" s="1" t="s">
        <v>25</v>
      </c>
      <c r="AV1504" s="1" t="s">
        <v>25</v>
      </c>
      <c r="AY1504" s="1" t="s">
        <v>25</v>
      </c>
      <c r="AZ1504" s="1" t="s">
        <v>25</v>
      </c>
      <c r="BA1504" s="1" t="s">
        <v>25</v>
      </c>
      <c r="BB1504" s="1" t="s">
        <v>25</v>
      </c>
      <c r="BC1504" s="1" t="s">
        <v>25</v>
      </c>
      <c r="BD1504" s="1"/>
      <c r="BE1504" s="1"/>
      <c r="BF1504" s="1"/>
      <c r="BG1504" s="1"/>
      <c r="BH1504" s="1"/>
      <c r="BI1504" s="1"/>
      <c r="BJ1504" s="1"/>
      <c r="BL1504" s="1" t="s">
        <v>25</v>
      </c>
    </row>
    <row r="1505" ht="15.75" customHeight="1">
      <c r="A1505" s="1"/>
      <c r="B1505" s="1"/>
      <c r="C1505" s="1"/>
      <c r="D1505" s="1" t="s">
        <v>25</v>
      </c>
      <c r="E1505" s="1" t="s">
        <v>25</v>
      </c>
      <c r="F1505" s="1" t="s">
        <v>25</v>
      </c>
      <c r="G1505" s="1" t="s">
        <v>25</v>
      </c>
      <c r="H1505" s="1" t="s">
        <v>25</v>
      </c>
      <c r="M1505" s="1"/>
      <c r="N1505" s="1"/>
      <c r="O1505" s="1"/>
      <c r="P1505" s="1"/>
      <c r="Q1505" s="1"/>
      <c r="S1505" s="1" t="s">
        <v>25</v>
      </c>
      <c r="T1505" s="1" t="s">
        <v>25</v>
      </c>
      <c r="U1505" s="1" t="s">
        <v>25</v>
      </c>
      <c r="V1505" s="1" t="s">
        <v>25</v>
      </c>
      <c r="W1505" s="1" t="s">
        <v>25</v>
      </c>
      <c r="Y1505" s="1" t="str">
        <f>IFERROR(__xludf.DUMMYFUNCTION("UNIQUE(S1505:W1505, TRUE)"),"")</f>
        <v/>
      </c>
      <c r="AE1505" s="1" t="str">
        <f t="shared" ref="AE1505:AI1505" si="1505">IF($A1505&lt;&gt;"", COUNTIF($D1505:$H1505, "=" &amp; Y1505),"")</f>
        <v/>
      </c>
      <c r="AF1505" s="1" t="str">
        <f t="shared" si="1505"/>
        <v/>
      </c>
      <c r="AG1505" s="1" t="str">
        <f t="shared" si="1505"/>
        <v/>
      </c>
      <c r="AH1505" s="1" t="str">
        <f t="shared" si="1505"/>
        <v/>
      </c>
      <c r="AI1505" s="1" t="str">
        <f t="shared" si="1505"/>
        <v/>
      </c>
      <c r="AJ1505" s="1" t="str">
        <f t="shared" si="3"/>
        <v/>
      </c>
      <c r="AL1505" s="1" t="str">
        <f>IFERROR(__xludf.DUMMYFUNCTION("IFERROR(TRANSPOSE(SORT(TRANSPOSE(FILTER(AE1505:AI1505, AE1505:AI1505&lt;&gt;0)),1, FALSE)))"),"")</f>
        <v/>
      </c>
      <c r="AM1505" s="1" t="str">
        <f>IFERROR(__xludf.DUMMYFUNCTION("""COMPUTED_VALUE"""),"")</f>
        <v/>
      </c>
      <c r="AN1505" s="1" t="str">
        <f>IFERROR(__xludf.DUMMYFUNCTION("""COMPUTED_VALUE"""),"")</f>
        <v/>
      </c>
      <c r="AO1505" s="1" t="str">
        <f>IFERROR(__xludf.DUMMYFUNCTION("""COMPUTED_VALUE"""),"")</f>
        <v/>
      </c>
      <c r="AP1505" s="1" t="str">
        <f>IFERROR(__xludf.DUMMYFUNCTION("""COMPUTED_VALUE"""),"")</f>
        <v/>
      </c>
      <c r="AR1505" s="1" t="s">
        <v>25</v>
      </c>
      <c r="AS1505" s="1" t="s">
        <v>25</v>
      </c>
      <c r="AT1505" s="1" t="s">
        <v>25</v>
      </c>
      <c r="AU1505" s="1" t="s">
        <v>25</v>
      </c>
      <c r="AV1505" s="1" t="s">
        <v>25</v>
      </c>
      <c r="AY1505" s="1" t="s">
        <v>25</v>
      </c>
      <c r="AZ1505" s="1" t="s">
        <v>25</v>
      </c>
      <c r="BA1505" s="1" t="s">
        <v>25</v>
      </c>
      <c r="BB1505" s="1" t="s">
        <v>25</v>
      </c>
      <c r="BC1505" s="1" t="s">
        <v>25</v>
      </c>
      <c r="BD1505" s="1"/>
      <c r="BE1505" s="1"/>
      <c r="BF1505" s="1"/>
      <c r="BG1505" s="1"/>
      <c r="BH1505" s="1"/>
      <c r="BI1505" s="1"/>
      <c r="BJ1505" s="1"/>
      <c r="BL1505" s="1" t="s">
        <v>25</v>
      </c>
    </row>
    <row r="1506" ht="15.75" customHeight="1">
      <c r="A1506" s="1"/>
      <c r="B1506" s="1"/>
      <c r="C1506" s="1"/>
      <c r="D1506" s="1" t="s">
        <v>25</v>
      </c>
      <c r="E1506" s="1" t="s">
        <v>25</v>
      </c>
      <c r="F1506" s="1" t="s">
        <v>25</v>
      </c>
      <c r="G1506" s="1" t="s">
        <v>25</v>
      </c>
      <c r="H1506" s="1" t="s">
        <v>25</v>
      </c>
      <c r="M1506" s="1"/>
      <c r="N1506" s="1"/>
      <c r="O1506" s="1"/>
      <c r="P1506" s="1"/>
      <c r="Q1506" s="1"/>
      <c r="S1506" s="1" t="s">
        <v>25</v>
      </c>
      <c r="T1506" s="1" t="s">
        <v>25</v>
      </c>
      <c r="U1506" s="1" t="s">
        <v>25</v>
      </c>
      <c r="V1506" s="1" t="s">
        <v>25</v>
      </c>
      <c r="W1506" s="1" t="s">
        <v>25</v>
      </c>
      <c r="Y1506" s="1" t="str">
        <f>IFERROR(__xludf.DUMMYFUNCTION("UNIQUE(S1506:W1506, TRUE)"),"")</f>
        <v/>
      </c>
      <c r="AE1506" s="1" t="str">
        <f t="shared" ref="AE1506:AI1506" si="1506">IF($A1506&lt;&gt;"", COUNTIF($D1506:$H1506, "=" &amp; Y1506),"")</f>
        <v/>
      </c>
      <c r="AF1506" s="1" t="str">
        <f t="shared" si="1506"/>
        <v/>
      </c>
      <c r="AG1506" s="1" t="str">
        <f t="shared" si="1506"/>
        <v/>
      </c>
      <c r="AH1506" s="1" t="str">
        <f t="shared" si="1506"/>
        <v/>
      </c>
      <c r="AI1506" s="1" t="str">
        <f t="shared" si="1506"/>
        <v/>
      </c>
      <c r="AJ1506" s="1" t="str">
        <f t="shared" si="3"/>
        <v/>
      </c>
      <c r="AL1506" s="1" t="str">
        <f>IFERROR(__xludf.DUMMYFUNCTION("IFERROR(TRANSPOSE(SORT(TRANSPOSE(FILTER(AE1506:AI1506, AE1506:AI1506&lt;&gt;0)),1, FALSE)))"),"")</f>
        <v/>
      </c>
      <c r="AM1506" s="1" t="str">
        <f>IFERROR(__xludf.DUMMYFUNCTION("""COMPUTED_VALUE"""),"")</f>
        <v/>
      </c>
      <c r="AN1506" s="1" t="str">
        <f>IFERROR(__xludf.DUMMYFUNCTION("""COMPUTED_VALUE"""),"")</f>
        <v/>
      </c>
      <c r="AO1506" s="1" t="str">
        <f>IFERROR(__xludf.DUMMYFUNCTION("""COMPUTED_VALUE"""),"")</f>
        <v/>
      </c>
      <c r="AP1506" s="1" t="str">
        <f>IFERROR(__xludf.DUMMYFUNCTION("""COMPUTED_VALUE"""),"")</f>
        <v/>
      </c>
      <c r="AR1506" s="1" t="s">
        <v>25</v>
      </c>
      <c r="AS1506" s="1" t="s">
        <v>25</v>
      </c>
      <c r="AT1506" s="1" t="s">
        <v>25</v>
      </c>
      <c r="AU1506" s="1" t="s">
        <v>25</v>
      </c>
      <c r="AV1506" s="1" t="s">
        <v>25</v>
      </c>
      <c r="AY1506" s="1" t="s">
        <v>25</v>
      </c>
      <c r="AZ1506" s="1" t="s">
        <v>25</v>
      </c>
      <c r="BA1506" s="1" t="s">
        <v>25</v>
      </c>
      <c r="BB1506" s="1" t="s">
        <v>25</v>
      </c>
      <c r="BC1506" s="1" t="s">
        <v>25</v>
      </c>
      <c r="BD1506" s="1"/>
      <c r="BE1506" s="1"/>
      <c r="BF1506" s="1"/>
      <c r="BG1506" s="1"/>
      <c r="BH1506" s="1"/>
      <c r="BI1506" s="1"/>
      <c r="BJ1506" s="1"/>
      <c r="BL1506" s="1" t="s">
        <v>25</v>
      </c>
    </row>
    <row r="1507" ht="15.75" customHeight="1">
      <c r="A1507" s="1"/>
      <c r="B1507" s="1"/>
      <c r="C1507" s="1"/>
      <c r="D1507" s="1" t="s">
        <v>25</v>
      </c>
      <c r="E1507" s="1" t="s">
        <v>25</v>
      </c>
      <c r="F1507" s="1" t="s">
        <v>25</v>
      </c>
      <c r="G1507" s="1" t="s">
        <v>25</v>
      </c>
      <c r="H1507" s="1" t="s">
        <v>25</v>
      </c>
      <c r="M1507" s="1"/>
      <c r="N1507" s="1"/>
      <c r="O1507" s="1"/>
      <c r="P1507" s="1"/>
      <c r="Q1507" s="1"/>
      <c r="S1507" s="1" t="s">
        <v>25</v>
      </c>
      <c r="T1507" s="1" t="s">
        <v>25</v>
      </c>
      <c r="U1507" s="1" t="s">
        <v>25</v>
      </c>
      <c r="V1507" s="1" t="s">
        <v>25</v>
      </c>
      <c r="W1507" s="1" t="s">
        <v>25</v>
      </c>
      <c r="Y1507" s="1" t="str">
        <f>IFERROR(__xludf.DUMMYFUNCTION("UNIQUE(S1507:W1507, TRUE)"),"")</f>
        <v/>
      </c>
      <c r="AE1507" s="1" t="str">
        <f t="shared" ref="AE1507:AI1507" si="1507">IF($A1507&lt;&gt;"", COUNTIF($D1507:$H1507, "=" &amp; Y1507),"")</f>
        <v/>
      </c>
      <c r="AF1507" s="1" t="str">
        <f t="shared" si="1507"/>
        <v/>
      </c>
      <c r="AG1507" s="1" t="str">
        <f t="shared" si="1507"/>
        <v/>
      </c>
      <c r="AH1507" s="1" t="str">
        <f t="shared" si="1507"/>
        <v/>
      </c>
      <c r="AI1507" s="1" t="str">
        <f t="shared" si="1507"/>
        <v/>
      </c>
      <c r="AJ1507" s="1" t="str">
        <f t="shared" si="3"/>
        <v/>
      </c>
      <c r="AL1507" s="1" t="str">
        <f>IFERROR(__xludf.DUMMYFUNCTION("IFERROR(TRANSPOSE(SORT(TRANSPOSE(FILTER(AE1507:AI1507, AE1507:AI1507&lt;&gt;0)),1, FALSE)))"),"")</f>
        <v/>
      </c>
      <c r="AM1507" s="1" t="str">
        <f>IFERROR(__xludf.DUMMYFUNCTION("""COMPUTED_VALUE"""),"")</f>
        <v/>
      </c>
      <c r="AN1507" s="1" t="str">
        <f>IFERROR(__xludf.DUMMYFUNCTION("""COMPUTED_VALUE"""),"")</f>
        <v/>
      </c>
      <c r="AO1507" s="1" t="str">
        <f>IFERROR(__xludf.DUMMYFUNCTION("""COMPUTED_VALUE"""),"")</f>
        <v/>
      </c>
      <c r="AP1507" s="1" t="str">
        <f>IFERROR(__xludf.DUMMYFUNCTION("""COMPUTED_VALUE"""),"")</f>
        <v/>
      </c>
      <c r="AR1507" s="1" t="s">
        <v>25</v>
      </c>
      <c r="AS1507" s="1" t="s">
        <v>25</v>
      </c>
      <c r="AT1507" s="1" t="s">
        <v>25</v>
      </c>
      <c r="AU1507" s="1" t="s">
        <v>25</v>
      </c>
      <c r="AV1507" s="1" t="s">
        <v>25</v>
      </c>
      <c r="AY1507" s="1" t="s">
        <v>25</v>
      </c>
      <c r="AZ1507" s="1" t="s">
        <v>25</v>
      </c>
      <c r="BA1507" s="1" t="s">
        <v>25</v>
      </c>
      <c r="BB1507" s="1" t="s">
        <v>25</v>
      </c>
      <c r="BC1507" s="1" t="s">
        <v>25</v>
      </c>
      <c r="BD1507" s="1"/>
      <c r="BE1507" s="1"/>
      <c r="BF1507" s="1"/>
      <c r="BG1507" s="1"/>
      <c r="BH1507" s="1"/>
      <c r="BI1507" s="1"/>
      <c r="BJ1507" s="1"/>
      <c r="BL1507" s="1" t="s">
        <v>25</v>
      </c>
    </row>
    <row r="1508" ht="15.75" customHeight="1">
      <c r="A1508" s="1"/>
      <c r="B1508" s="1"/>
      <c r="C1508" s="1"/>
      <c r="D1508" s="1" t="s">
        <v>25</v>
      </c>
      <c r="E1508" s="1" t="s">
        <v>25</v>
      </c>
      <c r="F1508" s="1" t="s">
        <v>25</v>
      </c>
      <c r="G1508" s="1" t="s">
        <v>25</v>
      </c>
      <c r="H1508" s="1" t="s">
        <v>25</v>
      </c>
      <c r="M1508" s="1"/>
      <c r="N1508" s="1"/>
      <c r="O1508" s="1"/>
      <c r="P1508" s="1"/>
      <c r="Q1508" s="1"/>
      <c r="S1508" s="1" t="s">
        <v>25</v>
      </c>
      <c r="T1508" s="1" t="s">
        <v>25</v>
      </c>
      <c r="U1508" s="1" t="s">
        <v>25</v>
      </c>
      <c r="V1508" s="1" t="s">
        <v>25</v>
      </c>
      <c r="W1508" s="1" t="s">
        <v>25</v>
      </c>
      <c r="Y1508" s="1" t="str">
        <f>IFERROR(__xludf.DUMMYFUNCTION("UNIQUE(S1508:W1508, TRUE)"),"")</f>
        <v/>
      </c>
      <c r="AE1508" s="1" t="str">
        <f t="shared" ref="AE1508:AI1508" si="1508">IF($A1508&lt;&gt;"", COUNTIF($D1508:$H1508, "=" &amp; Y1508),"")</f>
        <v/>
      </c>
      <c r="AF1508" s="1" t="str">
        <f t="shared" si="1508"/>
        <v/>
      </c>
      <c r="AG1508" s="1" t="str">
        <f t="shared" si="1508"/>
        <v/>
      </c>
      <c r="AH1508" s="1" t="str">
        <f t="shared" si="1508"/>
        <v/>
      </c>
      <c r="AI1508" s="1" t="str">
        <f t="shared" si="1508"/>
        <v/>
      </c>
      <c r="AJ1508" s="1" t="str">
        <f t="shared" si="3"/>
        <v/>
      </c>
      <c r="AL1508" s="1" t="str">
        <f>IFERROR(__xludf.DUMMYFUNCTION("IFERROR(TRANSPOSE(SORT(TRANSPOSE(FILTER(AE1508:AI1508, AE1508:AI1508&lt;&gt;0)),1, FALSE)))"),"")</f>
        <v/>
      </c>
      <c r="AM1508" s="1" t="str">
        <f>IFERROR(__xludf.DUMMYFUNCTION("""COMPUTED_VALUE"""),"")</f>
        <v/>
      </c>
      <c r="AN1508" s="1" t="str">
        <f>IFERROR(__xludf.DUMMYFUNCTION("""COMPUTED_VALUE"""),"")</f>
        <v/>
      </c>
      <c r="AO1508" s="1" t="str">
        <f>IFERROR(__xludf.DUMMYFUNCTION("""COMPUTED_VALUE"""),"")</f>
        <v/>
      </c>
      <c r="AP1508" s="1" t="str">
        <f>IFERROR(__xludf.DUMMYFUNCTION("""COMPUTED_VALUE"""),"")</f>
        <v/>
      </c>
      <c r="AR1508" s="1" t="s">
        <v>25</v>
      </c>
      <c r="AS1508" s="1" t="s">
        <v>25</v>
      </c>
      <c r="AT1508" s="1" t="s">
        <v>25</v>
      </c>
      <c r="AU1508" s="1" t="s">
        <v>25</v>
      </c>
      <c r="AV1508" s="1" t="s">
        <v>25</v>
      </c>
      <c r="AY1508" s="1" t="s">
        <v>25</v>
      </c>
      <c r="AZ1508" s="1" t="s">
        <v>25</v>
      </c>
      <c r="BA1508" s="1" t="s">
        <v>25</v>
      </c>
      <c r="BB1508" s="1" t="s">
        <v>25</v>
      </c>
      <c r="BC1508" s="1" t="s">
        <v>25</v>
      </c>
      <c r="BD1508" s="1"/>
      <c r="BE1508" s="1"/>
      <c r="BF1508" s="1"/>
      <c r="BG1508" s="1"/>
      <c r="BH1508" s="1"/>
      <c r="BI1508" s="1"/>
      <c r="BJ1508" s="1"/>
      <c r="BL1508" s="1" t="s">
        <v>25</v>
      </c>
    </row>
    <row r="1509" ht="15.75" customHeight="1">
      <c r="A1509" s="1"/>
      <c r="B1509" s="1"/>
      <c r="C1509" s="1"/>
      <c r="D1509" s="1" t="s">
        <v>25</v>
      </c>
      <c r="E1509" s="1" t="s">
        <v>25</v>
      </c>
      <c r="F1509" s="1" t="s">
        <v>25</v>
      </c>
      <c r="G1509" s="1" t="s">
        <v>25</v>
      </c>
      <c r="H1509" s="1" t="s">
        <v>25</v>
      </c>
      <c r="M1509" s="1"/>
      <c r="N1509" s="1"/>
      <c r="O1509" s="1"/>
      <c r="P1509" s="1"/>
      <c r="Q1509" s="1"/>
      <c r="S1509" s="1" t="s">
        <v>25</v>
      </c>
      <c r="T1509" s="1" t="s">
        <v>25</v>
      </c>
      <c r="U1509" s="1" t="s">
        <v>25</v>
      </c>
      <c r="V1509" s="1" t="s">
        <v>25</v>
      </c>
      <c r="W1509" s="1" t="s">
        <v>25</v>
      </c>
      <c r="Y1509" s="1" t="str">
        <f>IFERROR(__xludf.DUMMYFUNCTION("UNIQUE(S1509:W1509, TRUE)"),"")</f>
        <v/>
      </c>
      <c r="AE1509" s="1" t="str">
        <f t="shared" ref="AE1509:AI1509" si="1509">IF($A1509&lt;&gt;"", COUNTIF($D1509:$H1509, "=" &amp; Y1509),"")</f>
        <v/>
      </c>
      <c r="AF1509" s="1" t="str">
        <f t="shared" si="1509"/>
        <v/>
      </c>
      <c r="AG1509" s="1" t="str">
        <f t="shared" si="1509"/>
        <v/>
      </c>
      <c r="AH1509" s="1" t="str">
        <f t="shared" si="1509"/>
        <v/>
      </c>
      <c r="AI1509" s="1" t="str">
        <f t="shared" si="1509"/>
        <v/>
      </c>
      <c r="AJ1509" s="1" t="str">
        <f t="shared" si="3"/>
        <v/>
      </c>
      <c r="AL1509" s="1" t="str">
        <f>IFERROR(__xludf.DUMMYFUNCTION("IFERROR(TRANSPOSE(SORT(TRANSPOSE(FILTER(AE1509:AI1509, AE1509:AI1509&lt;&gt;0)),1, FALSE)))"),"")</f>
        <v/>
      </c>
      <c r="AM1509" s="1" t="str">
        <f>IFERROR(__xludf.DUMMYFUNCTION("""COMPUTED_VALUE"""),"")</f>
        <v/>
      </c>
      <c r="AN1509" s="1" t="str">
        <f>IFERROR(__xludf.DUMMYFUNCTION("""COMPUTED_VALUE"""),"")</f>
        <v/>
      </c>
      <c r="AO1509" s="1" t="str">
        <f>IFERROR(__xludf.DUMMYFUNCTION("""COMPUTED_VALUE"""),"")</f>
        <v/>
      </c>
      <c r="AP1509" s="1" t="str">
        <f>IFERROR(__xludf.DUMMYFUNCTION("""COMPUTED_VALUE"""),"")</f>
        <v/>
      </c>
      <c r="AR1509" s="1" t="s">
        <v>25</v>
      </c>
      <c r="AS1509" s="1" t="s">
        <v>25</v>
      </c>
      <c r="AT1509" s="1" t="s">
        <v>25</v>
      </c>
      <c r="AU1509" s="1" t="s">
        <v>25</v>
      </c>
      <c r="AV1509" s="1" t="s">
        <v>25</v>
      </c>
      <c r="AY1509" s="1" t="s">
        <v>25</v>
      </c>
      <c r="AZ1509" s="1" t="s">
        <v>25</v>
      </c>
      <c r="BA1509" s="1" t="s">
        <v>25</v>
      </c>
      <c r="BB1509" s="1" t="s">
        <v>25</v>
      </c>
      <c r="BC1509" s="1" t="s">
        <v>25</v>
      </c>
      <c r="BD1509" s="1"/>
      <c r="BE1509" s="1"/>
      <c r="BF1509" s="1"/>
      <c r="BG1509" s="1"/>
      <c r="BH1509" s="1"/>
      <c r="BI1509" s="1"/>
      <c r="BJ1509" s="1"/>
      <c r="BL1509" s="1" t="s">
        <v>25</v>
      </c>
    </row>
    <row r="1510" ht="15.75" customHeight="1">
      <c r="A1510" s="1"/>
      <c r="B1510" s="1"/>
      <c r="C1510" s="1"/>
      <c r="D1510" s="1" t="s">
        <v>25</v>
      </c>
      <c r="E1510" s="1" t="s">
        <v>25</v>
      </c>
      <c r="F1510" s="1" t="s">
        <v>25</v>
      </c>
      <c r="G1510" s="1" t="s">
        <v>25</v>
      </c>
      <c r="H1510" s="1" t="s">
        <v>25</v>
      </c>
      <c r="M1510" s="1"/>
      <c r="N1510" s="1"/>
      <c r="O1510" s="1"/>
      <c r="P1510" s="1"/>
      <c r="Q1510" s="1"/>
      <c r="S1510" s="1" t="s">
        <v>25</v>
      </c>
      <c r="T1510" s="1" t="s">
        <v>25</v>
      </c>
      <c r="U1510" s="1" t="s">
        <v>25</v>
      </c>
      <c r="V1510" s="1" t="s">
        <v>25</v>
      </c>
      <c r="W1510" s="1" t="s">
        <v>25</v>
      </c>
      <c r="Y1510" s="1" t="str">
        <f>IFERROR(__xludf.DUMMYFUNCTION("UNIQUE(S1510:W1510, TRUE)"),"")</f>
        <v/>
      </c>
      <c r="AE1510" s="1" t="str">
        <f t="shared" ref="AE1510:AI1510" si="1510">IF($A1510&lt;&gt;"", COUNTIF($D1510:$H1510, "=" &amp; Y1510),"")</f>
        <v/>
      </c>
      <c r="AF1510" s="1" t="str">
        <f t="shared" si="1510"/>
        <v/>
      </c>
      <c r="AG1510" s="1" t="str">
        <f t="shared" si="1510"/>
        <v/>
      </c>
      <c r="AH1510" s="1" t="str">
        <f t="shared" si="1510"/>
        <v/>
      </c>
      <c r="AI1510" s="1" t="str">
        <f t="shared" si="1510"/>
        <v/>
      </c>
      <c r="AJ1510" s="1" t="str">
        <f t="shared" si="3"/>
        <v/>
      </c>
      <c r="AL1510" s="1" t="str">
        <f>IFERROR(__xludf.DUMMYFUNCTION("IFERROR(TRANSPOSE(SORT(TRANSPOSE(FILTER(AE1510:AI1510, AE1510:AI1510&lt;&gt;0)),1, FALSE)))"),"")</f>
        <v/>
      </c>
      <c r="AM1510" s="1" t="str">
        <f>IFERROR(__xludf.DUMMYFUNCTION("""COMPUTED_VALUE"""),"")</f>
        <v/>
      </c>
      <c r="AN1510" s="1" t="str">
        <f>IFERROR(__xludf.DUMMYFUNCTION("""COMPUTED_VALUE"""),"")</f>
        <v/>
      </c>
      <c r="AO1510" s="1" t="str">
        <f>IFERROR(__xludf.DUMMYFUNCTION("""COMPUTED_VALUE"""),"")</f>
        <v/>
      </c>
      <c r="AP1510" s="1" t="str">
        <f>IFERROR(__xludf.DUMMYFUNCTION("""COMPUTED_VALUE"""),"")</f>
        <v/>
      </c>
      <c r="AR1510" s="1" t="s">
        <v>25</v>
      </c>
      <c r="AS1510" s="1" t="s">
        <v>25</v>
      </c>
      <c r="AT1510" s="1" t="s">
        <v>25</v>
      </c>
      <c r="AU1510" s="1" t="s">
        <v>25</v>
      </c>
      <c r="AV1510" s="1" t="s">
        <v>25</v>
      </c>
      <c r="AY1510" s="1" t="s">
        <v>25</v>
      </c>
      <c r="AZ1510" s="1" t="s">
        <v>25</v>
      </c>
      <c r="BA1510" s="1" t="s">
        <v>25</v>
      </c>
      <c r="BB1510" s="1" t="s">
        <v>25</v>
      </c>
      <c r="BC1510" s="1" t="s">
        <v>25</v>
      </c>
      <c r="BD1510" s="1"/>
      <c r="BE1510" s="1"/>
      <c r="BF1510" s="1"/>
      <c r="BG1510" s="1"/>
      <c r="BH1510" s="1"/>
      <c r="BI1510" s="1"/>
      <c r="BJ1510" s="1"/>
      <c r="BL1510" s="1" t="s">
        <v>25</v>
      </c>
    </row>
    <row r="1511" ht="15.75" customHeight="1">
      <c r="A1511" s="1"/>
      <c r="B1511" s="1"/>
      <c r="C1511" s="1"/>
      <c r="D1511" s="1" t="s">
        <v>25</v>
      </c>
      <c r="E1511" s="1" t="s">
        <v>25</v>
      </c>
      <c r="F1511" s="1" t="s">
        <v>25</v>
      </c>
      <c r="G1511" s="1" t="s">
        <v>25</v>
      </c>
      <c r="H1511" s="1" t="s">
        <v>25</v>
      </c>
      <c r="M1511" s="1"/>
      <c r="N1511" s="1"/>
      <c r="O1511" s="1"/>
      <c r="P1511" s="1"/>
      <c r="Q1511" s="1"/>
      <c r="S1511" s="1" t="s">
        <v>25</v>
      </c>
      <c r="T1511" s="1" t="s">
        <v>25</v>
      </c>
      <c r="U1511" s="1" t="s">
        <v>25</v>
      </c>
      <c r="V1511" s="1" t="s">
        <v>25</v>
      </c>
      <c r="W1511" s="1" t="s">
        <v>25</v>
      </c>
      <c r="Y1511" s="1" t="str">
        <f>IFERROR(__xludf.DUMMYFUNCTION("UNIQUE(S1511:W1511, TRUE)"),"")</f>
        <v/>
      </c>
      <c r="AE1511" s="1" t="str">
        <f t="shared" ref="AE1511:AI1511" si="1511">IF($A1511&lt;&gt;"", COUNTIF($D1511:$H1511, "=" &amp; Y1511),"")</f>
        <v/>
      </c>
      <c r="AF1511" s="1" t="str">
        <f t="shared" si="1511"/>
        <v/>
      </c>
      <c r="AG1511" s="1" t="str">
        <f t="shared" si="1511"/>
        <v/>
      </c>
      <c r="AH1511" s="1" t="str">
        <f t="shared" si="1511"/>
        <v/>
      </c>
      <c r="AI1511" s="1" t="str">
        <f t="shared" si="1511"/>
        <v/>
      </c>
      <c r="AJ1511" s="1" t="str">
        <f t="shared" si="3"/>
        <v/>
      </c>
      <c r="AL1511" s="1" t="str">
        <f>IFERROR(__xludf.DUMMYFUNCTION("IFERROR(TRANSPOSE(SORT(TRANSPOSE(FILTER(AE1511:AI1511, AE1511:AI1511&lt;&gt;0)),1, FALSE)))"),"")</f>
        <v/>
      </c>
      <c r="AM1511" s="1" t="str">
        <f>IFERROR(__xludf.DUMMYFUNCTION("""COMPUTED_VALUE"""),"")</f>
        <v/>
      </c>
      <c r="AN1511" s="1" t="str">
        <f>IFERROR(__xludf.DUMMYFUNCTION("""COMPUTED_VALUE"""),"")</f>
        <v/>
      </c>
      <c r="AO1511" s="1" t="str">
        <f>IFERROR(__xludf.DUMMYFUNCTION("""COMPUTED_VALUE"""),"")</f>
        <v/>
      </c>
      <c r="AP1511" s="1" t="str">
        <f>IFERROR(__xludf.DUMMYFUNCTION("""COMPUTED_VALUE"""),"")</f>
        <v/>
      </c>
      <c r="AR1511" s="1" t="s">
        <v>25</v>
      </c>
      <c r="AS1511" s="1" t="s">
        <v>25</v>
      </c>
      <c r="AT1511" s="1" t="s">
        <v>25</v>
      </c>
      <c r="AU1511" s="1" t="s">
        <v>25</v>
      </c>
      <c r="AV1511" s="1" t="s">
        <v>25</v>
      </c>
      <c r="AY1511" s="1" t="s">
        <v>25</v>
      </c>
      <c r="AZ1511" s="1" t="s">
        <v>25</v>
      </c>
      <c r="BA1511" s="1" t="s">
        <v>25</v>
      </c>
      <c r="BB1511" s="1" t="s">
        <v>25</v>
      </c>
      <c r="BC1511" s="1" t="s">
        <v>25</v>
      </c>
      <c r="BD1511" s="1"/>
      <c r="BE1511" s="1"/>
      <c r="BF1511" s="1"/>
      <c r="BG1511" s="1"/>
      <c r="BH1511" s="1"/>
      <c r="BI1511" s="1"/>
      <c r="BJ1511" s="1"/>
      <c r="BL1511" s="1" t="s">
        <v>25</v>
      </c>
    </row>
    <row r="1512" ht="15.75" customHeight="1">
      <c r="A1512" s="1"/>
      <c r="B1512" s="1"/>
      <c r="C1512" s="1"/>
      <c r="D1512" s="1" t="s">
        <v>25</v>
      </c>
      <c r="E1512" s="1" t="s">
        <v>25</v>
      </c>
      <c r="F1512" s="1" t="s">
        <v>25</v>
      </c>
      <c r="G1512" s="1" t="s">
        <v>25</v>
      </c>
      <c r="H1512" s="1" t="s">
        <v>25</v>
      </c>
      <c r="M1512" s="1"/>
      <c r="N1512" s="1"/>
      <c r="O1512" s="1"/>
      <c r="P1512" s="1"/>
      <c r="Q1512" s="1"/>
      <c r="S1512" s="1" t="s">
        <v>25</v>
      </c>
      <c r="T1512" s="1" t="s">
        <v>25</v>
      </c>
      <c r="U1512" s="1" t="s">
        <v>25</v>
      </c>
      <c r="V1512" s="1" t="s">
        <v>25</v>
      </c>
      <c r="W1512" s="1" t="s">
        <v>25</v>
      </c>
      <c r="Y1512" s="1" t="str">
        <f>IFERROR(__xludf.DUMMYFUNCTION("UNIQUE(S1512:W1512, TRUE)"),"")</f>
        <v/>
      </c>
      <c r="AE1512" s="1" t="str">
        <f t="shared" ref="AE1512:AI1512" si="1512">IF($A1512&lt;&gt;"", COUNTIF($D1512:$H1512, "=" &amp; Y1512),"")</f>
        <v/>
      </c>
      <c r="AF1512" s="1" t="str">
        <f t="shared" si="1512"/>
        <v/>
      </c>
      <c r="AG1512" s="1" t="str">
        <f t="shared" si="1512"/>
        <v/>
      </c>
      <c r="AH1512" s="1" t="str">
        <f t="shared" si="1512"/>
        <v/>
      </c>
      <c r="AI1512" s="1" t="str">
        <f t="shared" si="1512"/>
        <v/>
      </c>
      <c r="AJ1512" s="1" t="str">
        <f t="shared" si="3"/>
        <v/>
      </c>
      <c r="AL1512" s="1" t="str">
        <f>IFERROR(__xludf.DUMMYFUNCTION("IFERROR(TRANSPOSE(SORT(TRANSPOSE(FILTER(AE1512:AI1512, AE1512:AI1512&lt;&gt;0)),1, FALSE)))"),"")</f>
        <v/>
      </c>
      <c r="AM1512" s="1" t="str">
        <f>IFERROR(__xludf.DUMMYFUNCTION("""COMPUTED_VALUE"""),"")</f>
        <v/>
      </c>
      <c r="AN1512" s="1" t="str">
        <f>IFERROR(__xludf.DUMMYFUNCTION("""COMPUTED_VALUE"""),"")</f>
        <v/>
      </c>
      <c r="AO1512" s="1" t="str">
        <f>IFERROR(__xludf.DUMMYFUNCTION("""COMPUTED_VALUE"""),"")</f>
        <v/>
      </c>
      <c r="AP1512" s="1" t="str">
        <f>IFERROR(__xludf.DUMMYFUNCTION("""COMPUTED_VALUE"""),"")</f>
        <v/>
      </c>
      <c r="AR1512" s="1" t="s">
        <v>25</v>
      </c>
      <c r="AS1512" s="1" t="s">
        <v>25</v>
      </c>
      <c r="AT1512" s="1" t="s">
        <v>25</v>
      </c>
      <c r="AU1512" s="1" t="s">
        <v>25</v>
      </c>
      <c r="AV1512" s="1" t="s">
        <v>25</v>
      </c>
      <c r="AY1512" s="1" t="s">
        <v>25</v>
      </c>
      <c r="AZ1512" s="1" t="s">
        <v>25</v>
      </c>
      <c r="BA1512" s="1" t="s">
        <v>25</v>
      </c>
      <c r="BB1512" s="1" t="s">
        <v>25</v>
      </c>
      <c r="BC1512" s="1" t="s">
        <v>25</v>
      </c>
      <c r="BD1512" s="1"/>
      <c r="BE1512" s="1"/>
      <c r="BF1512" s="1"/>
      <c r="BG1512" s="1"/>
      <c r="BH1512" s="1"/>
      <c r="BI1512" s="1"/>
      <c r="BJ1512" s="1"/>
      <c r="BL1512" s="1" t="s">
        <v>25</v>
      </c>
    </row>
    <row r="1513" ht="15.75" customHeight="1">
      <c r="A1513" s="1"/>
      <c r="B1513" s="1"/>
      <c r="C1513" s="1"/>
      <c r="D1513" s="1" t="s">
        <v>25</v>
      </c>
      <c r="E1513" s="1" t="s">
        <v>25</v>
      </c>
      <c r="F1513" s="1" t="s">
        <v>25</v>
      </c>
      <c r="G1513" s="1" t="s">
        <v>25</v>
      </c>
      <c r="H1513" s="1" t="s">
        <v>25</v>
      </c>
      <c r="M1513" s="1"/>
      <c r="N1513" s="1"/>
      <c r="O1513" s="1"/>
      <c r="P1513" s="1"/>
      <c r="Q1513" s="1"/>
      <c r="S1513" s="1" t="s">
        <v>25</v>
      </c>
      <c r="T1513" s="1" t="s">
        <v>25</v>
      </c>
      <c r="U1513" s="1" t="s">
        <v>25</v>
      </c>
      <c r="V1513" s="1" t="s">
        <v>25</v>
      </c>
      <c r="W1513" s="1" t="s">
        <v>25</v>
      </c>
      <c r="Y1513" s="1" t="str">
        <f>IFERROR(__xludf.DUMMYFUNCTION("UNIQUE(S1513:W1513, TRUE)"),"")</f>
        <v/>
      </c>
      <c r="AE1513" s="1" t="str">
        <f t="shared" ref="AE1513:AI1513" si="1513">IF($A1513&lt;&gt;"", COUNTIF($D1513:$H1513, "=" &amp; Y1513),"")</f>
        <v/>
      </c>
      <c r="AF1513" s="1" t="str">
        <f t="shared" si="1513"/>
        <v/>
      </c>
      <c r="AG1513" s="1" t="str">
        <f t="shared" si="1513"/>
        <v/>
      </c>
      <c r="AH1513" s="1" t="str">
        <f t="shared" si="1513"/>
        <v/>
      </c>
      <c r="AI1513" s="1" t="str">
        <f t="shared" si="1513"/>
        <v/>
      </c>
      <c r="AJ1513" s="1" t="str">
        <f t="shared" si="3"/>
        <v/>
      </c>
      <c r="AL1513" s="1" t="str">
        <f>IFERROR(__xludf.DUMMYFUNCTION("IFERROR(TRANSPOSE(SORT(TRANSPOSE(FILTER(AE1513:AI1513, AE1513:AI1513&lt;&gt;0)),1, FALSE)))"),"")</f>
        <v/>
      </c>
      <c r="AM1513" s="1" t="str">
        <f>IFERROR(__xludf.DUMMYFUNCTION("""COMPUTED_VALUE"""),"")</f>
        <v/>
      </c>
      <c r="AN1513" s="1" t="str">
        <f>IFERROR(__xludf.DUMMYFUNCTION("""COMPUTED_VALUE"""),"")</f>
        <v/>
      </c>
      <c r="AO1513" s="1" t="str">
        <f>IFERROR(__xludf.DUMMYFUNCTION("""COMPUTED_VALUE"""),"")</f>
        <v/>
      </c>
      <c r="AP1513" s="1" t="str">
        <f>IFERROR(__xludf.DUMMYFUNCTION("""COMPUTED_VALUE"""),"")</f>
        <v/>
      </c>
      <c r="AR1513" s="1" t="s">
        <v>25</v>
      </c>
      <c r="AS1513" s="1" t="s">
        <v>25</v>
      </c>
      <c r="AT1513" s="1" t="s">
        <v>25</v>
      </c>
      <c r="AU1513" s="1" t="s">
        <v>25</v>
      </c>
      <c r="AV1513" s="1" t="s">
        <v>25</v>
      </c>
      <c r="AY1513" s="1" t="s">
        <v>25</v>
      </c>
      <c r="AZ1513" s="1" t="s">
        <v>25</v>
      </c>
      <c r="BA1513" s="1" t="s">
        <v>25</v>
      </c>
      <c r="BB1513" s="1" t="s">
        <v>25</v>
      </c>
      <c r="BC1513" s="1" t="s">
        <v>25</v>
      </c>
      <c r="BD1513" s="1"/>
      <c r="BE1513" s="1"/>
      <c r="BF1513" s="1"/>
      <c r="BG1513" s="1"/>
      <c r="BH1513" s="1"/>
      <c r="BI1513" s="1"/>
      <c r="BJ1513" s="1"/>
      <c r="BL1513" s="1" t="s">
        <v>25</v>
      </c>
    </row>
    <row r="1514" ht="15.75" customHeight="1">
      <c r="A1514" s="1"/>
      <c r="B1514" s="1"/>
      <c r="C1514" s="1"/>
      <c r="D1514" s="1" t="s">
        <v>25</v>
      </c>
      <c r="E1514" s="1" t="s">
        <v>25</v>
      </c>
      <c r="F1514" s="1" t="s">
        <v>25</v>
      </c>
      <c r="G1514" s="1" t="s">
        <v>25</v>
      </c>
      <c r="H1514" s="1" t="s">
        <v>25</v>
      </c>
      <c r="M1514" s="1"/>
      <c r="N1514" s="1"/>
      <c r="O1514" s="1"/>
      <c r="P1514" s="1"/>
      <c r="Q1514" s="1"/>
      <c r="S1514" s="1" t="s">
        <v>25</v>
      </c>
      <c r="T1514" s="1" t="s">
        <v>25</v>
      </c>
      <c r="U1514" s="1" t="s">
        <v>25</v>
      </c>
      <c r="V1514" s="1" t="s">
        <v>25</v>
      </c>
      <c r="W1514" s="1" t="s">
        <v>25</v>
      </c>
      <c r="Y1514" s="1" t="str">
        <f>IFERROR(__xludf.DUMMYFUNCTION("UNIQUE(S1514:W1514, TRUE)"),"")</f>
        <v/>
      </c>
      <c r="AE1514" s="1" t="str">
        <f t="shared" ref="AE1514:AI1514" si="1514">IF($A1514&lt;&gt;"", COUNTIF($D1514:$H1514, "=" &amp; Y1514),"")</f>
        <v/>
      </c>
      <c r="AF1514" s="1" t="str">
        <f t="shared" si="1514"/>
        <v/>
      </c>
      <c r="AG1514" s="1" t="str">
        <f t="shared" si="1514"/>
        <v/>
      </c>
      <c r="AH1514" s="1" t="str">
        <f t="shared" si="1514"/>
        <v/>
      </c>
      <c r="AI1514" s="1" t="str">
        <f t="shared" si="1514"/>
        <v/>
      </c>
      <c r="AJ1514" s="1" t="str">
        <f t="shared" si="3"/>
        <v/>
      </c>
      <c r="AL1514" s="1" t="str">
        <f>IFERROR(__xludf.DUMMYFUNCTION("IFERROR(TRANSPOSE(SORT(TRANSPOSE(FILTER(AE1514:AI1514, AE1514:AI1514&lt;&gt;0)),1, FALSE)))"),"")</f>
        <v/>
      </c>
      <c r="AM1514" s="1" t="str">
        <f>IFERROR(__xludf.DUMMYFUNCTION("""COMPUTED_VALUE"""),"")</f>
        <v/>
      </c>
      <c r="AN1514" s="1" t="str">
        <f>IFERROR(__xludf.DUMMYFUNCTION("""COMPUTED_VALUE"""),"")</f>
        <v/>
      </c>
      <c r="AO1514" s="1" t="str">
        <f>IFERROR(__xludf.DUMMYFUNCTION("""COMPUTED_VALUE"""),"")</f>
        <v/>
      </c>
      <c r="AP1514" s="1" t="str">
        <f>IFERROR(__xludf.DUMMYFUNCTION("""COMPUTED_VALUE"""),"")</f>
        <v/>
      </c>
      <c r="AR1514" s="1" t="s">
        <v>25</v>
      </c>
      <c r="AS1514" s="1" t="s">
        <v>25</v>
      </c>
      <c r="AT1514" s="1" t="s">
        <v>25</v>
      </c>
      <c r="AU1514" s="1" t="s">
        <v>25</v>
      </c>
      <c r="AV1514" s="1" t="s">
        <v>25</v>
      </c>
      <c r="AY1514" s="1" t="s">
        <v>25</v>
      </c>
      <c r="AZ1514" s="1" t="s">
        <v>25</v>
      </c>
      <c r="BA1514" s="1" t="s">
        <v>25</v>
      </c>
      <c r="BB1514" s="1" t="s">
        <v>25</v>
      </c>
      <c r="BC1514" s="1" t="s">
        <v>25</v>
      </c>
      <c r="BD1514" s="1"/>
      <c r="BE1514" s="1"/>
      <c r="BF1514" s="1"/>
      <c r="BG1514" s="1"/>
      <c r="BH1514" s="1"/>
      <c r="BI1514" s="1"/>
      <c r="BJ1514" s="1"/>
      <c r="BL1514" s="1" t="s">
        <v>25</v>
      </c>
    </row>
    <row r="1515" ht="15.75" customHeight="1">
      <c r="A1515" s="1"/>
      <c r="B1515" s="1"/>
      <c r="C1515" s="1"/>
      <c r="D1515" s="1" t="s">
        <v>25</v>
      </c>
      <c r="E1515" s="1" t="s">
        <v>25</v>
      </c>
      <c r="F1515" s="1" t="s">
        <v>25</v>
      </c>
      <c r="G1515" s="1" t="s">
        <v>25</v>
      </c>
      <c r="H1515" s="1" t="s">
        <v>25</v>
      </c>
      <c r="M1515" s="1"/>
      <c r="N1515" s="1"/>
      <c r="O1515" s="1"/>
      <c r="P1515" s="1"/>
      <c r="Q1515" s="1"/>
      <c r="S1515" s="1" t="s">
        <v>25</v>
      </c>
      <c r="T1515" s="1" t="s">
        <v>25</v>
      </c>
      <c r="U1515" s="1" t="s">
        <v>25</v>
      </c>
      <c r="V1515" s="1" t="s">
        <v>25</v>
      </c>
      <c r="W1515" s="1" t="s">
        <v>25</v>
      </c>
      <c r="Y1515" s="1" t="str">
        <f>IFERROR(__xludf.DUMMYFUNCTION("UNIQUE(S1515:W1515, TRUE)"),"")</f>
        <v/>
      </c>
      <c r="AE1515" s="1" t="str">
        <f t="shared" ref="AE1515:AI1515" si="1515">IF($A1515&lt;&gt;"", COUNTIF($D1515:$H1515, "=" &amp; Y1515),"")</f>
        <v/>
      </c>
      <c r="AF1515" s="1" t="str">
        <f t="shared" si="1515"/>
        <v/>
      </c>
      <c r="AG1515" s="1" t="str">
        <f t="shared" si="1515"/>
        <v/>
      </c>
      <c r="AH1515" s="1" t="str">
        <f t="shared" si="1515"/>
        <v/>
      </c>
      <c r="AI1515" s="1" t="str">
        <f t="shared" si="1515"/>
        <v/>
      </c>
      <c r="AJ1515" s="1" t="str">
        <f t="shared" si="3"/>
        <v/>
      </c>
      <c r="AL1515" s="1" t="str">
        <f>IFERROR(__xludf.DUMMYFUNCTION("IFERROR(TRANSPOSE(SORT(TRANSPOSE(FILTER(AE1515:AI1515, AE1515:AI1515&lt;&gt;0)),1, FALSE)))"),"")</f>
        <v/>
      </c>
      <c r="AM1515" s="1" t="str">
        <f>IFERROR(__xludf.DUMMYFUNCTION("""COMPUTED_VALUE"""),"")</f>
        <v/>
      </c>
      <c r="AN1515" s="1" t="str">
        <f>IFERROR(__xludf.DUMMYFUNCTION("""COMPUTED_VALUE"""),"")</f>
        <v/>
      </c>
      <c r="AO1515" s="1" t="str">
        <f>IFERROR(__xludf.DUMMYFUNCTION("""COMPUTED_VALUE"""),"")</f>
        <v/>
      </c>
      <c r="AP1515" s="1" t="str">
        <f>IFERROR(__xludf.DUMMYFUNCTION("""COMPUTED_VALUE"""),"")</f>
        <v/>
      </c>
      <c r="AR1515" s="1" t="s">
        <v>25</v>
      </c>
      <c r="AS1515" s="1" t="s">
        <v>25</v>
      </c>
      <c r="AT1515" s="1" t="s">
        <v>25</v>
      </c>
      <c r="AU1515" s="1" t="s">
        <v>25</v>
      </c>
      <c r="AV1515" s="1" t="s">
        <v>25</v>
      </c>
      <c r="AY1515" s="1" t="s">
        <v>25</v>
      </c>
      <c r="AZ1515" s="1" t="s">
        <v>25</v>
      </c>
      <c r="BA1515" s="1" t="s">
        <v>25</v>
      </c>
      <c r="BB1515" s="1" t="s">
        <v>25</v>
      </c>
      <c r="BC1515" s="1" t="s">
        <v>25</v>
      </c>
      <c r="BD1515" s="1"/>
      <c r="BE1515" s="1"/>
      <c r="BF1515" s="1"/>
      <c r="BG1515" s="1"/>
      <c r="BH1515" s="1"/>
      <c r="BI1515" s="1"/>
      <c r="BJ1515" s="1"/>
      <c r="BL1515" s="1" t="s">
        <v>25</v>
      </c>
    </row>
    <row r="1516" ht="15.75" customHeight="1">
      <c r="A1516" s="1"/>
      <c r="B1516" s="1"/>
      <c r="C1516" s="1"/>
      <c r="D1516" s="1" t="s">
        <v>25</v>
      </c>
      <c r="E1516" s="1" t="s">
        <v>25</v>
      </c>
      <c r="F1516" s="1" t="s">
        <v>25</v>
      </c>
      <c r="G1516" s="1" t="s">
        <v>25</v>
      </c>
      <c r="H1516" s="1" t="s">
        <v>25</v>
      </c>
      <c r="M1516" s="1"/>
      <c r="N1516" s="1"/>
      <c r="O1516" s="1"/>
      <c r="P1516" s="1"/>
      <c r="Q1516" s="1"/>
      <c r="S1516" s="1" t="s">
        <v>25</v>
      </c>
      <c r="T1516" s="1" t="s">
        <v>25</v>
      </c>
      <c r="U1516" s="1" t="s">
        <v>25</v>
      </c>
      <c r="V1516" s="1" t="s">
        <v>25</v>
      </c>
      <c r="W1516" s="1" t="s">
        <v>25</v>
      </c>
      <c r="Y1516" s="1" t="str">
        <f>IFERROR(__xludf.DUMMYFUNCTION("UNIQUE(S1516:W1516, TRUE)"),"")</f>
        <v/>
      </c>
      <c r="AE1516" s="1" t="str">
        <f t="shared" ref="AE1516:AI1516" si="1516">IF($A1516&lt;&gt;"", COUNTIF($D1516:$H1516, "=" &amp; Y1516),"")</f>
        <v/>
      </c>
      <c r="AF1516" s="1" t="str">
        <f t="shared" si="1516"/>
        <v/>
      </c>
      <c r="AG1516" s="1" t="str">
        <f t="shared" si="1516"/>
        <v/>
      </c>
      <c r="AH1516" s="1" t="str">
        <f t="shared" si="1516"/>
        <v/>
      </c>
      <c r="AI1516" s="1" t="str">
        <f t="shared" si="1516"/>
        <v/>
      </c>
      <c r="AJ1516" s="1" t="str">
        <f t="shared" si="3"/>
        <v/>
      </c>
      <c r="AL1516" s="1" t="str">
        <f>IFERROR(__xludf.DUMMYFUNCTION("IFERROR(TRANSPOSE(SORT(TRANSPOSE(FILTER(AE1516:AI1516, AE1516:AI1516&lt;&gt;0)),1, FALSE)))"),"")</f>
        <v/>
      </c>
      <c r="AM1516" s="1" t="str">
        <f>IFERROR(__xludf.DUMMYFUNCTION("""COMPUTED_VALUE"""),"")</f>
        <v/>
      </c>
      <c r="AN1516" s="1" t="str">
        <f>IFERROR(__xludf.DUMMYFUNCTION("""COMPUTED_VALUE"""),"")</f>
        <v/>
      </c>
      <c r="AO1516" s="1" t="str">
        <f>IFERROR(__xludf.DUMMYFUNCTION("""COMPUTED_VALUE"""),"")</f>
        <v/>
      </c>
      <c r="AP1516" s="1" t="str">
        <f>IFERROR(__xludf.DUMMYFUNCTION("""COMPUTED_VALUE"""),"")</f>
        <v/>
      </c>
      <c r="AR1516" s="1" t="s">
        <v>25</v>
      </c>
      <c r="AS1516" s="1" t="s">
        <v>25</v>
      </c>
      <c r="AT1516" s="1" t="s">
        <v>25</v>
      </c>
      <c r="AU1516" s="1" t="s">
        <v>25</v>
      </c>
      <c r="AV1516" s="1" t="s">
        <v>25</v>
      </c>
      <c r="AY1516" s="1" t="s">
        <v>25</v>
      </c>
      <c r="AZ1516" s="1" t="s">
        <v>25</v>
      </c>
      <c r="BA1516" s="1" t="s">
        <v>25</v>
      </c>
      <c r="BB1516" s="1" t="s">
        <v>25</v>
      </c>
      <c r="BC1516" s="1" t="s">
        <v>25</v>
      </c>
      <c r="BD1516" s="1"/>
      <c r="BE1516" s="1"/>
      <c r="BF1516" s="1"/>
      <c r="BG1516" s="1"/>
      <c r="BH1516" s="1"/>
      <c r="BI1516" s="1"/>
      <c r="BJ1516" s="1"/>
      <c r="BL1516" s="1" t="s">
        <v>25</v>
      </c>
    </row>
    <row r="1517" ht="15.75" customHeight="1">
      <c r="A1517" s="1"/>
      <c r="B1517" s="1"/>
      <c r="C1517" s="1"/>
      <c r="D1517" s="1" t="s">
        <v>25</v>
      </c>
      <c r="E1517" s="1" t="s">
        <v>25</v>
      </c>
      <c r="F1517" s="1" t="s">
        <v>25</v>
      </c>
      <c r="G1517" s="1" t="s">
        <v>25</v>
      </c>
      <c r="H1517" s="1" t="s">
        <v>25</v>
      </c>
      <c r="M1517" s="1"/>
      <c r="N1517" s="1"/>
      <c r="O1517" s="1"/>
      <c r="P1517" s="1"/>
      <c r="Q1517" s="1"/>
      <c r="S1517" s="1" t="s">
        <v>25</v>
      </c>
      <c r="T1517" s="1" t="s">
        <v>25</v>
      </c>
      <c r="U1517" s="1" t="s">
        <v>25</v>
      </c>
      <c r="V1517" s="1" t="s">
        <v>25</v>
      </c>
      <c r="W1517" s="1" t="s">
        <v>25</v>
      </c>
      <c r="Y1517" s="1" t="str">
        <f>IFERROR(__xludf.DUMMYFUNCTION("UNIQUE(S1517:W1517, TRUE)"),"")</f>
        <v/>
      </c>
      <c r="AE1517" s="1" t="str">
        <f t="shared" ref="AE1517:AI1517" si="1517">IF($A1517&lt;&gt;"", COUNTIF($D1517:$H1517, "=" &amp; Y1517),"")</f>
        <v/>
      </c>
      <c r="AF1517" s="1" t="str">
        <f t="shared" si="1517"/>
        <v/>
      </c>
      <c r="AG1517" s="1" t="str">
        <f t="shared" si="1517"/>
        <v/>
      </c>
      <c r="AH1517" s="1" t="str">
        <f t="shared" si="1517"/>
        <v/>
      </c>
      <c r="AI1517" s="1" t="str">
        <f t="shared" si="1517"/>
        <v/>
      </c>
      <c r="AJ1517" s="1" t="str">
        <f t="shared" si="3"/>
        <v/>
      </c>
      <c r="AL1517" s="1" t="str">
        <f>IFERROR(__xludf.DUMMYFUNCTION("IFERROR(TRANSPOSE(SORT(TRANSPOSE(FILTER(AE1517:AI1517, AE1517:AI1517&lt;&gt;0)),1, FALSE)))"),"")</f>
        <v/>
      </c>
      <c r="AM1517" s="1" t="str">
        <f>IFERROR(__xludf.DUMMYFUNCTION("""COMPUTED_VALUE"""),"")</f>
        <v/>
      </c>
      <c r="AN1517" s="1" t="str">
        <f>IFERROR(__xludf.DUMMYFUNCTION("""COMPUTED_VALUE"""),"")</f>
        <v/>
      </c>
      <c r="AO1517" s="1" t="str">
        <f>IFERROR(__xludf.DUMMYFUNCTION("""COMPUTED_VALUE"""),"")</f>
        <v/>
      </c>
      <c r="AP1517" s="1" t="str">
        <f>IFERROR(__xludf.DUMMYFUNCTION("""COMPUTED_VALUE"""),"")</f>
        <v/>
      </c>
      <c r="AR1517" s="1" t="s">
        <v>25</v>
      </c>
      <c r="AS1517" s="1" t="s">
        <v>25</v>
      </c>
      <c r="AT1517" s="1" t="s">
        <v>25</v>
      </c>
      <c r="AU1517" s="1" t="s">
        <v>25</v>
      </c>
      <c r="AV1517" s="1" t="s">
        <v>25</v>
      </c>
      <c r="AY1517" s="1" t="s">
        <v>25</v>
      </c>
      <c r="AZ1517" s="1" t="s">
        <v>25</v>
      </c>
      <c r="BA1517" s="1" t="s">
        <v>25</v>
      </c>
      <c r="BB1517" s="1" t="s">
        <v>25</v>
      </c>
      <c r="BC1517" s="1" t="s">
        <v>25</v>
      </c>
      <c r="BD1517" s="1"/>
      <c r="BE1517" s="1"/>
      <c r="BF1517" s="1"/>
      <c r="BG1517" s="1"/>
      <c r="BH1517" s="1"/>
      <c r="BI1517" s="1"/>
      <c r="BJ1517" s="1"/>
      <c r="BL1517" s="1" t="s">
        <v>25</v>
      </c>
    </row>
    <row r="1518" ht="15.75" customHeight="1">
      <c r="A1518" s="1"/>
      <c r="B1518" s="1"/>
      <c r="C1518" s="1"/>
      <c r="D1518" s="1" t="s">
        <v>25</v>
      </c>
      <c r="E1518" s="1" t="s">
        <v>25</v>
      </c>
      <c r="F1518" s="1" t="s">
        <v>25</v>
      </c>
      <c r="G1518" s="1" t="s">
        <v>25</v>
      </c>
      <c r="H1518" s="1" t="s">
        <v>25</v>
      </c>
      <c r="M1518" s="1"/>
      <c r="N1518" s="1"/>
      <c r="O1518" s="1"/>
      <c r="P1518" s="1"/>
      <c r="Q1518" s="1"/>
      <c r="S1518" s="1" t="s">
        <v>25</v>
      </c>
      <c r="T1518" s="1" t="s">
        <v>25</v>
      </c>
      <c r="U1518" s="1" t="s">
        <v>25</v>
      </c>
      <c r="V1518" s="1" t="s">
        <v>25</v>
      </c>
      <c r="W1518" s="1" t="s">
        <v>25</v>
      </c>
      <c r="Y1518" s="1" t="str">
        <f>IFERROR(__xludf.DUMMYFUNCTION("UNIQUE(S1518:W1518, TRUE)"),"")</f>
        <v/>
      </c>
      <c r="AE1518" s="1" t="str">
        <f t="shared" ref="AE1518:AI1518" si="1518">IF($A1518&lt;&gt;"", COUNTIF($D1518:$H1518, "=" &amp; Y1518),"")</f>
        <v/>
      </c>
      <c r="AF1518" s="1" t="str">
        <f t="shared" si="1518"/>
        <v/>
      </c>
      <c r="AG1518" s="1" t="str">
        <f t="shared" si="1518"/>
        <v/>
      </c>
      <c r="AH1518" s="1" t="str">
        <f t="shared" si="1518"/>
        <v/>
      </c>
      <c r="AI1518" s="1" t="str">
        <f t="shared" si="1518"/>
        <v/>
      </c>
      <c r="AJ1518" s="1" t="str">
        <f t="shared" si="3"/>
        <v/>
      </c>
      <c r="AL1518" s="1" t="str">
        <f>IFERROR(__xludf.DUMMYFUNCTION("IFERROR(TRANSPOSE(SORT(TRANSPOSE(FILTER(AE1518:AI1518, AE1518:AI1518&lt;&gt;0)),1, FALSE)))"),"")</f>
        <v/>
      </c>
      <c r="AM1518" s="1" t="str">
        <f>IFERROR(__xludf.DUMMYFUNCTION("""COMPUTED_VALUE"""),"")</f>
        <v/>
      </c>
      <c r="AN1518" s="1" t="str">
        <f>IFERROR(__xludf.DUMMYFUNCTION("""COMPUTED_VALUE"""),"")</f>
        <v/>
      </c>
      <c r="AO1518" s="1" t="str">
        <f>IFERROR(__xludf.DUMMYFUNCTION("""COMPUTED_VALUE"""),"")</f>
        <v/>
      </c>
      <c r="AP1518" s="1" t="str">
        <f>IFERROR(__xludf.DUMMYFUNCTION("""COMPUTED_VALUE"""),"")</f>
        <v/>
      </c>
      <c r="AR1518" s="1" t="s">
        <v>25</v>
      </c>
      <c r="AS1518" s="1" t="s">
        <v>25</v>
      </c>
      <c r="AT1518" s="1" t="s">
        <v>25</v>
      </c>
      <c r="AU1518" s="1" t="s">
        <v>25</v>
      </c>
      <c r="AV1518" s="1" t="s">
        <v>25</v>
      </c>
      <c r="AY1518" s="1" t="s">
        <v>25</v>
      </c>
      <c r="AZ1518" s="1" t="s">
        <v>25</v>
      </c>
      <c r="BA1518" s="1" t="s">
        <v>25</v>
      </c>
      <c r="BB1518" s="1" t="s">
        <v>25</v>
      </c>
      <c r="BC1518" s="1" t="s">
        <v>25</v>
      </c>
      <c r="BD1518" s="1"/>
      <c r="BE1518" s="1"/>
      <c r="BF1518" s="1"/>
      <c r="BG1518" s="1"/>
      <c r="BH1518" s="1"/>
      <c r="BI1518" s="1"/>
      <c r="BJ1518" s="1"/>
      <c r="BL1518" s="1" t="s">
        <v>25</v>
      </c>
    </row>
    <row r="1519" ht="15.75" customHeight="1">
      <c r="A1519" s="1"/>
      <c r="B1519" s="1"/>
      <c r="C1519" s="1"/>
      <c r="D1519" s="1" t="s">
        <v>25</v>
      </c>
      <c r="E1519" s="1" t="s">
        <v>25</v>
      </c>
      <c r="F1519" s="1" t="s">
        <v>25</v>
      </c>
      <c r="G1519" s="1" t="s">
        <v>25</v>
      </c>
      <c r="H1519" s="1" t="s">
        <v>25</v>
      </c>
      <c r="M1519" s="1"/>
      <c r="N1519" s="1"/>
      <c r="O1519" s="1"/>
      <c r="P1519" s="1"/>
      <c r="Q1519" s="1"/>
      <c r="S1519" s="1" t="s">
        <v>25</v>
      </c>
      <c r="T1519" s="1" t="s">
        <v>25</v>
      </c>
      <c r="U1519" s="1" t="s">
        <v>25</v>
      </c>
      <c r="V1519" s="1" t="s">
        <v>25</v>
      </c>
      <c r="W1519" s="1" t="s">
        <v>25</v>
      </c>
      <c r="Y1519" s="1" t="str">
        <f>IFERROR(__xludf.DUMMYFUNCTION("UNIQUE(S1519:W1519, TRUE)"),"")</f>
        <v/>
      </c>
      <c r="AE1519" s="1" t="str">
        <f t="shared" ref="AE1519:AI1519" si="1519">IF($A1519&lt;&gt;"", COUNTIF($D1519:$H1519, "=" &amp; Y1519),"")</f>
        <v/>
      </c>
      <c r="AF1519" s="1" t="str">
        <f t="shared" si="1519"/>
        <v/>
      </c>
      <c r="AG1519" s="1" t="str">
        <f t="shared" si="1519"/>
        <v/>
      </c>
      <c r="AH1519" s="1" t="str">
        <f t="shared" si="1519"/>
        <v/>
      </c>
      <c r="AI1519" s="1" t="str">
        <f t="shared" si="1519"/>
        <v/>
      </c>
      <c r="AJ1519" s="1" t="str">
        <f t="shared" si="3"/>
        <v/>
      </c>
      <c r="AL1519" s="1" t="str">
        <f>IFERROR(__xludf.DUMMYFUNCTION("IFERROR(TRANSPOSE(SORT(TRANSPOSE(FILTER(AE1519:AI1519, AE1519:AI1519&lt;&gt;0)),1, FALSE)))"),"")</f>
        <v/>
      </c>
      <c r="AM1519" s="1" t="str">
        <f>IFERROR(__xludf.DUMMYFUNCTION("""COMPUTED_VALUE"""),"")</f>
        <v/>
      </c>
      <c r="AN1519" s="1" t="str">
        <f>IFERROR(__xludf.DUMMYFUNCTION("""COMPUTED_VALUE"""),"")</f>
        <v/>
      </c>
      <c r="AO1519" s="1" t="str">
        <f>IFERROR(__xludf.DUMMYFUNCTION("""COMPUTED_VALUE"""),"")</f>
        <v/>
      </c>
      <c r="AP1519" s="1" t="str">
        <f>IFERROR(__xludf.DUMMYFUNCTION("""COMPUTED_VALUE"""),"")</f>
        <v/>
      </c>
      <c r="AR1519" s="1" t="s">
        <v>25</v>
      </c>
      <c r="AS1519" s="1" t="s">
        <v>25</v>
      </c>
      <c r="AT1519" s="1" t="s">
        <v>25</v>
      </c>
      <c r="AU1519" s="1" t="s">
        <v>25</v>
      </c>
      <c r="AV1519" s="1" t="s">
        <v>25</v>
      </c>
      <c r="AY1519" s="1" t="s">
        <v>25</v>
      </c>
      <c r="AZ1519" s="1" t="s">
        <v>25</v>
      </c>
      <c r="BA1519" s="1" t="s">
        <v>25</v>
      </c>
      <c r="BB1519" s="1" t="s">
        <v>25</v>
      </c>
      <c r="BC1519" s="1" t="s">
        <v>25</v>
      </c>
      <c r="BD1519" s="1"/>
      <c r="BE1519" s="1"/>
      <c r="BF1519" s="1"/>
      <c r="BG1519" s="1"/>
      <c r="BH1519" s="1"/>
      <c r="BI1519" s="1"/>
      <c r="BJ1519" s="1"/>
      <c r="BL1519" s="1" t="s">
        <v>25</v>
      </c>
    </row>
    <row r="1520" ht="15.75" customHeight="1">
      <c r="A1520" s="1"/>
      <c r="B1520" s="1"/>
      <c r="C1520" s="1"/>
      <c r="D1520" s="1" t="s">
        <v>25</v>
      </c>
      <c r="E1520" s="1" t="s">
        <v>25</v>
      </c>
      <c r="F1520" s="1" t="s">
        <v>25</v>
      </c>
      <c r="G1520" s="1" t="s">
        <v>25</v>
      </c>
      <c r="H1520" s="1" t="s">
        <v>25</v>
      </c>
      <c r="M1520" s="1"/>
      <c r="N1520" s="1"/>
      <c r="O1520" s="1"/>
      <c r="P1520" s="1"/>
      <c r="Q1520" s="1"/>
      <c r="S1520" s="1" t="s">
        <v>25</v>
      </c>
      <c r="T1520" s="1" t="s">
        <v>25</v>
      </c>
      <c r="U1520" s="1" t="s">
        <v>25</v>
      </c>
      <c r="V1520" s="1" t="s">
        <v>25</v>
      </c>
      <c r="W1520" s="1" t="s">
        <v>25</v>
      </c>
      <c r="Y1520" s="1" t="str">
        <f>IFERROR(__xludf.DUMMYFUNCTION("UNIQUE(S1520:W1520, TRUE)"),"")</f>
        <v/>
      </c>
      <c r="AE1520" s="1" t="str">
        <f t="shared" ref="AE1520:AI1520" si="1520">IF($A1520&lt;&gt;"", COUNTIF($D1520:$H1520, "=" &amp; Y1520),"")</f>
        <v/>
      </c>
      <c r="AF1520" s="1" t="str">
        <f t="shared" si="1520"/>
        <v/>
      </c>
      <c r="AG1520" s="1" t="str">
        <f t="shared" si="1520"/>
        <v/>
      </c>
      <c r="AH1520" s="1" t="str">
        <f t="shared" si="1520"/>
        <v/>
      </c>
      <c r="AI1520" s="1" t="str">
        <f t="shared" si="1520"/>
        <v/>
      </c>
      <c r="AJ1520" s="1" t="str">
        <f t="shared" si="3"/>
        <v/>
      </c>
      <c r="AL1520" s="1" t="str">
        <f>IFERROR(__xludf.DUMMYFUNCTION("IFERROR(TRANSPOSE(SORT(TRANSPOSE(FILTER(AE1520:AI1520, AE1520:AI1520&lt;&gt;0)),1, FALSE)))"),"")</f>
        <v/>
      </c>
      <c r="AM1520" s="1" t="str">
        <f>IFERROR(__xludf.DUMMYFUNCTION("""COMPUTED_VALUE"""),"")</f>
        <v/>
      </c>
      <c r="AN1520" s="1" t="str">
        <f>IFERROR(__xludf.DUMMYFUNCTION("""COMPUTED_VALUE"""),"")</f>
        <v/>
      </c>
      <c r="AO1520" s="1" t="str">
        <f>IFERROR(__xludf.DUMMYFUNCTION("""COMPUTED_VALUE"""),"")</f>
        <v/>
      </c>
      <c r="AP1520" s="1" t="str">
        <f>IFERROR(__xludf.DUMMYFUNCTION("""COMPUTED_VALUE"""),"")</f>
        <v/>
      </c>
      <c r="AR1520" s="1" t="s">
        <v>25</v>
      </c>
      <c r="AS1520" s="1" t="s">
        <v>25</v>
      </c>
      <c r="AT1520" s="1" t="s">
        <v>25</v>
      </c>
      <c r="AU1520" s="1" t="s">
        <v>25</v>
      </c>
      <c r="AV1520" s="1" t="s">
        <v>25</v>
      </c>
      <c r="AY1520" s="1" t="s">
        <v>25</v>
      </c>
      <c r="AZ1520" s="1" t="s">
        <v>25</v>
      </c>
      <c r="BA1520" s="1" t="s">
        <v>25</v>
      </c>
      <c r="BB1520" s="1" t="s">
        <v>25</v>
      </c>
      <c r="BC1520" s="1" t="s">
        <v>25</v>
      </c>
      <c r="BD1520" s="1"/>
      <c r="BE1520" s="1"/>
      <c r="BF1520" s="1"/>
      <c r="BG1520" s="1"/>
      <c r="BH1520" s="1"/>
      <c r="BI1520" s="1"/>
      <c r="BJ1520" s="1"/>
      <c r="BL1520" s="1" t="s">
        <v>25</v>
      </c>
    </row>
    <row r="1521" ht="15.75" customHeight="1">
      <c r="A1521" s="1"/>
      <c r="B1521" s="1"/>
      <c r="C1521" s="1"/>
      <c r="D1521" s="1" t="s">
        <v>25</v>
      </c>
      <c r="E1521" s="1" t="s">
        <v>25</v>
      </c>
      <c r="F1521" s="1" t="s">
        <v>25</v>
      </c>
      <c r="G1521" s="1" t="s">
        <v>25</v>
      </c>
      <c r="H1521" s="1" t="s">
        <v>25</v>
      </c>
      <c r="M1521" s="1"/>
      <c r="N1521" s="1"/>
      <c r="O1521" s="1"/>
      <c r="P1521" s="1"/>
      <c r="Q1521" s="1"/>
      <c r="S1521" s="1" t="s">
        <v>25</v>
      </c>
      <c r="T1521" s="1" t="s">
        <v>25</v>
      </c>
      <c r="U1521" s="1" t="s">
        <v>25</v>
      </c>
      <c r="V1521" s="1" t="s">
        <v>25</v>
      </c>
      <c r="W1521" s="1" t="s">
        <v>25</v>
      </c>
      <c r="Y1521" s="1" t="str">
        <f>IFERROR(__xludf.DUMMYFUNCTION("UNIQUE(S1521:W1521, TRUE)"),"")</f>
        <v/>
      </c>
      <c r="AE1521" s="1" t="str">
        <f t="shared" ref="AE1521:AI1521" si="1521">IF($A1521&lt;&gt;"", COUNTIF($D1521:$H1521, "=" &amp; Y1521),"")</f>
        <v/>
      </c>
      <c r="AF1521" s="1" t="str">
        <f t="shared" si="1521"/>
        <v/>
      </c>
      <c r="AG1521" s="1" t="str">
        <f t="shared" si="1521"/>
        <v/>
      </c>
      <c r="AH1521" s="1" t="str">
        <f t="shared" si="1521"/>
        <v/>
      </c>
      <c r="AI1521" s="1" t="str">
        <f t="shared" si="1521"/>
        <v/>
      </c>
      <c r="AJ1521" s="1" t="str">
        <f t="shared" si="3"/>
        <v/>
      </c>
      <c r="AL1521" s="1" t="str">
        <f>IFERROR(__xludf.DUMMYFUNCTION("IFERROR(TRANSPOSE(SORT(TRANSPOSE(FILTER(AE1521:AI1521, AE1521:AI1521&lt;&gt;0)),1, FALSE)))"),"")</f>
        <v/>
      </c>
      <c r="AM1521" s="1" t="str">
        <f>IFERROR(__xludf.DUMMYFUNCTION("""COMPUTED_VALUE"""),"")</f>
        <v/>
      </c>
      <c r="AN1521" s="1" t="str">
        <f>IFERROR(__xludf.DUMMYFUNCTION("""COMPUTED_VALUE"""),"")</f>
        <v/>
      </c>
      <c r="AO1521" s="1" t="str">
        <f>IFERROR(__xludf.DUMMYFUNCTION("""COMPUTED_VALUE"""),"")</f>
        <v/>
      </c>
      <c r="AP1521" s="1" t="str">
        <f>IFERROR(__xludf.DUMMYFUNCTION("""COMPUTED_VALUE"""),"")</f>
        <v/>
      </c>
      <c r="AR1521" s="1" t="s">
        <v>25</v>
      </c>
      <c r="AS1521" s="1" t="s">
        <v>25</v>
      </c>
      <c r="AT1521" s="1" t="s">
        <v>25</v>
      </c>
      <c r="AU1521" s="1" t="s">
        <v>25</v>
      </c>
      <c r="AV1521" s="1" t="s">
        <v>25</v>
      </c>
      <c r="AY1521" s="1" t="s">
        <v>25</v>
      </c>
      <c r="AZ1521" s="1" t="s">
        <v>25</v>
      </c>
      <c r="BA1521" s="1" t="s">
        <v>25</v>
      </c>
      <c r="BB1521" s="1" t="s">
        <v>25</v>
      </c>
      <c r="BC1521" s="1" t="s">
        <v>25</v>
      </c>
      <c r="BD1521" s="1"/>
      <c r="BE1521" s="1"/>
      <c r="BF1521" s="1"/>
      <c r="BG1521" s="1"/>
      <c r="BH1521" s="1"/>
      <c r="BI1521" s="1"/>
      <c r="BJ1521" s="1"/>
      <c r="BL1521" s="1" t="s">
        <v>25</v>
      </c>
    </row>
    <row r="1522" ht="15.75" customHeight="1">
      <c r="A1522" s="1"/>
      <c r="B1522" s="1"/>
      <c r="C1522" s="1"/>
      <c r="D1522" s="1" t="s">
        <v>25</v>
      </c>
      <c r="E1522" s="1" t="s">
        <v>25</v>
      </c>
      <c r="F1522" s="1" t="s">
        <v>25</v>
      </c>
      <c r="G1522" s="1" t="s">
        <v>25</v>
      </c>
      <c r="H1522" s="1" t="s">
        <v>25</v>
      </c>
      <c r="M1522" s="1"/>
      <c r="N1522" s="1"/>
      <c r="O1522" s="1"/>
      <c r="P1522" s="1"/>
      <c r="Q1522" s="1"/>
      <c r="S1522" s="1" t="s">
        <v>25</v>
      </c>
      <c r="T1522" s="1" t="s">
        <v>25</v>
      </c>
      <c r="U1522" s="1" t="s">
        <v>25</v>
      </c>
      <c r="V1522" s="1" t="s">
        <v>25</v>
      </c>
      <c r="W1522" s="1" t="s">
        <v>25</v>
      </c>
      <c r="Y1522" s="1" t="str">
        <f>IFERROR(__xludf.DUMMYFUNCTION("UNIQUE(S1522:W1522, TRUE)"),"")</f>
        <v/>
      </c>
      <c r="AE1522" s="1" t="str">
        <f t="shared" ref="AE1522:AI1522" si="1522">IF($A1522&lt;&gt;"", COUNTIF($D1522:$H1522, "=" &amp; Y1522),"")</f>
        <v/>
      </c>
      <c r="AF1522" s="1" t="str">
        <f t="shared" si="1522"/>
        <v/>
      </c>
      <c r="AG1522" s="1" t="str">
        <f t="shared" si="1522"/>
        <v/>
      </c>
      <c r="AH1522" s="1" t="str">
        <f t="shared" si="1522"/>
        <v/>
      </c>
      <c r="AI1522" s="1" t="str">
        <f t="shared" si="1522"/>
        <v/>
      </c>
      <c r="AJ1522" s="1" t="str">
        <f t="shared" si="3"/>
        <v/>
      </c>
      <c r="AL1522" s="1" t="str">
        <f>IFERROR(__xludf.DUMMYFUNCTION("IFERROR(TRANSPOSE(SORT(TRANSPOSE(FILTER(AE1522:AI1522, AE1522:AI1522&lt;&gt;0)),1, FALSE)))"),"")</f>
        <v/>
      </c>
      <c r="AM1522" s="1" t="str">
        <f>IFERROR(__xludf.DUMMYFUNCTION("""COMPUTED_VALUE"""),"")</f>
        <v/>
      </c>
      <c r="AN1522" s="1" t="str">
        <f>IFERROR(__xludf.DUMMYFUNCTION("""COMPUTED_VALUE"""),"")</f>
        <v/>
      </c>
      <c r="AO1522" s="1" t="str">
        <f>IFERROR(__xludf.DUMMYFUNCTION("""COMPUTED_VALUE"""),"")</f>
        <v/>
      </c>
      <c r="AP1522" s="1" t="str">
        <f>IFERROR(__xludf.DUMMYFUNCTION("""COMPUTED_VALUE"""),"")</f>
        <v/>
      </c>
      <c r="AR1522" s="1" t="s">
        <v>25</v>
      </c>
      <c r="AS1522" s="1" t="s">
        <v>25</v>
      </c>
      <c r="AT1522" s="1" t="s">
        <v>25</v>
      </c>
      <c r="AU1522" s="1" t="s">
        <v>25</v>
      </c>
      <c r="AV1522" s="1" t="s">
        <v>25</v>
      </c>
      <c r="AY1522" s="1" t="s">
        <v>25</v>
      </c>
      <c r="AZ1522" s="1" t="s">
        <v>25</v>
      </c>
      <c r="BA1522" s="1" t="s">
        <v>25</v>
      </c>
      <c r="BB1522" s="1" t="s">
        <v>25</v>
      </c>
      <c r="BC1522" s="1" t="s">
        <v>25</v>
      </c>
      <c r="BD1522" s="1"/>
      <c r="BE1522" s="1"/>
      <c r="BF1522" s="1"/>
      <c r="BG1522" s="1"/>
      <c r="BH1522" s="1"/>
      <c r="BI1522" s="1"/>
      <c r="BJ1522" s="1"/>
      <c r="BL1522" s="1" t="s">
        <v>25</v>
      </c>
    </row>
    <row r="1523" ht="15.75" customHeight="1">
      <c r="A1523" s="1"/>
      <c r="B1523" s="1"/>
      <c r="C1523" s="1"/>
      <c r="D1523" s="1" t="s">
        <v>25</v>
      </c>
      <c r="E1523" s="1" t="s">
        <v>25</v>
      </c>
      <c r="F1523" s="1" t="s">
        <v>25</v>
      </c>
      <c r="G1523" s="1" t="s">
        <v>25</v>
      </c>
      <c r="H1523" s="1" t="s">
        <v>25</v>
      </c>
      <c r="M1523" s="1"/>
      <c r="N1523" s="1"/>
      <c r="O1523" s="1"/>
      <c r="P1523" s="1"/>
      <c r="Q1523" s="1"/>
      <c r="S1523" s="1" t="s">
        <v>25</v>
      </c>
      <c r="T1523" s="1" t="s">
        <v>25</v>
      </c>
      <c r="U1523" s="1" t="s">
        <v>25</v>
      </c>
      <c r="V1523" s="1" t="s">
        <v>25</v>
      </c>
      <c r="W1523" s="1" t="s">
        <v>25</v>
      </c>
      <c r="Y1523" s="1" t="str">
        <f>IFERROR(__xludf.DUMMYFUNCTION("UNIQUE(S1523:W1523, TRUE)"),"")</f>
        <v/>
      </c>
      <c r="AE1523" s="1" t="str">
        <f t="shared" ref="AE1523:AI1523" si="1523">IF($A1523&lt;&gt;"", COUNTIF($D1523:$H1523, "=" &amp; Y1523),"")</f>
        <v/>
      </c>
      <c r="AF1523" s="1" t="str">
        <f t="shared" si="1523"/>
        <v/>
      </c>
      <c r="AG1523" s="1" t="str">
        <f t="shared" si="1523"/>
        <v/>
      </c>
      <c r="AH1523" s="1" t="str">
        <f t="shared" si="1523"/>
        <v/>
      </c>
      <c r="AI1523" s="1" t="str">
        <f t="shared" si="1523"/>
        <v/>
      </c>
      <c r="AJ1523" s="1" t="str">
        <f t="shared" si="3"/>
        <v/>
      </c>
      <c r="AL1523" s="1" t="str">
        <f>IFERROR(__xludf.DUMMYFUNCTION("IFERROR(TRANSPOSE(SORT(TRANSPOSE(FILTER(AE1523:AI1523, AE1523:AI1523&lt;&gt;0)),1, FALSE)))"),"")</f>
        <v/>
      </c>
      <c r="AM1523" s="1" t="str">
        <f>IFERROR(__xludf.DUMMYFUNCTION("""COMPUTED_VALUE"""),"")</f>
        <v/>
      </c>
      <c r="AN1523" s="1" t="str">
        <f>IFERROR(__xludf.DUMMYFUNCTION("""COMPUTED_VALUE"""),"")</f>
        <v/>
      </c>
      <c r="AO1523" s="1" t="str">
        <f>IFERROR(__xludf.DUMMYFUNCTION("""COMPUTED_VALUE"""),"")</f>
        <v/>
      </c>
      <c r="AP1523" s="1" t="str">
        <f>IFERROR(__xludf.DUMMYFUNCTION("""COMPUTED_VALUE"""),"")</f>
        <v/>
      </c>
      <c r="AR1523" s="1" t="s">
        <v>25</v>
      </c>
      <c r="AS1523" s="1" t="s">
        <v>25</v>
      </c>
      <c r="AT1523" s="1" t="s">
        <v>25</v>
      </c>
      <c r="AU1523" s="1" t="s">
        <v>25</v>
      </c>
      <c r="AV1523" s="1" t="s">
        <v>25</v>
      </c>
      <c r="AY1523" s="1" t="s">
        <v>25</v>
      </c>
      <c r="AZ1523" s="1" t="s">
        <v>25</v>
      </c>
      <c r="BA1523" s="1" t="s">
        <v>25</v>
      </c>
      <c r="BB1523" s="1" t="s">
        <v>25</v>
      </c>
      <c r="BC1523" s="1" t="s">
        <v>25</v>
      </c>
      <c r="BD1523" s="1"/>
      <c r="BE1523" s="1"/>
      <c r="BF1523" s="1"/>
      <c r="BG1523" s="1"/>
      <c r="BH1523" s="1"/>
      <c r="BI1523" s="1"/>
      <c r="BJ1523" s="1"/>
      <c r="BL1523" s="1" t="s">
        <v>25</v>
      </c>
    </row>
    <row r="1524" ht="15.75" customHeight="1">
      <c r="A1524" s="1"/>
      <c r="B1524" s="1"/>
      <c r="C1524" s="1"/>
      <c r="D1524" s="1" t="s">
        <v>25</v>
      </c>
      <c r="E1524" s="1" t="s">
        <v>25</v>
      </c>
      <c r="F1524" s="1" t="s">
        <v>25</v>
      </c>
      <c r="G1524" s="1" t="s">
        <v>25</v>
      </c>
      <c r="H1524" s="1" t="s">
        <v>25</v>
      </c>
      <c r="M1524" s="1"/>
      <c r="N1524" s="1"/>
      <c r="O1524" s="1"/>
      <c r="P1524" s="1"/>
      <c r="Q1524" s="1"/>
      <c r="S1524" s="1" t="s">
        <v>25</v>
      </c>
      <c r="T1524" s="1" t="s">
        <v>25</v>
      </c>
      <c r="U1524" s="1" t="s">
        <v>25</v>
      </c>
      <c r="V1524" s="1" t="s">
        <v>25</v>
      </c>
      <c r="W1524" s="1" t="s">
        <v>25</v>
      </c>
      <c r="Y1524" s="1" t="str">
        <f>IFERROR(__xludf.DUMMYFUNCTION("UNIQUE(S1524:W1524, TRUE)"),"")</f>
        <v/>
      </c>
      <c r="AE1524" s="1" t="str">
        <f t="shared" ref="AE1524:AI1524" si="1524">IF($A1524&lt;&gt;"", COUNTIF($D1524:$H1524, "=" &amp; Y1524),"")</f>
        <v/>
      </c>
      <c r="AF1524" s="1" t="str">
        <f t="shared" si="1524"/>
        <v/>
      </c>
      <c r="AG1524" s="1" t="str">
        <f t="shared" si="1524"/>
        <v/>
      </c>
      <c r="AH1524" s="1" t="str">
        <f t="shared" si="1524"/>
        <v/>
      </c>
      <c r="AI1524" s="1" t="str">
        <f t="shared" si="1524"/>
        <v/>
      </c>
      <c r="AJ1524" s="1" t="str">
        <f t="shared" si="3"/>
        <v/>
      </c>
      <c r="AL1524" s="1" t="str">
        <f>IFERROR(__xludf.DUMMYFUNCTION("IFERROR(TRANSPOSE(SORT(TRANSPOSE(FILTER(AE1524:AI1524, AE1524:AI1524&lt;&gt;0)),1, FALSE)))"),"")</f>
        <v/>
      </c>
      <c r="AM1524" s="1" t="str">
        <f>IFERROR(__xludf.DUMMYFUNCTION("""COMPUTED_VALUE"""),"")</f>
        <v/>
      </c>
      <c r="AN1524" s="1" t="str">
        <f>IFERROR(__xludf.DUMMYFUNCTION("""COMPUTED_VALUE"""),"")</f>
        <v/>
      </c>
      <c r="AO1524" s="1" t="str">
        <f>IFERROR(__xludf.DUMMYFUNCTION("""COMPUTED_VALUE"""),"")</f>
        <v/>
      </c>
      <c r="AP1524" s="1" t="str">
        <f>IFERROR(__xludf.DUMMYFUNCTION("""COMPUTED_VALUE"""),"")</f>
        <v/>
      </c>
      <c r="AR1524" s="1" t="s">
        <v>25</v>
      </c>
      <c r="AS1524" s="1" t="s">
        <v>25</v>
      </c>
      <c r="AT1524" s="1" t="s">
        <v>25</v>
      </c>
      <c r="AU1524" s="1" t="s">
        <v>25</v>
      </c>
      <c r="AV1524" s="1" t="s">
        <v>25</v>
      </c>
      <c r="AY1524" s="1" t="s">
        <v>25</v>
      </c>
      <c r="AZ1524" s="1" t="s">
        <v>25</v>
      </c>
      <c r="BA1524" s="1" t="s">
        <v>25</v>
      </c>
      <c r="BB1524" s="1" t="s">
        <v>25</v>
      </c>
      <c r="BC1524" s="1" t="s">
        <v>25</v>
      </c>
      <c r="BD1524" s="1"/>
      <c r="BE1524" s="1"/>
      <c r="BF1524" s="1"/>
      <c r="BG1524" s="1"/>
      <c r="BH1524" s="1"/>
      <c r="BI1524" s="1"/>
      <c r="BJ1524" s="1"/>
      <c r="BL1524" s="1" t="s">
        <v>25</v>
      </c>
    </row>
    <row r="1525" ht="15.75" customHeight="1">
      <c r="A1525" s="1"/>
      <c r="B1525" s="1"/>
      <c r="C1525" s="1"/>
      <c r="D1525" s="1" t="s">
        <v>25</v>
      </c>
      <c r="E1525" s="1" t="s">
        <v>25</v>
      </c>
      <c r="F1525" s="1" t="s">
        <v>25</v>
      </c>
      <c r="G1525" s="1" t="s">
        <v>25</v>
      </c>
      <c r="H1525" s="1" t="s">
        <v>25</v>
      </c>
      <c r="M1525" s="1"/>
      <c r="N1525" s="1"/>
      <c r="O1525" s="1"/>
      <c r="P1525" s="1"/>
      <c r="Q1525" s="1"/>
      <c r="S1525" s="1" t="s">
        <v>25</v>
      </c>
      <c r="T1525" s="1" t="s">
        <v>25</v>
      </c>
      <c r="U1525" s="1" t="s">
        <v>25</v>
      </c>
      <c r="V1525" s="1" t="s">
        <v>25</v>
      </c>
      <c r="W1525" s="1" t="s">
        <v>25</v>
      </c>
      <c r="Y1525" s="1" t="str">
        <f>IFERROR(__xludf.DUMMYFUNCTION("UNIQUE(S1525:W1525, TRUE)"),"")</f>
        <v/>
      </c>
      <c r="AE1525" s="1" t="str">
        <f t="shared" ref="AE1525:AI1525" si="1525">IF($A1525&lt;&gt;"", COUNTIF($D1525:$H1525, "=" &amp; Y1525),"")</f>
        <v/>
      </c>
      <c r="AF1525" s="1" t="str">
        <f t="shared" si="1525"/>
        <v/>
      </c>
      <c r="AG1525" s="1" t="str">
        <f t="shared" si="1525"/>
        <v/>
      </c>
      <c r="AH1525" s="1" t="str">
        <f t="shared" si="1525"/>
        <v/>
      </c>
      <c r="AI1525" s="1" t="str">
        <f t="shared" si="1525"/>
        <v/>
      </c>
      <c r="AJ1525" s="1" t="str">
        <f t="shared" si="3"/>
        <v/>
      </c>
      <c r="AL1525" s="1" t="str">
        <f>IFERROR(__xludf.DUMMYFUNCTION("IFERROR(TRANSPOSE(SORT(TRANSPOSE(FILTER(AE1525:AI1525, AE1525:AI1525&lt;&gt;0)),1, FALSE)))"),"")</f>
        <v/>
      </c>
      <c r="AM1525" s="1" t="str">
        <f>IFERROR(__xludf.DUMMYFUNCTION("""COMPUTED_VALUE"""),"")</f>
        <v/>
      </c>
      <c r="AN1525" s="1" t="str">
        <f>IFERROR(__xludf.DUMMYFUNCTION("""COMPUTED_VALUE"""),"")</f>
        <v/>
      </c>
      <c r="AO1525" s="1" t="str">
        <f>IFERROR(__xludf.DUMMYFUNCTION("""COMPUTED_VALUE"""),"")</f>
        <v/>
      </c>
      <c r="AP1525" s="1" t="str">
        <f>IFERROR(__xludf.DUMMYFUNCTION("""COMPUTED_VALUE"""),"")</f>
        <v/>
      </c>
      <c r="AR1525" s="1" t="s">
        <v>25</v>
      </c>
      <c r="AS1525" s="1" t="s">
        <v>25</v>
      </c>
      <c r="AT1525" s="1" t="s">
        <v>25</v>
      </c>
      <c r="AU1525" s="1" t="s">
        <v>25</v>
      </c>
      <c r="AV1525" s="1" t="s">
        <v>25</v>
      </c>
      <c r="AY1525" s="1" t="s">
        <v>25</v>
      </c>
      <c r="AZ1525" s="1" t="s">
        <v>25</v>
      </c>
      <c r="BA1525" s="1" t="s">
        <v>25</v>
      </c>
      <c r="BB1525" s="1" t="s">
        <v>25</v>
      </c>
      <c r="BC1525" s="1" t="s">
        <v>25</v>
      </c>
      <c r="BD1525" s="1"/>
      <c r="BE1525" s="1"/>
      <c r="BF1525" s="1"/>
      <c r="BG1525" s="1"/>
      <c r="BH1525" s="1"/>
      <c r="BI1525" s="1"/>
      <c r="BJ1525" s="1"/>
      <c r="BL1525" s="1" t="s">
        <v>25</v>
      </c>
    </row>
    <row r="1526" ht="15.75" customHeight="1">
      <c r="A1526" s="1"/>
      <c r="B1526" s="1"/>
      <c r="C1526" s="1"/>
      <c r="D1526" s="1" t="s">
        <v>25</v>
      </c>
      <c r="E1526" s="1" t="s">
        <v>25</v>
      </c>
      <c r="F1526" s="1" t="s">
        <v>25</v>
      </c>
      <c r="G1526" s="1" t="s">
        <v>25</v>
      </c>
      <c r="H1526" s="1" t="s">
        <v>25</v>
      </c>
      <c r="M1526" s="1"/>
      <c r="N1526" s="1"/>
      <c r="O1526" s="1"/>
      <c r="P1526" s="1"/>
      <c r="Q1526" s="1"/>
      <c r="S1526" s="1" t="s">
        <v>25</v>
      </c>
      <c r="T1526" s="1" t="s">
        <v>25</v>
      </c>
      <c r="U1526" s="1" t="s">
        <v>25</v>
      </c>
      <c r="V1526" s="1" t="s">
        <v>25</v>
      </c>
      <c r="W1526" s="1" t="s">
        <v>25</v>
      </c>
      <c r="Y1526" s="1" t="str">
        <f>IFERROR(__xludf.DUMMYFUNCTION("UNIQUE(S1526:W1526, TRUE)"),"")</f>
        <v/>
      </c>
      <c r="AE1526" s="1" t="str">
        <f t="shared" ref="AE1526:AI1526" si="1526">IF($A1526&lt;&gt;"", COUNTIF($D1526:$H1526, "=" &amp; Y1526),"")</f>
        <v/>
      </c>
      <c r="AF1526" s="1" t="str">
        <f t="shared" si="1526"/>
        <v/>
      </c>
      <c r="AG1526" s="1" t="str">
        <f t="shared" si="1526"/>
        <v/>
      </c>
      <c r="AH1526" s="1" t="str">
        <f t="shared" si="1526"/>
        <v/>
      </c>
      <c r="AI1526" s="1" t="str">
        <f t="shared" si="1526"/>
        <v/>
      </c>
      <c r="AJ1526" s="1" t="str">
        <f t="shared" si="3"/>
        <v/>
      </c>
      <c r="AL1526" s="1" t="str">
        <f>IFERROR(__xludf.DUMMYFUNCTION("IFERROR(TRANSPOSE(SORT(TRANSPOSE(FILTER(AE1526:AI1526, AE1526:AI1526&lt;&gt;0)),1, FALSE)))"),"")</f>
        <v/>
      </c>
      <c r="AM1526" s="1" t="str">
        <f>IFERROR(__xludf.DUMMYFUNCTION("""COMPUTED_VALUE"""),"")</f>
        <v/>
      </c>
      <c r="AN1526" s="1" t="str">
        <f>IFERROR(__xludf.DUMMYFUNCTION("""COMPUTED_VALUE"""),"")</f>
        <v/>
      </c>
      <c r="AO1526" s="1" t="str">
        <f>IFERROR(__xludf.DUMMYFUNCTION("""COMPUTED_VALUE"""),"")</f>
        <v/>
      </c>
      <c r="AP1526" s="1" t="str">
        <f>IFERROR(__xludf.DUMMYFUNCTION("""COMPUTED_VALUE"""),"")</f>
        <v/>
      </c>
      <c r="AR1526" s="1" t="s">
        <v>25</v>
      </c>
      <c r="AS1526" s="1" t="s">
        <v>25</v>
      </c>
      <c r="AT1526" s="1" t="s">
        <v>25</v>
      </c>
      <c r="AU1526" s="1" t="s">
        <v>25</v>
      </c>
      <c r="AV1526" s="1" t="s">
        <v>25</v>
      </c>
      <c r="AY1526" s="1" t="s">
        <v>25</v>
      </c>
      <c r="AZ1526" s="1" t="s">
        <v>25</v>
      </c>
      <c r="BA1526" s="1" t="s">
        <v>25</v>
      </c>
      <c r="BB1526" s="1" t="s">
        <v>25</v>
      </c>
      <c r="BC1526" s="1" t="s">
        <v>25</v>
      </c>
      <c r="BD1526" s="1"/>
      <c r="BE1526" s="1"/>
      <c r="BF1526" s="1"/>
      <c r="BG1526" s="1"/>
      <c r="BH1526" s="1"/>
      <c r="BI1526" s="1"/>
      <c r="BJ1526" s="1"/>
      <c r="BL1526" s="1" t="s">
        <v>25</v>
      </c>
    </row>
    <row r="1527" ht="15.75" customHeight="1">
      <c r="A1527" s="1"/>
      <c r="B1527" s="1"/>
      <c r="C1527" s="1"/>
      <c r="D1527" s="1" t="s">
        <v>25</v>
      </c>
      <c r="E1527" s="1" t="s">
        <v>25</v>
      </c>
      <c r="F1527" s="1" t="s">
        <v>25</v>
      </c>
      <c r="G1527" s="1" t="s">
        <v>25</v>
      </c>
      <c r="H1527" s="1" t="s">
        <v>25</v>
      </c>
      <c r="M1527" s="1"/>
      <c r="N1527" s="1"/>
      <c r="O1527" s="1"/>
      <c r="P1527" s="1"/>
      <c r="Q1527" s="1"/>
      <c r="S1527" s="1" t="s">
        <v>25</v>
      </c>
      <c r="T1527" s="1" t="s">
        <v>25</v>
      </c>
      <c r="U1527" s="1" t="s">
        <v>25</v>
      </c>
      <c r="V1527" s="1" t="s">
        <v>25</v>
      </c>
      <c r="W1527" s="1" t="s">
        <v>25</v>
      </c>
      <c r="Y1527" s="1" t="str">
        <f>IFERROR(__xludf.DUMMYFUNCTION("UNIQUE(S1527:W1527, TRUE)"),"")</f>
        <v/>
      </c>
      <c r="AE1527" s="1" t="str">
        <f t="shared" ref="AE1527:AI1527" si="1527">IF($A1527&lt;&gt;"", COUNTIF($D1527:$H1527, "=" &amp; Y1527),"")</f>
        <v/>
      </c>
      <c r="AF1527" s="1" t="str">
        <f t="shared" si="1527"/>
        <v/>
      </c>
      <c r="AG1527" s="1" t="str">
        <f t="shared" si="1527"/>
        <v/>
      </c>
      <c r="AH1527" s="1" t="str">
        <f t="shared" si="1527"/>
        <v/>
      </c>
      <c r="AI1527" s="1" t="str">
        <f t="shared" si="1527"/>
        <v/>
      </c>
      <c r="AJ1527" s="1" t="str">
        <f t="shared" si="3"/>
        <v/>
      </c>
      <c r="AL1527" s="1" t="str">
        <f>IFERROR(__xludf.DUMMYFUNCTION("IFERROR(TRANSPOSE(SORT(TRANSPOSE(FILTER(AE1527:AI1527, AE1527:AI1527&lt;&gt;0)),1, FALSE)))"),"")</f>
        <v/>
      </c>
      <c r="AM1527" s="1" t="str">
        <f>IFERROR(__xludf.DUMMYFUNCTION("""COMPUTED_VALUE"""),"")</f>
        <v/>
      </c>
      <c r="AN1527" s="1" t="str">
        <f>IFERROR(__xludf.DUMMYFUNCTION("""COMPUTED_VALUE"""),"")</f>
        <v/>
      </c>
      <c r="AO1527" s="1" t="str">
        <f>IFERROR(__xludf.DUMMYFUNCTION("""COMPUTED_VALUE"""),"")</f>
        <v/>
      </c>
      <c r="AP1527" s="1" t="str">
        <f>IFERROR(__xludf.DUMMYFUNCTION("""COMPUTED_VALUE"""),"")</f>
        <v/>
      </c>
      <c r="AR1527" s="1" t="s">
        <v>25</v>
      </c>
      <c r="AS1527" s="1" t="s">
        <v>25</v>
      </c>
      <c r="AT1527" s="1" t="s">
        <v>25</v>
      </c>
      <c r="AU1527" s="1" t="s">
        <v>25</v>
      </c>
      <c r="AV1527" s="1" t="s">
        <v>25</v>
      </c>
      <c r="AY1527" s="1" t="s">
        <v>25</v>
      </c>
      <c r="AZ1527" s="1" t="s">
        <v>25</v>
      </c>
      <c r="BA1527" s="1" t="s">
        <v>25</v>
      </c>
      <c r="BB1527" s="1" t="s">
        <v>25</v>
      </c>
      <c r="BC1527" s="1" t="s">
        <v>25</v>
      </c>
      <c r="BD1527" s="1"/>
      <c r="BE1527" s="1"/>
      <c r="BF1527" s="1"/>
      <c r="BG1527" s="1"/>
      <c r="BH1527" s="1"/>
      <c r="BI1527" s="1"/>
      <c r="BJ1527" s="1"/>
      <c r="BL1527" s="1" t="s">
        <v>25</v>
      </c>
    </row>
    <row r="1528" ht="15.75" customHeight="1">
      <c r="A1528" s="1"/>
      <c r="B1528" s="1"/>
      <c r="C1528" s="1"/>
      <c r="D1528" s="1" t="s">
        <v>25</v>
      </c>
      <c r="E1528" s="1" t="s">
        <v>25</v>
      </c>
      <c r="F1528" s="1" t="s">
        <v>25</v>
      </c>
      <c r="G1528" s="1" t="s">
        <v>25</v>
      </c>
      <c r="H1528" s="1" t="s">
        <v>25</v>
      </c>
      <c r="M1528" s="1"/>
      <c r="N1528" s="1"/>
      <c r="O1528" s="1"/>
      <c r="P1528" s="1"/>
      <c r="Q1528" s="1"/>
      <c r="S1528" s="1" t="s">
        <v>25</v>
      </c>
      <c r="T1528" s="1" t="s">
        <v>25</v>
      </c>
      <c r="U1528" s="1" t="s">
        <v>25</v>
      </c>
      <c r="V1528" s="1" t="s">
        <v>25</v>
      </c>
      <c r="W1528" s="1" t="s">
        <v>25</v>
      </c>
      <c r="Y1528" s="1" t="str">
        <f>IFERROR(__xludf.DUMMYFUNCTION("UNIQUE(S1528:W1528, TRUE)"),"")</f>
        <v/>
      </c>
      <c r="AE1528" s="1" t="str">
        <f t="shared" ref="AE1528:AI1528" si="1528">IF($A1528&lt;&gt;"", COUNTIF($D1528:$H1528, "=" &amp; Y1528),"")</f>
        <v/>
      </c>
      <c r="AF1528" s="1" t="str">
        <f t="shared" si="1528"/>
        <v/>
      </c>
      <c r="AG1528" s="1" t="str">
        <f t="shared" si="1528"/>
        <v/>
      </c>
      <c r="AH1528" s="1" t="str">
        <f t="shared" si="1528"/>
        <v/>
      </c>
      <c r="AI1528" s="1" t="str">
        <f t="shared" si="1528"/>
        <v/>
      </c>
      <c r="AJ1528" s="1" t="str">
        <f t="shared" si="3"/>
        <v/>
      </c>
      <c r="AL1528" s="1" t="str">
        <f>IFERROR(__xludf.DUMMYFUNCTION("IFERROR(TRANSPOSE(SORT(TRANSPOSE(FILTER(AE1528:AI1528, AE1528:AI1528&lt;&gt;0)),1, FALSE)))"),"")</f>
        <v/>
      </c>
      <c r="AM1528" s="1" t="str">
        <f>IFERROR(__xludf.DUMMYFUNCTION("""COMPUTED_VALUE"""),"")</f>
        <v/>
      </c>
      <c r="AN1528" s="1" t="str">
        <f>IFERROR(__xludf.DUMMYFUNCTION("""COMPUTED_VALUE"""),"")</f>
        <v/>
      </c>
      <c r="AO1528" s="1" t="str">
        <f>IFERROR(__xludf.DUMMYFUNCTION("""COMPUTED_VALUE"""),"")</f>
        <v/>
      </c>
      <c r="AP1528" s="1" t="str">
        <f>IFERROR(__xludf.DUMMYFUNCTION("""COMPUTED_VALUE"""),"")</f>
        <v/>
      </c>
      <c r="AR1528" s="1" t="s">
        <v>25</v>
      </c>
      <c r="AS1528" s="1" t="s">
        <v>25</v>
      </c>
      <c r="AT1528" s="1" t="s">
        <v>25</v>
      </c>
      <c r="AU1528" s="1" t="s">
        <v>25</v>
      </c>
      <c r="AV1528" s="1" t="s">
        <v>25</v>
      </c>
      <c r="AY1528" s="1" t="s">
        <v>25</v>
      </c>
      <c r="AZ1528" s="1" t="s">
        <v>25</v>
      </c>
      <c r="BA1528" s="1" t="s">
        <v>25</v>
      </c>
      <c r="BB1528" s="1" t="s">
        <v>25</v>
      </c>
      <c r="BC1528" s="1" t="s">
        <v>25</v>
      </c>
      <c r="BD1528" s="1"/>
      <c r="BE1528" s="1"/>
      <c r="BF1528" s="1"/>
      <c r="BG1528" s="1"/>
      <c r="BH1528" s="1"/>
      <c r="BI1528" s="1"/>
      <c r="BJ1528" s="1"/>
      <c r="BL1528" s="1" t="s">
        <v>25</v>
      </c>
    </row>
    <row r="1529" ht="15.75" customHeight="1">
      <c r="A1529" s="1"/>
      <c r="B1529" s="1"/>
      <c r="C1529" s="1"/>
      <c r="D1529" s="1" t="s">
        <v>25</v>
      </c>
      <c r="E1529" s="1" t="s">
        <v>25</v>
      </c>
      <c r="F1529" s="1" t="s">
        <v>25</v>
      </c>
      <c r="G1529" s="1" t="s">
        <v>25</v>
      </c>
      <c r="H1529" s="1" t="s">
        <v>25</v>
      </c>
      <c r="M1529" s="1"/>
      <c r="N1529" s="1"/>
      <c r="O1529" s="1"/>
      <c r="P1529" s="1"/>
      <c r="Q1529" s="1"/>
      <c r="S1529" s="1" t="s">
        <v>25</v>
      </c>
      <c r="T1529" s="1" t="s">
        <v>25</v>
      </c>
      <c r="U1529" s="1" t="s">
        <v>25</v>
      </c>
      <c r="V1529" s="1" t="s">
        <v>25</v>
      </c>
      <c r="W1529" s="1" t="s">
        <v>25</v>
      </c>
      <c r="Y1529" s="1" t="str">
        <f>IFERROR(__xludf.DUMMYFUNCTION("UNIQUE(S1529:W1529, TRUE)"),"")</f>
        <v/>
      </c>
      <c r="AE1529" s="1" t="str">
        <f t="shared" ref="AE1529:AI1529" si="1529">IF($A1529&lt;&gt;"", COUNTIF($D1529:$H1529, "=" &amp; Y1529),"")</f>
        <v/>
      </c>
      <c r="AF1529" s="1" t="str">
        <f t="shared" si="1529"/>
        <v/>
      </c>
      <c r="AG1529" s="1" t="str">
        <f t="shared" si="1529"/>
        <v/>
      </c>
      <c r="AH1529" s="1" t="str">
        <f t="shared" si="1529"/>
        <v/>
      </c>
      <c r="AI1529" s="1" t="str">
        <f t="shared" si="1529"/>
        <v/>
      </c>
      <c r="AJ1529" s="1" t="str">
        <f t="shared" si="3"/>
        <v/>
      </c>
      <c r="AL1529" s="1" t="str">
        <f>IFERROR(__xludf.DUMMYFUNCTION("IFERROR(TRANSPOSE(SORT(TRANSPOSE(FILTER(AE1529:AI1529, AE1529:AI1529&lt;&gt;0)),1, FALSE)))"),"")</f>
        <v/>
      </c>
      <c r="AM1529" s="1" t="str">
        <f>IFERROR(__xludf.DUMMYFUNCTION("""COMPUTED_VALUE"""),"")</f>
        <v/>
      </c>
      <c r="AN1529" s="1" t="str">
        <f>IFERROR(__xludf.DUMMYFUNCTION("""COMPUTED_VALUE"""),"")</f>
        <v/>
      </c>
      <c r="AO1529" s="1" t="str">
        <f>IFERROR(__xludf.DUMMYFUNCTION("""COMPUTED_VALUE"""),"")</f>
        <v/>
      </c>
      <c r="AP1529" s="1" t="str">
        <f>IFERROR(__xludf.DUMMYFUNCTION("""COMPUTED_VALUE"""),"")</f>
        <v/>
      </c>
      <c r="AR1529" s="1" t="s">
        <v>25</v>
      </c>
      <c r="AS1529" s="1" t="s">
        <v>25</v>
      </c>
      <c r="AT1529" s="1" t="s">
        <v>25</v>
      </c>
      <c r="AU1529" s="1" t="s">
        <v>25</v>
      </c>
      <c r="AV1529" s="1" t="s">
        <v>25</v>
      </c>
      <c r="AY1529" s="1" t="s">
        <v>25</v>
      </c>
      <c r="AZ1529" s="1" t="s">
        <v>25</v>
      </c>
      <c r="BA1529" s="1" t="s">
        <v>25</v>
      </c>
      <c r="BB1529" s="1" t="s">
        <v>25</v>
      </c>
      <c r="BC1529" s="1" t="s">
        <v>25</v>
      </c>
      <c r="BD1529" s="1"/>
      <c r="BE1529" s="1"/>
      <c r="BF1529" s="1"/>
      <c r="BG1529" s="1"/>
      <c r="BH1529" s="1"/>
      <c r="BI1529" s="1"/>
      <c r="BJ1529" s="1"/>
      <c r="BL1529" s="1" t="s">
        <v>25</v>
      </c>
    </row>
    <row r="1530" ht="15.75" customHeight="1">
      <c r="A1530" s="1"/>
      <c r="B1530" s="1"/>
      <c r="C1530" s="1"/>
      <c r="D1530" s="1" t="s">
        <v>25</v>
      </c>
      <c r="E1530" s="1" t="s">
        <v>25</v>
      </c>
      <c r="F1530" s="1" t="s">
        <v>25</v>
      </c>
      <c r="G1530" s="1" t="s">
        <v>25</v>
      </c>
      <c r="H1530" s="1" t="s">
        <v>25</v>
      </c>
      <c r="M1530" s="1"/>
      <c r="N1530" s="1"/>
      <c r="O1530" s="1"/>
      <c r="P1530" s="1"/>
      <c r="Q1530" s="1"/>
      <c r="S1530" s="1" t="s">
        <v>25</v>
      </c>
      <c r="T1530" s="1" t="s">
        <v>25</v>
      </c>
      <c r="U1530" s="1" t="s">
        <v>25</v>
      </c>
      <c r="V1530" s="1" t="s">
        <v>25</v>
      </c>
      <c r="W1530" s="1" t="s">
        <v>25</v>
      </c>
      <c r="Y1530" s="1" t="str">
        <f>IFERROR(__xludf.DUMMYFUNCTION("UNIQUE(S1530:W1530, TRUE)"),"")</f>
        <v/>
      </c>
      <c r="AE1530" s="1" t="str">
        <f t="shared" ref="AE1530:AI1530" si="1530">IF($A1530&lt;&gt;"", COUNTIF($D1530:$H1530, "=" &amp; Y1530),"")</f>
        <v/>
      </c>
      <c r="AF1530" s="1" t="str">
        <f t="shared" si="1530"/>
        <v/>
      </c>
      <c r="AG1530" s="1" t="str">
        <f t="shared" si="1530"/>
        <v/>
      </c>
      <c r="AH1530" s="1" t="str">
        <f t="shared" si="1530"/>
        <v/>
      </c>
      <c r="AI1530" s="1" t="str">
        <f t="shared" si="1530"/>
        <v/>
      </c>
      <c r="AJ1530" s="1" t="str">
        <f t="shared" si="3"/>
        <v/>
      </c>
      <c r="AL1530" s="1" t="str">
        <f>IFERROR(__xludf.DUMMYFUNCTION("IFERROR(TRANSPOSE(SORT(TRANSPOSE(FILTER(AE1530:AI1530, AE1530:AI1530&lt;&gt;0)),1, FALSE)))"),"")</f>
        <v/>
      </c>
      <c r="AM1530" s="1" t="str">
        <f>IFERROR(__xludf.DUMMYFUNCTION("""COMPUTED_VALUE"""),"")</f>
        <v/>
      </c>
      <c r="AN1530" s="1" t="str">
        <f>IFERROR(__xludf.DUMMYFUNCTION("""COMPUTED_VALUE"""),"")</f>
        <v/>
      </c>
      <c r="AO1530" s="1" t="str">
        <f>IFERROR(__xludf.DUMMYFUNCTION("""COMPUTED_VALUE"""),"")</f>
        <v/>
      </c>
      <c r="AP1530" s="1" t="str">
        <f>IFERROR(__xludf.DUMMYFUNCTION("""COMPUTED_VALUE"""),"")</f>
        <v/>
      </c>
      <c r="AR1530" s="1" t="s">
        <v>25</v>
      </c>
      <c r="AS1530" s="1" t="s">
        <v>25</v>
      </c>
      <c r="AT1530" s="1" t="s">
        <v>25</v>
      </c>
      <c r="AU1530" s="1" t="s">
        <v>25</v>
      </c>
      <c r="AV1530" s="1" t="s">
        <v>25</v>
      </c>
      <c r="AY1530" s="1" t="s">
        <v>25</v>
      </c>
      <c r="AZ1530" s="1" t="s">
        <v>25</v>
      </c>
      <c r="BA1530" s="1" t="s">
        <v>25</v>
      </c>
      <c r="BB1530" s="1" t="s">
        <v>25</v>
      </c>
      <c r="BC1530" s="1" t="s">
        <v>25</v>
      </c>
      <c r="BD1530" s="1"/>
      <c r="BE1530" s="1"/>
      <c r="BF1530" s="1"/>
      <c r="BG1530" s="1"/>
      <c r="BH1530" s="1"/>
      <c r="BI1530" s="1"/>
      <c r="BJ1530" s="1"/>
      <c r="BL1530" s="1" t="s">
        <v>25</v>
      </c>
    </row>
    <row r="1531" ht="15.75" customHeight="1">
      <c r="A1531" s="1"/>
      <c r="B1531" s="1"/>
      <c r="C1531" s="1"/>
      <c r="D1531" s="1" t="s">
        <v>25</v>
      </c>
      <c r="E1531" s="1" t="s">
        <v>25</v>
      </c>
      <c r="F1531" s="1" t="s">
        <v>25</v>
      </c>
      <c r="G1531" s="1" t="s">
        <v>25</v>
      </c>
      <c r="H1531" s="1" t="s">
        <v>25</v>
      </c>
      <c r="M1531" s="1"/>
      <c r="N1531" s="1"/>
      <c r="O1531" s="1"/>
      <c r="P1531" s="1"/>
      <c r="Q1531" s="1"/>
      <c r="S1531" s="1" t="s">
        <v>25</v>
      </c>
      <c r="T1531" s="1" t="s">
        <v>25</v>
      </c>
      <c r="U1531" s="1" t="s">
        <v>25</v>
      </c>
      <c r="V1531" s="1" t="s">
        <v>25</v>
      </c>
      <c r="W1531" s="1" t="s">
        <v>25</v>
      </c>
      <c r="Y1531" s="1" t="str">
        <f>IFERROR(__xludf.DUMMYFUNCTION("UNIQUE(S1531:W1531, TRUE)"),"")</f>
        <v/>
      </c>
      <c r="AE1531" s="1" t="str">
        <f t="shared" ref="AE1531:AI1531" si="1531">IF($A1531&lt;&gt;"", COUNTIF($D1531:$H1531, "=" &amp; Y1531),"")</f>
        <v/>
      </c>
      <c r="AF1531" s="1" t="str">
        <f t="shared" si="1531"/>
        <v/>
      </c>
      <c r="AG1531" s="1" t="str">
        <f t="shared" si="1531"/>
        <v/>
      </c>
      <c r="AH1531" s="1" t="str">
        <f t="shared" si="1531"/>
        <v/>
      </c>
      <c r="AI1531" s="1" t="str">
        <f t="shared" si="1531"/>
        <v/>
      </c>
      <c r="AJ1531" s="1" t="str">
        <f t="shared" si="3"/>
        <v/>
      </c>
      <c r="AL1531" s="1" t="str">
        <f>IFERROR(__xludf.DUMMYFUNCTION("IFERROR(TRANSPOSE(SORT(TRANSPOSE(FILTER(AE1531:AI1531, AE1531:AI1531&lt;&gt;0)),1, FALSE)))"),"")</f>
        <v/>
      </c>
      <c r="AM1531" s="1" t="str">
        <f>IFERROR(__xludf.DUMMYFUNCTION("""COMPUTED_VALUE"""),"")</f>
        <v/>
      </c>
      <c r="AN1531" s="1" t="str">
        <f>IFERROR(__xludf.DUMMYFUNCTION("""COMPUTED_VALUE"""),"")</f>
        <v/>
      </c>
      <c r="AO1531" s="1" t="str">
        <f>IFERROR(__xludf.DUMMYFUNCTION("""COMPUTED_VALUE"""),"")</f>
        <v/>
      </c>
      <c r="AP1531" s="1" t="str">
        <f>IFERROR(__xludf.DUMMYFUNCTION("""COMPUTED_VALUE"""),"")</f>
        <v/>
      </c>
      <c r="AR1531" s="1" t="s">
        <v>25</v>
      </c>
      <c r="AS1531" s="1" t="s">
        <v>25</v>
      </c>
      <c r="AT1531" s="1" t="s">
        <v>25</v>
      </c>
      <c r="AU1531" s="1" t="s">
        <v>25</v>
      </c>
      <c r="AV1531" s="1" t="s">
        <v>25</v>
      </c>
      <c r="AY1531" s="1" t="s">
        <v>25</v>
      </c>
      <c r="AZ1531" s="1" t="s">
        <v>25</v>
      </c>
      <c r="BA1531" s="1" t="s">
        <v>25</v>
      </c>
      <c r="BB1531" s="1" t="s">
        <v>25</v>
      </c>
      <c r="BC1531" s="1" t="s">
        <v>25</v>
      </c>
      <c r="BD1531" s="1"/>
      <c r="BE1531" s="1"/>
      <c r="BF1531" s="1"/>
      <c r="BG1531" s="1"/>
      <c r="BH1531" s="1"/>
      <c r="BI1531" s="1"/>
      <c r="BJ1531" s="1"/>
      <c r="BL1531" s="1" t="s">
        <v>25</v>
      </c>
    </row>
    <row r="1532" ht="15.75" customHeight="1">
      <c r="A1532" s="1"/>
      <c r="B1532" s="1"/>
      <c r="C1532" s="1"/>
      <c r="D1532" s="1" t="s">
        <v>25</v>
      </c>
      <c r="E1532" s="1" t="s">
        <v>25</v>
      </c>
      <c r="F1532" s="1" t="s">
        <v>25</v>
      </c>
      <c r="G1532" s="1" t="s">
        <v>25</v>
      </c>
      <c r="H1532" s="1" t="s">
        <v>25</v>
      </c>
      <c r="M1532" s="1"/>
      <c r="N1532" s="1"/>
      <c r="O1532" s="1"/>
      <c r="P1532" s="1"/>
      <c r="Q1532" s="1"/>
      <c r="S1532" s="1" t="s">
        <v>25</v>
      </c>
      <c r="T1532" s="1" t="s">
        <v>25</v>
      </c>
      <c r="U1532" s="1" t="s">
        <v>25</v>
      </c>
      <c r="V1532" s="1" t="s">
        <v>25</v>
      </c>
      <c r="W1532" s="1" t="s">
        <v>25</v>
      </c>
      <c r="Y1532" s="1" t="str">
        <f>IFERROR(__xludf.DUMMYFUNCTION("UNIQUE(S1532:W1532, TRUE)"),"")</f>
        <v/>
      </c>
      <c r="AE1532" s="1" t="str">
        <f t="shared" ref="AE1532:AI1532" si="1532">IF($A1532&lt;&gt;"", COUNTIF($D1532:$H1532, "=" &amp; Y1532),"")</f>
        <v/>
      </c>
      <c r="AF1532" s="1" t="str">
        <f t="shared" si="1532"/>
        <v/>
      </c>
      <c r="AG1532" s="1" t="str">
        <f t="shared" si="1532"/>
        <v/>
      </c>
      <c r="AH1532" s="1" t="str">
        <f t="shared" si="1532"/>
        <v/>
      </c>
      <c r="AI1532" s="1" t="str">
        <f t="shared" si="1532"/>
        <v/>
      </c>
      <c r="AJ1532" s="1" t="str">
        <f t="shared" si="3"/>
        <v/>
      </c>
      <c r="AL1532" s="1" t="str">
        <f>IFERROR(__xludf.DUMMYFUNCTION("IFERROR(TRANSPOSE(SORT(TRANSPOSE(FILTER(AE1532:AI1532, AE1532:AI1532&lt;&gt;0)),1, FALSE)))"),"")</f>
        <v/>
      </c>
      <c r="AM1532" s="1" t="str">
        <f>IFERROR(__xludf.DUMMYFUNCTION("""COMPUTED_VALUE"""),"")</f>
        <v/>
      </c>
      <c r="AN1532" s="1" t="str">
        <f>IFERROR(__xludf.DUMMYFUNCTION("""COMPUTED_VALUE"""),"")</f>
        <v/>
      </c>
      <c r="AO1532" s="1" t="str">
        <f>IFERROR(__xludf.DUMMYFUNCTION("""COMPUTED_VALUE"""),"")</f>
        <v/>
      </c>
      <c r="AP1532" s="1" t="str">
        <f>IFERROR(__xludf.DUMMYFUNCTION("""COMPUTED_VALUE"""),"")</f>
        <v/>
      </c>
      <c r="AR1532" s="1" t="s">
        <v>25</v>
      </c>
      <c r="AS1532" s="1" t="s">
        <v>25</v>
      </c>
      <c r="AT1532" s="1" t="s">
        <v>25</v>
      </c>
      <c r="AU1532" s="1" t="s">
        <v>25</v>
      </c>
      <c r="AV1532" s="1" t="s">
        <v>25</v>
      </c>
      <c r="AY1532" s="1" t="s">
        <v>25</v>
      </c>
      <c r="AZ1532" s="1" t="s">
        <v>25</v>
      </c>
      <c r="BA1532" s="1" t="s">
        <v>25</v>
      </c>
      <c r="BB1532" s="1" t="s">
        <v>25</v>
      </c>
      <c r="BC1532" s="1" t="s">
        <v>25</v>
      </c>
      <c r="BD1532" s="1"/>
      <c r="BE1532" s="1"/>
      <c r="BF1532" s="1"/>
      <c r="BG1532" s="1"/>
      <c r="BH1532" s="1"/>
      <c r="BI1532" s="1"/>
      <c r="BJ1532" s="1"/>
      <c r="BL1532" s="1" t="s">
        <v>25</v>
      </c>
    </row>
    <row r="1533" ht="15.75" customHeight="1">
      <c r="A1533" s="1"/>
      <c r="B1533" s="1"/>
      <c r="C1533" s="1"/>
      <c r="D1533" s="1" t="s">
        <v>25</v>
      </c>
      <c r="E1533" s="1" t="s">
        <v>25</v>
      </c>
      <c r="F1533" s="1" t="s">
        <v>25</v>
      </c>
      <c r="G1533" s="1" t="s">
        <v>25</v>
      </c>
      <c r="H1533" s="1" t="s">
        <v>25</v>
      </c>
      <c r="M1533" s="1"/>
      <c r="N1533" s="1"/>
      <c r="O1533" s="1"/>
      <c r="P1533" s="1"/>
      <c r="Q1533" s="1"/>
      <c r="S1533" s="1" t="s">
        <v>25</v>
      </c>
      <c r="T1533" s="1" t="s">
        <v>25</v>
      </c>
      <c r="U1533" s="1" t="s">
        <v>25</v>
      </c>
      <c r="V1533" s="1" t="s">
        <v>25</v>
      </c>
      <c r="W1533" s="1" t="s">
        <v>25</v>
      </c>
      <c r="Y1533" s="1" t="str">
        <f>IFERROR(__xludf.DUMMYFUNCTION("UNIQUE(S1533:W1533, TRUE)"),"")</f>
        <v/>
      </c>
      <c r="AE1533" s="1" t="str">
        <f t="shared" ref="AE1533:AI1533" si="1533">IF($A1533&lt;&gt;"", COUNTIF($D1533:$H1533, "=" &amp; Y1533),"")</f>
        <v/>
      </c>
      <c r="AF1533" s="1" t="str">
        <f t="shared" si="1533"/>
        <v/>
      </c>
      <c r="AG1533" s="1" t="str">
        <f t="shared" si="1533"/>
        <v/>
      </c>
      <c r="AH1533" s="1" t="str">
        <f t="shared" si="1533"/>
        <v/>
      </c>
      <c r="AI1533" s="1" t="str">
        <f t="shared" si="1533"/>
        <v/>
      </c>
      <c r="AJ1533" s="1" t="str">
        <f t="shared" si="3"/>
        <v/>
      </c>
      <c r="AL1533" s="1" t="str">
        <f>IFERROR(__xludf.DUMMYFUNCTION("IFERROR(TRANSPOSE(SORT(TRANSPOSE(FILTER(AE1533:AI1533, AE1533:AI1533&lt;&gt;0)),1, FALSE)))"),"")</f>
        <v/>
      </c>
      <c r="AM1533" s="1" t="str">
        <f>IFERROR(__xludf.DUMMYFUNCTION("""COMPUTED_VALUE"""),"")</f>
        <v/>
      </c>
      <c r="AN1533" s="1" t="str">
        <f>IFERROR(__xludf.DUMMYFUNCTION("""COMPUTED_VALUE"""),"")</f>
        <v/>
      </c>
      <c r="AO1533" s="1" t="str">
        <f>IFERROR(__xludf.DUMMYFUNCTION("""COMPUTED_VALUE"""),"")</f>
        <v/>
      </c>
      <c r="AP1533" s="1" t="str">
        <f>IFERROR(__xludf.DUMMYFUNCTION("""COMPUTED_VALUE"""),"")</f>
        <v/>
      </c>
      <c r="AR1533" s="1" t="s">
        <v>25</v>
      </c>
      <c r="AS1533" s="1" t="s">
        <v>25</v>
      </c>
      <c r="AT1533" s="1" t="s">
        <v>25</v>
      </c>
      <c r="AU1533" s="1" t="s">
        <v>25</v>
      </c>
      <c r="AV1533" s="1" t="s">
        <v>25</v>
      </c>
      <c r="AY1533" s="1" t="s">
        <v>25</v>
      </c>
      <c r="AZ1533" s="1" t="s">
        <v>25</v>
      </c>
      <c r="BA1533" s="1" t="s">
        <v>25</v>
      </c>
      <c r="BB1533" s="1" t="s">
        <v>25</v>
      </c>
      <c r="BC1533" s="1" t="s">
        <v>25</v>
      </c>
      <c r="BD1533" s="1"/>
      <c r="BE1533" s="1"/>
      <c r="BF1533" s="1"/>
      <c r="BG1533" s="1"/>
      <c r="BH1533" s="1"/>
      <c r="BI1533" s="1"/>
      <c r="BJ1533" s="1"/>
      <c r="BL1533" s="1" t="s">
        <v>25</v>
      </c>
    </row>
    <row r="1534" ht="15.75" customHeight="1">
      <c r="A1534" s="1"/>
      <c r="B1534" s="1"/>
      <c r="C1534" s="1"/>
      <c r="D1534" s="1" t="s">
        <v>25</v>
      </c>
      <c r="E1534" s="1" t="s">
        <v>25</v>
      </c>
      <c r="F1534" s="1" t="s">
        <v>25</v>
      </c>
      <c r="G1534" s="1" t="s">
        <v>25</v>
      </c>
      <c r="H1534" s="1" t="s">
        <v>25</v>
      </c>
      <c r="M1534" s="1"/>
      <c r="N1534" s="1"/>
      <c r="O1534" s="1"/>
      <c r="P1534" s="1"/>
      <c r="Q1534" s="1"/>
      <c r="S1534" s="1" t="s">
        <v>25</v>
      </c>
      <c r="T1534" s="1" t="s">
        <v>25</v>
      </c>
      <c r="U1534" s="1" t="s">
        <v>25</v>
      </c>
      <c r="V1534" s="1" t="s">
        <v>25</v>
      </c>
      <c r="W1534" s="1" t="s">
        <v>25</v>
      </c>
      <c r="Y1534" s="1" t="str">
        <f>IFERROR(__xludf.DUMMYFUNCTION("UNIQUE(S1534:W1534, TRUE)"),"")</f>
        <v/>
      </c>
      <c r="AE1534" s="1" t="str">
        <f t="shared" ref="AE1534:AI1534" si="1534">IF($A1534&lt;&gt;"", COUNTIF($D1534:$H1534, "=" &amp; Y1534),"")</f>
        <v/>
      </c>
      <c r="AF1534" s="1" t="str">
        <f t="shared" si="1534"/>
        <v/>
      </c>
      <c r="AG1534" s="1" t="str">
        <f t="shared" si="1534"/>
        <v/>
      </c>
      <c r="AH1534" s="1" t="str">
        <f t="shared" si="1534"/>
        <v/>
      </c>
      <c r="AI1534" s="1" t="str">
        <f t="shared" si="1534"/>
        <v/>
      </c>
      <c r="AJ1534" s="1" t="str">
        <f t="shared" si="3"/>
        <v/>
      </c>
      <c r="AL1534" s="1" t="str">
        <f>IFERROR(__xludf.DUMMYFUNCTION("IFERROR(TRANSPOSE(SORT(TRANSPOSE(FILTER(AE1534:AI1534, AE1534:AI1534&lt;&gt;0)),1, FALSE)))"),"")</f>
        <v/>
      </c>
      <c r="AM1534" s="1" t="str">
        <f>IFERROR(__xludf.DUMMYFUNCTION("""COMPUTED_VALUE"""),"")</f>
        <v/>
      </c>
      <c r="AN1534" s="1" t="str">
        <f>IFERROR(__xludf.DUMMYFUNCTION("""COMPUTED_VALUE"""),"")</f>
        <v/>
      </c>
      <c r="AO1534" s="1" t="str">
        <f>IFERROR(__xludf.DUMMYFUNCTION("""COMPUTED_VALUE"""),"")</f>
        <v/>
      </c>
      <c r="AP1534" s="1" t="str">
        <f>IFERROR(__xludf.DUMMYFUNCTION("""COMPUTED_VALUE"""),"")</f>
        <v/>
      </c>
      <c r="AR1534" s="1" t="s">
        <v>25</v>
      </c>
      <c r="AS1534" s="1" t="s">
        <v>25</v>
      </c>
      <c r="AT1534" s="1" t="s">
        <v>25</v>
      </c>
      <c r="AU1534" s="1" t="s">
        <v>25</v>
      </c>
      <c r="AV1534" s="1" t="s">
        <v>25</v>
      </c>
      <c r="AY1534" s="1" t="s">
        <v>25</v>
      </c>
      <c r="AZ1534" s="1" t="s">
        <v>25</v>
      </c>
      <c r="BA1534" s="1" t="s">
        <v>25</v>
      </c>
      <c r="BB1534" s="1" t="s">
        <v>25</v>
      </c>
      <c r="BC1534" s="1" t="s">
        <v>25</v>
      </c>
      <c r="BD1534" s="1"/>
      <c r="BE1534" s="1"/>
      <c r="BF1534" s="1"/>
      <c r="BG1534" s="1"/>
      <c r="BH1534" s="1"/>
      <c r="BI1534" s="1"/>
      <c r="BJ1534" s="1"/>
      <c r="BL1534" s="1" t="s">
        <v>25</v>
      </c>
    </row>
    <row r="1535" ht="15.75" customHeight="1">
      <c r="A1535" s="1"/>
      <c r="B1535" s="1"/>
      <c r="C1535" s="1"/>
      <c r="D1535" s="1" t="s">
        <v>25</v>
      </c>
      <c r="E1535" s="1" t="s">
        <v>25</v>
      </c>
      <c r="F1535" s="1" t="s">
        <v>25</v>
      </c>
      <c r="G1535" s="1" t="s">
        <v>25</v>
      </c>
      <c r="H1535" s="1" t="s">
        <v>25</v>
      </c>
      <c r="M1535" s="1"/>
      <c r="N1535" s="1"/>
      <c r="O1535" s="1"/>
      <c r="P1535" s="1"/>
      <c r="Q1535" s="1"/>
      <c r="S1535" s="1" t="s">
        <v>25</v>
      </c>
      <c r="T1535" s="1" t="s">
        <v>25</v>
      </c>
      <c r="U1535" s="1" t="s">
        <v>25</v>
      </c>
      <c r="V1535" s="1" t="s">
        <v>25</v>
      </c>
      <c r="W1535" s="1" t="s">
        <v>25</v>
      </c>
      <c r="Y1535" s="1" t="str">
        <f>IFERROR(__xludf.DUMMYFUNCTION("UNIQUE(S1535:W1535, TRUE)"),"")</f>
        <v/>
      </c>
      <c r="AE1535" s="1" t="str">
        <f t="shared" ref="AE1535:AI1535" si="1535">IF($A1535&lt;&gt;"", COUNTIF($D1535:$H1535, "=" &amp; Y1535),"")</f>
        <v/>
      </c>
      <c r="AF1535" s="1" t="str">
        <f t="shared" si="1535"/>
        <v/>
      </c>
      <c r="AG1535" s="1" t="str">
        <f t="shared" si="1535"/>
        <v/>
      </c>
      <c r="AH1535" s="1" t="str">
        <f t="shared" si="1535"/>
        <v/>
      </c>
      <c r="AI1535" s="1" t="str">
        <f t="shared" si="1535"/>
        <v/>
      </c>
      <c r="AJ1535" s="1" t="str">
        <f t="shared" si="3"/>
        <v/>
      </c>
      <c r="AL1535" s="1" t="str">
        <f>IFERROR(__xludf.DUMMYFUNCTION("IFERROR(TRANSPOSE(SORT(TRANSPOSE(FILTER(AE1535:AI1535, AE1535:AI1535&lt;&gt;0)),1, FALSE)))"),"")</f>
        <v/>
      </c>
      <c r="AM1535" s="1" t="str">
        <f>IFERROR(__xludf.DUMMYFUNCTION("""COMPUTED_VALUE"""),"")</f>
        <v/>
      </c>
      <c r="AN1535" s="1" t="str">
        <f>IFERROR(__xludf.DUMMYFUNCTION("""COMPUTED_VALUE"""),"")</f>
        <v/>
      </c>
      <c r="AO1535" s="1" t="str">
        <f>IFERROR(__xludf.DUMMYFUNCTION("""COMPUTED_VALUE"""),"")</f>
        <v/>
      </c>
      <c r="AP1535" s="1" t="str">
        <f>IFERROR(__xludf.DUMMYFUNCTION("""COMPUTED_VALUE"""),"")</f>
        <v/>
      </c>
      <c r="AR1535" s="1" t="s">
        <v>25</v>
      </c>
      <c r="AS1535" s="1" t="s">
        <v>25</v>
      </c>
      <c r="AT1535" s="1" t="s">
        <v>25</v>
      </c>
      <c r="AU1535" s="1" t="s">
        <v>25</v>
      </c>
      <c r="AV1535" s="1" t="s">
        <v>25</v>
      </c>
      <c r="AY1535" s="1" t="s">
        <v>25</v>
      </c>
      <c r="AZ1535" s="1" t="s">
        <v>25</v>
      </c>
      <c r="BA1535" s="1" t="s">
        <v>25</v>
      </c>
      <c r="BB1535" s="1" t="s">
        <v>25</v>
      </c>
      <c r="BC1535" s="1" t="s">
        <v>25</v>
      </c>
      <c r="BD1535" s="1"/>
      <c r="BE1535" s="1"/>
      <c r="BF1535" s="1"/>
      <c r="BG1535" s="1"/>
      <c r="BH1535" s="1"/>
      <c r="BI1535" s="1"/>
      <c r="BJ1535" s="1"/>
      <c r="BL1535" s="1" t="s">
        <v>25</v>
      </c>
    </row>
    <row r="1536" ht="15.75" customHeight="1">
      <c r="A1536" s="1"/>
      <c r="B1536" s="1"/>
      <c r="C1536" s="1"/>
      <c r="D1536" s="1" t="s">
        <v>25</v>
      </c>
      <c r="E1536" s="1" t="s">
        <v>25</v>
      </c>
      <c r="F1536" s="1" t="s">
        <v>25</v>
      </c>
      <c r="G1536" s="1" t="s">
        <v>25</v>
      </c>
      <c r="H1536" s="1" t="s">
        <v>25</v>
      </c>
      <c r="M1536" s="1"/>
      <c r="N1536" s="1"/>
      <c r="O1536" s="1"/>
      <c r="P1536" s="1"/>
      <c r="Q1536" s="1"/>
      <c r="S1536" s="1" t="s">
        <v>25</v>
      </c>
      <c r="T1536" s="1" t="s">
        <v>25</v>
      </c>
      <c r="U1536" s="1" t="s">
        <v>25</v>
      </c>
      <c r="V1536" s="1" t="s">
        <v>25</v>
      </c>
      <c r="W1536" s="1" t="s">
        <v>25</v>
      </c>
      <c r="Y1536" s="1" t="str">
        <f>IFERROR(__xludf.DUMMYFUNCTION("UNIQUE(S1536:W1536, TRUE)"),"")</f>
        <v/>
      </c>
      <c r="AE1536" s="1" t="str">
        <f t="shared" ref="AE1536:AI1536" si="1536">IF($A1536&lt;&gt;"", COUNTIF($D1536:$H1536, "=" &amp; Y1536),"")</f>
        <v/>
      </c>
      <c r="AF1536" s="1" t="str">
        <f t="shared" si="1536"/>
        <v/>
      </c>
      <c r="AG1536" s="1" t="str">
        <f t="shared" si="1536"/>
        <v/>
      </c>
      <c r="AH1536" s="1" t="str">
        <f t="shared" si="1536"/>
        <v/>
      </c>
      <c r="AI1536" s="1" t="str">
        <f t="shared" si="1536"/>
        <v/>
      </c>
      <c r="AJ1536" s="1" t="str">
        <f t="shared" si="3"/>
        <v/>
      </c>
      <c r="AL1536" s="1" t="str">
        <f>IFERROR(__xludf.DUMMYFUNCTION("IFERROR(TRANSPOSE(SORT(TRANSPOSE(FILTER(AE1536:AI1536, AE1536:AI1536&lt;&gt;0)),1, FALSE)))"),"")</f>
        <v/>
      </c>
      <c r="AM1536" s="1" t="str">
        <f>IFERROR(__xludf.DUMMYFUNCTION("""COMPUTED_VALUE"""),"")</f>
        <v/>
      </c>
      <c r="AN1536" s="1" t="str">
        <f>IFERROR(__xludf.DUMMYFUNCTION("""COMPUTED_VALUE"""),"")</f>
        <v/>
      </c>
      <c r="AO1536" s="1" t="str">
        <f>IFERROR(__xludf.DUMMYFUNCTION("""COMPUTED_VALUE"""),"")</f>
        <v/>
      </c>
      <c r="AP1536" s="1" t="str">
        <f>IFERROR(__xludf.DUMMYFUNCTION("""COMPUTED_VALUE"""),"")</f>
        <v/>
      </c>
      <c r="AR1536" s="1" t="s">
        <v>25</v>
      </c>
      <c r="AS1536" s="1" t="s">
        <v>25</v>
      </c>
      <c r="AT1536" s="1" t="s">
        <v>25</v>
      </c>
      <c r="AU1536" s="1" t="s">
        <v>25</v>
      </c>
      <c r="AV1536" s="1" t="s">
        <v>25</v>
      </c>
      <c r="AY1536" s="1" t="s">
        <v>25</v>
      </c>
      <c r="AZ1536" s="1" t="s">
        <v>25</v>
      </c>
      <c r="BA1536" s="1" t="s">
        <v>25</v>
      </c>
      <c r="BB1536" s="1" t="s">
        <v>25</v>
      </c>
      <c r="BC1536" s="1" t="s">
        <v>25</v>
      </c>
      <c r="BD1536" s="1"/>
      <c r="BE1536" s="1"/>
      <c r="BF1536" s="1"/>
      <c r="BG1536" s="1"/>
      <c r="BH1536" s="1"/>
      <c r="BI1536" s="1"/>
      <c r="BJ1536" s="1"/>
      <c r="BL1536" s="1" t="s">
        <v>25</v>
      </c>
    </row>
    <row r="1537" ht="15.75" customHeight="1">
      <c r="A1537" s="1"/>
      <c r="B1537" s="1"/>
      <c r="C1537" s="1"/>
      <c r="D1537" s="1" t="s">
        <v>25</v>
      </c>
      <c r="E1537" s="1" t="s">
        <v>25</v>
      </c>
      <c r="F1537" s="1" t="s">
        <v>25</v>
      </c>
      <c r="G1537" s="1" t="s">
        <v>25</v>
      </c>
      <c r="H1537" s="1" t="s">
        <v>25</v>
      </c>
      <c r="M1537" s="1"/>
      <c r="N1537" s="1"/>
      <c r="O1537" s="1"/>
      <c r="P1537" s="1"/>
      <c r="Q1537" s="1"/>
      <c r="S1537" s="1" t="s">
        <v>25</v>
      </c>
      <c r="T1537" s="1" t="s">
        <v>25</v>
      </c>
      <c r="U1537" s="1" t="s">
        <v>25</v>
      </c>
      <c r="V1537" s="1" t="s">
        <v>25</v>
      </c>
      <c r="W1537" s="1" t="s">
        <v>25</v>
      </c>
      <c r="Y1537" s="1" t="str">
        <f>IFERROR(__xludf.DUMMYFUNCTION("UNIQUE(S1537:W1537, TRUE)"),"")</f>
        <v/>
      </c>
      <c r="AE1537" s="1" t="str">
        <f t="shared" ref="AE1537:AI1537" si="1537">IF($A1537&lt;&gt;"", COUNTIF($D1537:$H1537, "=" &amp; Y1537),"")</f>
        <v/>
      </c>
      <c r="AF1537" s="1" t="str">
        <f t="shared" si="1537"/>
        <v/>
      </c>
      <c r="AG1537" s="1" t="str">
        <f t="shared" si="1537"/>
        <v/>
      </c>
      <c r="AH1537" s="1" t="str">
        <f t="shared" si="1537"/>
        <v/>
      </c>
      <c r="AI1537" s="1" t="str">
        <f t="shared" si="1537"/>
        <v/>
      </c>
      <c r="AJ1537" s="1" t="str">
        <f t="shared" si="3"/>
        <v/>
      </c>
      <c r="AL1537" s="1" t="str">
        <f>IFERROR(__xludf.DUMMYFUNCTION("IFERROR(TRANSPOSE(SORT(TRANSPOSE(FILTER(AE1537:AI1537, AE1537:AI1537&lt;&gt;0)),1, FALSE)))"),"")</f>
        <v/>
      </c>
      <c r="AM1537" s="1" t="str">
        <f>IFERROR(__xludf.DUMMYFUNCTION("""COMPUTED_VALUE"""),"")</f>
        <v/>
      </c>
      <c r="AN1537" s="1" t="str">
        <f>IFERROR(__xludf.DUMMYFUNCTION("""COMPUTED_VALUE"""),"")</f>
        <v/>
      </c>
      <c r="AO1537" s="1" t="str">
        <f>IFERROR(__xludf.DUMMYFUNCTION("""COMPUTED_VALUE"""),"")</f>
        <v/>
      </c>
      <c r="AP1537" s="1" t="str">
        <f>IFERROR(__xludf.DUMMYFUNCTION("""COMPUTED_VALUE"""),"")</f>
        <v/>
      </c>
      <c r="AR1537" s="1" t="s">
        <v>25</v>
      </c>
      <c r="AS1537" s="1" t="s">
        <v>25</v>
      </c>
      <c r="AT1537" s="1" t="s">
        <v>25</v>
      </c>
      <c r="AU1537" s="1" t="s">
        <v>25</v>
      </c>
      <c r="AV1537" s="1" t="s">
        <v>25</v>
      </c>
      <c r="AY1537" s="1" t="s">
        <v>25</v>
      </c>
      <c r="AZ1537" s="1" t="s">
        <v>25</v>
      </c>
      <c r="BA1537" s="1" t="s">
        <v>25</v>
      </c>
      <c r="BB1537" s="1" t="s">
        <v>25</v>
      </c>
      <c r="BC1537" s="1" t="s">
        <v>25</v>
      </c>
      <c r="BD1537" s="1"/>
      <c r="BE1537" s="1"/>
      <c r="BF1537" s="1"/>
      <c r="BG1537" s="1"/>
      <c r="BH1537" s="1"/>
      <c r="BI1537" s="1"/>
      <c r="BJ1537" s="1"/>
      <c r="BL1537" s="1" t="s">
        <v>25</v>
      </c>
    </row>
    <row r="1538" ht="15.75" customHeight="1">
      <c r="A1538" s="1"/>
      <c r="B1538" s="1"/>
      <c r="C1538" s="1"/>
      <c r="D1538" s="1" t="s">
        <v>25</v>
      </c>
      <c r="E1538" s="1" t="s">
        <v>25</v>
      </c>
      <c r="F1538" s="1" t="s">
        <v>25</v>
      </c>
      <c r="G1538" s="1" t="s">
        <v>25</v>
      </c>
      <c r="H1538" s="1" t="s">
        <v>25</v>
      </c>
      <c r="M1538" s="1"/>
      <c r="N1538" s="1"/>
      <c r="O1538" s="1"/>
      <c r="P1538" s="1"/>
      <c r="Q1538" s="1"/>
      <c r="S1538" s="1" t="s">
        <v>25</v>
      </c>
      <c r="T1538" s="1" t="s">
        <v>25</v>
      </c>
      <c r="U1538" s="1" t="s">
        <v>25</v>
      </c>
      <c r="V1538" s="1" t="s">
        <v>25</v>
      </c>
      <c r="W1538" s="1" t="s">
        <v>25</v>
      </c>
      <c r="Y1538" s="1" t="str">
        <f>IFERROR(__xludf.DUMMYFUNCTION("UNIQUE(S1538:W1538, TRUE)"),"")</f>
        <v/>
      </c>
      <c r="AE1538" s="1" t="str">
        <f t="shared" ref="AE1538:AI1538" si="1538">IF($A1538&lt;&gt;"", COUNTIF($D1538:$H1538, "=" &amp; Y1538),"")</f>
        <v/>
      </c>
      <c r="AF1538" s="1" t="str">
        <f t="shared" si="1538"/>
        <v/>
      </c>
      <c r="AG1538" s="1" t="str">
        <f t="shared" si="1538"/>
        <v/>
      </c>
      <c r="AH1538" s="1" t="str">
        <f t="shared" si="1538"/>
        <v/>
      </c>
      <c r="AI1538" s="1" t="str">
        <f t="shared" si="1538"/>
        <v/>
      </c>
      <c r="AJ1538" s="1" t="str">
        <f t="shared" si="3"/>
        <v/>
      </c>
      <c r="AL1538" s="1" t="str">
        <f>IFERROR(__xludf.DUMMYFUNCTION("IFERROR(TRANSPOSE(SORT(TRANSPOSE(FILTER(AE1538:AI1538, AE1538:AI1538&lt;&gt;0)),1, FALSE)))"),"")</f>
        <v/>
      </c>
      <c r="AM1538" s="1" t="str">
        <f>IFERROR(__xludf.DUMMYFUNCTION("""COMPUTED_VALUE"""),"")</f>
        <v/>
      </c>
      <c r="AN1538" s="1" t="str">
        <f>IFERROR(__xludf.DUMMYFUNCTION("""COMPUTED_VALUE"""),"")</f>
        <v/>
      </c>
      <c r="AO1538" s="1" t="str">
        <f>IFERROR(__xludf.DUMMYFUNCTION("""COMPUTED_VALUE"""),"")</f>
        <v/>
      </c>
      <c r="AP1538" s="1" t="str">
        <f>IFERROR(__xludf.DUMMYFUNCTION("""COMPUTED_VALUE"""),"")</f>
        <v/>
      </c>
      <c r="AR1538" s="1" t="s">
        <v>25</v>
      </c>
      <c r="AS1538" s="1" t="s">
        <v>25</v>
      </c>
      <c r="AT1538" s="1" t="s">
        <v>25</v>
      </c>
      <c r="AU1538" s="1" t="s">
        <v>25</v>
      </c>
      <c r="AV1538" s="1" t="s">
        <v>25</v>
      </c>
      <c r="AY1538" s="1" t="s">
        <v>25</v>
      </c>
      <c r="AZ1538" s="1" t="s">
        <v>25</v>
      </c>
      <c r="BA1538" s="1" t="s">
        <v>25</v>
      </c>
      <c r="BB1538" s="1" t="s">
        <v>25</v>
      </c>
      <c r="BC1538" s="1" t="s">
        <v>25</v>
      </c>
      <c r="BD1538" s="1"/>
      <c r="BE1538" s="1"/>
      <c r="BF1538" s="1"/>
      <c r="BG1538" s="1"/>
      <c r="BH1538" s="1"/>
      <c r="BI1538" s="1"/>
      <c r="BJ1538" s="1"/>
      <c r="BL1538" s="1" t="s">
        <v>25</v>
      </c>
    </row>
    <row r="1539" ht="15.75" customHeight="1">
      <c r="A1539" s="1"/>
      <c r="B1539" s="1"/>
      <c r="C1539" s="1"/>
      <c r="D1539" s="1" t="s">
        <v>25</v>
      </c>
      <c r="E1539" s="1" t="s">
        <v>25</v>
      </c>
      <c r="F1539" s="1" t="s">
        <v>25</v>
      </c>
      <c r="G1539" s="1" t="s">
        <v>25</v>
      </c>
      <c r="H1539" s="1" t="s">
        <v>25</v>
      </c>
      <c r="M1539" s="1"/>
      <c r="N1539" s="1"/>
      <c r="O1539" s="1"/>
      <c r="P1539" s="1"/>
      <c r="Q1539" s="1"/>
      <c r="S1539" s="1" t="s">
        <v>25</v>
      </c>
      <c r="T1539" s="1" t="s">
        <v>25</v>
      </c>
      <c r="U1539" s="1" t="s">
        <v>25</v>
      </c>
      <c r="V1539" s="1" t="s">
        <v>25</v>
      </c>
      <c r="W1539" s="1" t="s">
        <v>25</v>
      </c>
      <c r="Y1539" s="1" t="str">
        <f>IFERROR(__xludf.DUMMYFUNCTION("UNIQUE(S1539:W1539, TRUE)"),"")</f>
        <v/>
      </c>
      <c r="AE1539" s="1" t="str">
        <f t="shared" ref="AE1539:AI1539" si="1539">IF($A1539&lt;&gt;"", COUNTIF($D1539:$H1539, "=" &amp; Y1539),"")</f>
        <v/>
      </c>
      <c r="AF1539" s="1" t="str">
        <f t="shared" si="1539"/>
        <v/>
      </c>
      <c r="AG1539" s="1" t="str">
        <f t="shared" si="1539"/>
        <v/>
      </c>
      <c r="AH1539" s="1" t="str">
        <f t="shared" si="1539"/>
        <v/>
      </c>
      <c r="AI1539" s="1" t="str">
        <f t="shared" si="1539"/>
        <v/>
      </c>
      <c r="AJ1539" s="1" t="str">
        <f t="shared" si="3"/>
        <v/>
      </c>
      <c r="AL1539" s="1" t="str">
        <f>IFERROR(__xludf.DUMMYFUNCTION("IFERROR(TRANSPOSE(SORT(TRANSPOSE(FILTER(AE1539:AI1539, AE1539:AI1539&lt;&gt;0)),1, FALSE)))"),"")</f>
        <v/>
      </c>
      <c r="AM1539" s="1" t="str">
        <f>IFERROR(__xludf.DUMMYFUNCTION("""COMPUTED_VALUE"""),"")</f>
        <v/>
      </c>
      <c r="AN1539" s="1" t="str">
        <f>IFERROR(__xludf.DUMMYFUNCTION("""COMPUTED_VALUE"""),"")</f>
        <v/>
      </c>
      <c r="AO1539" s="1" t="str">
        <f>IFERROR(__xludf.DUMMYFUNCTION("""COMPUTED_VALUE"""),"")</f>
        <v/>
      </c>
      <c r="AP1539" s="1" t="str">
        <f>IFERROR(__xludf.DUMMYFUNCTION("""COMPUTED_VALUE"""),"")</f>
        <v/>
      </c>
      <c r="AR1539" s="1" t="s">
        <v>25</v>
      </c>
      <c r="AS1539" s="1" t="s">
        <v>25</v>
      </c>
      <c r="AT1539" s="1" t="s">
        <v>25</v>
      </c>
      <c r="AU1539" s="1" t="s">
        <v>25</v>
      </c>
      <c r="AV1539" s="1" t="s">
        <v>25</v>
      </c>
      <c r="AY1539" s="1" t="s">
        <v>25</v>
      </c>
      <c r="AZ1539" s="1" t="s">
        <v>25</v>
      </c>
      <c r="BA1539" s="1" t="s">
        <v>25</v>
      </c>
      <c r="BB1539" s="1" t="s">
        <v>25</v>
      </c>
      <c r="BC1539" s="1" t="s">
        <v>25</v>
      </c>
      <c r="BD1539" s="1"/>
      <c r="BE1539" s="1"/>
      <c r="BF1539" s="1"/>
      <c r="BG1539" s="1"/>
      <c r="BH1539" s="1"/>
      <c r="BI1539" s="1"/>
      <c r="BJ1539" s="1"/>
      <c r="BL1539" s="1" t="s">
        <v>25</v>
      </c>
    </row>
    <row r="1540" ht="15.75" customHeight="1">
      <c r="A1540" s="1"/>
      <c r="B1540" s="1"/>
      <c r="C1540" s="1"/>
      <c r="D1540" s="1" t="s">
        <v>25</v>
      </c>
      <c r="E1540" s="1" t="s">
        <v>25</v>
      </c>
      <c r="F1540" s="1" t="s">
        <v>25</v>
      </c>
      <c r="G1540" s="1" t="s">
        <v>25</v>
      </c>
      <c r="H1540" s="1" t="s">
        <v>25</v>
      </c>
      <c r="M1540" s="1"/>
      <c r="N1540" s="1"/>
      <c r="O1540" s="1"/>
      <c r="P1540" s="1"/>
      <c r="Q1540" s="1"/>
      <c r="S1540" s="1" t="s">
        <v>25</v>
      </c>
      <c r="T1540" s="1" t="s">
        <v>25</v>
      </c>
      <c r="U1540" s="1" t="s">
        <v>25</v>
      </c>
      <c r="V1540" s="1" t="s">
        <v>25</v>
      </c>
      <c r="W1540" s="1" t="s">
        <v>25</v>
      </c>
      <c r="Y1540" s="1" t="str">
        <f>IFERROR(__xludf.DUMMYFUNCTION("UNIQUE(S1540:W1540, TRUE)"),"")</f>
        <v/>
      </c>
      <c r="AE1540" s="1" t="str">
        <f t="shared" ref="AE1540:AI1540" si="1540">IF($A1540&lt;&gt;"", COUNTIF($D1540:$H1540, "=" &amp; Y1540),"")</f>
        <v/>
      </c>
      <c r="AF1540" s="1" t="str">
        <f t="shared" si="1540"/>
        <v/>
      </c>
      <c r="AG1540" s="1" t="str">
        <f t="shared" si="1540"/>
        <v/>
      </c>
      <c r="AH1540" s="1" t="str">
        <f t="shared" si="1540"/>
        <v/>
      </c>
      <c r="AI1540" s="1" t="str">
        <f t="shared" si="1540"/>
        <v/>
      </c>
      <c r="AJ1540" s="1" t="str">
        <f t="shared" si="3"/>
        <v/>
      </c>
      <c r="AL1540" s="1" t="str">
        <f>IFERROR(__xludf.DUMMYFUNCTION("IFERROR(TRANSPOSE(SORT(TRANSPOSE(FILTER(AE1540:AI1540, AE1540:AI1540&lt;&gt;0)),1, FALSE)))"),"")</f>
        <v/>
      </c>
      <c r="AM1540" s="1" t="str">
        <f>IFERROR(__xludf.DUMMYFUNCTION("""COMPUTED_VALUE"""),"")</f>
        <v/>
      </c>
      <c r="AN1540" s="1" t="str">
        <f>IFERROR(__xludf.DUMMYFUNCTION("""COMPUTED_VALUE"""),"")</f>
        <v/>
      </c>
      <c r="AO1540" s="1" t="str">
        <f>IFERROR(__xludf.DUMMYFUNCTION("""COMPUTED_VALUE"""),"")</f>
        <v/>
      </c>
      <c r="AP1540" s="1" t="str">
        <f>IFERROR(__xludf.DUMMYFUNCTION("""COMPUTED_VALUE"""),"")</f>
        <v/>
      </c>
      <c r="AR1540" s="1" t="s">
        <v>25</v>
      </c>
      <c r="AS1540" s="1" t="s">
        <v>25</v>
      </c>
      <c r="AT1540" s="1" t="s">
        <v>25</v>
      </c>
      <c r="AU1540" s="1" t="s">
        <v>25</v>
      </c>
      <c r="AV1540" s="1" t="s">
        <v>25</v>
      </c>
      <c r="AY1540" s="1" t="s">
        <v>25</v>
      </c>
      <c r="AZ1540" s="1" t="s">
        <v>25</v>
      </c>
      <c r="BA1540" s="1" t="s">
        <v>25</v>
      </c>
      <c r="BB1540" s="1" t="s">
        <v>25</v>
      </c>
      <c r="BC1540" s="1" t="s">
        <v>25</v>
      </c>
      <c r="BD1540" s="1"/>
      <c r="BE1540" s="1"/>
      <c r="BF1540" s="1"/>
      <c r="BG1540" s="1"/>
      <c r="BH1540" s="1"/>
      <c r="BI1540" s="1"/>
      <c r="BJ1540" s="1"/>
      <c r="BL1540" s="1" t="s">
        <v>25</v>
      </c>
    </row>
    <row r="1541" ht="15.75" customHeight="1">
      <c r="A1541" s="1"/>
      <c r="B1541" s="1"/>
      <c r="C1541" s="1"/>
      <c r="D1541" s="1" t="s">
        <v>25</v>
      </c>
      <c r="E1541" s="1" t="s">
        <v>25</v>
      </c>
      <c r="F1541" s="1" t="s">
        <v>25</v>
      </c>
      <c r="G1541" s="1" t="s">
        <v>25</v>
      </c>
      <c r="H1541" s="1" t="s">
        <v>25</v>
      </c>
      <c r="M1541" s="1"/>
      <c r="N1541" s="1"/>
      <c r="O1541" s="1"/>
      <c r="P1541" s="1"/>
      <c r="Q1541" s="1"/>
      <c r="S1541" s="1" t="s">
        <v>25</v>
      </c>
      <c r="T1541" s="1" t="s">
        <v>25</v>
      </c>
      <c r="U1541" s="1" t="s">
        <v>25</v>
      </c>
      <c r="V1541" s="1" t="s">
        <v>25</v>
      </c>
      <c r="W1541" s="1" t="s">
        <v>25</v>
      </c>
      <c r="Y1541" s="1" t="str">
        <f>IFERROR(__xludf.DUMMYFUNCTION("UNIQUE(S1541:W1541, TRUE)"),"")</f>
        <v/>
      </c>
      <c r="AE1541" s="1" t="str">
        <f t="shared" ref="AE1541:AI1541" si="1541">IF($A1541&lt;&gt;"", COUNTIF($D1541:$H1541, "=" &amp; Y1541),"")</f>
        <v/>
      </c>
      <c r="AF1541" s="1" t="str">
        <f t="shared" si="1541"/>
        <v/>
      </c>
      <c r="AG1541" s="1" t="str">
        <f t="shared" si="1541"/>
        <v/>
      </c>
      <c r="AH1541" s="1" t="str">
        <f t="shared" si="1541"/>
        <v/>
      </c>
      <c r="AI1541" s="1" t="str">
        <f t="shared" si="1541"/>
        <v/>
      </c>
      <c r="AJ1541" s="1" t="str">
        <f t="shared" si="3"/>
        <v/>
      </c>
      <c r="AL1541" s="1" t="str">
        <f>IFERROR(__xludf.DUMMYFUNCTION("IFERROR(TRANSPOSE(SORT(TRANSPOSE(FILTER(AE1541:AI1541, AE1541:AI1541&lt;&gt;0)),1, FALSE)))"),"")</f>
        <v/>
      </c>
      <c r="AM1541" s="1" t="str">
        <f>IFERROR(__xludf.DUMMYFUNCTION("""COMPUTED_VALUE"""),"")</f>
        <v/>
      </c>
      <c r="AN1541" s="1" t="str">
        <f>IFERROR(__xludf.DUMMYFUNCTION("""COMPUTED_VALUE"""),"")</f>
        <v/>
      </c>
      <c r="AO1541" s="1" t="str">
        <f>IFERROR(__xludf.DUMMYFUNCTION("""COMPUTED_VALUE"""),"")</f>
        <v/>
      </c>
      <c r="AP1541" s="1" t="str">
        <f>IFERROR(__xludf.DUMMYFUNCTION("""COMPUTED_VALUE"""),"")</f>
        <v/>
      </c>
      <c r="AR1541" s="1" t="s">
        <v>25</v>
      </c>
      <c r="AS1541" s="1" t="s">
        <v>25</v>
      </c>
      <c r="AT1541" s="1" t="s">
        <v>25</v>
      </c>
      <c r="AU1541" s="1" t="s">
        <v>25</v>
      </c>
      <c r="AV1541" s="1" t="s">
        <v>25</v>
      </c>
      <c r="AY1541" s="1" t="s">
        <v>25</v>
      </c>
      <c r="AZ1541" s="1" t="s">
        <v>25</v>
      </c>
      <c r="BA1541" s="1" t="s">
        <v>25</v>
      </c>
      <c r="BB1541" s="1" t="s">
        <v>25</v>
      </c>
      <c r="BC1541" s="1" t="s">
        <v>25</v>
      </c>
      <c r="BD1541" s="1"/>
      <c r="BE1541" s="1"/>
      <c r="BF1541" s="1"/>
      <c r="BG1541" s="1"/>
      <c r="BH1541" s="1"/>
      <c r="BI1541" s="1"/>
      <c r="BJ1541" s="1"/>
      <c r="BL1541" s="1" t="s">
        <v>25</v>
      </c>
    </row>
    <row r="1542" ht="15.75" customHeight="1">
      <c r="A1542" s="1"/>
      <c r="B1542" s="1"/>
      <c r="C1542" s="1"/>
      <c r="D1542" s="1" t="s">
        <v>25</v>
      </c>
      <c r="E1542" s="1" t="s">
        <v>25</v>
      </c>
      <c r="F1542" s="1" t="s">
        <v>25</v>
      </c>
      <c r="G1542" s="1" t="s">
        <v>25</v>
      </c>
      <c r="H1542" s="1" t="s">
        <v>25</v>
      </c>
      <c r="M1542" s="1"/>
      <c r="N1542" s="1"/>
      <c r="O1542" s="1"/>
      <c r="P1542" s="1"/>
      <c r="Q1542" s="1"/>
      <c r="S1542" s="1" t="s">
        <v>25</v>
      </c>
      <c r="T1542" s="1" t="s">
        <v>25</v>
      </c>
      <c r="U1542" s="1" t="s">
        <v>25</v>
      </c>
      <c r="V1542" s="1" t="s">
        <v>25</v>
      </c>
      <c r="W1542" s="1" t="s">
        <v>25</v>
      </c>
      <c r="Y1542" s="1" t="str">
        <f>IFERROR(__xludf.DUMMYFUNCTION("UNIQUE(S1542:W1542, TRUE)"),"")</f>
        <v/>
      </c>
      <c r="AE1542" s="1" t="str">
        <f t="shared" ref="AE1542:AI1542" si="1542">IF($A1542&lt;&gt;"", COUNTIF($D1542:$H1542, "=" &amp; Y1542),"")</f>
        <v/>
      </c>
      <c r="AF1542" s="1" t="str">
        <f t="shared" si="1542"/>
        <v/>
      </c>
      <c r="AG1542" s="1" t="str">
        <f t="shared" si="1542"/>
        <v/>
      </c>
      <c r="AH1542" s="1" t="str">
        <f t="shared" si="1542"/>
        <v/>
      </c>
      <c r="AI1542" s="1" t="str">
        <f t="shared" si="1542"/>
        <v/>
      </c>
      <c r="AJ1542" s="1" t="str">
        <f t="shared" si="3"/>
        <v/>
      </c>
      <c r="AL1542" s="1" t="str">
        <f>IFERROR(__xludf.DUMMYFUNCTION("IFERROR(TRANSPOSE(SORT(TRANSPOSE(FILTER(AE1542:AI1542, AE1542:AI1542&lt;&gt;0)),1, FALSE)))"),"")</f>
        <v/>
      </c>
      <c r="AM1542" s="1" t="str">
        <f>IFERROR(__xludf.DUMMYFUNCTION("""COMPUTED_VALUE"""),"")</f>
        <v/>
      </c>
      <c r="AN1542" s="1" t="str">
        <f>IFERROR(__xludf.DUMMYFUNCTION("""COMPUTED_VALUE"""),"")</f>
        <v/>
      </c>
      <c r="AO1542" s="1" t="str">
        <f>IFERROR(__xludf.DUMMYFUNCTION("""COMPUTED_VALUE"""),"")</f>
        <v/>
      </c>
      <c r="AP1542" s="1" t="str">
        <f>IFERROR(__xludf.DUMMYFUNCTION("""COMPUTED_VALUE"""),"")</f>
        <v/>
      </c>
      <c r="AR1542" s="1" t="s">
        <v>25</v>
      </c>
      <c r="AS1542" s="1" t="s">
        <v>25</v>
      </c>
      <c r="AT1542" s="1" t="s">
        <v>25</v>
      </c>
      <c r="AU1542" s="1" t="s">
        <v>25</v>
      </c>
      <c r="AV1542" s="1" t="s">
        <v>25</v>
      </c>
      <c r="AY1542" s="1" t="s">
        <v>25</v>
      </c>
      <c r="AZ1542" s="1" t="s">
        <v>25</v>
      </c>
      <c r="BA1542" s="1" t="s">
        <v>25</v>
      </c>
      <c r="BB1542" s="1" t="s">
        <v>25</v>
      </c>
      <c r="BC1542" s="1" t="s">
        <v>25</v>
      </c>
      <c r="BD1542" s="1"/>
      <c r="BE1542" s="1"/>
      <c r="BF1542" s="1"/>
      <c r="BG1542" s="1"/>
      <c r="BH1542" s="1"/>
      <c r="BI1542" s="1"/>
      <c r="BJ1542" s="1"/>
      <c r="BL1542" s="1" t="s">
        <v>25</v>
      </c>
    </row>
    <row r="1543" ht="15.75" customHeight="1">
      <c r="A1543" s="1"/>
      <c r="B1543" s="1"/>
      <c r="C1543" s="1"/>
      <c r="D1543" s="1" t="s">
        <v>25</v>
      </c>
      <c r="E1543" s="1" t="s">
        <v>25</v>
      </c>
      <c r="F1543" s="1" t="s">
        <v>25</v>
      </c>
      <c r="G1543" s="1" t="s">
        <v>25</v>
      </c>
      <c r="H1543" s="1" t="s">
        <v>25</v>
      </c>
      <c r="M1543" s="1"/>
      <c r="N1543" s="1"/>
      <c r="O1543" s="1"/>
      <c r="P1543" s="1"/>
      <c r="Q1543" s="1"/>
      <c r="S1543" s="1" t="s">
        <v>25</v>
      </c>
      <c r="T1543" s="1" t="s">
        <v>25</v>
      </c>
      <c r="U1543" s="1" t="s">
        <v>25</v>
      </c>
      <c r="V1543" s="1" t="s">
        <v>25</v>
      </c>
      <c r="W1543" s="1" t="s">
        <v>25</v>
      </c>
      <c r="Y1543" s="1" t="str">
        <f>IFERROR(__xludf.DUMMYFUNCTION("UNIQUE(S1543:W1543, TRUE)"),"")</f>
        <v/>
      </c>
      <c r="AE1543" s="1" t="str">
        <f t="shared" ref="AE1543:AI1543" si="1543">IF($A1543&lt;&gt;"", COUNTIF($D1543:$H1543, "=" &amp; Y1543),"")</f>
        <v/>
      </c>
      <c r="AF1543" s="1" t="str">
        <f t="shared" si="1543"/>
        <v/>
      </c>
      <c r="AG1543" s="1" t="str">
        <f t="shared" si="1543"/>
        <v/>
      </c>
      <c r="AH1543" s="1" t="str">
        <f t="shared" si="1543"/>
        <v/>
      </c>
      <c r="AI1543" s="1" t="str">
        <f t="shared" si="1543"/>
        <v/>
      </c>
      <c r="AJ1543" s="1" t="str">
        <f t="shared" si="3"/>
        <v/>
      </c>
      <c r="AL1543" s="1" t="str">
        <f>IFERROR(__xludf.DUMMYFUNCTION("IFERROR(TRANSPOSE(SORT(TRANSPOSE(FILTER(AE1543:AI1543, AE1543:AI1543&lt;&gt;0)),1, FALSE)))"),"")</f>
        <v/>
      </c>
      <c r="AM1543" s="1" t="str">
        <f>IFERROR(__xludf.DUMMYFUNCTION("""COMPUTED_VALUE"""),"")</f>
        <v/>
      </c>
      <c r="AN1543" s="1" t="str">
        <f>IFERROR(__xludf.DUMMYFUNCTION("""COMPUTED_VALUE"""),"")</f>
        <v/>
      </c>
      <c r="AO1543" s="1" t="str">
        <f>IFERROR(__xludf.DUMMYFUNCTION("""COMPUTED_VALUE"""),"")</f>
        <v/>
      </c>
      <c r="AP1543" s="1" t="str">
        <f>IFERROR(__xludf.DUMMYFUNCTION("""COMPUTED_VALUE"""),"")</f>
        <v/>
      </c>
      <c r="AR1543" s="1" t="s">
        <v>25</v>
      </c>
      <c r="AS1543" s="1" t="s">
        <v>25</v>
      </c>
      <c r="AT1543" s="1" t="s">
        <v>25</v>
      </c>
      <c r="AU1543" s="1" t="s">
        <v>25</v>
      </c>
      <c r="AV1543" s="1" t="s">
        <v>25</v>
      </c>
      <c r="AY1543" s="1" t="s">
        <v>25</v>
      </c>
      <c r="AZ1543" s="1" t="s">
        <v>25</v>
      </c>
      <c r="BA1543" s="1" t="s">
        <v>25</v>
      </c>
      <c r="BB1543" s="1" t="s">
        <v>25</v>
      </c>
      <c r="BC1543" s="1" t="s">
        <v>25</v>
      </c>
      <c r="BD1543" s="1"/>
      <c r="BE1543" s="1"/>
      <c r="BF1543" s="1"/>
      <c r="BG1543" s="1"/>
      <c r="BH1543" s="1"/>
      <c r="BI1543" s="1"/>
      <c r="BJ1543" s="1"/>
      <c r="BL1543" s="1" t="s">
        <v>25</v>
      </c>
    </row>
    <row r="1544" ht="15.75" customHeight="1">
      <c r="A1544" s="1"/>
      <c r="B1544" s="1"/>
      <c r="C1544" s="1"/>
      <c r="D1544" s="1" t="s">
        <v>25</v>
      </c>
      <c r="E1544" s="1" t="s">
        <v>25</v>
      </c>
      <c r="F1544" s="1" t="s">
        <v>25</v>
      </c>
      <c r="G1544" s="1" t="s">
        <v>25</v>
      </c>
      <c r="H1544" s="1" t="s">
        <v>25</v>
      </c>
      <c r="M1544" s="1"/>
      <c r="N1544" s="1"/>
      <c r="O1544" s="1"/>
      <c r="P1544" s="1"/>
      <c r="Q1544" s="1"/>
      <c r="S1544" s="1" t="s">
        <v>25</v>
      </c>
      <c r="T1544" s="1" t="s">
        <v>25</v>
      </c>
      <c r="U1544" s="1" t="s">
        <v>25</v>
      </c>
      <c r="V1544" s="1" t="s">
        <v>25</v>
      </c>
      <c r="W1544" s="1" t="s">
        <v>25</v>
      </c>
      <c r="Y1544" s="1" t="str">
        <f>IFERROR(__xludf.DUMMYFUNCTION("UNIQUE(S1544:W1544, TRUE)"),"")</f>
        <v/>
      </c>
      <c r="AE1544" s="1" t="str">
        <f t="shared" ref="AE1544:AI1544" si="1544">IF($A1544&lt;&gt;"", COUNTIF($D1544:$H1544, "=" &amp; Y1544),"")</f>
        <v/>
      </c>
      <c r="AF1544" s="1" t="str">
        <f t="shared" si="1544"/>
        <v/>
      </c>
      <c r="AG1544" s="1" t="str">
        <f t="shared" si="1544"/>
        <v/>
      </c>
      <c r="AH1544" s="1" t="str">
        <f t="shared" si="1544"/>
        <v/>
      </c>
      <c r="AI1544" s="1" t="str">
        <f t="shared" si="1544"/>
        <v/>
      </c>
      <c r="AJ1544" s="1" t="str">
        <f t="shared" si="3"/>
        <v/>
      </c>
      <c r="AL1544" s="1" t="str">
        <f>IFERROR(__xludf.DUMMYFUNCTION("IFERROR(TRANSPOSE(SORT(TRANSPOSE(FILTER(AE1544:AI1544, AE1544:AI1544&lt;&gt;0)),1, FALSE)))"),"")</f>
        <v/>
      </c>
      <c r="AM1544" s="1" t="str">
        <f>IFERROR(__xludf.DUMMYFUNCTION("""COMPUTED_VALUE"""),"")</f>
        <v/>
      </c>
      <c r="AN1544" s="1" t="str">
        <f>IFERROR(__xludf.DUMMYFUNCTION("""COMPUTED_VALUE"""),"")</f>
        <v/>
      </c>
      <c r="AO1544" s="1" t="str">
        <f>IFERROR(__xludf.DUMMYFUNCTION("""COMPUTED_VALUE"""),"")</f>
        <v/>
      </c>
      <c r="AP1544" s="1" t="str">
        <f>IFERROR(__xludf.DUMMYFUNCTION("""COMPUTED_VALUE"""),"")</f>
        <v/>
      </c>
      <c r="AR1544" s="1" t="s">
        <v>25</v>
      </c>
      <c r="AS1544" s="1" t="s">
        <v>25</v>
      </c>
      <c r="AT1544" s="1" t="s">
        <v>25</v>
      </c>
      <c r="AU1544" s="1" t="s">
        <v>25</v>
      </c>
      <c r="AV1544" s="1" t="s">
        <v>25</v>
      </c>
      <c r="AY1544" s="1" t="s">
        <v>25</v>
      </c>
      <c r="AZ1544" s="1" t="s">
        <v>25</v>
      </c>
      <c r="BA1544" s="1" t="s">
        <v>25</v>
      </c>
      <c r="BB1544" s="1" t="s">
        <v>25</v>
      </c>
      <c r="BC1544" s="1" t="s">
        <v>25</v>
      </c>
      <c r="BD1544" s="1"/>
      <c r="BE1544" s="1"/>
      <c r="BF1544" s="1"/>
      <c r="BG1544" s="1"/>
      <c r="BH1544" s="1"/>
      <c r="BI1544" s="1"/>
      <c r="BJ1544" s="1"/>
      <c r="BL1544" s="1" t="s">
        <v>25</v>
      </c>
    </row>
    <row r="1545" ht="15.75" customHeight="1">
      <c r="A1545" s="1"/>
      <c r="B1545" s="1"/>
      <c r="C1545" s="1"/>
      <c r="D1545" s="1" t="s">
        <v>25</v>
      </c>
      <c r="E1545" s="1" t="s">
        <v>25</v>
      </c>
      <c r="F1545" s="1" t="s">
        <v>25</v>
      </c>
      <c r="G1545" s="1" t="s">
        <v>25</v>
      </c>
      <c r="H1545" s="1" t="s">
        <v>25</v>
      </c>
      <c r="M1545" s="1"/>
      <c r="N1545" s="1"/>
      <c r="O1545" s="1"/>
      <c r="P1545" s="1"/>
      <c r="Q1545" s="1"/>
      <c r="S1545" s="1" t="s">
        <v>25</v>
      </c>
      <c r="T1545" s="1" t="s">
        <v>25</v>
      </c>
      <c r="U1545" s="1" t="s">
        <v>25</v>
      </c>
      <c r="V1545" s="1" t="s">
        <v>25</v>
      </c>
      <c r="W1545" s="1" t="s">
        <v>25</v>
      </c>
      <c r="Y1545" s="1" t="str">
        <f>IFERROR(__xludf.DUMMYFUNCTION("UNIQUE(S1545:W1545, TRUE)"),"")</f>
        <v/>
      </c>
      <c r="AE1545" s="1" t="str">
        <f t="shared" ref="AE1545:AI1545" si="1545">IF($A1545&lt;&gt;"", COUNTIF($D1545:$H1545, "=" &amp; Y1545),"")</f>
        <v/>
      </c>
      <c r="AF1545" s="1" t="str">
        <f t="shared" si="1545"/>
        <v/>
      </c>
      <c r="AG1545" s="1" t="str">
        <f t="shared" si="1545"/>
        <v/>
      </c>
      <c r="AH1545" s="1" t="str">
        <f t="shared" si="1545"/>
        <v/>
      </c>
      <c r="AI1545" s="1" t="str">
        <f t="shared" si="1545"/>
        <v/>
      </c>
      <c r="AJ1545" s="1" t="str">
        <f t="shared" si="3"/>
        <v/>
      </c>
      <c r="AL1545" s="1" t="str">
        <f>IFERROR(__xludf.DUMMYFUNCTION("IFERROR(TRANSPOSE(SORT(TRANSPOSE(FILTER(AE1545:AI1545, AE1545:AI1545&lt;&gt;0)),1, FALSE)))"),"")</f>
        <v/>
      </c>
      <c r="AM1545" s="1" t="str">
        <f>IFERROR(__xludf.DUMMYFUNCTION("""COMPUTED_VALUE"""),"")</f>
        <v/>
      </c>
      <c r="AN1545" s="1" t="str">
        <f>IFERROR(__xludf.DUMMYFUNCTION("""COMPUTED_VALUE"""),"")</f>
        <v/>
      </c>
      <c r="AO1545" s="1" t="str">
        <f>IFERROR(__xludf.DUMMYFUNCTION("""COMPUTED_VALUE"""),"")</f>
        <v/>
      </c>
      <c r="AP1545" s="1" t="str">
        <f>IFERROR(__xludf.DUMMYFUNCTION("""COMPUTED_VALUE"""),"")</f>
        <v/>
      </c>
      <c r="AR1545" s="1" t="s">
        <v>25</v>
      </c>
      <c r="AS1545" s="1" t="s">
        <v>25</v>
      </c>
      <c r="AT1545" s="1" t="s">
        <v>25</v>
      </c>
      <c r="AU1545" s="1" t="s">
        <v>25</v>
      </c>
      <c r="AV1545" s="1" t="s">
        <v>25</v>
      </c>
      <c r="AY1545" s="1" t="s">
        <v>25</v>
      </c>
      <c r="AZ1545" s="1" t="s">
        <v>25</v>
      </c>
      <c r="BA1545" s="1" t="s">
        <v>25</v>
      </c>
      <c r="BB1545" s="1" t="s">
        <v>25</v>
      </c>
      <c r="BC1545" s="1" t="s">
        <v>25</v>
      </c>
      <c r="BD1545" s="1"/>
      <c r="BE1545" s="1"/>
      <c r="BF1545" s="1"/>
      <c r="BG1545" s="1"/>
      <c r="BH1545" s="1"/>
      <c r="BI1545" s="1"/>
      <c r="BJ1545" s="1"/>
      <c r="BL1545" s="1" t="s">
        <v>25</v>
      </c>
    </row>
    <row r="1546" ht="15.75" customHeight="1">
      <c r="A1546" s="1"/>
      <c r="B1546" s="1"/>
      <c r="C1546" s="1"/>
      <c r="D1546" s="1" t="s">
        <v>25</v>
      </c>
      <c r="E1546" s="1" t="s">
        <v>25</v>
      </c>
      <c r="F1546" s="1" t="s">
        <v>25</v>
      </c>
      <c r="G1546" s="1" t="s">
        <v>25</v>
      </c>
      <c r="H1546" s="1" t="s">
        <v>25</v>
      </c>
      <c r="M1546" s="1"/>
      <c r="N1546" s="1"/>
      <c r="O1546" s="1"/>
      <c r="P1546" s="1"/>
      <c r="Q1546" s="1"/>
      <c r="S1546" s="1" t="s">
        <v>25</v>
      </c>
      <c r="T1546" s="1" t="s">
        <v>25</v>
      </c>
      <c r="U1546" s="1" t="s">
        <v>25</v>
      </c>
      <c r="V1546" s="1" t="s">
        <v>25</v>
      </c>
      <c r="W1546" s="1" t="s">
        <v>25</v>
      </c>
      <c r="Y1546" s="1" t="str">
        <f>IFERROR(__xludf.DUMMYFUNCTION("UNIQUE(S1546:W1546, TRUE)"),"")</f>
        <v/>
      </c>
      <c r="AE1546" s="1" t="str">
        <f t="shared" ref="AE1546:AI1546" si="1546">IF($A1546&lt;&gt;"", COUNTIF($D1546:$H1546, "=" &amp; Y1546),"")</f>
        <v/>
      </c>
      <c r="AF1546" s="1" t="str">
        <f t="shared" si="1546"/>
        <v/>
      </c>
      <c r="AG1546" s="1" t="str">
        <f t="shared" si="1546"/>
        <v/>
      </c>
      <c r="AH1546" s="1" t="str">
        <f t="shared" si="1546"/>
        <v/>
      </c>
      <c r="AI1546" s="1" t="str">
        <f t="shared" si="1546"/>
        <v/>
      </c>
      <c r="AJ1546" s="1" t="str">
        <f t="shared" si="3"/>
        <v/>
      </c>
      <c r="AL1546" s="1" t="str">
        <f>IFERROR(__xludf.DUMMYFUNCTION("IFERROR(TRANSPOSE(SORT(TRANSPOSE(FILTER(AE1546:AI1546, AE1546:AI1546&lt;&gt;0)),1, FALSE)))"),"")</f>
        <v/>
      </c>
      <c r="AM1546" s="1" t="str">
        <f>IFERROR(__xludf.DUMMYFUNCTION("""COMPUTED_VALUE"""),"")</f>
        <v/>
      </c>
      <c r="AN1546" s="1" t="str">
        <f>IFERROR(__xludf.DUMMYFUNCTION("""COMPUTED_VALUE"""),"")</f>
        <v/>
      </c>
      <c r="AO1546" s="1" t="str">
        <f>IFERROR(__xludf.DUMMYFUNCTION("""COMPUTED_VALUE"""),"")</f>
        <v/>
      </c>
      <c r="AP1546" s="1" t="str">
        <f>IFERROR(__xludf.DUMMYFUNCTION("""COMPUTED_VALUE"""),"")</f>
        <v/>
      </c>
      <c r="AR1546" s="1" t="s">
        <v>25</v>
      </c>
      <c r="AS1546" s="1" t="s">
        <v>25</v>
      </c>
      <c r="AT1546" s="1" t="s">
        <v>25</v>
      </c>
      <c r="AU1546" s="1" t="s">
        <v>25</v>
      </c>
      <c r="AV1546" s="1" t="s">
        <v>25</v>
      </c>
      <c r="AY1546" s="1" t="s">
        <v>25</v>
      </c>
      <c r="AZ1546" s="1" t="s">
        <v>25</v>
      </c>
      <c r="BA1546" s="1" t="s">
        <v>25</v>
      </c>
      <c r="BB1546" s="1" t="s">
        <v>25</v>
      </c>
      <c r="BC1546" s="1" t="s">
        <v>25</v>
      </c>
      <c r="BD1546" s="1"/>
      <c r="BE1546" s="1"/>
      <c r="BF1546" s="1"/>
      <c r="BG1546" s="1"/>
      <c r="BH1546" s="1"/>
      <c r="BI1546" s="1"/>
      <c r="BJ1546" s="1"/>
      <c r="BL1546" s="1" t="s">
        <v>25</v>
      </c>
    </row>
    <row r="1547" ht="15.75" customHeight="1">
      <c r="A1547" s="1"/>
      <c r="B1547" s="1"/>
      <c r="C1547" s="1"/>
      <c r="D1547" s="1" t="s">
        <v>25</v>
      </c>
      <c r="E1547" s="1" t="s">
        <v>25</v>
      </c>
      <c r="F1547" s="1" t="s">
        <v>25</v>
      </c>
      <c r="G1547" s="1" t="s">
        <v>25</v>
      </c>
      <c r="H1547" s="1" t="s">
        <v>25</v>
      </c>
      <c r="M1547" s="1"/>
      <c r="N1547" s="1"/>
      <c r="O1547" s="1"/>
      <c r="P1547" s="1"/>
      <c r="Q1547" s="1"/>
      <c r="S1547" s="1" t="s">
        <v>25</v>
      </c>
      <c r="T1547" s="1" t="s">
        <v>25</v>
      </c>
      <c r="U1547" s="1" t="s">
        <v>25</v>
      </c>
      <c r="V1547" s="1" t="s">
        <v>25</v>
      </c>
      <c r="W1547" s="1" t="s">
        <v>25</v>
      </c>
      <c r="Y1547" s="1" t="str">
        <f>IFERROR(__xludf.DUMMYFUNCTION("UNIQUE(S1547:W1547, TRUE)"),"")</f>
        <v/>
      </c>
      <c r="AE1547" s="1" t="str">
        <f t="shared" ref="AE1547:AI1547" si="1547">IF($A1547&lt;&gt;"", COUNTIF($D1547:$H1547, "=" &amp; Y1547),"")</f>
        <v/>
      </c>
      <c r="AF1547" s="1" t="str">
        <f t="shared" si="1547"/>
        <v/>
      </c>
      <c r="AG1547" s="1" t="str">
        <f t="shared" si="1547"/>
        <v/>
      </c>
      <c r="AH1547" s="1" t="str">
        <f t="shared" si="1547"/>
        <v/>
      </c>
      <c r="AI1547" s="1" t="str">
        <f t="shared" si="1547"/>
        <v/>
      </c>
      <c r="AJ1547" s="1" t="str">
        <f t="shared" si="3"/>
        <v/>
      </c>
      <c r="AL1547" s="1" t="str">
        <f>IFERROR(__xludf.DUMMYFUNCTION("IFERROR(TRANSPOSE(SORT(TRANSPOSE(FILTER(AE1547:AI1547, AE1547:AI1547&lt;&gt;0)),1, FALSE)))"),"")</f>
        <v/>
      </c>
      <c r="AM1547" s="1" t="str">
        <f>IFERROR(__xludf.DUMMYFUNCTION("""COMPUTED_VALUE"""),"")</f>
        <v/>
      </c>
      <c r="AN1547" s="1" t="str">
        <f>IFERROR(__xludf.DUMMYFUNCTION("""COMPUTED_VALUE"""),"")</f>
        <v/>
      </c>
      <c r="AO1547" s="1" t="str">
        <f>IFERROR(__xludf.DUMMYFUNCTION("""COMPUTED_VALUE"""),"")</f>
        <v/>
      </c>
      <c r="AP1547" s="1" t="str">
        <f>IFERROR(__xludf.DUMMYFUNCTION("""COMPUTED_VALUE"""),"")</f>
        <v/>
      </c>
      <c r="AR1547" s="1" t="s">
        <v>25</v>
      </c>
      <c r="AS1547" s="1" t="s">
        <v>25</v>
      </c>
      <c r="AT1547" s="1" t="s">
        <v>25</v>
      </c>
      <c r="AU1547" s="1" t="s">
        <v>25</v>
      </c>
      <c r="AV1547" s="1" t="s">
        <v>25</v>
      </c>
      <c r="AY1547" s="1" t="s">
        <v>25</v>
      </c>
      <c r="AZ1547" s="1" t="s">
        <v>25</v>
      </c>
      <c r="BA1547" s="1" t="s">
        <v>25</v>
      </c>
      <c r="BB1547" s="1" t="s">
        <v>25</v>
      </c>
      <c r="BC1547" s="1" t="s">
        <v>25</v>
      </c>
      <c r="BD1547" s="1"/>
      <c r="BE1547" s="1"/>
      <c r="BF1547" s="1"/>
      <c r="BG1547" s="1"/>
      <c r="BH1547" s="1"/>
      <c r="BI1547" s="1"/>
      <c r="BJ1547" s="1"/>
      <c r="BL1547" s="1" t="s">
        <v>25</v>
      </c>
    </row>
    <row r="1548" ht="15.75" customHeight="1">
      <c r="A1548" s="1"/>
      <c r="B1548" s="1"/>
      <c r="C1548" s="1"/>
      <c r="D1548" s="1" t="s">
        <v>25</v>
      </c>
      <c r="E1548" s="1" t="s">
        <v>25</v>
      </c>
      <c r="F1548" s="1" t="s">
        <v>25</v>
      </c>
      <c r="G1548" s="1" t="s">
        <v>25</v>
      </c>
      <c r="H1548" s="1" t="s">
        <v>25</v>
      </c>
      <c r="M1548" s="1"/>
      <c r="N1548" s="1"/>
      <c r="O1548" s="1"/>
      <c r="P1548" s="1"/>
      <c r="Q1548" s="1"/>
      <c r="S1548" s="1" t="s">
        <v>25</v>
      </c>
      <c r="T1548" s="1" t="s">
        <v>25</v>
      </c>
      <c r="U1548" s="1" t="s">
        <v>25</v>
      </c>
      <c r="V1548" s="1" t="s">
        <v>25</v>
      </c>
      <c r="W1548" s="1" t="s">
        <v>25</v>
      </c>
      <c r="Y1548" s="1" t="str">
        <f>IFERROR(__xludf.DUMMYFUNCTION("UNIQUE(S1548:W1548, TRUE)"),"")</f>
        <v/>
      </c>
      <c r="AE1548" s="1" t="str">
        <f t="shared" ref="AE1548:AI1548" si="1548">IF($A1548&lt;&gt;"", COUNTIF($D1548:$H1548, "=" &amp; Y1548),"")</f>
        <v/>
      </c>
      <c r="AF1548" s="1" t="str">
        <f t="shared" si="1548"/>
        <v/>
      </c>
      <c r="AG1548" s="1" t="str">
        <f t="shared" si="1548"/>
        <v/>
      </c>
      <c r="AH1548" s="1" t="str">
        <f t="shared" si="1548"/>
        <v/>
      </c>
      <c r="AI1548" s="1" t="str">
        <f t="shared" si="1548"/>
        <v/>
      </c>
      <c r="AJ1548" s="1" t="str">
        <f t="shared" si="3"/>
        <v/>
      </c>
      <c r="AL1548" s="1" t="str">
        <f>IFERROR(__xludf.DUMMYFUNCTION("IFERROR(TRANSPOSE(SORT(TRANSPOSE(FILTER(AE1548:AI1548, AE1548:AI1548&lt;&gt;0)),1, FALSE)))"),"")</f>
        <v/>
      </c>
      <c r="AM1548" s="1" t="str">
        <f>IFERROR(__xludf.DUMMYFUNCTION("""COMPUTED_VALUE"""),"")</f>
        <v/>
      </c>
      <c r="AN1548" s="1" t="str">
        <f>IFERROR(__xludf.DUMMYFUNCTION("""COMPUTED_VALUE"""),"")</f>
        <v/>
      </c>
      <c r="AO1548" s="1" t="str">
        <f>IFERROR(__xludf.DUMMYFUNCTION("""COMPUTED_VALUE"""),"")</f>
        <v/>
      </c>
      <c r="AP1548" s="1" t="str">
        <f>IFERROR(__xludf.DUMMYFUNCTION("""COMPUTED_VALUE"""),"")</f>
        <v/>
      </c>
      <c r="AR1548" s="1" t="s">
        <v>25</v>
      </c>
      <c r="AS1548" s="1" t="s">
        <v>25</v>
      </c>
      <c r="AT1548" s="1" t="s">
        <v>25</v>
      </c>
      <c r="AU1548" s="1" t="s">
        <v>25</v>
      </c>
      <c r="AV1548" s="1" t="s">
        <v>25</v>
      </c>
      <c r="AY1548" s="1" t="s">
        <v>25</v>
      </c>
      <c r="AZ1548" s="1" t="s">
        <v>25</v>
      </c>
      <c r="BA1548" s="1" t="s">
        <v>25</v>
      </c>
      <c r="BB1548" s="1" t="s">
        <v>25</v>
      </c>
      <c r="BC1548" s="1" t="s">
        <v>25</v>
      </c>
      <c r="BD1548" s="1"/>
      <c r="BE1548" s="1"/>
      <c r="BF1548" s="1"/>
      <c r="BG1548" s="1"/>
      <c r="BH1548" s="1"/>
      <c r="BI1548" s="1"/>
      <c r="BJ1548" s="1"/>
      <c r="BL1548" s="1" t="s">
        <v>25</v>
      </c>
    </row>
    <row r="1549" ht="15.75" customHeight="1">
      <c r="A1549" s="1"/>
      <c r="B1549" s="1"/>
      <c r="C1549" s="1"/>
      <c r="D1549" s="1" t="s">
        <v>25</v>
      </c>
      <c r="E1549" s="1" t="s">
        <v>25</v>
      </c>
      <c r="F1549" s="1" t="s">
        <v>25</v>
      </c>
      <c r="G1549" s="1" t="s">
        <v>25</v>
      </c>
      <c r="H1549" s="1" t="s">
        <v>25</v>
      </c>
      <c r="M1549" s="1"/>
      <c r="N1549" s="1"/>
      <c r="O1549" s="1"/>
      <c r="P1549" s="1"/>
      <c r="Q1549" s="1"/>
      <c r="S1549" s="1" t="s">
        <v>25</v>
      </c>
      <c r="T1549" s="1" t="s">
        <v>25</v>
      </c>
      <c r="U1549" s="1" t="s">
        <v>25</v>
      </c>
      <c r="V1549" s="1" t="s">
        <v>25</v>
      </c>
      <c r="W1549" s="1" t="s">
        <v>25</v>
      </c>
      <c r="Y1549" s="1" t="str">
        <f>IFERROR(__xludf.DUMMYFUNCTION("UNIQUE(S1549:W1549, TRUE)"),"")</f>
        <v/>
      </c>
      <c r="AE1549" s="1" t="str">
        <f t="shared" ref="AE1549:AI1549" si="1549">IF($A1549&lt;&gt;"", COUNTIF($D1549:$H1549, "=" &amp; Y1549),"")</f>
        <v/>
      </c>
      <c r="AF1549" s="1" t="str">
        <f t="shared" si="1549"/>
        <v/>
      </c>
      <c r="AG1549" s="1" t="str">
        <f t="shared" si="1549"/>
        <v/>
      </c>
      <c r="AH1549" s="1" t="str">
        <f t="shared" si="1549"/>
        <v/>
      </c>
      <c r="AI1549" s="1" t="str">
        <f t="shared" si="1549"/>
        <v/>
      </c>
      <c r="AJ1549" s="1" t="str">
        <f t="shared" si="3"/>
        <v/>
      </c>
      <c r="AL1549" s="1" t="str">
        <f>IFERROR(__xludf.DUMMYFUNCTION("IFERROR(TRANSPOSE(SORT(TRANSPOSE(FILTER(AE1549:AI1549, AE1549:AI1549&lt;&gt;0)),1, FALSE)))"),"")</f>
        <v/>
      </c>
      <c r="AM1549" s="1" t="str">
        <f>IFERROR(__xludf.DUMMYFUNCTION("""COMPUTED_VALUE"""),"")</f>
        <v/>
      </c>
      <c r="AN1549" s="1" t="str">
        <f>IFERROR(__xludf.DUMMYFUNCTION("""COMPUTED_VALUE"""),"")</f>
        <v/>
      </c>
      <c r="AO1549" s="1" t="str">
        <f>IFERROR(__xludf.DUMMYFUNCTION("""COMPUTED_VALUE"""),"")</f>
        <v/>
      </c>
      <c r="AP1549" s="1" t="str">
        <f>IFERROR(__xludf.DUMMYFUNCTION("""COMPUTED_VALUE"""),"")</f>
        <v/>
      </c>
      <c r="AR1549" s="1" t="s">
        <v>25</v>
      </c>
      <c r="AS1549" s="1" t="s">
        <v>25</v>
      </c>
      <c r="AT1549" s="1" t="s">
        <v>25</v>
      </c>
      <c r="AU1549" s="1" t="s">
        <v>25</v>
      </c>
      <c r="AV1549" s="1" t="s">
        <v>25</v>
      </c>
      <c r="AY1549" s="1" t="s">
        <v>25</v>
      </c>
      <c r="AZ1549" s="1" t="s">
        <v>25</v>
      </c>
      <c r="BA1549" s="1" t="s">
        <v>25</v>
      </c>
      <c r="BB1549" s="1" t="s">
        <v>25</v>
      </c>
      <c r="BC1549" s="1" t="s">
        <v>25</v>
      </c>
      <c r="BD1549" s="1"/>
      <c r="BE1549" s="1"/>
      <c r="BF1549" s="1"/>
      <c r="BG1549" s="1"/>
      <c r="BH1549" s="1"/>
      <c r="BI1549" s="1"/>
      <c r="BJ1549" s="1"/>
      <c r="BL1549" s="1" t="s">
        <v>25</v>
      </c>
    </row>
    <row r="1550" ht="15.75" customHeight="1">
      <c r="A1550" s="1"/>
      <c r="B1550" s="1"/>
      <c r="C1550" s="1"/>
      <c r="D1550" s="1" t="s">
        <v>25</v>
      </c>
      <c r="E1550" s="1" t="s">
        <v>25</v>
      </c>
      <c r="F1550" s="1" t="s">
        <v>25</v>
      </c>
      <c r="G1550" s="1" t="s">
        <v>25</v>
      </c>
      <c r="H1550" s="1" t="s">
        <v>25</v>
      </c>
      <c r="M1550" s="1"/>
      <c r="N1550" s="1"/>
      <c r="O1550" s="1"/>
      <c r="P1550" s="1"/>
      <c r="Q1550" s="1"/>
      <c r="S1550" s="1" t="s">
        <v>25</v>
      </c>
      <c r="T1550" s="1" t="s">
        <v>25</v>
      </c>
      <c r="U1550" s="1" t="s">
        <v>25</v>
      </c>
      <c r="V1550" s="1" t="s">
        <v>25</v>
      </c>
      <c r="W1550" s="1" t="s">
        <v>25</v>
      </c>
      <c r="Y1550" s="1" t="str">
        <f>IFERROR(__xludf.DUMMYFUNCTION("UNIQUE(S1550:W1550, TRUE)"),"")</f>
        <v/>
      </c>
      <c r="AE1550" s="1" t="str">
        <f t="shared" ref="AE1550:AI1550" si="1550">IF($A1550&lt;&gt;"", COUNTIF($D1550:$H1550, "=" &amp; Y1550),"")</f>
        <v/>
      </c>
      <c r="AF1550" s="1" t="str">
        <f t="shared" si="1550"/>
        <v/>
      </c>
      <c r="AG1550" s="1" t="str">
        <f t="shared" si="1550"/>
        <v/>
      </c>
      <c r="AH1550" s="1" t="str">
        <f t="shared" si="1550"/>
        <v/>
      </c>
      <c r="AI1550" s="1" t="str">
        <f t="shared" si="1550"/>
        <v/>
      </c>
      <c r="AJ1550" s="1" t="str">
        <f t="shared" si="3"/>
        <v/>
      </c>
      <c r="AL1550" s="1" t="str">
        <f>IFERROR(__xludf.DUMMYFUNCTION("IFERROR(TRANSPOSE(SORT(TRANSPOSE(FILTER(AE1550:AI1550, AE1550:AI1550&lt;&gt;0)),1, FALSE)))"),"")</f>
        <v/>
      </c>
      <c r="AM1550" s="1" t="str">
        <f>IFERROR(__xludf.DUMMYFUNCTION("""COMPUTED_VALUE"""),"")</f>
        <v/>
      </c>
      <c r="AN1550" s="1" t="str">
        <f>IFERROR(__xludf.DUMMYFUNCTION("""COMPUTED_VALUE"""),"")</f>
        <v/>
      </c>
      <c r="AO1550" s="1" t="str">
        <f>IFERROR(__xludf.DUMMYFUNCTION("""COMPUTED_VALUE"""),"")</f>
        <v/>
      </c>
      <c r="AP1550" s="1" t="str">
        <f>IFERROR(__xludf.DUMMYFUNCTION("""COMPUTED_VALUE"""),"")</f>
        <v/>
      </c>
      <c r="AR1550" s="1" t="s">
        <v>25</v>
      </c>
      <c r="AS1550" s="1" t="s">
        <v>25</v>
      </c>
      <c r="AT1550" s="1" t="s">
        <v>25</v>
      </c>
      <c r="AU1550" s="1" t="s">
        <v>25</v>
      </c>
      <c r="AV1550" s="1" t="s">
        <v>25</v>
      </c>
      <c r="AY1550" s="1" t="s">
        <v>25</v>
      </c>
      <c r="AZ1550" s="1" t="s">
        <v>25</v>
      </c>
      <c r="BA1550" s="1" t="s">
        <v>25</v>
      </c>
      <c r="BB1550" s="1" t="s">
        <v>25</v>
      </c>
      <c r="BC1550" s="1" t="s">
        <v>25</v>
      </c>
      <c r="BD1550" s="1"/>
      <c r="BE1550" s="1"/>
      <c r="BF1550" s="1"/>
      <c r="BG1550" s="1"/>
      <c r="BH1550" s="1"/>
      <c r="BI1550" s="1"/>
      <c r="BJ1550" s="1"/>
      <c r="BL1550" s="1" t="s">
        <v>25</v>
      </c>
    </row>
    <row r="1551" ht="15.75" customHeight="1">
      <c r="A1551" s="1"/>
      <c r="B1551" s="1"/>
      <c r="C1551" s="1"/>
      <c r="D1551" s="1" t="s">
        <v>25</v>
      </c>
      <c r="E1551" s="1" t="s">
        <v>25</v>
      </c>
      <c r="F1551" s="1" t="s">
        <v>25</v>
      </c>
      <c r="G1551" s="1" t="s">
        <v>25</v>
      </c>
      <c r="H1551" s="1" t="s">
        <v>25</v>
      </c>
      <c r="M1551" s="1"/>
      <c r="N1551" s="1"/>
      <c r="O1551" s="1"/>
      <c r="P1551" s="1"/>
      <c r="Q1551" s="1"/>
      <c r="S1551" s="1" t="s">
        <v>25</v>
      </c>
      <c r="T1551" s="1" t="s">
        <v>25</v>
      </c>
      <c r="U1551" s="1" t="s">
        <v>25</v>
      </c>
      <c r="V1551" s="1" t="s">
        <v>25</v>
      </c>
      <c r="W1551" s="1" t="s">
        <v>25</v>
      </c>
      <c r="Y1551" s="1" t="str">
        <f>IFERROR(__xludf.DUMMYFUNCTION("UNIQUE(S1551:W1551, TRUE)"),"")</f>
        <v/>
      </c>
      <c r="AE1551" s="1" t="str">
        <f t="shared" ref="AE1551:AI1551" si="1551">IF($A1551&lt;&gt;"", COUNTIF($D1551:$H1551, "=" &amp; Y1551),"")</f>
        <v/>
      </c>
      <c r="AF1551" s="1" t="str">
        <f t="shared" si="1551"/>
        <v/>
      </c>
      <c r="AG1551" s="1" t="str">
        <f t="shared" si="1551"/>
        <v/>
      </c>
      <c r="AH1551" s="1" t="str">
        <f t="shared" si="1551"/>
        <v/>
      </c>
      <c r="AI1551" s="1" t="str">
        <f t="shared" si="1551"/>
        <v/>
      </c>
      <c r="AJ1551" s="1" t="str">
        <f t="shared" si="3"/>
        <v/>
      </c>
      <c r="AL1551" s="1" t="str">
        <f>IFERROR(__xludf.DUMMYFUNCTION("IFERROR(TRANSPOSE(SORT(TRANSPOSE(FILTER(AE1551:AI1551, AE1551:AI1551&lt;&gt;0)),1, FALSE)))"),"")</f>
        <v/>
      </c>
      <c r="AM1551" s="1" t="str">
        <f>IFERROR(__xludf.DUMMYFUNCTION("""COMPUTED_VALUE"""),"")</f>
        <v/>
      </c>
      <c r="AN1551" s="1" t="str">
        <f>IFERROR(__xludf.DUMMYFUNCTION("""COMPUTED_VALUE"""),"")</f>
        <v/>
      </c>
      <c r="AO1551" s="1" t="str">
        <f>IFERROR(__xludf.DUMMYFUNCTION("""COMPUTED_VALUE"""),"")</f>
        <v/>
      </c>
      <c r="AP1551" s="1" t="str">
        <f>IFERROR(__xludf.DUMMYFUNCTION("""COMPUTED_VALUE"""),"")</f>
        <v/>
      </c>
      <c r="AR1551" s="1" t="s">
        <v>25</v>
      </c>
      <c r="AS1551" s="1" t="s">
        <v>25</v>
      </c>
      <c r="AT1551" s="1" t="s">
        <v>25</v>
      </c>
      <c r="AU1551" s="1" t="s">
        <v>25</v>
      </c>
      <c r="AV1551" s="1" t="s">
        <v>25</v>
      </c>
      <c r="AY1551" s="1" t="s">
        <v>25</v>
      </c>
      <c r="AZ1551" s="1" t="s">
        <v>25</v>
      </c>
      <c r="BA1551" s="1" t="s">
        <v>25</v>
      </c>
      <c r="BB1551" s="1" t="s">
        <v>25</v>
      </c>
      <c r="BC1551" s="1" t="s">
        <v>25</v>
      </c>
      <c r="BD1551" s="1"/>
      <c r="BE1551" s="1"/>
      <c r="BF1551" s="1"/>
      <c r="BG1551" s="1"/>
      <c r="BH1551" s="1"/>
      <c r="BI1551" s="1"/>
      <c r="BJ1551" s="1"/>
      <c r="BL1551" s="1" t="s">
        <v>25</v>
      </c>
    </row>
    <row r="1552" ht="15.75" customHeight="1">
      <c r="A1552" s="1"/>
      <c r="B1552" s="1"/>
      <c r="C1552" s="1"/>
      <c r="D1552" s="1" t="s">
        <v>25</v>
      </c>
      <c r="E1552" s="1" t="s">
        <v>25</v>
      </c>
      <c r="F1552" s="1" t="s">
        <v>25</v>
      </c>
      <c r="G1552" s="1" t="s">
        <v>25</v>
      </c>
      <c r="H1552" s="1" t="s">
        <v>25</v>
      </c>
      <c r="M1552" s="1"/>
      <c r="N1552" s="1"/>
      <c r="O1552" s="1"/>
      <c r="P1552" s="1"/>
      <c r="Q1552" s="1"/>
      <c r="S1552" s="1" t="s">
        <v>25</v>
      </c>
      <c r="T1552" s="1" t="s">
        <v>25</v>
      </c>
      <c r="U1552" s="1" t="s">
        <v>25</v>
      </c>
      <c r="V1552" s="1" t="s">
        <v>25</v>
      </c>
      <c r="W1552" s="1" t="s">
        <v>25</v>
      </c>
      <c r="Y1552" s="1" t="str">
        <f>IFERROR(__xludf.DUMMYFUNCTION("UNIQUE(S1552:W1552, TRUE)"),"")</f>
        <v/>
      </c>
      <c r="AE1552" s="1" t="str">
        <f t="shared" ref="AE1552:AI1552" si="1552">IF($A1552&lt;&gt;"", COUNTIF($D1552:$H1552, "=" &amp; Y1552),"")</f>
        <v/>
      </c>
      <c r="AF1552" s="1" t="str">
        <f t="shared" si="1552"/>
        <v/>
      </c>
      <c r="AG1552" s="1" t="str">
        <f t="shared" si="1552"/>
        <v/>
      </c>
      <c r="AH1552" s="1" t="str">
        <f t="shared" si="1552"/>
        <v/>
      </c>
      <c r="AI1552" s="1" t="str">
        <f t="shared" si="1552"/>
        <v/>
      </c>
      <c r="AJ1552" s="1" t="str">
        <f t="shared" si="3"/>
        <v/>
      </c>
      <c r="AL1552" s="1" t="str">
        <f>IFERROR(__xludf.DUMMYFUNCTION("IFERROR(TRANSPOSE(SORT(TRANSPOSE(FILTER(AE1552:AI1552, AE1552:AI1552&lt;&gt;0)),1, FALSE)))"),"")</f>
        <v/>
      </c>
      <c r="AM1552" s="1" t="str">
        <f>IFERROR(__xludf.DUMMYFUNCTION("""COMPUTED_VALUE"""),"")</f>
        <v/>
      </c>
      <c r="AN1552" s="1" t="str">
        <f>IFERROR(__xludf.DUMMYFUNCTION("""COMPUTED_VALUE"""),"")</f>
        <v/>
      </c>
      <c r="AO1552" s="1" t="str">
        <f>IFERROR(__xludf.DUMMYFUNCTION("""COMPUTED_VALUE"""),"")</f>
        <v/>
      </c>
      <c r="AP1552" s="1" t="str">
        <f>IFERROR(__xludf.DUMMYFUNCTION("""COMPUTED_VALUE"""),"")</f>
        <v/>
      </c>
      <c r="AR1552" s="1" t="s">
        <v>25</v>
      </c>
      <c r="AS1552" s="1" t="s">
        <v>25</v>
      </c>
      <c r="AT1552" s="1" t="s">
        <v>25</v>
      </c>
      <c r="AU1552" s="1" t="s">
        <v>25</v>
      </c>
      <c r="AV1552" s="1" t="s">
        <v>25</v>
      </c>
      <c r="AY1552" s="1" t="s">
        <v>25</v>
      </c>
      <c r="AZ1552" s="1" t="s">
        <v>25</v>
      </c>
      <c r="BA1552" s="1" t="s">
        <v>25</v>
      </c>
      <c r="BB1552" s="1" t="s">
        <v>25</v>
      </c>
      <c r="BC1552" s="1" t="s">
        <v>25</v>
      </c>
      <c r="BD1552" s="1"/>
      <c r="BE1552" s="1"/>
      <c r="BF1552" s="1"/>
      <c r="BG1552" s="1"/>
      <c r="BH1552" s="1"/>
      <c r="BI1552" s="1"/>
      <c r="BJ1552" s="1"/>
      <c r="BL1552" s="1" t="s">
        <v>25</v>
      </c>
    </row>
    <row r="1553" ht="15.75" customHeight="1">
      <c r="A1553" s="1"/>
      <c r="B1553" s="1"/>
      <c r="C1553" s="1"/>
      <c r="D1553" s="1" t="s">
        <v>25</v>
      </c>
      <c r="E1553" s="1" t="s">
        <v>25</v>
      </c>
      <c r="F1553" s="1" t="s">
        <v>25</v>
      </c>
      <c r="G1553" s="1" t="s">
        <v>25</v>
      </c>
      <c r="H1553" s="1" t="s">
        <v>25</v>
      </c>
      <c r="M1553" s="1"/>
      <c r="N1553" s="1"/>
      <c r="O1553" s="1"/>
      <c r="P1553" s="1"/>
      <c r="Q1553" s="1"/>
      <c r="S1553" s="1" t="s">
        <v>25</v>
      </c>
      <c r="T1553" s="1" t="s">
        <v>25</v>
      </c>
      <c r="U1553" s="1" t="s">
        <v>25</v>
      </c>
      <c r="V1553" s="1" t="s">
        <v>25</v>
      </c>
      <c r="W1553" s="1" t="s">
        <v>25</v>
      </c>
      <c r="Y1553" s="1" t="str">
        <f>IFERROR(__xludf.DUMMYFUNCTION("UNIQUE(S1553:W1553, TRUE)"),"")</f>
        <v/>
      </c>
      <c r="AE1553" s="1" t="str">
        <f t="shared" ref="AE1553:AI1553" si="1553">IF($A1553&lt;&gt;"", COUNTIF($D1553:$H1553, "=" &amp; Y1553),"")</f>
        <v/>
      </c>
      <c r="AF1553" s="1" t="str">
        <f t="shared" si="1553"/>
        <v/>
      </c>
      <c r="AG1553" s="1" t="str">
        <f t="shared" si="1553"/>
        <v/>
      </c>
      <c r="AH1553" s="1" t="str">
        <f t="shared" si="1553"/>
        <v/>
      </c>
      <c r="AI1553" s="1" t="str">
        <f t="shared" si="1553"/>
        <v/>
      </c>
      <c r="AJ1553" s="1" t="str">
        <f t="shared" si="3"/>
        <v/>
      </c>
      <c r="AL1553" s="1" t="str">
        <f>IFERROR(__xludf.DUMMYFUNCTION("IFERROR(TRANSPOSE(SORT(TRANSPOSE(FILTER(AE1553:AI1553, AE1553:AI1553&lt;&gt;0)),1, FALSE)))"),"")</f>
        <v/>
      </c>
      <c r="AM1553" s="1" t="str">
        <f>IFERROR(__xludf.DUMMYFUNCTION("""COMPUTED_VALUE"""),"")</f>
        <v/>
      </c>
      <c r="AN1553" s="1" t="str">
        <f>IFERROR(__xludf.DUMMYFUNCTION("""COMPUTED_VALUE"""),"")</f>
        <v/>
      </c>
      <c r="AO1553" s="1" t="str">
        <f>IFERROR(__xludf.DUMMYFUNCTION("""COMPUTED_VALUE"""),"")</f>
        <v/>
      </c>
      <c r="AP1553" s="1" t="str">
        <f>IFERROR(__xludf.DUMMYFUNCTION("""COMPUTED_VALUE"""),"")</f>
        <v/>
      </c>
      <c r="AR1553" s="1" t="s">
        <v>25</v>
      </c>
      <c r="AS1553" s="1" t="s">
        <v>25</v>
      </c>
      <c r="AT1553" s="1" t="s">
        <v>25</v>
      </c>
      <c r="AU1553" s="1" t="s">
        <v>25</v>
      </c>
      <c r="AV1553" s="1" t="s">
        <v>25</v>
      </c>
      <c r="AY1553" s="1" t="s">
        <v>25</v>
      </c>
      <c r="AZ1553" s="1" t="s">
        <v>25</v>
      </c>
      <c r="BA1553" s="1" t="s">
        <v>25</v>
      </c>
      <c r="BB1553" s="1" t="s">
        <v>25</v>
      </c>
      <c r="BC1553" s="1" t="s">
        <v>25</v>
      </c>
      <c r="BD1553" s="1"/>
      <c r="BE1553" s="1"/>
      <c r="BF1553" s="1"/>
      <c r="BG1553" s="1"/>
      <c r="BH1553" s="1"/>
      <c r="BI1553" s="1"/>
      <c r="BJ1553" s="1"/>
      <c r="BL1553" s="1" t="s">
        <v>25</v>
      </c>
    </row>
    <row r="1554" ht="15.75" customHeight="1">
      <c r="A1554" s="1"/>
      <c r="B1554" s="1"/>
      <c r="C1554" s="1"/>
      <c r="D1554" s="1" t="s">
        <v>25</v>
      </c>
      <c r="E1554" s="1" t="s">
        <v>25</v>
      </c>
      <c r="F1554" s="1" t="s">
        <v>25</v>
      </c>
      <c r="G1554" s="1" t="s">
        <v>25</v>
      </c>
      <c r="H1554" s="1" t="s">
        <v>25</v>
      </c>
      <c r="M1554" s="1"/>
      <c r="N1554" s="1"/>
      <c r="O1554" s="1"/>
      <c r="P1554" s="1"/>
      <c r="Q1554" s="1"/>
      <c r="S1554" s="1" t="s">
        <v>25</v>
      </c>
      <c r="T1554" s="1" t="s">
        <v>25</v>
      </c>
      <c r="U1554" s="1" t="s">
        <v>25</v>
      </c>
      <c r="V1554" s="1" t="s">
        <v>25</v>
      </c>
      <c r="W1554" s="1" t="s">
        <v>25</v>
      </c>
      <c r="Y1554" s="1" t="str">
        <f>IFERROR(__xludf.DUMMYFUNCTION("UNIQUE(S1554:W1554, TRUE)"),"")</f>
        <v/>
      </c>
      <c r="AE1554" s="1" t="str">
        <f t="shared" ref="AE1554:AI1554" si="1554">IF($A1554&lt;&gt;"", COUNTIF($D1554:$H1554, "=" &amp; Y1554),"")</f>
        <v/>
      </c>
      <c r="AF1554" s="1" t="str">
        <f t="shared" si="1554"/>
        <v/>
      </c>
      <c r="AG1554" s="1" t="str">
        <f t="shared" si="1554"/>
        <v/>
      </c>
      <c r="AH1554" s="1" t="str">
        <f t="shared" si="1554"/>
        <v/>
      </c>
      <c r="AI1554" s="1" t="str">
        <f t="shared" si="1554"/>
        <v/>
      </c>
      <c r="AJ1554" s="1" t="str">
        <f t="shared" si="3"/>
        <v/>
      </c>
      <c r="AL1554" s="1" t="str">
        <f>IFERROR(__xludf.DUMMYFUNCTION("IFERROR(TRANSPOSE(SORT(TRANSPOSE(FILTER(AE1554:AI1554, AE1554:AI1554&lt;&gt;0)),1, FALSE)))"),"")</f>
        <v/>
      </c>
      <c r="AM1554" s="1" t="str">
        <f>IFERROR(__xludf.DUMMYFUNCTION("""COMPUTED_VALUE"""),"")</f>
        <v/>
      </c>
      <c r="AN1554" s="1" t="str">
        <f>IFERROR(__xludf.DUMMYFUNCTION("""COMPUTED_VALUE"""),"")</f>
        <v/>
      </c>
      <c r="AO1554" s="1" t="str">
        <f>IFERROR(__xludf.DUMMYFUNCTION("""COMPUTED_VALUE"""),"")</f>
        <v/>
      </c>
      <c r="AP1554" s="1" t="str">
        <f>IFERROR(__xludf.DUMMYFUNCTION("""COMPUTED_VALUE"""),"")</f>
        <v/>
      </c>
      <c r="AR1554" s="1" t="s">
        <v>25</v>
      </c>
      <c r="AS1554" s="1" t="s">
        <v>25</v>
      </c>
      <c r="AT1554" s="1" t="s">
        <v>25</v>
      </c>
      <c r="AU1554" s="1" t="s">
        <v>25</v>
      </c>
      <c r="AV1554" s="1" t="s">
        <v>25</v>
      </c>
      <c r="AY1554" s="1" t="s">
        <v>25</v>
      </c>
      <c r="AZ1554" s="1" t="s">
        <v>25</v>
      </c>
      <c r="BA1554" s="1" t="s">
        <v>25</v>
      </c>
      <c r="BB1554" s="1" t="s">
        <v>25</v>
      </c>
      <c r="BC1554" s="1" t="s">
        <v>25</v>
      </c>
      <c r="BD1554" s="1"/>
      <c r="BE1554" s="1"/>
      <c r="BF1554" s="1"/>
      <c r="BG1554" s="1"/>
      <c r="BH1554" s="1"/>
      <c r="BI1554" s="1"/>
      <c r="BJ1554" s="1"/>
      <c r="BL1554" s="1" t="s">
        <v>25</v>
      </c>
    </row>
    <row r="1555" ht="15.75" customHeight="1">
      <c r="A1555" s="1"/>
      <c r="B1555" s="1"/>
      <c r="C1555" s="1"/>
      <c r="D1555" s="1" t="s">
        <v>25</v>
      </c>
      <c r="E1555" s="1" t="s">
        <v>25</v>
      </c>
      <c r="F1555" s="1" t="s">
        <v>25</v>
      </c>
      <c r="G1555" s="1" t="s">
        <v>25</v>
      </c>
      <c r="H1555" s="1" t="s">
        <v>25</v>
      </c>
      <c r="M1555" s="1"/>
      <c r="N1555" s="1"/>
      <c r="O1555" s="1"/>
      <c r="P1555" s="1"/>
      <c r="Q1555" s="1"/>
      <c r="S1555" s="1" t="s">
        <v>25</v>
      </c>
      <c r="T1555" s="1" t="s">
        <v>25</v>
      </c>
      <c r="U1555" s="1" t="s">
        <v>25</v>
      </c>
      <c r="V1555" s="1" t="s">
        <v>25</v>
      </c>
      <c r="W1555" s="1" t="s">
        <v>25</v>
      </c>
      <c r="Y1555" s="1" t="str">
        <f>IFERROR(__xludf.DUMMYFUNCTION("UNIQUE(S1555:W1555, TRUE)"),"")</f>
        <v/>
      </c>
      <c r="AE1555" s="1" t="str">
        <f t="shared" ref="AE1555:AI1555" si="1555">IF($A1555&lt;&gt;"", COUNTIF($D1555:$H1555, "=" &amp; Y1555),"")</f>
        <v/>
      </c>
      <c r="AF1555" s="1" t="str">
        <f t="shared" si="1555"/>
        <v/>
      </c>
      <c r="AG1555" s="1" t="str">
        <f t="shared" si="1555"/>
        <v/>
      </c>
      <c r="AH1555" s="1" t="str">
        <f t="shared" si="1555"/>
        <v/>
      </c>
      <c r="AI1555" s="1" t="str">
        <f t="shared" si="1555"/>
        <v/>
      </c>
      <c r="AJ1555" s="1" t="str">
        <f t="shared" si="3"/>
        <v/>
      </c>
      <c r="AL1555" s="1" t="str">
        <f>IFERROR(__xludf.DUMMYFUNCTION("IFERROR(TRANSPOSE(SORT(TRANSPOSE(FILTER(AE1555:AI1555, AE1555:AI1555&lt;&gt;0)),1, FALSE)))"),"")</f>
        <v/>
      </c>
      <c r="AM1555" s="1" t="str">
        <f>IFERROR(__xludf.DUMMYFUNCTION("""COMPUTED_VALUE"""),"")</f>
        <v/>
      </c>
      <c r="AN1555" s="1" t="str">
        <f>IFERROR(__xludf.DUMMYFUNCTION("""COMPUTED_VALUE"""),"")</f>
        <v/>
      </c>
      <c r="AO1555" s="1" t="str">
        <f>IFERROR(__xludf.DUMMYFUNCTION("""COMPUTED_VALUE"""),"")</f>
        <v/>
      </c>
      <c r="AP1555" s="1" t="str">
        <f>IFERROR(__xludf.DUMMYFUNCTION("""COMPUTED_VALUE"""),"")</f>
        <v/>
      </c>
      <c r="AR1555" s="1" t="s">
        <v>25</v>
      </c>
      <c r="AS1555" s="1" t="s">
        <v>25</v>
      </c>
      <c r="AT1555" s="1" t="s">
        <v>25</v>
      </c>
      <c r="AU1555" s="1" t="s">
        <v>25</v>
      </c>
      <c r="AV1555" s="1" t="s">
        <v>25</v>
      </c>
      <c r="AY1555" s="1" t="s">
        <v>25</v>
      </c>
      <c r="AZ1555" s="1" t="s">
        <v>25</v>
      </c>
      <c r="BA1555" s="1" t="s">
        <v>25</v>
      </c>
      <c r="BB1555" s="1" t="s">
        <v>25</v>
      </c>
      <c r="BC1555" s="1" t="s">
        <v>25</v>
      </c>
      <c r="BD1555" s="1"/>
      <c r="BE1555" s="1"/>
      <c r="BF1555" s="1"/>
      <c r="BG1555" s="1"/>
      <c r="BH1555" s="1"/>
      <c r="BI1555" s="1"/>
      <c r="BJ1555" s="1"/>
      <c r="BL1555" s="1" t="s">
        <v>25</v>
      </c>
    </row>
    <row r="1556" ht="15.75" customHeight="1">
      <c r="A1556" s="1"/>
      <c r="B1556" s="1"/>
      <c r="C1556" s="1"/>
      <c r="D1556" s="1" t="s">
        <v>25</v>
      </c>
      <c r="E1556" s="1" t="s">
        <v>25</v>
      </c>
      <c r="F1556" s="1" t="s">
        <v>25</v>
      </c>
      <c r="G1556" s="1" t="s">
        <v>25</v>
      </c>
      <c r="H1556" s="1" t="s">
        <v>25</v>
      </c>
      <c r="M1556" s="1"/>
      <c r="N1556" s="1"/>
      <c r="O1556" s="1"/>
      <c r="P1556" s="1"/>
      <c r="Q1556" s="1"/>
      <c r="S1556" s="1" t="s">
        <v>25</v>
      </c>
      <c r="T1556" s="1" t="s">
        <v>25</v>
      </c>
      <c r="U1556" s="1" t="s">
        <v>25</v>
      </c>
      <c r="V1556" s="1" t="s">
        <v>25</v>
      </c>
      <c r="W1556" s="1" t="s">
        <v>25</v>
      </c>
      <c r="Y1556" s="1" t="str">
        <f>IFERROR(__xludf.DUMMYFUNCTION("UNIQUE(S1556:W1556, TRUE)"),"")</f>
        <v/>
      </c>
      <c r="AE1556" s="1" t="str">
        <f t="shared" ref="AE1556:AI1556" si="1556">IF($A1556&lt;&gt;"", COUNTIF($D1556:$H1556, "=" &amp; Y1556),"")</f>
        <v/>
      </c>
      <c r="AF1556" s="1" t="str">
        <f t="shared" si="1556"/>
        <v/>
      </c>
      <c r="AG1556" s="1" t="str">
        <f t="shared" si="1556"/>
        <v/>
      </c>
      <c r="AH1556" s="1" t="str">
        <f t="shared" si="1556"/>
        <v/>
      </c>
      <c r="AI1556" s="1" t="str">
        <f t="shared" si="1556"/>
        <v/>
      </c>
      <c r="AJ1556" s="1" t="str">
        <f t="shared" si="3"/>
        <v/>
      </c>
      <c r="AL1556" s="1" t="str">
        <f>IFERROR(__xludf.DUMMYFUNCTION("IFERROR(TRANSPOSE(SORT(TRANSPOSE(FILTER(AE1556:AI1556, AE1556:AI1556&lt;&gt;0)),1, FALSE)))"),"")</f>
        <v/>
      </c>
      <c r="AM1556" s="1" t="str">
        <f>IFERROR(__xludf.DUMMYFUNCTION("""COMPUTED_VALUE"""),"")</f>
        <v/>
      </c>
      <c r="AN1556" s="1" t="str">
        <f>IFERROR(__xludf.DUMMYFUNCTION("""COMPUTED_VALUE"""),"")</f>
        <v/>
      </c>
      <c r="AO1556" s="1" t="str">
        <f>IFERROR(__xludf.DUMMYFUNCTION("""COMPUTED_VALUE"""),"")</f>
        <v/>
      </c>
      <c r="AP1556" s="1" t="str">
        <f>IFERROR(__xludf.DUMMYFUNCTION("""COMPUTED_VALUE"""),"")</f>
        <v/>
      </c>
      <c r="AR1556" s="1" t="s">
        <v>25</v>
      </c>
      <c r="AS1556" s="1" t="s">
        <v>25</v>
      </c>
      <c r="AT1556" s="1" t="s">
        <v>25</v>
      </c>
      <c r="AU1556" s="1" t="s">
        <v>25</v>
      </c>
      <c r="AV1556" s="1" t="s">
        <v>25</v>
      </c>
      <c r="AY1556" s="1" t="s">
        <v>25</v>
      </c>
      <c r="AZ1556" s="1" t="s">
        <v>25</v>
      </c>
      <c r="BA1556" s="1" t="s">
        <v>25</v>
      </c>
      <c r="BB1556" s="1" t="s">
        <v>25</v>
      </c>
      <c r="BC1556" s="1" t="s">
        <v>25</v>
      </c>
      <c r="BD1556" s="1"/>
      <c r="BE1556" s="1"/>
      <c r="BF1556" s="1"/>
      <c r="BG1556" s="1"/>
      <c r="BH1556" s="1"/>
      <c r="BI1556" s="1"/>
      <c r="BJ1556" s="1"/>
      <c r="BL1556" s="1" t="s">
        <v>25</v>
      </c>
    </row>
    <row r="1557" ht="15.75" customHeight="1">
      <c r="A1557" s="1"/>
      <c r="B1557" s="1"/>
      <c r="C1557" s="1"/>
      <c r="D1557" s="1" t="s">
        <v>25</v>
      </c>
      <c r="E1557" s="1" t="s">
        <v>25</v>
      </c>
      <c r="F1557" s="1" t="s">
        <v>25</v>
      </c>
      <c r="G1557" s="1" t="s">
        <v>25</v>
      </c>
      <c r="H1557" s="1" t="s">
        <v>25</v>
      </c>
      <c r="M1557" s="1"/>
      <c r="N1557" s="1"/>
      <c r="O1557" s="1"/>
      <c r="P1557" s="1"/>
      <c r="Q1557" s="1"/>
      <c r="S1557" s="1" t="s">
        <v>25</v>
      </c>
      <c r="T1557" s="1" t="s">
        <v>25</v>
      </c>
      <c r="U1557" s="1" t="s">
        <v>25</v>
      </c>
      <c r="V1557" s="1" t="s">
        <v>25</v>
      </c>
      <c r="W1557" s="1" t="s">
        <v>25</v>
      </c>
      <c r="Y1557" s="1" t="str">
        <f>IFERROR(__xludf.DUMMYFUNCTION("UNIQUE(S1557:W1557, TRUE)"),"")</f>
        <v/>
      </c>
      <c r="AE1557" s="1" t="str">
        <f t="shared" ref="AE1557:AI1557" si="1557">IF($A1557&lt;&gt;"", COUNTIF($D1557:$H1557, "=" &amp; Y1557),"")</f>
        <v/>
      </c>
      <c r="AF1557" s="1" t="str">
        <f t="shared" si="1557"/>
        <v/>
      </c>
      <c r="AG1557" s="1" t="str">
        <f t="shared" si="1557"/>
        <v/>
      </c>
      <c r="AH1557" s="1" t="str">
        <f t="shared" si="1557"/>
        <v/>
      </c>
      <c r="AI1557" s="1" t="str">
        <f t="shared" si="1557"/>
        <v/>
      </c>
      <c r="AJ1557" s="1" t="str">
        <f t="shared" si="3"/>
        <v/>
      </c>
      <c r="AL1557" s="1" t="str">
        <f>IFERROR(__xludf.DUMMYFUNCTION("IFERROR(TRANSPOSE(SORT(TRANSPOSE(FILTER(AE1557:AI1557, AE1557:AI1557&lt;&gt;0)),1, FALSE)))"),"")</f>
        <v/>
      </c>
      <c r="AM1557" s="1" t="str">
        <f>IFERROR(__xludf.DUMMYFUNCTION("""COMPUTED_VALUE"""),"")</f>
        <v/>
      </c>
      <c r="AN1557" s="1" t="str">
        <f>IFERROR(__xludf.DUMMYFUNCTION("""COMPUTED_VALUE"""),"")</f>
        <v/>
      </c>
      <c r="AO1557" s="1" t="str">
        <f>IFERROR(__xludf.DUMMYFUNCTION("""COMPUTED_VALUE"""),"")</f>
        <v/>
      </c>
      <c r="AP1557" s="1" t="str">
        <f>IFERROR(__xludf.DUMMYFUNCTION("""COMPUTED_VALUE"""),"")</f>
        <v/>
      </c>
      <c r="AR1557" s="1" t="s">
        <v>25</v>
      </c>
      <c r="AS1557" s="1" t="s">
        <v>25</v>
      </c>
      <c r="AT1557" s="1" t="s">
        <v>25</v>
      </c>
      <c r="AU1557" s="1" t="s">
        <v>25</v>
      </c>
      <c r="AV1557" s="1" t="s">
        <v>25</v>
      </c>
      <c r="AY1557" s="1" t="s">
        <v>25</v>
      </c>
      <c r="AZ1557" s="1" t="s">
        <v>25</v>
      </c>
      <c r="BA1557" s="1" t="s">
        <v>25</v>
      </c>
      <c r="BB1557" s="1" t="s">
        <v>25</v>
      </c>
      <c r="BC1557" s="1" t="s">
        <v>25</v>
      </c>
      <c r="BD1557" s="1"/>
      <c r="BE1557" s="1"/>
      <c r="BF1557" s="1"/>
      <c r="BG1557" s="1"/>
      <c r="BH1557" s="1"/>
      <c r="BI1557" s="1"/>
      <c r="BJ1557" s="1"/>
      <c r="BL1557" s="1" t="s">
        <v>25</v>
      </c>
    </row>
    <row r="1558" ht="15.75" customHeight="1">
      <c r="A1558" s="1"/>
      <c r="B1558" s="1"/>
      <c r="C1558" s="1"/>
      <c r="D1558" s="1" t="s">
        <v>25</v>
      </c>
      <c r="E1558" s="1" t="s">
        <v>25</v>
      </c>
      <c r="F1558" s="1" t="s">
        <v>25</v>
      </c>
      <c r="G1558" s="1" t="s">
        <v>25</v>
      </c>
      <c r="H1558" s="1" t="s">
        <v>25</v>
      </c>
      <c r="M1558" s="1"/>
      <c r="N1558" s="1"/>
      <c r="O1558" s="1"/>
      <c r="P1558" s="1"/>
      <c r="Q1558" s="1"/>
      <c r="S1558" s="1" t="s">
        <v>25</v>
      </c>
      <c r="T1558" s="1" t="s">
        <v>25</v>
      </c>
      <c r="U1558" s="1" t="s">
        <v>25</v>
      </c>
      <c r="V1558" s="1" t="s">
        <v>25</v>
      </c>
      <c r="W1558" s="1" t="s">
        <v>25</v>
      </c>
      <c r="Y1558" s="1" t="str">
        <f>IFERROR(__xludf.DUMMYFUNCTION("UNIQUE(S1558:W1558, TRUE)"),"")</f>
        <v/>
      </c>
      <c r="AE1558" s="1" t="str">
        <f t="shared" ref="AE1558:AI1558" si="1558">IF($A1558&lt;&gt;"", COUNTIF($D1558:$H1558, "=" &amp; Y1558),"")</f>
        <v/>
      </c>
      <c r="AF1558" s="1" t="str">
        <f t="shared" si="1558"/>
        <v/>
      </c>
      <c r="AG1558" s="1" t="str">
        <f t="shared" si="1558"/>
        <v/>
      </c>
      <c r="AH1558" s="1" t="str">
        <f t="shared" si="1558"/>
        <v/>
      </c>
      <c r="AI1558" s="1" t="str">
        <f t="shared" si="1558"/>
        <v/>
      </c>
      <c r="AJ1558" s="1" t="str">
        <f t="shared" si="3"/>
        <v/>
      </c>
      <c r="AL1558" s="1" t="str">
        <f>IFERROR(__xludf.DUMMYFUNCTION("IFERROR(TRANSPOSE(SORT(TRANSPOSE(FILTER(AE1558:AI1558, AE1558:AI1558&lt;&gt;0)),1, FALSE)))"),"")</f>
        <v/>
      </c>
      <c r="AM1558" s="1" t="str">
        <f>IFERROR(__xludf.DUMMYFUNCTION("""COMPUTED_VALUE"""),"")</f>
        <v/>
      </c>
      <c r="AN1558" s="1" t="str">
        <f>IFERROR(__xludf.DUMMYFUNCTION("""COMPUTED_VALUE"""),"")</f>
        <v/>
      </c>
      <c r="AO1558" s="1" t="str">
        <f>IFERROR(__xludf.DUMMYFUNCTION("""COMPUTED_VALUE"""),"")</f>
        <v/>
      </c>
      <c r="AP1558" s="1" t="str">
        <f>IFERROR(__xludf.DUMMYFUNCTION("""COMPUTED_VALUE"""),"")</f>
        <v/>
      </c>
      <c r="AR1558" s="1" t="s">
        <v>25</v>
      </c>
      <c r="AS1558" s="1" t="s">
        <v>25</v>
      </c>
      <c r="AT1558" s="1" t="s">
        <v>25</v>
      </c>
      <c r="AU1558" s="1" t="s">
        <v>25</v>
      </c>
      <c r="AV1558" s="1" t="s">
        <v>25</v>
      </c>
      <c r="AY1558" s="1" t="s">
        <v>25</v>
      </c>
      <c r="AZ1558" s="1" t="s">
        <v>25</v>
      </c>
      <c r="BA1558" s="1" t="s">
        <v>25</v>
      </c>
      <c r="BB1558" s="1" t="s">
        <v>25</v>
      </c>
      <c r="BC1558" s="1" t="s">
        <v>25</v>
      </c>
      <c r="BD1558" s="1"/>
      <c r="BE1558" s="1"/>
      <c r="BF1558" s="1"/>
      <c r="BG1558" s="1"/>
      <c r="BH1558" s="1"/>
      <c r="BI1558" s="1"/>
      <c r="BJ1558" s="1"/>
      <c r="BL1558" s="1" t="s">
        <v>25</v>
      </c>
    </row>
    <row r="1559" ht="15.75" customHeight="1">
      <c r="A1559" s="1"/>
      <c r="B1559" s="1"/>
      <c r="C1559" s="1"/>
      <c r="D1559" s="1" t="s">
        <v>25</v>
      </c>
      <c r="E1559" s="1" t="s">
        <v>25</v>
      </c>
      <c r="F1559" s="1" t="s">
        <v>25</v>
      </c>
      <c r="G1559" s="1" t="s">
        <v>25</v>
      </c>
      <c r="H1559" s="1" t="s">
        <v>25</v>
      </c>
      <c r="M1559" s="1"/>
      <c r="N1559" s="1"/>
      <c r="O1559" s="1"/>
      <c r="P1559" s="1"/>
      <c r="Q1559" s="1"/>
      <c r="S1559" s="1" t="s">
        <v>25</v>
      </c>
      <c r="T1559" s="1" t="s">
        <v>25</v>
      </c>
      <c r="U1559" s="1" t="s">
        <v>25</v>
      </c>
      <c r="V1559" s="1" t="s">
        <v>25</v>
      </c>
      <c r="W1559" s="1" t="s">
        <v>25</v>
      </c>
      <c r="Y1559" s="1" t="str">
        <f>IFERROR(__xludf.DUMMYFUNCTION("UNIQUE(S1559:W1559, TRUE)"),"")</f>
        <v/>
      </c>
      <c r="AE1559" s="1" t="str">
        <f t="shared" ref="AE1559:AI1559" si="1559">IF($A1559&lt;&gt;"", COUNTIF($D1559:$H1559, "=" &amp; Y1559),"")</f>
        <v/>
      </c>
      <c r="AF1559" s="1" t="str">
        <f t="shared" si="1559"/>
        <v/>
      </c>
      <c r="AG1559" s="1" t="str">
        <f t="shared" si="1559"/>
        <v/>
      </c>
      <c r="AH1559" s="1" t="str">
        <f t="shared" si="1559"/>
        <v/>
      </c>
      <c r="AI1559" s="1" t="str">
        <f t="shared" si="1559"/>
        <v/>
      </c>
      <c r="AJ1559" s="1" t="str">
        <f t="shared" si="3"/>
        <v/>
      </c>
      <c r="AL1559" s="1" t="str">
        <f>IFERROR(__xludf.DUMMYFUNCTION("IFERROR(TRANSPOSE(SORT(TRANSPOSE(FILTER(AE1559:AI1559, AE1559:AI1559&lt;&gt;0)),1, FALSE)))"),"")</f>
        <v/>
      </c>
      <c r="AM1559" s="1" t="str">
        <f>IFERROR(__xludf.DUMMYFUNCTION("""COMPUTED_VALUE"""),"")</f>
        <v/>
      </c>
      <c r="AN1559" s="1" t="str">
        <f>IFERROR(__xludf.DUMMYFUNCTION("""COMPUTED_VALUE"""),"")</f>
        <v/>
      </c>
      <c r="AO1559" s="1" t="str">
        <f>IFERROR(__xludf.DUMMYFUNCTION("""COMPUTED_VALUE"""),"")</f>
        <v/>
      </c>
      <c r="AP1559" s="1" t="str">
        <f>IFERROR(__xludf.DUMMYFUNCTION("""COMPUTED_VALUE"""),"")</f>
        <v/>
      </c>
      <c r="AR1559" s="1" t="s">
        <v>25</v>
      </c>
      <c r="AS1559" s="1" t="s">
        <v>25</v>
      </c>
      <c r="AT1559" s="1" t="s">
        <v>25</v>
      </c>
      <c r="AU1559" s="1" t="s">
        <v>25</v>
      </c>
      <c r="AV1559" s="1" t="s">
        <v>25</v>
      </c>
      <c r="AY1559" s="1" t="s">
        <v>25</v>
      </c>
      <c r="AZ1559" s="1" t="s">
        <v>25</v>
      </c>
      <c r="BA1559" s="1" t="s">
        <v>25</v>
      </c>
      <c r="BB1559" s="1" t="s">
        <v>25</v>
      </c>
      <c r="BC1559" s="1" t="s">
        <v>25</v>
      </c>
      <c r="BD1559" s="1"/>
      <c r="BE1559" s="1"/>
      <c r="BF1559" s="1"/>
      <c r="BG1559" s="1"/>
      <c r="BH1559" s="1"/>
      <c r="BI1559" s="1"/>
      <c r="BJ1559" s="1"/>
      <c r="BL1559" s="1" t="s">
        <v>25</v>
      </c>
    </row>
    <row r="1560" ht="15.75" customHeight="1">
      <c r="A1560" s="1"/>
      <c r="B1560" s="1"/>
      <c r="C1560" s="1"/>
      <c r="D1560" s="1" t="s">
        <v>25</v>
      </c>
      <c r="E1560" s="1" t="s">
        <v>25</v>
      </c>
      <c r="F1560" s="1" t="s">
        <v>25</v>
      </c>
      <c r="G1560" s="1" t="s">
        <v>25</v>
      </c>
      <c r="H1560" s="1" t="s">
        <v>25</v>
      </c>
      <c r="M1560" s="1"/>
      <c r="N1560" s="1"/>
      <c r="O1560" s="1"/>
      <c r="P1560" s="1"/>
      <c r="Q1560" s="1"/>
      <c r="S1560" s="1" t="s">
        <v>25</v>
      </c>
      <c r="T1560" s="1" t="s">
        <v>25</v>
      </c>
      <c r="U1560" s="1" t="s">
        <v>25</v>
      </c>
      <c r="V1560" s="1" t="s">
        <v>25</v>
      </c>
      <c r="W1560" s="1" t="s">
        <v>25</v>
      </c>
      <c r="Y1560" s="1" t="str">
        <f>IFERROR(__xludf.DUMMYFUNCTION("UNIQUE(S1560:W1560, TRUE)"),"")</f>
        <v/>
      </c>
      <c r="AE1560" s="1" t="str">
        <f t="shared" ref="AE1560:AI1560" si="1560">IF($A1560&lt;&gt;"", COUNTIF($D1560:$H1560, "=" &amp; Y1560),"")</f>
        <v/>
      </c>
      <c r="AF1560" s="1" t="str">
        <f t="shared" si="1560"/>
        <v/>
      </c>
      <c r="AG1560" s="1" t="str">
        <f t="shared" si="1560"/>
        <v/>
      </c>
      <c r="AH1560" s="1" t="str">
        <f t="shared" si="1560"/>
        <v/>
      </c>
      <c r="AI1560" s="1" t="str">
        <f t="shared" si="1560"/>
        <v/>
      </c>
      <c r="AJ1560" s="1" t="str">
        <f t="shared" si="3"/>
        <v/>
      </c>
      <c r="AL1560" s="1" t="str">
        <f>IFERROR(__xludf.DUMMYFUNCTION("IFERROR(TRANSPOSE(SORT(TRANSPOSE(FILTER(AE1560:AI1560, AE1560:AI1560&lt;&gt;0)),1, FALSE)))"),"")</f>
        <v/>
      </c>
      <c r="AM1560" s="1" t="str">
        <f>IFERROR(__xludf.DUMMYFUNCTION("""COMPUTED_VALUE"""),"")</f>
        <v/>
      </c>
      <c r="AN1560" s="1" t="str">
        <f>IFERROR(__xludf.DUMMYFUNCTION("""COMPUTED_VALUE"""),"")</f>
        <v/>
      </c>
      <c r="AO1560" s="1" t="str">
        <f>IFERROR(__xludf.DUMMYFUNCTION("""COMPUTED_VALUE"""),"")</f>
        <v/>
      </c>
      <c r="AP1560" s="1" t="str">
        <f>IFERROR(__xludf.DUMMYFUNCTION("""COMPUTED_VALUE"""),"")</f>
        <v/>
      </c>
      <c r="AR1560" s="1" t="s">
        <v>25</v>
      </c>
      <c r="AS1560" s="1" t="s">
        <v>25</v>
      </c>
      <c r="AT1560" s="1" t="s">
        <v>25</v>
      </c>
      <c r="AU1560" s="1" t="s">
        <v>25</v>
      </c>
      <c r="AV1560" s="1" t="s">
        <v>25</v>
      </c>
      <c r="AY1560" s="1" t="s">
        <v>25</v>
      </c>
      <c r="AZ1560" s="1" t="s">
        <v>25</v>
      </c>
      <c r="BA1560" s="1" t="s">
        <v>25</v>
      </c>
      <c r="BB1560" s="1" t="s">
        <v>25</v>
      </c>
      <c r="BC1560" s="1" t="s">
        <v>25</v>
      </c>
      <c r="BD1560" s="1"/>
      <c r="BE1560" s="1"/>
      <c r="BF1560" s="1"/>
      <c r="BG1560" s="1"/>
      <c r="BH1560" s="1"/>
      <c r="BI1560" s="1"/>
      <c r="BJ1560" s="1"/>
      <c r="BL1560" s="1" t="s">
        <v>25</v>
      </c>
    </row>
    <row r="1561" ht="15.75" customHeight="1">
      <c r="A1561" s="1"/>
      <c r="B1561" s="1"/>
      <c r="C1561" s="1"/>
      <c r="D1561" s="1" t="s">
        <v>25</v>
      </c>
      <c r="E1561" s="1" t="s">
        <v>25</v>
      </c>
      <c r="F1561" s="1" t="s">
        <v>25</v>
      </c>
      <c r="G1561" s="1" t="s">
        <v>25</v>
      </c>
      <c r="H1561" s="1" t="s">
        <v>25</v>
      </c>
      <c r="M1561" s="1"/>
      <c r="N1561" s="1"/>
      <c r="O1561" s="1"/>
      <c r="P1561" s="1"/>
      <c r="Q1561" s="1"/>
      <c r="S1561" s="1" t="s">
        <v>25</v>
      </c>
      <c r="T1561" s="1" t="s">
        <v>25</v>
      </c>
      <c r="U1561" s="1" t="s">
        <v>25</v>
      </c>
      <c r="V1561" s="1" t="s">
        <v>25</v>
      </c>
      <c r="W1561" s="1" t="s">
        <v>25</v>
      </c>
      <c r="Y1561" s="1" t="str">
        <f>IFERROR(__xludf.DUMMYFUNCTION("UNIQUE(S1561:W1561, TRUE)"),"")</f>
        <v/>
      </c>
      <c r="AE1561" s="1" t="str">
        <f t="shared" ref="AE1561:AI1561" si="1561">IF($A1561&lt;&gt;"", COUNTIF($D1561:$H1561, "=" &amp; Y1561),"")</f>
        <v/>
      </c>
      <c r="AF1561" s="1" t="str">
        <f t="shared" si="1561"/>
        <v/>
      </c>
      <c r="AG1561" s="1" t="str">
        <f t="shared" si="1561"/>
        <v/>
      </c>
      <c r="AH1561" s="1" t="str">
        <f t="shared" si="1561"/>
        <v/>
      </c>
      <c r="AI1561" s="1" t="str">
        <f t="shared" si="1561"/>
        <v/>
      </c>
      <c r="AJ1561" s="1" t="str">
        <f t="shared" si="3"/>
        <v/>
      </c>
      <c r="AL1561" s="1" t="str">
        <f>IFERROR(__xludf.DUMMYFUNCTION("IFERROR(TRANSPOSE(SORT(TRANSPOSE(FILTER(AE1561:AI1561, AE1561:AI1561&lt;&gt;0)),1, FALSE)))"),"")</f>
        <v/>
      </c>
      <c r="AM1561" s="1" t="str">
        <f>IFERROR(__xludf.DUMMYFUNCTION("""COMPUTED_VALUE"""),"")</f>
        <v/>
      </c>
      <c r="AN1561" s="1" t="str">
        <f>IFERROR(__xludf.DUMMYFUNCTION("""COMPUTED_VALUE"""),"")</f>
        <v/>
      </c>
      <c r="AO1561" s="1" t="str">
        <f>IFERROR(__xludf.DUMMYFUNCTION("""COMPUTED_VALUE"""),"")</f>
        <v/>
      </c>
      <c r="AP1561" s="1" t="str">
        <f>IFERROR(__xludf.DUMMYFUNCTION("""COMPUTED_VALUE"""),"")</f>
        <v/>
      </c>
      <c r="AR1561" s="1" t="s">
        <v>25</v>
      </c>
      <c r="AS1561" s="1" t="s">
        <v>25</v>
      </c>
      <c r="AT1561" s="1" t="s">
        <v>25</v>
      </c>
      <c r="AU1561" s="1" t="s">
        <v>25</v>
      </c>
      <c r="AV1561" s="1" t="s">
        <v>25</v>
      </c>
      <c r="AY1561" s="1" t="s">
        <v>25</v>
      </c>
      <c r="AZ1561" s="1" t="s">
        <v>25</v>
      </c>
      <c r="BA1561" s="1" t="s">
        <v>25</v>
      </c>
      <c r="BB1561" s="1" t="s">
        <v>25</v>
      </c>
      <c r="BC1561" s="1" t="s">
        <v>25</v>
      </c>
      <c r="BD1561" s="1"/>
      <c r="BE1561" s="1"/>
      <c r="BF1561" s="1"/>
      <c r="BG1561" s="1"/>
      <c r="BH1561" s="1"/>
      <c r="BI1561" s="1"/>
      <c r="BJ1561" s="1"/>
      <c r="BL1561" s="1" t="s">
        <v>25</v>
      </c>
    </row>
    <row r="1562" ht="15.75" customHeight="1">
      <c r="A1562" s="1"/>
      <c r="B1562" s="1"/>
      <c r="C1562" s="1"/>
      <c r="D1562" s="1" t="s">
        <v>25</v>
      </c>
      <c r="E1562" s="1" t="s">
        <v>25</v>
      </c>
      <c r="F1562" s="1" t="s">
        <v>25</v>
      </c>
      <c r="G1562" s="1" t="s">
        <v>25</v>
      </c>
      <c r="H1562" s="1" t="s">
        <v>25</v>
      </c>
      <c r="M1562" s="1"/>
      <c r="N1562" s="1"/>
      <c r="O1562" s="1"/>
      <c r="P1562" s="1"/>
      <c r="Q1562" s="1"/>
      <c r="S1562" s="1" t="s">
        <v>25</v>
      </c>
      <c r="T1562" s="1" t="s">
        <v>25</v>
      </c>
      <c r="U1562" s="1" t="s">
        <v>25</v>
      </c>
      <c r="V1562" s="1" t="s">
        <v>25</v>
      </c>
      <c r="W1562" s="1" t="s">
        <v>25</v>
      </c>
      <c r="Y1562" s="1" t="str">
        <f>IFERROR(__xludf.DUMMYFUNCTION("UNIQUE(S1562:W1562, TRUE)"),"")</f>
        <v/>
      </c>
      <c r="AE1562" s="1" t="str">
        <f t="shared" ref="AE1562:AI1562" si="1562">IF($A1562&lt;&gt;"", COUNTIF($D1562:$H1562, "=" &amp; Y1562),"")</f>
        <v/>
      </c>
      <c r="AF1562" s="1" t="str">
        <f t="shared" si="1562"/>
        <v/>
      </c>
      <c r="AG1562" s="1" t="str">
        <f t="shared" si="1562"/>
        <v/>
      </c>
      <c r="AH1562" s="1" t="str">
        <f t="shared" si="1562"/>
        <v/>
      </c>
      <c r="AI1562" s="1" t="str">
        <f t="shared" si="1562"/>
        <v/>
      </c>
      <c r="AJ1562" s="1" t="str">
        <f t="shared" si="3"/>
        <v/>
      </c>
      <c r="AL1562" s="1" t="str">
        <f>IFERROR(__xludf.DUMMYFUNCTION("IFERROR(TRANSPOSE(SORT(TRANSPOSE(FILTER(AE1562:AI1562, AE1562:AI1562&lt;&gt;0)),1, FALSE)))"),"")</f>
        <v/>
      </c>
      <c r="AM1562" s="1" t="str">
        <f>IFERROR(__xludf.DUMMYFUNCTION("""COMPUTED_VALUE"""),"")</f>
        <v/>
      </c>
      <c r="AN1562" s="1" t="str">
        <f>IFERROR(__xludf.DUMMYFUNCTION("""COMPUTED_VALUE"""),"")</f>
        <v/>
      </c>
      <c r="AO1562" s="1" t="str">
        <f>IFERROR(__xludf.DUMMYFUNCTION("""COMPUTED_VALUE"""),"")</f>
        <v/>
      </c>
      <c r="AP1562" s="1" t="str">
        <f>IFERROR(__xludf.DUMMYFUNCTION("""COMPUTED_VALUE"""),"")</f>
        <v/>
      </c>
      <c r="AR1562" s="1" t="s">
        <v>25</v>
      </c>
      <c r="AS1562" s="1" t="s">
        <v>25</v>
      </c>
      <c r="AT1562" s="1" t="s">
        <v>25</v>
      </c>
      <c r="AU1562" s="1" t="s">
        <v>25</v>
      </c>
      <c r="AV1562" s="1" t="s">
        <v>25</v>
      </c>
      <c r="AY1562" s="1" t="s">
        <v>25</v>
      </c>
      <c r="AZ1562" s="1" t="s">
        <v>25</v>
      </c>
      <c r="BA1562" s="1" t="s">
        <v>25</v>
      </c>
      <c r="BB1562" s="1" t="s">
        <v>25</v>
      </c>
      <c r="BC1562" s="1" t="s">
        <v>25</v>
      </c>
      <c r="BD1562" s="1"/>
      <c r="BE1562" s="1"/>
      <c r="BF1562" s="1"/>
      <c r="BG1562" s="1"/>
      <c r="BH1562" s="1"/>
      <c r="BI1562" s="1"/>
      <c r="BJ1562" s="1"/>
      <c r="BL1562" s="1" t="s">
        <v>25</v>
      </c>
    </row>
    <row r="1563" ht="15.75" customHeight="1">
      <c r="A1563" s="1"/>
      <c r="B1563" s="1"/>
      <c r="C1563" s="1"/>
      <c r="D1563" s="1" t="s">
        <v>25</v>
      </c>
      <c r="E1563" s="1" t="s">
        <v>25</v>
      </c>
      <c r="F1563" s="1" t="s">
        <v>25</v>
      </c>
      <c r="G1563" s="1" t="s">
        <v>25</v>
      </c>
      <c r="H1563" s="1" t="s">
        <v>25</v>
      </c>
      <c r="M1563" s="1"/>
      <c r="N1563" s="1"/>
      <c r="O1563" s="1"/>
      <c r="P1563" s="1"/>
      <c r="Q1563" s="1"/>
      <c r="S1563" s="1" t="s">
        <v>25</v>
      </c>
      <c r="T1563" s="1" t="s">
        <v>25</v>
      </c>
      <c r="U1563" s="1" t="s">
        <v>25</v>
      </c>
      <c r="V1563" s="1" t="s">
        <v>25</v>
      </c>
      <c r="W1563" s="1" t="s">
        <v>25</v>
      </c>
      <c r="Y1563" s="1" t="str">
        <f>IFERROR(__xludf.DUMMYFUNCTION("UNIQUE(S1563:W1563, TRUE)"),"")</f>
        <v/>
      </c>
      <c r="AE1563" s="1" t="str">
        <f t="shared" ref="AE1563:AI1563" si="1563">IF($A1563&lt;&gt;"", COUNTIF($D1563:$H1563, "=" &amp; Y1563),"")</f>
        <v/>
      </c>
      <c r="AF1563" s="1" t="str">
        <f t="shared" si="1563"/>
        <v/>
      </c>
      <c r="AG1563" s="1" t="str">
        <f t="shared" si="1563"/>
        <v/>
      </c>
      <c r="AH1563" s="1" t="str">
        <f t="shared" si="1563"/>
        <v/>
      </c>
      <c r="AI1563" s="1" t="str">
        <f t="shared" si="1563"/>
        <v/>
      </c>
      <c r="AJ1563" s="1" t="str">
        <f t="shared" si="3"/>
        <v/>
      </c>
      <c r="AL1563" s="1" t="str">
        <f>IFERROR(__xludf.DUMMYFUNCTION("IFERROR(TRANSPOSE(SORT(TRANSPOSE(FILTER(AE1563:AI1563, AE1563:AI1563&lt;&gt;0)),1, FALSE)))"),"")</f>
        <v/>
      </c>
      <c r="AM1563" s="1" t="str">
        <f>IFERROR(__xludf.DUMMYFUNCTION("""COMPUTED_VALUE"""),"")</f>
        <v/>
      </c>
      <c r="AN1563" s="1" t="str">
        <f>IFERROR(__xludf.DUMMYFUNCTION("""COMPUTED_VALUE"""),"")</f>
        <v/>
      </c>
      <c r="AO1563" s="1" t="str">
        <f>IFERROR(__xludf.DUMMYFUNCTION("""COMPUTED_VALUE"""),"")</f>
        <v/>
      </c>
      <c r="AP1563" s="1" t="str">
        <f>IFERROR(__xludf.DUMMYFUNCTION("""COMPUTED_VALUE"""),"")</f>
        <v/>
      </c>
      <c r="AR1563" s="1" t="s">
        <v>25</v>
      </c>
      <c r="AS1563" s="1" t="s">
        <v>25</v>
      </c>
      <c r="AT1563" s="1" t="s">
        <v>25</v>
      </c>
      <c r="AU1563" s="1" t="s">
        <v>25</v>
      </c>
      <c r="AV1563" s="1" t="s">
        <v>25</v>
      </c>
      <c r="AY1563" s="1" t="s">
        <v>25</v>
      </c>
      <c r="AZ1563" s="1" t="s">
        <v>25</v>
      </c>
      <c r="BA1563" s="1" t="s">
        <v>25</v>
      </c>
      <c r="BB1563" s="1" t="s">
        <v>25</v>
      </c>
      <c r="BC1563" s="1" t="s">
        <v>25</v>
      </c>
      <c r="BD1563" s="1"/>
      <c r="BE1563" s="1"/>
      <c r="BF1563" s="1"/>
      <c r="BG1563" s="1"/>
      <c r="BH1563" s="1"/>
      <c r="BI1563" s="1"/>
      <c r="BJ1563" s="1"/>
      <c r="BL1563" s="1" t="s">
        <v>25</v>
      </c>
    </row>
    <row r="1564" ht="15.75" customHeight="1">
      <c r="A1564" s="1"/>
      <c r="B1564" s="1"/>
      <c r="C1564" s="1"/>
      <c r="D1564" s="1" t="s">
        <v>25</v>
      </c>
      <c r="E1564" s="1" t="s">
        <v>25</v>
      </c>
      <c r="F1564" s="1" t="s">
        <v>25</v>
      </c>
      <c r="G1564" s="1" t="s">
        <v>25</v>
      </c>
      <c r="H1564" s="1" t="s">
        <v>25</v>
      </c>
      <c r="M1564" s="1"/>
      <c r="N1564" s="1"/>
      <c r="O1564" s="1"/>
      <c r="P1564" s="1"/>
      <c r="Q1564" s="1"/>
      <c r="S1564" s="1" t="s">
        <v>25</v>
      </c>
      <c r="T1564" s="1" t="s">
        <v>25</v>
      </c>
      <c r="U1564" s="1" t="s">
        <v>25</v>
      </c>
      <c r="V1564" s="1" t="s">
        <v>25</v>
      </c>
      <c r="W1564" s="1" t="s">
        <v>25</v>
      </c>
      <c r="Y1564" s="1" t="str">
        <f>IFERROR(__xludf.DUMMYFUNCTION("UNIQUE(S1564:W1564, TRUE)"),"")</f>
        <v/>
      </c>
      <c r="AE1564" s="1" t="str">
        <f t="shared" ref="AE1564:AI1564" si="1564">IF($A1564&lt;&gt;"", COUNTIF($D1564:$H1564, "=" &amp; Y1564),"")</f>
        <v/>
      </c>
      <c r="AF1564" s="1" t="str">
        <f t="shared" si="1564"/>
        <v/>
      </c>
      <c r="AG1564" s="1" t="str">
        <f t="shared" si="1564"/>
        <v/>
      </c>
      <c r="AH1564" s="1" t="str">
        <f t="shared" si="1564"/>
        <v/>
      </c>
      <c r="AI1564" s="1" t="str">
        <f t="shared" si="1564"/>
        <v/>
      </c>
      <c r="AJ1564" s="1" t="str">
        <f t="shared" si="3"/>
        <v/>
      </c>
      <c r="AL1564" s="1" t="str">
        <f>IFERROR(__xludf.DUMMYFUNCTION("IFERROR(TRANSPOSE(SORT(TRANSPOSE(FILTER(AE1564:AI1564, AE1564:AI1564&lt;&gt;0)),1, FALSE)))"),"")</f>
        <v/>
      </c>
      <c r="AM1564" s="1" t="str">
        <f>IFERROR(__xludf.DUMMYFUNCTION("""COMPUTED_VALUE"""),"")</f>
        <v/>
      </c>
      <c r="AN1564" s="1" t="str">
        <f>IFERROR(__xludf.DUMMYFUNCTION("""COMPUTED_VALUE"""),"")</f>
        <v/>
      </c>
      <c r="AO1564" s="1" t="str">
        <f>IFERROR(__xludf.DUMMYFUNCTION("""COMPUTED_VALUE"""),"")</f>
        <v/>
      </c>
      <c r="AP1564" s="1" t="str">
        <f>IFERROR(__xludf.DUMMYFUNCTION("""COMPUTED_VALUE"""),"")</f>
        <v/>
      </c>
      <c r="AR1564" s="1" t="s">
        <v>25</v>
      </c>
      <c r="AS1564" s="1" t="s">
        <v>25</v>
      </c>
      <c r="AT1564" s="1" t="s">
        <v>25</v>
      </c>
      <c r="AU1564" s="1" t="s">
        <v>25</v>
      </c>
      <c r="AV1564" s="1" t="s">
        <v>25</v>
      </c>
      <c r="AY1564" s="1" t="s">
        <v>25</v>
      </c>
      <c r="AZ1564" s="1" t="s">
        <v>25</v>
      </c>
      <c r="BA1564" s="1" t="s">
        <v>25</v>
      </c>
      <c r="BB1564" s="1" t="s">
        <v>25</v>
      </c>
      <c r="BC1564" s="1" t="s">
        <v>25</v>
      </c>
      <c r="BD1564" s="1"/>
      <c r="BE1564" s="1"/>
      <c r="BF1564" s="1"/>
      <c r="BG1564" s="1"/>
      <c r="BH1564" s="1"/>
      <c r="BI1564" s="1"/>
      <c r="BJ1564" s="1"/>
      <c r="BL1564" s="1" t="s">
        <v>25</v>
      </c>
    </row>
    <row r="1565" ht="15.75" customHeight="1">
      <c r="A1565" s="1"/>
      <c r="B1565" s="1"/>
      <c r="C1565" s="1"/>
      <c r="D1565" s="1" t="s">
        <v>25</v>
      </c>
      <c r="E1565" s="1" t="s">
        <v>25</v>
      </c>
      <c r="F1565" s="1" t="s">
        <v>25</v>
      </c>
      <c r="G1565" s="1" t="s">
        <v>25</v>
      </c>
      <c r="H1565" s="1" t="s">
        <v>25</v>
      </c>
      <c r="M1565" s="1"/>
      <c r="N1565" s="1"/>
      <c r="O1565" s="1"/>
      <c r="P1565" s="1"/>
      <c r="Q1565" s="1"/>
      <c r="S1565" s="1" t="s">
        <v>25</v>
      </c>
      <c r="T1565" s="1" t="s">
        <v>25</v>
      </c>
      <c r="U1565" s="1" t="s">
        <v>25</v>
      </c>
      <c r="V1565" s="1" t="s">
        <v>25</v>
      </c>
      <c r="W1565" s="1" t="s">
        <v>25</v>
      </c>
      <c r="Y1565" s="1" t="str">
        <f>IFERROR(__xludf.DUMMYFUNCTION("UNIQUE(S1565:W1565, TRUE)"),"")</f>
        <v/>
      </c>
      <c r="AE1565" s="1" t="str">
        <f t="shared" ref="AE1565:AI1565" si="1565">IF($A1565&lt;&gt;"", COUNTIF($D1565:$H1565, "=" &amp; Y1565),"")</f>
        <v/>
      </c>
      <c r="AF1565" s="1" t="str">
        <f t="shared" si="1565"/>
        <v/>
      </c>
      <c r="AG1565" s="1" t="str">
        <f t="shared" si="1565"/>
        <v/>
      </c>
      <c r="AH1565" s="1" t="str">
        <f t="shared" si="1565"/>
        <v/>
      </c>
      <c r="AI1565" s="1" t="str">
        <f t="shared" si="1565"/>
        <v/>
      </c>
      <c r="AJ1565" s="1" t="str">
        <f t="shared" si="3"/>
        <v/>
      </c>
      <c r="AL1565" s="1" t="str">
        <f>IFERROR(__xludf.DUMMYFUNCTION("IFERROR(TRANSPOSE(SORT(TRANSPOSE(FILTER(AE1565:AI1565, AE1565:AI1565&lt;&gt;0)),1, FALSE)))"),"")</f>
        <v/>
      </c>
      <c r="AM1565" s="1" t="str">
        <f>IFERROR(__xludf.DUMMYFUNCTION("""COMPUTED_VALUE"""),"")</f>
        <v/>
      </c>
      <c r="AN1565" s="1" t="str">
        <f>IFERROR(__xludf.DUMMYFUNCTION("""COMPUTED_VALUE"""),"")</f>
        <v/>
      </c>
      <c r="AO1565" s="1" t="str">
        <f>IFERROR(__xludf.DUMMYFUNCTION("""COMPUTED_VALUE"""),"")</f>
        <v/>
      </c>
      <c r="AP1565" s="1" t="str">
        <f>IFERROR(__xludf.DUMMYFUNCTION("""COMPUTED_VALUE"""),"")</f>
        <v/>
      </c>
      <c r="AR1565" s="1" t="s">
        <v>25</v>
      </c>
      <c r="AS1565" s="1" t="s">
        <v>25</v>
      </c>
      <c r="AT1565" s="1" t="s">
        <v>25</v>
      </c>
      <c r="AU1565" s="1" t="s">
        <v>25</v>
      </c>
      <c r="AV1565" s="1" t="s">
        <v>25</v>
      </c>
      <c r="AY1565" s="1" t="s">
        <v>25</v>
      </c>
      <c r="AZ1565" s="1" t="s">
        <v>25</v>
      </c>
      <c r="BA1565" s="1" t="s">
        <v>25</v>
      </c>
      <c r="BB1565" s="1" t="s">
        <v>25</v>
      </c>
      <c r="BC1565" s="1" t="s">
        <v>25</v>
      </c>
      <c r="BD1565" s="1"/>
      <c r="BE1565" s="1"/>
      <c r="BF1565" s="1"/>
      <c r="BG1565" s="1"/>
      <c r="BH1565" s="1"/>
      <c r="BI1565" s="1"/>
      <c r="BJ1565" s="1"/>
      <c r="BL1565" s="1" t="s">
        <v>25</v>
      </c>
    </row>
    <row r="1566" ht="15.75" customHeight="1">
      <c r="A1566" s="1"/>
      <c r="B1566" s="1"/>
      <c r="C1566" s="1"/>
      <c r="D1566" s="1" t="s">
        <v>25</v>
      </c>
      <c r="E1566" s="1" t="s">
        <v>25</v>
      </c>
      <c r="F1566" s="1" t="s">
        <v>25</v>
      </c>
      <c r="G1566" s="1" t="s">
        <v>25</v>
      </c>
      <c r="H1566" s="1" t="s">
        <v>25</v>
      </c>
      <c r="M1566" s="1"/>
      <c r="N1566" s="1"/>
      <c r="O1566" s="1"/>
      <c r="P1566" s="1"/>
      <c r="Q1566" s="1"/>
      <c r="S1566" s="1" t="s">
        <v>25</v>
      </c>
      <c r="T1566" s="1" t="s">
        <v>25</v>
      </c>
      <c r="U1566" s="1" t="s">
        <v>25</v>
      </c>
      <c r="V1566" s="1" t="s">
        <v>25</v>
      </c>
      <c r="W1566" s="1" t="s">
        <v>25</v>
      </c>
      <c r="Y1566" s="1" t="str">
        <f>IFERROR(__xludf.DUMMYFUNCTION("UNIQUE(S1566:W1566, TRUE)"),"")</f>
        <v/>
      </c>
      <c r="AE1566" s="1" t="str">
        <f t="shared" ref="AE1566:AI1566" si="1566">IF($A1566&lt;&gt;"", COUNTIF($D1566:$H1566, "=" &amp; Y1566),"")</f>
        <v/>
      </c>
      <c r="AF1566" s="1" t="str">
        <f t="shared" si="1566"/>
        <v/>
      </c>
      <c r="AG1566" s="1" t="str">
        <f t="shared" si="1566"/>
        <v/>
      </c>
      <c r="AH1566" s="1" t="str">
        <f t="shared" si="1566"/>
        <v/>
      </c>
      <c r="AI1566" s="1" t="str">
        <f t="shared" si="1566"/>
        <v/>
      </c>
      <c r="AJ1566" s="1" t="str">
        <f t="shared" si="3"/>
        <v/>
      </c>
      <c r="AL1566" s="1" t="str">
        <f>IFERROR(__xludf.DUMMYFUNCTION("IFERROR(TRANSPOSE(SORT(TRANSPOSE(FILTER(AE1566:AI1566, AE1566:AI1566&lt;&gt;0)),1, FALSE)))"),"")</f>
        <v/>
      </c>
      <c r="AM1566" s="1" t="str">
        <f>IFERROR(__xludf.DUMMYFUNCTION("""COMPUTED_VALUE"""),"")</f>
        <v/>
      </c>
      <c r="AN1566" s="1" t="str">
        <f>IFERROR(__xludf.DUMMYFUNCTION("""COMPUTED_VALUE"""),"")</f>
        <v/>
      </c>
      <c r="AO1566" s="1" t="str">
        <f>IFERROR(__xludf.DUMMYFUNCTION("""COMPUTED_VALUE"""),"")</f>
        <v/>
      </c>
      <c r="AP1566" s="1" t="str">
        <f>IFERROR(__xludf.DUMMYFUNCTION("""COMPUTED_VALUE"""),"")</f>
        <v/>
      </c>
      <c r="AR1566" s="1" t="s">
        <v>25</v>
      </c>
      <c r="AS1566" s="1" t="s">
        <v>25</v>
      </c>
      <c r="AT1566" s="1" t="s">
        <v>25</v>
      </c>
      <c r="AU1566" s="1" t="s">
        <v>25</v>
      </c>
      <c r="AV1566" s="1" t="s">
        <v>25</v>
      </c>
      <c r="AY1566" s="1" t="s">
        <v>25</v>
      </c>
      <c r="AZ1566" s="1" t="s">
        <v>25</v>
      </c>
      <c r="BA1566" s="1" t="s">
        <v>25</v>
      </c>
      <c r="BB1566" s="1" t="s">
        <v>25</v>
      </c>
      <c r="BC1566" s="1" t="s">
        <v>25</v>
      </c>
      <c r="BD1566" s="1"/>
      <c r="BE1566" s="1"/>
      <c r="BF1566" s="1"/>
      <c r="BG1566" s="1"/>
      <c r="BH1566" s="1"/>
      <c r="BI1566" s="1"/>
      <c r="BJ1566" s="1"/>
      <c r="BL1566" s="1" t="s">
        <v>25</v>
      </c>
    </row>
    <row r="1567" ht="15.75" customHeight="1">
      <c r="A1567" s="1"/>
      <c r="B1567" s="1"/>
      <c r="C1567" s="1"/>
      <c r="D1567" s="1" t="s">
        <v>25</v>
      </c>
      <c r="E1567" s="1" t="s">
        <v>25</v>
      </c>
      <c r="F1567" s="1" t="s">
        <v>25</v>
      </c>
      <c r="G1567" s="1" t="s">
        <v>25</v>
      </c>
      <c r="H1567" s="1" t="s">
        <v>25</v>
      </c>
      <c r="M1567" s="1"/>
      <c r="N1567" s="1"/>
      <c r="O1567" s="1"/>
      <c r="P1567" s="1"/>
      <c r="Q1567" s="1"/>
      <c r="S1567" s="1" t="s">
        <v>25</v>
      </c>
      <c r="T1567" s="1" t="s">
        <v>25</v>
      </c>
      <c r="U1567" s="1" t="s">
        <v>25</v>
      </c>
      <c r="V1567" s="1" t="s">
        <v>25</v>
      </c>
      <c r="W1567" s="1" t="s">
        <v>25</v>
      </c>
      <c r="Y1567" s="1" t="str">
        <f>IFERROR(__xludf.DUMMYFUNCTION("UNIQUE(S1567:W1567, TRUE)"),"")</f>
        <v/>
      </c>
      <c r="AE1567" s="1" t="str">
        <f t="shared" ref="AE1567:AI1567" si="1567">IF($A1567&lt;&gt;"", COUNTIF($D1567:$H1567, "=" &amp; Y1567),"")</f>
        <v/>
      </c>
      <c r="AF1567" s="1" t="str">
        <f t="shared" si="1567"/>
        <v/>
      </c>
      <c r="AG1567" s="1" t="str">
        <f t="shared" si="1567"/>
        <v/>
      </c>
      <c r="AH1567" s="1" t="str">
        <f t="shared" si="1567"/>
        <v/>
      </c>
      <c r="AI1567" s="1" t="str">
        <f t="shared" si="1567"/>
        <v/>
      </c>
      <c r="AJ1567" s="1" t="str">
        <f t="shared" si="3"/>
        <v/>
      </c>
      <c r="AL1567" s="1" t="str">
        <f>IFERROR(__xludf.DUMMYFUNCTION("IFERROR(TRANSPOSE(SORT(TRANSPOSE(FILTER(AE1567:AI1567, AE1567:AI1567&lt;&gt;0)),1, FALSE)))"),"")</f>
        <v/>
      </c>
      <c r="AM1567" s="1" t="str">
        <f>IFERROR(__xludf.DUMMYFUNCTION("""COMPUTED_VALUE"""),"")</f>
        <v/>
      </c>
      <c r="AN1567" s="1" t="str">
        <f>IFERROR(__xludf.DUMMYFUNCTION("""COMPUTED_VALUE"""),"")</f>
        <v/>
      </c>
      <c r="AO1567" s="1" t="str">
        <f>IFERROR(__xludf.DUMMYFUNCTION("""COMPUTED_VALUE"""),"")</f>
        <v/>
      </c>
      <c r="AP1567" s="1" t="str">
        <f>IFERROR(__xludf.DUMMYFUNCTION("""COMPUTED_VALUE"""),"")</f>
        <v/>
      </c>
      <c r="AR1567" s="1" t="s">
        <v>25</v>
      </c>
      <c r="AS1567" s="1" t="s">
        <v>25</v>
      </c>
      <c r="AT1567" s="1" t="s">
        <v>25</v>
      </c>
      <c r="AU1567" s="1" t="s">
        <v>25</v>
      </c>
      <c r="AV1567" s="1" t="s">
        <v>25</v>
      </c>
      <c r="AY1567" s="1" t="s">
        <v>25</v>
      </c>
      <c r="AZ1567" s="1" t="s">
        <v>25</v>
      </c>
      <c r="BA1567" s="1" t="s">
        <v>25</v>
      </c>
      <c r="BB1567" s="1" t="s">
        <v>25</v>
      </c>
      <c r="BC1567" s="1" t="s">
        <v>25</v>
      </c>
      <c r="BD1567" s="1"/>
      <c r="BE1567" s="1"/>
      <c r="BF1567" s="1"/>
      <c r="BG1567" s="1"/>
      <c r="BH1567" s="1"/>
      <c r="BI1567" s="1"/>
      <c r="BJ1567" s="1"/>
      <c r="BL1567" s="1" t="s">
        <v>25</v>
      </c>
    </row>
    <row r="1568" ht="15.75" customHeight="1">
      <c r="A1568" s="1"/>
      <c r="B1568" s="1"/>
      <c r="C1568" s="1"/>
      <c r="D1568" s="1" t="s">
        <v>25</v>
      </c>
      <c r="E1568" s="1" t="s">
        <v>25</v>
      </c>
      <c r="F1568" s="1" t="s">
        <v>25</v>
      </c>
      <c r="G1568" s="1" t="s">
        <v>25</v>
      </c>
      <c r="H1568" s="1" t="s">
        <v>25</v>
      </c>
      <c r="M1568" s="1"/>
      <c r="N1568" s="1"/>
      <c r="O1568" s="1"/>
      <c r="P1568" s="1"/>
      <c r="Q1568" s="1"/>
      <c r="S1568" s="1" t="s">
        <v>25</v>
      </c>
      <c r="T1568" s="1" t="s">
        <v>25</v>
      </c>
      <c r="U1568" s="1" t="s">
        <v>25</v>
      </c>
      <c r="V1568" s="1" t="s">
        <v>25</v>
      </c>
      <c r="W1568" s="1" t="s">
        <v>25</v>
      </c>
      <c r="Y1568" s="1" t="str">
        <f>IFERROR(__xludf.DUMMYFUNCTION("UNIQUE(S1568:W1568, TRUE)"),"")</f>
        <v/>
      </c>
      <c r="AE1568" s="1" t="str">
        <f t="shared" ref="AE1568:AI1568" si="1568">IF($A1568&lt;&gt;"", COUNTIF($D1568:$H1568, "=" &amp; Y1568),"")</f>
        <v/>
      </c>
      <c r="AF1568" s="1" t="str">
        <f t="shared" si="1568"/>
        <v/>
      </c>
      <c r="AG1568" s="1" t="str">
        <f t="shared" si="1568"/>
        <v/>
      </c>
      <c r="AH1568" s="1" t="str">
        <f t="shared" si="1568"/>
        <v/>
      </c>
      <c r="AI1568" s="1" t="str">
        <f t="shared" si="1568"/>
        <v/>
      </c>
      <c r="AJ1568" s="1" t="str">
        <f t="shared" si="3"/>
        <v/>
      </c>
      <c r="AL1568" s="1" t="str">
        <f>IFERROR(__xludf.DUMMYFUNCTION("IFERROR(TRANSPOSE(SORT(TRANSPOSE(FILTER(AE1568:AI1568, AE1568:AI1568&lt;&gt;0)),1, FALSE)))"),"")</f>
        <v/>
      </c>
      <c r="AM1568" s="1" t="str">
        <f>IFERROR(__xludf.DUMMYFUNCTION("""COMPUTED_VALUE"""),"")</f>
        <v/>
      </c>
      <c r="AN1568" s="1" t="str">
        <f>IFERROR(__xludf.DUMMYFUNCTION("""COMPUTED_VALUE"""),"")</f>
        <v/>
      </c>
      <c r="AO1568" s="1" t="str">
        <f>IFERROR(__xludf.DUMMYFUNCTION("""COMPUTED_VALUE"""),"")</f>
        <v/>
      </c>
      <c r="AP1568" s="1" t="str">
        <f>IFERROR(__xludf.DUMMYFUNCTION("""COMPUTED_VALUE"""),"")</f>
        <v/>
      </c>
      <c r="AR1568" s="1" t="s">
        <v>25</v>
      </c>
      <c r="AS1568" s="1" t="s">
        <v>25</v>
      </c>
      <c r="AT1568" s="1" t="s">
        <v>25</v>
      </c>
      <c r="AU1568" s="1" t="s">
        <v>25</v>
      </c>
      <c r="AV1568" s="1" t="s">
        <v>25</v>
      </c>
      <c r="AY1568" s="1" t="s">
        <v>25</v>
      </c>
      <c r="AZ1568" s="1" t="s">
        <v>25</v>
      </c>
      <c r="BA1568" s="1" t="s">
        <v>25</v>
      </c>
      <c r="BB1568" s="1" t="s">
        <v>25</v>
      </c>
      <c r="BC1568" s="1" t="s">
        <v>25</v>
      </c>
      <c r="BD1568" s="1"/>
      <c r="BE1568" s="1"/>
      <c r="BF1568" s="1"/>
      <c r="BG1568" s="1"/>
      <c r="BH1568" s="1"/>
      <c r="BI1568" s="1"/>
      <c r="BJ1568" s="1"/>
      <c r="BL1568" s="1" t="s">
        <v>25</v>
      </c>
    </row>
    <row r="1569" ht="15.75" customHeight="1">
      <c r="A1569" s="1"/>
      <c r="B1569" s="1"/>
      <c r="C1569" s="1"/>
      <c r="D1569" s="1" t="s">
        <v>25</v>
      </c>
      <c r="E1569" s="1" t="s">
        <v>25</v>
      </c>
      <c r="F1569" s="1" t="s">
        <v>25</v>
      </c>
      <c r="G1569" s="1" t="s">
        <v>25</v>
      </c>
      <c r="H1569" s="1" t="s">
        <v>25</v>
      </c>
      <c r="M1569" s="1"/>
      <c r="N1569" s="1"/>
      <c r="O1569" s="1"/>
      <c r="P1569" s="1"/>
      <c r="Q1569" s="1"/>
      <c r="S1569" s="1" t="s">
        <v>25</v>
      </c>
      <c r="T1569" s="1" t="s">
        <v>25</v>
      </c>
      <c r="U1569" s="1" t="s">
        <v>25</v>
      </c>
      <c r="V1569" s="1" t="s">
        <v>25</v>
      </c>
      <c r="W1569" s="1" t="s">
        <v>25</v>
      </c>
      <c r="Y1569" s="1" t="str">
        <f>IFERROR(__xludf.DUMMYFUNCTION("UNIQUE(S1569:W1569, TRUE)"),"")</f>
        <v/>
      </c>
      <c r="AE1569" s="1" t="str">
        <f t="shared" ref="AE1569:AI1569" si="1569">IF($A1569&lt;&gt;"", COUNTIF($D1569:$H1569, "=" &amp; Y1569),"")</f>
        <v/>
      </c>
      <c r="AF1569" s="1" t="str">
        <f t="shared" si="1569"/>
        <v/>
      </c>
      <c r="AG1569" s="1" t="str">
        <f t="shared" si="1569"/>
        <v/>
      </c>
      <c r="AH1569" s="1" t="str">
        <f t="shared" si="1569"/>
        <v/>
      </c>
      <c r="AI1569" s="1" t="str">
        <f t="shared" si="1569"/>
        <v/>
      </c>
      <c r="AJ1569" s="1" t="str">
        <f t="shared" si="3"/>
        <v/>
      </c>
      <c r="AL1569" s="1" t="str">
        <f>IFERROR(__xludf.DUMMYFUNCTION("IFERROR(TRANSPOSE(SORT(TRANSPOSE(FILTER(AE1569:AI1569, AE1569:AI1569&lt;&gt;0)),1, FALSE)))"),"")</f>
        <v/>
      </c>
      <c r="AM1569" s="1" t="str">
        <f>IFERROR(__xludf.DUMMYFUNCTION("""COMPUTED_VALUE"""),"")</f>
        <v/>
      </c>
      <c r="AN1569" s="1" t="str">
        <f>IFERROR(__xludf.DUMMYFUNCTION("""COMPUTED_VALUE"""),"")</f>
        <v/>
      </c>
      <c r="AO1569" s="1" t="str">
        <f>IFERROR(__xludf.DUMMYFUNCTION("""COMPUTED_VALUE"""),"")</f>
        <v/>
      </c>
      <c r="AP1569" s="1" t="str">
        <f>IFERROR(__xludf.DUMMYFUNCTION("""COMPUTED_VALUE"""),"")</f>
        <v/>
      </c>
      <c r="AR1569" s="1" t="s">
        <v>25</v>
      </c>
      <c r="AS1569" s="1" t="s">
        <v>25</v>
      </c>
      <c r="AT1569" s="1" t="s">
        <v>25</v>
      </c>
      <c r="AU1569" s="1" t="s">
        <v>25</v>
      </c>
      <c r="AV1569" s="1" t="s">
        <v>25</v>
      </c>
      <c r="AY1569" s="1" t="s">
        <v>25</v>
      </c>
      <c r="AZ1569" s="1" t="s">
        <v>25</v>
      </c>
      <c r="BA1569" s="1" t="s">
        <v>25</v>
      </c>
      <c r="BB1569" s="1" t="s">
        <v>25</v>
      </c>
      <c r="BC1569" s="1" t="s">
        <v>25</v>
      </c>
      <c r="BD1569" s="1"/>
      <c r="BE1569" s="1"/>
      <c r="BF1569" s="1"/>
      <c r="BG1569" s="1"/>
      <c r="BH1569" s="1"/>
      <c r="BI1569" s="1"/>
      <c r="BJ1569" s="1"/>
      <c r="BL1569" s="1" t="s">
        <v>25</v>
      </c>
    </row>
    <row r="1570" ht="15.75" customHeight="1">
      <c r="A1570" s="1"/>
      <c r="B1570" s="1"/>
      <c r="C1570" s="1"/>
      <c r="D1570" s="1" t="s">
        <v>25</v>
      </c>
      <c r="E1570" s="1" t="s">
        <v>25</v>
      </c>
      <c r="F1570" s="1" t="s">
        <v>25</v>
      </c>
      <c r="G1570" s="1" t="s">
        <v>25</v>
      </c>
      <c r="H1570" s="1" t="s">
        <v>25</v>
      </c>
      <c r="M1570" s="1"/>
      <c r="N1570" s="1"/>
      <c r="O1570" s="1"/>
      <c r="P1570" s="1"/>
      <c r="Q1570" s="1"/>
      <c r="S1570" s="1" t="s">
        <v>25</v>
      </c>
      <c r="T1570" s="1" t="s">
        <v>25</v>
      </c>
      <c r="U1570" s="1" t="s">
        <v>25</v>
      </c>
      <c r="V1570" s="1" t="s">
        <v>25</v>
      </c>
      <c r="W1570" s="1" t="s">
        <v>25</v>
      </c>
      <c r="Y1570" s="1" t="str">
        <f>IFERROR(__xludf.DUMMYFUNCTION("UNIQUE(S1570:W1570, TRUE)"),"")</f>
        <v/>
      </c>
      <c r="AE1570" s="1" t="str">
        <f t="shared" ref="AE1570:AI1570" si="1570">IF($A1570&lt;&gt;"", COUNTIF($D1570:$H1570, "=" &amp; Y1570),"")</f>
        <v/>
      </c>
      <c r="AF1570" s="1" t="str">
        <f t="shared" si="1570"/>
        <v/>
      </c>
      <c r="AG1570" s="1" t="str">
        <f t="shared" si="1570"/>
        <v/>
      </c>
      <c r="AH1570" s="1" t="str">
        <f t="shared" si="1570"/>
        <v/>
      </c>
      <c r="AI1570" s="1" t="str">
        <f t="shared" si="1570"/>
        <v/>
      </c>
      <c r="AJ1570" s="1" t="str">
        <f t="shared" si="3"/>
        <v/>
      </c>
      <c r="AL1570" s="1" t="str">
        <f>IFERROR(__xludf.DUMMYFUNCTION("IFERROR(TRANSPOSE(SORT(TRANSPOSE(FILTER(AE1570:AI1570, AE1570:AI1570&lt;&gt;0)),1, FALSE)))"),"")</f>
        <v/>
      </c>
      <c r="AM1570" s="1" t="str">
        <f>IFERROR(__xludf.DUMMYFUNCTION("""COMPUTED_VALUE"""),"")</f>
        <v/>
      </c>
      <c r="AN1570" s="1" t="str">
        <f>IFERROR(__xludf.DUMMYFUNCTION("""COMPUTED_VALUE"""),"")</f>
        <v/>
      </c>
      <c r="AO1570" s="1" t="str">
        <f>IFERROR(__xludf.DUMMYFUNCTION("""COMPUTED_VALUE"""),"")</f>
        <v/>
      </c>
      <c r="AP1570" s="1" t="str">
        <f>IFERROR(__xludf.DUMMYFUNCTION("""COMPUTED_VALUE"""),"")</f>
        <v/>
      </c>
      <c r="AR1570" s="1" t="s">
        <v>25</v>
      </c>
      <c r="AS1570" s="1" t="s">
        <v>25</v>
      </c>
      <c r="AT1570" s="1" t="s">
        <v>25</v>
      </c>
      <c r="AU1570" s="1" t="s">
        <v>25</v>
      </c>
      <c r="AV1570" s="1" t="s">
        <v>25</v>
      </c>
      <c r="AY1570" s="1" t="s">
        <v>25</v>
      </c>
      <c r="AZ1570" s="1" t="s">
        <v>25</v>
      </c>
      <c r="BA1570" s="1" t="s">
        <v>25</v>
      </c>
      <c r="BB1570" s="1" t="s">
        <v>25</v>
      </c>
      <c r="BC1570" s="1" t="s">
        <v>25</v>
      </c>
      <c r="BD1570" s="1"/>
      <c r="BE1570" s="1"/>
      <c r="BF1570" s="1"/>
      <c r="BG1570" s="1"/>
      <c r="BH1570" s="1"/>
      <c r="BI1570" s="1"/>
      <c r="BJ1570" s="1"/>
      <c r="BL1570" s="1" t="s">
        <v>25</v>
      </c>
    </row>
    <row r="1571" ht="15.75" customHeight="1">
      <c r="A1571" s="1"/>
      <c r="B1571" s="1"/>
      <c r="C1571" s="1"/>
      <c r="D1571" s="1" t="s">
        <v>25</v>
      </c>
      <c r="E1571" s="1" t="s">
        <v>25</v>
      </c>
      <c r="F1571" s="1" t="s">
        <v>25</v>
      </c>
      <c r="G1571" s="1" t="s">
        <v>25</v>
      </c>
      <c r="H1571" s="1" t="s">
        <v>25</v>
      </c>
      <c r="M1571" s="1"/>
      <c r="N1571" s="1"/>
      <c r="O1571" s="1"/>
      <c r="P1571" s="1"/>
      <c r="Q1571" s="1"/>
      <c r="S1571" s="1" t="s">
        <v>25</v>
      </c>
      <c r="T1571" s="1" t="s">
        <v>25</v>
      </c>
      <c r="U1571" s="1" t="s">
        <v>25</v>
      </c>
      <c r="V1571" s="1" t="s">
        <v>25</v>
      </c>
      <c r="W1571" s="1" t="s">
        <v>25</v>
      </c>
      <c r="Y1571" s="1" t="str">
        <f>IFERROR(__xludf.DUMMYFUNCTION("UNIQUE(S1571:W1571, TRUE)"),"")</f>
        <v/>
      </c>
      <c r="AE1571" s="1" t="str">
        <f t="shared" ref="AE1571:AI1571" si="1571">IF($A1571&lt;&gt;"", COUNTIF($D1571:$H1571, "=" &amp; Y1571),"")</f>
        <v/>
      </c>
      <c r="AF1571" s="1" t="str">
        <f t="shared" si="1571"/>
        <v/>
      </c>
      <c r="AG1571" s="1" t="str">
        <f t="shared" si="1571"/>
        <v/>
      </c>
      <c r="AH1571" s="1" t="str">
        <f t="shared" si="1571"/>
        <v/>
      </c>
      <c r="AI1571" s="1" t="str">
        <f t="shared" si="1571"/>
        <v/>
      </c>
      <c r="AJ1571" s="1" t="str">
        <f t="shared" si="3"/>
        <v/>
      </c>
      <c r="AL1571" s="1" t="str">
        <f>IFERROR(__xludf.DUMMYFUNCTION("IFERROR(TRANSPOSE(SORT(TRANSPOSE(FILTER(AE1571:AI1571, AE1571:AI1571&lt;&gt;0)),1, FALSE)))"),"")</f>
        <v/>
      </c>
      <c r="AM1571" s="1" t="str">
        <f>IFERROR(__xludf.DUMMYFUNCTION("""COMPUTED_VALUE"""),"")</f>
        <v/>
      </c>
      <c r="AN1571" s="1" t="str">
        <f>IFERROR(__xludf.DUMMYFUNCTION("""COMPUTED_VALUE"""),"")</f>
        <v/>
      </c>
      <c r="AO1571" s="1" t="str">
        <f>IFERROR(__xludf.DUMMYFUNCTION("""COMPUTED_VALUE"""),"")</f>
        <v/>
      </c>
      <c r="AP1571" s="1" t="str">
        <f>IFERROR(__xludf.DUMMYFUNCTION("""COMPUTED_VALUE"""),"")</f>
        <v/>
      </c>
      <c r="AR1571" s="1" t="s">
        <v>25</v>
      </c>
      <c r="AS1571" s="1" t="s">
        <v>25</v>
      </c>
      <c r="AT1571" s="1" t="s">
        <v>25</v>
      </c>
      <c r="AU1571" s="1" t="s">
        <v>25</v>
      </c>
      <c r="AV1571" s="1" t="s">
        <v>25</v>
      </c>
      <c r="AY1571" s="1" t="s">
        <v>25</v>
      </c>
      <c r="AZ1571" s="1" t="s">
        <v>25</v>
      </c>
      <c r="BA1571" s="1" t="s">
        <v>25</v>
      </c>
      <c r="BB1571" s="1" t="s">
        <v>25</v>
      </c>
      <c r="BC1571" s="1" t="s">
        <v>25</v>
      </c>
      <c r="BD1571" s="1"/>
      <c r="BE1571" s="1"/>
      <c r="BF1571" s="1"/>
      <c r="BG1571" s="1"/>
      <c r="BH1571" s="1"/>
      <c r="BI1571" s="1"/>
      <c r="BJ1571" s="1"/>
      <c r="BL1571" s="1" t="s">
        <v>25</v>
      </c>
    </row>
    <row r="1572" ht="15.75" customHeight="1">
      <c r="A1572" s="1"/>
      <c r="B1572" s="1"/>
      <c r="C1572" s="1"/>
      <c r="D1572" s="1" t="s">
        <v>25</v>
      </c>
      <c r="E1572" s="1" t="s">
        <v>25</v>
      </c>
      <c r="F1572" s="1" t="s">
        <v>25</v>
      </c>
      <c r="G1572" s="1" t="s">
        <v>25</v>
      </c>
      <c r="H1572" s="1" t="s">
        <v>25</v>
      </c>
      <c r="M1572" s="1"/>
      <c r="N1572" s="1"/>
      <c r="O1572" s="1"/>
      <c r="P1572" s="1"/>
      <c r="Q1572" s="1"/>
      <c r="S1572" s="1" t="s">
        <v>25</v>
      </c>
      <c r="T1572" s="1" t="s">
        <v>25</v>
      </c>
      <c r="U1572" s="1" t="s">
        <v>25</v>
      </c>
      <c r="V1572" s="1" t="s">
        <v>25</v>
      </c>
      <c r="W1572" s="1" t="s">
        <v>25</v>
      </c>
      <c r="Y1572" s="1" t="str">
        <f>IFERROR(__xludf.DUMMYFUNCTION("UNIQUE(S1572:W1572, TRUE)"),"")</f>
        <v/>
      </c>
      <c r="AE1572" s="1" t="str">
        <f t="shared" ref="AE1572:AI1572" si="1572">IF($A1572&lt;&gt;"", COUNTIF($D1572:$H1572, "=" &amp; Y1572),"")</f>
        <v/>
      </c>
      <c r="AF1572" s="1" t="str">
        <f t="shared" si="1572"/>
        <v/>
      </c>
      <c r="AG1572" s="1" t="str">
        <f t="shared" si="1572"/>
        <v/>
      </c>
      <c r="AH1572" s="1" t="str">
        <f t="shared" si="1572"/>
        <v/>
      </c>
      <c r="AI1572" s="1" t="str">
        <f t="shared" si="1572"/>
        <v/>
      </c>
      <c r="AJ1572" s="1" t="str">
        <f t="shared" si="3"/>
        <v/>
      </c>
      <c r="AL1572" s="1" t="str">
        <f>IFERROR(__xludf.DUMMYFUNCTION("IFERROR(TRANSPOSE(SORT(TRANSPOSE(FILTER(AE1572:AI1572, AE1572:AI1572&lt;&gt;0)),1, FALSE)))"),"")</f>
        <v/>
      </c>
      <c r="AM1572" s="1" t="str">
        <f>IFERROR(__xludf.DUMMYFUNCTION("""COMPUTED_VALUE"""),"")</f>
        <v/>
      </c>
      <c r="AN1572" s="1" t="str">
        <f>IFERROR(__xludf.DUMMYFUNCTION("""COMPUTED_VALUE"""),"")</f>
        <v/>
      </c>
      <c r="AO1572" s="1" t="str">
        <f>IFERROR(__xludf.DUMMYFUNCTION("""COMPUTED_VALUE"""),"")</f>
        <v/>
      </c>
      <c r="AP1572" s="1" t="str">
        <f>IFERROR(__xludf.DUMMYFUNCTION("""COMPUTED_VALUE"""),"")</f>
        <v/>
      </c>
      <c r="AR1572" s="1" t="s">
        <v>25</v>
      </c>
      <c r="AS1572" s="1" t="s">
        <v>25</v>
      </c>
      <c r="AT1572" s="1" t="s">
        <v>25</v>
      </c>
      <c r="AU1572" s="1" t="s">
        <v>25</v>
      </c>
      <c r="AV1572" s="1" t="s">
        <v>25</v>
      </c>
      <c r="AY1572" s="1" t="s">
        <v>25</v>
      </c>
      <c r="AZ1572" s="1" t="s">
        <v>25</v>
      </c>
      <c r="BA1572" s="1" t="s">
        <v>25</v>
      </c>
      <c r="BB1572" s="1" t="s">
        <v>25</v>
      </c>
      <c r="BC1572" s="1" t="s">
        <v>25</v>
      </c>
      <c r="BD1572" s="1"/>
      <c r="BE1572" s="1"/>
      <c r="BF1572" s="1"/>
      <c r="BG1572" s="1"/>
      <c r="BH1572" s="1"/>
      <c r="BI1572" s="1"/>
      <c r="BJ1572" s="1"/>
      <c r="BL1572" s="1" t="s">
        <v>25</v>
      </c>
    </row>
    <row r="1573" ht="15.75" customHeight="1">
      <c r="A1573" s="1"/>
      <c r="B1573" s="1"/>
      <c r="C1573" s="1"/>
      <c r="D1573" s="1" t="s">
        <v>25</v>
      </c>
      <c r="E1573" s="1" t="s">
        <v>25</v>
      </c>
      <c r="F1573" s="1" t="s">
        <v>25</v>
      </c>
      <c r="G1573" s="1" t="s">
        <v>25</v>
      </c>
      <c r="H1573" s="1" t="s">
        <v>25</v>
      </c>
      <c r="M1573" s="1"/>
      <c r="N1573" s="1"/>
      <c r="O1573" s="1"/>
      <c r="P1573" s="1"/>
      <c r="Q1573" s="1"/>
      <c r="S1573" s="1" t="s">
        <v>25</v>
      </c>
      <c r="T1573" s="1" t="s">
        <v>25</v>
      </c>
      <c r="U1573" s="1" t="s">
        <v>25</v>
      </c>
      <c r="V1573" s="1" t="s">
        <v>25</v>
      </c>
      <c r="W1573" s="1" t="s">
        <v>25</v>
      </c>
      <c r="Y1573" s="1" t="str">
        <f>IFERROR(__xludf.DUMMYFUNCTION("UNIQUE(S1573:W1573, TRUE)"),"")</f>
        <v/>
      </c>
      <c r="AE1573" s="1" t="str">
        <f t="shared" ref="AE1573:AI1573" si="1573">IF($A1573&lt;&gt;"", COUNTIF($D1573:$H1573, "=" &amp; Y1573),"")</f>
        <v/>
      </c>
      <c r="AF1573" s="1" t="str">
        <f t="shared" si="1573"/>
        <v/>
      </c>
      <c r="AG1573" s="1" t="str">
        <f t="shared" si="1573"/>
        <v/>
      </c>
      <c r="AH1573" s="1" t="str">
        <f t="shared" si="1573"/>
        <v/>
      </c>
      <c r="AI1573" s="1" t="str">
        <f t="shared" si="1573"/>
        <v/>
      </c>
      <c r="AJ1573" s="1" t="str">
        <f t="shared" si="3"/>
        <v/>
      </c>
      <c r="AL1573" s="1" t="str">
        <f>IFERROR(__xludf.DUMMYFUNCTION("IFERROR(TRANSPOSE(SORT(TRANSPOSE(FILTER(AE1573:AI1573, AE1573:AI1573&lt;&gt;0)),1, FALSE)))"),"")</f>
        <v/>
      </c>
      <c r="AM1573" s="1" t="str">
        <f>IFERROR(__xludf.DUMMYFUNCTION("""COMPUTED_VALUE"""),"")</f>
        <v/>
      </c>
      <c r="AN1573" s="1" t="str">
        <f>IFERROR(__xludf.DUMMYFUNCTION("""COMPUTED_VALUE"""),"")</f>
        <v/>
      </c>
      <c r="AO1573" s="1" t="str">
        <f>IFERROR(__xludf.DUMMYFUNCTION("""COMPUTED_VALUE"""),"")</f>
        <v/>
      </c>
      <c r="AP1573" s="1" t="str">
        <f>IFERROR(__xludf.DUMMYFUNCTION("""COMPUTED_VALUE"""),"")</f>
        <v/>
      </c>
      <c r="AR1573" s="1" t="s">
        <v>25</v>
      </c>
      <c r="AS1573" s="1" t="s">
        <v>25</v>
      </c>
      <c r="AT1573" s="1" t="s">
        <v>25</v>
      </c>
      <c r="AU1573" s="1" t="s">
        <v>25</v>
      </c>
      <c r="AV1573" s="1" t="s">
        <v>25</v>
      </c>
      <c r="AY1573" s="1" t="s">
        <v>25</v>
      </c>
      <c r="AZ1573" s="1" t="s">
        <v>25</v>
      </c>
      <c r="BA1573" s="1" t="s">
        <v>25</v>
      </c>
      <c r="BB1573" s="1" t="s">
        <v>25</v>
      </c>
      <c r="BC1573" s="1" t="s">
        <v>25</v>
      </c>
      <c r="BD1573" s="1"/>
      <c r="BE1573" s="1"/>
      <c r="BF1573" s="1"/>
      <c r="BG1573" s="1"/>
      <c r="BH1573" s="1"/>
      <c r="BI1573" s="1"/>
      <c r="BJ1573" s="1"/>
      <c r="BL1573" s="1" t="s">
        <v>25</v>
      </c>
    </row>
    <row r="1574" ht="15.75" customHeight="1">
      <c r="A1574" s="1"/>
      <c r="B1574" s="1"/>
      <c r="C1574" s="1"/>
      <c r="D1574" s="1" t="s">
        <v>25</v>
      </c>
      <c r="E1574" s="1" t="s">
        <v>25</v>
      </c>
      <c r="F1574" s="1" t="s">
        <v>25</v>
      </c>
      <c r="G1574" s="1" t="s">
        <v>25</v>
      </c>
      <c r="H1574" s="1" t="s">
        <v>25</v>
      </c>
      <c r="M1574" s="1"/>
      <c r="N1574" s="1"/>
      <c r="O1574" s="1"/>
      <c r="P1574" s="1"/>
      <c r="Q1574" s="1"/>
      <c r="S1574" s="1" t="s">
        <v>25</v>
      </c>
      <c r="T1574" s="1" t="s">
        <v>25</v>
      </c>
      <c r="U1574" s="1" t="s">
        <v>25</v>
      </c>
      <c r="V1574" s="1" t="s">
        <v>25</v>
      </c>
      <c r="W1574" s="1" t="s">
        <v>25</v>
      </c>
      <c r="Y1574" s="1" t="str">
        <f>IFERROR(__xludf.DUMMYFUNCTION("UNIQUE(S1574:W1574, TRUE)"),"")</f>
        <v/>
      </c>
      <c r="AE1574" s="1" t="str">
        <f t="shared" ref="AE1574:AI1574" si="1574">IF($A1574&lt;&gt;"", COUNTIF($D1574:$H1574, "=" &amp; Y1574),"")</f>
        <v/>
      </c>
      <c r="AF1574" s="1" t="str">
        <f t="shared" si="1574"/>
        <v/>
      </c>
      <c r="AG1574" s="1" t="str">
        <f t="shared" si="1574"/>
        <v/>
      </c>
      <c r="AH1574" s="1" t="str">
        <f t="shared" si="1574"/>
        <v/>
      </c>
      <c r="AI1574" s="1" t="str">
        <f t="shared" si="1574"/>
        <v/>
      </c>
      <c r="AJ1574" s="1" t="str">
        <f t="shared" si="3"/>
        <v/>
      </c>
      <c r="AL1574" s="1" t="str">
        <f>IFERROR(__xludf.DUMMYFUNCTION("IFERROR(TRANSPOSE(SORT(TRANSPOSE(FILTER(AE1574:AI1574, AE1574:AI1574&lt;&gt;0)),1, FALSE)))"),"")</f>
        <v/>
      </c>
      <c r="AM1574" s="1" t="str">
        <f>IFERROR(__xludf.DUMMYFUNCTION("""COMPUTED_VALUE"""),"")</f>
        <v/>
      </c>
      <c r="AN1574" s="1" t="str">
        <f>IFERROR(__xludf.DUMMYFUNCTION("""COMPUTED_VALUE"""),"")</f>
        <v/>
      </c>
      <c r="AO1574" s="1" t="str">
        <f>IFERROR(__xludf.DUMMYFUNCTION("""COMPUTED_VALUE"""),"")</f>
        <v/>
      </c>
      <c r="AP1574" s="1" t="str">
        <f>IFERROR(__xludf.DUMMYFUNCTION("""COMPUTED_VALUE"""),"")</f>
        <v/>
      </c>
      <c r="AR1574" s="1" t="s">
        <v>25</v>
      </c>
      <c r="AS1574" s="1" t="s">
        <v>25</v>
      </c>
      <c r="AT1574" s="1" t="s">
        <v>25</v>
      </c>
      <c r="AU1574" s="1" t="s">
        <v>25</v>
      </c>
      <c r="AV1574" s="1" t="s">
        <v>25</v>
      </c>
      <c r="AY1574" s="1" t="s">
        <v>25</v>
      </c>
      <c r="AZ1574" s="1" t="s">
        <v>25</v>
      </c>
      <c r="BA1574" s="1" t="s">
        <v>25</v>
      </c>
      <c r="BB1574" s="1" t="s">
        <v>25</v>
      </c>
      <c r="BC1574" s="1" t="s">
        <v>25</v>
      </c>
      <c r="BD1574" s="1"/>
      <c r="BE1574" s="1"/>
      <c r="BF1574" s="1"/>
      <c r="BG1574" s="1"/>
      <c r="BH1574" s="1"/>
      <c r="BI1574" s="1"/>
      <c r="BJ1574" s="1"/>
      <c r="BL1574" s="1" t="s">
        <v>25</v>
      </c>
    </row>
    <row r="1575" ht="15.75" customHeight="1">
      <c r="A1575" s="1"/>
      <c r="B1575" s="1"/>
      <c r="C1575" s="1"/>
      <c r="D1575" s="1" t="s">
        <v>25</v>
      </c>
      <c r="E1575" s="1" t="s">
        <v>25</v>
      </c>
      <c r="F1575" s="1" t="s">
        <v>25</v>
      </c>
      <c r="G1575" s="1" t="s">
        <v>25</v>
      </c>
      <c r="H1575" s="1" t="s">
        <v>25</v>
      </c>
      <c r="M1575" s="1"/>
      <c r="N1575" s="1"/>
      <c r="O1575" s="1"/>
      <c r="P1575" s="1"/>
      <c r="Q1575" s="1"/>
      <c r="S1575" s="1" t="s">
        <v>25</v>
      </c>
      <c r="T1575" s="1" t="s">
        <v>25</v>
      </c>
      <c r="U1575" s="1" t="s">
        <v>25</v>
      </c>
      <c r="V1575" s="1" t="s">
        <v>25</v>
      </c>
      <c r="W1575" s="1" t="s">
        <v>25</v>
      </c>
      <c r="Y1575" s="1" t="str">
        <f>IFERROR(__xludf.DUMMYFUNCTION("UNIQUE(S1575:W1575, TRUE)"),"")</f>
        <v/>
      </c>
      <c r="AE1575" s="1" t="str">
        <f t="shared" ref="AE1575:AI1575" si="1575">IF($A1575&lt;&gt;"", COUNTIF($D1575:$H1575, "=" &amp; Y1575),"")</f>
        <v/>
      </c>
      <c r="AF1575" s="1" t="str">
        <f t="shared" si="1575"/>
        <v/>
      </c>
      <c r="AG1575" s="1" t="str">
        <f t="shared" si="1575"/>
        <v/>
      </c>
      <c r="AH1575" s="1" t="str">
        <f t="shared" si="1575"/>
        <v/>
      </c>
      <c r="AI1575" s="1" t="str">
        <f t="shared" si="1575"/>
        <v/>
      </c>
      <c r="AJ1575" s="1" t="str">
        <f t="shared" si="3"/>
        <v/>
      </c>
      <c r="AL1575" s="1" t="str">
        <f>IFERROR(__xludf.DUMMYFUNCTION("IFERROR(TRANSPOSE(SORT(TRANSPOSE(FILTER(AE1575:AI1575, AE1575:AI1575&lt;&gt;0)),1, FALSE)))"),"")</f>
        <v/>
      </c>
      <c r="AM1575" s="1" t="str">
        <f>IFERROR(__xludf.DUMMYFUNCTION("""COMPUTED_VALUE"""),"")</f>
        <v/>
      </c>
      <c r="AN1575" s="1" t="str">
        <f>IFERROR(__xludf.DUMMYFUNCTION("""COMPUTED_VALUE"""),"")</f>
        <v/>
      </c>
      <c r="AO1575" s="1" t="str">
        <f>IFERROR(__xludf.DUMMYFUNCTION("""COMPUTED_VALUE"""),"")</f>
        <v/>
      </c>
      <c r="AP1575" s="1" t="str">
        <f>IFERROR(__xludf.DUMMYFUNCTION("""COMPUTED_VALUE"""),"")</f>
        <v/>
      </c>
      <c r="AR1575" s="1" t="s">
        <v>25</v>
      </c>
      <c r="AS1575" s="1" t="s">
        <v>25</v>
      </c>
      <c r="AT1575" s="1" t="s">
        <v>25</v>
      </c>
      <c r="AU1575" s="1" t="s">
        <v>25</v>
      </c>
      <c r="AV1575" s="1" t="s">
        <v>25</v>
      </c>
      <c r="AY1575" s="1" t="s">
        <v>25</v>
      </c>
      <c r="AZ1575" s="1" t="s">
        <v>25</v>
      </c>
      <c r="BA1575" s="1" t="s">
        <v>25</v>
      </c>
      <c r="BB1575" s="1" t="s">
        <v>25</v>
      </c>
      <c r="BC1575" s="1" t="s">
        <v>25</v>
      </c>
      <c r="BD1575" s="1"/>
      <c r="BE1575" s="1"/>
      <c r="BF1575" s="1"/>
      <c r="BG1575" s="1"/>
      <c r="BH1575" s="1"/>
      <c r="BI1575" s="1"/>
      <c r="BJ1575" s="1"/>
      <c r="BL1575" s="1" t="s">
        <v>25</v>
      </c>
    </row>
    <row r="1576" ht="15.75" customHeight="1">
      <c r="A1576" s="1"/>
      <c r="B1576" s="1"/>
      <c r="C1576" s="1"/>
      <c r="D1576" s="1" t="s">
        <v>25</v>
      </c>
      <c r="E1576" s="1" t="s">
        <v>25</v>
      </c>
      <c r="F1576" s="1" t="s">
        <v>25</v>
      </c>
      <c r="G1576" s="1" t="s">
        <v>25</v>
      </c>
      <c r="H1576" s="1" t="s">
        <v>25</v>
      </c>
      <c r="M1576" s="1"/>
      <c r="N1576" s="1"/>
      <c r="O1576" s="1"/>
      <c r="P1576" s="1"/>
      <c r="Q1576" s="1"/>
      <c r="S1576" s="1" t="s">
        <v>25</v>
      </c>
      <c r="T1576" s="1" t="s">
        <v>25</v>
      </c>
      <c r="U1576" s="1" t="s">
        <v>25</v>
      </c>
      <c r="V1576" s="1" t="s">
        <v>25</v>
      </c>
      <c r="W1576" s="1" t="s">
        <v>25</v>
      </c>
      <c r="Y1576" s="1" t="str">
        <f>IFERROR(__xludf.DUMMYFUNCTION("UNIQUE(S1576:W1576, TRUE)"),"")</f>
        <v/>
      </c>
      <c r="AE1576" s="1" t="str">
        <f t="shared" ref="AE1576:AI1576" si="1576">IF($A1576&lt;&gt;"", COUNTIF($D1576:$H1576, "=" &amp; Y1576),"")</f>
        <v/>
      </c>
      <c r="AF1576" s="1" t="str">
        <f t="shared" si="1576"/>
        <v/>
      </c>
      <c r="AG1576" s="1" t="str">
        <f t="shared" si="1576"/>
        <v/>
      </c>
      <c r="AH1576" s="1" t="str">
        <f t="shared" si="1576"/>
        <v/>
      </c>
      <c r="AI1576" s="1" t="str">
        <f t="shared" si="1576"/>
        <v/>
      </c>
      <c r="AJ1576" s="1" t="str">
        <f t="shared" si="3"/>
        <v/>
      </c>
      <c r="AL1576" s="1" t="str">
        <f>IFERROR(__xludf.DUMMYFUNCTION("IFERROR(TRANSPOSE(SORT(TRANSPOSE(FILTER(AE1576:AI1576, AE1576:AI1576&lt;&gt;0)),1, FALSE)))"),"")</f>
        <v/>
      </c>
      <c r="AM1576" s="1" t="str">
        <f>IFERROR(__xludf.DUMMYFUNCTION("""COMPUTED_VALUE"""),"")</f>
        <v/>
      </c>
      <c r="AN1576" s="1" t="str">
        <f>IFERROR(__xludf.DUMMYFUNCTION("""COMPUTED_VALUE"""),"")</f>
        <v/>
      </c>
      <c r="AO1576" s="1" t="str">
        <f>IFERROR(__xludf.DUMMYFUNCTION("""COMPUTED_VALUE"""),"")</f>
        <v/>
      </c>
      <c r="AP1576" s="1" t="str">
        <f>IFERROR(__xludf.DUMMYFUNCTION("""COMPUTED_VALUE"""),"")</f>
        <v/>
      </c>
      <c r="AR1576" s="1" t="s">
        <v>25</v>
      </c>
      <c r="AS1576" s="1" t="s">
        <v>25</v>
      </c>
      <c r="AT1576" s="1" t="s">
        <v>25</v>
      </c>
      <c r="AU1576" s="1" t="s">
        <v>25</v>
      </c>
      <c r="AV1576" s="1" t="s">
        <v>25</v>
      </c>
      <c r="AY1576" s="1" t="s">
        <v>25</v>
      </c>
      <c r="AZ1576" s="1" t="s">
        <v>25</v>
      </c>
      <c r="BA1576" s="1" t="s">
        <v>25</v>
      </c>
      <c r="BB1576" s="1" t="s">
        <v>25</v>
      </c>
      <c r="BC1576" s="1" t="s">
        <v>25</v>
      </c>
      <c r="BD1576" s="1"/>
      <c r="BE1576" s="1"/>
      <c r="BF1576" s="1"/>
      <c r="BG1576" s="1"/>
      <c r="BH1576" s="1"/>
      <c r="BI1576" s="1"/>
      <c r="BJ1576" s="1"/>
      <c r="BL1576" s="1" t="s">
        <v>25</v>
      </c>
    </row>
    <row r="1577" ht="15.75" customHeight="1">
      <c r="A1577" s="1"/>
      <c r="B1577" s="1"/>
      <c r="C1577" s="1"/>
      <c r="D1577" s="1" t="s">
        <v>25</v>
      </c>
      <c r="E1577" s="1" t="s">
        <v>25</v>
      </c>
      <c r="F1577" s="1" t="s">
        <v>25</v>
      </c>
      <c r="G1577" s="1" t="s">
        <v>25</v>
      </c>
      <c r="H1577" s="1" t="s">
        <v>25</v>
      </c>
      <c r="M1577" s="1"/>
      <c r="N1577" s="1"/>
      <c r="O1577" s="1"/>
      <c r="P1577" s="1"/>
      <c r="Q1577" s="1"/>
      <c r="S1577" s="1" t="s">
        <v>25</v>
      </c>
      <c r="T1577" s="1" t="s">
        <v>25</v>
      </c>
      <c r="U1577" s="1" t="s">
        <v>25</v>
      </c>
      <c r="V1577" s="1" t="s">
        <v>25</v>
      </c>
      <c r="W1577" s="1" t="s">
        <v>25</v>
      </c>
      <c r="Y1577" s="1" t="str">
        <f>IFERROR(__xludf.DUMMYFUNCTION("UNIQUE(S1577:W1577, TRUE)"),"")</f>
        <v/>
      </c>
      <c r="AE1577" s="1" t="str">
        <f t="shared" ref="AE1577:AI1577" si="1577">IF($A1577&lt;&gt;"", COUNTIF($D1577:$H1577, "=" &amp; Y1577),"")</f>
        <v/>
      </c>
      <c r="AF1577" s="1" t="str">
        <f t="shared" si="1577"/>
        <v/>
      </c>
      <c r="AG1577" s="1" t="str">
        <f t="shared" si="1577"/>
        <v/>
      </c>
      <c r="AH1577" s="1" t="str">
        <f t="shared" si="1577"/>
        <v/>
      </c>
      <c r="AI1577" s="1" t="str">
        <f t="shared" si="1577"/>
        <v/>
      </c>
      <c r="AJ1577" s="1" t="str">
        <f t="shared" si="3"/>
        <v/>
      </c>
      <c r="AL1577" s="1" t="str">
        <f>IFERROR(__xludf.DUMMYFUNCTION("IFERROR(TRANSPOSE(SORT(TRANSPOSE(FILTER(AE1577:AI1577, AE1577:AI1577&lt;&gt;0)),1, FALSE)))"),"")</f>
        <v/>
      </c>
      <c r="AM1577" s="1" t="str">
        <f>IFERROR(__xludf.DUMMYFUNCTION("""COMPUTED_VALUE"""),"")</f>
        <v/>
      </c>
      <c r="AN1577" s="1" t="str">
        <f>IFERROR(__xludf.DUMMYFUNCTION("""COMPUTED_VALUE"""),"")</f>
        <v/>
      </c>
      <c r="AO1577" s="1" t="str">
        <f>IFERROR(__xludf.DUMMYFUNCTION("""COMPUTED_VALUE"""),"")</f>
        <v/>
      </c>
      <c r="AP1577" s="1" t="str">
        <f>IFERROR(__xludf.DUMMYFUNCTION("""COMPUTED_VALUE"""),"")</f>
        <v/>
      </c>
      <c r="AR1577" s="1" t="s">
        <v>25</v>
      </c>
      <c r="AS1577" s="1" t="s">
        <v>25</v>
      </c>
      <c r="AT1577" s="1" t="s">
        <v>25</v>
      </c>
      <c r="AU1577" s="1" t="s">
        <v>25</v>
      </c>
      <c r="AV1577" s="1" t="s">
        <v>25</v>
      </c>
      <c r="AY1577" s="1" t="s">
        <v>25</v>
      </c>
      <c r="AZ1577" s="1" t="s">
        <v>25</v>
      </c>
      <c r="BA1577" s="1" t="s">
        <v>25</v>
      </c>
      <c r="BB1577" s="1" t="s">
        <v>25</v>
      </c>
      <c r="BC1577" s="1" t="s">
        <v>25</v>
      </c>
      <c r="BD1577" s="1"/>
      <c r="BE1577" s="1"/>
      <c r="BF1577" s="1"/>
      <c r="BG1577" s="1"/>
      <c r="BH1577" s="1"/>
      <c r="BI1577" s="1"/>
      <c r="BJ1577" s="1"/>
      <c r="BL1577" s="1" t="s">
        <v>25</v>
      </c>
    </row>
    <row r="1578" ht="15.75" customHeight="1">
      <c r="A1578" s="1"/>
      <c r="B1578" s="1"/>
      <c r="C1578" s="1"/>
      <c r="D1578" s="1" t="s">
        <v>25</v>
      </c>
      <c r="E1578" s="1" t="s">
        <v>25</v>
      </c>
      <c r="F1578" s="1" t="s">
        <v>25</v>
      </c>
      <c r="G1578" s="1" t="s">
        <v>25</v>
      </c>
      <c r="H1578" s="1" t="s">
        <v>25</v>
      </c>
      <c r="M1578" s="1"/>
      <c r="N1578" s="1"/>
      <c r="O1578" s="1"/>
      <c r="P1578" s="1"/>
      <c r="Q1578" s="1"/>
      <c r="S1578" s="1" t="s">
        <v>25</v>
      </c>
      <c r="T1578" s="1" t="s">
        <v>25</v>
      </c>
      <c r="U1578" s="1" t="s">
        <v>25</v>
      </c>
      <c r="V1578" s="1" t="s">
        <v>25</v>
      </c>
      <c r="W1578" s="1" t="s">
        <v>25</v>
      </c>
      <c r="Y1578" s="1" t="str">
        <f>IFERROR(__xludf.DUMMYFUNCTION("UNIQUE(S1578:W1578, TRUE)"),"")</f>
        <v/>
      </c>
      <c r="AE1578" s="1" t="str">
        <f t="shared" ref="AE1578:AI1578" si="1578">IF($A1578&lt;&gt;"", COUNTIF($D1578:$H1578, "=" &amp; Y1578),"")</f>
        <v/>
      </c>
      <c r="AF1578" s="1" t="str">
        <f t="shared" si="1578"/>
        <v/>
      </c>
      <c r="AG1578" s="1" t="str">
        <f t="shared" si="1578"/>
        <v/>
      </c>
      <c r="AH1578" s="1" t="str">
        <f t="shared" si="1578"/>
        <v/>
      </c>
      <c r="AI1578" s="1" t="str">
        <f t="shared" si="1578"/>
        <v/>
      </c>
      <c r="AJ1578" s="1" t="str">
        <f t="shared" si="3"/>
        <v/>
      </c>
      <c r="AL1578" s="1" t="str">
        <f>IFERROR(__xludf.DUMMYFUNCTION("IFERROR(TRANSPOSE(SORT(TRANSPOSE(FILTER(AE1578:AI1578, AE1578:AI1578&lt;&gt;0)),1, FALSE)))"),"")</f>
        <v/>
      </c>
      <c r="AM1578" s="1" t="str">
        <f>IFERROR(__xludf.DUMMYFUNCTION("""COMPUTED_VALUE"""),"")</f>
        <v/>
      </c>
      <c r="AN1578" s="1" t="str">
        <f>IFERROR(__xludf.DUMMYFUNCTION("""COMPUTED_VALUE"""),"")</f>
        <v/>
      </c>
      <c r="AO1578" s="1" t="str">
        <f>IFERROR(__xludf.DUMMYFUNCTION("""COMPUTED_VALUE"""),"")</f>
        <v/>
      </c>
      <c r="AP1578" s="1" t="str">
        <f>IFERROR(__xludf.DUMMYFUNCTION("""COMPUTED_VALUE"""),"")</f>
        <v/>
      </c>
      <c r="AR1578" s="1" t="s">
        <v>25</v>
      </c>
      <c r="AS1578" s="1" t="s">
        <v>25</v>
      </c>
      <c r="AT1578" s="1" t="s">
        <v>25</v>
      </c>
      <c r="AU1578" s="1" t="s">
        <v>25</v>
      </c>
      <c r="AV1578" s="1" t="s">
        <v>25</v>
      </c>
      <c r="AY1578" s="1" t="s">
        <v>25</v>
      </c>
      <c r="AZ1578" s="1" t="s">
        <v>25</v>
      </c>
      <c r="BA1578" s="1" t="s">
        <v>25</v>
      </c>
      <c r="BB1578" s="1" t="s">
        <v>25</v>
      </c>
      <c r="BC1578" s="1" t="s">
        <v>25</v>
      </c>
      <c r="BD1578" s="1"/>
      <c r="BE1578" s="1"/>
      <c r="BF1578" s="1"/>
      <c r="BG1578" s="1"/>
      <c r="BH1578" s="1"/>
      <c r="BI1578" s="1"/>
      <c r="BJ1578" s="1"/>
      <c r="BL1578" s="1" t="s">
        <v>25</v>
      </c>
    </row>
    <row r="1579" ht="15.75" customHeight="1">
      <c r="A1579" s="1"/>
      <c r="B1579" s="1"/>
      <c r="C1579" s="1"/>
      <c r="D1579" s="1" t="s">
        <v>25</v>
      </c>
      <c r="E1579" s="1" t="s">
        <v>25</v>
      </c>
      <c r="F1579" s="1" t="s">
        <v>25</v>
      </c>
      <c r="G1579" s="1" t="s">
        <v>25</v>
      </c>
      <c r="H1579" s="1" t="s">
        <v>25</v>
      </c>
      <c r="M1579" s="1"/>
      <c r="N1579" s="1"/>
      <c r="O1579" s="1"/>
      <c r="P1579" s="1"/>
      <c r="Q1579" s="1"/>
      <c r="S1579" s="1" t="s">
        <v>25</v>
      </c>
      <c r="T1579" s="1" t="s">
        <v>25</v>
      </c>
      <c r="U1579" s="1" t="s">
        <v>25</v>
      </c>
      <c r="V1579" s="1" t="s">
        <v>25</v>
      </c>
      <c r="W1579" s="1" t="s">
        <v>25</v>
      </c>
      <c r="Y1579" s="1" t="str">
        <f>IFERROR(__xludf.DUMMYFUNCTION("UNIQUE(S1579:W1579, TRUE)"),"")</f>
        <v/>
      </c>
      <c r="AE1579" s="1" t="str">
        <f t="shared" ref="AE1579:AI1579" si="1579">IF($A1579&lt;&gt;"", COUNTIF($D1579:$H1579, "=" &amp; Y1579),"")</f>
        <v/>
      </c>
      <c r="AF1579" s="1" t="str">
        <f t="shared" si="1579"/>
        <v/>
      </c>
      <c r="AG1579" s="1" t="str">
        <f t="shared" si="1579"/>
        <v/>
      </c>
      <c r="AH1579" s="1" t="str">
        <f t="shared" si="1579"/>
        <v/>
      </c>
      <c r="AI1579" s="1" t="str">
        <f t="shared" si="1579"/>
        <v/>
      </c>
      <c r="AJ1579" s="1" t="str">
        <f t="shared" si="3"/>
        <v/>
      </c>
      <c r="AL1579" s="1" t="str">
        <f>IFERROR(__xludf.DUMMYFUNCTION("IFERROR(TRANSPOSE(SORT(TRANSPOSE(FILTER(AE1579:AI1579, AE1579:AI1579&lt;&gt;0)),1, FALSE)))"),"")</f>
        <v/>
      </c>
      <c r="AM1579" s="1" t="str">
        <f>IFERROR(__xludf.DUMMYFUNCTION("""COMPUTED_VALUE"""),"")</f>
        <v/>
      </c>
      <c r="AN1579" s="1" t="str">
        <f>IFERROR(__xludf.DUMMYFUNCTION("""COMPUTED_VALUE"""),"")</f>
        <v/>
      </c>
      <c r="AO1579" s="1" t="str">
        <f>IFERROR(__xludf.DUMMYFUNCTION("""COMPUTED_VALUE"""),"")</f>
        <v/>
      </c>
      <c r="AP1579" s="1" t="str">
        <f>IFERROR(__xludf.DUMMYFUNCTION("""COMPUTED_VALUE"""),"")</f>
        <v/>
      </c>
      <c r="AR1579" s="1" t="s">
        <v>25</v>
      </c>
      <c r="AS1579" s="1" t="s">
        <v>25</v>
      </c>
      <c r="AT1579" s="1" t="s">
        <v>25</v>
      </c>
      <c r="AU1579" s="1" t="s">
        <v>25</v>
      </c>
      <c r="AV1579" s="1" t="s">
        <v>25</v>
      </c>
      <c r="AY1579" s="1" t="s">
        <v>25</v>
      </c>
      <c r="AZ1579" s="1" t="s">
        <v>25</v>
      </c>
      <c r="BA1579" s="1" t="s">
        <v>25</v>
      </c>
      <c r="BB1579" s="1" t="s">
        <v>25</v>
      </c>
      <c r="BC1579" s="1" t="s">
        <v>25</v>
      </c>
      <c r="BD1579" s="1"/>
      <c r="BE1579" s="1"/>
      <c r="BF1579" s="1"/>
      <c r="BG1579" s="1"/>
      <c r="BH1579" s="1"/>
      <c r="BI1579" s="1"/>
      <c r="BJ1579" s="1"/>
      <c r="BL1579" s="1" t="s">
        <v>25</v>
      </c>
    </row>
    <row r="1580" ht="15.75" customHeight="1">
      <c r="A1580" s="1"/>
      <c r="B1580" s="1"/>
      <c r="C1580" s="1"/>
      <c r="D1580" s="1" t="s">
        <v>25</v>
      </c>
      <c r="E1580" s="1" t="s">
        <v>25</v>
      </c>
      <c r="F1580" s="1" t="s">
        <v>25</v>
      </c>
      <c r="G1580" s="1" t="s">
        <v>25</v>
      </c>
      <c r="H1580" s="1" t="s">
        <v>25</v>
      </c>
      <c r="M1580" s="1"/>
      <c r="N1580" s="1"/>
      <c r="O1580" s="1"/>
      <c r="P1580" s="1"/>
      <c r="Q1580" s="1"/>
      <c r="S1580" s="1" t="s">
        <v>25</v>
      </c>
      <c r="T1580" s="1" t="s">
        <v>25</v>
      </c>
      <c r="U1580" s="1" t="s">
        <v>25</v>
      </c>
      <c r="V1580" s="1" t="s">
        <v>25</v>
      </c>
      <c r="W1580" s="1" t="s">
        <v>25</v>
      </c>
      <c r="Y1580" s="1" t="str">
        <f>IFERROR(__xludf.DUMMYFUNCTION("UNIQUE(S1580:W1580, TRUE)"),"")</f>
        <v/>
      </c>
      <c r="AE1580" s="1" t="str">
        <f t="shared" ref="AE1580:AI1580" si="1580">IF($A1580&lt;&gt;"", COUNTIF($D1580:$H1580, "=" &amp; Y1580),"")</f>
        <v/>
      </c>
      <c r="AF1580" s="1" t="str">
        <f t="shared" si="1580"/>
        <v/>
      </c>
      <c r="AG1580" s="1" t="str">
        <f t="shared" si="1580"/>
        <v/>
      </c>
      <c r="AH1580" s="1" t="str">
        <f t="shared" si="1580"/>
        <v/>
      </c>
      <c r="AI1580" s="1" t="str">
        <f t="shared" si="1580"/>
        <v/>
      </c>
      <c r="AJ1580" s="1" t="str">
        <f t="shared" si="3"/>
        <v/>
      </c>
      <c r="AL1580" s="1" t="str">
        <f>IFERROR(__xludf.DUMMYFUNCTION("IFERROR(TRANSPOSE(SORT(TRANSPOSE(FILTER(AE1580:AI1580, AE1580:AI1580&lt;&gt;0)),1, FALSE)))"),"")</f>
        <v/>
      </c>
      <c r="AM1580" s="1" t="str">
        <f>IFERROR(__xludf.DUMMYFUNCTION("""COMPUTED_VALUE"""),"")</f>
        <v/>
      </c>
      <c r="AN1580" s="1" t="str">
        <f>IFERROR(__xludf.DUMMYFUNCTION("""COMPUTED_VALUE"""),"")</f>
        <v/>
      </c>
      <c r="AO1580" s="1" t="str">
        <f>IFERROR(__xludf.DUMMYFUNCTION("""COMPUTED_VALUE"""),"")</f>
        <v/>
      </c>
      <c r="AP1580" s="1" t="str">
        <f>IFERROR(__xludf.DUMMYFUNCTION("""COMPUTED_VALUE"""),"")</f>
        <v/>
      </c>
      <c r="AR1580" s="1" t="s">
        <v>25</v>
      </c>
      <c r="AS1580" s="1" t="s">
        <v>25</v>
      </c>
      <c r="AT1580" s="1" t="s">
        <v>25</v>
      </c>
      <c r="AU1580" s="1" t="s">
        <v>25</v>
      </c>
      <c r="AV1580" s="1" t="s">
        <v>25</v>
      </c>
      <c r="AY1580" s="1" t="s">
        <v>25</v>
      </c>
      <c r="AZ1580" s="1" t="s">
        <v>25</v>
      </c>
      <c r="BA1580" s="1" t="s">
        <v>25</v>
      </c>
      <c r="BB1580" s="1" t="s">
        <v>25</v>
      </c>
      <c r="BC1580" s="1" t="s">
        <v>25</v>
      </c>
      <c r="BD1580" s="1"/>
      <c r="BE1580" s="1"/>
      <c r="BF1580" s="1"/>
      <c r="BG1580" s="1"/>
      <c r="BH1580" s="1"/>
      <c r="BI1580" s="1"/>
      <c r="BJ1580" s="1"/>
      <c r="BL1580" s="1" t="s">
        <v>25</v>
      </c>
    </row>
    <row r="1581" ht="15.75" customHeight="1">
      <c r="A1581" s="1"/>
      <c r="B1581" s="1"/>
      <c r="C1581" s="1"/>
      <c r="D1581" s="1" t="s">
        <v>25</v>
      </c>
      <c r="E1581" s="1" t="s">
        <v>25</v>
      </c>
      <c r="F1581" s="1" t="s">
        <v>25</v>
      </c>
      <c r="G1581" s="1" t="s">
        <v>25</v>
      </c>
      <c r="H1581" s="1" t="s">
        <v>25</v>
      </c>
      <c r="M1581" s="1"/>
      <c r="N1581" s="1"/>
      <c r="O1581" s="1"/>
      <c r="P1581" s="1"/>
      <c r="Q1581" s="1"/>
      <c r="S1581" s="1" t="s">
        <v>25</v>
      </c>
      <c r="T1581" s="1" t="s">
        <v>25</v>
      </c>
      <c r="U1581" s="1" t="s">
        <v>25</v>
      </c>
      <c r="V1581" s="1" t="s">
        <v>25</v>
      </c>
      <c r="W1581" s="1" t="s">
        <v>25</v>
      </c>
      <c r="Y1581" s="1" t="str">
        <f>IFERROR(__xludf.DUMMYFUNCTION("UNIQUE(S1581:W1581, TRUE)"),"")</f>
        <v/>
      </c>
      <c r="AE1581" s="1" t="str">
        <f t="shared" ref="AE1581:AI1581" si="1581">IF($A1581&lt;&gt;"", COUNTIF($D1581:$H1581, "=" &amp; Y1581),"")</f>
        <v/>
      </c>
      <c r="AF1581" s="1" t="str">
        <f t="shared" si="1581"/>
        <v/>
      </c>
      <c r="AG1581" s="1" t="str">
        <f t="shared" si="1581"/>
        <v/>
      </c>
      <c r="AH1581" s="1" t="str">
        <f t="shared" si="1581"/>
        <v/>
      </c>
      <c r="AI1581" s="1" t="str">
        <f t="shared" si="1581"/>
        <v/>
      </c>
      <c r="AJ1581" s="1" t="str">
        <f t="shared" si="3"/>
        <v/>
      </c>
      <c r="AL1581" s="1" t="str">
        <f>IFERROR(__xludf.DUMMYFUNCTION("IFERROR(TRANSPOSE(SORT(TRANSPOSE(FILTER(AE1581:AI1581, AE1581:AI1581&lt;&gt;0)),1, FALSE)))"),"")</f>
        <v/>
      </c>
      <c r="AM1581" s="1" t="str">
        <f>IFERROR(__xludf.DUMMYFUNCTION("""COMPUTED_VALUE"""),"")</f>
        <v/>
      </c>
      <c r="AN1581" s="1" t="str">
        <f>IFERROR(__xludf.DUMMYFUNCTION("""COMPUTED_VALUE"""),"")</f>
        <v/>
      </c>
      <c r="AO1581" s="1" t="str">
        <f>IFERROR(__xludf.DUMMYFUNCTION("""COMPUTED_VALUE"""),"")</f>
        <v/>
      </c>
      <c r="AP1581" s="1" t="str">
        <f>IFERROR(__xludf.DUMMYFUNCTION("""COMPUTED_VALUE"""),"")</f>
        <v/>
      </c>
      <c r="AR1581" s="1" t="s">
        <v>25</v>
      </c>
      <c r="AS1581" s="1" t="s">
        <v>25</v>
      </c>
      <c r="AT1581" s="1" t="s">
        <v>25</v>
      </c>
      <c r="AU1581" s="1" t="s">
        <v>25</v>
      </c>
      <c r="AV1581" s="1" t="s">
        <v>25</v>
      </c>
      <c r="AY1581" s="1" t="s">
        <v>25</v>
      </c>
      <c r="AZ1581" s="1" t="s">
        <v>25</v>
      </c>
      <c r="BA1581" s="1" t="s">
        <v>25</v>
      </c>
      <c r="BB1581" s="1" t="s">
        <v>25</v>
      </c>
      <c r="BC1581" s="1" t="s">
        <v>25</v>
      </c>
      <c r="BD1581" s="1"/>
      <c r="BE1581" s="1"/>
      <c r="BF1581" s="1"/>
      <c r="BG1581" s="1"/>
      <c r="BH1581" s="1"/>
      <c r="BI1581" s="1"/>
      <c r="BJ1581" s="1"/>
      <c r="BL1581" s="1" t="s">
        <v>25</v>
      </c>
    </row>
    <row r="1582" ht="15.75" customHeight="1">
      <c r="A1582" s="1"/>
      <c r="B1582" s="1"/>
      <c r="C1582" s="1"/>
      <c r="D1582" s="1" t="s">
        <v>25</v>
      </c>
      <c r="E1582" s="1" t="s">
        <v>25</v>
      </c>
      <c r="F1582" s="1" t="s">
        <v>25</v>
      </c>
      <c r="G1582" s="1" t="s">
        <v>25</v>
      </c>
      <c r="H1582" s="1" t="s">
        <v>25</v>
      </c>
      <c r="M1582" s="1"/>
      <c r="N1582" s="1"/>
      <c r="O1582" s="1"/>
      <c r="P1582" s="1"/>
      <c r="Q1582" s="1"/>
      <c r="S1582" s="1" t="s">
        <v>25</v>
      </c>
      <c r="T1582" s="1" t="s">
        <v>25</v>
      </c>
      <c r="U1582" s="1" t="s">
        <v>25</v>
      </c>
      <c r="V1582" s="1" t="s">
        <v>25</v>
      </c>
      <c r="W1582" s="1" t="s">
        <v>25</v>
      </c>
      <c r="Y1582" s="1" t="str">
        <f>IFERROR(__xludf.DUMMYFUNCTION("UNIQUE(S1582:W1582, TRUE)"),"")</f>
        <v/>
      </c>
      <c r="AE1582" s="1" t="str">
        <f t="shared" ref="AE1582:AI1582" si="1582">IF($A1582&lt;&gt;"", COUNTIF($D1582:$H1582, "=" &amp; Y1582),"")</f>
        <v/>
      </c>
      <c r="AF1582" s="1" t="str">
        <f t="shared" si="1582"/>
        <v/>
      </c>
      <c r="AG1582" s="1" t="str">
        <f t="shared" si="1582"/>
        <v/>
      </c>
      <c r="AH1582" s="1" t="str">
        <f t="shared" si="1582"/>
        <v/>
      </c>
      <c r="AI1582" s="1" t="str">
        <f t="shared" si="1582"/>
        <v/>
      </c>
      <c r="AJ1582" s="1" t="str">
        <f t="shared" si="3"/>
        <v/>
      </c>
      <c r="AL1582" s="1" t="str">
        <f>IFERROR(__xludf.DUMMYFUNCTION("IFERROR(TRANSPOSE(SORT(TRANSPOSE(FILTER(AE1582:AI1582, AE1582:AI1582&lt;&gt;0)),1, FALSE)))"),"")</f>
        <v/>
      </c>
      <c r="AM1582" s="1" t="str">
        <f>IFERROR(__xludf.DUMMYFUNCTION("""COMPUTED_VALUE"""),"")</f>
        <v/>
      </c>
      <c r="AN1582" s="1" t="str">
        <f>IFERROR(__xludf.DUMMYFUNCTION("""COMPUTED_VALUE"""),"")</f>
        <v/>
      </c>
      <c r="AO1582" s="1" t="str">
        <f>IFERROR(__xludf.DUMMYFUNCTION("""COMPUTED_VALUE"""),"")</f>
        <v/>
      </c>
      <c r="AP1582" s="1" t="str">
        <f>IFERROR(__xludf.DUMMYFUNCTION("""COMPUTED_VALUE"""),"")</f>
        <v/>
      </c>
      <c r="AR1582" s="1" t="s">
        <v>25</v>
      </c>
      <c r="AS1582" s="1" t="s">
        <v>25</v>
      </c>
      <c r="AT1582" s="1" t="s">
        <v>25</v>
      </c>
      <c r="AU1582" s="1" t="s">
        <v>25</v>
      </c>
      <c r="AV1582" s="1" t="s">
        <v>25</v>
      </c>
      <c r="AY1582" s="1" t="s">
        <v>25</v>
      </c>
      <c r="AZ1582" s="1" t="s">
        <v>25</v>
      </c>
      <c r="BA1582" s="1" t="s">
        <v>25</v>
      </c>
      <c r="BB1582" s="1" t="s">
        <v>25</v>
      </c>
      <c r="BC1582" s="1" t="s">
        <v>25</v>
      </c>
      <c r="BD1582" s="1"/>
      <c r="BE1582" s="1"/>
      <c r="BF1582" s="1"/>
      <c r="BG1582" s="1"/>
      <c r="BH1582" s="1"/>
      <c r="BI1582" s="1"/>
      <c r="BJ1582" s="1"/>
      <c r="BL1582" s="1" t="s">
        <v>25</v>
      </c>
    </row>
    <row r="1583" ht="15.75" customHeight="1">
      <c r="A1583" s="1"/>
      <c r="B1583" s="1"/>
      <c r="C1583" s="1"/>
      <c r="D1583" s="1" t="s">
        <v>25</v>
      </c>
      <c r="E1583" s="1" t="s">
        <v>25</v>
      </c>
      <c r="F1583" s="1" t="s">
        <v>25</v>
      </c>
      <c r="G1583" s="1" t="s">
        <v>25</v>
      </c>
      <c r="H1583" s="1" t="s">
        <v>25</v>
      </c>
      <c r="M1583" s="1"/>
      <c r="N1583" s="1"/>
      <c r="O1583" s="1"/>
      <c r="P1583" s="1"/>
      <c r="Q1583" s="1"/>
      <c r="S1583" s="1" t="s">
        <v>25</v>
      </c>
      <c r="T1583" s="1" t="s">
        <v>25</v>
      </c>
      <c r="U1583" s="1" t="s">
        <v>25</v>
      </c>
      <c r="V1583" s="1" t="s">
        <v>25</v>
      </c>
      <c r="W1583" s="1" t="s">
        <v>25</v>
      </c>
      <c r="Y1583" s="1" t="str">
        <f>IFERROR(__xludf.DUMMYFUNCTION("UNIQUE(S1583:W1583, TRUE)"),"")</f>
        <v/>
      </c>
      <c r="AE1583" s="1" t="str">
        <f t="shared" ref="AE1583:AI1583" si="1583">IF($A1583&lt;&gt;"", COUNTIF($D1583:$H1583, "=" &amp; Y1583),"")</f>
        <v/>
      </c>
      <c r="AF1583" s="1" t="str">
        <f t="shared" si="1583"/>
        <v/>
      </c>
      <c r="AG1583" s="1" t="str">
        <f t="shared" si="1583"/>
        <v/>
      </c>
      <c r="AH1583" s="1" t="str">
        <f t="shared" si="1583"/>
        <v/>
      </c>
      <c r="AI1583" s="1" t="str">
        <f t="shared" si="1583"/>
        <v/>
      </c>
      <c r="AJ1583" s="1" t="str">
        <f t="shared" si="3"/>
        <v/>
      </c>
      <c r="AL1583" s="1" t="str">
        <f>IFERROR(__xludf.DUMMYFUNCTION("IFERROR(TRANSPOSE(SORT(TRANSPOSE(FILTER(AE1583:AI1583, AE1583:AI1583&lt;&gt;0)),1, FALSE)))"),"")</f>
        <v/>
      </c>
      <c r="AM1583" s="1" t="str">
        <f>IFERROR(__xludf.DUMMYFUNCTION("""COMPUTED_VALUE"""),"")</f>
        <v/>
      </c>
      <c r="AN1583" s="1" t="str">
        <f>IFERROR(__xludf.DUMMYFUNCTION("""COMPUTED_VALUE"""),"")</f>
        <v/>
      </c>
      <c r="AO1583" s="1" t="str">
        <f>IFERROR(__xludf.DUMMYFUNCTION("""COMPUTED_VALUE"""),"")</f>
        <v/>
      </c>
      <c r="AP1583" s="1" t="str">
        <f>IFERROR(__xludf.DUMMYFUNCTION("""COMPUTED_VALUE"""),"")</f>
        <v/>
      </c>
      <c r="AR1583" s="1" t="s">
        <v>25</v>
      </c>
      <c r="AS1583" s="1" t="s">
        <v>25</v>
      </c>
      <c r="AT1583" s="1" t="s">
        <v>25</v>
      </c>
      <c r="AU1583" s="1" t="s">
        <v>25</v>
      </c>
      <c r="AV1583" s="1" t="s">
        <v>25</v>
      </c>
      <c r="AY1583" s="1" t="s">
        <v>25</v>
      </c>
      <c r="AZ1583" s="1" t="s">
        <v>25</v>
      </c>
      <c r="BA1583" s="1" t="s">
        <v>25</v>
      </c>
      <c r="BB1583" s="1" t="s">
        <v>25</v>
      </c>
      <c r="BC1583" s="1" t="s">
        <v>25</v>
      </c>
      <c r="BD1583" s="1"/>
      <c r="BE1583" s="1"/>
      <c r="BF1583" s="1"/>
      <c r="BG1583" s="1"/>
      <c r="BH1583" s="1"/>
      <c r="BI1583" s="1"/>
      <c r="BJ1583" s="1"/>
      <c r="BL1583" s="1" t="s">
        <v>25</v>
      </c>
    </row>
    <row r="1584" ht="15.75" customHeight="1">
      <c r="A1584" s="1"/>
      <c r="B1584" s="1"/>
      <c r="C1584" s="1"/>
      <c r="D1584" s="1" t="s">
        <v>25</v>
      </c>
      <c r="E1584" s="1" t="s">
        <v>25</v>
      </c>
      <c r="F1584" s="1" t="s">
        <v>25</v>
      </c>
      <c r="G1584" s="1" t="s">
        <v>25</v>
      </c>
      <c r="H1584" s="1" t="s">
        <v>25</v>
      </c>
      <c r="M1584" s="1"/>
      <c r="N1584" s="1"/>
      <c r="O1584" s="1"/>
      <c r="P1584" s="1"/>
      <c r="Q1584" s="1"/>
      <c r="S1584" s="1" t="s">
        <v>25</v>
      </c>
      <c r="T1584" s="1" t="s">
        <v>25</v>
      </c>
      <c r="U1584" s="1" t="s">
        <v>25</v>
      </c>
      <c r="V1584" s="1" t="s">
        <v>25</v>
      </c>
      <c r="W1584" s="1" t="s">
        <v>25</v>
      </c>
      <c r="Y1584" s="1" t="str">
        <f>IFERROR(__xludf.DUMMYFUNCTION("UNIQUE(S1584:W1584, TRUE)"),"")</f>
        <v/>
      </c>
      <c r="AE1584" s="1" t="str">
        <f t="shared" ref="AE1584:AI1584" si="1584">IF($A1584&lt;&gt;"", COUNTIF($D1584:$H1584, "=" &amp; Y1584),"")</f>
        <v/>
      </c>
      <c r="AF1584" s="1" t="str">
        <f t="shared" si="1584"/>
        <v/>
      </c>
      <c r="AG1584" s="1" t="str">
        <f t="shared" si="1584"/>
        <v/>
      </c>
      <c r="AH1584" s="1" t="str">
        <f t="shared" si="1584"/>
        <v/>
      </c>
      <c r="AI1584" s="1" t="str">
        <f t="shared" si="1584"/>
        <v/>
      </c>
      <c r="AJ1584" s="1" t="str">
        <f t="shared" si="3"/>
        <v/>
      </c>
      <c r="AL1584" s="1" t="str">
        <f>IFERROR(__xludf.DUMMYFUNCTION("IFERROR(TRANSPOSE(SORT(TRANSPOSE(FILTER(AE1584:AI1584, AE1584:AI1584&lt;&gt;0)),1, FALSE)))"),"")</f>
        <v/>
      </c>
      <c r="AM1584" s="1" t="str">
        <f>IFERROR(__xludf.DUMMYFUNCTION("""COMPUTED_VALUE"""),"")</f>
        <v/>
      </c>
      <c r="AN1584" s="1" t="str">
        <f>IFERROR(__xludf.DUMMYFUNCTION("""COMPUTED_VALUE"""),"")</f>
        <v/>
      </c>
      <c r="AO1584" s="1" t="str">
        <f>IFERROR(__xludf.DUMMYFUNCTION("""COMPUTED_VALUE"""),"")</f>
        <v/>
      </c>
      <c r="AP1584" s="1" t="str">
        <f>IFERROR(__xludf.DUMMYFUNCTION("""COMPUTED_VALUE"""),"")</f>
        <v/>
      </c>
      <c r="AR1584" s="1" t="s">
        <v>25</v>
      </c>
      <c r="AS1584" s="1" t="s">
        <v>25</v>
      </c>
      <c r="AT1584" s="1" t="s">
        <v>25</v>
      </c>
      <c r="AU1584" s="1" t="s">
        <v>25</v>
      </c>
      <c r="AV1584" s="1" t="s">
        <v>25</v>
      </c>
      <c r="AY1584" s="1" t="s">
        <v>25</v>
      </c>
      <c r="AZ1584" s="1" t="s">
        <v>25</v>
      </c>
      <c r="BA1584" s="1" t="s">
        <v>25</v>
      </c>
      <c r="BB1584" s="1" t="s">
        <v>25</v>
      </c>
      <c r="BC1584" s="1" t="s">
        <v>25</v>
      </c>
      <c r="BD1584" s="1"/>
      <c r="BE1584" s="1"/>
      <c r="BF1584" s="1"/>
      <c r="BG1584" s="1"/>
      <c r="BH1584" s="1"/>
      <c r="BI1584" s="1"/>
      <c r="BJ1584" s="1"/>
      <c r="BL1584" s="1" t="s">
        <v>25</v>
      </c>
    </row>
    <row r="1585" ht="15.75" customHeight="1">
      <c r="A1585" s="1"/>
      <c r="B1585" s="1"/>
      <c r="C1585" s="1"/>
      <c r="D1585" s="1" t="s">
        <v>25</v>
      </c>
      <c r="E1585" s="1" t="s">
        <v>25</v>
      </c>
      <c r="F1585" s="1" t="s">
        <v>25</v>
      </c>
      <c r="G1585" s="1" t="s">
        <v>25</v>
      </c>
      <c r="H1585" s="1" t="s">
        <v>25</v>
      </c>
      <c r="M1585" s="1"/>
      <c r="N1585" s="1"/>
      <c r="O1585" s="1"/>
      <c r="P1585" s="1"/>
      <c r="Q1585" s="1"/>
      <c r="S1585" s="1" t="s">
        <v>25</v>
      </c>
      <c r="T1585" s="1" t="s">
        <v>25</v>
      </c>
      <c r="U1585" s="1" t="s">
        <v>25</v>
      </c>
      <c r="V1585" s="1" t="s">
        <v>25</v>
      </c>
      <c r="W1585" s="1" t="s">
        <v>25</v>
      </c>
      <c r="Y1585" s="1" t="str">
        <f>IFERROR(__xludf.DUMMYFUNCTION("UNIQUE(S1585:W1585, TRUE)"),"")</f>
        <v/>
      </c>
      <c r="AE1585" s="1" t="str">
        <f t="shared" ref="AE1585:AI1585" si="1585">IF($A1585&lt;&gt;"", COUNTIF($D1585:$H1585, "=" &amp; Y1585),"")</f>
        <v/>
      </c>
      <c r="AF1585" s="1" t="str">
        <f t="shared" si="1585"/>
        <v/>
      </c>
      <c r="AG1585" s="1" t="str">
        <f t="shared" si="1585"/>
        <v/>
      </c>
      <c r="AH1585" s="1" t="str">
        <f t="shared" si="1585"/>
        <v/>
      </c>
      <c r="AI1585" s="1" t="str">
        <f t="shared" si="1585"/>
        <v/>
      </c>
      <c r="AJ1585" s="1" t="str">
        <f t="shared" si="3"/>
        <v/>
      </c>
      <c r="AL1585" s="1" t="str">
        <f>IFERROR(__xludf.DUMMYFUNCTION("IFERROR(TRANSPOSE(SORT(TRANSPOSE(FILTER(AE1585:AI1585, AE1585:AI1585&lt;&gt;0)),1, FALSE)))"),"")</f>
        <v/>
      </c>
      <c r="AM1585" s="1" t="str">
        <f>IFERROR(__xludf.DUMMYFUNCTION("""COMPUTED_VALUE"""),"")</f>
        <v/>
      </c>
      <c r="AN1585" s="1" t="str">
        <f>IFERROR(__xludf.DUMMYFUNCTION("""COMPUTED_VALUE"""),"")</f>
        <v/>
      </c>
      <c r="AO1585" s="1" t="str">
        <f>IFERROR(__xludf.DUMMYFUNCTION("""COMPUTED_VALUE"""),"")</f>
        <v/>
      </c>
      <c r="AP1585" s="1" t="str">
        <f>IFERROR(__xludf.DUMMYFUNCTION("""COMPUTED_VALUE"""),"")</f>
        <v/>
      </c>
      <c r="AR1585" s="1" t="s">
        <v>25</v>
      </c>
      <c r="AS1585" s="1" t="s">
        <v>25</v>
      </c>
      <c r="AT1585" s="1" t="s">
        <v>25</v>
      </c>
      <c r="AU1585" s="1" t="s">
        <v>25</v>
      </c>
      <c r="AV1585" s="1" t="s">
        <v>25</v>
      </c>
      <c r="AY1585" s="1" t="s">
        <v>25</v>
      </c>
      <c r="AZ1585" s="1" t="s">
        <v>25</v>
      </c>
      <c r="BA1585" s="1" t="s">
        <v>25</v>
      </c>
      <c r="BB1585" s="1" t="s">
        <v>25</v>
      </c>
      <c r="BC1585" s="1" t="s">
        <v>25</v>
      </c>
      <c r="BD1585" s="1"/>
      <c r="BE1585" s="1"/>
      <c r="BF1585" s="1"/>
      <c r="BG1585" s="1"/>
      <c r="BH1585" s="1"/>
      <c r="BI1585" s="1"/>
      <c r="BJ1585" s="1"/>
      <c r="BL1585" s="1" t="s">
        <v>25</v>
      </c>
    </row>
    <row r="1586" ht="15.75" customHeight="1">
      <c r="A1586" s="1"/>
      <c r="B1586" s="1"/>
      <c r="C1586" s="1"/>
      <c r="D1586" s="1" t="s">
        <v>25</v>
      </c>
      <c r="E1586" s="1" t="s">
        <v>25</v>
      </c>
      <c r="F1586" s="1" t="s">
        <v>25</v>
      </c>
      <c r="G1586" s="1" t="s">
        <v>25</v>
      </c>
      <c r="H1586" s="1" t="s">
        <v>25</v>
      </c>
      <c r="M1586" s="1"/>
      <c r="N1586" s="1"/>
      <c r="O1586" s="1"/>
      <c r="P1586" s="1"/>
      <c r="Q1586" s="1"/>
      <c r="S1586" s="1" t="s">
        <v>25</v>
      </c>
      <c r="T1586" s="1" t="s">
        <v>25</v>
      </c>
      <c r="U1586" s="1" t="s">
        <v>25</v>
      </c>
      <c r="V1586" s="1" t="s">
        <v>25</v>
      </c>
      <c r="W1586" s="1" t="s">
        <v>25</v>
      </c>
      <c r="Y1586" s="1" t="str">
        <f>IFERROR(__xludf.DUMMYFUNCTION("UNIQUE(S1586:W1586, TRUE)"),"")</f>
        <v/>
      </c>
      <c r="AE1586" s="1" t="str">
        <f t="shared" ref="AE1586:AI1586" si="1586">IF($A1586&lt;&gt;"", COUNTIF($D1586:$H1586, "=" &amp; Y1586),"")</f>
        <v/>
      </c>
      <c r="AF1586" s="1" t="str">
        <f t="shared" si="1586"/>
        <v/>
      </c>
      <c r="AG1586" s="1" t="str">
        <f t="shared" si="1586"/>
        <v/>
      </c>
      <c r="AH1586" s="1" t="str">
        <f t="shared" si="1586"/>
        <v/>
      </c>
      <c r="AI1586" s="1" t="str">
        <f t="shared" si="1586"/>
        <v/>
      </c>
      <c r="AJ1586" s="1" t="str">
        <f t="shared" si="3"/>
        <v/>
      </c>
      <c r="AL1586" s="1" t="str">
        <f>IFERROR(__xludf.DUMMYFUNCTION("IFERROR(TRANSPOSE(SORT(TRANSPOSE(FILTER(AE1586:AI1586, AE1586:AI1586&lt;&gt;0)),1, FALSE)))"),"")</f>
        <v/>
      </c>
      <c r="AM1586" s="1" t="str">
        <f>IFERROR(__xludf.DUMMYFUNCTION("""COMPUTED_VALUE"""),"")</f>
        <v/>
      </c>
      <c r="AN1586" s="1" t="str">
        <f>IFERROR(__xludf.DUMMYFUNCTION("""COMPUTED_VALUE"""),"")</f>
        <v/>
      </c>
      <c r="AO1586" s="1" t="str">
        <f>IFERROR(__xludf.DUMMYFUNCTION("""COMPUTED_VALUE"""),"")</f>
        <v/>
      </c>
      <c r="AP1586" s="1" t="str">
        <f>IFERROR(__xludf.DUMMYFUNCTION("""COMPUTED_VALUE"""),"")</f>
        <v/>
      </c>
      <c r="AR1586" s="1" t="s">
        <v>25</v>
      </c>
      <c r="AS1586" s="1" t="s">
        <v>25</v>
      </c>
      <c r="AT1586" s="1" t="s">
        <v>25</v>
      </c>
      <c r="AU1586" s="1" t="s">
        <v>25</v>
      </c>
      <c r="AV1586" s="1" t="s">
        <v>25</v>
      </c>
      <c r="AY1586" s="1" t="s">
        <v>25</v>
      </c>
      <c r="AZ1586" s="1" t="s">
        <v>25</v>
      </c>
      <c r="BA1586" s="1" t="s">
        <v>25</v>
      </c>
      <c r="BB1586" s="1" t="s">
        <v>25</v>
      </c>
      <c r="BC1586" s="1" t="s">
        <v>25</v>
      </c>
      <c r="BD1586" s="1"/>
      <c r="BE1586" s="1"/>
      <c r="BF1586" s="1"/>
      <c r="BG1586" s="1"/>
      <c r="BH1586" s="1"/>
      <c r="BI1586" s="1"/>
      <c r="BJ1586" s="1"/>
      <c r="BL1586" s="1" t="s">
        <v>25</v>
      </c>
    </row>
    <row r="1587" ht="15.75" customHeight="1">
      <c r="A1587" s="1"/>
      <c r="B1587" s="1"/>
      <c r="C1587" s="1"/>
      <c r="D1587" s="1" t="s">
        <v>25</v>
      </c>
      <c r="E1587" s="1" t="s">
        <v>25</v>
      </c>
      <c r="F1587" s="1" t="s">
        <v>25</v>
      </c>
      <c r="G1587" s="1" t="s">
        <v>25</v>
      </c>
      <c r="H1587" s="1" t="s">
        <v>25</v>
      </c>
      <c r="M1587" s="1"/>
      <c r="N1587" s="1"/>
      <c r="O1587" s="1"/>
      <c r="P1587" s="1"/>
      <c r="Q1587" s="1"/>
      <c r="S1587" s="1" t="s">
        <v>25</v>
      </c>
      <c r="T1587" s="1" t="s">
        <v>25</v>
      </c>
      <c r="U1587" s="1" t="s">
        <v>25</v>
      </c>
      <c r="V1587" s="1" t="s">
        <v>25</v>
      </c>
      <c r="W1587" s="1" t="s">
        <v>25</v>
      </c>
      <c r="Y1587" s="1" t="str">
        <f>IFERROR(__xludf.DUMMYFUNCTION("UNIQUE(S1587:W1587, TRUE)"),"")</f>
        <v/>
      </c>
      <c r="AE1587" s="1" t="str">
        <f t="shared" ref="AE1587:AI1587" si="1587">IF($A1587&lt;&gt;"", COUNTIF($D1587:$H1587, "=" &amp; Y1587),"")</f>
        <v/>
      </c>
      <c r="AF1587" s="1" t="str">
        <f t="shared" si="1587"/>
        <v/>
      </c>
      <c r="AG1587" s="1" t="str">
        <f t="shared" si="1587"/>
        <v/>
      </c>
      <c r="AH1587" s="1" t="str">
        <f t="shared" si="1587"/>
        <v/>
      </c>
      <c r="AI1587" s="1" t="str">
        <f t="shared" si="1587"/>
        <v/>
      </c>
      <c r="AJ1587" s="1" t="str">
        <f t="shared" si="3"/>
        <v/>
      </c>
      <c r="AL1587" s="1" t="str">
        <f>IFERROR(__xludf.DUMMYFUNCTION("IFERROR(TRANSPOSE(SORT(TRANSPOSE(FILTER(AE1587:AI1587, AE1587:AI1587&lt;&gt;0)),1, FALSE)))"),"")</f>
        <v/>
      </c>
      <c r="AM1587" s="1" t="str">
        <f>IFERROR(__xludf.DUMMYFUNCTION("""COMPUTED_VALUE"""),"")</f>
        <v/>
      </c>
      <c r="AN1587" s="1" t="str">
        <f>IFERROR(__xludf.DUMMYFUNCTION("""COMPUTED_VALUE"""),"")</f>
        <v/>
      </c>
      <c r="AO1587" s="1" t="str">
        <f>IFERROR(__xludf.DUMMYFUNCTION("""COMPUTED_VALUE"""),"")</f>
        <v/>
      </c>
      <c r="AP1587" s="1" t="str">
        <f>IFERROR(__xludf.DUMMYFUNCTION("""COMPUTED_VALUE"""),"")</f>
        <v/>
      </c>
      <c r="AR1587" s="1" t="s">
        <v>25</v>
      </c>
      <c r="AS1587" s="1" t="s">
        <v>25</v>
      </c>
      <c r="AT1587" s="1" t="s">
        <v>25</v>
      </c>
      <c r="AU1587" s="1" t="s">
        <v>25</v>
      </c>
      <c r="AV1587" s="1" t="s">
        <v>25</v>
      </c>
      <c r="AY1587" s="1" t="s">
        <v>25</v>
      </c>
      <c r="AZ1587" s="1" t="s">
        <v>25</v>
      </c>
      <c r="BA1587" s="1" t="s">
        <v>25</v>
      </c>
      <c r="BB1587" s="1" t="s">
        <v>25</v>
      </c>
      <c r="BC1587" s="1" t="s">
        <v>25</v>
      </c>
      <c r="BD1587" s="1"/>
      <c r="BE1587" s="1"/>
      <c r="BF1587" s="1"/>
      <c r="BG1587" s="1"/>
      <c r="BH1587" s="1"/>
      <c r="BI1587" s="1"/>
      <c r="BJ1587" s="1"/>
      <c r="BL1587" s="1" t="s">
        <v>25</v>
      </c>
    </row>
    <row r="1588" ht="15.75" customHeight="1">
      <c r="A1588" s="1"/>
      <c r="B1588" s="1"/>
      <c r="C1588" s="1"/>
      <c r="D1588" s="1" t="s">
        <v>25</v>
      </c>
      <c r="E1588" s="1" t="s">
        <v>25</v>
      </c>
      <c r="F1588" s="1" t="s">
        <v>25</v>
      </c>
      <c r="G1588" s="1" t="s">
        <v>25</v>
      </c>
      <c r="H1588" s="1" t="s">
        <v>25</v>
      </c>
      <c r="M1588" s="1"/>
      <c r="N1588" s="1"/>
      <c r="O1588" s="1"/>
      <c r="P1588" s="1"/>
      <c r="Q1588" s="1"/>
      <c r="S1588" s="1" t="s">
        <v>25</v>
      </c>
      <c r="T1588" s="1" t="s">
        <v>25</v>
      </c>
      <c r="U1588" s="1" t="s">
        <v>25</v>
      </c>
      <c r="V1588" s="1" t="s">
        <v>25</v>
      </c>
      <c r="W1588" s="1" t="s">
        <v>25</v>
      </c>
      <c r="Y1588" s="1" t="str">
        <f>IFERROR(__xludf.DUMMYFUNCTION("UNIQUE(S1588:W1588, TRUE)"),"")</f>
        <v/>
      </c>
      <c r="AE1588" s="1" t="str">
        <f t="shared" ref="AE1588:AI1588" si="1588">IF($A1588&lt;&gt;"", COUNTIF($D1588:$H1588, "=" &amp; Y1588),"")</f>
        <v/>
      </c>
      <c r="AF1588" s="1" t="str">
        <f t="shared" si="1588"/>
        <v/>
      </c>
      <c r="AG1588" s="1" t="str">
        <f t="shared" si="1588"/>
        <v/>
      </c>
      <c r="AH1588" s="1" t="str">
        <f t="shared" si="1588"/>
        <v/>
      </c>
      <c r="AI1588" s="1" t="str">
        <f t="shared" si="1588"/>
        <v/>
      </c>
      <c r="AJ1588" s="1" t="str">
        <f t="shared" si="3"/>
        <v/>
      </c>
      <c r="AL1588" s="1" t="str">
        <f>IFERROR(__xludf.DUMMYFUNCTION("IFERROR(TRANSPOSE(SORT(TRANSPOSE(FILTER(AE1588:AI1588, AE1588:AI1588&lt;&gt;0)),1, FALSE)))"),"")</f>
        <v/>
      </c>
      <c r="AM1588" s="1" t="str">
        <f>IFERROR(__xludf.DUMMYFUNCTION("""COMPUTED_VALUE"""),"")</f>
        <v/>
      </c>
      <c r="AN1588" s="1" t="str">
        <f>IFERROR(__xludf.DUMMYFUNCTION("""COMPUTED_VALUE"""),"")</f>
        <v/>
      </c>
      <c r="AO1588" s="1" t="str">
        <f>IFERROR(__xludf.DUMMYFUNCTION("""COMPUTED_VALUE"""),"")</f>
        <v/>
      </c>
      <c r="AP1588" s="1" t="str">
        <f>IFERROR(__xludf.DUMMYFUNCTION("""COMPUTED_VALUE"""),"")</f>
        <v/>
      </c>
      <c r="AR1588" s="1" t="s">
        <v>25</v>
      </c>
      <c r="AS1588" s="1" t="s">
        <v>25</v>
      </c>
      <c r="AT1588" s="1" t="s">
        <v>25</v>
      </c>
      <c r="AU1588" s="1" t="s">
        <v>25</v>
      </c>
      <c r="AV1588" s="1" t="s">
        <v>25</v>
      </c>
      <c r="AY1588" s="1" t="s">
        <v>25</v>
      </c>
      <c r="AZ1588" s="1" t="s">
        <v>25</v>
      </c>
      <c r="BA1588" s="1" t="s">
        <v>25</v>
      </c>
      <c r="BB1588" s="1" t="s">
        <v>25</v>
      </c>
      <c r="BC1588" s="1" t="s">
        <v>25</v>
      </c>
      <c r="BD1588" s="1"/>
      <c r="BE1588" s="1"/>
      <c r="BF1588" s="1"/>
      <c r="BG1588" s="1"/>
      <c r="BH1588" s="1"/>
      <c r="BI1588" s="1"/>
      <c r="BJ1588" s="1"/>
      <c r="BL1588" s="1" t="s">
        <v>25</v>
      </c>
    </row>
    <row r="1589" ht="15.75" customHeight="1">
      <c r="A1589" s="1"/>
      <c r="B1589" s="1"/>
      <c r="C1589" s="1"/>
      <c r="D1589" s="1" t="s">
        <v>25</v>
      </c>
      <c r="E1589" s="1" t="s">
        <v>25</v>
      </c>
      <c r="F1589" s="1" t="s">
        <v>25</v>
      </c>
      <c r="G1589" s="1" t="s">
        <v>25</v>
      </c>
      <c r="H1589" s="1" t="s">
        <v>25</v>
      </c>
      <c r="M1589" s="1"/>
      <c r="N1589" s="1"/>
      <c r="O1589" s="1"/>
      <c r="P1589" s="1"/>
      <c r="Q1589" s="1"/>
      <c r="S1589" s="1" t="s">
        <v>25</v>
      </c>
      <c r="T1589" s="1" t="s">
        <v>25</v>
      </c>
      <c r="U1589" s="1" t="s">
        <v>25</v>
      </c>
      <c r="V1589" s="1" t="s">
        <v>25</v>
      </c>
      <c r="W1589" s="1" t="s">
        <v>25</v>
      </c>
      <c r="Y1589" s="1" t="str">
        <f>IFERROR(__xludf.DUMMYFUNCTION("UNIQUE(S1589:W1589, TRUE)"),"")</f>
        <v/>
      </c>
      <c r="AE1589" s="1" t="str">
        <f t="shared" ref="AE1589:AI1589" si="1589">IF($A1589&lt;&gt;"", COUNTIF($D1589:$H1589, "=" &amp; Y1589),"")</f>
        <v/>
      </c>
      <c r="AF1589" s="1" t="str">
        <f t="shared" si="1589"/>
        <v/>
      </c>
      <c r="AG1589" s="1" t="str">
        <f t="shared" si="1589"/>
        <v/>
      </c>
      <c r="AH1589" s="1" t="str">
        <f t="shared" si="1589"/>
        <v/>
      </c>
      <c r="AI1589" s="1" t="str">
        <f t="shared" si="1589"/>
        <v/>
      </c>
      <c r="AJ1589" s="1" t="str">
        <f t="shared" si="3"/>
        <v/>
      </c>
      <c r="AL1589" s="1" t="str">
        <f>IFERROR(__xludf.DUMMYFUNCTION("IFERROR(TRANSPOSE(SORT(TRANSPOSE(FILTER(AE1589:AI1589, AE1589:AI1589&lt;&gt;0)),1, FALSE)))"),"")</f>
        <v/>
      </c>
      <c r="AM1589" s="1" t="str">
        <f>IFERROR(__xludf.DUMMYFUNCTION("""COMPUTED_VALUE"""),"")</f>
        <v/>
      </c>
      <c r="AN1589" s="1" t="str">
        <f>IFERROR(__xludf.DUMMYFUNCTION("""COMPUTED_VALUE"""),"")</f>
        <v/>
      </c>
      <c r="AO1589" s="1" t="str">
        <f>IFERROR(__xludf.DUMMYFUNCTION("""COMPUTED_VALUE"""),"")</f>
        <v/>
      </c>
      <c r="AP1589" s="1" t="str">
        <f>IFERROR(__xludf.DUMMYFUNCTION("""COMPUTED_VALUE"""),"")</f>
        <v/>
      </c>
      <c r="AR1589" s="1" t="s">
        <v>25</v>
      </c>
      <c r="AS1589" s="1" t="s">
        <v>25</v>
      </c>
      <c r="AT1589" s="1" t="s">
        <v>25</v>
      </c>
      <c r="AU1589" s="1" t="s">
        <v>25</v>
      </c>
      <c r="AV1589" s="1" t="s">
        <v>25</v>
      </c>
      <c r="AY1589" s="1" t="s">
        <v>25</v>
      </c>
      <c r="AZ1589" s="1" t="s">
        <v>25</v>
      </c>
      <c r="BA1589" s="1" t="s">
        <v>25</v>
      </c>
      <c r="BB1589" s="1" t="s">
        <v>25</v>
      </c>
      <c r="BC1589" s="1" t="s">
        <v>25</v>
      </c>
      <c r="BD1589" s="1"/>
      <c r="BE1589" s="1"/>
      <c r="BF1589" s="1"/>
      <c r="BG1589" s="1"/>
      <c r="BH1589" s="1"/>
      <c r="BI1589" s="1"/>
      <c r="BJ1589" s="1"/>
      <c r="BL1589" s="1" t="s">
        <v>25</v>
      </c>
    </row>
    <row r="1590" ht="15.75" customHeight="1">
      <c r="A1590" s="1"/>
      <c r="B1590" s="1"/>
      <c r="C1590" s="1"/>
      <c r="D1590" s="1" t="s">
        <v>25</v>
      </c>
      <c r="E1590" s="1" t="s">
        <v>25</v>
      </c>
      <c r="F1590" s="1" t="s">
        <v>25</v>
      </c>
      <c r="G1590" s="1" t="s">
        <v>25</v>
      </c>
      <c r="H1590" s="1" t="s">
        <v>25</v>
      </c>
      <c r="M1590" s="1"/>
      <c r="N1590" s="1"/>
      <c r="O1590" s="1"/>
      <c r="P1590" s="1"/>
      <c r="Q1590" s="1"/>
      <c r="S1590" s="1" t="s">
        <v>25</v>
      </c>
      <c r="T1590" s="1" t="s">
        <v>25</v>
      </c>
      <c r="U1590" s="1" t="s">
        <v>25</v>
      </c>
      <c r="V1590" s="1" t="s">
        <v>25</v>
      </c>
      <c r="W1590" s="1" t="s">
        <v>25</v>
      </c>
      <c r="Y1590" s="1" t="str">
        <f>IFERROR(__xludf.DUMMYFUNCTION("UNIQUE(S1590:W1590, TRUE)"),"")</f>
        <v/>
      </c>
      <c r="AE1590" s="1" t="str">
        <f t="shared" ref="AE1590:AI1590" si="1590">IF($A1590&lt;&gt;"", COUNTIF($D1590:$H1590, "=" &amp; Y1590),"")</f>
        <v/>
      </c>
      <c r="AF1590" s="1" t="str">
        <f t="shared" si="1590"/>
        <v/>
      </c>
      <c r="AG1590" s="1" t="str">
        <f t="shared" si="1590"/>
        <v/>
      </c>
      <c r="AH1590" s="1" t="str">
        <f t="shared" si="1590"/>
        <v/>
      </c>
      <c r="AI1590" s="1" t="str">
        <f t="shared" si="1590"/>
        <v/>
      </c>
      <c r="AJ1590" s="1" t="str">
        <f t="shared" si="3"/>
        <v/>
      </c>
      <c r="AL1590" s="1" t="str">
        <f>IFERROR(__xludf.DUMMYFUNCTION("IFERROR(TRANSPOSE(SORT(TRANSPOSE(FILTER(AE1590:AI1590, AE1590:AI1590&lt;&gt;0)),1, FALSE)))"),"")</f>
        <v/>
      </c>
      <c r="AM1590" s="1" t="str">
        <f>IFERROR(__xludf.DUMMYFUNCTION("""COMPUTED_VALUE"""),"")</f>
        <v/>
      </c>
      <c r="AN1590" s="1" t="str">
        <f>IFERROR(__xludf.DUMMYFUNCTION("""COMPUTED_VALUE"""),"")</f>
        <v/>
      </c>
      <c r="AO1590" s="1" t="str">
        <f>IFERROR(__xludf.DUMMYFUNCTION("""COMPUTED_VALUE"""),"")</f>
        <v/>
      </c>
      <c r="AP1590" s="1" t="str">
        <f>IFERROR(__xludf.DUMMYFUNCTION("""COMPUTED_VALUE"""),"")</f>
        <v/>
      </c>
      <c r="AR1590" s="1" t="s">
        <v>25</v>
      </c>
      <c r="AS1590" s="1" t="s">
        <v>25</v>
      </c>
      <c r="AT1590" s="1" t="s">
        <v>25</v>
      </c>
      <c r="AU1590" s="1" t="s">
        <v>25</v>
      </c>
      <c r="AV1590" s="1" t="s">
        <v>25</v>
      </c>
      <c r="AY1590" s="1" t="s">
        <v>25</v>
      </c>
      <c r="AZ1590" s="1" t="s">
        <v>25</v>
      </c>
      <c r="BA1590" s="1" t="s">
        <v>25</v>
      </c>
      <c r="BB1590" s="1" t="s">
        <v>25</v>
      </c>
      <c r="BC1590" s="1" t="s">
        <v>25</v>
      </c>
      <c r="BD1590" s="1"/>
      <c r="BE1590" s="1"/>
      <c r="BF1590" s="1"/>
      <c r="BG1590" s="1"/>
      <c r="BH1590" s="1"/>
      <c r="BI1590" s="1"/>
      <c r="BJ1590" s="1"/>
      <c r="BL1590" s="1" t="s">
        <v>25</v>
      </c>
    </row>
    <row r="1591" ht="15.75" customHeight="1">
      <c r="A1591" s="1"/>
      <c r="B1591" s="1"/>
      <c r="C1591" s="1"/>
      <c r="D1591" s="1" t="s">
        <v>25</v>
      </c>
      <c r="E1591" s="1" t="s">
        <v>25</v>
      </c>
      <c r="F1591" s="1" t="s">
        <v>25</v>
      </c>
      <c r="G1591" s="1" t="s">
        <v>25</v>
      </c>
      <c r="H1591" s="1" t="s">
        <v>25</v>
      </c>
      <c r="M1591" s="1"/>
      <c r="N1591" s="1"/>
      <c r="O1591" s="1"/>
      <c r="P1591" s="1"/>
      <c r="Q1591" s="1"/>
      <c r="S1591" s="1" t="s">
        <v>25</v>
      </c>
      <c r="T1591" s="1" t="s">
        <v>25</v>
      </c>
      <c r="U1591" s="1" t="s">
        <v>25</v>
      </c>
      <c r="V1591" s="1" t="s">
        <v>25</v>
      </c>
      <c r="W1591" s="1" t="s">
        <v>25</v>
      </c>
      <c r="Y1591" s="1" t="str">
        <f>IFERROR(__xludf.DUMMYFUNCTION("UNIQUE(S1591:W1591, TRUE)"),"")</f>
        <v/>
      </c>
      <c r="AE1591" s="1" t="str">
        <f t="shared" ref="AE1591:AI1591" si="1591">IF($A1591&lt;&gt;"", COUNTIF($D1591:$H1591, "=" &amp; Y1591),"")</f>
        <v/>
      </c>
      <c r="AF1591" s="1" t="str">
        <f t="shared" si="1591"/>
        <v/>
      </c>
      <c r="AG1591" s="1" t="str">
        <f t="shared" si="1591"/>
        <v/>
      </c>
      <c r="AH1591" s="1" t="str">
        <f t="shared" si="1591"/>
        <v/>
      </c>
      <c r="AI1591" s="1" t="str">
        <f t="shared" si="1591"/>
        <v/>
      </c>
      <c r="AJ1591" s="1" t="str">
        <f t="shared" si="3"/>
        <v/>
      </c>
      <c r="AL1591" s="1" t="str">
        <f>IFERROR(__xludf.DUMMYFUNCTION("IFERROR(TRANSPOSE(SORT(TRANSPOSE(FILTER(AE1591:AI1591, AE1591:AI1591&lt;&gt;0)),1, FALSE)))"),"")</f>
        <v/>
      </c>
      <c r="AM1591" s="1" t="str">
        <f>IFERROR(__xludf.DUMMYFUNCTION("""COMPUTED_VALUE"""),"")</f>
        <v/>
      </c>
      <c r="AN1591" s="1" t="str">
        <f>IFERROR(__xludf.DUMMYFUNCTION("""COMPUTED_VALUE"""),"")</f>
        <v/>
      </c>
      <c r="AO1591" s="1" t="str">
        <f>IFERROR(__xludf.DUMMYFUNCTION("""COMPUTED_VALUE"""),"")</f>
        <v/>
      </c>
      <c r="AP1591" s="1" t="str">
        <f>IFERROR(__xludf.DUMMYFUNCTION("""COMPUTED_VALUE"""),"")</f>
        <v/>
      </c>
      <c r="AR1591" s="1" t="s">
        <v>25</v>
      </c>
      <c r="AS1591" s="1" t="s">
        <v>25</v>
      </c>
      <c r="AT1591" s="1" t="s">
        <v>25</v>
      </c>
      <c r="AU1591" s="1" t="s">
        <v>25</v>
      </c>
      <c r="AV1591" s="1" t="s">
        <v>25</v>
      </c>
      <c r="AY1591" s="1" t="s">
        <v>25</v>
      </c>
      <c r="AZ1591" s="1" t="s">
        <v>25</v>
      </c>
      <c r="BA1591" s="1" t="s">
        <v>25</v>
      </c>
      <c r="BB1591" s="1" t="s">
        <v>25</v>
      </c>
      <c r="BC1591" s="1" t="s">
        <v>25</v>
      </c>
      <c r="BD1591" s="1"/>
      <c r="BE1591" s="1"/>
      <c r="BF1591" s="1"/>
      <c r="BG1591" s="1"/>
      <c r="BH1591" s="1"/>
      <c r="BI1591" s="1"/>
      <c r="BJ1591" s="1"/>
      <c r="BL1591" s="1" t="s">
        <v>25</v>
      </c>
    </row>
    <row r="1592" ht="15.75" customHeight="1">
      <c r="A1592" s="1"/>
      <c r="B1592" s="1"/>
      <c r="C1592" s="1"/>
      <c r="D1592" s="1" t="s">
        <v>25</v>
      </c>
      <c r="E1592" s="1" t="s">
        <v>25</v>
      </c>
      <c r="F1592" s="1" t="s">
        <v>25</v>
      </c>
      <c r="G1592" s="1" t="s">
        <v>25</v>
      </c>
      <c r="H1592" s="1" t="s">
        <v>25</v>
      </c>
      <c r="M1592" s="1"/>
      <c r="N1592" s="1"/>
      <c r="O1592" s="1"/>
      <c r="P1592" s="1"/>
      <c r="Q1592" s="1"/>
      <c r="S1592" s="1" t="s">
        <v>25</v>
      </c>
      <c r="T1592" s="1" t="s">
        <v>25</v>
      </c>
      <c r="U1592" s="1" t="s">
        <v>25</v>
      </c>
      <c r="V1592" s="1" t="s">
        <v>25</v>
      </c>
      <c r="W1592" s="1" t="s">
        <v>25</v>
      </c>
      <c r="Y1592" s="1" t="str">
        <f>IFERROR(__xludf.DUMMYFUNCTION("UNIQUE(S1592:W1592, TRUE)"),"")</f>
        <v/>
      </c>
      <c r="AE1592" s="1" t="str">
        <f t="shared" ref="AE1592:AI1592" si="1592">IF($A1592&lt;&gt;"", COUNTIF($D1592:$H1592, "=" &amp; Y1592),"")</f>
        <v/>
      </c>
      <c r="AF1592" s="1" t="str">
        <f t="shared" si="1592"/>
        <v/>
      </c>
      <c r="AG1592" s="1" t="str">
        <f t="shared" si="1592"/>
        <v/>
      </c>
      <c r="AH1592" s="1" t="str">
        <f t="shared" si="1592"/>
        <v/>
      </c>
      <c r="AI1592" s="1" t="str">
        <f t="shared" si="1592"/>
        <v/>
      </c>
      <c r="AJ1592" s="1" t="str">
        <f t="shared" si="3"/>
        <v/>
      </c>
      <c r="AL1592" s="1" t="str">
        <f>IFERROR(__xludf.DUMMYFUNCTION("IFERROR(TRANSPOSE(SORT(TRANSPOSE(FILTER(AE1592:AI1592, AE1592:AI1592&lt;&gt;0)),1, FALSE)))"),"")</f>
        <v/>
      </c>
      <c r="AM1592" s="1" t="str">
        <f>IFERROR(__xludf.DUMMYFUNCTION("""COMPUTED_VALUE"""),"")</f>
        <v/>
      </c>
      <c r="AN1592" s="1" t="str">
        <f>IFERROR(__xludf.DUMMYFUNCTION("""COMPUTED_VALUE"""),"")</f>
        <v/>
      </c>
      <c r="AO1592" s="1" t="str">
        <f>IFERROR(__xludf.DUMMYFUNCTION("""COMPUTED_VALUE"""),"")</f>
        <v/>
      </c>
      <c r="AP1592" s="1" t="str">
        <f>IFERROR(__xludf.DUMMYFUNCTION("""COMPUTED_VALUE"""),"")</f>
        <v/>
      </c>
      <c r="AR1592" s="1" t="s">
        <v>25</v>
      </c>
      <c r="AS1592" s="1" t="s">
        <v>25</v>
      </c>
      <c r="AT1592" s="1" t="s">
        <v>25</v>
      </c>
      <c r="AU1592" s="1" t="s">
        <v>25</v>
      </c>
      <c r="AV1592" s="1" t="s">
        <v>25</v>
      </c>
      <c r="AY1592" s="1" t="s">
        <v>25</v>
      </c>
      <c r="AZ1592" s="1" t="s">
        <v>25</v>
      </c>
      <c r="BA1592" s="1" t="s">
        <v>25</v>
      </c>
      <c r="BB1592" s="1" t="s">
        <v>25</v>
      </c>
      <c r="BC1592" s="1" t="s">
        <v>25</v>
      </c>
      <c r="BD1592" s="1"/>
      <c r="BE1592" s="1"/>
      <c r="BF1592" s="1"/>
      <c r="BG1592" s="1"/>
      <c r="BH1592" s="1"/>
      <c r="BI1592" s="1"/>
      <c r="BJ1592" s="1"/>
      <c r="BL1592" s="1" t="s">
        <v>25</v>
      </c>
    </row>
    <row r="1593" ht="15.75" customHeight="1">
      <c r="A1593" s="1"/>
      <c r="B1593" s="1"/>
      <c r="C1593" s="1"/>
      <c r="D1593" s="1" t="s">
        <v>25</v>
      </c>
      <c r="E1593" s="1" t="s">
        <v>25</v>
      </c>
      <c r="F1593" s="1" t="s">
        <v>25</v>
      </c>
      <c r="G1593" s="1" t="s">
        <v>25</v>
      </c>
      <c r="H1593" s="1" t="s">
        <v>25</v>
      </c>
      <c r="M1593" s="1"/>
      <c r="N1593" s="1"/>
      <c r="O1593" s="1"/>
      <c r="P1593" s="1"/>
      <c r="Q1593" s="1"/>
      <c r="S1593" s="1" t="s">
        <v>25</v>
      </c>
      <c r="T1593" s="1" t="s">
        <v>25</v>
      </c>
      <c r="U1593" s="1" t="s">
        <v>25</v>
      </c>
      <c r="V1593" s="1" t="s">
        <v>25</v>
      </c>
      <c r="W1593" s="1" t="s">
        <v>25</v>
      </c>
      <c r="Y1593" s="1" t="str">
        <f>IFERROR(__xludf.DUMMYFUNCTION("UNIQUE(S1593:W1593, TRUE)"),"")</f>
        <v/>
      </c>
      <c r="AE1593" s="1" t="str">
        <f t="shared" ref="AE1593:AI1593" si="1593">IF($A1593&lt;&gt;"", COUNTIF($D1593:$H1593, "=" &amp; Y1593),"")</f>
        <v/>
      </c>
      <c r="AF1593" s="1" t="str">
        <f t="shared" si="1593"/>
        <v/>
      </c>
      <c r="AG1593" s="1" t="str">
        <f t="shared" si="1593"/>
        <v/>
      </c>
      <c r="AH1593" s="1" t="str">
        <f t="shared" si="1593"/>
        <v/>
      </c>
      <c r="AI1593" s="1" t="str">
        <f t="shared" si="1593"/>
        <v/>
      </c>
      <c r="AJ1593" s="1" t="str">
        <f t="shared" si="3"/>
        <v/>
      </c>
      <c r="AL1593" s="1" t="str">
        <f>IFERROR(__xludf.DUMMYFUNCTION("IFERROR(TRANSPOSE(SORT(TRANSPOSE(FILTER(AE1593:AI1593, AE1593:AI1593&lt;&gt;0)),1, FALSE)))"),"")</f>
        <v/>
      </c>
      <c r="AM1593" s="1" t="str">
        <f>IFERROR(__xludf.DUMMYFUNCTION("""COMPUTED_VALUE"""),"")</f>
        <v/>
      </c>
      <c r="AN1593" s="1" t="str">
        <f>IFERROR(__xludf.DUMMYFUNCTION("""COMPUTED_VALUE"""),"")</f>
        <v/>
      </c>
      <c r="AO1593" s="1" t="str">
        <f>IFERROR(__xludf.DUMMYFUNCTION("""COMPUTED_VALUE"""),"")</f>
        <v/>
      </c>
      <c r="AP1593" s="1" t="str">
        <f>IFERROR(__xludf.DUMMYFUNCTION("""COMPUTED_VALUE"""),"")</f>
        <v/>
      </c>
      <c r="AR1593" s="1" t="s">
        <v>25</v>
      </c>
      <c r="AS1593" s="1" t="s">
        <v>25</v>
      </c>
      <c r="AT1593" s="1" t="s">
        <v>25</v>
      </c>
      <c r="AU1593" s="1" t="s">
        <v>25</v>
      </c>
      <c r="AV1593" s="1" t="s">
        <v>25</v>
      </c>
      <c r="AY1593" s="1" t="s">
        <v>25</v>
      </c>
      <c r="AZ1593" s="1" t="s">
        <v>25</v>
      </c>
      <c r="BA1593" s="1" t="s">
        <v>25</v>
      </c>
      <c r="BB1593" s="1" t="s">
        <v>25</v>
      </c>
      <c r="BC1593" s="1" t="s">
        <v>25</v>
      </c>
      <c r="BD1593" s="1"/>
      <c r="BE1593" s="1"/>
      <c r="BF1593" s="1"/>
      <c r="BG1593" s="1"/>
      <c r="BH1593" s="1"/>
      <c r="BI1593" s="1"/>
      <c r="BJ1593" s="1"/>
      <c r="BL1593" s="1" t="s">
        <v>25</v>
      </c>
    </row>
    <row r="1594" ht="15.75" customHeight="1">
      <c r="A1594" s="1"/>
      <c r="B1594" s="1"/>
      <c r="C1594" s="1"/>
      <c r="D1594" s="1" t="s">
        <v>25</v>
      </c>
      <c r="E1594" s="1" t="s">
        <v>25</v>
      </c>
      <c r="F1594" s="1" t="s">
        <v>25</v>
      </c>
      <c r="G1594" s="1" t="s">
        <v>25</v>
      </c>
      <c r="H1594" s="1" t="s">
        <v>25</v>
      </c>
      <c r="M1594" s="1"/>
      <c r="N1594" s="1"/>
      <c r="O1594" s="1"/>
      <c r="P1594" s="1"/>
      <c r="Q1594" s="1"/>
      <c r="S1594" s="1" t="s">
        <v>25</v>
      </c>
      <c r="T1594" s="1" t="s">
        <v>25</v>
      </c>
      <c r="U1594" s="1" t="s">
        <v>25</v>
      </c>
      <c r="V1594" s="1" t="s">
        <v>25</v>
      </c>
      <c r="W1594" s="1" t="s">
        <v>25</v>
      </c>
      <c r="Y1594" s="1" t="str">
        <f>IFERROR(__xludf.DUMMYFUNCTION("UNIQUE(S1594:W1594, TRUE)"),"")</f>
        <v/>
      </c>
      <c r="AE1594" s="1" t="str">
        <f t="shared" ref="AE1594:AI1594" si="1594">IF($A1594&lt;&gt;"", COUNTIF($D1594:$H1594, "=" &amp; Y1594),"")</f>
        <v/>
      </c>
      <c r="AF1594" s="1" t="str">
        <f t="shared" si="1594"/>
        <v/>
      </c>
      <c r="AG1594" s="1" t="str">
        <f t="shared" si="1594"/>
        <v/>
      </c>
      <c r="AH1594" s="1" t="str">
        <f t="shared" si="1594"/>
        <v/>
      </c>
      <c r="AI1594" s="1" t="str">
        <f t="shared" si="1594"/>
        <v/>
      </c>
      <c r="AJ1594" s="1" t="str">
        <f t="shared" si="3"/>
        <v/>
      </c>
      <c r="AL1594" s="1" t="str">
        <f>IFERROR(__xludf.DUMMYFUNCTION("IFERROR(TRANSPOSE(SORT(TRANSPOSE(FILTER(AE1594:AI1594, AE1594:AI1594&lt;&gt;0)),1, FALSE)))"),"")</f>
        <v/>
      </c>
      <c r="AM1594" s="1" t="str">
        <f>IFERROR(__xludf.DUMMYFUNCTION("""COMPUTED_VALUE"""),"")</f>
        <v/>
      </c>
      <c r="AN1594" s="1" t="str">
        <f>IFERROR(__xludf.DUMMYFUNCTION("""COMPUTED_VALUE"""),"")</f>
        <v/>
      </c>
      <c r="AO1594" s="1" t="str">
        <f>IFERROR(__xludf.DUMMYFUNCTION("""COMPUTED_VALUE"""),"")</f>
        <v/>
      </c>
      <c r="AP1594" s="1" t="str">
        <f>IFERROR(__xludf.DUMMYFUNCTION("""COMPUTED_VALUE"""),"")</f>
        <v/>
      </c>
      <c r="AR1594" s="1" t="s">
        <v>25</v>
      </c>
      <c r="AS1594" s="1" t="s">
        <v>25</v>
      </c>
      <c r="AT1594" s="1" t="s">
        <v>25</v>
      </c>
      <c r="AU1594" s="1" t="s">
        <v>25</v>
      </c>
      <c r="AV1594" s="1" t="s">
        <v>25</v>
      </c>
      <c r="AY1594" s="1" t="s">
        <v>25</v>
      </c>
      <c r="AZ1594" s="1" t="s">
        <v>25</v>
      </c>
      <c r="BA1594" s="1" t="s">
        <v>25</v>
      </c>
      <c r="BB1594" s="1" t="s">
        <v>25</v>
      </c>
      <c r="BC1594" s="1" t="s">
        <v>25</v>
      </c>
      <c r="BD1594" s="1"/>
      <c r="BE1594" s="1"/>
      <c r="BF1594" s="1"/>
      <c r="BG1594" s="1"/>
      <c r="BH1594" s="1"/>
      <c r="BI1594" s="1"/>
      <c r="BJ1594" s="1"/>
      <c r="BL1594" s="1" t="s">
        <v>25</v>
      </c>
    </row>
    <row r="1595" ht="15.75" customHeight="1">
      <c r="A1595" s="1"/>
      <c r="B1595" s="1"/>
      <c r="C1595" s="1"/>
      <c r="D1595" s="1" t="s">
        <v>25</v>
      </c>
      <c r="E1595" s="1" t="s">
        <v>25</v>
      </c>
      <c r="F1595" s="1" t="s">
        <v>25</v>
      </c>
      <c r="G1595" s="1" t="s">
        <v>25</v>
      </c>
      <c r="H1595" s="1" t="s">
        <v>25</v>
      </c>
      <c r="M1595" s="1"/>
      <c r="N1595" s="1"/>
      <c r="O1595" s="1"/>
      <c r="P1595" s="1"/>
      <c r="Q1595" s="1"/>
      <c r="S1595" s="1" t="s">
        <v>25</v>
      </c>
      <c r="T1595" s="1" t="s">
        <v>25</v>
      </c>
      <c r="U1595" s="1" t="s">
        <v>25</v>
      </c>
      <c r="V1595" s="1" t="s">
        <v>25</v>
      </c>
      <c r="W1595" s="1" t="s">
        <v>25</v>
      </c>
      <c r="Y1595" s="1" t="str">
        <f>IFERROR(__xludf.DUMMYFUNCTION("UNIQUE(S1595:W1595, TRUE)"),"")</f>
        <v/>
      </c>
      <c r="AE1595" s="1" t="str">
        <f t="shared" ref="AE1595:AI1595" si="1595">IF($A1595&lt;&gt;"", COUNTIF($D1595:$H1595, "=" &amp; Y1595),"")</f>
        <v/>
      </c>
      <c r="AF1595" s="1" t="str">
        <f t="shared" si="1595"/>
        <v/>
      </c>
      <c r="AG1595" s="1" t="str">
        <f t="shared" si="1595"/>
        <v/>
      </c>
      <c r="AH1595" s="1" t="str">
        <f t="shared" si="1595"/>
        <v/>
      </c>
      <c r="AI1595" s="1" t="str">
        <f t="shared" si="1595"/>
        <v/>
      </c>
      <c r="AJ1595" s="1" t="str">
        <f t="shared" si="3"/>
        <v/>
      </c>
      <c r="AL1595" s="1" t="str">
        <f>IFERROR(__xludf.DUMMYFUNCTION("IFERROR(TRANSPOSE(SORT(TRANSPOSE(FILTER(AE1595:AI1595, AE1595:AI1595&lt;&gt;0)),1, FALSE)))"),"")</f>
        <v/>
      </c>
      <c r="AM1595" s="1" t="str">
        <f>IFERROR(__xludf.DUMMYFUNCTION("""COMPUTED_VALUE"""),"")</f>
        <v/>
      </c>
      <c r="AN1595" s="1" t="str">
        <f>IFERROR(__xludf.DUMMYFUNCTION("""COMPUTED_VALUE"""),"")</f>
        <v/>
      </c>
      <c r="AO1595" s="1" t="str">
        <f>IFERROR(__xludf.DUMMYFUNCTION("""COMPUTED_VALUE"""),"")</f>
        <v/>
      </c>
      <c r="AP1595" s="1" t="str">
        <f>IFERROR(__xludf.DUMMYFUNCTION("""COMPUTED_VALUE"""),"")</f>
        <v/>
      </c>
      <c r="AR1595" s="1" t="s">
        <v>25</v>
      </c>
      <c r="AS1595" s="1" t="s">
        <v>25</v>
      </c>
      <c r="AT1595" s="1" t="s">
        <v>25</v>
      </c>
      <c r="AU1595" s="1" t="s">
        <v>25</v>
      </c>
      <c r="AV1595" s="1" t="s">
        <v>25</v>
      </c>
      <c r="AY1595" s="1" t="s">
        <v>25</v>
      </c>
      <c r="AZ1595" s="1" t="s">
        <v>25</v>
      </c>
      <c r="BA1595" s="1" t="s">
        <v>25</v>
      </c>
      <c r="BB1595" s="1" t="s">
        <v>25</v>
      </c>
      <c r="BC1595" s="1" t="s">
        <v>25</v>
      </c>
      <c r="BD1595" s="1"/>
      <c r="BE1595" s="1"/>
      <c r="BF1595" s="1"/>
      <c r="BG1595" s="1"/>
      <c r="BH1595" s="1"/>
      <c r="BI1595" s="1"/>
      <c r="BJ1595" s="1"/>
      <c r="BL1595" s="1" t="s">
        <v>25</v>
      </c>
    </row>
    <row r="1596" ht="15.75" customHeight="1">
      <c r="A1596" s="1"/>
      <c r="B1596" s="1"/>
      <c r="C1596" s="1"/>
      <c r="D1596" s="1" t="s">
        <v>25</v>
      </c>
      <c r="E1596" s="1" t="s">
        <v>25</v>
      </c>
      <c r="F1596" s="1" t="s">
        <v>25</v>
      </c>
      <c r="G1596" s="1" t="s">
        <v>25</v>
      </c>
      <c r="H1596" s="1" t="s">
        <v>25</v>
      </c>
      <c r="M1596" s="1"/>
      <c r="N1596" s="1"/>
      <c r="O1596" s="1"/>
      <c r="P1596" s="1"/>
      <c r="Q1596" s="1"/>
      <c r="S1596" s="1" t="s">
        <v>25</v>
      </c>
      <c r="T1596" s="1" t="s">
        <v>25</v>
      </c>
      <c r="U1596" s="1" t="s">
        <v>25</v>
      </c>
      <c r="V1596" s="1" t="s">
        <v>25</v>
      </c>
      <c r="W1596" s="1" t="s">
        <v>25</v>
      </c>
      <c r="Y1596" s="1" t="str">
        <f>IFERROR(__xludf.DUMMYFUNCTION("UNIQUE(S1596:W1596, TRUE)"),"")</f>
        <v/>
      </c>
      <c r="AE1596" s="1" t="str">
        <f t="shared" ref="AE1596:AI1596" si="1596">IF($A1596&lt;&gt;"", COUNTIF($D1596:$H1596, "=" &amp; Y1596),"")</f>
        <v/>
      </c>
      <c r="AF1596" s="1" t="str">
        <f t="shared" si="1596"/>
        <v/>
      </c>
      <c r="AG1596" s="1" t="str">
        <f t="shared" si="1596"/>
        <v/>
      </c>
      <c r="AH1596" s="1" t="str">
        <f t="shared" si="1596"/>
        <v/>
      </c>
      <c r="AI1596" s="1" t="str">
        <f t="shared" si="1596"/>
        <v/>
      </c>
      <c r="AJ1596" s="1" t="str">
        <f t="shared" si="3"/>
        <v/>
      </c>
      <c r="AL1596" s="1" t="str">
        <f>IFERROR(__xludf.DUMMYFUNCTION("IFERROR(TRANSPOSE(SORT(TRANSPOSE(FILTER(AE1596:AI1596, AE1596:AI1596&lt;&gt;0)),1, FALSE)))"),"")</f>
        <v/>
      </c>
      <c r="AM1596" s="1" t="str">
        <f>IFERROR(__xludf.DUMMYFUNCTION("""COMPUTED_VALUE"""),"")</f>
        <v/>
      </c>
      <c r="AN1596" s="1" t="str">
        <f>IFERROR(__xludf.DUMMYFUNCTION("""COMPUTED_VALUE"""),"")</f>
        <v/>
      </c>
      <c r="AO1596" s="1" t="str">
        <f>IFERROR(__xludf.DUMMYFUNCTION("""COMPUTED_VALUE"""),"")</f>
        <v/>
      </c>
      <c r="AP1596" s="1" t="str">
        <f>IFERROR(__xludf.DUMMYFUNCTION("""COMPUTED_VALUE"""),"")</f>
        <v/>
      </c>
      <c r="AR1596" s="1" t="s">
        <v>25</v>
      </c>
      <c r="AS1596" s="1" t="s">
        <v>25</v>
      </c>
      <c r="AT1596" s="1" t="s">
        <v>25</v>
      </c>
      <c r="AU1596" s="1" t="s">
        <v>25</v>
      </c>
      <c r="AV1596" s="1" t="s">
        <v>25</v>
      </c>
      <c r="AY1596" s="1" t="s">
        <v>25</v>
      </c>
      <c r="AZ1596" s="1" t="s">
        <v>25</v>
      </c>
      <c r="BA1596" s="1" t="s">
        <v>25</v>
      </c>
      <c r="BB1596" s="1" t="s">
        <v>25</v>
      </c>
      <c r="BC1596" s="1" t="s">
        <v>25</v>
      </c>
      <c r="BD1596" s="1"/>
      <c r="BE1596" s="1"/>
      <c r="BF1596" s="1"/>
      <c r="BG1596" s="1"/>
      <c r="BH1596" s="1"/>
      <c r="BI1596" s="1"/>
      <c r="BJ1596" s="1"/>
      <c r="BL1596" s="1" t="s">
        <v>25</v>
      </c>
    </row>
    <row r="1597" ht="15.75" customHeight="1">
      <c r="A1597" s="1"/>
      <c r="B1597" s="1"/>
      <c r="C1597" s="1"/>
      <c r="D1597" s="1" t="s">
        <v>25</v>
      </c>
      <c r="E1597" s="1" t="s">
        <v>25</v>
      </c>
      <c r="F1597" s="1" t="s">
        <v>25</v>
      </c>
      <c r="G1597" s="1" t="s">
        <v>25</v>
      </c>
      <c r="H1597" s="1" t="s">
        <v>25</v>
      </c>
      <c r="M1597" s="1"/>
      <c r="N1597" s="1"/>
      <c r="O1597" s="1"/>
      <c r="P1597" s="1"/>
      <c r="Q1597" s="1"/>
      <c r="S1597" s="1" t="s">
        <v>25</v>
      </c>
      <c r="T1597" s="1" t="s">
        <v>25</v>
      </c>
      <c r="U1597" s="1" t="s">
        <v>25</v>
      </c>
      <c r="V1597" s="1" t="s">
        <v>25</v>
      </c>
      <c r="W1597" s="1" t="s">
        <v>25</v>
      </c>
      <c r="Y1597" s="1" t="str">
        <f>IFERROR(__xludf.DUMMYFUNCTION("UNIQUE(S1597:W1597, TRUE)"),"")</f>
        <v/>
      </c>
      <c r="AE1597" s="1" t="str">
        <f t="shared" ref="AE1597:AI1597" si="1597">IF($A1597&lt;&gt;"", COUNTIF($D1597:$H1597, "=" &amp; Y1597),"")</f>
        <v/>
      </c>
      <c r="AF1597" s="1" t="str">
        <f t="shared" si="1597"/>
        <v/>
      </c>
      <c r="AG1597" s="1" t="str">
        <f t="shared" si="1597"/>
        <v/>
      </c>
      <c r="AH1597" s="1" t="str">
        <f t="shared" si="1597"/>
        <v/>
      </c>
      <c r="AI1597" s="1" t="str">
        <f t="shared" si="1597"/>
        <v/>
      </c>
      <c r="AJ1597" s="1" t="str">
        <f t="shared" si="3"/>
        <v/>
      </c>
      <c r="AL1597" s="1" t="str">
        <f>IFERROR(__xludf.DUMMYFUNCTION("IFERROR(TRANSPOSE(SORT(TRANSPOSE(FILTER(AE1597:AI1597, AE1597:AI1597&lt;&gt;0)),1, FALSE)))"),"")</f>
        <v/>
      </c>
      <c r="AM1597" s="1" t="str">
        <f>IFERROR(__xludf.DUMMYFUNCTION("""COMPUTED_VALUE"""),"")</f>
        <v/>
      </c>
      <c r="AN1597" s="1" t="str">
        <f>IFERROR(__xludf.DUMMYFUNCTION("""COMPUTED_VALUE"""),"")</f>
        <v/>
      </c>
      <c r="AO1597" s="1" t="str">
        <f>IFERROR(__xludf.DUMMYFUNCTION("""COMPUTED_VALUE"""),"")</f>
        <v/>
      </c>
      <c r="AP1597" s="1" t="str">
        <f>IFERROR(__xludf.DUMMYFUNCTION("""COMPUTED_VALUE"""),"")</f>
        <v/>
      </c>
      <c r="AR1597" s="1" t="s">
        <v>25</v>
      </c>
      <c r="AS1597" s="1" t="s">
        <v>25</v>
      </c>
      <c r="AT1597" s="1" t="s">
        <v>25</v>
      </c>
      <c r="AU1597" s="1" t="s">
        <v>25</v>
      </c>
      <c r="AV1597" s="1" t="s">
        <v>25</v>
      </c>
      <c r="AY1597" s="1" t="s">
        <v>25</v>
      </c>
      <c r="AZ1597" s="1" t="s">
        <v>25</v>
      </c>
      <c r="BA1597" s="1" t="s">
        <v>25</v>
      </c>
      <c r="BB1597" s="1" t="s">
        <v>25</v>
      </c>
      <c r="BC1597" s="1" t="s">
        <v>25</v>
      </c>
      <c r="BD1597" s="1"/>
      <c r="BE1597" s="1"/>
      <c r="BF1597" s="1"/>
      <c r="BG1597" s="1"/>
      <c r="BH1597" s="1"/>
      <c r="BI1597" s="1"/>
      <c r="BJ1597" s="1"/>
      <c r="BL1597" s="1" t="s">
        <v>25</v>
      </c>
    </row>
    <row r="1598" ht="15.75" customHeight="1">
      <c r="A1598" s="1"/>
      <c r="B1598" s="1"/>
      <c r="C1598" s="1"/>
      <c r="D1598" s="1" t="s">
        <v>25</v>
      </c>
      <c r="E1598" s="1" t="s">
        <v>25</v>
      </c>
      <c r="F1598" s="1" t="s">
        <v>25</v>
      </c>
      <c r="G1598" s="1" t="s">
        <v>25</v>
      </c>
      <c r="H1598" s="1" t="s">
        <v>25</v>
      </c>
      <c r="M1598" s="1"/>
      <c r="N1598" s="1"/>
      <c r="O1598" s="1"/>
      <c r="P1598" s="1"/>
      <c r="Q1598" s="1"/>
      <c r="S1598" s="1" t="s">
        <v>25</v>
      </c>
      <c r="T1598" s="1" t="s">
        <v>25</v>
      </c>
      <c r="U1598" s="1" t="s">
        <v>25</v>
      </c>
      <c r="V1598" s="1" t="s">
        <v>25</v>
      </c>
      <c r="W1598" s="1" t="s">
        <v>25</v>
      </c>
      <c r="Y1598" s="1" t="str">
        <f>IFERROR(__xludf.DUMMYFUNCTION("UNIQUE(S1598:W1598, TRUE)"),"")</f>
        <v/>
      </c>
      <c r="AE1598" s="1" t="str">
        <f t="shared" ref="AE1598:AI1598" si="1598">IF($A1598&lt;&gt;"", COUNTIF($D1598:$H1598, "=" &amp; Y1598),"")</f>
        <v/>
      </c>
      <c r="AF1598" s="1" t="str">
        <f t="shared" si="1598"/>
        <v/>
      </c>
      <c r="AG1598" s="1" t="str">
        <f t="shared" si="1598"/>
        <v/>
      </c>
      <c r="AH1598" s="1" t="str">
        <f t="shared" si="1598"/>
        <v/>
      </c>
      <c r="AI1598" s="1" t="str">
        <f t="shared" si="1598"/>
        <v/>
      </c>
      <c r="AJ1598" s="1" t="str">
        <f t="shared" si="3"/>
        <v/>
      </c>
      <c r="AL1598" s="1" t="str">
        <f>IFERROR(__xludf.DUMMYFUNCTION("IFERROR(TRANSPOSE(SORT(TRANSPOSE(FILTER(AE1598:AI1598, AE1598:AI1598&lt;&gt;0)),1, FALSE)))"),"")</f>
        <v/>
      </c>
      <c r="AM1598" s="1" t="str">
        <f>IFERROR(__xludf.DUMMYFUNCTION("""COMPUTED_VALUE"""),"")</f>
        <v/>
      </c>
      <c r="AN1598" s="1" t="str">
        <f>IFERROR(__xludf.DUMMYFUNCTION("""COMPUTED_VALUE"""),"")</f>
        <v/>
      </c>
      <c r="AO1598" s="1" t="str">
        <f>IFERROR(__xludf.DUMMYFUNCTION("""COMPUTED_VALUE"""),"")</f>
        <v/>
      </c>
      <c r="AP1598" s="1" t="str">
        <f>IFERROR(__xludf.DUMMYFUNCTION("""COMPUTED_VALUE"""),"")</f>
        <v/>
      </c>
      <c r="AR1598" s="1" t="s">
        <v>25</v>
      </c>
      <c r="AS1598" s="1" t="s">
        <v>25</v>
      </c>
      <c r="AT1598" s="1" t="s">
        <v>25</v>
      </c>
      <c r="AU1598" s="1" t="s">
        <v>25</v>
      </c>
      <c r="AV1598" s="1" t="s">
        <v>25</v>
      </c>
      <c r="AY1598" s="1" t="s">
        <v>25</v>
      </c>
      <c r="AZ1598" s="1" t="s">
        <v>25</v>
      </c>
      <c r="BA1598" s="1" t="s">
        <v>25</v>
      </c>
      <c r="BB1598" s="1" t="s">
        <v>25</v>
      </c>
      <c r="BC1598" s="1" t="s">
        <v>25</v>
      </c>
      <c r="BD1598" s="1"/>
      <c r="BE1598" s="1"/>
      <c r="BF1598" s="1"/>
      <c r="BG1598" s="1"/>
      <c r="BH1598" s="1"/>
      <c r="BI1598" s="1"/>
      <c r="BJ1598" s="1"/>
      <c r="BL1598" s="1" t="s">
        <v>25</v>
      </c>
    </row>
    <row r="1599" ht="15.75" customHeight="1">
      <c r="A1599" s="1"/>
      <c r="B1599" s="1"/>
      <c r="C1599" s="1"/>
      <c r="D1599" s="1" t="s">
        <v>25</v>
      </c>
      <c r="E1599" s="1" t="s">
        <v>25</v>
      </c>
      <c r="F1599" s="1" t="s">
        <v>25</v>
      </c>
      <c r="G1599" s="1" t="s">
        <v>25</v>
      </c>
      <c r="H1599" s="1" t="s">
        <v>25</v>
      </c>
      <c r="M1599" s="1"/>
      <c r="N1599" s="1"/>
      <c r="O1599" s="1"/>
      <c r="P1599" s="1"/>
      <c r="Q1599" s="1"/>
      <c r="S1599" s="1" t="s">
        <v>25</v>
      </c>
      <c r="T1599" s="1" t="s">
        <v>25</v>
      </c>
      <c r="U1599" s="1" t="s">
        <v>25</v>
      </c>
      <c r="V1599" s="1" t="s">
        <v>25</v>
      </c>
      <c r="W1599" s="1" t="s">
        <v>25</v>
      </c>
      <c r="Y1599" s="1" t="str">
        <f>IFERROR(__xludf.DUMMYFUNCTION("UNIQUE(S1599:W1599, TRUE)"),"")</f>
        <v/>
      </c>
      <c r="AE1599" s="1" t="str">
        <f t="shared" ref="AE1599:AI1599" si="1599">IF($A1599&lt;&gt;"", COUNTIF($D1599:$H1599, "=" &amp; Y1599),"")</f>
        <v/>
      </c>
      <c r="AF1599" s="1" t="str">
        <f t="shared" si="1599"/>
        <v/>
      </c>
      <c r="AG1599" s="1" t="str">
        <f t="shared" si="1599"/>
        <v/>
      </c>
      <c r="AH1599" s="1" t="str">
        <f t="shared" si="1599"/>
        <v/>
      </c>
      <c r="AI1599" s="1" t="str">
        <f t="shared" si="1599"/>
        <v/>
      </c>
      <c r="AJ1599" s="1" t="str">
        <f t="shared" si="3"/>
        <v/>
      </c>
      <c r="AL1599" s="1" t="str">
        <f>IFERROR(__xludf.DUMMYFUNCTION("IFERROR(TRANSPOSE(SORT(TRANSPOSE(FILTER(AE1599:AI1599, AE1599:AI1599&lt;&gt;0)),1, FALSE)))"),"")</f>
        <v/>
      </c>
      <c r="AM1599" s="1" t="str">
        <f>IFERROR(__xludf.DUMMYFUNCTION("""COMPUTED_VALUE"""),"")</f>
        <v/>
      </c>
      <c r="AN1599" s="1" t="str">
        <f>IFERROR(__xludf.DUMMYFUNCTION("""COMPUTED_VALUE"""),"")</f>
        <v/>
      </c>
      <c r="AO1599" s="1" t="str">
        <f>IFERROR(__xludf.DUMMYFUNCTION("""COMPUTED_VALUE"""),"")</f>
        <v/>
      </c>
      <c r="AP1599" s="1" t="str">
        <f>IFERROR(__xludf.DUMMYFUNCTION("""COMPUTED_VALUE"""),"")</f>
        <v/>
      </c>
      <c r="AR1599" s="1" t="s">
        <v>25</v>
      </c>
      <c r="AS1599" s="1" t="s">
        <v>25</v>
      </c>
      <c r="AT1599" s="1" t="s">
        <v>25</v>
      </c>
      <c r="AU1599" s="1" t="s">
        <v>25</v>
      </c>
      <c r="AV1599" s="1" t="s">
        <v>25</v>
      </c>
      <c r="AY1599" s="1" t="s">
        <v>25</v>
      </c>
      <c r="AZ1599" s="1" t="s">
        <v>25</v>
      </c>
      <c r="BA1599" s="1" t="s">
        <v>25</v>
      </c>
      <c r="BB1599" s="1" t="s">
        <v>25</v>
      </c>
      <c r="BC1599" s="1" t="s">
        <v>25</v>
      </c>
      <c r="BD1599" s="1"/>
      <c r="BE1599" s="1"/>
      <c r="BF1599" s="1"/>
      <c r="BG1599" s="1"/>
      <c r="BH1599" s="1"/>
      <c r="BI1599" s="1"/>
      <c r="BJ1599" s="1"/>
      <c r="BL1599" s="1" t="s">
        <v>25</v>
      </c>
    </row>
    <row r="1600" ht="15.75" customHeight="1">
      <c r="A1600" s="1"/>
      <c r="B1600" s="1"/>
      <c r="C1600" s="1"/>
      <c r="D1600" s="1" t="s">
        <v>25</v>
      </c>
      <c r="E1600" s="1" t="s">
        <v>25</v>
      </c>
      <c r="F1600" s="1" t="s">
        <v>25</v>
      </c>
      <c r="G1600" s="1" t="s">
        <v>25</v>
      </c>
      <c r="H1600" s="1" t="s">
        <v>25</v>
      </c>
      <c r="M1600" s="1"/>
      <c r="N1600" s="1"/>
      <c r="O1600" s="1"/>
      <c r="P1600" s="1"/>
      <c r="Q1600" s="1"/>
      <c r="S1600" s="1" t="s">
        <v>25</v>
      </c>
      <c r="T1600" s="1" t="s">
        <v>25</v>
      </c>
      <c r="U1600" s="1" t="s">
        <v>25</v>
      </c>
      <c r="V1600" s="1" t="s">
        <v>25</v>
      </c>
      <c r="W1600" s="1" t="s">
        <v>25</v>
      </c>
      <c r="Y1600" s="1" t="str">
        <f>IFERROR(__xludf.DUMMYFUNCTION("UNIQUE(S1600:W1600, TRUE)"),"")</f>
        <v/>
      </c>
      <c r="AE1600" s="1" t="str">
        <f t="shared" ref="AE1600:AI1600" si="1600">IF($A1600&lt;&gt;"", COUNTIF($D1600:$H1600, "=" &amp; Y1600),"")</f>
        <v/>
      </c>
      <c r="AF1600" s="1" t="str">
        <f t="shared" si="1600"/>
        <v/>
      </c>
      <c r="AG1600" s="1" t="str">
        <f t="shared" si="1600"/>
        <v/>
      </c>
      <c r="AH1600" s="1" t="str">
        <f t="shared" si="1600"/>
        <v/>
      </c>
      <c r="AI1600" s="1" t="str">
        <f t="shared" si="1600"/>
        <v/>
      </c>
      <c r="AJ1600" s="1" t="str">
        <f t="shared" si="3"/>
        <v/>
      </c>
      <c r="AL1600" s="1" t="str">
        <f>IFERROR(__xludf.DUMMYFUNCTION("IFERROR(TRANSPOSE(SORT(TRANSPOSE(FILTER(AE1600:AI1600, AE1600:AI1600&lt;&gt;0)),1, FALSE)))"),"")</f>
        <v/>
      </c>
      <c r="AM1600" s="1" t="str">
        <f>IFERROR(__xludf.DUMMYFUNCTION("""COMPUTED_VALUE"""),"")</f>
        <v/>
      </c>
      <c r="AN1600" s="1" t="str">
        <f>IFERROR(__xludf.DUMMYFUNCTION("""COMPUTED_VALUE"""),"")</f>
        <v/>
      </c>
      <c r="AO1600" s="1" t="str">
        <f>IFERROR(__xludf.DUMMYFUNCTION("""COMPUTED_VALUE"""),"")</f>
        <v/>
      </c>
      <c r="AP1600" s="1" t="str">
        <f>IFERROR(__xludf.DUMMYFUNCTION("""COMPUTED_VALUE"""),"")</f>
        <v/>
      </c>
      <c r="AR1600" s="1" t="s">
        <v>25</v>
      </c>
      <c r="AS1600" s="1" t="s">
        <v>25</v>
      </c>
      <c r="AT1600" s="1" t="s">
        <v>25</v>
      </c>
      <c r="AU1600" s="1" t="s">
        <v>25</v>
      </c>
      <c r="AV1600" s="1" t="s">
        <v>25</v>
      </c>
      <c r="AY1600" s="1" t="s">
        <v>25</v>
      </c>
      <c r="AZ1600" s="1" t="s">
        <v>25</v>
      </c>
      <c r="BA1600" s="1" t="s">
        <v>25</v>
      </c>
      <c r="BB1600" s="1" t="s">
        <v>25</v>
      </c>
      <c r="BC1600" s="1" t="s">
        <v>25</v>
      </c>
      <c r="BD1600" s="1"/>
      <c r="BE1600" s="1"/>
      <c r="BF1600" s="1"/>
      <c r="BG1600" s="1"/>
      <c r="BH1600" s="1"/>
      <c r="BI1600" s="1"/>
      <c r="BJ1600" s="1"/>
      <c r="BL1600" s="1" t="s">
        <v>25</v>
      </c>
    </row>
    <row r="1601" ht="15.75" customHeight="1">
      <c r="A1601" s="1"/>
      <c r="B1601" s="1"/>
      <c r="C1601" s="1"/>
      <c r="D1601" s="1" t="s">
        <v>25</v>
      </c>
      <c r="E1601" s="1" t="s">
        <v>25</v>
      </c>
      <c r="F1601" s="1" t="s">
        <v>25</v>
      </c>
      <c r="G1601" s="1" t="s">
        <v>25</v>
      </c>
      <c r="H1601" s="1" t="s">
        <v>25</v>
      </c>
      <c r="M1601" s="1"/>
      <c r="N1601" s="1"/>
      <c r="O1601" s="1"/>
      <c r="P1601" s="1"/>
      <c r="Q1601" s="1"/>
      <c r="S1601" s="1" t="s">
        <v>25</v>
      </c>
      <c r="T1601" s="1" t="s">
        <v>25</v>
      </c>
      <c r="U1601" s="1" t="s">
        <v>25</v>
      </c>
      <c r="V1601" s="1" t="s">
        <v>25</v>
      </c>
      <c r="W1601" s="1" t="s">
        <v>25</v>
      </c>
      <c r="Y1601" s="1" t="str">
        <f>IFERROR(__xludf.DUMMYFUNCTION("UNIQUE(S1601:W1601, TRUE)"),"")</f>
        <v/>
      </c>
      <c r="AE1601" s="1" t="str">
        <f t="shared" ref="AE1601:AI1601" si="1601">IF($A1601&lt;&gt;"", COUNTIF($D1601:$H1601, "=" &amp; Y1601),"")</f>
        <v/>
      </c>
      <c r="AF1601" s="1" t="str">
        <f t="shared" si="1601"/>
        <v/>
      </c>
      <c r="AG1601" s="1" t="str">
        <f t="shared" si="1601"/>
        <v/>
      </c>
      <c r="AH1601" s="1" t="str">
        <f t="shared" si="1601"/>
        <v/>
      </c>
      <c r="AI1601" s="1" t="str">
        <f t="shared" si="1601"/>
        <v/>
      </c>
      <c r="AJ1601" s="1" t="str">
        <f t="shared" si="3"/>
        <v/>
      </c>
      <c r="AL1601" s="1" t="str">
        <f>IFERROR(__xludf.DUMMYFUNCTION("IFERROR(TRANSPOSE(SORT(TRANSPOSE(FILTER(AE1601:AI1601, AE1601:AI1601&lt;&gt;0)),1, FALSE)))"),"")</f>
        <v/>
      </c>
      <c r="AM1601" s="1" t="str">
        <f>IFERROR(__xludf.DUMMYFUNCTION("""COMPUTED_VALUE"""),"")</f>
        <v/>
      </c>
      <c r="AN1601" s="1" t="str">
        <f>IFERROR(__xludf.DUMMYFUNCTION("""COMPUTED_VALUE"""),"")</f>
        <v/>
      </c>
      <c r="AO1601" s="1" t="str">
        <f>IFERROR(__xludf.DUMMYFUNCTION("""COMPUTED_VALUE"""),"")</f>
        <v/>
      </c>
      <c r="AP1601" s="1" t="str">
        <f>IFERROR(__xludf.DUMMYFUNCTION("""COMPUTED_VALUE"""),"")</f>
        <v/>
      </c>
      <c r="AR1601" s="1" t="s">
        <v>25</v>
      </c>
      <c r="AS1601" s="1" t="s">
        <v>25</v>
      </c>
      <c r="AT1601" s="1" t="s">
        <v>25</v>
      </c>
      <c r="AU1601" s="1" t="s">
        <v>25</v>
      </c>
      <c r="AV1601" s="1" t="s">
        <v>25</v>
      </c>
      <c r="AY1601" s="1" t="s">
        <v>25</v>
      </c>
      <c r="AZ1601" s="1" t="s">
        <v>25</v>
      </c>
      <c r="BA1601" s="1" t="s">
        <v>25</v>
      </c>
      <c r="BB1601" s="1" t="s">
        <v>25</v>
      </c>
      <c r="BC1601" s="1" t="s">
        <v>25</v>
      </c>
      <c r="BD1601" s="1"/>
      <c r="BE1601" s="1"/>
      <c r="BF1601" s="1"/>
      <c r="BG1601" s="1"/>
      <c r="BH1601" s="1"/>
      <c r="BI1601" s="1"/>
      <c r="BJ1601" s="1"/>
      <c r="BL1601" s="1" t="s">
        <v>25</v>
      </c>
    </row>
    <row r="1602" ht="15.75" customHeight="1">
      <c r="A1602" s="1"/>
      <c r="B1602" s="1"/>
      <c r="C1602" s="1"/>
      <c r="D1602" s="1" t="s">
        <v>25</v>
      </c>
      <c r="E1602" s="1" t="s">
        <v>25</v>
      </c>
      <c r="F1602" s="1" t="s">
        <v>25</v>
      </c>
      <c r="G1602" s="1" t="s">
        <v>25</v>
      </c>
      <c r="H1602" s="1" t="s">
        <v>25</v>
      </c>
      <c r="M1602" s="1"/>
      <c r="N1602" s="1"/>
      <c r="O1602" s="1"/>
      <c r="P1602" s="1"/>
      <c r="Q1602" s="1"/>
      <c r="S1602" s="1" t="s">
        <v>25</v>
      </c>
      <c r="T1602" s="1" t="s">
        <v>25</v>
      </c>
      <c r="U1602" s="1" t="s">
        <v>25</v>
      </c>
      <c r="V1602" s="1" t="s">
        <v>25</v>
      </c>
      <c r="W1602" s="1" t="s">
        <v>25</v>
      </c>
      <c r="Y1602" s="1" t="str">
        <f>IFERROR(__xludf.DUMMYFUNCTION("UNIQUE(S1602:W1602, TRUE)"),"")</f>
        <v/>
      </c>
      <c r="AE1602" s="1" t="str">
        <f t="shared" ref="AE1602:AI1602" si="1602">IF($A1602&lt;&gt;"", COUNTIF($D1602:$H1602, "=" &amp; Y1602),"")</f>
        <v/>
      </c>
      <c r="AF1602" s="1" t="str">
        <f t="shared" si="1602"/>
        <v/>
      </c>
      <c r="AG1602" s="1" t="str">
        <f t="shared" si="1602"/>
        <v/>
      </c>
      <c r="AH1602" s="1" t="str">
        <f t="shared" si="1602"/>
        <v/>
      </c>
      <c r="AI1602" s="1" t="str">
        <f t="shared" si="1602"/>
        <v/>
      </c>
      <c r="AJ1602" s="1" t="str">
        <f t="shared" si="3"/>
        <v/>
      </c>
      <c r="AL1602" s="1" t="str">
        <f>IFERROR(__xludf.DUMMYFUNCTION("IFERROR(TRANSPOSE(SORT(TRANSPOSE(FILTER(AE1602:AI1602, AE1602:AI1602&lt;&gt;0)),1, FALSE)))"),"")</f>
        <v/>
      </c>
      <c r="AM1602" s="1" t="str">
        <f>IFERROR(__xludf.DUMMYFUNCTION("""COMPUTED_VALUE"""),"")</f>
        <v/>
      </c>
      <c r="AN1602" s="1" t="str">
        <f>IFERROR(__xludf.DUMMYFUNCTION("""COMPUTED_VALUE"""),"")</f>
        <v/>
      </c>
      <c r="AO1602" s="1" t="str">
        <f>IFERROR(__xludf.DUMMYFUNCTION("""COMPUTED_VALUE"""),"")</f>
        <v/>
      </c>
      <c r="AP1602" s="1" t="str">
        <f>IFERROR(__xludf.DUMMYFUNCTION("""COMPUTED_VALUE"""),"")</f>
        <v/>
      </c>
      <c r="AR1602" s="1" t="s">
        <v>25</v>
      </c>
      <c r="AS1602" s="1" t="s">
        <v>25</v>
      </c>
      <c r="AT1602" s="1" t="s">
        <v>25</v>
      </c>
      <c r="AU1602" s="1" t="s">
        <v>25</v>
      </c>
      <c r="AV1602" s="1" t="s">
        <v>25</v>
      </c>
      <c r="AY1602" s="1" t="s">
        <v>25</v>
      </c>
      <c r="AZ1602" s="1" t="s">
        <v>25</v>
      </c>
      <c r="BA1602" s="1" t="s">
        <v>25</v>
      </c>
      <c r="BB1602" s="1" t="s">
        <v>25</v>
      </c>
      <c r="BC1602" s="1" t="s">
        <v>25</v>
      </c>
      <c r="BD1602" s="1"/>
      <c r="BE1602" s="1"/>
      <c r="BF1602" s="1"/>
      <c r="BG1602" s="1"/>
      <c r="BH1602" s="1"/>
      <c r="BI1602" s="1"/>
      <c r="BJ1602" s="1"/>
      <c r="BL1602" s="1" t="s">
        <v>25</v>
      </c>
    </row>
    <row r="1603" ht="15.75" customHeight="1">
      <c r="A1603" s="1"/>
      <c r="B1603" s="1"/>
      <c r="C1603" s="1"/>
      <c r="D1603" s="1" t="s">
        <v>25</v>
      </c>
      <c r="E1603" s="1" t="s">
        <v>25</v>
      </c>
      <c r="F1603" s="1" t="s">
        <v>25</v>
      </c>
      <c r="G1603" s="1" t="s">
        <v>25</v>
      </c>
      <c r="H1603" s="1" t="s">
        <v>25</v>
      </c>
      <c r="M1603" s="1"/>
      <c r="N1603" s="1"/>
      <c r="O1603" s="1"/>
      <c r="P1603" s="1"/>
      <c r="Q1603" s="1"/>
      <c r="S1603" s="1" t="s">
        <v>25</v>
      </c>
      <c r="T1603" s="1" t="s">
        <v>25</v>
      </c>
      <c r="U1603" s="1" t="s">
        <v>25</v>
      </c>
      <c r="V1603" s="1" t="s">
        <v>25</v>
      </c>
      <c r="W1603" s="1" t="s">
        <v>25</v>
      </c>
      <c r="Y1603" s="1" t="str">
        <f>IFERROR(__xludf.DUMMYFUNCTION("UNIQUE(S1603:W1603, TRUE)"),"")</f>
        <v/>
      </c>
      <c r="AE1603" s="1" t="str">
        <f t="shared" ref="AE1603:AI1603" si="1603">IF($A1603&lt;&gt;"", COUNTIF($D1603:$H1603, "=" &amp; Y1603),"")</f>
        <v/>
      </c>
      <c r="AF1603" s="1" t="str">
        <f t="shared" si="1603"/>
        <v/>
      </c>
      <c r="AG1603" s="1" t="str">
        <f t="shared" si="1603"/>
        <v/>
      </c>
      <c r="AH1603" s="1" t="str">
        <f t="shared" si="1603"/>
        <v/>
      </c>
      <c r="AI1603" s="1" t="str">
        <f t="shared" si="1603"/>
        <v/>
      </c>
      <c r="AJ1603" s="1" t="str">
        <f t="shared" si="3"/>
        <v/>
      </c>
      <c r="AL1603" s="1" t="str">
        <f>IFERROR(__xludf.DUMMYFUNCTION("IFERROR(TRANSPOSE(SORT(TRANSPOSE(FILTER(AE1603:AI1603, AE1603:AI1603&lt;&gt;0)),1, FALSE)))"),"")</f>
        <v/>
      </c>
      <c r="AM1603" s="1" t="str">
        <f>IFERROR(__xludf.DUMMYFUNCTION("""COMPUTED_VALUE"""),"")</f>
        <v/>
      </c>
      <c r="AN1603" s="1" t="str">
        <f>IFERROR(__xludf.DUMMYFUNCTION("""COMPUTED_VALUE"""),"")</f>
        <v/>
      </c>
      <c r="AO1603" s="1" t="str">
        <f>IFERROR(__xludf.DUMMYFUNCTION("""COMPUTED_VALUE"""),"")</f>
        <v/>
      </c>
      <c r="AP1603" s="1" t="str">
        <f>IFERROR(__xludf.DUMMYFUNCTION("""COMPUTED_VALUE"""),"")</f>
        <v/>
      </c>
      <c r="AR1603" s="1" t="s">
        <v>25</v>
      </c>
      <c r="AS1603" s="1" t="s">
        <v>25</v>
      </c>
      <c r="AT1603" s="1" t="s">
        <v>25</v>
      </c>
      <c r="AU1603" s="1" t="s">
        <v>25</v>
      </c>
      <c r="AV1603" s="1" t="s">
        <v>25</v>
      </c>
      <c r="AY1603" s="1" t="s">
        <v>25</v>
      </c>
      <c r="AZ1603" s="1" t="s">
        <v>25</v>
      </c>
      <c r="BA1603" s="1" t="s">
        <v>25</v>
      </c>
      <c r="BB1603" s="1" t="s">
        <v>25</v>
      </c>
      <c r="BC1603" s="1" t="s">
        <v>25</v>
      </c>
      <c r="BD1603" s="1"/>
      <c r="BE1603" s="1"/>
      <c r="BF1603" s="1"/>
      <c r="BG1603" s="1"/>
      <c r="BH1603" s="1"/>
      <c r="BI1603" s="1"/>
      <c r="BJ1603" s="1"/>
      <c r="BL1603" s="1" t="s">
        <v>25</v>
      </c>
    </row>
    <row r="1604" ht="15.75" customHeight="1">
      <c r="A1604" s="1"/>
      <c r="B1604" s="1"/>
      <c r="C1604" s="1"/>
      <c r="D1604" s="1" t="s">
        <v>25</v>
      </c>
      <c r="E1604" s="1" t="s">
        <v>25</v>
      </c>
      <c r="F1604" s="1" t="s">
        <v>25</v>
      </c>
      <c r="G1604" s="1" t="s">
        <v>25</v>
      </c>
      <c r="H1604" s="1" t="s">
        <v>25</v>
      </c>
      <c r="M1604" s="1"/>
      <c r="N1604" s="1"/>
      <c r="O1604" s="1"/>
      <c r="P1604" s="1"/>
      <c r="Q1604" s="1"/>
      <c r="S1604" s="1" t="s">
        <v>25</v>
      </c>
      <c r="T1604" s="1" t="s">
        <v>25</v>
      </c>
      <c r="U1604" s="1" t="s">
        <v>25</v>
      </c>
      <c r="V1604" s="1" t="s">
        <v>25</v>
      </c>
      <c r="W1604" s="1" t="s">
        <v>25</v>
      </c>
      <c r="Y1604" s="1" t="str">
        <f>IFERROR(__xludf.DUMMYFUNCTION("UNIQUE(S1604:W1604, TRUE)"),"")</f>
        <v/>
      </c>
      <c r="AE1604" s="1" t="str">
        <f t="shared" ref="AE1604:AI1604" si="1604">IF($A1604&lt;&gt;"", COUNTIF($D1604:$H1604, "=" &amp; Y1604),"")</f>
        <v/>
      </c>
      <c r="AF1604" s="1" t="str">
        <f t="shared" si="1604"/>
        <v/>
      </c>
      <c r="AG1604" s="1" t="str">
        <f t="shared" si="1604"/>
        <v/>
      </c>
      <c r="AH1604" s="1" t="str">
        <f t="shared" si="1604"/>
        <v/>
      </c>
      <c r="AI1604" s="1" t="str">
        <f t="shared" si="1604"/>
        <v/>
      </c>
      <c r="AJ1604" s="1" t="str">
        <f t="shared" si="3"/>
        <v/>
      </c>
      <c r="AL1604" s="1" t="str">
        <f>IFERROR(__xludf.DUMMYFUNCTION("IFERROR(TRANSPOSE(SORT(TRANSPOSE(FILTER(AE1604:AI1604, AE1604:AI1604&lt;&gt;0)),1, FALSE)))"),"")</f>
        <v/>
      </c>
      <c r="AM1604" s="1" t="str">
        <f>IFERROR(__xludf.DUMMYFUNCTION("""COMPUTED_VALUE"""),"")</f>
        <v/>
      </c>
      <c r="AN1604" s="1" t="str">
        <f>IFERROR(__xludf.DUMMYFUNCTION("""COMPUTED_VALUE"""),"")</f>
        <v/>
      </c>
      <c r="AO1604" s="1" t="str">
        <f>IFERROR(__xludf.DUMMYFUNCTION("""COMPUTED_VALUE"""),"")</f>
        <v/>
      </c>
      <c r="AP1604" s="1" t="str">
        <f>IFERROR(__xludf.DUMMYFUNCTION("""COMPUTED_VALUE"""),"")</f>
        <v/>
      </c>
      <c r="AR1604" s="1" t="s">
        <v>25</v>
      </c>
      <c r="AS1604" s="1" t="s">
        <v>25</v>
      </c>
      <c r="AT1604" s="1" t="s">
        <v>25</v>
      </c>
      <c r="AU1604" s="1" t="s">
        <v>25</v>
      </c>
      <c r="AV1604" s="1" t="s">
        <v>25</v>
      </c>
      <c r="AY1604" s="1" t="s">
        <v>25</v>
      </c>
      <c r="AZ1604" s="1" t="s">
        <v>25</v>
      </c>
      <c r="BA1604" s="1" t="s">
        <v>25</v>
      </c>
      <c r="BB1604" s="1" t="s">
        <v>25</v>
      </c>
      <c r="BC1604" s="1" t="s">
        <v>25</v>
      </c>
      <c r="BD1604" s="1"/>
      <c r="BE1604" s="1"/>
      <c r="BF1604" s="1"/>
      <c r="BG1604" s="1"/>
      <c r="BH1604" s="1"/>
      <c r="BI1604" s="1"/>
      <c r="BJ1604" s="1"/>
      <c r="BL1604" s="1" t="s">
        <v>25</v>
      </c>
    </row>
    <row r="1605" ht="15.75" customHeight="1">
      <c r="A1605" s="1"/>
      <c r="B1605" s="1"/>
      <c r="C1605" s="1"/>
      <c r="D1605" s="1" t="s">
        <v>25</v>
      </c>
      <c r="E1605" s="1" t="s">
        <v>25</v>
      </c>
      <c r="F1605" s="1" t="s">
        <v>25</v>
      </c>
      <c r="G1605" s="1" t="s">
        <v>25</v>
      </c>
      <c r="H1605" s="1" t="s">
        <v>25</v>
      </c>
      <c r="M1605" s="1"/>
      <c r="N1605" s="1"/>
      <c r="O1605" s="1"/>
      <c r="P1605" s="1"/>
      <c r="Q1605" s="1"/>
      <c r="S1605" s="1" t="s">
        <v>25</v>
      </c>
      <c r="T1605" s="1" t="s">
        <v>25</v>
      </c>
      <c r="U1605" s="1" t="s">
        <v>25</v>
      </c>
      <c r="V1605" s="1" t="s">
        <v>25</v>
      </c>
      <c r="W1605" s="1" t="s">
        <v>25</v>
      </c>
      <c r="Y1605" s="1" t="str">
        <f>IFERROR(__xludf.DUMMYFUNCTION("UNIQUE(S1605:W1605, TRUE)"),"")</f>
        <v/>
      </c>
      <c r="AE1605" s="1" t="str">
        <f t="shared" ref="AE1605:AI1605" si="1605">IF($A1605&lt;&gt;"", COUNTIF($D1605:$H1605, "=" &amp; Y1605),"")</f>
        <v/>
      </c>
      <c r="AF1605" s="1" t="str">
        <f t="shared" si="1605"/>
        <v/>
      </c>
      <c r="AG1605" s="1" t="str">
        <f t="shared" si="1605"/>
        <v/>
      </c>
      <c r="AH1605" s="1" t="str">
        <f t="shared" si="1605"/>
        <v/>
      </c>
      <c r="AI1605" s="1" t="str">
        <f t="shared" si="1605"/>
        <v/>
      </c>
      <c r="AJ1605" s="1" t="str">
        <f t="shared" si="3"/>
        <v/>
      </c>
      <c r="AL1605" s="1" t="str">
        <f>IFERROR(__xludf.DUMMYFUNCTION("IFERROR(TRANSPOSE(SORT(TRANSPOSE(FILTER(AE1605:AI1605, AE1605:AI1605&lt;&gt;0)),1, FALSE)))"),"")</f>
        <v/>
      </c>
      <c r="AM1605" s="1" t="str">
        <f>IFERROR(__xludf.DUMMYFUNCTION("""COMPUTED_VALUE"""),"")</f>
        <v/>
      </c>
      <c r="AN1605" s="1" t="str">
        <f>IFERROR(__xludf.DUMMYFUNCTION("""COMPUTED_VALUE"""),"")</f>
        <v/>
      </c>
      <c r="AO1605" s="1" t="str">
        <f>IFERROR(__xludf.DUMMYFUNCTION("""COMPUTED_VALUE"""),"")</f>
        <v/>
      </c>
      <c r="AP1605" s="1" t="str">
        <f>IFERROR(__xludf.DUMMYFUNCTION("""COMPUTED_VALUE"""),"")</f>
        <v/>
      </c>
      <c r="AR1605" s="1" t="s">
        <v>25</v>
      </c>
      <c r="AS1605" s="1" t="s">
        <v>25</v>
      </c>
      <c r="AT1605" s="1" t="s">
        <v>25</v>
      </c>
      <c r="AU1605" s="1" t="s">
        <v>25</v>
      </c>
      <c r="AV1605" s="1" t="s">
        <v>25</v>
      </c>
      <c r="AY1605" s="1" t="s">
        <v>25</v>
      </c>
      <c r="AZ1605" s="1" t="s">
        <v>25</v>
      </c>
      <c r="BA1605" s="1" t="s">
        <v>25</v>
      </c>
      <c r="BB1605" s="1" t="s">
        <v>25</v>
      </c>
      <c r="BC1605" s="1" t="s">
        <v>25</v>
      </c>
      <c r="BD1605" s="1"/>
      <c r="BE1605" s="1"/>
      <c r="BF1605" s="1"/>
      <c r="BG1605" s="1"/>
      <c r="BH1605" s="1"/>
      <c r="BI1605" s="1"/>
      <c r="BJ1605" s="1"/>
      <c r="BL1605" s="1" t="s">
        <v>25</v>
      </c>
    </row>
    <row r="1606" ht="15.75" customHeight="1">
      <c r="A1606" s="1"/>
      <c r="B1606" s="1"/>
      <c r="C1606" s="1"/>
      <c r="D1606" s="1" t="s">
        <v>25</v>
      </c>
      <c r="E1606" s="1" t="s">
        <v>25</v>
      </c>
      <c r="F1606" s="1" t="s">
        <v>25</v>
      </c>
      <c r="G1606" s="1" t="s">
        <v>25</v>
      </c>
      <c r="H1606" s="1" t="s">
        <v>25</v>
      </c>
      <c r="M1606" s="1"/>
      <c r="N1606" s="1"/>
      <c r="O1606" s="1"/>
      <c r="P1606" s="1"/>
      <c r="Q1606" s="1"/>
      <c r="S1606" s="1" t="s">
        <v>25</v>
      </c>
      <c r="T1606" s="1" t="s">
        <v>25</v>
      </c>
      <c r="U1606" s="1" t="s">
        <v>25</v>
      </c>
      <c r="V1606" s="1" t="s">
        <v>25</v>
      </c>
      <c r="W1606" s="1" t="s">
        <v>25</v>
      </c>
      <c r="Y1606" s="1" t="str">
        <f>IFERROR(__xludf.DUMMYFUNCTION("UNIQUE(S1606:W1606, TRUE)"),"")</f>
        <v/>
      </c>
      <c r="AE1606" s="1" t="str">
        <f t="shared" ref="AE1606:AI1606" si="1606">IF($A1606&lt;&gt;"", COUNTIF($D1606:$H1606, "=" &amp; Y1606),"")</f>
        <v/>
      </c>
      <c r="AF1606" s="1" t="str">
        <f t="shared" si="1606"/>
        <v/>
      </c>
      <c r="AG1606" s="1" t="str">
        <f t="shared" si="1606"/>
        <v/>
      </c>
      <c r="AH1606" s="1" t="str">
        <f t="shared" si="1606"/>
        <v/>
      </c>
      <c r="AI1606" s="1" t="str">
        <f t="shared" si="1606"/>
        <v/>
      </c>
      <c r="AJ1606" s="1" t="str">
        <f t="shared" si="3"/>
        <v/>
      </c>
      <c r="AL1606" s="1" t="str">
        <f>IFERROR(__xludf.DUMMYFUNCTION("IFERROR(TRANSPOSE(SORT(TRANSPOSE(FILTER(AE1606:AI1606, AE1606:AI1606&lt;&gt;0)),1, FALSE)))"),"")</f>
        <v/>
      </c>
      <c r="AM1606" s="1" t="str">
        <f>IFERROR(__xludf.DUMMYFUNCTION("""COMPUTED_VALUE"""),"")</f>
        <v/>
      </c>
      <c r="AN1606" s="1" t="str">
        <f>IFERROR(__xludf.DUMMYFUNCTION("""COMPUTED_VALUE"""),"")</f>
        <v/>
      </c>
      <c r="AO1606" s="1" t="str">
        <f>IFERROR(__xludf.DUMMYFUNCTION("""COMPUTED_VALUE"""),"")</f>
        <v/>
      </c>
      <c r="AP1606" s="1" t="str">
        <f>IFERROR(__xludf.DUMMYFUNCTION("""COMPUTED_VALUE"""),"")</f>
        <v/>
      </c>
      <c r="AR1606" s="1" t="s">
        <v>25</v>
      </c>
      <c r="AS1606" s="1" t="s">
        <v>25</v>
      </c>
      <c r="AT1606" s="1" t="s">
        <v>25</v>
      </c>
      <c r="AU1606" s="1" t="s">
        <v>25</v>
      </c>
      <c r="AV1606" s="1" t="s">
        <v>25</v>
      </c>
      <c r="AY1606" s="1" t="s">
        <v>25</v>
      </c>
      <c r="AZ1606" s="1" t="s">
        <v>25</v>
      </c>
      <c r="BA1606" s="1" t="s">
        <v>25</v>
      </c>
      <c r="BB1606" s="1" t="s">
        <v>25</v>
      </c>
      <c r="BC1606" s="1" t="s">
        <v>25</v>
      </c>
      <c r="BD1606" s="1"/>
      <c r="BE1606" s="1"/>
      <c r="BF1606" s="1"/>
      <c r="BG1606" s="1"/>
      <c r="BH1606" s="1"/>
      <c r="BI1606" s="1"/>
      <c r="BJ1606" s="1"/>
      <c r="BL1606" s="1" t="s">
        <v>25</v>
      </c>
    </row>
    <row r="1607" ht="15.75" customHeight="1">
      <c r="A1607" s="1"/>
      <c r="B1607" s="1"/>
      <c r="C1607" s="1"/>
      <c r="D1607" s="1" t="s">
        <v>25</v>
      </c>
      <c r="E1607" s="1" t="s">
        <v>25</v>
      </c>
      <c r="F1607" s="1" t="s">
        <v>25</v>
      </c>
      <c r="G1607" s="1" t="s">
        <v>25</v>
      </c>
      <c r="H1607" s="1" t="s">
        <v>25</v>
      </c>
      <c r="M1607" s="1"/>
      <c r="N1607" s="1"/>
      <c r="O1607" s="1"/>
      <c r="P1607" s="1"/>
      <c r="Q1607" s="1"/>
      <c r="S1607" s="1" t="s">
        <v>25</v>
      </c>
      <c r="T1607" s="1" t="s">
        <v>25</v>
      </c>
      <c r="U1607" s="1" t="s">
        <v>25</v>
      </c>
      <c r="V1607" s="1" t="s">
        <v>25</v>
      </c>
      <c r="W1607" s="1" t="s">
        <v>25</v>
      </c>
      <c r="Y1607" s="1" t="str">
        <f>IFERROR(__xludf.DUMMYFUNCTION("UNIQUE(S1607:W1607, TRUE)"),"")</f>
        <v/>
      </c>
      <c r="AE1607" s="1" t="str">
        <f t="shared" ref="AE1607:AI1607" si="1607">IF($A1607&lt;&gt;"", COUNTIF($D1607:$H1607, "=" &amp; Y1607),"")</f>
        <v/>
      </c>
      <c r="AF1607" s="1" t="str">
        <f t="shared" si="1607"/>
        <v/>
      </c>
      <c r="AG1607" s="1" t="str">
        <f t="shared" si="1607"/>
        <v/>
      </c>
      <c r="AH1607" s="1" t="str">
        <f t="shared" si="1607"/>
        <v/>
      </c>
      <c r="AI1607" s="1" t="str">
        <f t="shared" si="1607"/>
        <v/>
      </c>
      <c r="AJ1607" s="1" t="str">
        <f t="shared" si="3"/>
        <v/>
      </c>
      <c r="AL1607" s="1" t="str">
        <f>IFERROR(__xludf.DUMMYFUNCTION("IFERROR(TRANSPOSE(SORT(TRANSPOSE(FILTER(AE1607:AI1607, AE1607:AI1607&lt;&gt;0)),1, FALSE)))"),"")</f>
        <v/>
      </c>
      <c r="AM1607" s="1" t="str">
        <f>IFERROR(__xludf.DUMMYFUNCTION("""COMPUTED_VALUE"""),"")</f>
        <v/>
      </c>
      <c r="AN1607" s="1" t="str">
        <f>IFERROR(__xludf.DUMMYFUNCTION("""COMPUTED_VALUE"""),"")</f>
        <v/>
      </c>
      <c r="AO1607" s="1" t="str">
        <f>IFERROR(__xludf.DUMMYFUNCTION("""COMPUTED_VALUE"""),"")</f>
        <v/>
      </c>
      <c r="AP1607" s="1" t="str">
        <f>IFERROR(__xludf.DUMMYFUNCTION("""COMPUTED_VALUE"""),"")</f>
        <v/>
      </c>
      <c r="AR1607" s="1" t="s">
        <v>25</v>
      </c>
      <c r="AS1607" s="1" t="s">
        <v>25</v>
      </c>
      <c r="AT1607" s="1" t="s">
        <v>25</v>
      </c>
      <c r="AU1607" s="1" t="s">
        <v>25</v>
      </c>
      <c r="AV1607" s="1" t="s">
        <v>25</v>
      </c>
      <c r="AY1607" s="1" t="s">
        <v>25</v>
      </c>
      <c r="AZ1607" s="1" t="s">
        <v>25</v>
      </c>
      <c r="BA1607" s="1" t="s">
        <v>25</v>
      </c>
      <c r="BB1607" s="1" t="s">
        <v>25</v>
      </c>
      <c r="BC1607" s="1" t="s">
        <v>25</v>
      </c>
      <c r="BD1607" s="1"/>
      <c r="BE1607" s="1"/>
      <c r="BF1607" s="1"/>
      <c r="BG1607" s="1"/>
      <c r="BH1607" s="1"/>
      <c r="BI1607" s="1"/>
      <c r="BJ1607" s="1"/>
      <c r="BL1607" s="1" t="s">
        <v>25</v>
      </c>
    </row>
    <row r="1608" ht="15.75" customHeight="1">
      <c r="A1608" s="1"/>
      <c r="B1608" s="1"/>
      <c r="C1608" s="1"/>
      <c r="D1608" s="1" t="s">
        <v>25</v>
      </c>
      <c r="E1608" s="1" t="s">
        <v>25</v>
      </c>
      <c r="F1608" s="1" t="s">
        <v>25</v>
      </c>
      <c r="G1608" s="1" t="s">
        <v>25</v>
      </c>
      <c r="H1608" s="1" t="s">
        <v>25</v>
      </c>
      <c r="M1608" s="1"/>
      <c r="N1608" s="1"/>
      <c r="O1608" s="1"/>
      <c r="P1608" s="1"/>
      <c r="Q1608" s="1"/>
      <c r="S1608" s="1" t="s">
        <v>25</v>
      </c>
      <c r="T1608" s="1" t="s">
        <v>25</v>
      </c>
      <c r="U1608" s="1" t="s">
        <v>25</v>
      </c>
      <c r="V1608" s="1" t="s">
        <v>25</v>
      </c>
      <c r="W1608" s="1" t="s">
        <v>25</v>
      </c>
      <c r="Y1608" s="1" t="str">
        <f>IFERROR(__xludf.DUMMYFUNCTION("UNIQUE(S1608:W1608, TRUE)"),"")</f>
        <v/>
      </c>
      <c r="AE1608" s="1" t="str">
        <f t="shared" ref="AE1608:AI1608" si="1608">IF($A1608&lt;&gt;"", COUNTIF($D1608:$H1608, "=" &amp; Y1608),"")</f>
        <v/>
      </c>
      <c r="AF1608" s="1" t="str">
        <f t="shared" si="1608"/>
        <v/>
      </c>
      <c r="AG1608" s="1" t="str">
        <f t="shared" si="1608"/>
        <v/>
      </c>
      <c r="AH1608" s="1" t="str">
        <f t="shared" si="1608"/>
        <v/>
      </c>
      <c r="AI1608" s="1" t="str">
        <f t="shared" si="1608"/>
        <v/>
      </c>
      <c r="AJ1608" s="1" t="str">
        <f t="shared" si="3"/>
        <v/>
      </c>
      <c r="AL1608" s="1" t="str">
        <f>IFERROR(__xludf.DUMMYFUNCTION("IFERROR(TRANSPOSE(SORT(TRANSPOSE(FILTER(AE1608:AI1608, AE1608:AI1608&lt;&gt;0)),1, FALSE)))"),"")</f>
        <v/>
      </c>
      <c r="AM1608" s="1" t="str">
        <f>IFERROR(__xludf.DUMMYFUNCTION("""COMPUTED_VALUE"""),"")</f>
        <v/>
      </c>
      <c r="AN1608" s="1" t="str">
        <f>IFERROR(__xludf.DUMMYFUNCTION("""COMPUTED_VALUE"""),"")</f>
        <v/>
      </c>
      <c r="AO1608" s="1" t="str">
        <f>IFERROR(__xludf.DUMMYFUNCTION("""COMPUTED_VALUE"""),"")</f>
        <v/>
      </c>
      <c r="AP1608" s="1" t="str">
        <f>IFERROR(__xludf.DUMMYFUNCTION("""COMPUTED_VALUE"""),"")</f>
        <v/>
      </c>
      <c r="AR1608" s="1" t="s">
        <v>25</v>
      </c>
      <c r="AS1608" s="1" t="s">
        <v>25</v>
      </c>
      <c r="AT1608" s="1" t="s">
        <v>25</v>
      </c>
      <c r="AU1608" s="1" t="s">
        <v>25</v>
      </c>
      <c r="AV1608" s="1" t="s">
        <v>25</v>
      </c>
      <c r="AY1608" s="1" t="s">
        <v>25</v>
      </c>
      <c r="AZ1608" s="1" t="s">
        <v>25</v>
      </c>
      <c r="BA1608" s="1" t="s">
        <v>25</v>
      </c>
      <c r="BB1608" s="1" t="s">
        <v>25</v>
      </c>
      <c r="BC1608" s="1" t="s">
        <v>25</v>
      </c>
      <c r="BD1608" s="1"/>
      <c r="BE1608" s="1"/>
      <c r="BF1608" s="1"/>
      <c r="BG1608" s="1"/>
      <c r="BH1608" s="1"/>
      <c r="BI1608" s="1"/>
      <c r="BJ1608" s="1"/>
      <c r="BL1608" s="1" t="s">
        <v>25</v>
      </c>
    </row>
    <row r="1609" ht="15.75" customHeight="1">
      <c r="A1609" s="1"/>
      <c r="B1609" s="1"/>
      <c r="C1609" s="1"/>
      <c r="D1609" s="1" t="s">
        <v>25</v>
      </c>
      <c r="E1609" s="1" t="s">
        <v>25</v>
      </c>
      <c r="F1609" s="1" t="s">
        <v>25</v>
      </c>
      <c r="G1609" s="1" t="s">
        <v>25</v>
      </c>
      <c r="H1609" s="1" t="s">
        <v>25</v>
      </c>
      <c r="M1609" s="1"/>
      <c r="N1609" s="1"/>
      <c r="O1609" s="1"/>
      <c r="P1609" s="1"/>
      <c r="Q1609" s="1"/>
      <c r="S1609" s="1" t="s">
        <v>25</v>
      </c>
      <c r="T1609" s="1" t="s">
        <v>25</v>
      </c>
      <c r="U1609" s="1" t="s">
        <v>25</v>
      </c>
      <c r="V1609" s="1" t="s">
        <v>25</v>
      </c>
      <c r="W1609" s="1" t="s">
        <v>25</v>
      </c>
      <c r="Y1609" s="1" t="str">
        <f>IFERROR(__xludf.DUMMYFUNCTION("UNIQUE(S1609:W1609, TRUE)"),"")</f>
        <v/>
      </c>
      <c r="AE1609" s="1" t="str">
        <f t="shared" ref="AE1609:AI1609" si="1609">IF($A1609&lt;&gt;"", COUNTIF($D1609:$H1609, "=" &amp; Y1609),"")</f>
        <v/>
      </c>
      <c r="AF1609" s="1" t="str">
        <f t="shared" si="1609"/>
        <v/>
      </c>
      <c r="AG1609" s="1" t="str">
        <f t="shared" si="1609"/>
        <v/>
      </c>
      <c r="AH1609" s="1" t="str">
        <f t="shared" si="1609"/>
        <v/>
      </c>
      <c r="AI1609" s="1" t="str">
        <f t="shared" si="1609"/>
        <v/>
      </c>
      <c r="AJ1609" s="1" t="str">
        <f t="shared" si="3"/>
        <v/>
      </c>
      <c r="AL1609" s="1" t="str">
        <f>IFERROR(__xludf.DUMMYFUNCTION("IFERROR(TRANSPOSE(SORT(TRANSPOSE(FILTER(AE1609:AI1609, AE1609:AI1609&lt;&gt;0)),1, FALSE)))"),"")</f>
        <v/>
      </c>
      <c r="AM1609" s="1" t="str">
        <f>IFERROR(__xludf.DUMMYFUNCTION("""COMPUTED_VALUE"""),"")</f>
        <v/>
      </c>
      <c r="AN1609" s="1" t="str">
        <f>IFERROR(__xludf.DUMMYFUNCTION("""COMPUTED_VALUE"""),"")</f>
        <v/>
      </c>
      <c r="AO1609" s="1" t="str">
        <f>IFERROR(__xludf.DUMMYFUNCTION("""COMPUTED_VALUE"""),"")</f>
        <v/>
      </c>
      <c r="AP1609" s="1" t="str">
        <f>IFERROR(__xludf.DUMMYFUNCTION("""COMPUTED_VALUE"""),"")</f>
        <v/>
      </c>
      <c r="AR1609" s="1" t="s">
        <v>25</v>
      </c>
      <c r="AS1609" s="1" t="s">
        <v>25</v>
      </c>
      <c r="AT1609" s="1" t="s">
        <v>25</v>
      </c>
      <c r="AU1609" s="1" t="s">
        <v>25</v>
      </c>
      <c r="AV1609" s="1" t="s">
        <v>25</v>
      </c>
      <c r="AY1609" s="1" t="s">
        <v>25</v>
      </c>
      <c r="AZ1609" s="1" t="s">
        <v>25</v>
      </c>
      <c r="BA1609" s="1" t="s">
        <v>25</v>
      </c>
      <c r="BB1609" s="1" t="s">
        <v>25</v>
      </c>
      <c r="BC1609" s="1" t="s">
        <v>25</v>
      </c>
      <c r="BD1609" s="1"/>
      <c r="BE1609" s="1"/>
      <c r="BF1609" s="1"/>
      <c r="BG1609" s="1"/>
      <c r="BH1609" s="1"/>
      <c r="BI1609" s="1"/>
      <c r="BJ1609" s="1"/>
      <c r="BL1609" s="1" t="s">
        <v>25</v>
      </c>
    </row>
    <row r="1610" ht="15.75" customHeight="1">
      <c r="A1610" s="1"/>
      <c r="B1610" s="1"/>
      <c r="C1610" s="1"/>
      <c r="D1610" s="1" t="s">
        <v>25</v>
      </c>
      <c r="E1610" s="1" t="s">
        <v>25</v>
      </c>
      <c r="F1610" s="1" t="s">
        <v>25</v>
      </c>
      <c r="G1610" s="1" t="s">
        <v>25</v>
      </c>
      <c r="H1610" s="1" t="s">
        <v>25</v>
      </c>
      <c r="M1610" s="1"/>
      <c r="N1610" s="1"/>
      <c r="O1610" s="1"/>
      <c r="P1610" s="1"/>
      <c r="Q1610" s="1"/>
      <c r="S1610" s="1" t="s">
        <v>25</v>
      </c>
      <c r="T1610" s="1" t="s">
        <v>25</v>
      </c>
      <c r="U1610" s="1" t="s">
        <v>25</v>
      </c>
      <c r="V1610" s="1" t="s">
        <v>25</v>
      </c>
      <c r="W1610" s="1" t="s">
        <v>25</v>
      </c>
      <c r="Y1610" s="1" t="str">
        <f>IFERROR(__xludf.DUMMYFUNCTION("UNIQUE(S1610:W1610, TRUE)"),"")</f>
        <v/>
      </c>
      <c r="AE1610" s="1" t="str">
        <f t="shared" ref="AE1610:AI1610" si="1610">IF($A1610&lt;&gt;"", COUNTIF($D1610:$H1610, "=" &amp; Y1610),"")</f>
        <v/>
      </c>
      <c r="AF1610" s="1" t="str">
        <f t="shared" si="1610"/>
        <v/>
      </c>
      <c r="AG1610" s="1" t="str">
        <f t="shared" si="1610"/>
        <v/>
      </c>
      <c r="AH1610" s="1" t="str">
        <f t="shared" si="1610"/>
        <v/>
      </c>
      <c r="AI1610" s="1" t="str">
        <f t="shared" si="1610"/>
        <v/>
      </c>
      <c r="AJ1610" s="1" t="str">
        <f t="shared" si="3"/>
        <v/>
      </c>
      <c r="AL1610" s="1" t="str">
        <f>IFERROR(__xludf.DUMMYFUNCTION("IFERROR(TRANSPOSE(SORT(TRANSPOSE(FILTER(AE1610:AI1610, AE1610:AI1610&lt;&gt;0)),1, FALSE)))"),"")</f>
        <v/>
      </c>
      <c r="AM1610" s="1" t="str">
        <f>IFERROR(__xludf.DUMMYFUNCTION("""COMPUTED_VALUE"""),"")</f>
        <v/>
      </c>
      <c r="AN1610" s="1" t="str">
        <f>IFERROR(__xludf.DUMMYFUNCTION("""COMPUTED_VALUE"""),"")</f>
        <v/>
      </c>
      <c r="AO1610" s="1" t="str">
        <f>IFERROR(__xludf.DUMMYFUNCTION("""COMPUTED_VALUE"""),"")</f>
        <v/>
      </c>
      <c r="AP1610" s="1" t="str">
        <f>IFERROR(__xludf.DUMMYFUNCTION("""COMPUTED_VALUE"""),"")</f>
        <v/>
      </c>
      <c r="AR1610" s="1" t="s">
        <v>25</v>
      </c>
      <c r="AS1610" s="1" t="s">
        <v>25</v>
      </c>
      <c r="AT1610" s="1" t="s">
        <v>25</v>
      </c>
      <c r="AU1610" s="1" t="s">
        <v>25</v>
      </c>
      <c r="AV1610" s="1" t="s">
        <v>25</v>
      </c>
      <c r="AY1610" s="1" t="s">
        <v>25</v>
      </c>
      <c r="AZ1610" s="1" t="s">
        <v>25</v>
      </c>
      <c r="BA1610" s="1" t="s">
        <v>25</v>
      </c>
      <c r="BB1610" s="1" t="s">
        <v>25</v>
      </c>
      <c r="BC1610" s="1" t="s">
        <v>25</v>
      </c>
      <c r="BD1610" s="1"/>
      <c r="BE1610" s="1"/>
      <c r="BF1610" s="1"/>
      <c r="BG1610" s="1"/>
      <c r="BH1610" s="1"/>
      <c r="BI1610" s="1"/>
      <c r="BJ1610" s="1"/>
      <c r="BL1610" s="1" t="s">
        <v>25</v>
      </c>
    </row>
    <row r="1611" ht="15.75" customHeight="1">
      <c r="A1611" s="1"/>
      <c r="B1611" s="1"/>
      <c r="C1611" s="1"/>
      <c r="D1611" s="1" t="s">
        <v>25</v>
      </c>
      <c r="E1611" s="1" t="s">
        <v>25</v>
      </c>
      <c r="F1611" s="1" t="s">
        <v>25</v>
      </c>
      <c r="G1611" s="1" t="s">
        <v>25</v>
      </c>
      <c r="H1611" s="1" t="s">
        <v>25</v>
      </c>
      <c r="M1611" s="1"/>
      <c r="N1611" s="1"/>
      <c r="O1611" s="1"/>
      <c r="P1611" s="1"/>
      <c r="Q1611" s="1"/>
      <c r="S1611" s="1" t="s">
        <v>25</v>
      </c>
      <c r="T1611" s="1" t="s">
        <v>25</v>
      </c>
      <c r="U1611" s="1" t="s">
        <v>25</v>
      </c>
      <c r="V1611" s="1" t="s">
        <v>25</v>
      </c>
      <c r="W1611" s="1" t="s">
        <v>25</v>
      </c>
      <c r="Y1611" s="1" t="str">
        <f>IFERROR(__xludf.DUMMYFUNCTION("UNIQUE(S1611:W1611, TRUE)"),"")</f>
        <v/>
      </c>
      <c r="AE1611" s="1" t="str">
        <f t="shared" ref="AE1611:AI1611" si="1611">IF($A1611&lt;&gt;"", COUNTIF($D1611:$H1611, "=" &amp; Y1611),"")</f>
        <v/>
      </c>
      <c r="AF1611" s="1" t="str">
        <f t="shared" si="1611"/>
        <v/>
      </c>
      <c r="AG1611" s="1" t="str">
        <f t="shared" si="1611"/>
        <v/>
      </c>
      <c r="AH1611" s="1" t="str">
        <f t="shared" si="1611"/>
        <v/>
      </c>
      <c r="AI1611" s="1" t="str">
        <f t="shared" si="1611"/>
        <v/>
      </c>
      <c r="AJ1611" s="1" t="str">
        <f t="shared" si="3"/>
        <v/>
      </c>
      <c r="AL1611" s="1" t="str">
        <f>IFERROR(__xludf.DUMMYFUNCTION("IFERROR(TRANSPOSE(SORT(TRANSPOSE(FILTER(AE1611:AI1611, AE1611:AI1611&lt;&gt;0)),1, FALSE)))"),"")</f>
        <v/>
      </c>
      <c r="AM1611" s="1" t="str">
        <f>IFERROR(__xludf.DUMMYFUNCTION("""COMPUTED_VALUE"""),"")</f>
        <v/>
      </c>
      <c r="AN1611" s="1" t="str">
        <f>IFERROR(__xludf.DUMMYFUNCTION("""COMPUTED_VALUE"""),"")</f>
        <v/>
      </c>
      <c r="AO1611" s="1" t="str">
        <f>IFERROR(__xludf.DUMMYFUNCTION("""COMPUTED_VALUE"""),"")</f>
        <v/>
      </c>
      <c r="AP1611" s="1" t="str">
        <f>IFERROR(__xludf.DUMMYFUNCTION("""COMPUTED_VALUE"""),"")</f>
        <v/>
      </c>
      <c r="AR1611" s="1" t="s">
        <v>25</v>
      </c>
      <c r="AS1611" s="1" t="s">
        <v>25</v>
      </c>
      <c r="AT1611" s="1" t="s">
        <v>25</v>
      </c>
      <c r="AU1611" s="1" t="s">
        <v>25</v>
      </c>
      <c r="AV1611" s="1" t="s">
        <v>25</v>
      </c>
      <c r="AY1611" s="1" t="s">
        <v>25</v>
      </c>
      <c r="AZ1611" s="1" t="s">
        <v>25</v>
      </c>
      <c r="BA1611" s="1" t="s">
        <v>25</v>
      </c>
      <c r="BB1611" s="1" t="s">
        <v>25</v>
      </c>
      <c r="BC1611" s="1" t="s">
        <v>25</v>
      </c>
      <c r="BD1611" s="1"/>
      <c r="BE1611" s="1"/>
      <c r="BF1611" s="1"/>
      <c r="BG1611" s="1"/>
      <c r="BH1611" s="1"/>
      <c r="BI1611" s="1"/>
      <c r="BJ1611" s="1"/>
      <c r="BL1611" s="1" t="s">
        <v>25</v>
      </c>
    </row>
    <row r="1612" ht="15.75" customHeight="1">
      <c r="A1612" s="1"/>
      <c r="B1612" s="1"/>
      <c r="C1612" s="1"/>
      <c r="D1612" s="1" t="s">
        <v>25</v>
      </c>
      <c r="E1612" s="1" t="s">
        <v>25</v>
      </c>
      <c r="F1612" s="1" t="s">
        <v>25</v>
      </c>
      <c r="G1612" s="1" t="s">
        <v>25</v>
      </c>
      <c r="H1612" s="1" t="s">
        <v>25</v>
      </c>
      <c r="M1612" s="1"/>
      <c r="N1612" s="1"/>
      <c r="O1612" s="1"/>
      <c r="P1612" s="1"/>
      <c r="Q1612" s="1"/>
      <c r="S1612" s="1" t="s">
        <v>25</v>
      </c>
      <c r="T1612" s="1" t="s">
        <v>25</v>
      </c>
      <c r="U1612" s="1" t="s">
        <v>25</v>
      </c>
      <c r="V1612" s="1" t="s">
        <v>25</v>
      </c>
      <c r="W1612" s="1" t="s">
        <v>25</v>
      </c>
      <c r="Y1612" s="1" t="str">
        <f>IFERROR(__xludf.DUMMYFUNCTION("UNIQUE(S1612:W1612, TRUE)"),"")</f>
        <v/>
      </c>
      <c r="AE1612" s="1" t="str">
        <f t="shared" ref="AE1612:AI1612" si="1612">IF($A1612&lt;&gt;"", COUNTIF($D1612:$H1612, "=" &amp; Y1612),"")</f>
        <v/>
      </c>
      <c r="AF1612" s="1" t="str">
        <f t="shared" si="1612"/>
        <v/>
      </c>
      <c r="AG1612" s="1" t="str">
        <f t="shared" si="1612"/>
        <v/>
      </c>
      <c r="AH1612" s="1" t="str">
        <f t="shared" si="1612"/>
        <v/>
      </c>
      <c r="AI1612" s="1" t="str">
        <f t="shared" si="1612"/>
        <v/>
      </c>
      <c r="AJ1612" s="1" t="str">
        <f t="shared" si="3"/>
        <v/>
      </c>
      <c r="AL1612" s="1" t="str">
        <f>IFERROR(__xludf.DUMMYFUNCTION("IFERROR(TRANSPOSE(SORT(TRANSPOSE(FILTER(AE1612:AI1612, AE1612:AI1612&lt;&gt;0)),1, FALSE)))"),"")</f>
        <v/>
      </c>
      <c r="AM1612" s="1" t="str">
        <f>IFERROR(__xludf.DUMMYFUNCTION("""COMPUTED_VALUE"""),"")</f>
        <v/>
      </c>
      <c r="AN1612" s="1" t="str">
        <f>IFERROR(__xludf.DUMMYFUNCTION("""COMPUTED_VALUE"""),"")</f>
        <v/>
      </c>
      <c r="AO1612" s="1" t="str">
        <f>IFERROR(__xludf.DUMMYFUNCTION("""COMPUTED_VALUE"""),"")</f>
        <v/>
      </c>
      <c r="AP1612" s="1" t="str">
        <f>IFERROR(__xludf.DUMMYFUNCTION("""COMPUTED_VALUE"""),"")</f>
        <v/>
      </c>
      <c r="AR1612" s="1" t="s">
        <v>25</v>
      </c>
      <c r="AS1612" s="1" t="s">
        <v>25</v>
      </c>
      <c r="AT1612" s="1" t="s">
        <v>25</v>
      </c>
      <c r="AU1612" s="1" t="s">
        <v>25</v>
      </c>
      <c r="AV1612" s="1" t="s">
        <v>25</v>
      </c>
      <c r="AY1612" s="1" t="s">
        <v>25</v>
      </c>
      <c r="AZ1612" s="1" t="s">
        <v>25</v>
      </c>
      <c r="BA1612" s="1" t="s">
        <v>25</v>
      </c>
      <c r="BB1612" s="1" t="s">
        <v>25</v>
      </c>
      <c r="BC1612" s="1" t="s">
        <v>25</v>
      </c>
      <c r="BD1612" s="1"/>
      <c r="BE1612" s="1"/>
      <c r="BF1612" s="1"/>
      <c r="BG1612" s="1"/>
      <c r="BH1612" s="1"/>
      <c r="BI1612" s="1"/>
      <c r="BJ1612" s="1"/>
      <c r="BL1612" s="1" t="s">
        <v>25</v>
      </c>
    </row>
    <row r="1613" ht="15.75" customHeight="1">
      <c r="A1613" s="1"/>
      <c r="B1613" s="1"/>
      <c r="C1613" s="1"/>
      <c r="D1613" s="1" t="s">
        <v>25</v>
      </c>
      <c r="E1613" s="1" t="s">
        <v>25</v>
      </c>
      <c r="F1613" s="1" t="s">
        <v>25</v>
      </c>
      <c r="G1613" s="1" t="s">
        <v>25</v>
      </c>
      <c r="H1613" s="1" t="s">
        <v>25</v>
      </c>
      <c r="M1613" s="1"/>
      <c r="N1613" s="1"/>
      <c r="O1613" s="1"/>
      <c r="P1613" s="1"/>
      <c r="Q1613" s="1"/>
      <c r="S1613" s="1" t="s">
        <v>25</v>
      </c>
      <c r="T1613" s="1" t="s">
        <v>25</v>
      </c>
      <c r="U1613" s="1" t="s">
        <v>25</v>
      </c>
      <c r="V1613" s="1" t="s">
        <v>25</v>
      </c>
      <c r="W1613" s="1" t="s">
        <v>25</v>
      </c>
      <c r="Y1613" s="1" t="str">
        <f>IFERROR(__xludf.DUMMYFUNCTION("UNIQUE(S1613:W1613, TRUE)"),"")</f>
        <v/>
      </c>
      <c r="AE1613" s="1" t="str">
        <f t="shared" ref="AE1613:AI1613" si="1613">IF($A1613&lt;&gt;"", COUNTIF($D1613:$H1613, "=" &amp; Y1613),"")</f>
        <v/>
      </c>
      <c r="AF1613" s="1" t="str">
        <f t="shared" si="1613"/>
        <v/>
      </c>
      <c r="AG1613" s="1" t="str">
        <f t="shared" si="1613"/>
        <v/>
      </c>
      <c r="AH1613" s="1" t="str">
        <f t="shared" si="1613"/>
        <v/>
      </c>
      <c r="AI1613" s="1" t="str">
        <f t="shared" si="1613"/>
        <v/>
      </c>
      <c r="AJ1613" s="1" t="str">
        <f t="shared" si="3"/>
        <v/>
      </c>
      <c r="AL1613" s="1" t="str">
        <f>IFERROR(__xludf.DUMMYFUNCTION("IFERROR(TRANSPOSE(SORT(TRANSPOSE(FILTER(AE1613:AI1613, AE1613:AI1613&lt;&gt;0)),1, FALSE)))"),"")</f>
        <v/>
      </c>
      <c r="AM1613" s="1" t="str">
        <f>IFERROR(__xludf.DUMMYFUNCTION("""COMPUTED_VALUE"""),"")</f>
        <v/>
      </c>
      <c r="AN1613" s="1" t="str">
        <f>IFERROR(__xludf.DUMMYFUNCTION("""COMPUTED_VALUE"""),"")</f>
        <v/>
      </c>
      <c r="AO1613" s="1" t="str">
        <f>IFERROR(__xludf.DUMMYFUNCTION("""COMPUTED_VALUE"""),"")</f>
        <v/>
      </c>
      <c r="AP1613" s="1" t="str">
        <f>IFERROR(__xludf.DUMMYFUNCTION("""COMPUTED_VALUE"""),"")</f>
        <v/>
      </c>
      <c r="AR1613" s="1" t="s">
        <v>25</v>
      </c>
      <c r="AS1613" s="1" t="s">
        <v>25</v>
      </c>
      <c r="AT1613" s="1" t="s">
        <v>25</v>
      </c>
      <c r="AU1613" s="1" t="s">
        <v>25</v>
      </c>
      <c r="AV1613" s="1" t="s">
        <v>25</v>
      </c>
      <c r="AY1613" s="1" t="s">
        <v>25</v>
      </c>
      <c r="AZ1613" s="1" t="s">
        <v>25</v>
      </c>
      <c r="BA1613" s="1" t="s">
        <v>25</v>
      </c>
      <c r="BB1613" s="1" t="s">
        <v>25</v>
      </c>
      <c r="BC1613" s="1" t="s">
        <v>25</v>
      </c>
      <c r="BD1613" s="1"/>
      <c r="BE1613" s="1"/>
      <c r="BF1613" s="1"/>
      <c r="BG1613" s="1"/>
      <c r="BH1613" s="1"/>
      <c r="BI1613" s="1"/>
      <c r="BJ1613" s="1"/>
      <c r="BL1613" s="1" t="s">
        <v>25</v>
      </c>
    </row>
    <row r="1614" ht="15.75" customHeight="1">
      <c r="A1614" s="1"/>
      <c r="B1614" s="1"/>
      <c r="C1614" s="1"/>
      <c r="D1614" s="1" t="s">
        <v>25</v>
      </c>
      <c r="E1614" s="1" t="s">
        <v>25</v>
      </c>
      <c r="F1614" s="1" t="s">
        <v>25</v>
      </c>
      <c r="G1614" s="1" t="s">
        <v>25</v>
      </c>
      <c r="H1614" s="1" t="s">
        <v>25</v>
      </c>
      <c r="M1614" s="1"/>
      <c r="N1614" s="1"/>
      <c r="O1614" s="1"/>
      <c r="P1614" s="1"/>
      <c r="Q1614" s="1"/>
      <c r="S1614" s="1" t="s">
        <v>25</v>
      </c>
      <c r="T1614" s="1" t="s">
        <v>25</v>
      </c>
      <c r="U1614" s="1" t="s">
        <v>25</v>
      </c>
      <c r="V1614" s="1" t="s">
        <v>25</v>
      </c>
      <c r="W1614" s="1" t="s">
        <v>25</v>
      </c>
      <c r="Y1614" s="1" t="str">
        <f>IFERROR(__xludf.DUMMYFUNCTION("UNIQUE(S1614:W1614, TRUE)"),"")</f>
        <v/>
      </c>
      <c r="AE1614" s="1" t="str">
        <f t="shared" ref="AE1614:AI1614" si="1614">IF($A1614&lt;&gt;"", COUNTIF($D1614:$H1614, "=" &amp; Y1614),"")</f>
        <v/>
      </c>
      <c r="AF1614" s="1" t="str">
        <f t="shared" si="1614"/>
        <v/>
      </c>
      <c r="AG1614" s="1" t="str">
        <f t="shared" si="1614"/>
        <v/>
      </c>
      <c r="AH1614" s="1" t="str">
        <f t="shared" si="1614"/>
        <v/>
      </c>
      <c r="AI1614" s="1" t="str">
        <f t="shared" si="1614"/>
        <v/>
      </c>
      <c r="AJ1614" s="1" t="str">
        <f t="shared" si="3"/>
        <v/>
      </c>
      <c r="AL1614" s="1" t="str">
        <f>IFERROR(__xludf.DUMMYFUNCTION("IFERROR(TRANSPOSE(SORT(TRANSPOSE(FILTER(AE1614:AI1614, AE1614:AI1614&lt;&gt;0)),1, FALSE)))"),"")</f>
        <v/>
      </c>
      <c r="AM1614" s="1" t="str">
        <f>IFERROR(__xludf.DUMMYFUNCTION("""COMPUTED_VALUE"""),"")</f>
        <v/>
      </c>
      <c r="AN1614" s="1" t="str">
        <f>IFERROR(__xludf.DUMMYFUNCTION("""COMPUTED_VALUE"""),"")</f>
        <v/>
      </c>
      <c r="AO1614" s="1" t="str">
        <f>IFERROR(__xludf.DUMMYFUNCTION("""COMPUTED_VALUE"""),"")</f>
        <v/>
      </c>
      <c r="AP1614" s="1" t="str">
        <f>IFERROR(__xludf.DUMMYFUNCTION("""COMPUTED_VALUE"""),"")</f>
        <v/>
      </c>
      <c r="AR1614" s="1" t="s">
        <v>25</v>
      </c>
      <c r="AS1614" s="1" t="s">
        <v>25</v>
      </c>
      <c r="AT1614" s="1" t="s">
        <v>25</v>
      </c>
      <c r="AU1614" s="1" t="s">
        <v>25</v>
      </c>
      <c r="AV1614" s="1" t="s">
        <v>25</v>
      </c>
      <c r="AY1614" s="1" t="s">
        <v>25</v>
      </c>
      <c r="AZ1614" s="1" t="s">
        <v>25</v>
      </c>
      <c r="BA1614" s="1" t="s">
        <v>25</v>
      </c>
      <c r="BB1614" s="1" t="s">
        <v>25</v>
      </c>
      <c r="BC1614" s="1" t="s">
        <v>25</v>
      </c>
      <c r="BD1614" s="1"/>
      <c r="BE1614" s="1"/>
      <c r="BF1614" s="1"/>
      <c r="BG1614" s="1"/>
      <c r="BH1614" s="1"/>
      <c r="BI1614" s="1"/>
      <c r="BJ1614" s="1"/>
      <c r="BL1614" s="1" t="s">
        <v>25</v>
      </c>
    </row>
    <row r="1615" ht="15.75" customHeight="1">
      <c r="A1615" s="1"/>
      <c r="B1615" s="1"/>
      <c r="C1615" s="1"/>
      <c r="D1615" s="1" t="s">
        <v>25</v>
      </c>
      <c r="E1615" s="1" t="s">
        <v>25</v>
      </c>
      <c r="F1615" s="1" t="s">
        <v>25</v>
      </c>
      <c r="G1615" s="1" t="s">
        <v>25</v>
      </c>
      <c r="H1615" s="1" t="s">
        <v>25</v>
      </c>
      <c r="M1615" s="1"/>
      <c r="N1615" s="1"/>
      <c r="O1615" s="1"/>
      <c r="P1615" s="1"/>
      <c r="Q1615" s="1"/>
      <c r="S1615" s="1" t="s">
        <v>25</v>
      </c>
      <c r="T1615" s="1" t="s">
        <v>25</v>
      </c>
      <c r="U1615" s="1" t="s">
        <v>25</v>
      </c>
      <c r="V1615" s="1" t="s">
        <v>25</v>
      </c>
      <c r="W1615" s="1" t="s">
        <v>25</v>
      </c>
      <c r="Y1615" s="1" t="str">
        <f>IFERROR(__xludf.DUMMYFUNCTION("UNIQUE(S1615:W1615, TRUE)"),"")</f>
        <v/>
      </c>
      <c r="AE1615" s="1" t="str">
        <f t="shared" ref="AE1615:AI1615" si="1615">IF($A1615&lt;&gt;"", COUNTIF($D1615:$H1615, "=" &amp; Y1615),"")</f>
        <v/>
      </c>
      <c r="AF1615" s="1" t="str">
        <f t="shared" si="1615"/>
        <v/>
      </c>
      <c r="AG1615" s="1" t="str">
        <f t="shared" si="1615"/>
        <v/>
      </c>
      <c r="AH1615" s="1" t="str">
        <f t="shared" si="1615"/>
        <v/>
      </c>
      <c r="AI1615" s="1" t="str">
        <f t="shared" si="1615"/>
        <v/>
      </c>
      <c r="AJ1615" s="1" t="str">
        <f t="shared" si="3"/>
        <v/>
      </c>
      <c r="AL1615" s="1" t="str">
        <f>IFERROR(__xludf.DUMMYFUNCTION("IFERROR(TRANSPOSE(SORT(TRANSPOSE(FILTER(AE1615:AI1615, AE1615:AI1615&lt;&gt;0)),1, FALSE)))"),"")</f>
        <v/>
      </c>
      <c r="AM1615" s="1" t="str">
        <f>IFERROR(__xludf.DUMMYFUNCTION("""COMPUTED_VALUE"""),"")</f>
        <v/>
      </c>
      <c r="AN1615" s="1" t="str">
        <f>IFERROR(__xludf.DUMMYFUNCTION("""COMPUTED_VALUE"""),"")</f>
        <v/>
      </c>
      <c r="AO1615" s="1" t="str">
        <f>IFERROR(__xludf.DUMMYFUNCTION("""COMPUTED_VALUE"""),"")</f>
        <v/>
      </c>
      <c r="AP1615" s="1" t="str">
        <f>IFERROR(__xludf.DUMMYFUNCTION("""COMPUTED_VALUE"""),"")</f>
        <v/>
      </c>
      <c r="AR1615" s="1" t="s">
        <v>25</v>
      </c>
      <c r="AS1615" s="1" t="s">
        <v>25</v>
      </c>
      <c r="AT1615" s="1" t="s">
        <v>25</v>
      </c>
      <c r="AU1615" s="1" t="s">
        <v>25</v>
      </c>
      <c r="AV1615" s="1" t="s">
        <v>25</v>
      </c>
      <c r="AY1615" s="1" t="s">
        <v>25</v>
      </c>
      <c r="AZ1615" s="1" t="s">
        <v>25</v>
      </c>
      <c r="BA1615" s="1" t="s">
        <v>25</v>
      </c>
      <c r="BB1615" s="1" t="s">
        <v>25</v>
      </c>
      <c r="BC1615" s="1" t="s">
        <v>25</v>
      </c>
      <c r="BD1615" s="1"/>
      <c r="BE1615" s="1"/>
      <c r="BF1615" s="1"/>
      <c r="BG1615" s="1"/>
      <c r="BH1615" s="1"/>
      <c r="BI1615" s="1"/>
      <c r="BJ1615" s="1"/>
      <c r="BL1615" s="1" t="s">
        <v>25</v>
      </c>
    </row>
    <row r="1616" ht="15.75" customHeight="1">
      <c r="A1616" s="1"/>
      <c r="B1616" s="1"/>
      <c r="C1616" s="1"/>
      <c r="D1616" s="1" t="s">
        <v>25</v>
      </c>
      <c r="E1616" s="1" t="s">
        <v>25</v>
      </c>
      <c r="F1616" s="1" t="s">
        <v>25</v>
      </c>
      <c r="G1616" s="1" t="s">
        <v>25</v>
      </c>
      <c r="H1616" s="1" t="s">
        <v>25</v>
      </c>
      <c r="M1616" s="1"/>
      <c r="N1616" s="1"/>
      <c r="O1616" s="1"/>
      <c r="P1616" s="1"/>
      <c r="Q1616" s="1"/>
      <c r="S1616" s="1" t="s">
        <v>25</v>
      </c>
      <c r="T1616" s="1" t="s">
        <v>25</v>
      </c>
      <c r="U1616" s="1" t="s">
        <v>25</v>
      </c>
      <c r="V1616" s="1" t="s">
        <v>25</v>
      </c>
      <c r="W1616" s="1" t="s">
        <v>25</v>
      </c>
      <c r="Y1616" s="1" t="str">
        <f>IFERROR(__xludf.DUMMYFUNCTION("UNIQUE(S1616:W1616, TRUE)"),"")</f>
        <v/>
      </c>
      <c r="AE1616" s="1" t="str">
        <f t="shared" ref="AE1616:AI1616" si="1616">IF($A1616&lt;&gt;"", COUNTIF($D1616:$H1616, "=" &amp; Y1616),"")</f>
        <v/>
      </c>
      <c r="AF1616" s="1" t="str">
        <f t="shared" si="1616"/>
        <v/>
      </c>
      <c r="AG1616" s="1" t="str">
        <f t="shared" si="1616"/>
        <v/>
      </c>
      <c r="AH1616" s="1" t="str">
        <f t="shared" si="1616"/>
        <v/>
      </c>
      <c r="AI1616" s="1" t="str">
        <f t="shared" si="1616"/>
        <v/>
      </c>
      <c r="AJ1616" s="1" t="str">
        <f t="shared" si="3"/>
        <v/>
      </c>
      <c r="AL1616" s="1" t="str">
        <f>IFERROR(__xludf.DUMMYFUNCTION("IFERROR(TRANSPOSE(SORT(TRANSPOSE(FILTER(AE1616:AI1616, AE1616:AI1616&lt;&gt;0)),1, FALSE)))"),"")</f>
        <v/>
      </c>
      <c r="AM1616" s="1" t="str">
        <f>IFERROR(__xludf.DUMMYFUNCTION("""COMPUTED_VALUE"""),"")</f>
        <v/>
      </c>
      <c r="AN1616" s="1" t="str">
        <f>IFERROR(__xludf.DUMMYFUNCTION("""COMPUTED_VALUE"""),"")</f>
        <v/>
      </c>
      <c r="AO1616" s="1" t="str">
        <f>IFERROR(__xludf.DUMMYFUNCTION("""COMPUTED_VALUE"""),"")</f>
        <v/>
      </c>
      <c r="AP1616" s="1" t="str">
        <f>IFERROR(__xludf.DUMMYFUNCTION("""COMPUTED_VALUE"""),"")</f>
        <v/>
      </c>
      <c r="AR1616" s="1" t="s">
        <v>25</v>
      </c>
      <c r="AS1616" s="1" t="s">
        <v>25</v>
      </c>
      <c r="AT1616" s="1" t="s">
        <v>25</v>
      </c>
      <c r="AU1616" s="1" t="s">
        <v>25</v>
      </c>
      <c r="AV1616" s="1" t="s">
        <v>25</v>
      </c>
      <c r="AY1616" s="1" t="s">
        <v>25</v>
      </c>
      <c r="AZ1616" s="1" t="s">
        <v>25</v>
      </c>
      <c r="BA1616" s="1" t="s">
        <v>25</v>
      </c>
      <c r="BB1616" s="1" t="s">
        <v>25</v>
      </c>
      <c r="BC1616" s="1" t="s">
        <v>25</v>
      </c>
      <c r="BD1616" s="1"/>
      <c r="BE1616" s="1"/>
      <c r="BF1616" s="1"/>
      <c r="BG1616" s="1"/>
      <c r="BH1616" s="1"/>
      <c r="BI1616" s="1"/>
      <c r="BJ1616" s="1"/>
      <c r="BL1616" s="1" t="s">
        <v>25</v>
      </c>
    </row>
    <row r="1617" ht="15.75" customHeight="1">
      <c r="A1617" s="1"/>
      <c r="B1617" s="1"/>
      <c r="C1617" s="1"/>
      <c r="D1617" s="1" t="s">
        <v>25</v>
      </c>
      <c r="E1617" s="1" t="s">
        <v>25</v>
      </c>
      <c r="F1617" s="1" t="s">
        <v>25</v>
      </c>
      <c r="G1617" s="1" t="s">
        <v>25</v>
      </c>
      <c r="H1617" s="1" t="s">
        <v>25</v>
      </c>
      <c r="M1617" s="1"/>
      <c r="N1617" s="1"/>
      <c r="O1617" s="1"/>
      <c r="P1617" s="1"/>
      <c r="Q1617" s="1"/>
      <c r="S1617" s="1" t="s">
        <v>25</v>
      </c>
      <c r="T1617" s="1" t="s">
        <v>25</v>
      </c>
      <c r="U1617" s="1" t="s">
        <v>25</v>
      </c>
      <c r="V1617" s="1" t="s">
        <v>25</v>
      </c>
      <c r="W1617" s="1" t="s">
        <v>25</v>
      </c>
      <c r="Y1617" s="1" t="str">
        <f>IFERROR(__xludf.DUMMYFUNCTION("UNIQUE(S1617:W1617, TRUE)"),"")</f>
        <v/>
      </c>
      <c r="AE1617" s="1" t="str">
        <f t="shared" ref="AE1617:AI1617" si="1617">IF($A1617&lt;&gt;"", COUNTIF($D1617:$H1617, "=" &amp; Y1617),"")</f>
        <v/>
      </c>
      <c r="AF1617" s="1" t="str">
        <f t="shared" si="1617"/>
        <v/>
      </c>
      <c r="AG1617" s="1" t="str">
        <f t="shared" si="1617"/>
        <v/>
      </c>
      <c r="AH1617" s="1" t="str">
        <f t="shared" si="1617"/>
        <v/>
      </c>
      <c r="AI1617" s="1" t="str">
        <f t="shared" si="1617"/>
        <v/>
      </c>
      <c r="AJ1617" s="1" t="str">
        <f t="shared" si="3"/>
        <v/>
      </c>
      <c r="AL1617" s="1" t="str">
        <f>IFERROR(__xludf.DUMMYFUNCTION("IFERROR(TRANSPOSE(SORT(TRANSPOSE(FILTER(AE1617:AI1617, AE1617:AI1617&lt;&gt;0)),1, FALSE)))"),"")</f>
        <v/>
      </c>
      <c r="AM1617" s="1" t="str">
        <f>IFERROR(__xludf.DUMMYFUNCTION("""COMPUTED_VALUE"""),"")</f>
        <v/>
      </c>
      <c r="AN1617" s="1" t="str">
        <f>IFERROR(__xludf.DUMMYFUNCTION("""COMPUTED_VALUE"""),"")</f>
        <v/>
      </c>
      <c r="AO1617" s="1" t="str">
        <f>IFERROR(__xludf.DUMMYFUNCTION("""COMPUTED_VALUE"""),"")</f>
        <v/>
      </c>
      <c r="AP1617" s="1" t="str">
        <f>IFERROR(__xludf.DUMMYFUNCTION("""COMPUTED_VALUE"""),"")</f>
        <v/>
      </c>
      <c r="AR1617" s="1" t="s">
        <v>25</v>
      </c>
      <c r="AS1617" s="1" t="s">
        <v>25</v>
      </c>
      <c r="AT1617" s="1" t="s">
        <v>25</v>
      </c>
      <c r="AU1617" s="1" t="s">
        <v>25</v>
      </c>
      <c r="AV1617" s="1" t="s">
        <v>25</v>
      </c>
      <c r="AY1617" s="1" t="s">
        <v>25</v>
      </c>
      <c r="AZ1617" s="1" t="s">
        <v>25</v>
      </c>
      <c r="BA1617" s="1" t="s">
        <v>25</v>
      </c>
      <c r="BB1617" s="1" t="s">
        <v>25</v>
      </c>
      <c r="BC1617" s="1" t="s">
        <v>25</v>
      </c>
      <c r="BD1617" s="1"/>
      <c r="BE1617" s="1"/>
      <c r="BF1617" s="1"/>
      <c r="BG1617" s="1"/>
      <c r="BH1617" s="1"/>
      <c r="BI1617" s="1"/>
      <c r="BJ1617" s="1"/>
      <c r="BL1617" s="1" t="s">
        <v>25</v>
      </c>
    </row>
    <row r="1618" ht="15.75" customHeight="1">
      <c r="A1618" s="1"/>
      <c r="B1618" s="1"/>
      <c r="C1618" s="1"/>
      <c r="D1618" s="1" t="s">
        <v>25</v>
      </c>
      <c r="E1618" s="1" t="s">
        <v>25</v>
      </c>
      <c r="F1618" s="1" t="s">
        <v>25</v>
      </c>
      <c r="G1618" s="1" t="s">
        <v>25</v>
      </c>
      <c r="H1618" s="1" t="s">
        <v>25</v>
      </c>
      <c r="M1618" s="1"/>
      <c r="N1618" s="1"/>
      <c r="O1618" s="1"/>
      <c r="P1618" s="1"/>
      <c r="Q1618" s="1"/>
      <c r="S1618" s="1" t="s">
        <v>25</v>
      </c>
      <c r="T1618" s="1" t="s">
        <v>25</v>
      </c>
      <c r="U1618" s="1" t="s">
        <v>25</v>
      </c>
      <c r="V1618" s="1" t="s">
        <v>25</v>
      </c>
      <c r="W1618" s="1" t="s">
        <v>25</v>
      </c>
      <c r="Y1618" s="1" t="str">
        <f>IFERROR(__xludf.DUMMYFUNCTION("UNIQUE(S1618:W1618, TRUE)"),"")</f>
        <v/>
      </c>
      <c r="AE1618" s="1" t="str">
        <f t="shared" ref="AE1618:AI1618" si="1618">IF($A1618&lt;&gt;"", COUNTIF($D1618:$H1618, "=" &amp; Y1618),"")</f>
        <v/>
      </c>
      <c r="AF1618" s="1" t="str">
        <f t="shared" si="1618"/>
        <v/>
      </c>
      <c r="AG1618" s="1" t="str">
        <f t="shared" si="1618"/>
        <v/>
      </c>
      <c r="AH1618" s="1" t="str">
        <f t="shared" si="1618"/>
        <v/>
      </c>
      <c r="AI1618" s="1" t="str">
        <f t="shared" si="1618"/>
        <v/>
      </c>
      <c r="AJ1618" s="1" t="str">
        <f t="shared" si="3"/>
        <v/>
      </c>
      <c r="AL1618" s="1" t="str">
        <f>IFERROR(__xludf.DUMMYFUNCTION("IFERROR(TRANSPOSE(SORT(TRANSPOSE(FILTER(AE1618:AI1618, AE1618:AI1618&lt;&gt;0)),1, FALSE)))"),"")</f>
        <v/>
      </c>
      <c r="AM1618" s="1" t="str">
        <f>IFERROR(__xludf.DUMMYFUNCTION("""COMPUTED_VALUE"""),"")</f>
        <v/>
      </c>
      <c r="AN1618" s="1" t="str">
        <f>IFERROR(__xludf.DUMMYFUNCTION("""COMPUTED_VALUE"""),"")</f>
        <v/>
      </c>
      <c r="AO1618" s="1" t="str">
        <f>IFERROR(__xludf.DUMMYFUNCTION("""COMPUTED_VALUE"""),"")</f>
        <v/>
      </c>
      <c r="AP1618" s="1" t="str">
        <f>IFERROR(__xludf.DUMMYFUNCTION("""COMPUTED_VALUE"""),"")</f>
        <v/>
      </c>
      <c r="AR1618" s="1" t="s">
        <v>25</v>
      </c>
      <c r="AS1618" s="1" t="s">
        <v>25</v>
      </c>
      <c r="AT1618" s="1" t="s">
        <v>25</v>
      </c>
      <c r="AU1618" s="1" t="s">
        <v>25</v>
      </c>
      <c r="AV1618" s="1" t="s">
        <v>25</v>
      </c>
      <c r="AY1618" s="1" t="s">
        <v>25</v>
      </c>
      <c r="AZ1618" s="1" t="s">
        <v>25</v>
      </c>
      <c r="BA1618" s="1" t="s">
        <v>25</v>
      </c>
      <c r="BB1618" s="1" t="s">
        <v>25</v>
      </c>
      <c r="BC1618" s="1" t="s">
        <v>25</v>
      </c>
      <c r="BD1618" s="1"/>
      <c r="BE1618" s="1"/>
      <c r="BF1618" s="1"/>
      <c r="BG1618" s="1"/>
      <c r="BH1618" s="1"/>
      <c r="BI1618" s="1"/>
      <c r="BJ1618" s="1"/>
      <c r="BL1618" s="1" t="s">
        <v>25</v>
      </c>
    </row>
    <row r="1619" ht="15.75" customHeight="1">
      <c r="A1619" s="1"/>
      <c r="B1619" s="1"/>
      <c r="C1619" s="1"/>
      <c r="D1619" s="1" t="s">
        <v>25</v>
      </c>
      <c r="E1619" s="1" t="s">
        <v>25</v>
      </c>
      <c r="F1619" s="1" t="s">
        <v>25</v>
      </c>
      <c r="G1619" s="1" t="s">
        <v>25</v>
      </c>
      <c r="H1619" s="1" t="s">
        <v>25</v>
      </c>
      <c r="M1619" s="1"/>
      <c r="N1619" s="1"/>
      <c r="O1619" s="1"/>
      <c r="P1619" s="1"/>
      <c r="Q1619" s="1"/>
      <c r="S1619" s="1" t="s">
        <v>25</v>
      </c>
      <c r="T1619" s="1" t="s">
        <v>25</v>
      </c>
      <c r="U1619" s="1" t="s">
        <v>25</v>
      </c>
      <c r="V1619" s="1" t="s">
        <v>25</v>
      </c>
      <c r="W1619" s="1" t="s">
        <v>25</v>
      </c>
      <c r="Y1619" s="1" t="str">
        <f>IFERROR(__xludf.DUMMYFUNCTION("UNIQUE(S1619:W1619, TRUE)"),"")</f>
        <v/>
      </c>
      <c r="AE1619" s="1" t="str">
        <f t="shared" ref="AE1619:AI1619" si="1619">IF($A1619&lt;&gt;"", COUNTIF($D1619:$H1619, "=" &amp; Y1619),"")</f>
        <v/>
      </c>
      <c r="AF1619" s="1" t="str">
        <f t="shared" si="1619"/>
        <v/>
      </c>
      <c r="AG1619" s="1" t="str">
        <f t="shared" si="1619"/>
        <v/>
      </c>
      <c r="AH1619" s="1" t="str">
        <f t="shared" si="1619"/>
        <v/>
      </c>
      <c r="AI1619" s="1" t="str">
        <f t="shared" si="1619"/>
        <v/>
      </c>
      <c r="AJ1619" s="1" t="str">
        <f t="shared" si="3"/>
        <v/>
      </c>
      <c r="AL1619" s="1" t="str">
        <f>IFERROR(__xludf.DUMMYFUNCTION("IFERROR(TRANSPOSE(SORT(TRANSPOSE(FILTER(AE1619:AI1619, AE1619:AI1619&lt;&gt;0)),1, FALSE)))"),"")</f>
        <v/>
      </c>
      <c r="AM1619" s="1" t="str">
        <f>IFERROR(__xludf.DUMMYFUNCTION("""COMPUTED_VALUE"""),"")</f>
        <v/>
      </c>
      <c r="AN1619" s="1" t="str">
        <f>IFERROR(__xludf.DUMMYFUNCTION("""COMPUTED_VALUE"""),"")</f>
        <v/>
      </c>
      <c r="AO1619" s="1" t="str">
        <f>IFERROR(__xludf.DUMMYFUNCTION("""COMPUTED_VALUE"""),"")</f>
        <v/>
      </c>
      <c r="AP1619" s="1" t="str">
        <f>IFERROR(__xludf.DUMMYFUNCTION("""COMPUTED_VALUE"""),"")</f>
        <v/>
      </c>
      <c r="AR1619" s="1" t="s">
        <v>25</v>
      </c>
      <c r="AS1619" s="1" t="s">
        <v>25</v>
      </c>
      <c r="AT1619" s="1" t="s">
        <v>25</v>
      </c>
      <c r="AU1619" s="1" t="s">
        <v>25</v>
      </c>
      <c r="AV1619" s="1" t="s">
        <v>25</v>
      </c>
      <c r="AY1619" s="1" t="s">
        <v>25</v>
      </c>
      <c r="AZ1619" s="1" t="s">
        <v>25</v>
      </c>
      <c r="BA1619" s="1" t="s">
        <v>25</v>
      </c>
      <c r="BB1619" s="1" t="s">
        <v>25</v>
      </c>
      <c r="BC1619" s="1" t="s">
        <v>25</v>
      </c>
      <c r="BD1619" s="1"/>
      <c r="BE1619" s="1"/>
      <c r="BF1619" s="1"/>
      <c r="BG1619" s="1"/>
      <c r="BH1619" s="1"/>
      <c r="BI1619" s="1"/>
      <c r="BJ1619" s="1"/>
      <c r="BL1619" s="1" t="s">
        <v>25</v>
      </c>
    </row>
    <row r="1620" ht="15.75" customHeight="1">
      <c r="A1620" s="1"/>
      <c r="B1620" s="1"/>
      <c r="C1620" s="1"/>
      <c r="D1620" s="1" t="s">
        <v>25</v>
      </c>
      <c r="E1620" s="1" t="s">
        <v>25</v>
      </c>
      <c r="F1620" s="1" t="s">
        <v>25</v>
      </c>
      <c r="G1620" s="1" t="s">
        <v>25</v>
      </c>
      <c r="H1620" s="1" t="s">
        <v>25</v>
      </c>
      <c r="M1620" s="1"/>
      <c r="N1620" s="1"/>
      <c r="O1620" s="1"/>
      <c r="P1620" s="1"/>
      <c r="Q1620" s="1"/>
      <c r="S1620" s="1" t="s">
        <v>25</v>
      </c>
      <c r="T1620" s="1" t="s">
        <v>25</v>
      </c>
      <c r="U1620" s="1" t="s">
        <v>25</v>
      </c>
      <c r="V1620" s="1" t="s">
        <v>25</v>
      </c>
      <c r="W1620" s="1" t="s">
        <v>25</v>
      </c>
      <c r="Y1620" s="1" t="str">
        <f>IFERROR(__xludf.DUMMYFUNCTION("UNIQUE(S1620:W1620, TRUE)"),"")</f>
        <v/>
      </c>
      <c r="AE1620" s="1" t="str">
        <f t="shared" ref="AE1620:AI1620" si="1620">IF($A1620&lt;&gt;"", COUNTIF($D1620:$H1620, "=" &amp; Y1620),"")</f>
        <v/>
      </c>
      <c r="AF1620" s="1" t="str">
        <f t="shared" si="1620"/>
        <v/>
      </c>
      <c r="AG1620" s="1" t="str">
        <f t="shared" si="1620"/>
        <v/>
      </c>
      <c r="AH1620" s="1" t="str">
        <f t="shared" si="1620"/>
        <v/>
      </c>
      <c r="AI1620" s="1" t="str">
        <f t="shared" si="1620"/>
        <v/>
      </c>
      <c r="AJ1620" s="1" t="str">
        <f t="shared" si="3"/>
        <v/>
      </c>
      <c r="AL1620" s="1" t="str">
        <f>IFERROR(__xludf.DUMMYFUNCTION("IFERROR(TRANSPOSE(SORT(TRANSPOSE(FILTER(AE1620:AI1620, AE1620:AI1620&lt;&gt;0)),1, FALSE)))"),"")</f>
        <v/>
      </c>
      <c r="AM1620" s="1" t="str">
        <f>IFERROR(__xludf.DUMMYFUNCTION("""COMPUTED_VALUE"""),"")</f>
        <v/>
      </c>
      <c r="AN1620" s="1" t="str">
        <f>IFERROR(__xludf.DUMMYFUNCTION("""COMPUTED_VALUE"""),"")</f>
        <v/>
      </c>
      <c r="AO1620" s="1" t="str">
        <f>IFERROR(__xludf.DUMMYFUNCTION("""COMPUTED_VALUE"""),"")</f>
        <v/>
      </c>
      <c r="AP1620" s="1" t="str">
        <f>IFERROR(__xludf.DUMMYFUNCTION("""COMPUTED_VALUE"""),"")</f>
        <v/>
      </c>
      <c r="AR1620" s="1" t="s">
        <v>25</v>
      </c>
      <c r="AS1620" s="1" t="s">
        <v>25</v>
      </c>
      <c r="AT1620" s="1" t="s">
        <v>25</v>
      </c>
      <c r="AU1620" s="1" t="s">
        <v>25</v>
      </c>
      <c r="AV1620" s="1" t="s">
        <v>25</v>
      </c>
      <c r="AY1620" s="1" t="s">
        <v>25</v>
      </c>
      <c r="AZ1620" s="1" t="s">
        <v>25</v>
      </c>
      <c r="BA1620" s="1" t="s">
        <v>25</v>
      </c>
      <c r="BB1620" s="1" t="s">
        <v>25</v>
      </c>
      <c r="BC1620" s="1" t="s">
        <v>25</v>
      </c>
      <c r="BD1620" s="1"/>
      <c r="BE1620" s="1"/>
      <c r="BF1620" s="1"/>
      <c r="BG1620" s="1"/>
      <c r="BH1620" s="1"/>
      <c r="BI1620" s="1"/>
      <c r="BJ1620" s="1"/>
      <c r="BL1620" s="1" t="s">
        <v>25</v>
      </c>
    </row>
    <row r="1621" ht="15.75" customHeight="1">
      <c r="A1621" s="1"/>
      <c r="B1621" s="1"/>
      <c r="C1621" s="1"/>
      <c r="D1621" s="1" t="s">
        <v>25</v>
      </c>
      <c r="E1621" s="1" t="s">
        <v>25</v>
      </c>
      <c r="F1621" s="1" t="s">
        <v>25</v>
      </c>
      <c r="G1621" s="1" t="s">
        <v>25</v>
      </c>
      <c r="H1621" s="1" t="s">
        <v>25</v>
      </c>
      <c r="M1621" s="1"/>
      <c r="N1621" s="1"/>
      <c r="O1621" s="1"/>
      <c r="P1621" s="1"/>
      <c r="Q1621" s="1"/>
      <c r="S1621" s="1" t="s">
        <v>25</v>
      </c>
      <c r="T1621" s="1" t="s">
        <v>25</v>
      </c>
      <c r="U1621" s="1" t="s">
        <v>25</v>
      </c>
      <c r="V1621" s="1" t="s">
        <v>25</v>
      </c>
      <c r="W1621" s="1" t="s">
        <v>25</v>
      </c>
      <c r="Y1621" s="1" t="str">
        <f>IFERROR(__xludf.DUMMYFUNCTION("UNIQUE(S1621:W1621, TRUE)"),"")</f>
        <v/>
      </c>
      <c r="AE1621" s="1" t="str">
        <f t="shared" ref="AE1621:AI1621" si="1621">IF($A1621&lt;&gt;"", COUNTIF($D1621:$H1621, "=" &amp; Y1621),"")</f>
        <v/>
      </c>
      <c r="AF1621" s="1" t="str">
        <f t="shared" si="1621"/>
        <v/>
      </c>
      <c r="AG1621" s="1" t="str">
        <f t="shared" si="1621"/>
        <v/>
      </c>
      <c r="AH1621" s="1" t="str">
        <f t="shared" si="1621"/>
        <v/>
      </c>
      <c r="AI1621" s="1" t="str">
        <f t="shared" si="1621"/>
        <v/>
      </c>
      <c r="AJ1621" s="1" t="str">
        <f t="shared" si="3"/>
        <v/>
      </c>
      <c r="AL1621" s="1" t="str">
        <f>IFERROR(__xludf.DUMMYFUNCTION("IFERROR(TRANSPOSE(SORT(TRANSPOSE(FILTER(AE1621:AI1621, AE1621:AI1621&lt;&gt;0)),1, FALSE)))"),"")</f>
        <v/>
      </c>
      <c r="AM1621" s="1" t="str">
        <f>IFERROR(__xludf.DUMMYFUNCTION("""COMPUTED_VALUE"""),"")</f>
        <v/>
      </c>
      <c r="AN1621" s="1" t="str">
        <f>IFERROR(__xludf.DUMMYFUNCTION("""COMPUTED_VALUE"""),"")</f>
        <v/>
      </c>
      <c r="AO1621" s="1" t="str">
        <f>IFERROR(__xludf.DUMMYFUNCTION("""COMPUTED_VALUE"""),"")</f>
        <v/>
      </c>
      <c r="AP1621" s="1" t="str">
        <f>IFERROR(__xludf.DUMMYFUNCTION("""COMPUTED_VALUE"""),"")</f>
        <v/>
      </c>
      <c r="AR1621" s="1" t="s">
        <v>25</v>
      </c>
      <c r="AS1621" s="1" t="s">
        <v>25</v>
      </c>
      <c r="AT1621" s="1" t="s">
        <v>25</v>
      </c>
      <c r="AU1621" s="1" t="s">
        <v>25</v>
      </c>
      <c r="AV1621" s="1" t="s">
        <v>25</v>
      </c>
      <c r="AY1621" s="1" t="s">
        <v>25</v>
      </c>
      <c r="AZ1621" s="1" t="s">
        <v>25</v>
      </c>
      <c r="BA1621" s="1" t="s">
        <v>25</v>
      </c>
      <c r="BB1621" s="1" t="s">
        <v>25</v>
      </c>
      <c r="BC1621" s="1" t="s">
        <v>25</v>
      </c>
      <c r="BD1621" s="1"/>
      <c r="BE1621" s="1"/>
      <c r="BF1621" s="1"/>
      <c r="BG1621" s="1"/>
      <c r="BH1621" s="1"/>
      <c r="BI1621" s="1"/>
      <c r="BJ1621" s="1"/>
      <c r="BL1621" s="1" t="s">
        <v>25</v>
      </c>
    </row>
    <row r="1622" ht="15.75" customHeight="1">
      <c r="A1622" s="1"/>
      <c r="B1622" s="1"/>
      <c r="C1622" s="1"/>
      <c r="D1622" s="1" t="s">
        <v>25</v>
      </c>
      <c r="E1622" s="1" t="s">
        <v>25</v>
      </c>
      <c r="F1622" s="1" t="s">
        <v>25</v>
      </c>
      <c r="G1622" s="1" t="s">
        <v>25</v>
      </c>
      <c r="H1622" s="1" t="s">
        <v>25</v>
      </c>
      <c r="M1622" s="1"/>
      <c r="N1622" s="1"/>
      <c r="O1622" s="1"/>
      <c r="P1622" s="1"/>
      <c r="Q1622" s="1"/>
      <c r="S1622" s="1" t="s">
        <v>25</v>
      </c>
      <c r="T1622" s="1" t="s">
        <v>25</v>
      </c>
      <c r="U1622" s="1" t="s">
        <v>25</v>
      </c>
      <c r="V1622" s="1" t="s">
        <v>25</v>
      </c>
      <c r="W1622" s="1" t="s">
        <v>25</v>
      </c>
      <c r="Y1622" s="1" t="str">
        <f>IFERROR(__xludf.DUMMYFUNCTION("UNIQUE(S1622:W1622, TRUE)"),"")</f>
        <v/>
      </c>
      <c r="AE1622" s="1" t="str">
        <f t="shared" ref="AE1622:AI1622" si="1622">IF($A1622&lt;&gt;"", COUNTIF($D1622:$H1622, "=" &amp; Y1622),"")</f>
        <v/>
      </c>
      <c r="AF1622" s="1" t="str">
        <f t="shared" si="1622"/>
        <v/>
      </c>
      <c r="AG1622" s="1" t="str">
        <f t="shared" si="1622"/>
        <v/>
      </c>
      <c r="AH1622" s="1" t="str">
        <f t="shared" si="1622"/>
        <v/>
      </c>
      <c r="AI1622" s="1" t="str">
        <f t="shared" si="1622"/>
        <v/>
      </c>
      <c r="AJ1622" s="1" t="str">
        <f t="shared" si="3"/>
        <v/>
      </c>
      <c r="AL1622" s="1" t="str">
        <f>IFERROR(__xludf.DUMMYFUNCTION("IFERROR(TRANSPOSE(SORT(TRANSPOSE(FILTER(AE1622:AI1622, AE1622:AI1622&lt;&gt;0)),1, FALSE)))"),"")</f>
        <v/>
      </c>
      <c r="AM1622" s="1" t="str">
        <f>IFERROR(__xludf.DUMMYFUNCTION("""COMPUTED_VALUE"""),"")</f>
        <v/>
      </c>
      <c r="AN1622" s="1" t="str">
        <f>IFERROR(__xludf.DUMMYFUNCTION("""COMPUTED_VALUE"""),"")</f>
        <v/>
      </c>
      <c r="AO1622" s="1" t="str">
        <f>IFERROR(__xludf.DUMMYFUNCTION("""COMPUTED_VALUE"""),"")</f>
        <v/>
      </c>
      <c r="AP1622" s="1" t="str">
        <f>IFERROR(__xludf.DUMMYFUNCTION("""COMPUTED_VALUE"""),"")</f>
        <v/>
      </c>
      <c r="AR1622" s="1" t="s">
        <v>25</v>
      </c>
      <c r="AS1622" s="1" t="s">
        <v>25</v>
      </c>
      <c r="AT1622" s="1" t="s">
        <v>25</v>
      </c>
      <c r="AU1622" s="1" t="s">
        <v>25</v>
      </c>
      <c r="AV1622" s="1" t="s">
        <v>25</v>
      </c>
      <c r="AY1622" s="1" t="s">
        <v>25</v>
      </c>
      <c r="AZ1622" s="1" t="s">
        <v>25</v>
      </c>
      <c r="BA1622" s="1" t="s">
        <v>25</v>
      </c>
      <c r="BB1622" s="1" t="s">
        <v>25</v>
      </c>
      <c r="BC1622" s="1" t="s">
        <v>25</v>
      </c>
      <c r="BD1622" s="1"/>
      <c r="BE1622" s="1"/>
      <c r="BF1622" s="1"/>
      <c r="BG1622" s="1"/>
      <c r="BH1622" s="1"/>
      <c r="BI1622" s="1"/>
      <c r="BJ1622" s="1"/>
      <c r="BL1622" s="1" t="s">
        <v>25</v>
      </c>
    </row>
    <row r="1623" ht="15.75" customHeight="1">
      <c r="A1623" s="1"/>
      <c r="B1623" s="1"/>
      <c r="C1623" s="1"/>
      <c r="D1623" s="1" t="s">
        <v>25</v>
      </c>
      <c r="E1623" s="1" t="s">
        <v>25</v>
      </c>
      <c r="F1623" s="1" t="s">
        <v>25</v>
      </c>
      <c r="G1623" s="1" t="s">
        <v>25</v>
      </c>
      <c r="H1623" s="1" t="s">
        <v>25</v>
      </c>
      <c r="M1623" s="1"/>
      <c r="N1623" s="1"/>
      <c r="O1623" s="1"/>
      <c r="P1623" s="1"/>
      <c r="Q1623" s="1"/>
      <c r="S1623" s="1" t="s">
        <v>25</v>
      </c>
      <c r="T1623" s="1" t="s">
        <v>25</v>
      </c>
      <c r="U1623" s="1" t="s">
        <v>25</v>
      </c>
      <c r="V1623" s="1" t="s">
        <v>25</v>
      </c>
      <c r="W1623" s="1" t="s">
        <v>25</v>
      </c>
      <c r="Y1623" s="1" t="str">
        <f>IFERROR(__xludf.DUMMYFUNCTION("UNIQUE(S1623:W1623, TRUE)"),"")</f>
        <v/>
      </c>
      <c r="AE1623" s="1" t="str">
        <f t="shared" ref="AE1623:AI1623" si="1623">IF($A1623&lt;&gt;"", COUNTIF($D1623:$H1623, "=" &amp; Y1623),"")</f>
        <v/>
      </c>
      <c r="AF1623" s="1" t="str">
        <f t="shared" si="1623"/>
        <v/>
      </c>
      <c r="AG1623" s="1" t="str">
        <f t="shared" si="1623"/>
        <v/>
      </c>
      <c r="AH1623" s="1" t="str">
        <f t="shared" si="1623"/>
        <v/>
      </c>
      <c r="AI1623" s="1" t="str">
        <f t="shared" si="1623"/>
        <v/>
      </c>
      <c r="AJ1623" s="1" t="str">
        <f t="shared" si="3"/>
        <v/>
      </c>
      <c r="AL1623" s="1" t="str">
        <f>IFERROR(__xludf.DUMMYFUNCTION("IFERROR(TRANSPOSE(SORT(TRANSPOSE(FILTER(AE1623:AI1623, AE1623:AI1623&lt;&gt;0)),1, FALSE)))"),"")</f>
        <v/>
      </c>
      <c r="AM1623" s="1" t="str">
        <f>IFERROR(__xludf.DUMMYFUNCTION("""COMPUTED_VALUE"""),"")</f>
        <v/>
      </c>
      <c r="AN1623" s="1" t="str">
        <f>IFERROR(__xludf.DUMMYFUNCTION("""COMPUTED_VALUE"""),"")</f>
        <v/>
      </c>
      <c r="AO1623" s="1" t="str">
        <f>IFERROR(__xludf.DUMMYFUNCTION("""COMPUTED_VALUE"""),"")</f>
        <v/>
      </c>
      <c r="AP1623" s="1" t="str">
        <f>IFERROR(__xludf.DUMMYFUNCTION("""COMPUTED_VALUE"""),"")</f>
        <v/>
      </c>
      <c r="AR1623" s="1" t="s">
        <v>25</v>
      </c>
      <c r="AS1623" s="1" t="s">
        <v>25</v>
      </c>
      <c r="AT1623" s="1" t="s">
        <v>25</v>
      </c>
      <c r="AU1623" s="1" t="s">
        <v>25</v>
      </c>
      <c r="AV1623" s="1" t="s">
        <v>25</v>
      </c>
      <c r="AY1623" s="1" t="s">
        <v>25</v>
      </c>
      <c r="AZ1623" s="1" t="s">
        <v>25</v>
      </c>
      <c r="BA1623" s="1" t="s">
        <v>25</v>
      </c>
      <c r="BB1623" s="1" t="s">
        <v>25</v>
      </c>
      <c r="BC1623" s="1" t="s">
        <v>25</v>
      </c>
      <c r="BD1623" s="1"/>
      <c r="BE1623" s="1"/>
      <c r="BF1623" s="1"/>
      <c r="BG1623" s="1"/>
      <c r="BH1623" s="1"/>
      <c r="BI1623" s="1"/>
      <c r="BJ1623" s="1"/>
      <c r="BL1623" s="1" t="s">
        <v>25</v>
      </c>
    </row>
    <row r="1624" ht="15.75" customHeight="1">
      <c r="A1624" s="1"/>
      <c r="B1624" s="1"/>
      <c r="C1624" s="1"/>
      <c r="D1624" s="1" t="s">
        <v>25</v>
      </c>
      <c r="E1624" s="1" t="s">
        <v>25</v>
      </c>
      <c r="F1624" s="1" t="s">
        <v>25</v>
      </c>
      <c r="G1624" s="1" t="s">
        <v>25</v>
      </c>
      <c r="H1624" s="1" t="s">
        <v>25</v>
      </c>
      <c r="M1624" s="1"/>
      <c r="N1624" s="1"/>
      <c r="O1624" s="1"/>
      <c r="P1624" s="1"/>
      <c r="Q1624" s="1"/>
      <c r="S1624" s="1" t="s">
        <v>25</v>
      </c>
      <c r="T1624" s="1" t="s">
        <v>25</v>
      </c>
      <c r="U1624" s="1" t="s">
        <v>25</v>
      </c>
      <c r="V1624" s="1" t="s">
        <v>25</v>
      </c>
      <c r="W1624" s="1" t="s">
        <v>25</v>
      </c>
      <c r="Y1624" s="1" t="str">
        <f>IFERROR(__xludf.DUMMYFUNCTION("UNIQUE(S1624:W1624, TRUE)"),"")</f>
        <v/>
      </c>
      <c r="AE1624" s="1" t="str">
        <f t="shared" ref="AE1624:AI1624" si="1624">IF($A1624&lt;&gt;"", COUNTIF($D1624:$H1624, "=" &amp; Y1624),"")</f>
        <v/>
      </c>
      <c r="AF1624" s="1" t="str">
        <f t="shared" si="1624"/>
        <v/>
      </c>
      <c r="AG1624" s="1" t="str">
        <f t="shared" si="1624"/>
        <v/>
      </c>
      <c r="AH1624" s="1" t="str">
        <f t="shared" si="1624"/>
        <v/>
      </c>
      <c r="AI1624" s="1" t="str">
        <f t="shared" si="1624"/>
        <v/>
      </c>
      <c r="AJ1624" s="1" t="str">
        <f t="shared" si="3"/>
        <v/>
      </c>
      <c r="AL1624" s="1" t="str">
        <f>IFERROR(__xludf.DUMMYFUNCTION("IFERROR(TRANSPOSE(SORT(TRANSPOSE(FILTER(AE1624:AI1624, AE1624:AI1624&lt;&gt;0)),1, FALSE)))"),"")</f>
        <v/>
      </c>
      <c r="AM1624" s="1" t="str">
        <f>IFERROR(__xludf.DUMMYFUNCTION("""COMPUTED_VALUE"""),"")</f>
        <v/>
      </c>
      <c r="AN1624" s="1" t="str">
        <f>IFERROR(__xludf.DUMMYFUNCTION("""COMPUTED_VALUE"""),"")</f>
        <v/>
      </c>
      <c r="AO1624" s="1" t="str">
        <f>IFERROR(__xludf.DUMMYFUNCTION("""COMPUTED_VALUE"""),"")</f>
        <v/>
      </c>
      <c r="AP1624" s="1" t="str">
        <f>IFERROR(__xludf.DUMMYFUNCTION("""COMPUTED_VALUE"""),"")</f>
        <v/>
      </c>
      <c r="AR1624" s="1" t="s">
        <v>25</v>
      </c>
      <c r="AS1624" s="1" t="s">
        <v>25</v>
      </c>
      <c r="AT1624" s="1" t="s">
        <v>25</v>
      </c>
      <c r="AU1624" s="1" t="s">
        <v>25</v>
      </c>
      <c r="AV1624" s="1" t="s">
        <v>25</v>
      </c>
      <c r="AY1624" s="1" t="s">
        <v>25</v>
      </c>
      <c r="AZ1624" s="1" t="s">
        <v>25</v>
      </c>
      <c r="BA1624" s="1" t="s">
        <v>25</v>
      </c>
      <c r="BB1624" s="1" t="s">
        <v>25</v>
      </c>
      <c r="BC1624" s="1" t="s">
        <v>25</v>
      </c>
      <c r="BD1624" s="1"/>
      <c r="BE1624" s="1"/>
      <c r="BF1624" s="1"/>
      <c r="BG1624" s="1"/>
      <c r="BH1624" s="1"/>
      <c r="BI1624" s="1"/>
      <c r="BJ1624" s="1"/>
      <c r="BL1624" s="1" t="s">
        <v>25</v>
      </c>
    </row>
    <row r="1625" ht="15.75" customHeight="1">
      <c r="A1625" s="1"/>
      <c r="B1625" s="1"/>
      <c r="C1625" s="1"/>
      <c r="D1625" s="1" t="s">
        <v>25</v>
      </c>
      <c r="E1625" s="1" t="s">
        <v>25</v>
      </c>
      <c r="F1625" s="1" t="s">
        <v>25</v>
      </c>
      <c r="G1625" s="1" t="s">
        <v>25</v>
      </c>
      <c r="H1625" s="1" t="s">
        <v>25</v>
      </c>
      <c r="M1625" s="1"/>
      <c r="N1625" s="1"/>
      <c r="O1625" s="1"/>
      <c r="P1625" s="1"/>
      <c r="Q1625" s="1"/>
      <c r="S1625" s="1" t="s">
        <v>25</v>
      </c>
      <c r="T1625" s="1" t="s">
        <v>25</v>
      </c>
      <c r="U1625" s="1" t="s">
        <v>25</v>
      </c>
      <c r="V1625" s="1" t="s">
        <v>25</v>
      </c>
      <c r="W1625" s="1" t="s">
        <v>25</v>
      </c>
      <c r="Y1625" s="1" t="str">
        <f>IFERROR(__xludf.DUMMYFUNCTION("UNIQUE(S1625:W1625, TRUE)"),"")</f>
        <v/>
      </c>
      <c r="AE1625" s="1" t="str">
        <f t="shared" ref="AE1625:AI1625" si="1625">IF($A1625&lt;&gt;"", COUNTIF($D1625:$H1625, "=" &amp; Y1625),"")</f>
        <v/>
      </c>
      <c r="AF1625" s="1" t="str">
        <f t="shared" si="1625"/>
        <v/>
      </c>
      <c r="AG1625" s="1" t="str">
        <f t="shared" si="1625"/>
        <v/>
      </c>
      <c r="AH1625" s="1" t="str">
        <f t="shared" si="1625"/>
        <v/>
      </c>
      <c r="AI1625" s="1" t="str">
        <f t="shared" si="1625"/>
        <v/>
      </c>
      <c r="AJ1625" s="1" t="str">
        <f t="shared" si="3"/>
        <v/>
      </c>
      <c r="AL1625" s="1" t="str">
        <f>IFERROR(__xludf.DUMMYFUNCTION("IFERROR(TRANSPOSE(SORT(TRANSPOSE(FILTER(AE1625:AI1625, AE1625:AI1625&lt;&gt;0)),1, FALSE)))"),"")</f>
        <v/>
      </c>
      <c r="AM1625" s="1" t="str">
        <f>IFERROR(__xludf.DUMMYFUNCTION("""COMPUTED_VALUE"""),"")</f>
        <v/>
      </c>
      <c r="AN1625" s="1" t="str">
        <f>IFERROR(__xludf.DUMMYFUNCTION("""COMPUTED_VALUE"""),"")</f>
        <v/>
      </c>
      <c r="AO1625" s="1" t="str">
        <f>IFERROR(__xludf.DUMMYFUNCTION("""COMPUTED_VALUE"""),"")</f>
        <v/>
      </c>
      <c r="AP1625" s="1" t="str">
        <f>IFERROR(__xludf.DUMMYFUNCTION("""COMPUTED_VALUE"""),"")</f>
        <v/>
      </c>
      <c r="AR1625" s="1" t="s">
        <v>25</v>
      </c>
      <c r="AS1625" s="1" t="s">
        <v>25</v>
      </c>
      <c r="AT1625" s="1" t="s">
        <v>25</v>
      </c>
      <c r="AU1625" s="1" t="s">
        <v>25</v>
      </c>
      <c r="AV1625" s="1" t="s">
        <v>25</v>
      </c>
      <c r="AY1625" s="1" t="s">
        <v>25</v>
      </c>
      <c r="AZ1625" s="1" t="s">
        <v>25</v>
      </c>
      <c r="BA1625" s="1" t="s">
        <v>25</v>
      </c>
      <c r="BB1625" s="1" t="s">
        <v>25</v>
      </c>
      <c r="BC1625" s="1" t="s">
        <v>25</v>
      </c>
      <c r="BD1625" s="1"/>
      <c r="BE1625" s="1"/>
      <c r="BF1625" s="1"/>
      <c r="BG1625" s="1"/>
      <c r="BH1625" s="1"/>
      <c r="BI1625" s="1"/>
      <c r="BJ1625" s="1"/>
      <c r="BL1625" s="1" t="s">
        <v>25</v>
      </c>
    </row>
    <row r="1626" ht="15.75" customHeight="1">
      <c r="A1626" s="1"/>
      <c r="B1626" s="1"/>
      <c r="C1626" s="1"/>
      <c r="D1626" s="1" t="s">
        <v>25</v>
      </c>
      <c r="E1626" s="1" t="s">
        <v>25</v>
      </c>
      <c r="F1626" s="1" t="s">
        <v>25</v>
      </c>
      <c r="G1626" s="1" t="s">
        <v>25</v>
      </c>
      <c r="H1626" s="1" t="s">
        <v>25</v>
      </c>
      <c r="M1626" s="1"/>
      <c r="N1626" s="1"/>
      <c r="O1626" s="1"/>
      <c r="P1626" s="1"/>
      <c r="Q1626" s="1"/>
      <c r="S1626" s="1" t="s">
        <v>25</v>
      </c>
      <c r="T1626" s="1" t="s">
        <v>25</v>
      </c>
      <c r="U1626" s="1" t="s">
        <v>25</v>
      </c>
      <c r="V1626" s="1" t="s">
        <v>25</v>
      </c>
      <c r="W1626" s="1" t="s">
        <v>25</v>
      </c>
      <c r="Y1626" s="1" t="str">
        <f>IFERROR(__xludf.DUMMYFUNCTION("UNIQUE(S1626:W1626, TRUE)"),"")</f>
        <v/>
      </c>
      <c r="AE1626" s="1" t="str">
        <f t="shared" ref="AE1626:AI1626" si="1626">IF($A1626&lt;&gt;"", COUNTIF($D1626:$H1626, "=" &amp; Y1626),"")</f>
        <v/>
      </c>
      <c r="AF1626" s="1" t="str">
        <f t="shared" si="1626"/>
        <v/>
      </c>
      <c r="AG1626" s="1" t="str">
        <f t="shared" si="1626"/>
        <v/>
      </c>
      <c r="AH1626" s="1" t="str">
        <f t="shared" si="1626"/>
        <v/>
      </c>
      <c r="AI1626" s="1" t="str">
        <f t="shared" si="1626"/>
        <v/>
      </c>
      <c r="AJ1626" s="1" t="str">
        <f t="shared" si="3"/>
        <v/>
      </c>
      <c r="AL1626" s="1" t="str">
        <f>IFERROR(__xludf.DUMMYFUNCTION("IFERROR(TRANSPOSE(SORT(TRANSPOSE(FILTER(AE1626:AI1626, AE1626:AI1626&lt;&gt;0)),1, FALSE)))"),"")</f>
        <v/>
      </c>
      <c r="AM1626" s="1" t="str">
        <f>IFERROR(__xludf.DUMMYFUNCTION("""COMPUTED_VALUE"""),"")</f>
        <v/>
      </c>
      <c r="AN1626" s="1" t="str">
        <f>IFERROR(__xludf.DUMMYFUNCTION("""COMPUTED_VALUE"""),"")</f>
        <v/>
      </c>
      <c r="AO1626" s="1" t="str">
        <f>IFERROR(__xludf.DUMMYFUNCTION("""COMPUTED_VALUE"""),"")</f>
        <v/>
      </c>
      <c r="AP1626" s="1" t="str">
        <f>IFERROR(__xludf.DUMMYFUNCTION("""COMPUTED_VALUE"""),"")</f>
        <v/>
      </c>
      <c r="AR1626" s="1" t="s">
        <v>25</v>
      </c>
      <c r="AS1626" s="1" t="s">
        <v>25</v>
      </c>
      <c r="AT1626" s="1" t="s">
        <v>25</v>
      </c>
      <c r="AU1626" s="1" t="s">
        <v>25</v>
      </c>
      <c r="AV1626" s="1" t="s">
        <v>25</v>
      </c>
      <c r="AY1626" s="1" t="s">
        <v>25</v>
      </c>
      <c r="AZ1626" s="1" t="s">
        <v>25</v>
      </c>
      <c r="BA1626" s="1" t="s">
        <v>25</v>
      </c>
      <c r="BB1626" s="1" t="s">
        <v>25</v>
      </c>
      <c r="BC1626" s="1" t="s">
        <v>25</v>
      </c>
      <c r="BD1626" s="1"/>
      <c r="BE1626" s="1"/>
      <c r="BF1626" s="1"/>
      <c r="BG1626" s="1"/>
      <c r="BH1626" s="1"/>
      <c r="BI1626" s="1"/>
      <c r="BJ1626" s="1"/>
      <c r="BL1626" s="1" t="s">
        <v>25</v>
      </c>
    </row>
    <row r="1627" ht="15.75" customHeight="1">
      <c r="A1627" s="1"/>
      <c r="B1627" s="1"/>
      <c r="C1627" s="1"/>
      <c r="D1627" s="1" t="s">
        <v>25</v>
      </c>
      <c r="E1627" s="1" t="s">
        <v>25</v>
      </c>
      <c r="F1627" s="1" t="s">
        <v>25</v>
      </c>
      <c r="G1627" s="1" t="s">
        <v>25</v>
      </c>
      <c r="H1627" s="1" t="s">
        <v>25</v>
      </c>
      <c r="M1627" s="1"/>
      <c r="N1627" s="1"/>
      <c r="O1627" s="1"/>
      <c r="P1627" s="1"/>
      <c r="Q1627" s="1"/>
      <c r="S1627" s="1" t="s">
        <v>25</v>
      </c>
      <c r="T1627" s="1" t="s">
        <v>25</v>
      </c>
      <c r="U1627" s="1" t="s">
        <v>25</v>
      </c>
      <c r="V1627" s="1" t="s">
        <v>25</v>
      </c>
      <c r="W1627" s="1" t="s">
        <v>25</v>
      </c>
      <c r="Y1627" s="1" t="str">
        <f>IFERROR(__xludf.DUMMYFUNCTION("UNIQUE(S1627:W1627, TRUE)"),"")</f>
        <v/>
      </c>
      <c r="AE1627" s="1" t="str">
        <f t="shared" ref="AE1627:AI1627" si="1627">IF($A1627&lt;&gt;"", COUNTIF($D1627:$H1627, "=" &amp; Y1627),"")</f>
        <v/>
      </c>
      <c r="AF1627" s="1" t="str">
        <f t="shared" si="1627"/>
        <v/>
      </c>
      <c r="AG1627" s="1" t="str">
        <f t="shared" si="1627"/>
        <v/>
      </c>
      <c r="AH1627" s="1" t="str">
        <f t="shared" si="1627"/>
        <v/>
      </c>
      <c r="AI1627" s="1" t="str">
        <f t="shared" si="1627"/>
        <v/>
      </c>
      <c r="AJ1627" s="1" t="str">
        <f t="shared" si="3"/>
        <v/>
      </c>
      <c r="AL1627" s="1" t="str">
        <f>IFERROR(__xludf.DUMMYFUNCTION("IFERROR(TRANSPOSE(SORT(TRANSPOSE(FILTER(AE1627:AI1627, AE1627:AI1627&lt;&gt;0)),1, FALSE)))"),"")</f>
        <v/>
      </c>
      <c r="AM1627" s="1" t="str">
        <f>IFERROR(__xludf.DUMMYFUNCTION("""COMPUTED_VALUE"""),"")</f>
        <v/>
      </c>
      <c r="AN1627" s="1" t="str">
        <f>IFERROR(__xludf.DUMMYFUNCTION("""COMPUTED_VALUE"""),"")</f>
        <v/>
      </c>
      <c r="AO1627" s="1" t="str">
        <f>IFERROR(__xludf.DUMMYFUNCTION("""COMPUTED_VALUE"""),"")</f>
        <v/>
      </c>
      <c r="AP1627" s="1" t="str">
        <f>IFERROR(__xludf.DUMMYFUNCTION("""COMPUTED_VALUE"""),"")</f>
        <v/>
      </c>
      <c r="AR1627" s="1" t="s">
        <v>25</v>
      </c>
      <c r="AS1627" s="1" t="s">
        <v>25</v>
      </c>
      <c r="AT1627" s="1" t="s">
        <v>25</v>
      </c>
      <c r="AU1627" s="1" t="s">
        <v>25</v>
      </c>
      <c r="AV1627" s="1" t="s">
        <v>25</v>
      </c>
      <c r="AY1627" s="1" t="s">
        <v>25</v>
      </c>
      <c r="AZ1627" s="1" t="s">
        <v>25</v>
      </c>
      <c r="BA1627" s="1" t="s">
        <v>25</v>
      </c>
      <c r="BB1627" s="1" t="s">
        <v>25</v>
      </c>
      <c r="BC1627" s="1" t="s">
        <v>25</v>
      </c>
      <c r="BD1627" s="1"/>
      <c r="BE1627" s="1"/>
      <c r="BF1627" s="1"/>
      <c r="BG1627" s="1"/>
      <c r="BH1627" s="1"/>
      <c r="BI1627" s="1"/>
      <c r="BJ1627" s="1"/>
      <c r="BL1627" s="1" t="s">
        <v>25</v>
      </c>
    </row>
    <row r="1628" ht="15.75" customHeight="1">
      <c r="A1628" s="1"/>
      <c r="B1628" s="1"/>
      <c r="C1628" s="1"/>
      <c r="D1628" s="1" t="s">
        <v>25</v>
      </c>
      <c r="E1628" s="1" t="s">
        <v>25</v>
      </c>
      <c r="F1628" s="1" t="s">
        <v>25</v>
      </c>
      <c r="G1628" s="1" t="s">
        <v>25</v>
      </c>
      <c r="H1628" s="1" t="s">
        <v>25</v>
      </c>
      <c r="M1628" s="1"/>
      <c r="N1628" s="1"/>
      <c r="O1628" s="1"/>
      <c r="P1628" s="1"/>
      <c r="Q1628" s="1"/>
      <c r="S1628" s="1" t="s">
        <v>25</v>
      </c>
      <c r="T1628" s="1" t="s">
        <v>25</v>
      </c>
      <c r="U1628" s="1" t="s">
        <v>25</v>
      </c>
      <c r="V1628" s="1" t="s">
        <v>25</v>
      </c>
      <c r="W1628" s="1" t="s">
        <v>25</v>
      </c>
      <c r="Y1628" s="1" t="str">
        <f>IFERROR(__xludf.DUMMYFUNCTION("UNIQUE(S1628:W1628, TRUE)"),"")</f>
        <v/>
      </c>
      <c r="AE1628" s="1" t="str">
        <f t="shared" ref="AE1628:AI1628" si="1628">IF($A1628&lt;&gt;"", COUNTIF($D1628:$H1628, "=" &amp; Y1628),"")</f>
        <v/>
      </c>
      <c r="AF1628" s="1" t="str">
        <f t="shared" si="1628"/>
        <v/>
      </c>
      <c r="AG1628" s="1" t="str">
        <f t="shared" si="1628"/>
        <v/>
      </c>
      <c r="AH1628" s="1" t="str">
        <f t="shared" si="1628"/>
        <v/>
      </c>
      <c r="AI1628" s="1" t="str">
        <f t="shared" si="1628"/>
        <v/>
      </c>
      <c r="AJ1628" s="1" t="str">
        <f t="shared" si="3"/>
        <v/>
      </c>
      <c r="AL1628" s="1" t="str">
        <f>IFERROR(__xludf.DUMMYFUNCTION("IFERROR(TRANSPOSE(SORT(TRANSPOSE(FILTER(AE1628:AI1628, AE1628:AI1628&lt;&gt;0)),1, FALSE)))"),"")</f>
        <v/>
      </c>
      <c r="AM1628" s="1" t="str">
        <f>IFERROR(__xludf.DUMMYFUNCTION("""COMPUTED_VALUE"""),"")</f>
        <v/>
      </c>
      <c r="AN1628" s="1" t="str">
        <f>IFERROR(__xludf.DUMMYFUNCTION("""COMPUTED_VALUE"""),"")</f>
        <v/>
      </c>
      <c r="AO1628" s="1" t="str">
        <f>IFERROR(__xludf.DUMMYFUNCTION("""COMPUTED_VALUE"""),"")</f>
        <v/>
      </c>
      <c r="AP1628" s="1" t="str">
        <f>IFERROR(__xludf.DUMMYFUNCTION("""COMPUTED_VALUE"""),"")</f>
        <v/>
      </c>
      <c r="AR1628" s="1" t="s">
        <v>25</v>
      </c>
      <c r="AS1628" s="1" t="s">
        <v>25</v>
      </c>
      <c r="AT1628" s="1" t="s">
        <v>25</v>
      </c>
      <c r="AU1628" s="1" t="s">
        <v>25</v>
      </c>
      <c r="AV1628" s="1" t="s">
        <v>25</v>
      </c>
      <c r="AY1628" s="1" t="s">
        <v>25</v>
      </c>
      <c r="AZ1628" s="1" t="s">
        <v>25</v>
      </c>
      <c r="BA1628" s="1" t="s">
        <v>25</v>
      </c>
      <c r="BB1628" s="1" t="s">
        <v>25</v>
      </c>
      <c r="BC1628" s="1" t="s">
        <v>25</v>
      </c>
      <c r="BD1628" s="1"/>
      <c r="BE1628" s="1"/>
      <c r="BF1628" s="1"/>
      <c r="BG1628" s="1"/>
      <c r="BH1628" s="1"/>
      <c r="BI1628" s="1"/>
      <c r="BJ1628" s="1"/>
      <c r="BL1628" s="1" t="s">
        <v>25</v>
      </c>
    </row>
    <row r="1629" ht="15.75" customHeight="1">
      <c r="A1629" s="1"/>
      <c r="B1629" s="1"/>
      <c r="C1629" s="1"/>
      <c r="D1629" s="1" t="s">
        <v>25</v>
      </c>
      <c r="E1629" s="1" t="s">
        <v>25</v>
      </c>
      <c r="F1629" s="1" t="s">
        <v>25</v>
      </c>
      <c r="G1629" s="1" t="s">
        <v>25</v>
      </c>
      <c r="H1629" s="1" t="s">
        <v>25</v>
      </c>
      <c r="M1629" s="1"/>
      <c r="N1629" s="1"/>
      <c r="O1629" s="1"/>
      <c r="P1629" s="1"/>
      <c r="Q1629" s="1"/>
      <c r="S1629" s="1" t="s">
        <v>25</v>
      </c>
      <c r="T1629" s="1" t="s">
        <v>25</v>
      </c>
      <c r="U1629" s="1" t="s">
        <v>25</v>
      </c>
      <c r="V1629" s="1" t="s">
        <v>25</v>
      </c>
      <c r="W1629" s="1" t="s">
        <v>25</v>
      </c>
      <c r="Y1629" s="1" t="str">
        <f>IFERROR(__xludf.DUMMYFUNCTION("UNIQUE(S1629:W1629, TRUE)"),"")</f>
        <v/>
      </c>
      <c r="AE1629" s="1" t="str">
        <f t="shared" ref="AE1629:AI1629" si="1629">IF($A1629&lt;&gt;"", COUNTIF($D1629:$H1629, "=" &amp; Y1629),"")</f>
        <v/>
      </c>
      <c r="AF1629" s="1" t="str">
        <f t="shared" si="1629"/>
        <v/>
      </c>
      <c r="AG1629" s="1" t="str">
        <f t="shared" si="1629"/>
        <v/>
      </c>
      <c r="AH1629" s="1" t="str">
        <f t="shared" si="1629"/>
        <v/>
      </c>
      <c r="AI1629" s="1" t="str">
        <f t="shared" si="1629"/>
        <v/>
      </c>
      <c r="AJ1629" s="1" t="str">
        <f t="shared" si="3"/>
        <v/>
      </c>
      <c r="AL1629" s="1" t="str">
        <f>IFERROR(__xludf.DUMMYFUNCTION("IFERROR(TRANSPOSE(SORT(TRANSPOSE(FILTER(AE1629:AI1629, AE1629:AI1629&lt;&gt;0)),1, FALSE)))"),"")</f>
        <v/>
      </c>
      <c r="AM1629" s="1" t="str">
        <f>IFERROR(__xludf.DUMMYFUNCTION("""COMPUTED_VALUE"""),"")</f>
        <v/>
      </c>
      <c r="AN1629" s="1" t="str">
        <f>IFERROR(__xludf.DUMMYFUNCTION("""COMPUTED_VALUE"""),"")</f>
        <v/>
      </c>
      <c r="AO1629" s="1" t="str">
        <f>IFERROR(__xludf.DUMMYFUNCTION("""COMPUTED_VALUE"""),"")</f>
        <v/>
      </c>
      <c r="AP1629" s="1" t="str">
        <f>IFERROR(__xludf.DUMMYFUNCTION("""COMPUTED_VALUE"""),"")</f>
        <v/>
      </c>
      <c r="AR1629" s="1" t="s">
        <v>25</v>
      </c>
      <c r="AS1629" s="1" t="s">
        <v>25</v>
      </c>
      <c r="AT1629" s="1" t="s">
        <v>25</v>
      </c>
      <c r="AU1629" s="1" t="s">
        <v>25</v>
      </c>
      <c r="AV1629" s="1" t="s">
        <v>25</v>
      </c>
      <c r="AY1629" s="1" t="s">
        <v>25</v>
      </c>
      <c r="AZ1629" s="1" t="s">
        <v>25</v>
      </c>
      <c r="BA1629" s="1" t="s">
        <v>25</v>
      </c>
      <c r="BB1629" s="1" t="s">
        <v>25</v>
      </c>
      <c r="BC1629" s="1" t="s">
        <v>25</v>
      </c>
      <c r="BD1629" s="1"/>
      <c r="BE1629" s="1"/>
      <c r="BF1629" s="1"/>
      <c r="BG1629" s="1"/>
      <c r="BH1629" s="1"/>
      <c r="BI1629" s="1"/>
      <c r="BJ1629" s="1"/>
      <c r="BL1629" s="1" t="s">
        <v>25</v>
      </c>
    </row>
    <row r="1630" ht="15.75" customHeight="1">
      <c r="A1630" s="1"/>
      <c r="B1630" s="1"/>
      <c r="C1630" s="1"/>
      <c r="D1630" s="1" t="s">
        <v>25</v>
      </c>
      <c r="E1630" s="1" t="s">
        <v>25</v>
      </c>
      <c r="F1630" s="1" t="s">
        <v>25</v>
      </c>
      <c r="G1630" s="1" t="s">
        <v>25</v>
      </c>
      <c r="H1630" s="1" t="s">
        <v>25</v>
      </c>
      <c r="M1630" s="1"/>
      <c r="N1630" s="1"/>
      <c r="O1630" s="1"/>
      <c r="P1630" s="1"/>
      <c r="Q1630" s="1"/>
      <c r="S1630" s="1" t="s">
        <v>25</v>
      </c>
      <c r="T1630" s="1" t="s">
        <v>25</v>
      </c>
      <c r="U1630" s="1" t="s">
        <v>25</v>
      </c>
      <c r="V1630" s="1" t="s">
        <v>25</v>
      </c>
      <c r="W1630" s="1" t="s">
        <v>25</v>
      </c>
      <c r="Y1630" s="1" t="str">
        <f>IFERROR(__xludf.DUMMYFUNCTION("UNIQUE(S1630:W1630, TRUE)"),"")</f>
        <v/>
      </c>
      <c r="AE1630" s="1" t="str">
        <f t="shared" ref="AE1630:AI1630" si="1630">IF($A1630&lt;&gt;"", COUNTIF($D1630:$H1630, "=" &amp; Y1630),"")</f>
        <v/>
      </c>
      <c r="AF1630" s="1" t="str">
        <f t="shared" si="1630"/>
        <v/>
      </c>
      <c r="AG1630" s="1" t="str">
        <f t="shared" si="1630"/>
        <v/>
      </c>
      <c r="AH1630" s="1" t="str">
        <f t="shared" si="1630"/>
        <v/>
      </c>
      <c r="AI1630" s="1" t="str">
        <f t="shared" si="1630"/>
        <v/>
      </c>
      <c r="AJ1630" s="1" t="str">
        <f t="shared" si="3"/>
        <v/>
      </c>
      <c r="AL1630" s="1" t="str">
        <f>IFERROR(__xludf.DUMMYFUNCTION("IFERROR(TRANSPOSE(SORT(TRANSPOSE(FILTER(AE1630:AI1630, AE1630:AI1630&lt;&gt;0)),1, FALSE)))"),"")</f>
        <v/>
      </c>
      <c r="AM1630" s="1" t="str">
        <f>IFERROR(__xludf.DUMMYFUNCTION("""COMPUTED_VALUE"""),"")</f>
        <v/>
      </c>
      <c r="AN1630" s="1" t="str">
        <f>IFERROR(__xludf.DUMMYFUNCTION("""COMPUTED_VALUE"""),"")</f>
        <v/>
      </c>
      <c r="AO1630" s="1" t="str">
        <f>IFERROR(__xludf.DUMMYFUNCTION("""COMPUTED_VALUE"""),"")</f>
        <v/>
      </c>
      <c r="AP1630" s="1" t="str">
        <f>IFERROR(__xludf.DUMMYFUNCTION("""COMPUTED_VALUE"""),"")</f>
        <v/>
      </c>
      <c r="AR1630" s="1" t="s">
        <v>25</v>
      </c>
      <c r="AS1630" s="1" t="s">
        <v>25</v>
      </c>
      <c r="AT1630" s="1" t="s">
        <v>25</v>
      </c>
      <c r="AU1630" s="1" t="s">
        <v>25</v>
      </c>
      <c r="AV1630" s="1" t="s">
        <v>25</v>
      </c>
      <c r="AY1630" s="1" t="s">
        <v>25</v>
      </c>
      <c r="AZ1630" s="1" t="s">
        <v>25</v>
      </c>
      <c r="BA1630" s="1" t="s">
        <v>25</v>
      </c>
      <c r="BB1630" s="1" t="s">
        <v>25</v>
      </c>
      <c r="BC1630" s="1" t="s">
        <v>25</v>
      </c>
      <c r="BD1630" s="1"/>
      <c r="BE1630" s="1"/>
      <c r="BF1630" s="1"/>
      <c r="BG1630" s="1"/>
      <c r="BH1630" s="1"/>
      <c r="BI1630" s="1"/>
      <c r="BJ1630" s="1"/>
      <c r="BL1630" s="1" t="s">
        <v>25</v>
      </c>
    </row>
    <row r="1631" ht="15.75" customHeight="1">
      <c r="A1631" s="1"/>
      <c r="B1631" s="1"/>
      <c r="C1631" s="1"/>
      <c r="D1631" s="1" t="s">
        <v>25</v>
      </c>
      <c r="E1631" s="1" t="s">
        <v>25</v>
      </c>
      <c r="F1631" s="1" t="s">
        <v>25</v>
      </c>
      <c r="G1631" s="1" t="s">
        <v>25</v>
      </c>
      <c r="H1631" s="1" t="s">
        <v>25</v>
      </c>
      <c r="M1631" s="1"/>
      <c r="N1631" s="1"/>
      <c r="O1631" s="1"/>
      <c r="P1631" s="1"/>
      <c r="Q1631" s="1"/>
      <c r="S1631" s="1" t="s">
        <v>25</v>
      </c>
      <c r="T1631" s="1" t="s">
        <v>25</v>
      </c>
      <c r="U1631" s="1" t="s">
        <v>25</v>
      </c>
      <c r="V1631" s="1" t="s">
        <v>25</v>
      </c>
      <c r="W1631" s="1" t="s">
        <v>25</v>
      </c>
      <c r="Y1631" s="1" t="str">
        <f>IFERROR(__xludf.DUMMYFUNCTION("UNIQUE(S1631:W1631, TRUE)"),"")</f>
        <v/>
      </c>
      <c r="AE1631" s="1" t="str">
        <f t="shared" ref="AE1631:AI1631" si="1631">IF($A1631&lt;&gt;"", COUNTIF($D1631:$H1631, "=" &amp; Y1631),"")</f>
        <v/>
      </c>
      <c r="AF1631" s="1" t="str">
        <f t="shared" si="1631"/>
        <v/>
      </c>
      <c r="AG1631" s="1" t="str">
        <f t="shared" si="1631"/>
        <v/>
      </c>
      <c r="AH1631" s="1" t="str">
        <f t="shared" si="1631"/>
        <v/>
      </c>
      <c r="AI1631" s="1" t="str">
        <f t="shared" si="1631"/>
        <v/>
      </c>
      <c r="AJ1631" s="1" t="str">
        <f t="shared" si="3"/>
        <v/>
      </c>
      <c r="AL1631" s="1" t="str">
        <f>IFERROR(__xludf.DUMMYFUNCTION("IFERROR(TRANSPOSE(SORT(TRANSPOSE(FILTER(AE1631:AI1631, AE1631:AI1631&lt;&gt;0)),1, FALSE)))"),"")</f>
        <v/>
      </c>
      <c r="AM1631" s="1" t="str">
        <f>IFERROR(__xludf.DUMMYFUNCTION("""COMPUTED_VALUE"""),"")</f>
        <v/>
      </c>
      <c r="AN1631" s="1" t="str">
        <f>IFERROR(__xludf.DUMMYFUNCTION("""COMPUTED_VALUE"""),"")</f>
        <v/>
      </c>
      <c r="AO1631" s="1" t="str">
        <f>IFERROR(__xludf.DUMMYFUNCTION("""COMPUTED_VALUE"""),"")</f>
        <v/>
      </c>
      <c r="AP1631" s="1" t="str">
        <f>IFERROR(__xludf.DUMMYFUNCTION("""COMPUTED_VALUE"""),"")</f>
        <v/>
      </c>
      <c r="AR1631" s="1" t="s">
        <v>25</v>
      </c>
      <c r="AS1631" s="1" t="s">
        <v>25</v>
      </c>
      <c r="AT1631" s="1" t="s">
        <v>25</v>
      </c>
      <c r="AU1631" s="1" t="s">
        <v>25</v>
      </c>
      <c r="AV1631" s="1" t="s">
        <v>25</v>
      </c>
      <c r="AY1631" s="1" t="s">
        <v>25</v>
      </c>
      <c r="AZ1631" s="1" t="s">
        <v>25</v>
      </c>
      <c r="BA1631" s="1" t="s">
        <v>25</v>
      </c>
      <c r="BB1631" s="1" t="s">
        <v>25</v>
      </c>
      <c r="BC1631" s="1" t="s">
        <v>25</v>
      </c>
      <c r="BD1631" s="1"/>
      <c r="BE1631" s="1"/>
      <c r="BF1631" s="1"/>
      <c r="BG1631" s="1"/>
      <c r="BH1631" s="1"/>
      <c r="BI1631" s="1"/>
      <c r="BJ1631" s="1"/>
      <c r="BL1631" s="1" t="s">
        <v>25</v>
      </c>
    </row>
    <row r="1632" ht="15.75" customHeight="1">
      <c r="A1632" s="1"/>
      <c r="B1632" s="1"/>
      <c r="C1632" s="1"/>
      <c r="D1632" s="1" t="s">
        <v>25</v>
      </c>
      <c r="E1632" s="1" t="s">
        <v>25</v>
      </c>
      <c r="F1632" s="1" t="s">
        <v>25</v>
      </c>
      <c r="G1632" s="1" t="s">
        <v>25</v>
      </c>
      <c r="H1632" s="1" t="s">
        <v>25</v>
      </c>
      <c r="M1632" s="1"/>
      <c r="N1632" s="1"/>
      <c r="O1632" s="1"/>
      <c r="P1632" s="1"/>
      <c r="Q1632" s="1"/>
      <c r="S1632" s="1" t="s">
        <v>25</v>
      </c>
      <c r="T1632" s="1" t="s">
        <v>25</v>
      </c>
      <c r="U1632" s="1" t="s">
        <v>25</v>
      </c>
      <c r="V1632" s="1" t="s">
        <v>25</v>
      </c>
      <c r="W1632" s="1" t="s">
        <v>25</v>
      </c>
      <c r="Y1632" s="1" t="str">
        <f>IFERROR(__xludf.DUMMYFUNCTION("UNIQUE(S1632:W1632, TRUE)"),"")</f>
        <v/>
      </c>
      <c r="AE1632" s="1" t="str">
        <f t="shared" ref="AE1632:AI1632" si="1632">IF($A1632&lt;&gt;"", COUNTIF($D1632:$H1632, "=" &amp; Y1632),"")</f>
        <v/>
      </c>
      <c r="AF1632" s="1" t="str">
        <f t="shared" si="1632"/>
        <v/>
      </c>
      <c r="AG1632" s="1" t="str">
        <f t="shared" si="1632"/>
        <v/>
      </c>
      <c r="AH1632" s="1" t="str">
        <f t="shared" si="1632"/>
        <v/>
      </c>
      <c r="AI1632" s="1" t="str">
        <f t="shared" si="1632"/>
        <v/>
      </c>
      <c r="AJ1632" s="1" t="str">
        <f t="shared" si="3"/>
        <v/>
      </c>
      <c r="AL1632" s="1" t="str">
        <f>IFERROR(__xludf.DUMMYFUNCTION("IFERROR(TRANSPOSE(SORT(TRANSPOSE(FILTER(AE1632:AI1632, AE1632:AI1632&lt;&gt;0)),1, FALSE)))"),"")</f>
        <v/>
      </c>
      <c r="AM1632" s="1" t="str">
        <f>IFERROR(__xludf.DUMMYFUNCTION("""COMPUTED_VALUE"""),"")</f>
        <v/>
      </c>
      <c r="AN1632" s="1" t="str">
        <f>IFERROR(__xludf.DUMMYFUNCTION("""COMPUTED_VALUE"""),"")</f>
        <v/>
      </c>
      <c r="AO1632" s="1" t="str">
        <f>IFERROR(__xludf.DUMMYFUNCTION("""COMPUTED_VALUE"""),"")</f>
        <v/>
      </c>
      <c r="AP1632" s="1" t="str">
        <f>IFERROR(__xludf.DUMMYFUNCTION("""COMPUTED_VALUE"""),"")</f>
        <v/>
      </c>
      <c r="AR1632" s="1" t="s">
        <v>25</v>
      </c>
      <c r="AS1632" s="1" t="s">
        <v>25</v>
      </c>
      <c r="AT1632" s="1" t="s">
        <v>25</v>
      </c>
      <c r="AU1632" s="1" t="s">
        <v>25</v>
      </c>
      <c r="AV1632" s="1" t="s">
        <v>25</v>
      </c>
      <c r="AY1632" s="1" t="s">
        <v>25</v>
      </c>
      <c r="AZ1632" s="1" t="s">
        <v>25</v>
      </c>
      <c r="BA1632" s="1" t="s">
        <v>25</v>
      </c>
      <c r="BB1632" s="1" t="s">
        <v>25</v>
      </c>
      <c r="BC1632" s="1" t="s">
        <v>25</v>
      </c>
      <c r="BD1632" s="1"/>
      <c r="BE1632" s="1"/>
      <c r="BF1632" s="1"/>
      <c r="BG1632" s="1"/>
      <c r="BH1632" s="1"/>
      <c r="BI1632" s="1"/>
      <c r="BJ1632" s="1"/>
      <c r="BL1632" s="1" t="s">
        <v>25</v>
      </c>
    </row>
    <row r="1633" ht="15.75" customHeight="1">
      <c r="A1633" s="1"/>
      <c r="B1633" s="1"/>
      <c r="C1633" s="1"/>
      <c r="D1633" s="1" t="s">
        <v>25</v>
      </c>
      <c r="E1633" s="1" t="s">
        <v>25</v>
      </c>
      <c r="F1633" s="1" t="s">
        <v>25</v>
      </c>
      <c r="G1633" s="1" t="s">
        <v>25</v>
      </c>
      <c r="H1633" s="1" t="s">
        <v>25</v>
      </c>
      <c r="M1633" s="1"/>
      <c r="N1633" s="1"/>
      <c r="O1633" s="1"/>
      <c r="P1633" s="1"/>
      <c r="Q1633" s="1"/>
      <c r="S1633" s="1" t="s">
        <v>25</v>
      </c>
      <c r="T1633" s="1" t="s">
        <v>25</v>
      </c>
      <c r="U1633" s="1" t="s">
        <v>25</v>
      </c>
      <c r="V1633" s="1" t="s">
        <v>25</v>
      </c>
      <c r="W1633" s="1" t="s">
        <v>25</v>
      </c>
      <c r="Y1633" s="1" t="str">
        <f>IFERROR(__xludf.DUMMYFUNCTION("UNIQUE(S1633:W1633, TRUE)"),"")</f>
        <v/>
      </c>
      <c r="AE1633" s="1" t="str">
        <f t="shared" ref="AE1633:AI1633" si="1633">IF($A1633&lt;&gt;"", COUNTIF($D1633:$H1633, "=" &amp; Y1633),"")</f>
        <v/>
      </c>
      <c r="AF1633" s="1" t="str">
        <f t="shared" si="1633"/>
        <v/>
      </c>
      <c r="AG1633" s="1" t="str">
        <f t="shared" si="1633"/>
        <v/>
      </c>
      <c r="AH1633" s="1" t="str">
        <f t="shared" si="1633"/>
        <v/>
      </c>
      <c r="AI1633" s="1" t="str">
        <f t="shared" si="1633"/>
        <v/>
      </c>
      <c r="AJ1633" s="1" t="str">
        <f t="shared" si="3"/>
        <v/>
      </c>
      <c r="AL1633" s="1" t="str">
        <f>IFERROR(__xludf.DUMMYFUNCTION("IFERROR(TRANSPOSE(SORT(TRANSPOSE(FILTER(AE1633:AI1633, AE1633:AI1633&lt;&gt;0)),1, FALSE)))"),"")</f>
        <v/>
      </c>
      <c r="AM1633" s="1" t="str">
        <f>IFERROR(__xludf.DUMMYFUNCTION("""COMPUTED_VALUE"""),"")</f>
        <v/>
      </c>
      <c r="AN1633" s="1" t="str">
        <f>IFERROR(__xludf.DUMMYFUNCTION("""COMPUTED_VALUE"""),"")</f>
        <v/>
      </c>
      <c r="AO1633" s="1" t="str">
        <f>IFERROR(__xludf.DUMMYFUNCTION("""COMPUTED_VALUE"""),"")</f>
        <v/>
      </c>
      <c r="AP1633" s="1" t="str">
        <f>IFERROR(__xludf.DUMMYFUNCTION("""COMPUTED_VALUE"""),"")</f>
        <v/>
      </c>
      <c r="AR1633" s="1" t="s">
        <v>25</v>
      </c>
      <c r="AS1633" s="1" t="s">
        <v>25</v>
      </c>
      <c r="AT1633" s="1" t="s">
        <v>25</v>
      </c>
      <c r="AU1633" s="1" t="s">
        <v>25</v>
      </c>
      <c r="AV1633" s="1" t="s">
        <v>25</v>
      </c>
      <c r="AY1633" s="1" t="s">
        <v>25</v>
      </c>
      <c r="AZ1633" s="1" t="s">
        <v>25</v>
      </c>
      <c r="BA1633" s="1" t="s">
        <v>25</v>
      </c>
      <c r="BB1633" s="1" t="s">
        <v>25</v>
      </c>
      <c r="BC1633" s="1" t="s">
        <v>25</v>
      </c>
      <c r="BD1633" s="1"/>
      <c r="BE1633" s="1"/>
      <c r="BF1633" s="1"/>
      <c r="BG1633" s="1"/>
      <c r="BH1633" s="1"/>
      <c r="BI1633" s="1"/>
      <c r="BJ1633" s="1"/>
      <c r="BL1633" s="1" t="s">
        <v>25</v>
      </c>
    </row>
    <row r="1634" ht="15.75" customHeight="1">
      <c r="A1634" s="1"/>
      <c r="B1634" s="1"/>
      <c r="C1634" s="1"/>
      <c r="D1634" s="1" t="s">
        <v>25</v>
      </c>
      <c r="E1634" s="1" t="s">
        <v>25</v>
      </c>
      <c r="F1634" s="1" t="s">
        <v>25</v>
      </c>
      <c r="G1634" s="1" t="s">
        <v>25</v>
      </c>
      <c r="H1634" s="1" t="s">
        <v>25</v>
      </c>
      <c r="M1634" s="1"/>
      <c r="N1634" s="1"/>
      <c r="O1634" s="1"/>
      <c r="P1634" s="1"/>
      <c r="Q1634" s="1"/>
      <c r="S1634" s="1" t="s">
        <v>25</v>
      </c>
      <c r="T1634" s="1" t="s">
        <v>25</v>
      </c>
      <c r="U1634" s="1" t="s">
        <v>25</v>
      </c>
      <c r="V1634" s="1" t="s">
        <v>25</v>
      </c>
      <c r="W1634" s="1" t="s">
        <v>25</v>
      </c>
      <c r="Y1634" s="1" t="str">
        <f>IFERROR(__xludf.DUMMYFUNCTION("UNIQUE(S1634:W1634, TRUE)"),"")</f>
        <v/>
      </c>
      <c r="AE1634" s="1" t="str">
        <f t="shared" ref="AE1634:AI1634" si="1634">IF($A1634&lt;&gt;"", COUNTIF($D1634:$H1634, "=" &amp; Y1634),"")</f>
        <v/>
      </c>
      <c r="AF1634" s="1" t="str">
        <f t="shared" si="1634"/>
        <v/>
      </c>
      <c r="AG1634" s="1" t="str">
        <f t="shared" si="1634"/>
        <v/>
      </c>
      <c r="AH1634" s="1" t="str">
        <f t="shared" si="1634"/>
        <v/>
      </c>
      <c r="AI1634" s="1" t="str">
        <f t="shared" si="1634"/>
        <v/>
      </c>
      <c r="AJ1634" s="1" t="str">
        <f t="shared" si="3"/>
        <v/>
      </c>
      <c r="AL1634" s="1" t="str">
        <f>IFERROR(__xludf.DUMMYFUNCTION("IFERROR(TRANSPOSE(SORT(TRANSPOSE(FILTER(AE1634:AI1634, AE1634:AI1634&lt;&gt;0)),1, FALSE)))"),"")</f>
        <v/>
      </c>
      <c r="AM1634" s="1" t="str">
        <f>IFERROR(__xludf.DUMMYFUNCTION("""COMPUTED_VALUE"""),"")</f>
        <v/>
      </c>
      <c r="AN1634" s="1" t="str">
        <f>IFERROR(__xludf.DUMMYFUNCTION("""COMPUTED_VALUE"""),"")</f>
        <v/>
      </c>
      <c r="AO1634" s="1" t="str">
        <f>IFERROR(__xludf.DUMMYFUNCTION("""COMPUTED_VALUE"""),"")</f>
        <v/>
      </c>
      <c r="AP1634" s="1" t="str">
        <f>IFERROR(__xludf.DUMMYFUNCTION("""COMPUTED_VALUE"""),"")</f>
        <v/>
      </c>
      <c r="AR1634" s="1" t="s">
        <v>25</v>
      </c>
      <c r="AS1634" s="1" t="s">
        <v>25</v>
      </c>
      <c r="AT1634" s="1" t="s">
        <v>25</v>
      </c>
      <c r="AU1634" s="1" t="s">
        <v>25</v>
      </c>
      <c r="AV1634" s="1" t="s">
        <v>25</v>
      </c>
      <c r="AY1634" s="1" t="s">
        <v>25</v>
      </c>
      <c r="AZ1634" s="1" t="s">
        <v>25</v>
      </c>
      <c r="BA1634" s="1" t="s">
        <v>25</v>
      </c>
      <c r="BB1634" s="1" t="s">
        <v>25</v>
      </c>
      <c r="BC1634" s="1" t="s">
        <v>25</v>
      </c>
      <c r="BD1634" s="1"/>
      <c r="BE1634" s="1"/>
      <c r="BF1634" s="1"/>
      <c r="BG1634" s="1"/>
      <c r="BH1634" s="1"/>
      <c r="BI1634" s="1"/>
      <c r="BJ1634" s="1"/>
      <c r="BL1634" s="1" t="s">
        <v>25</v>
      </c>
    </row>
    <row r="1635" ht="15.75" customHeight="1">
      <c r="A1635" s="1"/>
      <c r="B1635" s="1"/>
      <c r="C1635" s="1"/>
      <c r="D1635" s="1" t="s">
        <v>25</v>
      </c>
      <c r="E1635" s="1" t="s">
        <v>25</v>
      </c>
      <c r="F1635" s="1" t="s">
        <v>25</v>
      </c>
      <c r="G1635" s="1" t="s">
        <v>25</v>
      </c>
      <c r="H1635" s="1" t="s">
        <v>25</v>
      </c>
      <c r="M1635" s="1"/>
      <c r="N1635" s="1"/>
      <c r="O1635" s="1"/>
      <c r="P1635" s="1"/>
      <c r="Q1635" s="1"/>
      <c r="S1635" s="1" t="s">
        <v>25</v>
      </c>
      <c r="T1635" s="1" t="s">
        <v>25</v>
      </c>
      <c r="U1635" s="1" t="s">
        <v>25</v>
      </c>
      <c r="V1635" s="1" t="s">
        <v>25</v>
      </c>
      <c r="W1635" s="1" t="s">
        <v>25</v>
      </c>
      <c r="Y1635" s="1" t="str">
        <f>IFERROR(__xludf.DUMMYFUNCTION("UNIQUE(S1635:W1635, TRUE)"),"")</f>
        <v/>
      </c>
      <c r="AE1635" s="1" t="str">
        <f t="shared" ref="AE1635:AI1635" si="1635">IF($A1635&lt;&gt;"", COUNTIF($D1635:$H1635, "=" &amp; Y1635),"")</f>
        <v/>
      </c>
      <c r="AF1635" s="1" t="str">
        <f t="shared" si="1635"/>
        <v/>
      </c>
      <c r="AG1635" s="1" t="str">
        <f t="shared" si="1635"/>
        <v/>
      </c>
      <c r="AH1635" s="1" t="str">
        <f t="shared" si="1635"/>
        <v/>
      </c>
      <c r="AI1635" s="1" t="str">
        <f t="shared" si="1635"/>
        <v/>
      </c>
      <c r="AJ1635" s="1" t="str">
        <f t="shared" si="3"/>
        <v/>
      </c>
      <c r="AL1635" s="1" t="str">
        <f>IFERROR(__xludf.DUMMYFUNCTION("IFERROR(TRANSPOSE(SORT(TRANSPOSE(FILTER(AE1635:AI1635, AE1635:AI1635&lt;&gt;0)),1, FALSE)))"),"")</f>
        <v/>
      </c>
      <c r="AM1635" s="1" t="str">
        <f>IFERROR(__xludf.DUMMYFUNCTION("""COMPUTED_VALUE"""),"")</f>
        <v/>
      </c>
      <c r="AN1635" s="1" t="str">
        <f>IFERROR(__xludf.DUMMYFUNCTION("""COMPUTED_VALUE"""),"")</f>
        <v/>
      </c>
      <c r="AO1635" s="1" t="str">
        <f>IFERROR(__xludf.DUMMYFUNCTION("""COMPUTED_VALUE"""),"")</f>
        <v/>
      </c>
      <c r="AP1635" s="1" t="str">
        <f>IFERROR(__xludf.DUMMYFUNCTION("""COMPUTED_VALUE"""),"")</f>
        <v/>
      </c>
      <c r="AR1635" s="1" t="s">
        <v>25</v>
      </c>
      <c r="AS1635" s="1" t="s">
        <v>25</v>
      </c>
      <c r="AT1635" s="1" t="s">
        <v>25</v>
      </c>
      <c r="AU1635" s="1" t="s">
        <v>25</v>
      </c>
      <c r="AV1635" s="1" t="s">
        <v>25</v>
      </c>
      <c r="AY1635" s="1" t="s">
        <v>25</v>
      </c>
      <c r="AZ1635" s="1" t="s">
        <v>25</v>
      </c>
      <c r="BA1635" s="1" t="s">
        <v>25</v>
      </c>
      <c r="BB1635" s="1" t="s">
        <v>25</v>
      </c>
      <c r="BC1635" s="1" t="s">
        <v>25</v>
      </c>
      <c r="BD1635" s="1"/>
      <c r="BE1635" s="1"/>
      <c r="BF1635" s="1"/>
      <c r="BG1635" s="1"/>
      <c r="BH1635" s="1"/>
      <c r="BI1635" s="1"/>
      <c r="BJ1635" s="1"/>
      <c r="BL1635" s="1" t="s">
        <v>25</v>
      </c>
    </row>
    <row r="1636" ht="15.75" customHeight="1">
      <c r="A1636" s="1"/>
      <c r="B1636" s="1"/>
      <c r="C1636" s="1"/>
      <c r="D1636" s="1" t="s">
        <v>25</v>
      </c>
      <c r="E1636" s="1" t="s">
        <v>25</v>
      </c>
      <c r="F1636" s="1" t="s">
        <v>25</v>
      </c>
      <c r="G1636" s="1" t="s">
        <v>25</v>
      </c>
      <c r="H1636" s="1" t="s">
        <v>25</v>
      </c>
      <c r="M1636" s="1"/>
      <c r="N1636" s="1"/>
      <c r="O1636" s="1"/>
      <c r="P1636" s="1"/>
      <c r="Q1636" s="1"/>
      <c r="S1636" s="1" t="s">
        <v>25</v>
      </c>
      <c r="T1636" s="1" t="s">
        <v>25</v>
      </c>
      <c r="U1636" s="1" t="s">
        <v>25</v>
      </c>
      <c r="V1636" s="1" t="s">
        <v>25</v>
      </c>
      <c r="W1636" s="1" t="s">
        <v>25</v>
      </c>
      <c r="Y1636" s="1" t="str">
        <f>IFERROR(__xludf.DUMMYFUNCTION("UNIQUE(S1636:W1636, TRUE)"),"")</f>
        <v/>
      </c>
      <c r="AE1636" s="1" t="str">
        <f t="shared" ref="AE1636:AI1636" si="1636">IF($A1636&lt;&gt;"", COUNTIF($D1636:$H1636, "=" &amp; Y1636),"")</f>
        <v/>
      </c>
      <c r="AF1636" s="1" t="str">
        <f t="shared" si="1636"/>
        <v/>
      </c>
      <c r="AG1636" s="1" t="str">
        <f t="shared" si="1636"/>
        <v/>
      </c>
      <c r="AH1636" s="1" t="str">
        <f t="shared" si="1636"/>
        <v/>
      </c>
      <c r="AI1636" s="1" t="str">
        <f t="shared" si="1636"/>
        <v/>
      </c>
      <c r="AJ1636" s="1" t="str">
        <f t="shared" si="3"/>
        <v/>
      </c>
      <c r="AL1636" s="1" t="str">
        <f>IFERROR(__xludf.DUMMYFUNCTION("IFERROR(TRANSPOSE(SORT(TRANSPOSE(FILTER(AE1636:AI1636, AE1636:AI1636&lt;&gt;0)),1, FALSE)))"),"")</f>
        <v/>
      </c>
      <c r="AM1636" s="1" t="str">
        <f>IFERROR(__xludf.DUMMYFUNCTION("""COMPUTED_VALUE"""),"")</f>
        <v/>
      </c>
      <c r="AN1636" s="1" t="str">
        <f>IFERROR(__xludf.DUMMYFUNCTION("""COMPUTED_VALUE"""),"")</f>
        <v/>
      </c>
      <c r="AO1636" s="1" t="str">
        <f>IFERROR(__xludf.DUMMYFUNCTION("""COMPUTED_VALUE"""),"")</f>
        <v/>
      </c>
      <c r="AP1636" s="1" t="str">
        <f>IFERROR(__xludf.DUMMYFUNCTION("""COMPUTED_VALUE"""),"")</f>
        <v/>
      </c>
      <c r="AR1636" s="1" t="s">
        <v>25</v>
      </c>
      <c r="AS1636" s="1" t="s">
        <v>25</v>
      </c>
      <c r="AT1636" s="1" t="s">
        <v>25</v>
      </c>
      <c r="AU1636" s="1" t="s">
        <v>25</v>
      </c>
      <c r="AV1636" s="1" t="s">
        <v>25</v>
      </c>
      <c r="AY1636" s="1" t="s">
        <v>25</v>
      </c>
      <c r="AZ1636" s="1" t="s">
        <v>25</v>
      </c>
      <c r="BA1636" s="1" t="s">
        <v>25</v>
      </c>
      <c r="BB1636" s="1" t="s">
        <v>25</v>
      </c>
      <c r="BC1636" s="1" t="s">
        <v>25</v>
      </c>
      <c r="BD1636" s="1"/>
      <c r="BE1636" s="1"/>
      <c r="BF1636" s="1"/>
      <c r="BG1636" s="1"/>
      <c r="BH1636" s="1"/>
      <c r="BI1636" s="1"/>
      <c r="BJ1636" s="1"/>
      <c r="BL1636" s="1" t="s">
        <v>25</v>
      </c>
    </row>
    <row r="1637" ht="15.75" customHeight="1">
      <c r="A1637" s="1"/>
      <c r="B1637" s="1"/>
      <c r="C1637" s="1"/>
      <c r="D1637" s="1" t="s">
        <v>25</v>
      </c>
      <c r="E1637" s="1" t="s">
        <v>25</v>
      </c>
      <c r="F1637" s="1" t="s">
        <v>25</v>
      </c>
      <c r="G1637" s="1" t="s">
        <v>25</v>
      </c>
      <c r="H1637" s="1" t="s">
        <v>25</v>
      </c>
      <c r="M1637" s="1"/>
      <c r="N1637" s="1"/>
      <c r="O1637" s="1"/>
      <c r="P1637" s="1"/>
      <c r="Q1637" s="1"/>
      <c r="S1637" s="1" t="s">
        <v>25</v>
      </c>
      <c r="T1637" s="1" t="s">
        <v>25</v>
      </c>
      <c r="U1637" s="1" t="s">
        <v>25</v>
      </c>
      <c r="V1637" s="1" t="s">
        <v>25</v>
      </c>
      <c r="W1637" s="1" t="s">
        <v>25</v>
      </c>
      <c r="Y1637" s="1" t="str">
        <f>IFERROR(__xludf.DUMMYFUNCTION("UNIQUE(S1637:W1637, TRUE)"),"")</f>
        <v/>
      </c>
      <c r="AE1637" s="1" t="str">
        <f t="shared" ref="AE1637:AI1637" si="1637">IF($A1637&lt;&gt;"", COUNTIF($D1637:$H1637, "=" &amp; Y1637),"")</f>
        <v/>
      </c>
      <c r="AF1637" s="1" t="str">
        <f t="shared" si="1637"/>
        <v/>
      </c>
      <c r="AG1637" s="1" t="str">
        <f t="shared" si="1637"/>
        <v/>
      </c>
      <c r="AH1637" s="1" t="str">
        <f t="shared" si="1637"/>
        <v/>
      </c>
      <c r="AI1637" s="1" t="str">
        <f t="shared" si="1637"/>
        <v/>
      </c>
      <c r="AJ1637" s="1" t="str">
        <f t="shared" si="3"/>
        <v/>
      </c>
      <c r="AL1637" s="1" t="str">
        <f>IFERROR(__xludf.DUMMYFUNCTION("IFERROR(TRANSPOSE(SORT(TRANSPOSE(FILTER(AE1637:AI1637, AE1637:AI1637&lt;&gt;0)),1, FALSE)))"),"")</f>
        <v/>
      </c>
      <c r="AM1637" s="1" t="str">
        <f>IFERROR(__xludf.DUMMYFUNCTION("""COMPUTED_VALUE"""),"")</f>
        <v/>
      </c>
      <c r="AN1637" s="1" t="str">
        <f>IFERROR(__xludf.DUMMYFUNCTION("""COMPUTED_VALUE"""),"")</f>
        <v/>
      </c>
      <c r="AO1637" s="1" t="str">
        <f>IFERROR(__xludf.DUMMYFUNCTION("""COMPUTED_VALUE"""),"")</f>
        <v/>
      </c>
      <c r="AP1637" s="1" t="str">
        <f>IFERROR(__xludf.DUMMYFUNCTION("""COMPUTED_VALUE"""),"")</f>
        <v/>
      </c>
      <c r="AR1637" s="1" t="s">
        <v>25</v>
      </c>
      <c r="AS1637" s="1" t="s">
        <v>25</v>
      </c>
      <c r="AT1637" s="1" t="s">
        <v>25</v>
      </c>
      <c r="AU1637" s="1" t="s">
        <v>25</v>
      </c>
      <c r="AV1637" s="1" t="s">
        <v>25</v>
      </c>
      <c r="AY1637" s="1" t="s">
        <v>25</v>
      </c>
      <c r="AZ1637" s="1" t="s">
        <v>25</v>
      </c>
      <c r="BA1637" s="1" t="s">
        <v>25</v>
      </c>
      <c r="BB1637" s="1" t="s">
        <v>25</v>
      </c>
      <c r="BC1637" s="1" t="s">
        <v>25</v>
      </c>
      <c r="BD1637" s="1"/>
      <c r="BE1637" s="1"/>
      <c r="BF1637" s="1"/>
      <c r="BG1637" s="1"/>
      <c r="BH1637" s="1"/>
      <c r="BI1637" s="1"/>
      <c r="BJ1637" s="1"/>
      <c r="BL1637" s="1" t="s">
        <v>25</v>
      </c>
    </row>
    <row r="1638" ht="15.75" customHeight="1">
      <c r="A1638" s="1"/>
      <c r="B1638" s="1"/>
      <c r="C1638" s="1"/>
      <c r="D1638" s="1" t="s">
        <v>25</v>
      </c>
      <c r="E1638" s="1" t="s">
        <v>25</v>
      </c>
      <c r="F1638" s="1" t="s">
        <v>25</v>
      </c>
      <c r="G1638" s="1" t="s">
        <v>25</v>
      </c>
      <c r="H1638" s="1" t="s">
        <v>25</v>
      </c>
      <c r="M1638" s="1"/>
      <c r="N1638" s="1"/>
      <c r="O1638" s="1"/>
      <c r="P1638" s="1"/>
      <c r="Q1638" s="1"/>
      <c r="S1638" s="1" t="s">
        <v>25</v>
      </c>
      <c r="T1638" s="1" t="s">
        <v>25</v>
      </c>
      <c r="U1638" s="1" t="s">
        <v>25</v>
      </c>
      <c r="V1638" s="1" t="s">
        <v>25</v>
      </c>
      <c r="W1638" s="1" t="s">
        <v>25</v>
      </c>
      <c r="Y1638" s="1" t="str">
        <f>IFERROR(__xludf.DUMMYFUNCTION("UNIQUE(S1638:W1638, TRUE)"),"")</f>
        <v/>
      </c>
      <c r="AE1638" s="1" t="str">
        <f t="shared" ref="AE1638:AI1638" si="1638">IF($A1638&lt;&gt;"", COUNTIF($D1638:$H1638, "=" &amp; Y1638),"")</f>
        <v/>
      </c>
      <c r="AF1638" s="1" t="str">
        <f t="shared" si="1638"/>
        <v/>
      </c>
      <c r="AG1638" s="1" t="str">
        <f t="shared" si="1638"/>
        <v/>
      </c>
      <c r="AH1638" s="1" t="str">
        <f t="shared" si="1638"/>
        <v/>
      </c>
      <c r="AI1638" s="1" t="str">
        <f t="shared" si="1638"/>
        <v/>
      </c>
      <c r="AJ1638" s="1" t="str">
        <f t="shared" si="3"/>
        <v/>
      </c>
      <c r="AL1638" s="1" t="str">
        <f>IFERROR(__xludf.DUMMYFUNCTION("IFERROR(TRANSPOSE(SORT(TRANSPOSE(FILTER(AE1638:AI1638, AE1638:AI1638&lt;&gt;0)),1, FALSE)))"),"")</f>
        <v/>
      </c>
      <c r="AM1638" s="1" t="str">
        <f>IFERROR(__xludf.DUMMYFUNCTION("""COMPUTED_VALUE"""),"")</f>
        <v/>
      </c>
      <c r="AN1638" s="1" t="str">
        <f>IFERROR(__xludf.DUMMYFUNCTION("""COMPUTED_VALUE"""),"")</f>
        <v/>
      </c>
      <c r="AO1638" s="1" t="str">
        <f>IFERROR(__xludf.DUMMYFUNCTION("""COMPUTED_VALUE"""),"")</f>
        <v/>
      </c>
      <c r="AP1638" s="1" t="str">
        <f>IFERROR(__xludf.DUMMYFUNCTION("""COMPUTED_VALUE"""),"")</f>
        <v/>
      </c>
      <c r="AR1638" s="1" t="s">
        <v>25</v>
      </c>
      <c r="AS1638" s="1" t="s">
        <v>25</v>
      </c>
      <c r="AT1638" s="1" t="s">
        <v>25</v>
      </c>
      <c r="AU1638" s="1" t="s">
        <v>25</v>
      </c>
      <c r="AV1638" s="1" t="s">
        <v>25</v>
      </c>
      <c r="AY1638" s="1" t="s">
        <v>25</v>
      </c>
      <c r="AZ1638" s="1" t="s">
        <v>25</v>
      </c>
      <c r="BA1638" s="1" t="s">
        <v>25</v>
      </c>
      <c r="BB1638" s="1" t="s">
        <v>25</v>
      </c>
      <c r="BC1638" s="1" t="s">
        <v>25</v>
      </c>
      <c r="BD1638" s="1"/>
      <c r="BE1638" s="1"/>
      <c r="BF1638" s="1"/>
      <c r="BG1638" s="1"/>
      <c r="BH1638" s="1"/>
      <c r="BI1638" s="1"/>
      <c r="BJ1638" s="1"/>
      <c r="BL1638" s="1" t="s">
        <v>25</v>
      </c>
    </row>
    <row r="1639" ht="15.75" customHeight="1">
      <c r="A1639" s="1"/>
      <c r="B1639" s="1"/>
      <c r="C1639" s="1"/>
      <c r="D1639" s="1" t="s">
        <v>25</v>
      </c>
      <c r="E1639" s="1" t="s">
        <v>25</v>
      </c>
      <c r="F1639" s="1" t="s">
        <v>25</v>
      </c>
      <c r="G1639" s="1" t="s">
        <v>25</v>
      </c>
      <c r="H1639" s="1" t="s">
        <v>25</v>
      </c>
      <c r="M1639" s="1"/>
      <c r="N1639" s="1"/>
      <c r="O1639" s="1"/>
      <c r="P1639" s="1"/>
      <c r="Q1639" s="1"/>
      <c r="S1639" s="1" t="s">
        <v>25</v>
      </c>
      <c r="T1639" s="1" t="s">
        <v>25</v>
      </c>
      <c r="U1639" s="1" t="s">
        <v>25</v>
      </c>
      <c r="V1639" s="1" t="s">
        <v>25</v>
      </c>
      <c r="W1639" s="1" t="s">
        <v>25</v>
      </c>
      <c r="Y1639" s="1" t="str">
        <f>IFERROR(__xludf.DUMMYFUNCTION("UNIQUE(S1639:W1639, TRUE)"),"")</f>
        <v/>
      </c>
      <c r="AE1639" s="1" t="str">
        <f t="shared" ref="AE1639:AI1639" si="1639">IF($A1639&lt;&gt;"", COUNTIF($D1639:$H1639, "=" &amp; Y1639),"")</f>
        <v/>
      </c>
      <c r="AF1639" s="1" t="str">
        <f t="shared" si="1639"/>
        <v/>
      </c>
      <c r="AG1639" s="1" t="str">
        <f t="shared" si="1639"/>
        <v/>
      </c>
      <c r="AH1639" s="1" t="str">
        <f t="shared" si="1639"/>
        <v/>
      </c>
      <c r="AI1639" s="1" t="str">
        <f t="shared" si="1639"/>
        <v/>
      </c>
      <c r="AJ1639" s="1" t="str">
        <f t="shared" si="3"/>
        <v/>
      </c>
      <c r="AL1639" s="1" t="str">
        <f>IFERROR(__xludf.DUMMYFUNCTION("IFERROR(TRANSPOSE(SORT(TRANSPOSE(FILTER(AE1639:AI1639, AE1639:AI1639&lt;&gt;0)),1, FALSE)))"),"")</f>
        <v/>
      </c>
      <c r="AM1639" s="1" t="str">
        <f>IFERROR(__xludf.DUMMYFUNCTION("""COMPUTED_VALUE"""),"")</f>
        <v/>
      </c>
      <c r="AN1639" s="1" t="str">
        <f>IFERROR(__xludf.DUMMYFUNCTION("""COMPUTED_VALUE"""),"")</f>
        <v/>
      </c>
      <c r="AO1639" s="1" t="str">
        <f>IFERROR(__xludf.DUMMYFUNCTION("""COMPUTED_VALUE"""),"")</f>
        <v/>
      </c>
      <c r="AP1639" s="1" t="str">
        <f>IFERROR(__xludf.DUMMYFUNCTION("""COMPUTED_VALUE"""),"")</f>
        <v/>
      </c>
      <c r="AR1639" s="1" t="s">
        <v>25</v>
      </c>
      <c r="AS1639" s="1" t="s">
        <v>25</v>
      </c>
      <c r="AT1639" s="1" t="s">
        <v>25</v>
      </c>
      <c r="AU1639" s="1" t="s">
        <v>25</v>
      </c>
      <c r="AV1639" s="1" t="s">
        <v>25</v>
      </c>
      <c r="AY1639" s="1" t="s">
        <v>25</v>
      </c>
      <c r="AZ1639" s="1" t="s">
        <v>25</v>
      </c>
      <c r="BA1639" s="1" t="s">
        <v>25</v>
      </c>
      <c r="BB1639" s="1" t="s">
        <v>25</v>
      </c>
      <c r="BC1639" s="1" t="s">
        <v>25</v>
      </c>
      <c r="BD1639" s="1"/>
      <c r="BE1639" s="1"/>
      <c r="BF1639" s="1"/>
      <c r="BG1639" s="1"/>
      <c r="BH1639" s="1"/>
      <c r="BI1639" s="1"/>
      <c r="BJ1639" s="1"/>
      <c r="BL1639" s="1" t="s">
        <v>25</v>
      </c>
    </row>
    <row r="1640" ht="15.75" customHeight="1">
      <c r="A1640" s="1"/>
      <c r="B1640" s="1"/>
      <c r="C1640" s="1"/>
      <c r="D1640" s="1" t="s">
        <v>25</v>
      </c>
      <c r="E1640" s="1" t="s">
        <v>25</v>
      </c>
      <c r="F1640" s="1" t="s">
        <v>25</v>
      </c>
      <c r="G1640" s="1" t="s">
        <v>25</v>
      </c>
      <c r="H1640" s="1" t="s">
        <v>25</v>
      </c>
      <c r="M1640" s="1"/>
      <c r="N1640" s="1"/>
      <c r="O1640" s="1"/>
      <c r="P1640" s="1"/>
      <c r="Q1640" s="1"/>
      <c r="S1640" s="1" t="s">
        <v>25</v>
      </c>
      <c r="T1640" s="1" t="s">
        <v>25</v>
      </c>
      <c r="U1640" s="1" t="s">
        <v>25</v>
      </c>
      <c r="V1640" s="1" t="s">
        <v>25</v>
      </c>
      <c r="W1640" s="1" t="s">
        <v>25</v>
      </c>
      <c r="Y1640" s="1" t="str">
        <f>IFERROR(__xludf.DUMMYFUNCTION("UNIQUE(S1640:W1640, TRUE)"),"")</f>
        <v/>
      </c>
      <c r="AE1640" s="1" t="str">
        <f t="shared" ref="AE1640:AI1640" si="1640">IF($A1640&lt;&gt;"", COUNTIF($D1640:$H1640, "=" &amp; Y1640),"")</f>
        <v/>
      </c>
      <c r="AF1640" s="1" t="str">
        <f t="shared" si="1640"/>
        <v/>
      </c>
      <c r="AG1640" s="1" t="str">
        <f t="shared" si="1640"/>
        <v/>
      </c>
      <c r="AH1640" s="1" t="str">
        <f t="shared" si="1640"/>
        <v/>
      </c>
      <c r="AI1640" s="1" t="str">
        <f t="shared" si="1640"/>
        <v/>
      </c>
      <c r="AJ1640" s="1" t="str">
        <f t="shared" si="3"/>
        <v/>
      </c>
      <c r="AL1640" s="1" t="str">
        <f>IFERROR(__xludf.DUMMYFUNCTION("IFERROR(TRANSPOSE(SORT(TRANSPOSE(FILTER(AE1640:AI1640, AE1640:AI1640&lt;&gt;0)),1, FALSE)))"),"")</f>
        <v/>
      </c>
      <c r="AM1640" s="1" t="str">
        <f>IFERROR(__xludf.DUMMYFUNCTION("""COMPUTED_VALUE"""),"")</f>
        <v/>
      </c>
      <c r="AN1640" s="1" t="str">
        <f>IFERROR(__xludf.DUMMYFUNCTION("""COMPUTED_VALUE"""),"")</f>
        <v/>
      </c>
      <c r="AO1640" s="1" t="str">
        <f>IFERROR(__xludf.DUMMYFUNCTION("""COMPUTED_VALUE"""),"")</f>
        <v/>
      </c>
      <c r="AP1640" s="1" t="str">
        <f>IFERROR(__xludf.DUMMYFUNCTION("""COMPUTED_VALUE"""),"")</f>
        <v/>
      </c>
      <c r="AR1640" s="1" t="s">
        <v>25</v>
      </c>
      <c r="AS1640" s="1" t="s">
        <v>25</v>
      </c>
      <c r="AT1640" s="1" t="s">
        <v>25</v>
      </c>
      <c r="AU1640" s="1" t="s">
        <v>25</v>
      </c>
      <c r="AV1640" s="1" t="s">
        <v>25</v>
      </c>
      <c r="AY1640" s="1" t="s">
        <v>25</v>
      </c>
      <c r="AZ1640" s="1" t="s">
        <v>25</v>
      </c>
      <c r="BA1640" s="1" t="s">
        <v>25</v>
      </c>
      <c r="BB1640" s="1" t="s">
        <v>25</v>
      </c>
      <c r="BC1640" s="1" t="s">
        <v>25</v>
      </c>
      <c r="BD1640" s="1"/>
      <c r="BE1640" s="1"/>
      <c r="BF1640" s="1"/>
      <c r="BG1640" s="1"/>
      <c r="BH1640" s="1"/>
      <c r="BI1640" s="1"/>
      <c r="BJ1640" s="1"/>
      <c r="BL1640" s="1" t="s">
        <v>25</v>
      </c>
    </row>
    <row r="1641" ht="15.75" customHeight="1">
      <c r="A1641" s="1"/>
      <c r="B1641" s="1"/>
      <c r="C1641" s="1"/>
      <c r="D1641" s="1" t="s">
        <v>25</v>
      </c>
      <c r="E1641" s="1" t="s">
        <v>25</v>
      </c>
      <c r="F1641" s="1" t="s">
        <v>25</v>
      </c>
      <c r="G1641" s="1" t="s">
        <v>25</v>
      </c>
      <c r="H1641" s="1" t="s">
        <v>25</v>
      </c>
      <c r="M1641" s="1"/>
      <c r="N1641" s="1"/>
      <c r="O1641" s="1"/>
      <c r="P1641" s="1"/>
      <c r="Q1641" s="1"/>
      <c r="S1641" s="1" t="s">
        <v>25</v>
      </c>
      <c r="T1641" s="1" t="s">
        <v>25</v>
      </c>
      <c r="U1641" s="1" t="s">
        <v>25</v>
      </c>
      <c r="V1641" s="1" t="s">
        <v>25</v>
      </c>
      <c r="W1641" s="1" t="s">
        <v>25</v>
      </c>
      <c r="Y1641" s="1" t="str">
        <f>IFERROR(__xludf.DUMMYFUNCTION("UNIQUE(S1641:W1641, TRUE)"),"")</f>
        <v/>
      </c>
      <c r="AE1641" s="1" t="str">
        <f t="shared" ref="AE1641:AI1641" si="1641">IF($A1641&lt;&gt;"", COUNTIF($D1641:$H1641, "=" &amp; Y1641),"")</f>
        <v/>
      </c>
      <c r="AF1641" s="1" t="str">
        <f t="shared" si="1641"/>
        <v/>
      </c>
      <c r="AG1641" s="1" t="str">
        <f t="shared" si="1641"/>
        <v/>
      </c>
      <c r="AH1641" s="1" t="str">
        <f t="shared" si="1641"/>
        <v/>
      </c>
      <c r="AI1641" s="1" t="str">
        <f t="shared" si="1641"/>
        <v/>
      </c>
      <c r="AJ1641" s="1" t="str">
        <f t="shared" si="3"/>
        <v/>
      </c>
      <c r="AL1641" s="1" t="str">
        <f>IFERROR(__xludf.DUMMYFUNCTION("IFERROR(TRANSPOSE(SORT(TRANSPOSE(FILTER(AE1641:AI1641, AE1641:AI1641&lt;&gt;0)),1, FALSE)))"),"")</f>
        <v/>
      </c>
      <c r="AM1641" s="1" t="str">
        <f>IFERROR(__xludf.DUMMYFUNCTION("""COMPUTED_VALUE"""),"")</f>
        <v/>
      </c>
      <c r="AN1641" s="1" t="str">
        <f>IFERROR(__xludf.DUMMYFUNCTION("""COMPUTED_VALUE"""),"")</f>
        <v/>
      </c>
      <c r="AO1641" s="1" t="str">
        <f>IFERROR(__xludf.DUMMYFUNCTION("""COMPUTED_VALUE"""),"")</f>
        <v/>
      </c>
      <c r="AP1641" s="1" t="str">
        <f>IFERROR(__xludf.DUMMYFUNCTION("""COMPUTED_VALUE"""),"")</f>
        <v/>
      </c>
      <c r="AR1641" s="1" t="s">
        <v>25</v>
      </c>
      <c r="AS1641" s="1" t="s">
        <v>25</v>
      </c>
      <c r="AT1641" s="1" t="s">
        <v>25</v>
      </c>
      <c r="AU1641" s="1" t="s">
        <v>25</v>
      </c>
      <c r="AV1641" s="1" t="s">
        <v>25</v>
      </c>
      <c r="AY1641" s="1" t="s">
        <v>25</v>
      </c>
      <c r="AZ1641" s="1" t="s">
        <v>25</v>
      </c>
      <c r="BA1641" s="1" t="s">
        <v>25</v>
      </c>
      <c r="BB1641" s="1" t="s">
        <v>25</v>
      </c>
      <c r="BC1641" s="1" t="s">
        <v>25</v>
      </c>
      <c r="BD1641" s="1"/>
      <c r="BE1641" s="1"/>
      <c r="BF1641" s="1"/>
      <c r="BG1641" s="1"/>
      <c r="BH1641" s="1"/>
      <c r="BI1641" s="1"/>
      <c r="BJ1641" s="1"/>
      <c r="BL1641" s="1" t="s">
        <v>25</v>
      </c>
    </row>
    <row r="1642" ht="15.75" customHeight="1">
      <c r="A1642" s="1"/>
      <c r="B1642" s="1"/>
      <c r="C1642" s="1"/>
      <c r="D1642" s="1" t="s">
        <v>25</v>
      </c>
      <c r="E1642" s="1" t="s">
        <v>25</v>
      </c>
      <c r="F1642" s="1" t="s">
        <v>25</v>
      </c>
      <c r="G1642" s="1" t="s">
        <v>25</v>
      </c>
      <c r="H1642" s="1" t="s">
        <v>25</v>
      </c>
      <c r="M1642" s="1"/>
      <c r="N1642" s="1"/>
      <c r="O1642" s="1"/>
      <c r="P1642" s="1"/>
      <c r="Q1642" s="1"/>
      <c r="S1642" s="1" t="s">
        <v>25</v>
      </c>
      <c r="T1642" s="1" t="s">
        <v>25</v>
      </c>
      <c r="U1642" s="1" t="s">
        <v>25</v>
      </c>
      <c r="V1642" s="1" t="s">
        <v>25</v>
      </c>
      <c r="W1642" s="1" t="s">
        <v>25</v>
      </c>
      <c r="Y1642" s="1" t="str">
        <f>IFERROR(__xludf.DUMMYFUNCTION("UNIQUE(S1642:W1642, TRUE)"),"")</f>
        <v/>
      </c>
      <c r="AE1642" s="1" t="str">
        <f t="shared" ref="AE1642:AI1642" si="1642">IF($A1642&lt;&gt;"", COUNTIF($D1642:$H1642, "=" &amp; Y1642),"")</f>
        <v/>
      </c>
      <c r="AF1642" s="1" t="str">
        <f t="shared" si="1642"/>
        <v/>
      </c>
      <c r="AG1642" s="1" t="str">
        <f t="shared" si="1642"/>
        <v/>
      </c>
      <c r="AH1642" s="1" t="str">
        <f t="shared" si="1642"/>
        <v/>
      </c>
      <c r="AI1642" s="1" t="str">
        <f t="shared" si="1642"/>
        <v/>
      </c>
      <c r="AJ1642" s="1" t="str">
        <f t="shared" si="3"/>
        <v/>
      </c>
      <c r="AL1642" s="1" t="str">
        <f>IFERROR(__xludf.DUMMYFUNCTION("IFERROR(TRANSPOSE(SORT(TRANSPOSE(FILTER(AE1642:AI1642, AE1642:AI1642&lt;&gt;0)),1, FALSE)))"),"")</f>
        <v/>
      </c>
      <c r="AM1642" s="1" t="str">
        <f>IFERROR(__xludf.DUMMYFUNCTION("""COMPUTED_VALUE"""),"")</f>
        <v/>
      </c>
      <c r="AN1642" s="1" t="str">
        <f>IFERROR(__xludf.DUMMYFUNCTION("""COMPUTED_VALUE"""),"")</f>
        <v/>
      </c>
      <c r="AO1642" s="1" t="str">
        <f>IFERROR(__xludf.DUMMYFUNCTION("""COMPUTED_VALUE"""),"")</f>
        <v/>
      </c>
      <c r="AP1642" s="1" t="str">
        <f>IFERROR(__xludf.DUMMYFUNCTION("""COMPUTED_VALUE"""),"")</f>
        <v/>
      </c>
      <c r="AR1642" s="1" t="s">
        <v>25</v>
      </c>
      <c r="AS1642" s="1" t="s">
        <v>25</v>
      </c>
      <c r="AT1642" s="1" t="s">
        <v>25</v>
      </c>
      <c r="AU1642" s="1" t="s">
        <v>25</v>
      </c>
      <c r="AV1642" s="1" t="s">
        <v>25</v>
      </c>
      <c r="AY1642" s="1" t="s">
        <v>25</v>
      </c>
      <c r="AZ1642" s="1" t="s">
        <v>25</v>
      </c>
      <c r="BA1642" s="1" t="s">
        <v>25</v>
      </c>
      <c r="BB1642" s="1" t="s">
        <v>25</v>
      </c>
      <c r="BC1642" s="1" t="s">
        <v>25</v>
      </c>
      <c r="BD1642" s="1"/>
      <c r="BE1642" s="1"/>
      <c r="BF1642" s="1"/>
      <c r="BG1642" s="1"/>
      <c r="BH1642" s="1"/>
      <c r="BI1642" s="1"/>
      <c r="BJ1642" s="1"/>
      <c r="BL1642" s="1" t="s">
        <v>25</v>
      </c>
    </row>
    <row r="1643" ht="15.75" customHeight="1">
      <c r="A1643" s="1"/>
      <c r="B1643" s="1"/>
      <c r="C1643" s="1"/>
      <c r="D1643" s="1" t="s">
        <v>25</v>
      </c>
      <c r="E1643" s="1" t="s">
        <v>25</v>
      </c>
      <c r="F1643" s="1" t="s">
        <v>25</v>
      </c>
      <c r="G1643" s="1" t="s">
        <v>25</v>
      </c>
      <c r="H1643" s="1" t="s">
        <v>25</v>
      </c>
      <c r="M1643" s="1"/>
      <c r="N1643" s="1"/>
      <c r="O1643" s="1"/>
      <c r="P1643" s="1"/>
      <c r="Q1643" s="1"/>
      <c r="S1643" s="1" t="s">
        <v>25</v>
      </c>
      <c r="T1643" s="1" t="s">
        <v>25</v>
      </c>
      <c r="U1643" s="1" t="s">
        <v>25</v>
      </c>
      <c r="V1643" s="1" t="s">
        <v>25</v>
      </c>
      <c r="W1643" s="1" t="s">
        <v>25</v>
      </c>
      <c r="Y1643" s="1" t="str">
        <f>IFERROR(__xludf.DUMMYFUNCTION("UNIQUE(S1643:W1643, TRUE)"),"")</f>
        <v/>
      </c>
      <c r="AE1643" s="1" t="str">
        <f t="shared" ref="AE1643:AI1643" si="1643">IF($A1643&lt;&gt;"", COUNTIF($D1643:$H1643, "=" &amp; Y1643),"")</f>
        <v/>
      </c>
      <c r="AF1643" s="1" t="str">
        <f t="shared" si="1643"/>
        <v/>
      </c>
      <c r="AG1643" s="1" t="str">
        <f t="shared" si="1643"/>
        <v/>
      </c>
      <c r="AH1643" s="1" t="str">
        <f t="shared" si="1643"/>
        <v/>
      </c>
      <c r="AI1643" s="1" t="str">
        <f t="shared" si="1643"/>
        <v/>
      </c>
      <c r="AJ1643" s="1" t="str">
        <f t="shared" si="3"/>
        <v/>
      </c>
      <c r="AL1643" s="1" t="str">
        <f>IFERROR(__xludf.DUMMYFUNCTION("IFERROR(TRANSPOSE(SORT(TRANSPOSE(FILTER(AE1643:AI1643, AE1643:AI1643&lt;&gt;0)),1, FALSE)))"),"")</f>
        <v/>
      </c>
      <c r="AM1643" s="1" t="str">
        <f>IFERROR(__xludf.DUMMYFUNCTION("""COMPUTED_VALUE"""),"")</f>
        <v/>
      </c>
      <c r="AN1643" s="1" t="str">
        <f>IFERROR(__xludf.DUMMYFUNCTION("""COMPUTED_VALUE"""),"")</f>
        <v/>
      </c>
      <c r="AO1643" s="1" t="str">
        <f>IFERROR(__xludf.DUMMYFUNCTION("""COMPUTED_VALUE"""),"")</f>
        <v/>
      </c>
      <c r="AP1643" s="1" t="str">
        <f>IFERROR(__xludf.DUMMYFUNCTION("""COMPUTED_VALUE"""),"")</f>
        <v/>
      </c>
      <c r="AR1643" s="1" t="s">
        <v>25</v>
      </c>
      <c r="AS1643" s="1" t="s">
        <v>25</v>
      </c>
      <c r="AT1643" s="1" t="s">
        <v>25</v>
      </c>
      <c r="AU1643" s="1" t="s">
        <v>25</v>
      </c>
      <c r="AV1643" s="1" t="s">
        <v>25</v>
      </c>
      <c r="AY1643" s="1" t="s">
        <v>25</v>
      </c>
      <c r="AZ1643" s="1" t="s">
        <v>25</v>
      </c>
      <c r="BA1643" s="1" t="s">
        <v>25</v>
      </c>
      <c r="BB1643" s="1" t="s">
        <v>25</v>
      </c>
      <c r="BC1643" s="1" t="s">
        <v>25</v>
      </c>
      <c r="BD1643" s="1"/>
      <c r="BE1643" s="1"/>
      <c r="BF1643" s="1"/>
      <c r="BG1643" s="1"/>
      <c r="BH1643" s="1"/>
      <c r="BI1643" s="1"/>
      <c r="BJ1643" s="1"/>
      <c r="BL1643" s="1" t="s">
        <v>25</v>
      </c>
    </row>
    <row r="1644" ht="15.75" customHeight="1">
      <c r="A1644" s="1"/>
      <c r="B1644" s="1"/>
      <c r="C1644" s="1"/>
      <c r="D1644" s="1" t="s">
        <v>25</v>
      </c>
      <c r="E1644" s="1" t="s">
        <v>25</v>
      </c>
      <c r="F1644" s="1" t="s">
        <v>25</v>
      </c>
      <c r="G1644" s="1" t="s">
        <v>25</v>
      </c>
      <c r="H1644" s="1" t="s">
        <v>25</v>
      </c>
      <c r="M1644" s="1"/>
      <c r="N1644" s="1"/>
      <c r="O1644" s="1"/>
      <c r="P1644" s="1"/>
      <c r="Q1644" s="1"/>
      <c r="S1644" s="1" t="s">
        <v>25</v>
      </c>
      <c r="T1644" s="1" t="s">
        <v>25</v>
      </c>
      <c r="U1644" s="1" t="s">
        <v>25</v>
      </c>
      <c r="V1644" s="1" t="s">
        <v>25</v>
      </c>
      <c r="W1644" s="1" t="s">
        <v>25</v>
      </c>
      <c r="Y1644" s="1" t="str">
        <f>IFERROR(__xludf.DUMMYFUNCTION("UNIQUE(S1644:W1644, TRUE)"),"")</f>
        <v/>
      </c>
      <c r="AE1644" s="1" t="str">
        <f t="shared" ref="AE1644:AI1644" si="1644">IF($A1644&lt;&gt;"", COUNTIF($D1644:$H1644, "=" &amp; Y1644),"")</f>
        <v/>
      </c>
      <c r="AF1644" s="1" t="str">
        <f t="shared" si="1644"/>
        <v/>
      </c>
      <c r="AG1644" s="1" t="str">
        <f t="shared" si="1644"/>
        <v/>
      </c>
      <c r="AH1644" s="1" t="str">
        <f t="shared" si="1644"/>
        <v/>
      </c>
      <c r="AI1644" s="1" t="str">
        <f t="shared" si="1644"/>
        <v/>
      </c>
      <c r="AJ1644" s="1" t="str">
        <f t="shared" si="3"/>
        <v/>
      </c>
      <c r="AL1644" s="1" t="str">
        <f>IFERROR(__xludf.DUMMYFUNCTION("IFERROR(TRANSPOSE(SORT(TRANSPOSE(FILTER(AE1644:AI1644, AE1644:AI1644&lt;&gt;0)),1, FALSE)))"),"")</f>
        <v/>
      </c>
      <c r="AM1644" s="1" t="str">
        <f>IFERROR(__xludf.DUMMYFUNCTION("""COMPUTED_VALUE"""),"")</f>
        <v/>
      </c>
      <c r="AN1644" s="1" t="str">
        <f>IFERROR(__xludf.DUMMYFUNCTION("""COMPUTED_VALUE"""),"")</f>
        <v/>
      </c>
      <c r="AO1644" s="1" t="str">
        <f>IFERROR(__xludf.DUMMYFUNCTION("""COMPUTED_VALUE"""),"")</f>
        <v/>
      </c>
      <c r="AP1644" s="1" t="str">
        <f>IFERROR(__xludf.DUMMYFUNCTION("""COMPUTED_VALUE"""),"")</f>
        <v/>
      </c>
      <c r="AR1644" s="1" t="s">
        <v>25</v>
      </c>
      <c r="AS1644" s="1" t="s">
        <v>25</v>
      </c>
      <c r="AT1644" s="1" t="s">
        <v>25</v>
      </c>
      <c r="AU1644" s="1" t="s">
        <v>25</v>
      </c>
      <c r="AV1644" s="1" t="s">
        <v>25</v>
      </c>
      <c r="AY1644" s="1" t="s">
        <v>25</v>
      </c>
      <c r="AZ1644" s="1" t="s">
        <v>25</v>
      </c>
      <c r="BA1644" s="1" t="s">
        <v>25</v>
      </c>
      <c r="BB1644" s="1" t="s">
        <v>25</v>
      </c>
      <c r="BC1644" s="1" t="s">
        <v>25</v>
      </c>
      <c r="BD1644" s="1"/>
      <c r="BE1644" s="1"/>
      <c r="BF1644" s="1"/>
      <c r="BG1644" s="1"/>
      <c r="BH1644" s="1"/>
      <c r="BI1644" s="1"/>
      <c r="BJ1644" s="1"/>
      <c r="BL1644" s="1" t="s">
        <v>25</v>
      </c>
    </row>
    <row r="1645" ht="15.75" customHeight="1">
      <c r="A1645" s="1"/>
      <c r="B1645" s="1"/>
      <c r="C1645" s="1"/>
      <c r="D1645" s="1" t="s">
        <v>25</v>
      </c>
      <c r="E1645" s="1" t="s">
        <v>25</v>
      </c>
      <c r="F1645" s="1" t="s">
        <v>25</v>
      </c>
      <c r="G1645" s="1" t="s">
        <v>25</v>
      </c>
      <c r="H1645" s="1" t="s">
        <v>25</v>
      </c>
      <c r="M1645" s="1"/>
      <c r="N1645" s="1"/>
      <c r="O1645" s="1"/>
      <c r="P1645" s="1"/>
      <c r="Q1645" s="1"/>
      <c r="S1645" s="1" t="s">
        <v>25</v>
      </c>
      <c r="T1645" s="1" t="s">
        <v>25</v>
      </c>
      <c r="U1645" s="1" t="s">
        <v>25</v>
      </c>
      <c r="V1645" s="1" t="s">
        <v>25</v>
      </c>
      <c r="W1645" s="1" t="s">
        <v>25</v>
      </c>
      <c r="Y1645" s="1" t="str">
        <f>IFERROR(__xludf.DUMMYFUNCTION("UNIQUE(S1645:W1645, TRUE)"),"")</f>
        <v/>
      </c>
      <c r="AE1645" s="1" t="str">
        <f t="shared" ref="AE1645:AI1645" si="1645">IF($A1645&lt;&gt;"", COUNTIF($D1645:$H1645, "=" &amp; Y1645),"")</f>
        <v/>
      </c>
      <c r="AF1645" s="1" t="str">
        <f t="shared" si="1645"/>
        <v/>
      </c>
      <c r="AG1645" s="1" t="str">
        <f t="shared" si="1645"/>
        <v/>
      </c>
      <c r="AH1645" s="1" t="str">
        <f t="shared" si="1645"/>
        <v/>
      </c>
      <c r="AI1645" s="1" t="str">
        <f t="shared" si="1645"/>
        <v/>
      </c>
      <c r="AJ1645" s="1" t="str">
        <f t="shared" si="3"/>
        <v/>
      </c>
      <c r="AL1645" s="1" t="str">
        <f>IFERROR(__xludf.DUMMYFUNCTION("IFERROR(TRANSPOSE(SORT(TRANSPOSE(FILTER(AE1645:AI1645, AE1645:AI1645&lt;&gt;0)),1, FALSE)))"),"")</f>
        <v/>
      </c>
      <c r="AM1645" s="1" t="str">
        <f>IFERROR(__xludf.DUMMYFUNCTION("""COMPUTED_VALUE"""),"")</f>
        <v/>
      </c>
      <c r="AN1645" s="1" t="str">
        <f>IFERROR(__xludf.DUMMYFUNCTION("""COMPUTED_VALUE"""),"")</f>
        <v/>
      </c>
      <c r="AO1645" s="1" t="str">
        <f>IFERROR(__xludf.DUMMYFUNCTION("""COMPUTED_VALUE"""),"")</f>
        <v/>
      </c>
      <c r="AP1645" s="1" t="str">
        <f>IFERROR(__xludf.DUMMYFUNCTION("""COMPUTED_VALUE"""),"")</f>
        <v/>
      </c>
      <c r="AR1645" s="1" t="s">
        <v>25</v>
      </c>
      <c r="AS1645" s="1" t="s">
        <v>25</v>
      </c>
      <c r="AT1645" s="1" t="s">
        <v>25</v>
      </c>
      <c r="AU1645" s="1" t="s">
        <v>25</v>
      </c>
      <c r="AV1645" s="1" t="s">
        <v>25</v>
      </c>
      <c r="AY1645" s="1" t="s">
        <v>25</v>
      </c>
      <c r="AZ1645" s="1" t="s">
        <v>25</v>
      </c>
      <c r="BA1645" s="1" t="s">
        <v>25</v>
      </c>
      <c r="BB1645" s="1" t="s">
        <v>25</v>
      </c>
      <c r="BC1645" s="1" t="s">
        <v>25</v>
      </c>
      <c r="BD1645" s="1"/>
      <c r="BE1645" s="1"/>
      <c r="BF1645" s="1"/>
      <c r="BG1645" s="1"/>
      <c r="BH1645" s="1"/>
      <c r="BI1645" s="1"/>
      <c r="BJ1645" s="1"/>
      <c r="BL1645" s="1" t="s">
        <v>25</v>
      </c>
    </row>
    <row r="1646" ht="15.75" customHeight="1">
      <c r="A1646" s="1"/>
      <c r="B1646" s="1"/>
      <c r="C1646" s="1"/>
      <c r="D1646" s="1" t="s">
        <v>25</v>
      </c>
      <c r="E1646" s="1" t="s">
        <v>25</v>
      </c>
      <c r="F1646" s="1" t="s">
        <v>25</v>
      </c>
      <c r="G1646" s="1" t="s">
        <v>25</v>
      </c>
      <c r="H1646" s="1" t="s">
        <v>25</v>
      </c>
      <c r="M1646" s="1"/>
      <c r="N1646" s="1"/>
      <c r="O1646" s="1"/>
      <c r="P1646" s="1"/>
      <c r="Q1646" s="1"/>
      <c r="S1646" s="1" t="s">
        <v>25</v>
      </c>
      <c r="T1646" s="1" t="s">
        <v>25</v>
      </c>
      <c r="U1646" s="1" t="s">
        <v>25</v>
      </c>
      <c r="V1646" s="1" t="s">
        <v>25</v>
      </c>
      <c r="W1646" s="1" t="s">
        <v>25</v>
      </c>
      <c r="Y1646" s="1" t="str">
        <f>IFERROR(__xludf.DUMMYFUNCTION("UNIQUE(S1646:W1646, TRUE)"),"")</f>
        <v/>
      </c>
      <c r="AE1646" s="1" t="str">
        <f t="shared" ref="AE1646:AI1646" si="1646">IF($A1646&lt;&gt;"", COUNTIF($D1646:$H1646, "=" &amp; Y1646),"")</f>
        <v/>
      </c>
      <c r="AF1646" s="1" t="str">
        <f t="shared" si="1646"/>
        <v/>
      </c>
      <c r="AG1646" s="1" t="str">
        <f t="shared" si="1646"/>
        <v/>
      </c>
      <c r="AH1646" s="1" t="str">
        <f t="shared" si="1646"/>
        <v/>
      </c>
      <c r="AI1646" s="1" t="str">
        <f t="shared" si="1646"/>
        <v/>
      </c>
      <c r="AJ1646" s="1" t="str">
        <f t="shared" si="3"/>
        <v/>
      </c>
      <c r="AL1646" s="1" t="str">
        <f>IFERROR(__xludf.DUMMYFUNCTION("IFERROR(TRANSPOSE(SORT(TRANSPOSE(FILTER(AE1646:AI1646, AE1646:AI1646&lt;&gt;0)),1, FALSE)))"),"")</f>
        <v/>
      </c>
      <c r="AM1646" s="1" t="str">
        <f>IFERROR(__xludf.DUMMYFUNCTION("""COMPUTED_VALUE"""),"")</f>
        <v/>
      </c>
      <c r="AN1646" s="1" t="str">
        <f>IFERROR(__xludf.DUMMYFUNCTION("""COMPUTED_VALUE"""),"")</f>
        <v/>
      </c>
      <c r="AO1646" s="1" t="str">
        <f>IFERROR(__xludf.DUMMYFUNCTION("""COMPUTED_VALUE"""),"")</f>
        <v/>
      </c>
      <c r="AP1646" s="1" t="str">
        <f>IFERROR(__xludf.DUMMYFUNCTION("""COMPUTED_VALUE"""),"")</f>
        <v/>
      </c>
      <c r="AR1646" s="1" t="s">
        <v>25</v>
      </c>
      <c r="AS1646" s="1" t="s">
        <v>25</v>
      </c>
      <c r="AT1646" s="1" t="s">
        <v>25</v>
      </c>
      <c r="AU1646" s="1" t="s">
        <v>25</v>
      </c>
      <c r="AV1646" s="1" t="s">
        <v>25</v>
      </c>
      <c r="AY1646" s="1" t="s">
        <v>25</v>
      </c>
      <c r="AZ1646" s="1" t="s">
        <v>25</v>
      </c>
      <c r="BA1646" s="1" t="s">
        <v>25</v>
      </c>
      <c r="BB1646" s="1" t="s">
        <v>25</v>
      </c>
      <c r="BC1646" s="1" t="s">
        <v>25</v>
      </c>
      <c r="BD1646" s="1"/>
      <c r="BE1646" s="1"/>
      <c r="BF1646" s="1"/>
      <c r="BG1646" s="1"/>
      <c r="BH1646" s="1"/>
      <c r="BI1646" s="1"/>
      <c r="BJ1646" s="1"/>
      <c r="BL1646" s="1" t="s">
        <v>25</v>
      </c>
    </row>
    <row r="1647" ht="15.75" customHeight="1">
      <c r="A1647" s="1"/>
      <c r="B1647" s="1"/>
      <c r="C1647" s="1"/>
      <c r="D1647" s="1" t="s">
        <v>25</v>
      </c>
      <c r="E1647" s="1" t="s">
        <v>25</v>
      </c>
      <c r="F1647" s="1" t="s">
        <v>25</v>
      </c>
      <c r="G1647" s="1" t="s">
        <v>25</v>
      </c>
      <c r="H1647" s="1" t="s">
        <v>25</v>
      </c>
      <c r="M1647" s="1"/>
      <c r="N1647" s="1"/>
      <c r="O1647" s="1"/>
      <c r="P1647" s="1"/>
      <c r="Q1647" s="1"/>
      <c r="S1647" s="1" t="s">
        <v>25</v>
      </c>
      <c r="T1647" s="1" t="s">
        <v>25</v>
      </c>
      <c r="U1647" s="1" t="s">
        <v>25</v>
      </c>
      <c r="V1647" s="1" t="s">
        <v>25</v>
      </c>
      <c r="W1647" s="1" t="s">
        <v>25</v>
      </c>
      <c r="Y1647" s="1" t="str">
        <f>IFERROR(__xludf.DUMMYFUNCTION("UNIQUE(S1647:W1647, TRUE)"),"")</f>
        <v/>
      </c>
      <c r="AE1647" s="1" t="str">
        <f t="shared" ref="AE1647:AI1647" si="1647">IF($A1647&lt;&gt;"", COUNTIF($D1647:$H1647, "=" &amp; Y1647),"")</f>
        <v/>
      </c>
      <c r="AF1647" s="1" t="str">
        <f t="shared" si="1647"/>
        <v/>
      </c>
      <c r="AG1647" s="1" t="str">
        <f t="shared" si="1647"/>
        <v/>
      </c>
      <c r="AH1647" s="1" t="str">
        <f t="shared" si="1647"/>
        <v/>
      </c>
      <c r="AI1647" s="1" t="str">
        <f t="shared" si="1647"/>
        <v/>
      </c>
      <c r="AJ1647" s="1" t="str">
        <f t="shared" si="3"/>
        <v/>
      </c>
      <c r="AL1647" s="1" t="str">
        <f>IFERROR(__xludf.DUMMYFUNCTION("IFERROR(TRANSPOSE(SORT(TRANSPOSE(FILTER(AE1647:AI1647, AE1647:AI1647&lt;&gt;0)),1, FALSE)))"),"")</f>
        <v/>
      </c>
      <c r="AM1647" s="1" t="str">
        <f>IFERROR(__xludf.DUMMYFUNCTION("""COMPUTED_VALUE"""),"")</f>
        <v/>
      </c>
      <c r="AN1647" s="1" t="str">
        <f>IFERROR(__xludf.DUMMYFUNCTION("""COMPUTED_VALUE"""),"")</f>
        <v/>
      </c>
      <c r="AO1647" s="1" t="str">
        <f>IFERROR(__xludf.DUMMYFUNCTION("""COMPUTED_VALUE"""),"")</f>
        <v/>
      </c>
      <c r="AP1647" s="1" t="str">
        <f>IFERROR(__xludf.DUMMYFUNCTION("""COMPUTED_VALUE"""),"")</f>
        <v/>
      </c>
      <c r="AR1647" s="1" t="s">
        <v>25</v>
      </c>
      <c r="AS1647" s="1" t="s">
        <v>25</v>
      </c>
      <c r="AT1647" s="1" t="s">
        <v>25</v>
      </c>
      <c r="AU1647" s="1" t="s">
        <v>25</v>
      </c>
      <c r="AV1647" s="1" t="s">
        <v>25</v>
      </c>
      <c r="AY1647" s="1" t="s">
        <v>25</v>
      </c>
      <c r="AZ1647" s="1" t="s">
        <v>25</v>
      </c>
      <c r="BA1647" s="1" t="s">
        <v>25</v>
      </c>
      <c r="BB1647" s="1" t="s">
        <v>25</v>
      </c>
      <c r="BC1647" s="1" t="s">
        <v>25</v>
      </c>
      <c r="BD1647" s="1"/>
      <c r="BE1647" s="1"/>
      <c r="BF1647" s="1"/>
      <c r="BG1647" s="1"/>
      <c r="BH1647" s="1"/>
      <c r="BI1647" s="1"/>
      <c r="BJ1647" s="1"/>
      <c r="BL1647" s="1" t="s">
        <v>25</v>
      </c>
    </row>
    <row r="1648" ht="15.75" customHeight="1">
      <c r="A1648" s="1"/>
      <c r="B1648" s="1"/>
      <c r="C1648" s="1"/>
      <c r="D1648" s="1" t="s">
        <v>25</v>
      </c>
      <c r="E1648" s="1" t="s">
        <v>25</v>
      </c>
      <c r="F1648" s="1" t="s">
        <v>25</v>
      </c>
      <c r="G1648" s="1" t="s">
        <v>25</v>
      </c>
      <c r="H1648" s="1" t="s">
        <v>25</v>
      </c>
      <c r="M1648" s="1"/>
      <c r="N1648" s="1"/>
      <c r="O1648" s="1"/>
      <c r="P1648" s="1"/>
      <c r="Q1648" s="1"/>
      <c r="S1648" s="1" t="s">
        <v>25</v>
      </c>
      <c r="T1648" s="1" t="s">
        <v>25</v>
      </c>
      <c r="U1648" s="1" t="s">
        <v>25</v>
      </c>
      <c r="V1648" s="1" t="s">
        <v>25</v>
      </c>
      <c r="W1648" s="1" t="s">
        <v>25</v>
      </c>
      <c r="Y1648" s="1" t="str">
        <f>IFERROR(__xludf.DUMMYFUNCTION("UNIQUE(S1648:W1648, TRUE)"),"")</f>
        <v/>
      </c>
      <c r="AE1648" s="1" t="str">
        <f t="shared" ref="AE1648:AI1648" si="1648">IF($A1648&lt;&gt;"", COUNTIF($D1648:$H1648, "=" &amp; Y1648),"")</f>
        <v/>
      </c>
      <c r="AF1648" s="1" t="str">
        <f t="shared" si="1648"/>
        <v/>
      </c>
      <c r="AG1648" s="1" t="str">
        <f t="shared" si="1648"/>
        <v/>
      </c>
      <c r="AH1648" s="1" t="str">
        <f t="shared" si="1648"/>
        <v/>
      </c>
      <c r="AI1648" s="1" t="str">
        <f t="shared" si="1648"/>
        <v/>
      </c>
      <c r="AJ1648" s="1" t="str">
        <f t="shared" si="3"/>
        <v/>
      </c>
      <c r="AL1648" s="1" t="str">
        <f>IFERROR(__xludf.DUMMYFUNCTION("IFERROR(TRANSPOSE(SORT(TRANSPOSE(FILTER(AE1648:AI1648, AE1648:AI1648&lt;&gt;0)),1, FALSE)))"),"")</f>
        <v/>
      </c>
      <c r="AM1648" s="1" t="str">
        <f>IFERROR(__xludf.DUMMYFUNCTION("""COMPUTED_VALUE"""),"")</f>
        <v/>
      </c>
      <c r="AN1648" s="1" t="str">
        <f>IFERROR(__xludf.DUMMYFUNCTION("""COMPUTED_VALUE"""),"")</f>
        <v/>
      </c>
      <c r="AO1648" s="1" t="str">
        <f>IFERROR(__xludf.DUMMYFUNCTION("""COMPUTED_VALUE"""),"")</f>
        <v/>
      </c>
      <c r="AP1648" s="1" t="str">
        <f>IFERROR(__xludf.DUMMYFUNCTION("""COMPUTED_VALUE"""),"")</f>
        <v/>
      </c>
      <c r="AR1648" s="1" t="s">
        <v>25</v>
      </c>
      <c r="AS1648" s="1" t="s">
        <v>25</v>
      </c>
      <c r="AT1648" s="1" t="s">
        <v>25</v>
      </c>
      <c r="AU1648" s="1" t="s">
        <v>25</v>
      </c>
      <c r="AV1648" s="1" t="s">
        <v>25</v>
      </c>
      <c r="AY1648" s="1" t="s">
        <v>25</v>
      </c>
      <c r="AZ1648" s="1" t="s">
        <v>25</v>
      </c>
      <c r="BA1648" s="1" t="s">
        <v>25</v>
      </c>
      <c r="BB1648" s="1" t="s">
        <v>25</v>
      </c>
      <c r="BC1648" s="1" t="s">
        <v>25</v>
      </c>
      <c r="BD1648" s="1"/>
      <c r="BE1648" s="1"/>
      <c r="BF1648" s="1"/>
      <c r="BG1648" s="1"/>
      <c r="BH1648" s="1"/>
      <c r="BI1648" s="1"/>
      <c r="BJ1648" s="1"/>
      <c r="BL1648" s="1" t="s">
        <v>25</v>
      </c>
    </row>
    <row r="1649" ht="15.75" customHeight="1">
      <c r="A1649" s="1"/>
      <c r="B1649" s="1"/>
      <c r="C1649" s="1"/>
      <c r="D1649" s="1" t="s">
        <v>25</v>
      </c>
      <c r="E1649" s="1" t="s">
        <v>25</v>
      </c>
      <c r="F1649" s="1" t="s">
        <v>25</v>
      </c>
      <c r="G1649" s="1" t="s">
        <v>25</v>
      </c>
      <c r="H1649" s="1" t="s">
        <v>25</v>
      </c>
      <c r="M1649" s="1"/>
      <c r="N1649" s="1"/>
      <c r="O1649" s="1"/>
      <c r="P1649" s="1"/>
      <c r="Q1649" s="1"/>
      <c r="S1649" s="1" t="s">
        <v>25</v>
      </c>
      <c r="T1649" s="1" t="s">
        <v>25</v>
      </c>
      <c r="U1649" s="1" t="s">
        <v>25</v>
      </c>
      <c r="V1649" s="1" t="s">
        <v>25</v>
      </c>
      <c r="W1649" s="1" t="s">
        <v>25</v>
      </c>
      <c r="Y1649" s="1" t="str">
        <f>IFERROR(__xludf.DUMMYFUNCTION("UNIQUE(S1649:W1649, TRUE)"),"")</f>
        <v/>
      </c>
      <c r="AE1649" s="1" t="str">
        <f t="shared" ref="AE1649:AI1649" si="1649">IF($A1649&lt;&gt;"", COUNTIF($D1649:$H1649, "=" &amp; Y1649),"")</f>
        <v/>
      </c>
      <c r="AF1649" s="1" t="str">
        <f t="shared" si="1649"/>
        <v/>
      </c>
      <c r="AG1649" s="1" t="str">
        <f t="shared" si="1649"/>
        <v/>
      </c>
      <c r="AH1649" s="1" t="str">
        <f t="shared" si="1649"/>
        <v/>
      </c>
      <c r="AI1649" s="1" t="str">
        <f t="shared" si="1649"/>
        <v/>
      </c>
      <c r="AJ1649" s="1" t="str">
        <f t="shared" si="3"/>
        <v/>
      </c>
      <c r="AL1649" s="1" t="str">
        <f>IFERROR(__xludf.DUMMYFUNCTION("IFERROR(TRANSPOSE(SORT(TRANSPOSE(FILTER(AE1649:AI1649, AE1649:AI1649&lt;&gt;0)),1, FALSE)))"),"")</f>
        <v/>
      </c>
      <c r="AM1649" s="1" t="str">
        <f>IFERROR(__xludf.DUMMYFUNCTION("""COMPUTED_VALUE"""),"")</f>
        <v/>
      </c>
      <c r="AN1649" s="1" t="str">
        <f>IFERROR(__xludf.DUMMYFUNCTION("""COMPUTED_VALUE"""),"")</f>
        <v/>
      </c>
      <c r="AO1649" s="1" t="str">
        <f>IFERROR(__xludf.DUMMYFUNCTION("""COMPUTED_VALUE"""),"")</f>
        <v/>
      </c>
      <c r="AP1649" s="1" t="str">
        <f>IFERROR(__xludf.DUMMYFUNCTION("""COMPUTED_VALUE"""),"")</f>
        <v/>
      </c>
      <c r="AR1649" s="1" t="s">
        <v>25</v>
      </c>
      <c r="AS1649" s="1" t="s">
        <v>25</v>
      </c>
      <c r="AT1649" s="1" t="s">
        <v>25</v>
      </c>
      <c r="AU1649" s="1" t="s">
        <v>25</v>
      </c>
      <c r="AV1649" s="1" t="s">
        <v>25</v>
      </c>
      <c r="AY1649" s="1" t="s">
        <v>25</v>
      </c>
      <c r="AZ1649" s="1" t="s">
        <v>25</v>
      </c>
      <c r="BA1649" s="1" t="s">
        <v>25</v>
      </c>
      <c r="BB1649" s="1" t="s">
        <v>25</v>
      </c>
      <c r="BC1649" s="1" t="s">
        <v>25</v>
      </c>
      <c r="BD1649" s="1"/>
      <c r="BE1649" s="1"/>
      <c r="BF1649" s="1"/>
      <c r="BG1649" s="1"/>
      <c r="BH1649" s="1"/>
      <c r="BI1649" s="1"/>
      <c r="BJ1649" s="1"/>
      <c r="BL1649" s="1" t="s">
        <v>25</v>
      </c>
    </row>
    <row r="1650" ht="15.75" customHeight="1">
      <c r="A1650" s="1"/>
      <c r="B1650" s="1"/>
      <c r="C1650" s="1"/>
      <c r="D1650" s="1" t="s">
        <v>25</v>
      </c>
      <c r="E1650" s="1" t="s">
        <v>25</v>
      </c>
      <c r="F1650" s="1" t="s">
        <v>25</v>
      </c>
      <c r="G1650" s="1" t="s">
        <v>25</v>
      </c>
      <c r="H1650" s="1" t="s">
        <v>25</v>
      </c>
      <c r="M1650" s="1"/>
      <c r="N1650" s="1"/>
      <c r="O1650" s="1"/>
      <c r="P1650" s="1"/>
      <c r="Q1650" s="1"/>
      <c r="S1650" s="1" t="s">
        <v>25</v>
      </c>
      <c r="T1650" s="1" t="s">
        <v>25</v>
      </c>
      <c r="U1650" s="1" t="s">
        <v>25</v>
      </c>
      <c r="V1650" s="1" t="s">
        <v>25</v>
      </c>
      <c r="W1650" s="1" t="s">
        <v>25</v>
      </c>
      <c r="Y1650" s="1" t="str">
        <f>IFERROR(__xludf.DUMMYFUNCTION("UNIQUE(S1650:W1650, TRUE)"),"")</f>
        <v/>
      </c>
      <c r="AE1650" s="1" t="str">
        <f t="shared" ref="AE1650:AI1650" si="1650">IF($A1650&lt;&gt;"", COUNTIF($D1650:$H1650, "=" &amp; Y1650),"")</f>
        <v/>
      </c>
      <c r="AF1650" s="1" t="str">
        <f t="shared" si="1650"/>
        <v/>
      </c>
      <c r="AG1650" s="1" t="str">
        <f t="shared" si="1650"/>
        <v/>
      </c>
      <c r="AH1650" s="1" t="str">
        <f t="shared" si="1650"/>
        <v/>
      </c>
      <c r="AI1650" s="1" t="str">
        <f t="shared" si="1650"/>
        <v/>
      </c>
      <c r="AJ1650" s="1" t="str">
        <f t="shared" si="3"/>
        <v/>
      </c>
      <c r="AL1650" s="1" t="str">
        <f>IFERROR(__xludf.DUMMYFUNCTION("IFERROR(TRANSPOSE(SORT(TRANSPOSE(FILTER(AE1650:AI1650, AE1650:AI1650&lt;&gt;0)),1, FALSE)))"),"")</f>
        <v/>
      </c>
      <c r="AM1650" s="1" t="str">
        <f>IFERROR(__xludf.DUMMYFUNCTION("""COMPUTED_VALUE"""),"")</f>
        <v/>
      </c>
      <c r="AN1650" s="1" t="str">
        <f>IFERROR(__xludf.DUMMYFUNCTION("""COMPUTED_VALUE"""),"")</f>
        <v/>
      </c>
      <c r="AO1650" s="1" t="str">
        <f>IFERROR(__xludf.DUMMYFUNCTION("""COMPUTED_VALUE"""),"")</f>
        <v/>
      </c>
      <c r="AP1650" s="1" t="str">
        <f>IFERROR(__xludf.DUMMYFUNCTION("""COMPUTED_VALUE"""),"")</f>
        <v/>
      </c>
      <c r="AR1650" s="1" t="s">
        <v>25</v>
      </c>
      <c r="AS1650" s="1" t="s">
        <v>25</v>
      </c>
      <c r="AT1650" s="1" t="s">
        <v>25</v>
      </c>
      <c r="AU1650" s="1" t="s">
        <v>25</v>
      </c>
      <c r="AV1650" s="1" t="s">
        <v>25</v>
      </c>
      <c r="AY1650" s="1" t="s">
        <v>25</v>
      </c>
      <c r="AZ1650" s="1" t="s">
        <v>25</v>
      </c>
      <c r="BA1650" s="1" t="s">
        <v>25</v>
      </c>
      <c r="BB1650" s="1" t="s">
        <v>25</v>
      </c>
      <c r="BC1650" s="1" t="s">
        <v>25</v>
      </c>
      <c r="BD1650" s="1"/>
      <c r="BE1650" s="1"/>
      <c r="BF1650" s="1"/>
      <c r="BG1650" s="1"/>
      <c r="BH1650" s="1"/>
      <c r="BI1650" s="1"/>
      <c r="BJ1650" s="1"/>
      <c r="BL1650" s="1" t="s">
        <v>25</v>
      </c>
    </row>
    <row r="1651" ht="15.75" customHeight="1">
      <c r="A1651" s="1"/>
      <c r="B1651" s="1"/>
      <c r="C1651" s="1"/>
      <c r="D1651" s="1" t="s">
        <v>25</v>
      </c>
      <c r="E1651" s="1" t="s">
        <v>25</v>
      </c>
      <c r="F1651" s="1" t="s">
        <v>25</v>
      </c>
      <c r="G1651" s="1" t="s">
        <v>25</v>
      </c>
      <c r="H1651" s="1" t="s">
        <v>25</v>
      </c>
      <c r="M1651" s="1"/>
      <c r="N1651" s="1"/>
      <c r="O1651" s="1"/>
      <c r="P1651" s="1"/>
      <c r="Q1651" s="1"/>
      <c r="S1651" s="1" t="s">
        <v>25</v>
      </c>
      <c r="T1651" s="1" t="s">
        <v>25</v>
      </c>
      <c r="U1651" s="1" t="s">
        <v>25</v>
      </c>
      <c r="V1651" s="1" t="s">
        <v>25</v>
      </c>
      <c r="W1651" s="1" t="s">
        <v>25</v>
      </c>
      <c r="Y1651" s="1" t="str">
        <f>IFERROR(__xludf.DUMMYFUNCTION("UNIQUE(S1651:W1651, TRUE)"),"")</f>
        <v/>
      </c>
      <c r="AE1651" s="1" t="str">
        <f t="shared" ref="AE1651:AI1651" si="1651">IF($A1651&lt;&gt;"", COUNTIF($D1651:$H1651, "=" &amp; Y1651),"")</f>
        <v/>
      </c>
      <c r="AF1651" s="1" t="str">
        <f t="shared" si="1651"/>
        <v/>
      </c>
      <c r="AG1651" s="1" t="str">
        <f t="shared" si="1651"/>
        <v/>
      </c>
      <c r="AH1651" s="1" t="str">
        <f t="shared" si="1651"/>
        <v/>
      </c>
      <c r="AI1651" s="1" t="str">
        <f t="shared" si="1651"/>
        <v/>
      </c>
      <c r="AJ1651" s="1" t="str">
        <f t="shared" si="3"/>
        <v/>
      </c>
      <c r="AL1651" s="1" t="str">
        <f>IFERROR(__xludf.DUMMYFUNCTION("IFERROR(TRANSPOSE(SORT(TRANSPOSE(FILTER(AE1651:AI1651, AE1651:AI1651&lt;&gt;0)),1, FALSE)))"),"")</f>
        <v/>
      </c>
      <c r="AM1651" s="1" t="str">
        <f>IFERROR(__xludf.DUMMYFUNCTION("""COMPUTED_VALUE"""),"")</f>
        <v/>
      </c>
      <c r="AN1651" s="1" t="str">
        <f>IFERROR(__xludf.DUMMYFUNCTION("""COMPUTED_VALUE"""),"")</f>
        <v/>
      </c>
      <c r="AO1651" s="1" t="str">
        <f>IFERROR(__xludf.DUMMYFUNCTION("""COMPUTED_VALUE"""),"")</f>
        <v/>
      </c>
      <c r="AP1651" s="1" t="str">
        <f>IFERROR(__xludf.DUMMYFUNCTION("""COMPUTED_VALUE"""),"")</f>
        <v/>
      </c>
      <c r="AR1651" s="1" t="s">
        <v>25</v>
      </c>
      <c r="AS1651" s="1" t="s">
        <v>25</v>
      </c>
      <c r="AT1651" s="1" t="s">
        <v>25</v>
      </c>
      <c r="AU1651" s="1" t="s">
        <v>25</v>
      </c>
      <c r="AV1651" s="1" t="s">
        <v>25</v>
      </c>
      <c r="AY1651" s="1" t="s">
        <v>25</v>
      </c>
      <c r="AZ1651" s="1" t="s">
        <v>25</v>
      </c>
      <c r="BA1651" s="1" t="s">
        <v>25</v>
      </c>
      <c r="BB1651" s="1" t="s">
        <v>25</v>
      </c>
      <c r="BC1651" s="1" t="s">
        <v>25</v>
      </c>
      <c r="BD1651" s="1"/>
      <c r="BE1651" s="1"/>
      <c r="BF1651" s="1"/>
      <c r="BG1651" s="1"/>
      <c r="BH1651" s="1"/>
      <c r="BI1651" s="1"/>
      <c r="BJ1651" s="1"/>
      <c r="BL1651" s="1" t="s">
        <v>25</v>
      </c>
    </row>
    <row r="1652" ht="15.75" customHeight="1">
      <c r="A1652" s="1"/>
      <c r="B1652" s="1"/>
      <c r="C1652" s="1"/>
      <c r="D1652" s="1" t="s">
        <v>25</v>
      </c>
      <c r="E1652" s="1" t="s">
        <v>25</v>
      </c>
      <c r="F1652" s="1" t="s">
        <v>25</v>
      </c>
      <c r="G1652" s="1" t="s">
        <v>25</v>
      </c>
      <c r="H1652" s="1" t="s">
        <v>25</v>
      </c>
      <c r="M1652" s="1"/>
      <c r="N1652" s="1"/>
      <c r="O1652" s="1"/>
      <c r="P1652" s="1"/>
      <c r="Q1652" s="1"/>
      <c r="S1652" s="1" t="s">
        <v>25</v>
      </c>
      <c r="T1652" s="1" t="s">
        <v>25</v>
      </c>
      <c r="U1652" s="1" t="s">
        <v>25</v>
      </c>
      <c r="V1652" s="1" t="s">
        <v>25</v>
      </c>
      <c r="W1652" s="1" t="s">
        <v>25</v>
      </c>
      <c r="Y1652" s="1" t="str">
        <f>IFERROR(__xludf.DUMMYFUNCTION("UNIQUE(S1652:W1652, TRUE)"),"")</f>
        <v/>
      </c>
      <c r="AE1652" s="1" t="str">
        <f t="shared" ref="AE1652:AI1652" si="1652">IF($A1652&lt;&gt;"", COUNTIF($D1652:$H1652, "=" &amp; Y1652),"")</f>
        <v/>
      </c>
      <c r="AF1652" s="1" t="str">
        <f t="shared" si="1652"/>
        <v/>
      </c>
      <c r="AG1652" s="1" t="str">
        <f t="shared" si="1652"/>
        <v/>
      </c>
      <c r="AH1652" s="1" t="str">
        <f t="shared" si="1652"/>
        <v/>
      </c>
      <c r="AI1652" s="1" t="str">
        <f t="shared" si="1652"/>
        <v/>
      </c>
      <c r="AJ1652" s="1" t="str">
        <f t="shared" si="3"/>
        <v/>
      </c>
      <c r="AL1652" s="1" t="str">
        <f>IFERROR(__xludf.DUMMYFUNCTION("IFERROR(TRANSPOSE(SORT(TRANSPOSE(FILTER(AE1652:AI1652, AE1652:AI1652&lt;&gt;0)),1, FALSE)))"),"")</f>
        <v/>
      </c>
      <c r="AM1652" s="1" t="str">
        <f>IFERROR(__xludf.DUMMYFUNCTION("""COMPUTED_VALUE"""),"")</f>
        <v/>
      </c>
      <c r="AN1652" s="1" t="str">
        <f>IFERROR(__xludf.DUMMYFUNCTION("""COMPUTED_VALUE"""),"")</f>
        <v/>
      </c>
      <c r="AO1652" s="1" t="str">
        <f>IFERROR(__xludf.DUMMYFUNCTION("""COMPUTED_VALUE"""),"")</f>
        <v/>
      </c>
      <c r="AP1652" s="1" t="str">
        <f>IFERROR(__xludf.DUMMYFUNCTION("""COMPUTED_VALUE"""),"")</f>
        <v/>
      </c>
      <c r="AR1652" s="1" t="s">
        <v>25</v>
      </c>
      <c r="AS1652" s="1" t="s">
        <v>25</v>
      </c>
      <c r="AT1652" s="1" t="s">
        <v>25</v>
      </c>
      <c r="AU1652" s="1" t="s">
        <v>25</v>
      </c>
      <c r="AV1652" s="1" t="s">
        <v>25</v>
      </c>
      <c r="AY1652" s="1" t="s">
        <v>25</v>
      </c>
      <c r="AZ1652" s="1" t="s">
        <v>25</v>
      </c>
      <c r="BA1652" s="1" t="s">
        <v>25</v>
      </c>
      <c r="BB1652" s="1" t="s">
        <v>25</v>
      </c>
      <c r="BC1652" s="1" t="s">
        <v>25</v>
      </c>
      <c r="BD1652" s="1"/>
      <c r="BE1652" s="1"/>
      <c r="BF1652" s="1"/>
      <c r="BG1652" s="1"/>
      <c r="BH1652" s="1"/>
      <c r="BI1652" s="1"/>
      <c r="BJ1652" s="1"/>
      <c r="BL1652" s="1" t="s">
        <v>25</v>
      </c>
    </row>
    <row r="1653" ht="15.75" customHeight="1">
      <c r="A1653" s="1"/>
      <c r="B1653" s="1"/>
      <c r="C1653" s="1"/>
      <c r="D1653" s="1" t="s">
        <v>25</v>
      </c>
      <c r="E1653" s="1" t="s">
        <v>25</v>
      </c>
      <c r="F1653" s="1" t="s">
        <v>25</v>
      </c>
      <c r="G1653" s="1" t="s">
        <v>25</v>
      </c>
      <c r="H1653" s="1" t="s">
        <v>25</v>
      </c>
      <c r="M1653" s="1"/>
      <c r="N1653" s="1"/>
      <c r="O1653" s="1"/>
      <c r="P1653" s="1"/>
      <c r="Q1653" s="1"/>
      <c r="S1653" s="1" t="s">
        <v>25</v>
      </c>
      <c r="T1653" s="1" t="s">
        <v>25</v>
      </c>
      <c r="U1653" s="1" t="s">
        <v>25</v>
      </c>
      <c r="V1653" s="1" t="s">
        <v>25</v>
      </c>
      <c r="W1653" s="1" t="s">
        <v>25</v>
      </c>
      <c r="Y1653" s="1" t="str">
        <f>IFERROR(__xludf.DUMMYFUNCTION("UNIQUE(S1653:W1653, TRUE)"),"")</f>
        <v/>
      </c>
      <c r="AE1653" s="1" t="str">
        <f t="shared" ref="AE1653:AI1653" si="1653">IF($A1653&lt;&gt;"", COUNTIF($D1653:$H1653, "=" &amp; Y1653),"")</f>
        <v/>
      </c>
      <c r="AF1653" s="1" t="str">
        <f t="shared" si="1653"/>
        <v/>
      </c>
      <c r="AG1653" s="1" t="str">
        <f t="shared" si="1653"/>
        <v/>
      </c>
      <c r="AH1653" s="1" t="str">
        <f t="shared" si="1653"/>
        <v/>
      </c>
      <c r="AI1653" s="1" t="str">
        <f t="shared" si="1653"/>
        <v/>
      </c>
      <c r="AJ1653" s="1" t="str">
        <f t="shared" si="3"/>
        <v/>
      </c>
      <c r="AL1653" s="1" t="str">
        <f>IFERROR(__xludf.DUMMYFUNCTION("IFERROR(TRANSPOSE(SORT(TRANSPOSE(FILTER(AE1653:AI1653, AE1653:AI1653&lt;&gt;0)),1, FALSE)))"),"")</f>
        <v/>
      </c>
      <c r="AM1653" s="1" t="str">
        <f>IFERROR(__xludf.DUMMYFUNCTION("""COMPUTED_VALUE"""),"")</f>
        <v/>
      </c>
      <c r="AN1653" s="1" t="str">
        <f>IFERROR(__xludf.DUMMYFUNCTION("""COMPUTED_VALUE"""),"")</f>
        <v/>
      </c>
      <c r="AO1653" s="1" t="str">
        <f>IFERROR(__xludf.DUMMYFUNCTION("""COMPUTED_VALUE"""),"")</f>
        <v/>
      </c>
      <c r="AP1653" s="1" t="str">
        <f>IFERROR(__xludf.DUMMYFUNCTION("""COMPUTED_VALUE"""),"")</f>
        <v/>
      </c>
      <c r="AR1653" s="1" t="s">
        <v>25</v>
      </c>
      <c r="AS1653" s="1" t="s">
        <v>25</v>
      </c>
      <c r="AT1653" s="1" t="s">
        <v>25</v>
      </c>
      <c r="AU1653" s="1" t="s">
        <v>25</v>
      </c>
      <c r="AV1653" s="1" t="s">
        <v>25</v>
      </c>
      <c r="AY1653" s="1" t="s">
        <v>25</v>
      </c>
      <c r="AZ1653" s="1" t="s">
        <v>25</v>
      </c>
      <c r="BA1653" s="1" t="s">
        <v>25</v>
      </c>
      <c r="BB1653" s="1" t="s">
        <v>25</v>
      </c>
      <c r="BC1653" s="1" t="s">
        <v>25</v>
      </c>
      <c r="BD1653" s="1"/>
      <c r="BE1653" s="1"/>
      <c r="BF1653" s="1"/>
      <c r="BG1653" s="1"/>
      <c r="BH1653" s="1"/>
      <c r="BI1653" s="1"/>
      <c r="BJ1653" s="1"/>
      <c r="BL1653" s="1" t="s">
        <v>25</v>
      </c>
    </row>
    <row r="1654" ht="15.75" customHeight="1">
      <c r="A1654" s="1"/>
      <c r="B1654" s="1"/>
      <c r="C1654" s="1"/>
      <c r="D1654" s="1" t="s">
        <v>25</v>
      </c>
      <c r="E1654" s="1" t="s">
        <v>25</v>
      </c>
      <c r="F1654" s="1" t="s">
        <v>25</v>
      </c>
      <c r="G1654" s="1" t="s">
        <v>25</v>
      </c>
      <c r="H1654" s="1" t="s">
        <v>25</v>
      </c>
      <c r="M1654" s="1"/>
      <c r="N1654" s="1"/>
      <c r="O1654" s="1"/>
      <c r="P1654" s="1"/>
      <c r="Q1654" s="1"/>
      <c r="S1654" s="1" t="s">
        <v>25</v>
      </c>
      <c r="T1654" s="1" t="s">
        <v>25</v>
      </c>
      <c r="U1654" s="1" t="s">
        <v>25</v>
      </c>
      <c r="V1654" s="1" t="s">
        <v>25</v>
      </c>
      <c r="W1654" s="1" t="s">
        <v>25</v>
      </c>
      <c r="Y1654" s="1" t="str">
        <f>IFERROR(__xludf.DUMMYFUNCTION("UNIQUE(S1654:W1654, TRUE)"),"")</f>
        <v/>
      </c>
      <c r="AE1654" s="1" t="str">
        <f t="shared" ref="AE1654:AI1654" si="1654">IF($A1654&lt;&gt;"", COUNTIF($D1654:$H1654, "=" &amp; Y1654),"")</f>
        <v/>
      </c>
      <c r="AF1654" s="1" t="str">
        <f t="shared" si="1654"/>
        <v/>
      </c>
      <c r="AG1654" s="1" t="str">
        <f t="shared" si="1654"/>
        <v/>
      </c>
      <c r="AH1654" s="1" t="str">
        <f t="shared" si="1654"/>
        <v/>
      </c>
      <c r="AI1654" s="1" t="str">
        <f t="shared" si="1654"/>
        <v/>
      </c>
      <c r="AJ1654" s="1" t="str">
        <f t="shared" si="3"/>
        <v/>
      </c>
      <c r="AL1654" s="1" t="str">
        <f>IFERROR(__xludf.DUMMYFUNCTION("IFERROR(TRANSPOSE(SORT(TRANSPOSE(FILTER(AE1654:AI1654, AE1654:AI1654&lt;&gt;0)),1, FALSE)))"),"")</f>
        <v/>
      </c>
      <c r="AM1654" s="1" t="str">
        <f>IFERROR(__xludf.DUMMYFUNCTION("""COMPUTED_VALUE"""),"")</f>
        <v/>
      </c>
      <c r="AN1654" s="1" t="str">
        <f>IFERROR(__xludf.DUMMYFUNCTION("""COMPUTED_VALUE"""),"")</f>
        <v/>
      </c>
      <c r="AO1654" s="1" t="str">
        <f>IFERROR(__xludf.DUMMYFUNCTION("""COMPUTED_VALUE"""),"")</f>
        <v/>
      </c>
      <c r="AP1654" s="1" t="str">
        <f>IFERROR(__xludf.DUMMYFUNCTION("""COMPUTED_VALUE"""),"")</f>
        <v/>
      </c>
      <c r="AR1654" s="1" t="s">
        <v>25</v>
      </c>
      <c r="AS1654" s="1" t="s">
        <v>25</v>
      </c>
      <c r="AT1654" s="1" t="s">
        <v>25</v>
      </c>
      <c r="AU1654" s="1" t="s">
        <v>25</v>
      </c>
      <c r="AV1654" s="1" t="s">
        <v>25</v>
      </c>
      <c r="AY1654" s="1" t="s">
        <v>25</v>
      </c>
      <c r="AZ1654" s="1" t="s">
        <v>25</v>
      </c>
      <c r="BA1654" s="1" t="s">
        <v>25</v>
      </c>
      <c r="BB1654" s="1" t="s">
        <v>25</v>
      </c>
      <c r="BC1654" s="1" t="s">
        <v>25</v>
      </c>
      <c r="BD1654" s="1"/>
      <c r="BE1654" s="1"/>
      <c r="BF1654" s="1"/>
      <c r="BG1654" s="1"/>
      <c r="BH1654" s="1"/>
      <c r="BI1654" s="1"/>
      <c r="BJ1654" s="1"/>
      <c r="BL1654" s="1" t="s">
        <v>25</v>
      </c>
    </row>
    <row r="1655" ht="15.75" customHeight="1">
      <c r="A1655" s="1"/>
      <c r="B1655" s="1"/>
      <c r="C1655" s="1"/>
      <c r="D1655" s="1" t="s">
        <v>25</v>
      </c>
      <c r="E1655" s="1" t="s">
        <v>25</v>
      </c>
      <c r="F1655" s="1" t="s">
        <v>25</v>
      </c>
      <c r="G1655" s="1" t="s">
        <v>25</v>
      </c>
      <c r="H1655" s="1" t="s">
        <v>25</v>
      </c>
      <c r="M1655" s="1"/>
      <c r="N1655" s="1"/>
      <c r="O1655" s="1"/>
      <c r="P1655" s="1"/>
      <c r="Q1655" s="1"/>
      <c r="S1655" s="1" t="s">
        <v>25</v>
      </c>
      <c r="T1655" s="1" t="s">
        <v>25</v>
      </c>
      <c r="U1655" s="1" t="s">
        <v>25</v>
      </c>
      <c r="V1655" s="1" t="s">
        <v>25</v>
      </c>
      <c r="W1655" s="1" t="s">
        <v>25</v>
      </c>
      <c r="Y1655" s="1" t="str">
        <f>IFERROR(__xludf.DUMMYFUNCTION("UNIQUE(S1655:W1655, TRUE)"),"")</f>
        <v/>
      </c>
      <c r="AE1655" s="1" t="str">
        <f t="shared" ref="AE1655:AI1655" si="1655">IF($A1655&lt;&gt;"", COUNTIF($D1655:$H1655, "=" &amp; Y1655),"")</f>
        <v/>
      </c>
      <c r="AF1655" s="1" t="str">
        <f t="shared" si="1655"/>
        <v/>
      </c>
      <c r="AG1655" s="1" t="str">
        <f t="shared" si="1655"/>
        <v/>
      </c>
      <c r="AH1655" s="1" t="str">
        <f t="shared" si="1655"/>
        <v/>
      </c>
      <c r="AI1655" s="1" t="str">
        <f t="shared" si="1655"/>
        <v/>
      </c>
      <c r="AJ1655" s="1" t="str">
        <f t="shared" si="3"/>
        <v/>
      </c>
      <c r="AL1655" s="1" t="str">
        <f>IFERROR(__xludf.DUMMYFUNCTION("IFERROR(TRANSPOSE(SORT(TRANSPOSE(FILTER(AE1655:AI1655, AE1655:AI1655&lt;&gt;0)),1, FALSE)))"),"")</f>
        <v/>
      </c>
      <c r="AM1655" s="1" t="str">
        <f>IFERROR(__xludf.DUMMYFUNCTION("""COMPUTED_VALUE"""),"")</f>
        <v/>
      </c>
      <c r="AN1655" s="1" t="str">
        <f>IFERROR(__xludf.DUMMYFUNCTION("""COMPUTED_VALUE"""),"")</f>
        <v/>
      </c>
      <c r="AO1655" s="1" t="str">
        <f>IFERROR(__xludf.DUMMYFUNCTION("""COMPUTED_VALUE"""),"")</f>
        <v/>
      </c>
      <c r="AP1655" s="1" t="str">
        <f>IFERROR(__xludf.DUMMYFUNCTION("""COMPUTED_VALUE"""),"")</f>
        <v/>
      </c>
      <c r="AR1655" s="1" t="s">
        <v>25</v>
      </c>
      <c r="AS1655" s="1" t="s">
        <v>25</v>
      </c>
      <c r="AT1655" s="1" t="s">
        <v>25</v>
      </c>
      <c r="AU1655" s="1" t="s">
        <v>25</v>
      </c>
      <c r="AV1655" s="1" t="s">
        <v>25</v>
      </c>
      <c r="AY1655" s="1" t="s">
        <v>25</v>
      </c>
      <c r="AZ1655" s="1" t="s">
        <v>25</v>
      </c>
      <c r="BA1655" s="1" t="s">
        <v>25</v>
      </c>
      <c r="BB1655" s="1" t="s">
        <v>25</v>
      </c>
      <c r="BC1655" s="1" t="s">
        <v>25</v>
      </c>
      <c r="BD1655" s="1"/>
      <c r="BE1655" s="1"/>
      <c r="BF1655" s="1"/>
      <c r="BG1655" s="1"/>
      <c r="BH1655" s="1"/>
      <c r="BI1655" s="1"/>
      <c r="BJ1655" s="1"/>
      <c r="BL1655" s="1" t="s">
        <v>25</v>
      </c>
    </row>
    <row r="1656" ht="15.75" customHeight="1">
      <c r="A1656" s="1"/>
      <c r="B1656" s="1"/>
      <c r="C1656" s="1"/>
      <c r="D1656" s="1" t="s">
        <v>25</v>
      </c>
      <c r="E1656" s="1" t="s">
        <v>25</v>
      </c>
      <c r="F1656" s="1" t="s">
        <v>25</v>
      </c>
      <c r="G1656" s="1" t="s">
        <v>25</v>
      </c>
      <c r="H1656" s="1" t="s">
        <v>25</v>
      </c>
      <c r="M1656" s="1"/>
      <c r="N1656" s="1"/>
      <c r="O1656" s="1"/>
      <c r="P1656" s="1"/>
      <c r="Q1656" s="1"/>
      <c r="S1656" s="1" t="s">
        <v>25</v>
      </c>
      <c r="T1656" s="1" t="s">
        <v>25</v>
      </c>
      <c r="U1656" s="1" t="s">
        <v>25</v>
      </c>
      <c r="V1656" s="1" t="s">
        <v>25</v>
      </c>
      <c r="W1656" s="1" t="s">
        <v>25</v>
      </c>
      <c r="Y1656" s="1" t="str">
        <f>IFERROR(__xludf.DUMMYFUNCTION("UNIQUE(S1656:W1656, TRUE)"),"")</f>
        <v/>
      </c>
      <c r="AE1656" s="1" t="str">
        <f t="shared" ref="AE1656:AI1656" si="1656">IF($A1656&lt;&gt;"", COUNTIF($D1656:$H1656, "=" &amp; Y1656),"")</f>
        <v/>
      </c>
      <c r="AF1656" s="1" t="str">
        <f t="shared" si="1656"/>
        <v/>
      </c>
      <c r="AG1656" s="1" t="str">
        <f t="shared" si="1656"/>
        <v/>
      </c>
      <c r="AH1656" s="1" t="str">
        <f t="shared" si="1656"/>
        <v/>
      </c>
      <c r="AI1656" s="1" t="str">
        <f t="shared" si="1656"/>
        <v/>
      </c>
      <c r="AJ1656" s="1" t="str">
        <f t="shared" si="3"/>
        <v/>
      </c>
      <c r="AL1656" s="1" t="str">
        <f>IFERROR(__xludf.DUMMYFUNCTION("IFERROR(TRANSPOSE(SORT(TRANSPOSE(FILTER(AE1656:AI1656, AE1656:AI1656&lt;&gt;0)),1, FALSE)))"),"")</f>
        <v/>
      </c>
      <c r="AM1656" s="1" t="str">
        <f>IFERROR(__xludf.DUMMYFUNCTION("""COMPUTED_VALUE"""),"")</f>
        <v/>
      </c>
      <c r="AN1656" s="1" t="str">
        <f>IFERROR(__xludf.DUMMYFUNCTION("""COMPUTED_VALUE"""),"")</f>
        <v/>
      </c>
      <c r="AO1656" s="1" t="str">
        <f>IFERROR(__xludf.DUMMYFUNCTION("""COMPUTED_VALUE"""),"")</f>
        <v/>
      </c>
      <c r="AP1656" s="1" t="str">
        <f>IFERROR(__xludf.DUMMYFUNCTION("""COMPUTED_VALUE"""),"")</f>
        <v/>
      </c>
      <c r="AR1656" s="1" t="s">
        <v>25</v>
      </c>
      <c r="AS1656" s="1" t="s">
        <v>25</v>
      </c>
      <c r="AT1656" s="1" t="s">
        <v>25</v>
      </c>
      <c r="AU1656" s="1" t="s">
        <v>25</v>
      </c>
      <c r="AV1656" s="1" t="s">
        <v>25</v>
      </c>
      <c r="AY1656" s="1" t="s">
        <v>25</v>
      </c>
      <c r="AZ1656" s="1" t="s">
        <v>25</v>
      </c>
      <c r="BA1656" s="1" t="s">
        <v>25</v>
      </c>
      <c r="BB1656" s="1" t="s">
        <v>25</v>
      </c>
      <c r="BC1656" s="1" t="s">
        <v>25</v>
      </c>
      <c r="BD1656" s="1"/>
      <c r="BE1656" s="1"/>
      <c r="BF1656" s="1"/>
      <c r="BG1656" s="1"/>
      <c r="BH1656" s="1"/>
      <c r="BI1656" s="1"/>
      <c r="BJ1656" s="1"/>
      <c r="BL1656" s="1" t="s">
        <v>25</v>
      </c>
    </row>
    <row r="1657" ht="15.75" customHeight="1">
      <c r="A1657" s="1"/>
      <c r="B1657" s="1"/>
      <c r="C1657" s="1"/>
      <c r="D1657" s="1" t="s">
        <v>25</v>
      </c>
      <c r="E1657" s="1" t="s">
        <v>25</v>
      </c>
      <c r="F1657" s="1" t="s">
        <v>25</v>
      </c>
      <c r="G1657" s="1" t="s">
        <v>25</v>
      </c>
      <c r="H1657" s="1" t="s">
        <v>25</v>
      </c>
      <c r="M1657" s="1"/>
      <c r="N1657" s="1"/>
      <c r="O1657" s="1"/>
      <c r="P1657" s="1"/>
      <c r="Q1657" s="1"/>
      <c r="S1657" s="1" t="s">
        <v>25</v>
      </c>
      <c r="T1657" s="1" t="s">
        <v>25</v>
      </c>
      <c r="U1657" s="1" t="s">
        <v>25</v>
      </c>
      <c r="V1657" s="1" t="s">
        <v>25</v>
      </c>
      <c r="W1657" s="1" t="s">
        <v>25</v>
      </c>
      <c r="Y1657" s="1" t="str">
        <f>IFERROR(__xludf.DUMMYFUNCTION("UNIQUE(S1657:W1657, TRUE)"),"")</f>
        <v/>
      </c>
      <c r="AE1657" s="1" t="str">
        <f t="shared" ref="AE1657:AI1657" si="1657">IF($A1657&lt;&gt;"", COUNTIF($D1657:$H1657, "=" &amp; Y1657),"")</f>
        <v/>
      </c>
      <c r="AF1657" s="1" t="str">
        <f t="shared" si="1657"/>
        <v/>
      </c>
      <c r="AG1657" s="1" t="str">
        <f t="shared" si="1657"/>
        <v/>
      </c>
      <c r="AH1657" s="1" t="str">
        <f t="shared" si="1657"/>
        <v/>
      </c>
      <c r="AI1657" s="1" t="str">
        <f t="shared" si="1657"/>
        <v/>
      </c>
      <c r="AJ1657" s="1" t="str">
        <f t="shared" si="3"/>
        <v/>
      </c>
      <c r="AL1657" s="1" t="str">
        <f>IFERROR(__xludf.DUMMYFUNCTION("IFERROR(TRANSPOSE(SORT(TRANSPOSE(FILTER(AE1657:AI1657, AE1657:AI1657&lt;&gt;0)),1, FALSE)))"),"")</f>
        <v/>
      </c>
      <c r="AM1657" s="1" t="str">
        <f>IFERROR(__xludf.DUMMYFUNCTION("""COMPUTED_VALUE"""),"")</f>
        <v/>
      </c>
      <c r="AN1657" s="1" t="str">
        <f>IFERROR(__xludf.DUMMYFUNCTION("""COMPUTED_VALUE"""),"")</f>
        <v/>
      </c>
      <c r="AO1657" s="1" t="str">
        <f>IFERROR(__xludf.DUMMYFUNCTION("""COMPUTED_VALUE"""),"")</f>
        <v/>
      </c>
      <c r="AP1657" s="1" t="str">
        <f>IFERROR(__xludf.DUMMYFUNCTION("""COMPUTED_VALUE"""),"")</f>
        <v/>
      </c>
      <c r="AR1657" s="1" t="s">
        <v>25</v>
      </c>
      <c r="AS1657" s="1" t="s">
        <v>25</v>
      </c>
      <c r="AT1657" s="1" t="s">
        <v>25</v>
      </c>
      <c r="AU1657" s="1" t="s">
        <v>25</v>
      </c>
      <c r="AV1657" s="1" t="s">
        <v>25</v>
      </c>
      <c r="AY1657" s="1" t="s">
        <v>25</v>
      </c>
      <c r="AZ1657" s="1" t="s">
        <v>25</v>
      </c>
      <c r="BA1657" s="1" t="s">
        <v>25</v>
      </c>
      <c r="BB1657" s="1" t="s">
        <v>25</v>
      </c>
      <c r="BC1657" s="1" t="s">
        <v>25</v>
      </c>
      <c r="BD1657" s="1"/>
      <c r="BE1657" s="1"/>
      <c r="BF1657" s="1"/>
      <c r="BG1657" s="1"/>
      <c r="BH1657" s="1"/>
      <c r="BI1657" s="1"/>
      <c r="BJ1657" s="1"/>
      <c r="BL1657" s="1" t="s">
        <v>25</v>
      </c>
    </row>
    <row r="1658" ht="15.75" customHeight="1">
      <c r="A1658" s="1"/>
      <c r="B1658" s="1"/>
      <c r="C1658" s="1"/>
      <c r="D1658" s="1" t="s">
        <v>25</v>
      </c>
      <c r="E1658" s="1" t="s">
        <v>25</v>
      </c>
      <c r="F1658" s="1" t="s">
        <v>25</v>
      </c>
      <c r="G1658" s="1" t="s">
        <v>25</v>
      </c>
      <c r="H1658" s="1" t="s">
        <v>25</v>
      </c>
      <c r="M1658" s="1"/>
      <c r="N1658" s="1"/>
      <c r="O1658" s="1"/>
      <c r="P1658" s="1"/>
      <c r="Q1658" s="1"/>
      <c r="S1658" s="1" t="s">
        <v>25</v>
      </c>
      <c r="T1658" s="1" t="s">
        <v>25</v>
      </c>
      <c r="U1658" s="1" t="s">
        <v>25</v>
      </c>
      <c r="V1658" s="1" t="s">
        <v>25</v>
      </c>
      <c r="W1658" s="1" t="s">
        <v>25</v>
      </c>
      <c r="Y1658" s="1" t="str">
        <f>IFERROR(__xludf.DUMMYFUNCTION("UNIQUE(S1658:W1658, TRUE)"),"")</f>
        <v/>
      </c>
      <c r="AE1658" s="1" t="str">
        <f t="shared" ref="AE1658:AI1658" si="1658">IF($A1658&lt;&gt;"", COUNTIF($D1658:$H1658, "=" &amp; Y1658),"")</f>
        <v/>
      </c>
      <c r="AF1658" s="1" t="str">
        <f t="shared" si="1658"/>
        <v/>
      </c>
      <c r="AG1658" s="1" t="str">
        <f t="shared" si="1658"/>
        <v/>
      </c>
      <c r="AH1658" s="1" t="str">
        <f t="shared" si="1658"/>
        <v/>
      </c>
      <c r="AI1658" s="1" t="str">
        <f t="shared" si="1658"/>
        <v/>
      </c>
      <c r="AJ1658" s="1" t="str">
        <f t="shared" si="3"/>
        <v/>
      </c>
      <c r="AL1658" s="1" t="str">
        <f>IFERROR(__xludf.DUMMYFUNCTION("IFERROR(TRANSPOSE(SORT(TRANSPOSE(FILTER(AE1658:AI1658, AE1658:AI1658&lt;&gt;0)),1, FALSE)))"),"")</f>
        <v/>
      </c>
      <c r="AM1658" s="1" t="str">
        <f>IFERROR(__xludf.DUMMYFUNCTION("""COMPUTED_VALUE"""),"")</f>
        <v/>
      </c>
      <c r="AN1658" s="1" t="str">
        <f>IFERROR(__xludf.DUMMYFUNCTION("""COMPUTED_VALUE"""),"")</f>
        <v/>
      </c>
      <c r="AO1658" s="1" t="str">
        <f>IFERROR(__xludf.DUMMYFUNCTION("""COMPUTED_VALUE"""),"")</f>
        <v/>
      </c>
      <c r="AP1658" s="1" t="str">
        <f>IFERROR(__xludf.DUMMYFUNCTION("""COMPUTED_VALUE"""),"")</f>
        <v/>
      </c>
      <c r="AR1658" s="1" t="s">
        <v>25</v>
      </c>
      <c r="AS1658" s="1" t="s">
        <v>25</v>
      </c>
      <c r="AT1658" s="1" t="s">
        <v>25</v>
      </c>
      <c r="AU1658" s="1" t="s">
        <v>25</v>
      </c>
      <c r="AV1658" s="1" t="s">
        <v>25</v>
      </c>
      <c r="AY1658" s="1" t="s">
        <v>25</v>
      </c>
      <c r="AZ1658" s="1" t="s">
        <v>25</v>
      </c>
      <c r="BA1658" s="1" t="s">
        <v>25</v>
      </c>
      <c r="BB1658" s="1" t="s">
        <v>25</v>
      </c>
      <c r="BC1658" s="1" t="s">
        <v>25</v>
      </c>
      <c r="BD1658" s="1"/>
      <c r="BE1658" s="1"/>
      <c r="BF1658" s="1"/>
      <c r="BG1658" s="1"/>
      <c r="BH1658" s="1"/>
      <c r="BI1658" s="1"/>
      <c r="BJ1658" s="1"/>
      <c r="BL1658" s="1" t="s">
        <v>25</v>
      </c>
    </row>
    <row r="1659" ht="15.75" customHeight="1">
      <c r="A1659" s="1"/>
      <c r="B1659" s="1"/>
      <c r="C1659" s="1"/>
      <c r="D1659" s="1" t="s">
        <v>25</v>
      </c>
      <c r="E1659" s="1" t="s">
        <v>25</v>
      </c>
      <c r="F1659" s="1" t="s">
        <v>25</v>
      </c>
      <c r="G1659" s="1" t="s">
        <v>25</v>
      </c>
      <c r="H1659" s="1" t="s">
        <v>25</v>
      </c>
      <c r="M1659" s="1"/>
      <c r="N1659" s="1"/>
      <c r="O1659" s="1"/>
      <c r="P1659" s="1"/>
      <c r="Q1659" s="1"/>
      <c r="S1659" s="1" t="s">
        <v>25</v>
      </c>
      <c r="T1659" s="1" t="s">
        <v>25</v>
      </c>
      <c r="U1659" s="1" t="s">
        <v>25</v>
      </c>
      <c r="V1659" s="1" t="s">
        <v>25</v>
      </c>
      <c r="W1659" s="1" t="s">
        <v>25</v>
      </c>
      <c r="Y1659" s="1" t="str">
        <f>IFERROR(__xludf.DUMMYFUNCTION("UNIQUE(S1659:W1659, TRUE)"),"")</f>
        <v/>
      </c>
      <c r="AE1659" s="1" t="str">
        <f t="shared" ref="AE1659:AI1659" si="1659">IF($A1659&lt;&gt;"", COUNTIF($D1659:$H1659, "=" &amp; Y1659),"")</f>
        <v/>
      </c>
      <c r="AF1659" s="1" t="str">
        <f t="shared" si="1659"/>
        <v/>
      </c>
      <c r="AG1659" s="1" t="str">
        <f t="shared" si="1659"/>
        <v/>
      </c>
      <c r="AH1659" s="1" t="str">
        <f t="shared" si="1659"/>
        <v/>
      </c>
      <c r="AI1659" s="1" t="str">
        <f t="shared" si="1659"/>
        <v/>
      </c>
      <c r="AJ1659" s="1" t="str">
        <f t="shared" si="3"/>
        <v/>
      </c>
      <c r="AL1659" s="1" t="str">
        <f>IFERROR(__xludf.DUMMYFUNCTION("IFERROR(TRANSPOSE(SORT(TRANSPOSE(FILTER(AE1659:AI1659, AE1659:AI1659&lt;&gt;0)),1, FALSE)))"),"")</f>
        <v/>
      </c>
      <c r="AM1659" s="1" t="str">
        <f>IFERROR(__xludf.DUMMYFUNCTION("""COMPUTED_VALUE"""),"")</f>
        <v/>
      </c>
      <c r="AN1659" s="1" t="str">
        <f>IFERROR(__xludf.DUMMYFUNCTION("""COMPUTED_VALUE"""),"")</f>
        <v/>
      </c>
      <c r="AO1659" s="1" t="str">
        <f>IFERROR(__xludf.DUMMYFUNCTION("""COMPUTED_VALUE"""),"")</f>
        <v/>
      </c>
      <c r="AP1659" s="1" t="str">
        <f>IFERROR(__xludf.DUMMYFUNCTION("""COMPUTED_VALUE"""),"")</f>
        <v/>
      </c>
      <c r="AR1659" s="1" t="s">
        <v>25</v>
      </c>
      <c r="AS1659" s="1" t="s">
        <v>25</v>
      </c>
      <c r="AT1659" s="1" t="s">
        <v>25</v>
      </c>
      <c r="AU1659" s="1" t="s">
        <v>25</v>
      </c>
      <c r="AV1659" s="1" t="s">
        <v>25</v>
      </c>
      <c r="AY1659" s="1" t="s">
        <v>25</v>
      </c>
      <c r="AZ1659" s="1" t="s">
        <v>25</v>
      </c>
      <c r="BA1659" s="1" t="s">
        <v>25</v>
      </c>
      <c r="BB1659" s="1" t="s">
        <v>25</v>
      </c>
      <c r="BC1659" s="1" t="s">
        <v>25</v>
      </c>
      <c r="BD1659" s="1"/>
      <c r="BE1659" s="1"/>
      <c r="BF1659" s="1"/>
      <c r="BG1659" s="1"/>
      <c r="BH1659" s="1"/>
      <c r="BI1659" s="1"/>
      <c r="BJ1659" s="1"/>
      <c r="BL1659" s="1" t="s">
        <v>25</v>
      </c>
    </row>
    <row r="1660" ht="15.75" customHeight="1">
      <c r="A1660" s="1"/>
      <c r="B1660" s="1"/>
      <c r="C1660" s="1"/>
      <c r="D1660" s="1" t="s">
        <v>25</v>
      </c>
      <c r="E1660" s="1" t="s">
        <v>25</v>
      </c>
      <c r="F1660" s="1" t="s">
        <v>25</v>
      </c>
      <c r="G1660" s="1" t="s">
        <v>25</v>
      </c>
      <c r="H1660" s="1" t="s">
        <v>25</v>
      </c>
      <c r="M1660" s="1"/>
      <c r="N1660" s="1"/>
      <c r="O1660" s="1"/>
      <c r="P1660" s="1"/>
      <c r="Q1660" s="1"/>
      <c r="S1660" s="1" t="s">
        <v>25</v>
      </c>
      <c r="T1660" s="1" t="s">
        <v>25</v>
      </c>
      <c r="U1660" s="1" t="s">
        <v>25</v>
      </c>
      <c r="V1660" s="1" t="s">
        <v>25</v>
      </c>
      <c r="W1660" s="1" t="s">
        <v>25</v>
      </c>
      <c r="Y1660" s="1" t="str">
        <f>IFERROR(__xludf.DUMMYFUNCTION("UNIQUE(S1660:W1660, TRUE)"),"")</f>
        <v/>
      </c>
      <c r="AE1660" s="1" t="str">
        <f t="shared" ref="AE1660:AI1660" si="1660">IF($A1660&lt;&gt;"", COUNTIF($D1660:$H1660, "=" &amp; Y1660),"")</f>
        <v/>
      </c>
      <c r="AF1660" s="1" t="str">
        <f t="shared" si="1660"/>
        <v/>
      </c>
      <c r="AG1660" s="1" t="str">
        <f t="shared" si="1660"/>
        <v/>
      </c>
      <c r="AH1660" s="1" t="str">
        <f t="shared" si="1660"/>
        <v/>
      </c>
      <c r="AI1660" s="1" t="str">
        <f t="shared" si="1660"/>
        <v/>
      </c>
      <c r="AJ1660" s="1" t="str">
        <f t="shared" si="3"/>
        <v/>
      </c>
      <c r="AL1660" s="1" t="str">
        <f>IFERROR(__xludf.DUMMYFUNCTION("IFERROR(TRANSPOSE(SORT(TRANSPOSE(FILTER(AE1660:AI1660, AE1660:AI1660&lt;&gt;0)),1, FALSE)))"),"")</f>
        <v/>
      </c>
      <c r="AM1660" s="1" t="str">
        <f>IFERROR(__xludf.DUMMYFUNCTION("""COMPUTED_VALUE"""),"")</f>
        <v/>
      </c>
      <c r="AN1660" s="1" t="str">
        <f>IFERROR(__xludf.DUMMYFUNCTION("""COMPUTED_VALUE"""),"")</f>
        <v/>
      </c>
      <c r="AO1660" s="1" t="str">
        <f>IFERROR(__xludf.DUMMYFUNCTION("""COMPUTED_VALUE"""),"")</f>
        <v/>
      </c>
      <c r="AP1660" s="1" t="str">
        <f>IFERROR(__xludf.DUMMYFUNCTION("""COMPUTED_VALUE"""),"")</f>
        <v/>
      </c>
      <c r="AR1660" s="1" t="s">
        <v>25</v>
      </c>
      <c r="AS1660" s="1" t="s">
        <v>25</v>
      </c>
      <c r="AT1660" s="1" t="s">
        <v>25</v>
      </c>
      <c r="AU1660" s="1" t="s">
        <v>25</v>
      </c>
      <c r="AV1660" s="1" t="s">
        <v>25</v>
      </c>
      <c r="AY1660" s="1" t="s">
        <v>25</v>
      </c>
      <c r="AZ1660" s="1" t="s">
        <v>25</v>
      </c>
      <c r="BA1660" s="1" t="s">
        <v>25</v>
      </c>
      <c r="BB1660" s="1" t="s">
        <v>25</v>
      </c>
      <c r="BC1660" s="1" t="s">
        <v>25</v>
      </c>
      <c r="BD1660" s="1"/>
      <c r="BE1660" s="1"/>
      <c r="BF1660" s="1"/>
      <c r="BG1660" s="1"/>
      <c r="BH1660" s="1"/>
      <c r="BI1660" s="1"/>
      <c r="BJ1660" s="1"/>
      <c r="BL1660" s="1" t="s">
        <v>25</v>
      </c>
    </row>
    <row r="1661" ht="15.75" customHeight="1">
      <c r="A1661" s="1"/>
      <c r="B1661" s="1"/>
      <c r="C1661" s="1"/>
      <c r="D1661" s="1" t="s">
        <v>25</v>
      </c>
      <c r="E1661" s="1" t="s">
        <v>25</v>
      </c>
      <c r="F1661" s="1" t="s">
        <v>25</v>
      </c>
      <c r="G1661" s="1" t="s">
        <v>25</v>
      </c>
      <c r="H1661" s="1" t="s">
        <v>25</v>
      </c>
      <c r="M1661" s="1"/>
      <c r="N1661" s="1"/>
      <c r="O1661" s="1"/>
      <c r="P1661" s="1"/>
      <c r="Q1661" s="1"/>
      <c r="S1661" s="1" t="s">
        <v>25</v>
      </c>
      <c r="T1661" s="1" t="s">
        <v>25</v>
      </c>
      <c r="U1661" s="1" t="s">
        <v>25</v>
      </c>
      <c r="V1661" s="1" t="s">
        <v>25</v>
      </c>
      <c r="W1661" s="1" t="s">
        <v>25</v>
      </c>
      <c r="Y1661" s="1" t="str">
        <f>IFERROR(__xludf.DUMMYFUNCTION("UNIQUE(S1661:W1661, TRUE)"),"")</f>
        <v/>
      </c>
      <c r="AE1661" s="1" t="str">
        <f t="shared" ref="AE1661:AI1661" si="1661">IF($A1661&lt;&gt;"", COUNTIF($D1661:$H1661, "=" &amp; Y1661),"")</f>
        <v/>
      </c>
      <c r="AF1661" s="1" t="str">
        <f t="shared" si="1661"/>
        <v/>
      </c>
      <c r="AG1661" s="1" t="str">
        <f t="shared" si="1661"/>
        <v/>
      </c>
      <c r="AH1661" s="1" t="str">
        <f t="shared" si="1661"/>
        <v/>
      </c>
      <c r="AI1661" s="1" t="str">
        <f t="shared" si="1661"/>
        <v/>
      </c>
      <c r="AJ1661" s="1" t="str">
        <f t="shared" si="3"/>
        <v/>
      </c>
      <c r="AL1661" s="1" t="str">
        <f>IFERROR(__xludf.DUMMYFUNCTION("IFERROR(TRANSPOSE(SORT(TRANSPOSE(FILTER(AE1661:AI1661, AE1661:AI1661&lt;&gt;0)),1, FALSE)))"),"")</f>
        <v/>
      </c>
      <c r="AM1661" s="1" t="str">
        <f>IFERROR(__xludf.DUMMYFUNCTION("""COMPUTED_VALUE"""),"")</f>
        <v/>
      </c>
      <c r="AN1661" s="1" t="str">
        <f>IFERROR(__xludf.DUMMYFUNCTION("""COMPUTED_VALUE"""),"")</f>
        <v/>
      </c>
      <c r="AO1661" s="1" t="str">
        <f>IFERROR(__xludf.DUMMYFUNCTION("""COMPUTED_VALUE"""),"")</f>
        <v/>
      </c>
      <c r="AP1661" s="1" t="str">
        <f>IFERROR(__xludf.DUMMYFUNCTION("""COMPUTED_VALUE"""),"")</f>
        <v/>
      </c>
      <c r="AR1661" s="1" t="s">
        <v>25</v>
      </c>
      <c r="AS1661" s="1" t="s">
        <v>25</v>
      </c>
      <c r="AT1661" s="1" t="s">
        <v>25</v>
      </c>
      <c r="AU1661" s="1" t="s">
        <v>25</v>
      </c>
      <c r="AV1661" s="1" t="s">
        <v>25</v>
      </c>
      <c r="AY1661" s="1" t="s">
        <v>25</v>
      </c>
      <c r="AZ1661" s="1" t="s">
        <v>25</v>
      </c>
      <c r="BA1661" s="1" t="s">
        <v>25</v>
      </c>
      <c r="BB1661" s="1" t="s">
        <v>25</v>
      </c>
      <c r="BC1661" s="1" t="s">
        <v>25</v>
      </c>
      <c r="BD1661" s="1"/>
      <c r="BE1661" s="1"/>
      <c r="BF1661" s="1"/>
      <c r="BG1661" s="1"/>
      <c r="BH1661" s="1"/>
      <c r="BI1661" s="1"/>
      <c r="BJ1661" s="1"/>
      <c r="BL1661" s="1" t="s">
        <v>25</v>
      </c>
    </row>
    <row r="1662" ht="15.75" customHeight="1">
      <c r="A1662" s="1"/>
      <c r="B1662" s="1"/>
      <c r="C1662" s="1"/>
      <c r="D1662" s="1" t="s">
        <v>25</v>
      </c>
      <c r="E1662" s="1" t="s">
        <v>25</v>
      </c>
      <c r="F1662" s="1" t="s">
        <v>25</v>
      </c>
      <c r="G1662" s="1" t="s">
        <v>25</v>
      </c>
      <c r="H1662" s="1" t="s">
        <v>25</v>
      </c>
      <c r="M1662" s="1"/>
      <c r="N1662" s="1"/>
      <c r="O1662" s="1"/>
      <c r="P1662" s="1"/>
      <c r="Q1662" s="1"/>
      <c r="S1662" s="1" t="s">
        <v>25</v>
      </c>
      <c r="T1662" s="1" t="s">
        <v>25</v>
      </c>
      <c r="U1662" s="1" t="s">
        <v>25</v>
      </c>
      <c r="V1662" s="1" t="s">
        <v>25</v>
      </c>
      <c r="W1662" s="1" t="s">
        <v>25</v>
      </c>
      <c r="Y1662" s="1" t="str">
        <f>IFERROR(__xludf.DUMMYFUNCTION("UNIQUE(S1662:W1662, TRUE)"),"")</f>
        <v/>
      </c>
      <c r="AE1662" s="1" t="str">
        <f t="shared" ref="AE1662:AI1662" si="1662">IF($A1662&lt;&gt;"", COUNTIF($D1662:$H1662, "=" &amp; Y1662),"")</f>
        <v/>
      </c>
      <c r="AF1662" s="1" t="str">
        <f t="shared" si="1662"/>
        <v/>
      </c>
      <c r="AG1662" s="1" t="str">
        <f t="shared" si="1662"/>
        <v/>
      </c>
      <c r="AH1662" s="1" t="str">
        <f t="shared" si="1662"/>
        <v/>
      </c>
      <c r="AI1662" s="1" t="str">
        <f t="shared" si="1662"/>
        <v/>
      </c>
      <c r="AJ1662" s="1" t="str">
        <f t="shared" si="3"/>
        <v/>
      </c>
      <c r="AL1662" s="1" t="str">
        <f>IFERROR(__xludf.DUMMYFUNCTION("IFERROR(TRANSPOSE(SORT(TRANSPOSE(FILTER(AE1662:AI1662, AE1662:AI1662&lt;&gt;0)),1, FALSE)))"),"")</f>
        <v/>
      </c>
      <c r="AM1662" s="1" t="str">
        <f>IFERROR(__xludf.DUMMYFUNCTION("""COMPUTED_VALUE"""),"")</f>
        <v/>
      </c>
      <c r="AN1662" s="1" t="str">
        <f>IFERROR(__xludf.DUMMYFUNCTION("""COMPUTED_VALUE"""),"")</f>
        <v/>
      </c>
      <c r="AO1662" s="1" t="str">
        <f>IFERROR(__xludf.DUMMYFUNCTION("""COMPUTED_VALUE"""),"")</f>
        <v/>
      </c>
      <c r="AP1662" s="1" t="str">
        <f>IFERROR(__xludf.DUMMYFUNCTION("""COMPUTED_VALUE"""),"")</f>
        <v/>
      </c>
      <c r="AR1662" s="1" t="s">
        <v>25</v>
      </c>
      <c r="AS1662" s="1" t="s">
        <v>25</v>
      </c>
      <c r="AT1662" s="1" t="s">
        <v>25</v>
      </c>
      <c r="AU1662" s="1" t="s">
        <v>25</v>
      </c>
      <c r="AV1662" s="1" t="s">
        <v>25</v>
      </c>
      <c r="AY1662" s="1" t="s">
        <v>25</v>
      </c>
      <c r="AZ1662" s="1" t="s">
        <v>25</v>
      </c>
      <c r="BA1662" s="1" t="s">
        <v>25</v>
      </c>
      <c r="BB1662" s="1" t="s">
        <v>25</v>
      </c>
      <c r="BC1662" s="1" t="s">
        <v>25</v>
      </c>
      <c r="BD1662" s="1"/>
      <c r="BE1662" s="1"/>
      <c r="BF1662" s="1"/>
      <c r="BG1662" s="1"/>
      <c r="BH1662" s="1"/>
      <c r="BI1662" s="1"/>
      <c r="BJ1662" s="1"/>
      <c r="BL1662" s="1" t="s">
        <v>25</v>
      </c>
    </row>
    <row r="1663" ht="15.75" customHeight="1">
      <c r="A1663" s="1"/>
      <c r="B1663" s="1"/>
      <c r="C1663" s="1"/>
      <c r="D1663" s="1" t="s">
        <v>25</v>
      </c>
      <c r="E1663" s="1" t="s">
        <v>25</v>
      </c>
      <c r="F1663" s="1" t="s">
        <v>25</v>
      </c>
      <c r="G1663" s="1" t="s">
        <v>25</v>
      </c>
      <c r="H1663" s="1" t="s">
        <v>25</v>
      </c>
      <c r="M1663" s="1"/>
      <c r="N1663" s="1"/>
      <c r="O1663" s="1"/>
      <c r="P1663" s="1"/>
      <c r="Q1663" s="1"/>
      <c r="S1663" s="1" t="s">
        <v>25</v>
      </c>
      <c r="T1663" s="1" t="s">
        <v>25</v>
      </c>
      <c r="U1663" s="1" t="s">
        <v>25</v>
      </c>
      <c r="V1663" s="1" t="s">
        <v>25</v>
      </c>
      <c r="W1663" s="1" t="s">
        <v>25</v>
      </c>
      <c r="Y1663" s="1" t="str">
        <f>IFERROR(__xludf.DUMMYFUNCTION("UNIQUE(S1663:W1663, TRUE)"),"")</f>
        <v/>
      </c>
      <c r="AE1663" s="1" t="str">
        <f t="shared" ref="AE1663:AI1663" si="1663">IF($A1663&lt;&gt;"", COUNTIF($D1663:$H1663, "=" &amp; Y1663),"")</f>
        <v/>
      </c>
      <c r="AF1663" s="1" t="str">
        <f t="shared" si="1663"/>
        <v/>
      </c>
      <c r="AG1663" s="1" t="str">
        <f t="shared" si="1663"/>
        <v/>
      </c>
      <c r="AH1663" s="1" t="str">
        <f t="shared" si="1663"/>
        <v/>
      </c>
      <c r="AI1663" s="1" t="str">
        <f t="shared" si="1663"/>
        <v/>
      </c>
      <c r="AJ1663" s="1" t="str">
        <f t="shared" si="3"/>
        <v/>
      </c>
      <c r="AL1663" s="1" t="str">
        <f>IFERROR(__xludf.DUMMYFUNCTION("IFERROR(TRANSPOSE(SORT(TRANSPOSE(FILTER(AE1663:AI1663, AE1663:AI1663&lt;&gt;0)),1, FALSE)))"),"")</f>
        <v/>
      </c>
      <c r="AM1663" s="1" t="str">
        <f>IFERROR(__xludf.DUMMYFUNCTION("""COMPUTED_VALUE"""),"")</f>
        <v/>
      </c>
      <c r="AN1663" s="1" t="str">
        <f>IFERROR(__xludf.DUMMYFUNCTION("""COMPUTED_VALUE"""),"")</f>
        <v/>
      </c>
      <c r="AO1663" s="1" t="str">
        <f>IFERROR(__xludf.DUMMYFUNCTION("""COMPUTED_VALUE"""),"")</f>
        <v/>
      </c>
      <c r="AP1663" s="1" t="str">
        <f>IFERROR(__xludf.DUMMYFUNCTION("""COMPUTED_VALUE"""),"")</f>
        <v/>
      </c>
      <c r="AR1663" s="1" t="s">
        <v>25</v>
      </c>
      <c r="AS1663" s="1" t="s">
        <v>25</v>
      </c>
      <c r="AT1663" s="1" t="s">
        <v>25</v>
      </c>
      <c r="AU1663" s="1" t="s">
        <v>25</v>
      </c>
      <c r="AV1663" s="1" t="s">
        <v>25</v>
      </c>
      <c r="AY1663" s="1" t="s">
        <v>25</v>
      </c>
      <c r="AZ1663" s="1" t="s">
        <v>25</v>
      </c>
      <c r="BA1663" s="1" t="s">
        <v>25</v>
      </c>
      <c r="BB1663" s="1" t="s">
        <v>25</v>
      </c>
      <c r="BC1663" s="1" t="s">
        <v>25</v>
      </c>
      <c r="BD1663" s="1"/>
      <c r="BE1663" s="1"/>
      <c r="BF1663" s="1"/>
      <c r="BG1663" s="1"/>
      <c r="BH1663" s="1"/>
      <c r="BI1663" s="1"/>
      <c r="BJ1663" s="1"/>
      <c r="BL1663" s="1" t="s">
        <v>25</v>
      </c>
    </row>
    <row r="1664" ht="15.75" customHeight="1">
      <c r="A1664" s="1"/>
      <c r="B1664" s="1"/>
      <c r="C1664" s="1"/>
      <c r="D1664" s="1" t="s">
        <v>25</v>
      </c>
      <c r="E1664" s="1" t="s">
        <v>25</v>
      </c>
      <c r="F1664" s="1" t="s">
        <v>25</v>
      </c>
      <c r="G1664" s="1" t="s">
        <v>25</v>
      </c>
      <c r="H1664" s="1" t="s">
        <v>25</v>
      </c>
      <c r="M1664" s="1"/>
      <c r="N1664" s="1"/>
      <c r="O1664" s="1"/>
      <c r="P1664" s="1"/>
      <c r="Q1664" s="1"/>
      <c r="S1664" s="1" t="s">
        <v>25</v>
      </c>
      <c r="T1664" s="1" t="s">
        <v>25</v>
      </c>
      <c r="U1664" s="1" t="s">
        <v>25</v>
      </c>
      <c r="V1664" s="1" t="s">
        <v>25</v>
      </c>
      <c r="W1664" s="1" t="s">
        <v>25</v>
      </c>
      <c r="Y1664" s="1" t="str">
        <f>IFERROR(__xludf.DUMMYFUNCTION("UNIQUE(S1664:W1664, TRUE)"),"")</f>
        <v/>
      </c>
      <c r="AE1664" s="1" t="str">
        <f t="shared" ref="AE1664:AI1664" si="1664">IF($A1664&lt;&gt;"", COUNTIF($D1664:$H1664, "=" &amp; Y1664),"")</f>
        <v/>
      </c>
      <c r="AF1664" s="1" t="str">
        <f t="shared" si="1664"/>
        <v/>
      </c>
      <c r="AG1664" s="1" t="str">
        <f t="shared" si="1664"/>
        <v/>
      </c>
      <c r="AH1664" s="1" t="str">
        <f t="shared" si="1664"/>
        <v/>
      </c>
      <c r="AI1664" s="1" t="str">
        <f t="shared" si="1664"/>
        <v/>
      </c>
      <c r="AJ1664" s="1" t="str">
        <f t="shared" si="3"/>
        <v/>
      </c>
      <c r="AL1664" s="1" t="str">
        <f>IFERROR(__xludf.DUMMYFUNCTION("IFERROR(TRANSPOSE(SORT(TRANSPOSE(FILTER(AE1664:AI1664, AE1664:AI1664&lt;&gt;0)),1, FALSE)))"),"")</f>
        <v/>
      </c>
      <c r="AM1664" s="1" t="str">
        <f>IFERROR(__xludf.DUMMYFUNCTION("""COMPUTED_VALUE"""),"")</f>
        <v/>
      </c>
      <c r="AN1664" s="1" t="str">
        <f>IFERROR(__xludf.DUMMYFUNCTION("""COMPUTED_VALUE"""),"")</f>
        <v/>
      </c>
      <c r="AO1664" s="1" t="str">
        <f>IFERROR(__xludf.DUMMYFUNCTION("""COMPUTED_VALUE"""),"")</f>
        <v/>
      </c>
      <c r="AP1664" s="1" t="str">
        <f>IFERROR(__xludf.DUMMYFUNCTION("""COMPUTED_VALUE"""),"")</f>
        <v/>
      </c>
      <c r="AR1664" s="1" t="s">
        <v>25</v>
      </c>
      <c r="AS1664" s="1" t="s">
        <v>25</v>
      </c>
      <c r="AT1664" s="1" t="s">
        <v>25</v>
      </c>
      <c r="AU1664" s="1" t="s">
        <v>25</v>
      </c>
      <c r="AV1664" s="1" t="s">
        <v>25</v>
      </c>
      <c r="AY1664" s="1" t="s">
        <v>25</v>
      </c>
      <c r="AZ1664" s="1" t="s">
        <v>25</v>
      </c>
      <c r="BA1664" s="1" t="s">
        <v>25</v>
      </c>
      <c r="BB1664" s="1" t="s">
        <v>25</v>
      </c>
      <c r="BC1664" s="1" t="s">
        <v>25</v>
      </c>
      <c r="BD1664" s="1"/>
      <c r="BE1664" s="1"/>
      <c r="BF1664" s="1"/>
      <c r="BG1664" s="1"/>
      <c r="BH1664" s="1"/>
      <c r="BI1664" s="1"/>
      <c r="BJ1664" s="1"/>
      <c r="BL1664" s="1" t="s">
        <v>25</v>
      </c>
    </row>
    <row r="1665" ht="15.75" customHeight="1">
      <c r="A1665" s="1"/>
      <c r="B1665" s="1"/>
      <c r="C1665" s="1"/>
      <c r="D1665" s="1" t="s">
        <v>25</v>
      </c>
      <c r="E1665" s="1" t="s">
        <v>25</v>
      </c>
      <c r="F1665" s="1" t="s">
        <v>25</v>
      </c>
      <c r="G1665" s="1" t="s">
        <v>25</v>
      </c>
      <c r="H1665" s="1" t="s">
        <v>25</v>
      </c>
      <c r="M1665" s="1"/>
      <c r="N1665" s="1"/>
      <c r="O1665" s="1"/>
      <c r="P1665" s="1"/>
      <c r="Q1665" s="1"/>
      <c r="S1665" s="1" t="s">
        <v>25</v>
      </c>
      <c r="T1665" s="1" t="s">
        <v>25</v>
      </c>
      <c r="U1665" s="1" t="s">
        <v>25</v>
      </c>
      <c r="V1665" s="1" t="s">
        <v>25</v>
      </c>
      <c r="W1665" s="1" t="s">
        <v>25</v>
      </c>
      <c r="Y1665" s="1" t="str">
        <f>IFERROR(__xludf.DUMMYFUNCTION("UNIQUE(S1665:W1665, TRUE)"),"")</f>
        <v/>
      </c>
      <c r="AE1665" s="1" t="str">
        <f t="shared" ref="AE1665:AI1665" si="1665">IF($A1665&lt;&gt;"", COUNTIF($D1665:$H1665, "=" &amp; Y1665),"")</f>
        <v/>
      </c>
      <c r="AF1665" s="1" t="str">
        <f t="shared" si="1665"/>
        <v/>
      </c>
      <c r="AG1665" s="1" t="str">
        <f t="shared" si="1665"/>
        <v/>
      </c>
      <c r="AH1665" s="1" t="str">
        <f t="shared" si="1665"/>
        <v/>
      </c>
      <c r="AI1665" s="1" t="str">
        <f t="shared" si="1665"/>
        <v/>
      </c>
      <c r="AJ1665" s="1" t="str">
        <f t="shared" si="3"/>
        <v/>
      </c>
      <c r="AL1665" s="1" t="str">
        <f>IFERROR(__xludf.DUMMYFUNCTION("IFERROR(TRANSPOSE(SORT(TRANSPOSE(FILTER(AE1665:AI1665, AE1665:AI1665&lt;&gt;0)),1, FALSE)))"),"")</f>
        <v/>
      </c>
      <c r="AM1665" s="1" t="str">
        <f>IFERROR(__xludf.DUMMYFUNCTION("""COMPUTED_VALUE"""),"")</f>
        <v/>
      </c>
      <c r="AN1665" s="1" t="str">
        <f>IFERROR(__xludf.DUMMYFUNCTION("""COMPUTED_VALUE"""),"")</f>
        <v/>
      </c>
      <c r="AO1665" s="1" t="str">
        <f>IFERROR(__xludf.DUMMYFUNCTION("""COMPUTED_VALUE"""),"")</f>
        <v/>
      </c>
      <c r="AP1665" s="1" t="str">
        <f>IFERROR(__xludf.DUMMYFUNCTION("""COMPUTED_VALUE"""),"")</f>
        <v/>
      </c>
      <c r="AR1665" s="1" t="s">
        <v>25</v>
      </c>
      <c r="AS1665" s="1" t="s">
        <v>25</v>
      </c>
      <c r="AT1665" s="1" t="s">
        <v>25</v>
      </c>
      <c r="AU1665" s="1" t="s">
        <v>25</v>
      </c>
      <c r="AV1665" s="1" t="s">
        <v>25</v>
      </c>
      <c r="AY1665" s="1" t="s">
        <v>25</v>
      </c>
      <c r="AZ1665" s="1" t="s">
        <v>25</v>
      </c>
      <c r="BA1665" s="1" t="s">
        <v>25</v>
      </c>
      <c r="BB1665" s="1" t="s">
        <v>25</v>
      </c>
      <c r="BC1665" s="1" t="s">
        <v>25</v>
      </c>
      <c r="BD1665" s="1"/>
      <c r="BE1665" s="1"/>
      <c r="BF1665" s="1"/>
      <c r="BG1665" s="1"/>
      <c r="BH1665" s="1"/>
      <c r="BI1665" s="1"/>
      <c r="BJ1665" s="1"/>
      <c r="BL1665" s="1" t="s">
        <v>25</v>
      </c>
    </row>
    <row r="1666" ht="15.75" customHeight="1">
      <c r="A1666" s="1"/>
      <c r="B1666" s="1"/>
      <c r="C1666" s="1"/>
      <c r="D1666" s="1" t="s">
        <v>25</v>
      </c>
      <c r="E1666" s="1" t="s">
        <v>25</v>
      </c>
      <c r="F1666" s="1" t="s">
        <v>25</v>
      </c>
      <c r="G1666" s="1" t="s">
        <v>25</v>
      </c>
      <c r="H1666" s="1" t="s">
        <v>25</v>
      </c>
      <c r="M1666" s="1"/>
      <c r="N1666" s="1"/>
      <c r="O1666" s="1"/>
      <c r="P1666" s="1"/>
      <c r="Q1666" s="1"/>
      <c r="S1666" s="1" t="s">
        <v>25</v>
      </c>
      <c r="T1666" s="1" t="s">
        <v>25</v>
      </c>
      <c r="U1666" s="1" t="s">
        <v>25</v>
      </c>
      <c r="V1666" s="1" t="s">
        <v>25</v>
      </c>
      <c r="W1666" s="1" t="s">
        <v>25</v>
      </c>
      <c r="Y1666" s="1" t="str">
        <f>IFERROR(__xludf.DUMMYFUNCTION("UNIQUE(S1666:W1666, TRUE)"),"")</f>
        <v/>
      </c>
      <c r="AE1666" s="1" t="str">
        <f t="shared" ref="AE1666:AI1666" si="1666">IF($A1666&lt;&gt;"", COUNTIF($D1666:$H1666, "=" &amp; Y1666),"")</f>
        <v/>
      </c>
      <c r="AF1666" s="1" t="str">
        <f t="shared" si="1666"/>
        <v/>
      </c>
      <c r="AG1666" s="1" t="str">
        <f t="shared" si="1666"/>
        <v/>
      </c>
      <c r="AH1666" s="1" t="str">
        <f t="shared" si="1666"/>
        <v/>
      </c>
      <c r="AI1666" s="1" t="str">
        <f t="shared" si="1666"/>
        <v/>
      </c>
      <c r="AJ1666" s="1" t="str">
        <f t="shared" si="3"/>
        <v/>
      </c>
      <c r="AL1666" s="1" t="str">
        <f>IFERROR(__xludf.DUMMYFUNCTION("IFERROR(TRANSPOSE(SORT(TRANSPOSE(FILTER(AE1666:AI1666, AE1666:AI1666&lt;&gt;0)),1, FALSE)))"),"")</f>
        <v/>
      </c>
      <c r="AM1666" s="1" t="str">
        <f>IFERROR(__xludf.DUMMYFUNCTION("""COMPUTED_VALUE"""),"")</f>
        <v/>
      </c>
      <c r="AN1666" s="1" t="str">
        <f>IFERROR(__xludf.DUMMYFUNCTION("""COMPUTED_VALUE"""),"")</f>
        <v/>
      </c>
      <c r="AO1666" s="1" t="str">
        <f>IFERROR(__xludf.DUMMYFUNCTION("""COMPUTED_VALUE"""),"")</f>
        <v/>
      </c>
      <c r="AP1666" s="1" t="str">
        <f>IFERROR(__xludf.DUMMYFUNCTION("""COMPUTED_VALUE"""),"")</f>
        <v/>
      </c>
      <c r="AR1666" s="1" t="s">
        <v>25</v>
      </c>
      <c r="AS1666" s="1" t="s">
        <v>25</v>
      </c>
      <c r="AT1666" s="1" t="s">
        <v>25</v>
      </c>
      <c r="AU1666" s="1" t="s">
        <v>25</v>
      </c>
      <c r="AV1666" s="1" t="s">
        <v>25</v>
      </c>
      <c r="AY1666" s="1" t="s">
        <v>25</v>
      </c>
      <c r="AZ1666" s="1" t="s">
        <v>25</v>
      </c>
      <c r="BA1666" s="1" t="s">
        <v>25</v>
      </c>
      <c r="BB1666" s="1" t="s">
        <v>25</v>
      </c>
      <c r="BC1666" s="1" t="s">
        <v>25</v>
      </c>
      <c r="BD1666" s="1"/>
      <c r="BE1666" s="1"/>
      <c r="BF1666" s="1"/>
      <c r="BG1666" s="1"/>
      <c r="BH1666" s="1"/>
      <c r="BI1666" s="1"/>
      <c r="BJ1666" s="1"/>
      <c r="BL1666" s="1" t="s">
        <v>25</v>
      </c>
    </row>
    <row r="1667" ht="15.75" customHeight="1">
      <c r="A1667" s="1"/>
      <c r="B1667" s="1"/>
      <c r="C1667" s="1"/>
      <c r="D1667" s="1" t="s">
        <v>25</v>
      </c>
      <c r="E1667" s="1" t="s">
        <v>25</v>
      </c>
      <c r="F1667" s="1" t="s">
        <v>25</v>
      </c>
      <c r="G1667" s="1" t="s">
        <v>25</v>
      </c>
      <c r="H1667" s="1" t="s">
        <v>25</v>
      </c>
      <c r="M1667" s="1"/>
      <c r="N1667" s="1"/>
      <c r="O1667" s="1"/>
      <c r="P1667" s="1"/>
      <c r="Q1667" s="1"/>
      <c r="S1667" s="1" t="s">
        <v>25</v>
      </c>
      <c r="T1667" s="1" t="s">
        <v>25</v>
      </c>
      <c r="U1667" s="1" t="s">
        <v>25</v>
      </c>
      <c r="V1667" s="1" t="s">
        <v>25</v>
      </c>
      <c r="W1667" s="1" t="s">
        <v>25</v>
      </c>
      <c r="Y1667" s="1" t="str">
        <f>IFERROR(__xludf.DUMMYFUNCTION("UNIQUE(S1667:W1667, TRUE)"),"")</f>
        <v/>
      </c>
      <c r="AE1667" s="1" t="str">
        <f t="shared" ref="AE1667:AI1667" si="1667">IF($A1667&lt;&gt;"", COUNTIF($D1667:$H1667, "=" &amp; Y1667),"")</f>
        <v/>
      </c>
      <c r="AF1667" s="1" t="str">
        <f t="shared" si="1667"/>
        <v/>
      </c>
      <c r="AG1667" s="1" t="str">
        <f t="shared" si="1667"/>
        <v/>
      </c>
      <c r="AH1667" s="1" t="str">
        <f t="shared" si="1667"/>
        <v/>
      </c>
      <c r="AI1667" s="1" t="str">
        <f t="shared" si="1667"/>
        <v/>
      </c>
      <c r="AJ1667" s="1" t="str">
        <f t="shared" si="3"/>
        <v/>
      </c>
      <c r="AL1667" s="1" t="str">
        <f>IFERROR(__xludf.DUMMYFUNCTION("IFERROR(TRANSPOSE(SORT(TRANSPOSE(FILTER(AE1667:AI1667, AE1667:AI1667&lt;&gt;0)),1, FALSE)))"),"")</f>
        <v/>
      </c>
      <c r="AM1667" s="1" t="str">
        <f>IFERROR(__xludf.DUMMYFUNCTION("""COMPUTED_VALUE"""),"")</f>
        <v/>
      </c>
      <c r="AN1667" s="1" t="str">
        <f>IFERROR(__xludf.DUMMYFUNCTION("""COMPUTED_VALUE"""),"")</f>
        <v/>
      </c>
      <c r="AO1667" s="1" t="str">
        <f>IFERROR(__xludf.DUMMYFUNCTION("""COMPUTED_VALUE"""),"")</f>
        <v/>
      </c>
      <c r="AP1667" s="1" t="str">
        <f>IFERROR(__xludf.DUMMYFUNCTION("""COMPUTED_VALUE"""),"")</f>
        <v/>
      </c>
      <c r="AR1667" s="1" t="s">
        <v>25</v>
      </c>
      <c r="AS1667" s="1" t="s">
        <v>25</v>
      </c>
      <c r="AT1667" s="1" t="s">
        <v>25</v>
      </c>
      <c r="AU1667" s="1" t="s">
        <v>25</v>
      </c>
      <c r="AV1667" s="1" t="s">
        <v>25</v>
      </c>
      <c r="AY1667" s="1" t="s">
        <v>25</v>
      </c>
      <c r="AZ1667" s="1" t="s">
        <v>25</v>
      </c>
      <c r="BA1667" s="1" t="s">
        <v>25</v>
      </c>
      <c r="BB1667" s="1" t="s">
        <v>25</v>
      </c>
      <c r="BC1667" s="1" t="s">
        <v>25</v>
      </c>
      <c r="BD1667" s="1"/>
      <c r="BE1667" s="1"/>
      <c r="BF1667" s="1"/>
      <c r="BG1667" s="1"/>
      <c r="BH1667" s="1"/>
      <c r="BI1667" s="1"/>
      <c r="BJ1667" s="1"/>
      <c r="BL1667" s="1" t="s">
        <v>25</v>
      </c>
    </row>
    <row r="1668" ht="15.75" customHeight="1">
      <c r="A1668" s="1"/>
      <c r="B1668" s="1"/>
      <c r="C1668" s="1"/>
      <c r="D1668" s="1" t="s">
        <v>25</v>
      </c>
      <c r="E1668" s="1" t="s">
        <v>25</v>
      </c>
      <c r="F1668" s="1" t="s">
        <v>25</v>
      </c>
      <c r="G1668" s="1" t="s">
        <v>25</v>
      </c>
      <c r="H1668" s="1" t="s">
        <v>25</v>
      </c>
      <c r="M1668" s="1"/>
      <c r="N1668" s="1"/>
      <c r="O1668" s="1"/>
      <c r="P1668" s="1"/>
      <c r="Q1668" s="1"/>
      <c r="S1668" s="1" t="s">
        <v>25</v>
      </c>
      <c r="T1668" s="1" t="s">
        <v>25</v>
      </c>
      <c r="U1668" s="1" t="s">
        <v>25</v>
      </c>
      <c r="V1668" s="1" t="s">
        <v>25</v>
      </c>
      <c r="W1668" s="1" t="s">
        <v>25</v>
      </c>
      <c r="Y1668" s="1" t="str">
        <f>IFERROR(__xludf.DUMMYFUNCTION("UNIQUE(S1668:W1668, TRUE)"),"")</f>
        <v/>
      </c>
      <c r="AE1668" s="1" t="str">
        <f t="shared" ref="AE1668:AI1668" si="1668">IF($A1668&lt;&gt;"", COUNTIF($D1668:$H1668, "=" &amp; Y1668),"")</f>
        <v/>
      </c>
      <c r="AF1668" s="1" t="str">
        <f t="shared" si="1668"/>
        <v/>
      </c>
      <c r="AG1668" s="1" t="str">
        <f t="shared" si="1668"/>
        <v/>
      </c>
      <c r="AH1668" s="1" t="str">
        <f t="shared" si="1668"/>
        <v/>
      </c>
      <c r="AI1668" s="1" t="str">
        <f t="shared" si="1668"/>
        <v/>
      </c>
      <c r="AJ1668" s="1" t="str">
        <f t="shared" si="3"/>
        <v/>
      </c>
      <c r="AL1668" s="1" t="str">
        <f>IFERROR(__xludf.DUMMYFUNCTION("IFERROR(TRANSPOSE(SORT(TRANSPOSE(FILTER(AE1668:AI1668, AE1668:AI1668&lt;&gt;0)),1, FALSE)))"),"")</f>
        <v/>
      </c>
      <c r="AM1668" s="1" t="str">
        <f>IFERROR(__xludf.DUMMYFUNCTION("""COMPUTED_VALUE"""),"")</f>
        <v/>
      </c>
      <c r="AN1668" s="1" t="str">
        <f>IFERROR(__xludf.DUMMYFUNCTION("""COMPUTED_VALUE"""),"")</f>
        <v/>
      </c>
      <c r="AO1668" s="1" t="str">
        <f>IFERROR(__xludf.DUMMYFUNCTION("""COMPUTED_VALUE"""),"")</f>
        <v/>
      </c>
      <c r="AP1668" s="1" t="str">
        <f>IFERROR(__xludf.DUMMYFUNCTION("""COMPUTED_VALUE"""),"")</f>
        <v/>
      </c>
      <c r="AR1668" s="1" t="s">
        <v>25</v>
      </c>
      <c r="AS1668" s="1" t="s">
        <v>25</v>
      </c>
      <c r="AT1668" s="1" t="s">
        <v>25</v>
      </c>
      <c r="AU1668" s="1" t="s">
        <v>25</v>
      </c>
      <c r="AV1668" s="1" t="s">
        <v>25</v>
      </c>
      <c r="AY1668" s="1" t="s">
        <v>25</v>
      </c>
      <c r="AZ1668" s="1" t="s">
        <v>25</v>
      </c>
      <c r="BA1668" s="1" t="s">
        <v>25</v>
      </c>
      <c r="BB1668" s="1" t="s">
        <v>25</v>
      </c>
      <c r="BC1668" s="1" t="s">
        <v>25</v>
      </c>
      <c r="BD1668" s="1"/>
      <c r="BE1668" s="1"/>
      <c r="BF1668" s="1"/>
      <c r="BG1668" s="1"/>
      <c r="BH1668" s="1"/>
      <c r="BI1668" s="1"/>
      <c r="BJ1668" s="1"/>
      <c r="BL1668" s="1" t="s">
        <v>25</v>
      </c>
    </row>
    <row r="1669" ht="15.75" customHeight="1">
      <c r="A1669" s="1"/>
      <c r="B1669" s="1"/>
      <c r="C1669" s="1"/>
      <c r="D1669" s="1" t="s">
        <v>25</v>
      </c>
      <c r="E1669" s="1" t="s">
        <v>25</v>
      </c>
      <c r="F1669" s="1" t="s">
        <v>25</v>
      </c>
      <c r="G1669" s="1" t="s">
        <v>25</v>
      </c>
      <c r="H1669" s="1" t="s">
        <v>25</v>
      </c>
      <c r="M1669" s="1"/>
      <c r="N1669" s="1"/>
      <c r="O1669" s="1"/>
      <c r="P1669" s="1"/>
      <c r="Q1669" s="1"/>
      <c r="S1669" s="1" t="s">
        <v>25</v>
      </c>
      <c r="T1669" s="1" t="s">
        <v>25</v>
      </c>
      <c r="U1669" s="1" t="s">
        <v>25</v>
      </c>
      <c r="V1669" s="1" t="s">
        <v>25</v>
      </c>
      <c r="W1669" s="1" t="s">
        <v>25</v>
      </c>
      <c r="Y1669" s="1" t="str">
        <f>IFERROR(__xludf.DUMMYFUNCTION("UNIQUE(S1669:W1669, TRUE)"),"")</f>
        <v/>
      </c>
      <c r="AE1669" s="1" t="str">
        <f t="shared" ref="AE1669:AI1669" si="1669">IF($A1669&lt;&gt;"", COUNTIF($D1669:$H1669, "=" &amp; Y1669),"")</f>
        <v/>
      </c>
      <c r="AF1669" s="1" t="str">
        <f t="shared" si="1669"/>
        <v/>
      </c>
      <c r="AG1669" s="1" t="str">
        <f t="shared" si="1669"/>
        <v/>
      </c>
      <c r="AH1669" s="1" t="str">
        <f t="shared" si="1669"/>
        <v/>
      </c>
      <c r="AI1669" s="1" t="str">
        <f t="shared" si="1669"/>
        <v/>
      </c>
      <c r="AJ1669" s="1" t="str">
        <f t="shared" si="3"/>
        <v/>
      </c>
      <c r="AL1669" s="1" t="str">
        <f>IFERROR(__xludf.DUMMYFUNCTION("IFERROR(TRANSPOSE(SORT(TRANSPOSE(FILTER(AE1669:AI1669, AE1669:AI1669&lt;&gt;0)),1, FALSE)))"),"")</f>
        <v/>
      </c>
      <c r="AM1669" s="1" t="str">
        <f>IFERROR(__xludf.DUMMYFUNCTION("""COMPUTED_VALUE"""),"")</f>
        <v/>
      </c>
      <c r="AN1669" s="1" t="str">
        <f>IFERROR(__xludf.DUMMYFUNCTION("""COMPUTED_VALUE"""),"")</f>
        <v/>
      </c>
      <c r="AO1669" s="1" t="str">
        <f>IFERROR(__xludf.DUMMYFUNCTION("""COMPUTED_VALUE"""),"")</f>
        <v/>
      </c>
      <c r="AP1669" s="1" t="str">
        <f>IFERROR(__xludf.DUMMYFUNCTION("""COMPUTED_VALUE"""),"")</f>
        <v/>
      </c>
      <c r="AR1669" s="1" t="s">
        <v>25</v>
      </c>
      <c r="AS1669" s="1" t="s">
        <v>25</v>
      </c>
      <c r="AT1669" s="1" t="s">
        <v>25</v>
      </c>
      <c r="AU1669" s="1" t="s">
        <v>25</v>
      </c>
      <c r="AV1669" s="1" t="s">
        <v>25</v>
      </c>
      <c r="AY1669" s="1" t="s">
        <v>25</v>
      </c>
      <c r="AZ1669" s="1" t="s">
        <v>25</v>
      </c>
      <c r="BA1669" s="1" t="s">
        <v>25</v>
      </c>
      <c r="BB1669" s="1" t="s">
        <v>25</v>
      </c>
      <c r="BC1669" s="1" t="s">
        <v>25</v>
      </c>
      <c r="BD1669" s="1"/>
      <c r="BE1669" s="1"/>
      <c r="BF1669" s="1"/>
      <c r="BG1669" s="1"/>
      <c r="BH1669" s="1"/>
      <c r="BI1669" s="1"/>
      <c r="BJ1669" s="1"/>
      <c r="BL1669" s="1" t="s">
        <v>25</v>
      </c>
    </row>
    <row r="1670" ht="15.75" customHeight="1">
      <c r="A1670" s="1"/>
      <c r="B1670" s="1"/>
      <c r="C1670" s="1"/>
      <c r="D1670" s="1" t="s">
        <v>25</v>
      </c>
      <c r="E1670" s="1" t="s">
        <v>25</v>
      </c>
      <c r="F1670" s="1" t="s">
        <v>25</v>
      </c>
      <c r="G1670" s="1" t="s">
        <v>25</v>
      </c>
      <c r="H1670" s="1" t="s">
        <v>25</v>
      </c>
      <c r="M1670" s="1"/>
      <c r="N1670" s="1"/>
      <c r="O1670" s="1"/>
      <c r="P1670" s="1"/>
      <c r="Q1670" s="1"/>
      <c r="S1670" s="1" t="s">
        <v>25</v>
      </c>
      <c r="T1670" s="1" t="s">
        <v>25</v>
      </c>
      <c r="U1670" s="1" t="s">
        <v>25</v>
      </c>
      <c r="V1670" s="1" t="s">
        <v>25</v>
      </c>
      <c r="W1670" s="1" t="s">
        <v>25</v>
      </c>
      <c r="Y1670" s="1" t="str">
        <f>IFERROR(__xludf.DUMMYFUNCTION("UNIQUE(S1670:W1670, TRUE)"),"")</f>
        <v/>
      </c>
      <c r="AE1670" s="1" t="str">
        <f t="shared" ref="AE1670:AI1670" si="1670">IF($A1670&lt;&gt;"", COUNTIF($D1670:$H1670, "=" &amp; Y1670),"")</f>
        <v/>
      </c>
      <c r="AF1670" s="1" t="str">
        <f t="shared" si="1670"/>
        <v/>
      </c>
      <c r="AG1670" s="1" t="str">
        <f t="shared" si="1670"/>
        <v/>
      </c>
      <c r="AH1670" s="1" t="str">
        <f t="shared" si="1670"/>
        <v/>
      </c>
      <c r="AI1670" s="1" t="str">
        <f t="shared" si="1670"/>
        <v/>
      </c>
      <c r="AJ1670" s="1" t="str">
        <f t="shared" si="3"/>
        <v/>
      </c>
      <c r="AL1670" s="1" t="str">
        <f>IFERROR(__xludf.DUMMYFUNCTION("IFERROR(TRANSPOSE(SORT(TRANSPOSE(FILTER(AE1670:AI1670, AE1670:AI1670&lt;&gt;0)),1, FALSE)))"),"")</f>
        <v/>
      </c>
      <c r="AM1670" s="1" t="str">
        <f>IFERROR(__xludf.DUMMYFUNCTION("""COMPUTED_VALUE"""),"")</f>
        <v/>
      </c>
      <c r="AN1670" s="1" t="str">
        <f>IFERROR(__xludf.DUMMYFUNCTION("""COMPUTED_VALUE"""),"")</f>
        <v/>
      </c>
      <c r="AO1670" s="1" t="str">
        <f>IFERROR(__xludf.DUMMYFUNCTION("""COMPUTED_VALUE"""),"")</f>
        <v/>
      </c>
      <c r="AP1670" s="1" t="str">
        <f>IFERROR(__xludf.DUMMYFUNCTION("""COMPUTED_VALUE"""),"")</f>
        <v/>
      </c>
      <c r="AR1670" s="1" t="s">
        <v>25</v>
      </c>
      <c r="AS1670" s="1" t="s">
        <v>25</v>
      </c>
      <c r="AT1670" s="1" t="s">
        <v>25</v>
      </c>
      <c r="AU1670" s="1" t="s">
        <v>25</v>
      </c>
      <c r="AV1670" s="1" t="s">
        <v>25</v>
      </c>
      <c r="AY1670" s="1" t="s">
        <v>25</v>
      </c>
      <c r="AZ1670" s="1" t="s">
        <v>25</v>
      </c>
      <c r="BA1670" s="1" t="s">
        <v>25</v>
      </c>
      <c r="BB1670" s="1" t="s">
        <v>25</v>
      </c>
      <c r="BC1670" s="1" t="s">
        <v>25</v>
      </c>
      <c r="BD1670" s="1"/>
      <c r="BE1670" s="1"/>
      <c r="BF1670" s="1"/>
      <c r="BG1670" s="1"/>
      <c r="BH1670" s="1"/>
      <c r="BI1670" s="1"/>
      <c r="BJ1670" s="1"/>
      <c r="BL1670" s="1" t="s">
        <v>25</v>
      </c>
    </row>
    <row r="1671" ht="15.75" customHeight="1">
      <c r="A1671" s="1"/>
      <c r="B1671" s="1"/>
      <c r="C1671" s="1"/>
      <c r="D1671" s="1" t="s">
        <v>25</v>
      </c>
      <c r="E1671" s="1" t="s">
        <v>25</v>
      </c>
      <c r="F1671" s="1" t="s">
        <v>25</v>
      </c>
      <c r="G1671" s="1" t="s">
        <v>25</v>
      </c>
      <c r="H1671" s="1" t="s">
        <v>25</v>
      </c>
      <c r="M1671" s="1"/>
      <c r="N1671" s="1"/>
      <c r="O1671" s="1"/>
      <c r="P1671" s="1"/>
      <c r="Q1671" s="1"/>
      <c r="S1671" s="1" t="s">
        <v>25</v>
      </c>
      <c r="T1671" s="1" t="s">
        <v>25</v>
      </c>
      <c r="U1671" s="1" t="s">
        <v>25</v>
      </c>
      <c r="V1671" s="1" t="s">
        <v>25</v>
      </c>
      <c r="W1671" s="1" t="s">
        <v>25</v>
      </c>
      <c r="Y1671" s="1" t="str">
        <f>IFERROR(__xludf.DUMMYFUNCTION("UNIQUE(S1671:W1671, TRUE)"),"")</f>
        <v/>
      </c>
      <c r="AE1671" s="1" t="str">
        <f t="shared" ref="AE1671:AI1671" si="1671">IF($A1671&lt;&gt;"", COUNTIF($D1671:$H1671, "=" &amp; Y1671),"")</f>
        <v/>
      </c>
      <c r="AF1671" s="1" t="str">
        <f t="shared" si="1671"/>
        <v/>
      </c>
      <c r="AG1671" s="1" t="str">
        <f t="shared" si="1671"/>
        <v/>
      </c>
      <c r="AH1671" s="1" t="str">
        <f t="shared" si="1671"/>
        <v/>
      </c>
      <c r="AI1671" s="1" t="str">
        <f t="shared" si="1671"/>
        <v/>
      </c>
      <c r="AJ1671" s="1" t="str">
        <f t="shared" si="3"/>
        <v/>
      </c>
      <c r="AL1671" s="1" t="str">
        <f>IFERROR(__xludf.DUMMYFUNCTION("IFERROR(TRANSPOSE(SORT(TRANSPOSE(FILTER(AE1671:AI1671, AE1671:AI1671&lt;&gt;0)),1, FALSE)))"),"")</f>
        <v/>
      </c>
      <c r="AM1671" s="1" t="str">
        <f>IFERROR(__xludf.DUMMYFUNCTION("""COMPUTED_VALUE"""),"")</f>
        <v/>
      </c>
      <c r="AN1671" s="1" t="str">
        <f>IFERROR(__xludf.DUMMYFUNCTION("""COMPUTED_VALUE"""),"")</f>
        <v/>
      </c>
      <c r="AO1671" s="1" t="str">
        <f>IFERROR(__xludf.DUMMYFUNCTION("""COMPUTED_VALUE"""),"")</f>
        <v/>
      </c>
      <c r="AP1671" s="1" t="str">
        <f>IFERROR(__xludf.DUMMYFUNCTION("""COMPUTED_VALUE"""),"")</f>
        <v/>
      </c>
      <c r="AR1671" s="1" t="s">
        <v>25</v>
      </c>
      <c r="AS1671" s="1" t="s">
        <v>25</v>
      </c>
      <c r="AT1671" s="1" t="s">
        <v>25</v>
      </c>
      <c r="AU1671" s="1" t="s">
        <v>25</v>
      </c>
      <c r="AV1671" s="1" t="s">
        <v>25</v>
      </c>
      <c r="AY1671" s="1" t="s">
        <v>25</v>
      </c>
      <c r="AZ1671" s="1" t="s">
        <v>25</v>
      </c>
      <c r="BA1671" s="1" t="s">
        <v>25</v>
      </c>
      <c r="BB1671" s="1" t="s">
        <v>25</v>
      </c>
      <c r="BC1671" s="1" t="s">
        <v>25</v>
      </c>
      <c r="BD1671" s="1"/>
      <c r="BE1671" s="1"/>
      <c r="BF1671" s="1"/>
      <c r="BG1671" s="1"/>
      <c r="BH1671" s="1"/>
      <c r="BI1671" s="1"/>
      <c r="BJ1671" s="1"/>
      <c r="BL1671" s="1" t="s">
        <v>25</v>
      </c>
    </row>
    <row r="1672" ht="15.75" customHeight="1">
      <c r="A1672" s="1"/>
      <c r="B1672" s="1"/>
      <c r="C1672" s="1"/>
      <c r="D1672" s="1" t="s">
        <v>25</v>
      </c>
      <c r="E1672" s="1" t="s">
        <v>25</v>
      </c>
      <c r="F1672" s="1" t="s">
        <v>25</v>
      </c>
      <c r="G1672" s="1" t="s">
        <v>25</v>
      </c>
      <c r="H1672" s="1" t="s">
        <v>25</v>
      </c>
      <c r="M1672" s="1"/>
      <c r="N1672" s="1"/>
      <c r="O1672" s="1"/>
      <c r="P1672" s="1"/>
      <c r="Q1672" s="1"/>
      <c r="S1672" s="1" t="s">
        <v>25</v>
      </c>
      <c r="T1672" s="1" t="s">
        <v>25</v>
      </c>
      <c r="U1672" s="1" t="s">
        <v>25</v>
      </c>
      <c r="V1672" s="1" t="s">
        <v>25</v>
      </c>
      <c r="W1672" s="1" t="s">
        <v>25</v>
      </c>
      <c r="Y1672" s="1" t="str">
        <f>IFERROR(__xludf.DUMMYFUNCTION("UNIQUE(S1672:W1672, TRUE)"),"")</f>
        <v/>
      </c>
      <c r="AE1672" s="1" t="str">
        <f t="shared" ref="AE1672:AI1672" si="1672">IF($A1672&lt;&gt;"", COUNTIF($D1672:$H1672, "=" &amp; Y1672),"")</f>
        <v/>
      </c>
      <c r="AF1672" s="1" t="str">
        <f t="shared" si="1672"/>
        <v/>
      </c>
      <c r="AG1672" s="1" t="str">
        <f t="shared" si="1672"/>
        <v/>
      </c>
      <c r="AH1672" s="1" t="str">
        <f t="shared" si="1672"/>
        <v/>
      </c>
      <c r="AI1672" s="1" t="str">
        <f t="shared" si="1672"/>
        <v/>
      </c>
      <c r="AJ1672" s="1" t="str">
        <f t="shared" si="3"/>
        <v/>
      </c>
      <c r="AL1672" s="1" t="str">
        <f>IFERROR(__xludf.DUMMYFUNCTION("IFERROR(TRANSPOSE(SORT(TRANSPOSE(FILTER(AE1672:AI1672, AE1672:AI1672&lt;&gt;0)),1, FALSE)))"),"")</f>
        <v/>
      </c>
      <c r="AM1672" s="1" t="str">
        <f>IFERROR(__xludf.DUMMYFUNCTION("""COMPUTED_VALUE"""),"")</f>
        <v/>
      </c>
      <c r="AN1672" s="1" t="str">
        <f>IFERROR(__xludf.DUMMYFUNCTION("""COMPUTED_VALUE"""),"")</f>
        <v/>
      </c>
      <c r="AO1672" s="1" t="str">
        <f>IFERROR(__xludf.DUMMYFUNCTION("""COMPUTED_VALUE"""),"")</f>
        <v/>
      </c>
      <c r="AP1672" s="1" t="str">
        <f>IFERROR(__xludf.DUMMYFUNCTION("""COMPUTED_VALUE"""),"")</f>
        <v/>
      </c>
      <c r="AR1672" s="1" t="s">
        <v>25</v>
      </c>
      <c r="AS1672" s="1" t="s">
        <v>25</v>
      </c>
      <c r="AT1672" s="1" t="s">
        <v>25</v>
      </c>
      <c r="AU1672" s="1" t="s">
        <v>25</v>
      </c>
      <c r="AV1672" s="1" t="s">
        <v>25</v>
      </c>
      <c r="AY1672" s="1" t="s">
        <v>25</v>
      </c>
      <c r="AZ1672" s="1" t="s">
        <v>25</v>
      </c>
      <c r="BA1672" s="1" t="s">
        <v>25</v>
      </c>
      <c r="BB1672" s="1" t="s">
        <v>25</v>
      </c>
      <c r="BC1672" s="1" t="s">
        <v>25</v>
      </c>
      <c r="BD1672" s="1"/>
      <c r="BE1672" s="1"/>
      <c r="BF1672" s="1"/>
      <c r="BG1672" s="1"/>
      <c r="BH1672" s="1"/>
      <c r="BI1672" s="1"/>
      <c r="BJ1672" s="1"/>
      <c r="BL1672" s="1" t="s">
        <v>25</v>
      </c>
    </row>
    <row r="1673" ht="15.75" customHeight="1">
      <c r="A1673" s="1"/>
      <c r="B1673" s="1"/>
      <c r="C1673" s="1"/>
      <c r="D1673" s="1" t="s">
        <v>25</v>
      </c>
      <c r="E1673" s="1" t="s">
        <v>25</v>
      </c>
      <c r="F1673" s="1" t="s">
        <v>25</v>
      </c>
      <c r="G1673" s="1" t="s">
        <v>25</v>
      </c>
      <c r="H1673" s="1" t="s">
        <v>25</v>
      </c>
      <c r="M1673" s="1"/>
      <c r="N1673" s="1"/>
      <c r="O1673" s="1"/>
      <c r="P1673" s="1"/>
      <c r="Q1673" s="1"/>
      <c r="S1673" s="1" t="s">
        <v>25</v>
      </c>
      <c r="T1673" s="1" t="s">
        <v>25</v>
      </c>
      <c r="U1673" s="1" t="s">
        <v>25</v>
      </c>
      <c r="V1673" s="1" t="s">
        <v>25</v>
      </c>
      <c r="W1673" s="1" t="s">
        <v>25</v>
      </c>
      <c r="Y1673" s="1" t="str">
        <f>IFERROR(__xludf.DUMMYFUNCTION("UNIQUE(S1673:W1673, TRUE)"),"")</f>
        <v/>
      </c>
      <c r="AE1673" s="1" t="str">
        <f t="shared" ref="AE1673:AI1673" si="1673">IF($A1673&lt;&gt;"", COUNTIF($D1673:$H1673, "=" &amp; Y1673),"")</f>
        <v/>
      </c>
      <c r="AF1673" s="1" t="str">
        <f t="shared" si="1673"/>
        <v/>
      </c>
      <c r="AG1673" s="1" t="str">
        <f t="shared" si="1673"/>
        <v/>
      </c>
      <c r="AH1673" s="1" t="str">
        <f t="shared" si="1673"/>
        <v/>
      </c>
      <c r="AI1673" s="1" t="str">
        <f t="shared" si="1673"/>
        <v/>
      </c>
      <c r="AJ1673" s="1" t="str">
        <f t="shared" si="3"/>
        <v/>
      </c>
      <c r="AL1673" s="1" t="str">
        <f>IFERROR(__xludf.DUMMYFUNCTION("IFERROR(TRANSPOSE(SORT(TRANSPOSE(FILTER(AE1673:AI1673, AE1673:AI1673&lt;&gt;0)),1, FALSE)))"),"")</f>
        <v/>
      </c>
      <c r="AM1673" s="1" t="str">
        <f>IFERROR(__xludf.DUMMYFUNCTION("""COMPUTED_VALUE"""),"")</f>
        <v/>
      </c>
      <c r="AN1673" s="1" t="str">
        <f>IFERROR(__xludf.DUMMYFUNCTION("""COMPUTED_VALUE"""),"")</f>
        <v/>
      </c>
      <c r="AO1673" s="1" t="str">
        <f>IFERROR(__xludf.DUMMYFUNCTION("""COMPUTED_VALUE"""),"")</f>
        <v/>
      </c>
      <c r="AP1673" s="1" t="str">
        <f>IFERROR(__xludf.DUMMYFUNCTION("""COMPUTED_VALUE"""),"")</f>
        <v/>
      </c>
      <c r="AR1673" s="1" t="s">
        <v>25</v>
      </c>
      <c r="AS1673" s="1" t="s">
        <v>25</v>
      </c>
      <c r="AT1673" s="1" t="s">
        <v>25</v>
      </c>
      <c r="AU1673" s="1" t="s">
        <v>25</v>
      </c>
      <c r="AV1673" s="1" t="s">
        <v>25</v>
      </c>
      <c r="AY1673" s="1" t="s">
        <v>25</v>
      </c>
      <c r="AZ1673" s="1" t="s">
        <v>25</v>
      </c>
      <c r="BA1673" s="1" t="s">
        <v>25</v>
      </c>
      <c r="BB1673" s="1" t="s">
        <v>25</v>
      </c>
      <c r="BC1673" s="1" t="s">
        <v>25</v>
      </c>
      <c r="BD1673" s="1"/>
      <c r="BE1673" s="1"/>
      <c r="BF1673" s="1"/>
      <c r="BG1673" s="1"/>
      <c r="BH1673" s="1"/>
      <c r="BI1673" s="1"/>
      <c r="BJ1673" s="1"/>
      <c r="BL1673" s="1" t="s">
        <v>25</v>
      </c>
    </row>
    <row r="1674" ht="15.75" customHeight="1">
      <c r="A1674" s="1"/>
      <c r="B1674" s="1"/>
      <c r="C1674" s="1"/>
      <c r="D1674" s="1" t="s">
        <v>25</v>
      </c>
      <c r="E1674" s="1" t="s">
        <v>25</v>
      </c>
      <c r="F1674" s="1" t="s">
        <v>25</v>
      </c>
      <c r="G1674" s="1" t="s">
        <v>25</v>
      </c>
      <c r="H1674" s="1" t="s">
        <v>25</v>
      </c>
      <c r="M1674" s="1"/>
      <c r="N1674" s="1"/>
      <c r="O1674" s="1"/>
      <c r="P1674" s="1"/>
      <c r="Q1674" s="1"/>
      <c r="S1674" s="1" t="s">
        <v>25</v>
      </c>
      <c r="T1674" s="1" t="s">
        <v>25</v>
      </c>
      <c r="U1674" s="1" t="s">
        <v>25</v>
      </c>
      <c r="V1674" s="1" t="s">
        <v>25</v>
      </c>
      <c r="W1674" s="1" t="s">
        <v>25</v>
      </c>
      <c r="Y1674" s="1" t="str">
        <f>IFERROR(__xludf.DUMMYFUNCTION("UNIQUE(S1674:W1674, TRUE)"),"")</f>
        <v/>
      </c>
      <c r="AE1674" s="1" t="str">
        <f t="shared" ref="AE1674:AI1674" si="1674">IF($A1674&lt;&gt;"", COUNTIF($D1674:$H1674, "=" &amp; Y1674),"")</f>
        <v/>
      </c>
      <c r="AF1674" s="1" t="str">
        <f t="shared" si="1674"/>
        <v/>
      </c>
      <c r="AG1674" s="1" t="str">
        <f t="shared" si="1674"/>
        <v/>
      </c>
      <c r="AH1674" s="1" t="str">
        <f t="shared" si="1674"/>
        <v/>
      </c>
      <c r="AI1674" s="1" t="str">
        <f t="shared" si="1674"/>
        <v/>
      </c>
      <c r="AJ1674" s="1" t="str">
        <f t="shared" si="3"/>
        <v/>
      </c>
      <c r="AL1674" s="1" t="str">
        <f>IFERROR(__xludf.DUMMYFUNCTION("IFERROR(TRANSPOSE(SORT(TRANSPOSE(FILTER(AE1674:AI1674, AE1674:AI1674&lt;&gt;0)),1, FALSE)))"),"")</f>
        <v/>
      </c>
      <c r="AM1674" s="1" t="str">
        <f>IFERROR(__xludf.DUMMYFUNCTION("""COMPUTED_VALUE"""),"")</f>
        <v/>
      </c>
      <c r="AN1674" s="1" t="str">
        <f>IFERROR(__xludf.DUMMYFUNCTION("""COMPUTED_VALUE"""),"")</f>
        <v/>
      </c>
      <c r="AO1674" s="1" t="str">
        <f>IFERROR(__xludf.DUMMYFUNCTION("""COMPUTED_VALUE"""),"")</f>
        <v/>
      </c>
      <c r="AP1674" s="1" t="str">
        <f>IFERROR(__xludf.DUMMYFUNCTION("""COMPUTED_VALUE"""),"")</f>
        <v/>
      </c>
      <c r="AR1674" s="1" t="s">
        <v>25</v>
      </c>
      <c r="AS1674" s="1" t="s">
        <v>25</v>
      </c>
      <c r="AT1674" s="1" t="s">
        <v>25</v>
      </c>
      <c r="AU1674" s="1" t="s">
        <v>25</v>
      </c>
      <c r="AV1674" s="1" t="s">
        <v>25</v>
      </c>
      <c r="AY1674" s="1" t="s">
        <v>25</v>
      </c>
      <c r="AZ1674" s="1" t="s">
        <v>25</v>
      </c>
      <c r="BA1674" s="1" t="s">
        <v>25</v>
      </c>
      <c r="BB1674" s="1" t="s">
        <v>25</v>
      </c>
      <c r="BC1674" s="1" t="s">
        <v>25</v>
      </c>
      <c r="BD1674" s="1"/>
      <c r="BE1674" s="1"/>
      <c r="BF1674" s="1"/>
      <c r="BG1674" s="1"/>
      <c r="BH1674" s="1"/>
      <c r="BI1674" s="1"/>
      <c r="BJ1674" s="1"/>
      <c r="BL1674" s="1" t="s">
        <v>25</v>
      </c>
    </row>
    <row r="1675" ht="15.75" customHeight="1">
      <c r="A1675" s="1"/>
      <c r="B1675" s="1"/>
      <c r="C1675" s="1"/>
      <c r="D1675" s="1" t="s">
        <v>25</v>
      </c>
      <c r="E1675" s="1" t="s">
        <v>25</v>
      </c>
      <c r="F1675" s="1" t="s">
        <v>25</v>
      </c>
      <c r="G1675" s="1" t="s">
        <v>25</v>
      </c>
      <c r="H1675" s="1" t="s">
        <v>25</v>
      </c>
      <c r="M1675" s="1"/>
      <c r="N1675" s="1"/>
      <c r="O1675" s="1"/>
      <c r="P1675" s="1"/>
      <c r="Q1675" s="1"/>
      <c r="S1675" s="1" t="s">
        <v>25</v>
      </c>
      <c r="T1675" s="1" t="s">
        <v>25</v>
      </c>
      <c r="U1675" s="1" t="s">
        <v>25</v>
      </c>
      <c r="V1675" s="1" t="s">
        <v>25</v>
      </c>
      <c r="W1675" s="1" t="s">
        <v>25</v>
      </c>
      <c r="Y1675" s="1" t="str">
        <f>IFERROR(__xludf.DUMMYFUNCTION("UNIQUE(S1675:W1675, TRUE)"),"")</f>
        <v/>
      </c>
      <c r="AE1675" s="1" t="str">
        <f t="shared" ref="AE1675:AI1675" si="1675">IF($A1675&lt;&gt;"", COUNTIF($D1675:$H1675, "=" &amp; Y1675),"")</f>
        <v/>
      </c>
      <c r="AF1675" s="1" t="str">
        <f t="shared" si="1675"/>
        <v/>
      </c>
      <c r="AG1675" s="1" t="str">
        <f t="shared" si="1675"/>
        <v/>
      </c>
      <c r="AH1675" s="1" t="str">
        <f t="shared" si="1675"/>
        <v/>
      </c>
      <c r="AI1675" s="1" t="str">
        <f t="shared" si="1675"/>
        <v/>
      </c>
      <c r="AJ1675" s="1" t="str">
        <f t="shared" si="3"/>
        <v/>
      </c>
      <c r="AL1675" s="1" t="str">
        <f>IFERROR(__xludf.DUMMYFUNCTION("IFERROR(TRANSPOSE(SORT(TRANSPOSE(FILTER(AE1675:AI1675, AE1675:AI1675&lt;&gt;0)),1, FALSE)))"),"")</f>
        <v/>
      </c>
      <c r="AM1675" s="1" t="str">
        <f>IFERROR(__xludf.DUMMYFUNCTION("""COMPUTED_VALUE"""),"")</f>
        <v/>
      </c>
      <c r="AN1675" s="1" t="str">
        <f>IFERROR(__xludf.DUMMYFUNCTION("""COMPUTED_VALUE"""),"")</f>
        <v/>
      </c>
      <c r="AO1675" s="1" t="str">
        <f>IFERROR(__xludf.DUMMYFUNCTION("""COMPUTED_VALUE"""),"")</f>
        <v/>
      </c>
      <c r="AP1675" s="1" t="str">
        <f>IFERROR(__xludf.DUMMYFUNCTION("""COMPUTED_VALUE"""),"")</f>
        <v/>
      </c>
      <c r="AR1675" s="1" t="s">
        <v>25</v>
      </c>
      <c r="AS1675" s="1" t="s">
        <v>25</v>
      </c>
      <c r="AT1675" s="1" t="s">
        <v>25</v>
      </c>
      <c r="AU1675" s="1" t="s">
        <v>25</v>
      </c>
      <c r="AV1675" s="1" t="s">
        <v>25</v>
      </c>
      <c r="AY1675" s="1" t="s">
        <v>25</v>
      </c>
      <c r="AZ1675" s="1" t="s">
        <v>25</v>
      </c>
      <c r="BA1675" s="1" t="s">
        <v>25</v>
      </c>
      <c r="BB1675" s="1" t="s">
        <v>25</v>
      </c>
      <c r="BC1675" s="1" t="s">
        <v>25</v>
      </c>
      <c r="BD1675" s="1"/>
      <c r="BE1675" s="1"/>
      <c r="BF1675" s="1"/>
      <c r="BG1675" s="1"/>
      <c r="BH1675" s="1"/>
      <c r="BI1675" s="1"/>
      <c r="BJ1675" s="1"/>
      <c r="BL1675" s="1" t="s">
        <v>25</v>
      </c>
    </row>
    <row r="1676" ht="15.75" customHeight="1">
      <c r="A1676" s="1"/>
      <c r="B1676" s="1"/>
      <c r="C1676" s="1"/>
      <c r="D1676" s="1" t="s">
        <v>25</v>
      </c>
      <c r="E1676" s="1" t="s">
        <v>25</v>
      </c>
      <c r="F1676" s="1" t="s">
        <v>25</v>
      </c>
      <c r="G1676" s="1" t="s">
        <v>25</v>
      </c>
      <c r="H1676" s="1" t="s">
        <v>25</v>
      </c>
      <c r="M1676" s="1"/>
      <c r="N1676" s="1"/>
      <c r="O1676" s="1"/>
      <c r="P1676" s="1"/>
      <c r="Q1676" s="1"/>
      <c r="S1676" s="1" t="s">
        <v>25</v>
      </c>
      <c r="T1676" s="1" t="s">
        <v>25</v>
      </c>
      <c r="U1676" s="1" t="s">
        <v>25</v>
      </c>
      <c r="V1676" s="1" t="s">
        <v>25</v>
      </c>
      <c r="W1676" s="1" t="s">
        <v>25</v>
      </c>
      <c r="Y1676" s="1" t="str">
        <f>IFERROR(__xludf.DUMMYFUNCTION("UNIQUE(S1676:W1676, TRUE)"),"")</f>
        <v/>
      </c>
      <c r="AE1676" s="1" t="str">
        <f t="shared" ref="AE1676:AI1676" si="1676">IF($A1676&lt;&gt;"", COUNTIF($D1676:$H1676, "=" &amp; Y1676),"")</f>
        <v/>
      </c>
      <c r="AF1676" s="1" t="str">
        <f t="shared" si="1676"/>
        <v/>
      </c>
      <c r="AG1676" s="1" t="str">
        <f t="shared" si="1676"/>
        <v/>
      </c>
      <c r="AH1676" s="1" t="str">
        <f t="shared" si="1676"/>
        <v/>
      </c>
      <c r="AI1676" s="1" t="str">
        <f t="shared" si="1676"/>
        <v/>
      </c>
      <c r="AJ1676" s="1" t="str">
        <f t="shared" si="3"/>
        <v/>
      </c>
      <c r="AL1676" s="1" t="str">
        <f>IFERROR(__xludf.DUMMYFUNCTION("IFERROR(TRANSPOSE(SORT(TRANSPOSE(FILTER(AE1676:AI1676, AE1676:AI1676&lt;&gt;0)),1, FALSE)))"),"")</f>
        <v/>
      </c>
      <c r="AM1676" s="1" t="str">
        <f>IFERROR(__xludf.DUMMYFUNCTION("""COMPUTED_VALUE"""),"")</f>
        <v/>
      </c>
      <c r="AN1676" s="1" t="str">
        <f>IFERROR(__xludf.DUMMYFUNCTION("""COMPUTED_VALUE"""),"")</f>
        <v/>
      </c>
      <c r="AO1676" s="1" t="str">
        <f>IFERROR(__xludf.DUMMYFUNCTION("""COMPUTED_VALUE"""),"")</f>
        <v/>
      </c>
      <c r="AP1676" s="1" t="str">
        <f>IFERROR(__xludf.DUMMYFUNCTION("""COMPUTED_VALUE"""),"")</f>
        <v/>
      </c>
      <c r="AR1676" s="1" t="s">
        <v>25</v>
      </c>
      <c r="AS1676" s="1" t="s">
        <v>25</v>
      </c>
      <c r="AT1676" s="1" t="s">
        <v>25</v>
      </c>
      <c r="AU1676" s="1" t="s">
        <v>25</v>
      </c>
      <c r="AV1676" s="1" t="s">
        <v>25</v>
      </c>
      <c r="AY1676" s="1" t="s">
        <v>25</v>
      </c>
      <c r="AZ1676" s="1" t="s">
        <v>25</v>
      </c>
      <c r="BA1676" s="1" t="s">
        <v>25</v>
      </c>
      <c r="BB1676" s="1" t="s">
        <v>25</v>
      </c>
      <c r="BC1676" s="1" t="s">
        <v>25</v>
      </c>
      <c r="BD1676" s="1"/>
      <c r="BE1676" s="1"/>
      <c r="BF1676" s="1"/>
      <c r="BG1676" s="1"/>
      <c r="BH1676" s="1"/>
      <c r="BI1676" s="1"/>
      <c r="BJ1676" s="1"/>
      <c r="BL1676" s="1" t="s">
        <v>25</v>
      </c>
    </row>
    <row r="1677" ht="15.75" customHeight="1">
      <c r="A1677" s="1"/>
      <c r="B1677" s="1"/>
      <c r="C1677" s="1"/>
      <c r="D1677" s="1" t="s">
        <v>25</v>
      </c>
      <c r="E1677" s="1" t="s">
        <v>25</v>
      </c>
      <c r="F1677" s="1" t="s">
        <v>25</v>
      </c>
      <c r="G1677" s="1" t="s">
        <v>25</v>
      </c>
      <c r="H1677" s="1" t="s">
        <v>25</v>
      </c>
      <c r="M1677" s="1"/>
      <c r="N1677" s="1"/>
      <c r="O1677" s="1"/>
      <c r="P1677" s="1"/>
      <c r="Q1677" s="1"/>
      <c r="S1677" s="1" t="s">
        <v>25</v>
      </c>
      <c r="T1677" s="1" t="s">
        <v>25</v>
      </c>
      <c r="U1677" s="1" t="s">
        <v>25</v>
      </c>
      <c r="V1677" s="1" t="s">
        <v>25</v>
      </c>
      <c r="W1677" s="1" t="s">
        <v>25</v>
      </c>
      <c r="Y1677" s="1" t="str">
        <f>IFERROR(__xludf.DUMMYFUNCTION("UNIQUE(S1677:W1677, TRUE)"),"")</f>
        <v/>
      </c>
      <c r="AE1677" s="1" t="str">
        <f t="shared" ref="AE1677:AI1677" si="1677">IF($A1677&lt;&gt;"", COUNTIF($D1677:$H1677, "=" &amp; Y1677),"")</f>
        <v/>
      </c>
      <c r="AF1677" s="1" t="str">
        <f t="shared" si="1677"/>
        <v/>
      </c>
      <c r="AG1677" s="1" t="str">
        <f t="shared" si="1677"/>
        <v/>
      </c>
      <c r="AH1677" s="1" t="str">
        <f t="shared" si="1677"/>
        <v/>
      </c>
      <c r="AI1677" s="1" t="str">
        <f t="shared" si="1677"/>
        <v/>
      </c>
      <c r="AJ1677" s="1" t="str">
        <f t="shared" si="3"/>
        <v/>
      </c>
      <c r="AL1677" s="1" t="str">
        <f>IFERROR(__xludf.DUMMYFUNCTION("IFERROR(TRANSPOSE(SORT(TRANSPOSE(FILTER(AE1677:AI1677, AE1677:AI1677&lt;&gt;0)),1, FALSE)))"),"")</f>
        <v/>
      </c>
      <c r="AM1677" s="1" t="str">
        <f>IFERROR(__xludf.DUMMYFUNCTION("""COMPUTED_VALUE"""),"")</f>
        <v/>
      </c>
      <c r="AN1677" s="1" t="str">
        <f>IFERROR(__xludf.DUMMYFUNCTION("""COMPUTED_VALUE"""),"")</f>
        <v/>
      </c>
      <c r="AO1677" s="1" t="str">
        <f>IFERROR(__xludf.DUMMYFUNCTION("""COMPUTED_VALUE"""),"")</f>
        <v/>
      </c>
      <c r="AP1677" s="1" t="str">
        <f>IFERROR(__xludf.DUMMYFUNCTION("""COMPUTED_VALUE"""),"")</f>
        <v/>
      </c>
      <c r="AR1677" s="1" t="s">
        <v>25</v>
      </c>
      <c r="AS1677" s="1" t="s">
        <v>25</v>
      </c>
      <c r="AT1677" s="1" t="s">
        <v>25</v>
      </c>
      <c r="AU1677" s="1" t="s">
        <v>25</v>
      </c>
      <c r="AV1677" s="1" t="s">
        <v>25</v>
      </c>
      <c r="AY1677" s="1" t="s">
        <v>25</v>
      </c>
      <c r="AZ1677" s="1" t="s">
        <v>25</v>
      </c>
      <c r="BA1677" s="1" t="s">
        <v>25</v>
      </c>
      <c r="BB1677" s="1" t="s">
        <v>25</v>
      </c>
      <c r="BC1677" s="1" t="s">
        <v>25</v>
      </c>
      <c r="BD1677" s="1"/>
      <c r="BE1677" s="1"/>
      <c r="BF1677" s="1"/>
      <c r="BG1677" s="1"/>
      <c r="BH1677" s="1"/>
      <c r="BI1677" s="1"/>
      <c r="BJ1677" s="1"/>
      <c r="BL1677" s="1" t="s">
        <v>25</v>
      </c>
    </row>
    <row r="1678" ht="15.75" customHeight="1">
      <c r="A1678" s="1"/>
      <c r="B1678" s="1"/>
      <c r="C1678" s="1"/>
      <c r="D1678" s="1" t="s">
        <v>25</v>
      </c>
      <c r="E1678" s="1" t="s">
        <v>25</v>
      </c>
      <c r="F1678" s="1" t="s">
        <v>25</v>
      </c>
      <c r="G1678" s="1" t="s">
        <v>25</v>
      </c>
      <c r="H1678" s="1" t="s">
        <v>25</v>
      </c>
      <c r="M1678" s="1"/>
      <c r="N1678" s="1"/>
      <c r="O1678" s="1"/>
      <c r="P1678" s="1"/>
      <c r="Q1678" s="1"/>
      <c r="S1678" s="1" t="s">
        <v>25</v>
      </c>
      <c r="T1678" s="1" t="s">
        <v>25</v>
      </c>
      <c r="U1678" s="1" t="s">
        <v>25</v>
      </c>
      <c r="V1678" s="1" t="s">
        <v>25</v>
      </c>
      <c r="W1678" s="1" t="s">
        <v>25</v>
      </c>
      <c r="Y1678" s="1" t="str">
        <f>IFERROR(__xludf.DUMMYFUNCTION("UNIQUE(S1678:W1678, TRUE)"),"")</f>
        <v/>
      </c>
      <c r="AE1678" s="1" t="str">
        <f t="shared" ref="AE1678:AI1678" si="1678">IF($A1678&lt;&gt;"", COUNTIF($D1678:$H1678, "=" &amp; Y1678),"")</f>
        <v/>
      </c>
      <c r="AF1678" s="1" t="str">
        <f t="shared" si="1678"/>
        <v/>
      </c>
      <c r="AG1678" s="1" t="str">
        <f t="shared" si="1678"/>
        <v/>
      </c>
      <c r="AH1678" s="1" t="str">
        <f t="shared" si="1678"/>
        <v/>
      </c>
      <c r="AI1678" s="1" t="str">
        <f t="shared" si="1678"/>
        <v/>
      </c>
      <c r="AJ1678" s="1" t="str">
        <f t="shared" si="3"/>
        <v/>
      </c>
      <c r="AL1678" s="1" t="str">
        <f>IFERROR(__xludf.DUMMYFUNCTION("IFERROR(TRANSPOSE(SORT(TRANSPOSE(FILTER(AE1678:AI1678, AE1678:AI1678&lt;&gt;0)),1, FALSE)))"),"")</f>
        <v/>
      </c>
      <c r="AM1678" s="1" t="str">
        <f>IFERROR(__xludf.DUMMYFUNCTION("""COMPUTED_VALUE"""),"")</f>
        <v/>
      </c>
      <c r="AN1678" s="1" t="str">
        <f>IFERROR(__xludf.DUMMYFUNCTION("""COMPUTED_VALUE"""),"")</f>
        <v/>
      </c>
      <c r="AO1678" s="1" t="str">
        <f>IFERROR(__xludf.DUMMYFUNCTION("""COMPUTED_VALUE"""),"")</f>
        <v/>
      </c>
      <c r="AP1678" s="1" t="str">
        <f>IFERROR(__xludf.DUMMYFUNCTION("""COMPUTED_VALUE"""),"")</f>
        <v/>
      </c>
      <c r="AR1678" s="1" t="s">
        <v>25</v>
      </c>
      <c r="AS1678" s="1" t="s">
        <v>25</v>
      </c>
      <c r="AT1678" s="1" t="s">
        <v>25</v>
      </c>
      <c r="AU1678" s="1" t="s">
        <v>25</v>
      </c>
      <c r="AV1678" s="1" t="s">
        <v>25</v>
      </c>
      <c r="AY1678" s="1" t="s">
        <v>25</v>
      </c>
      <c r="AZ1678" s="1" t="s">
        <v>25</v>
      </c>
      <c r="BA1678" s="1" t="s">
        <v>25</v>
      </c>
      <c r="BB1678" s="1" t="s">
        <v>25</v>
      </c>
      <c r="BC1678" s="1" t="s">
        <v>25</v>
      </c>
      <c r="BD1678" s="1"/>
      <c r="BE1678" s="1"/>
      <c r="BF1678" s="1"/>
      <c r="BG1678" s="1"/>
      <c r="BH1678" s="1"/>
      <c r="BI1678" s="1"/>
      <c r="BJ1678" s="1"/>
      <c r="BL1678" s="1" t="s">
        <v>25</v>
      </c>
    </row>
    <row r="1679" ht="15.75" customHeight="1">
      <c r="A1679" s="1"/>
      <c r="B1679" s="1"/>
      <c r="C1679" s="1"/>
      <c r="D1679" s="1" t="s">
        <v>25</v>
      </c>
      <c r="E1679" s="1" t="s">
        <v>25</v>
      </c>
      <c r="F1679" s="1" t="s">
        <v>25</v>
      </c>
      <c r="G1679" s="1" t="s">
        <v>25</v>
      </c>
      <c r="H1679" s="1" t="s">
        <v>25</v>
      </c>
      <c r="M1679" s="1"/>
      <c r="N1679" s="1"/>
      <c r="O1679" s="1"/>
      <c r="P1679" s="1"/>
      <c r="Q1679" s="1"/>
      <c r="S1679" s="1" t="s">
        <v>25</v>
      </c>
      <c r="T1679" s="1" t="s">
        <v>25</v>
      </c>
      <c r="U1679" s="1" t="s">
        <v>25</v>
      </c>
      <c r="V1679" s="1" t="s">
        <v>25</v>
      </c>
      <c r="W1679" s="1" t="s">
        <v>25</v>
      </c>
      <c r="Y1679" s="1" t="str">
        <f>IFERROR(__xludf.DUMMYFUNCTION("UNIQUE(S1679:W1679, TRUE)"),"")</f>
        <v/>
      </c>
      <c r="AE1679" s="1" t="str">
        <f t="shared" ref="AE1679:AI1679" si="1679">IF($A1679&lt;&gt;"", COUNTIF($D1679:$H1679, "=" &amp; Y1679),"")</f>
        <v/>
      </c>
      <c r="AF1679" s="1" t="str">
        <f t="shared" si="1679"/>
        <v/>
      </c>
      <c r="AG1679" s="1" t="str">
        <f t="shared" si="1679"/>
        <v/>
      </c>
      <c r="AH1679" s="1" t="str">
        <f t="shared" si="1679"/>
        <v/>
      </c>
      <c r="AI1679" s="1" t="str">
        <f t="shared" si="1679"/>
        <v/>
      </c>
      <c r="AJ1679" s="1" t="str">
        <f t="shared" si="3"/>
        <v/>
      </c>
      <c r="AL1679" s="1" t="str">
        <f>IFERROR(__xludf.DUMMYFUNCTION("IFERROR(TRANSPOSE(SORT(TRANSPOSE(FILTER(AE1679:AI1679, AE1679:AI1679&lt;&gt;0)),1, FALSE)))"),"")</f>
        <v/>
      </c>
      <c r="AM1679" s="1" t="str">
        <f>IFERROR(__xludf.DUMMYFUNCTION("""COMPUTED_VALUE"""),"")</f>
        <v/>
      </c>
      <c r="AN1679" s="1" t="str">
        <f>IFERROR(__xludf.DUMMYFUNCTION("""COMPUTED_VALUE"""),"")</f>
        <v/>
      </c>
      <c r="AO1679" s="1" t="str">
        <f>IFERROR(__xludf.DUMMYFUNCTION("""COMPUTED_VALUE"""),"")</f>
        <v/>
      </c>
      <c r="AP1679" s="1" t="str">
        <f>IFERROR(__xludf.DUMMYFUNCTION("""COMPUTED_VALUE"""),"")</f>
        <v/>
      </c>
      <c r="AR1679" s="1" t="s">
        <v>25</v>
      </c>
      <c r="AS1679" s="1" t="s">
        <v>25</v>
      </c>
      <c r="AT1679" s="1" t="s">
        <v>25</v>
      </c>
      <c r="AU1679" s="1" t="s">
        <v>25</v>
      </c>
      <c r="AV1679" s="1" t="s">
        <v>25</v>
      </c>
      <c r="AY1679" s="1" t="s">
        <v>25</v>
      </c>
      <c r="AZ1679" s="1" t="s">
        <v>25</v>
      </c>
      <c r="BA1679" s="1" t="s">
        <v>25</v>
      </c>
      <c r="BB1679" s="1" t="s">
        <v>25</v>
      </c>
      <c r="BC1679" s="1" t="s">
        <v>25</v>
      </c>
      <c r="BD1679" s="1"/>
      <c r="BE1679" s="1"/>
      <c r="BF1679" s="1"/>
      <c r="BG1679" s="1"/>
      <c r="BH1679" s="1"/>
      <c r="BI1679" s="1"/>
      <c r="BJ1679" s="1"/>
      <c r="BL1679" s="1" t="s">
        <v>25</v>
      </c>
    </row>
    <row r="1680" ht="15.75" customHeight="1">
      <c r="A1680" s="1"/>
      <c r="B1680" s="1"/>
      <c r="C1680" s="1"/>
      <c r="D1680" s="1" t="s">
        <v>25</v>
      </c>
      <c r="E1680" s="1" t="s">
        <v>25</v>
      </c>
      <c r="F1680" s="1" t="s">
        <v>25</v>
      </c>
      <c r="G1680" s="1" t="s">
        <v>25</v>
      </c>
      <c r="H1680" s="1" t="s">
        <v>25</v>
      </c>
      <c r="M1680" s="1"/>
      <c r="N1680" s="1"/>
      <c r="O1680" s="1"/>
      <c r="P1680" s="1"/>
      <c r="Q1680" s="1"/>
      <c r="S1680" s="1" t="s">
        <v>25</v>
      </c>
      <c r="T1680" s="1" t="s">
        <v>25</v>
      </c>
      <c r="U1680" s="1" t="s">
        <v>25</v>
      </c>
      <c r="V1680" s="1" t="s">
        <v>25</v>
      </c>
      <c r="W1680" s="1" t="s">
        <v>25</v>
      </c>
      <c r="Y1680" s="1" t="str">
        <f>IFERROR(__xludf.DUMMYFUNCTION("UNIQUE(S1680:W1680, TRUE)"),"")</f>
        <v/>
      </c>
      <c r="AE1680" s="1" t="str">
        <f t="shared" ref="AE1680:AI1680" si="1680">IF($A1680&lt;&gt;"", COUNTIF($D1680:$H1680, "=" &amp; Y1680),"")</f>
        <v/>
      </c>
      <c r="AF1680" s="1" t="str">
        <f t="shared" si="1680"/>
        <v/>
      </c>
      <c r="AG1680" s="1" t="str">
        <f t="shared" si="1680"/>
        <v/>
      </c>
      <c r="AH1680" s="1" t="str">
        <f t="shared" si="1680"/>
        <v/>
      </c>
      <c r="AI1680" s="1" t="str">
        <f t="shared" si="1680"/>
        <v/>
      </c>
      <c r="AJ1680" s="1" t="str">
        <f t="shared" si="3"/>
        <v/>
      </c>
      <c r="AL1680" s="1" t="str">
        <f>IFERROR(__xludf.DUMMYFUNCTION("IFERROR(TRANSPOSE(SORT(TRANSPOSE(FILTER(AE1680:AI1680, AE1680:AI1680&lt;&gt;0)),1, FALSE)))"),"")</f>
        <v/>
      </c>
      <c r="AM1680" s="1" t="str">
        <f>IFERROR(__xludf.DUMMYFUNCTION("""COMPUTED_VALUE"""),"")</f>
        <v/>
      </c>
      <c r="AN1680" s="1" t="str">
        <f>IFERROR(__xludf.DUMMYFUNCTION("""COMPUTED_VALUE"""),"")</f>
        <v/>
      </c>
      <c r="AO1680" s="1" t="str">
        <f>IFERROR(__xludf.DUMMYFUNCTION("""COMPUTED_VALUE"""),"")</f>
        <v/>
      </c>
      <c r="AP1680" s="1" t="str">
        <f>IFERROR(__xludf.DUMMYFUNCTION("""COMPUTED_VALUE"""),"")</f>
        <v/>
      </c>
      <c r="AR1680" s="1" t="s">
        <v>25</v>
      </c>
      <c r="AS1680" s="1" t="s">
        <v>25</v>
      </c>
      <c r="AT1680" s="1" t="s">
        <v>25</v>
      </c>
      <c r="AU1680" s="1" t="s">
        <v>25</v>
      </c>
      <c r="AV1680" s="1" t="s">
        <v>25</v>
      </c>
      <c r="AY1680" s="1" t="s">
        <v>25</v>
      </c>
      <c r="AZ1680" s="1" t="s">
        <v>25</v>
      </c>
      <c r="BA1680" s="1" t="s">
        <v>25</v>
      </c>
      <c r="BB1680" s="1" t="s">
        <v>25</v>
      </c>
      <c r="BC1680" s="1" t="s">
        <v>25</v>
      </c>
      <c r="BD1680" s="1"/>
      <c r="BE1680" s="1"/>
      <c r="BF1680" s="1"/>
      <c r="BG1680" s="1"/>
      <c r="BH1680" s="1"/>
      <c r="BI1680" s="1"/>
      <c r="BJ1680" s="1"/>
      <c r="BL1680" s="1" t="s">
        <v>25</v>
      </c>
    </row>
    <row r="1681" ht="15.75" customHeight="1">
      <c r="A1681" s="1"/>
      <c r="B1681" s="1"/>
      <c r="C1681" s="1"/>
      <c r="D1681" s="1" t="s">
        <v>25</v>
      </c>
      <c r="E1681" s="1" t="s">
        <v>25</v>
      </c>
      <c r="F1681" s="1" t="s">
        <v>25</v>
      </c>
      <c r="G1681" s="1" t="s">
        <v>25</v>
      </c>
      <c r="H1681" s="1" t="s">
        <v>25</v>
      </c>
      <c r="M1681" s="1"/>
      <c r="N1681" s="1"/>
      <c r="O1681" s="1"/>
      <c r="P1681" s="1"/>
      <c r="Q1681" s="1"/>
      <c r="S1681" s="1" t="s">
        <v>25</v>
      </c>
      <c r="T1681" s="1" t="s">
        <v>25</v>
      </c>
      <c r="U1681" s="1" t="s">
        <v>25</v>
      </c>
      <c r="V1681" s="1" t="s">
        <v>25</v>
      </c>
      <c r="W1681" s="1" t="s">
        <v>25</v>
      </c>
      <c r="Y1681" s="1" t="str">
        <f>IFERROR(__xludf.DUMMYFUNCTION("UNIQUE(S1681:W1681, TRUE)"),"")</f>
        <v/>
      </c>
      <c r="AE1681" s="1" t="str">
        <f t="shared" ref="AE1681:AI1681" si="1681">IF($A1681&lt;&gt;"", COUNTIF($D1681:$H1681, "=" &amp; Y1681),"")</f>
        <v/>
      </c>
      <c r="AF1681" s="1" t="str">
        <f t="shared" si="1681"/>
        <v/>
      </c>
      <c r="AG1681" s="1" t="str">
        <f t="shared" si="1681"/>
        <v/>
      </c>
      <c r="AH1681" s="1" t="str">
        <f t="shared" si="1681"/>
        <v/>
      </c>
      <c r="AI1681" s="1" t="str">
        <f t="shared" si="1681"/>
        <v/>
      </c>
      <c r="AJ1681" s="1" t="str">
        <f t="shared" si="3"/>
        <v/>
      </c>
      <c r="AL1681" s="1" t="str">
        <f>IFERROR(__xludf.DUMMYFUNCTION("IFERROR(TRANSPOSE(SORT(TRANSPOSE(FILTER(AE1681:AI1681, AE1681:AI1681&lt;&gt;0)),1, FALSE)))"),"")</f>
        <v/>
      </c>
      <c r="AM1681" s="1" t="str">
        <f>IFERROR(__xludf.DUMMYFUNCTION("""COMPUTED_VALUE"""),"")</f>
        <v/>
      </c>
      <c r="AN1681" s="1" t="str">
        <f>IFERROR(__xludf.DUMMYFUNCTION("""COMPUTED_VALUE"""),"")</f>
        <v/>
      </c>
      <c r="AO1681" s="1" t="str">
        <f>IFERROR(__xludf.DUMMYFUNCTION("""COMPUTED_VALUE"""),"")</f>
        <v/>
      </c>
      <c r="AP1681" s="1" t="str">
        <f>IFERROR(__xludf.DUMMYFUNCTION("""COMPUTED_VALUE"""),"")</f>
        <v/>
      </c>
      <c r="AR1681" s="1" t="s">
        <v>25</v>
      </c>
      <c r="AS1681" s="1" t="s">
        <v>25</v>
      </c>
      <c r="AT1681" s="1" t="s">
        <v>25</v>
      </c>
      <c r="AU1681" s="1" t="s">
        <v>25</v>
      </c>
      <c r="AV1681" s="1" t="s">
        <v>25</v>
      </c>
      <c r="AY1681" s="1" t="s">
        <v>25</v>
      </c>
      <c r="AZ1681" s="1" t="s">
        <v>25</v>
      </c>
      <c r="BA1681" s="1" t="s">
        <v>25</v>
      </c>
      <c r="BB1681" s="1" t="s">
        <v>25</v>
      </c>
      <c r="BC1681" s="1" t="s">
        <v>25</v>
      </c>
      <c r="BD1681" s="1"/>
      <c r="BE1681" s="1"/>
      <c r="BF1681" s="1"/>
      <c r="BG1681" s="1"/>
      <c r="BH1681" s="1"/>
      <c r="BI1681" s="1"/>
      <c r="BJ1681" s="1"/>
      <c r="BL1681" s="1" t="s">
        <v>25</v>
      </c>
    </row>
    <row r="1682" ht="15.75" customHeight="1">
      <c r="A1682" s="1"/>
      <c r="B1682" s="1"/>
      <c r="C1682" s="1"/>
      <c r="D1682" s="1" t="s">
        <v>25</v>
      </c>
      <c r="E1682" s="1" t="s">
        <v>25</v>
      </c>
      <c r="F1682" s="1" t="s">
        <v>25</v>
      </c>
      <c r="G1682" s="1" t="s">
        <v>25</v>
      </c>
      <c r="H1682" s="1" t="s">
        <v>25</v>
      </c>
      <c r="M1682" s="1"/>
      <c r="N1682" s="1"/>
      <c r="O1682" s="1"/>
      <c r="P1682" s="1"/>
      <c r="Q1682" s="1"/>
      <c r="S1682" s="1" t="s">
        <v>25</v>
      </c>
      <c r="T1682" s="1" t="s">
        <v>25</v>
      </c>
      <c r="U1682" s="1" t="s">
        <v>25</v>
      </c>
      <c r="V1682" s="1" t="s">
        <v>25</v>
      </c>
      <c r="W1682" s="1" t="s">
        <v>25</v>
      </c>
      <c r="Y1682" s="1" t="str">
        <f>IFERROR(__xludf.DUMMYFUNCTION("UNIQUE(S1682:W1682, TRUE)"),"")</f>
        <v/>
      </c>
      <c r="AE1682" s="1" t="str">
        <f t="shared" ref="AE1682:AI1682" si="1682">IF($A1682&lt;&gt;"", COUNTIF($D1682:$H1682, "=" &amp; Y1682),"")</f>
        <v/>
      </c>
      <c r="AF1682" s="1" t="str">
        <f t="shared" si="1682"/>
        <v/>
      </c>
      <c r="AG1682" s="1" t="str">
        <f t="shared" si="1682"/>
        <v/>
      </c>
      <c r="AH1682" s="1" t="str">
        <f t="shared" si="1682"/>
        <v/>
      </c>
      <c r="AI1682" s="1" t="str">
        <f t="shared" si="1682"/>
        <v/>
      </c>
      <c r="AJ1682" s="1" t="str">
        <f t="shared" si="3"/>
        <v/>
      </c>
      <c r="AL1682" s="1" t="str">
        <f>IFERROR(__xludf.DUMMYFUNCTION("IFERROR(TRANSPOSE(SORT(TRANSPOSE(FILTER(AE1682:AI1682, AE1682:AI1682&lt;&gt;0)),1, FALSE)))"),"")</f>
        <v/>
      </c>
      <c r="AM1682" s="1" t="str">
        <f>IFERROR(__xludf.DUMMYFUNCTION("""COMPUTED_VALUE"""),"")</f>
        <v/>
      </c>
      <c r="AN1682" s="1" t="str">
        <f>IFERROR(__xludf.DUMMYFUNCTION("""COMPUTED_VALUE"""),"")</f>
        <v/>
      </c>
      <c r="AO1682" s="1" t="str">
        <f>IFERROR(__xludf.DUMMYFUNCTION("""COMPUTED_VALUE"""),"")</f>
        <v/>
      </c>
      <c r="AP1682" s="1" t="str">
        <f>IFERROR(__xludf.DUMMYFUNCTION("""COMPUTED_VALUE"""),"")</f>
        <v/>
      </c>
      <c r="AR1682" s="1" t="s">
        <v>25</v>
      </c>
      <c r="AS1682" s="1" t="s">
        <v>25</v>
      </c>
      <c r="AT1682" s="1" t="s">
        <v>25</v>
      </c>
      <c r="AU1682" s="1" t="s">
        <v>25</v>
      </c>
      <c r="AV1682" s="1" t="s">
        <v>25</v>
      </c>
      <c r="AY1682" s="1" t="s">
        <v>25</v>
      </c>
      <c r="AZ1682" s="1" t="s">
        <v>25</v>
      </c>
      <c r="BA1682" s="1" t="s">
        <v>25</v>
      </c>
      <c r="BB1682" s="1" t="s">
        <v>25</v>
      </c>
      <c r="BC1682" s="1" t="s">
        <v>25</v>
      </c>
      <c r="BD1682" s="1"/>
      <c r="BE1682" s="1"/>
      <c r="BF1682" s="1"/>
      <c r="BG1682" s="1"/>
      <c r="BH1682" s="1"/>
      <c r="BI1682" s="1"/>
      <c r="BJ1682" s="1"/>
      <c r="BL1682" s="1" t="s">
        <v>25</v>
      </c>
    </row>
    <row r="1683" ht="15.75" customHeight="1">
      <c r="A1683" s="1"/>
      <c r="B1683" s="1"/>
      <c r="C1683" s="1"/>
      <c r="D1683" s="1" t="s">
        <v>25</v>
      </c>
      <c r="E1683" s="1" t="s">
        <v>25</v>
      </c>
      <c r="F1683" s="1" t="s">
        <v>25</v>
      </c>
      <c r="G1683" s="1" t="s">
        <v>25</v>
      </c>
      <c r="H1683" s="1" t="s">
        <v>25</v>
      </c>
      <c r="M1683" s="1"/>
      <c r="N1683" s="1"/>
      <c r="O1683" s="1"/>
      <c r="P1683" s="1"/>
      <c r="Q1683" s="1"/>
      <c r="S1683" s="1" t="s">
        <v>25</v>
      </c>
      <c r="T1683" s="1" t="s">
        <v>25</v>
      </c>
      <c r="U1683" s="1" t="s">
        <v>25</v>
      </c>
      <c r="V1683" s="1" t="s">
        <v>25</v>
      </c>
      <c r="W1683" s="1" t="s">
        <v>25</v>
      </c>
      <c r="Y1683" s="1" t="str">
        <f>IFERROR(__xludf.DUMMYFUNCTION("UNIQUE(S1683:W1683, TRUE)"),"")</f>
        <v/>
      </c>
      <c r="AE1683" s="1" t="str">
        <f t="shared" ref="AE1683:AI1683" si="1683">IF($A1683&lt;&gt;"", COUNTIF($D1683:$H1683, "=" &amp; Y1683),"")</f>
        <v/>
      </c>
      <c r="AF1683" s="1" t="str">
        <f t="shared" si="1683"/>
        <v/>
      </c>
      <c r="AG1683" s="1" t="str">
        <f t="shared" si="1683"/>
        <v/>
      </c>
      <c r="AH1683" s="1" t="str">
        <f t="shared" si="1683"/>
        <v/>
      </c>
      <c r="AI1683" s="1" t="str">
        <f t="shared" si="1683"/>
        <v/>
      </c>
      <c r="AJ1683" s="1" t="str">
        <f t="shared" si="3"/>
        <v/>
      </c>
      <c r="AL1683" s="1" t="str">
        <f>IFERROR(__xludf.DUMMYFUNCTION("IFERROR(TRANSPOSE(SORT(TRANSPOSE(FILTER(AE1683:AI1683, AE1683:AI1683&lt;&gt;0)),1, FALSE)))"),"")</f>
        <v/>
      </c>
      <c r="AM1683" s="1" t="str">
        <f>IFERROR(__xludf.DUMMYFUNCTION("""COMPUTED_VALUE"""),"")</f>
        <v/>
      </c>
      <c r="AN1683" s="1" t="str">
        <f>IFERROR(__xludf.DUMMYFUNCTION("""COMPUTED_VALUE"""),"")</f>
        <v/>
      </c>
      <c r="AO1683" s="1" t="str">
        <f>IFERROR(__xludf.DUMMYFUNCTION("""COMPUTED_VALUE"""),"")</f>
        <v/>
      </c>
      <c r="AP1683" s="1" t="str">
        <f>IFERROR(__xludf.DUMMYFUNCTION("""COMPUTED_VALUE"""),"")</f>
        <v/>
      </c>
      <c r="AR1683" s="1" t="s">
        <v>25</v>
      </c>
      <c r="AS1683" s="1" t="s">
        <v>25</v>
      </c>
      <c r="AT1683" s="1" t="s">
        <v>25</v>
      </c>
      <c r="AU1683" s="1" t="s">
        <v>25</v>
      </c>
      <c r="AV1683" s="1" t="s">
        <v>25</v>
      </c>
      <c r="AY1683" s="1" t="s">
        <v>25</v>
      </c>
      <c r="AZ1683" s="1" t="s">
        <v>25</v>
      </c>
      <c r="BA1683" s="1" t="s">
        <v>25</v>
      </c>
      <c r="BB1683" s="1" t="s">
        <v>25</v>
      </c>
      <c r="BC1683" s="1" t="s">
        <v>25</v>
      </c>
      <c r="BD1683" s="1"/>
      <c r="BE1683" s="1"/>
      <c r="BF1683" s="1"/>
      <c r="BG1683" s="1"/>
      <c r="BH1683" s="1"/>
      <c r="BI1683" s="1"/>
      <c r="BJ1683" s="1"/>
      <c r="BL1683" s="1" t="s">
        <v>25</v>
      </c>
    </row>
    <row r="1684" ht="15.75" customHeight="1">
      <c r="A1684" s="1"/>
      <c r="B1684" s="1"/>
      <c r="C1684" s="1"/>
      <c r="D1684" s="1" t="s">
        <v>25</v>
      </c>
      <c r="E1684" s="1" t="s">
        <v>25</v>
      </c>
      <c r="F1684" s="1" t="s">
        <v>25</v>
      </c>
      <c r="G1684" s="1" t="s">
        <v>25</v>
      </c>
      <c r="H1684" s="1" t="s">
        <v>25</v>
      </c>
      <c r="M1684" s="1"/>
      <c r="N1684" s="1"/>
      <c r="O1684" s="1"/>
      <c r="P1684" s="1"/>
      <c r="Q1684" s="1"/>
      <c r="S1684" s="1" t="s">
        <v>25</v>
      </c>
      <c r="T1684" s="1" t="s">
        <v>25</v>
      </c>
      <c r="U1684" s="1" t="s">
        <v>25</v>
      </c>
      <c r="V1684" s="1" t="s">
        <v>25</v>
      </c>
      <c r="W1684" s="1" t="s">
        <v>25</v>
      </c>
      <c r="Y1684" s="1" t="str">
        <f>IFERROR(__xludf.DUMMYFUNCTION("UNIQUE(S1684:W1684, TRUE)"),"")</f>
        <v/>
      </c>
      <c r="AE1684" s="1" t="str">
        <f t="shared" ref="AE1684:AI1684" si="1684">IF($A1684&lt;&gt;"", COUNTIF($D1684:$H1684, "=" &amp; Y1684),"")</f>
        <v/>
      </c>
      <c r="AF1684" s="1" t="str">
        <f t="shared" si="1684"/>
        <v/>
      </c>
      <c r="AG1684" s="1" t="str">
        <f t="shared" si="1684"/>
        <v/>
      </c>
      <c r="AH1684" s="1" t="str">
        <f t="shared" si="1684"/>
        <v/>
      </c>
      <c r="AI1684" s="1" t="str">
        <f t="shared" si="1684"/>
        <v/>
      </c>
      <c r="AJ1684" s="1" t="str">
        <f t="shared" si="3"/>
        <v/>
      </c>
      <c r="AL1684" s="1" t="str">
        <f>IFERROR(__xludf.DUMMYFUNCTION("IFERROR(TRANSPOSE(SORT(TRANSPOSE(FILTER(AE1684:AI1684, AE1684:AI1684&lt;&gt;0)),1, FALSE)))"),"")</f>
        <v/>
      </c>
      <c r="AM1684" s="1" t="str">
        <f>IFERROR(__xludf.DUMMYFUNCTION("""COMPUTED_VALUE"""),"")</f>
        <v/>
      </c>
      <c r="AN1684" s="1" t="str">
        <f>IFERROR(__xludf.DUMMYFUNCTION("""COMPUTED_VALUE"""),"")</f>
        <v/>
      </c>
      <c r="AO1684" s="1" t="str">
        <f>IFERROR(__xludf.DUMMYFUNCTION("""COMPUTED_VALUE"""),"")</f>
        <v/>
      </c>
      <c r="AP1684" s="1" t="str">
        <f>IFERROR(__xludf.DUMMYFUNCTION("""COMPUTED_VALUE"""),"")</f>
        <v/>
      </c>
      <c r="AR1684" s="1" t="s">
        <v>25</v>
      </c>
      <c r="AS1684" s="1" t="s">
        <v>25</v>
      </c>
      <c r="AT1684" s="1" t="s">
        <v>25</v>
      </c>
      <c r="AU1684" s="1" t="s">
        <v>25</v>
      </c>
      <c r="AV1684" s="1" t="s">
        <v>25</v>
      </c>
      <c r="AY1684" s="1" t="s">
        <v>25</v>
      </c>
      <c r="AZ1684" s="1" t="s">
        <v>25</v>
      </c>
      <c r="BA1684" s="1" t="s">
        <v>25</v>
      </c>
      <c r="BB1684" s="1" t="s">
        <v>25</v>
      </c>
      <c r="BC1684" s="1" t="s">
        <v>25</v>
      </c>
      <c r="BD1684" s="1"/>
      <c r="BE1684" s="1"/>
      <c r="BF1684" s="1"/>
      <c r="BG1684" s="1"/>
      <c r="BH1684" s="1"/>
      <c r="BI1684" s="1"/>
      <c r="BJ1684" s="1"/>
      <c r="BL1684" s="1" t="s">
        <v>25</v>
      </c>
    </row>
    <row r="1685" ht="15.75" customHeight="1">
      <c r="A1685" s="1"/>
      <c r="B1685" s="1"/>
      <c r="C1685" s="1"/>
      <c r="D1685" s="1" t="s">
        <v>25</v>
      </c>
      <c r="E1685" s="1" t="s">
        <v>25</v>
      </c>
      <c r="F1685" s="1" t="s">
        <v>25</v>
      </c>
      <c r="G1685" s="1" t="s">
        <v>25</v>
      </c>
      <c r="H1685" s="1" t="s">
        <v>25</v>
      </c>
      <c r="M1685" s="1"/>
      <c r="N1685" s="1"/>
      <c r="O1685" s="1"/>
      <c r="P1685" s="1"/>
      <c r="Q1685" s="1"/>
      <c r="S1685" s="1" t="s">
        <v>25</v>
      </c>
      <c r="T1685" s="1" t="s">
        <v>25</v>
      </c>
      <c r="U1685" s="1" t="s">
        <v>25</v>
      </c>
      <c r="V1685" s="1" t="s">
        <v>25</v>
      </c>
      <c r="W1685" s="1" t="s">
        <v>25</v>
      </c>
      <c r="Y1685" s="1" t="str">
        <f>IFERROR(__xludf.DUMMYFUNCTION("UNIQUE(S1685:W1685, TRUE)"),"")</f>
        <v/>
      </c>
      <c r="AE1685" s="1" t="str">
        <f t="shared" ref="AE1685:AI1685" si="1685">IF($A1685&lt;&gt;"", COUNTIF($D1685:$H1685, "=" &amp; Y1685),"")</f>
        <v/>
      </c>
      <c r="AF1685" s="1" t="str">
        <f t="shared" si="1685"/>
        <v/>
      </c>
      <c r="AG1685" s="1" t="str">
        <f t="shared" si="1685"/>
        <v/>
      </c>
      <c r="AH1685" s="1" t="str">
        <f t="shared" si="1685"/>
        <v/>
      </c>
      <c r="AI1685" s="1" t="str">
        <f t="shared" si="1685"/>
        <v/>
      </c>
      <c r="AJ1685" s="1" t="str">
        <f t="shared" si="3"/>
        <v/>
      </c>
      <c r="AL1685" s="1" t="str">
        <f>IFERROR(__xludf.DUMMYFUNCTION("IFERROR(TRANSPOSE(SORT(TRANSPOSE(FILTER(AE1685:AI1685, AE1685:AI1685&lt;&gt;0)),1, FALSE)))"),"")</f>
        <v/>
      </c>
      <c r="AM1685" s="1" t="str">
        <f>IFERROR(__xludf.DUMMYFUNCTION("""COMPUTED_VALUE"""),"")</f>
        <v/>
      </c>
      <c r="AN1685" s="1" t="str">
        <f>IFERROR(__xludf.DUMMYFUNCTION("""COMPUTED_VALUE"""),"")</f>
        <v/>
      </c>
      <c r="AO1685" s="1" t="str">
        <f>IFERROR(__xludf.DUMMYFUNCTION("""COMPUTED_VALUE"""),"")</f>
        <v/>
      </c>
      <c r="AP1685" s="1" t="str">
        <f>IFERROR(__xludf.DUMMYFUNCTION("""COMPUTED_VALUE"""),"")</f>
        <v/>
      </c>
      <c r="AR1685" s="1" t="s">
        <v>25</v>
      </c>
      <c r="AS1685" s="1" t="s">
        <v>25</v>
      </c>
      <c r="AT1685" s="1" t="s">
        <v>25</v>
      </c>
      <c r="AU1685" s="1" t="s">
        <v>25</v>
      </c>
      <c r="AV1685" s="1" t="s">
        <v>25</v>
      </c>
      <c r="AY1685" s="1" t="s">
        <v>25</v>
      </c>
      <c r="AZ1685" s="1" t="s">
        <v>25</v>
      </c>
      <c r="BA1685" s="1" t="s">
        <v>25</v>
      </c>
      <c r="BB1685" s="1" t="s">
        <v>25</v>
      </c>
      <c r="BC1685" s="1" t="s">
        <v>25</v>
      </c>
      <c r="BD1685" s="1"/>
      <c r="BE1685" s="1"/>
      <c r="BF1685" s="1"/>
      <c r="BG1685" s="1"/>
      <c r="BH1685" s="1"/>
      <c r="BI1685" s="1"/>
      <c r="BJ1685" s="1"/>
      <c r="BL1685" s="1" t="s">
        <v>25</v>
      </c>
    </row>
    <row r="1686" ht="15.75" customHeight="1">
      <c r="A1686" s="1"/>
      <c r="B1686" s="1"/>
      <c r="C1686" s="1"/>
      <c r="D1686" s="1" t="s">
        <v>25</v>
      </c>
      <c r="E1686" s="1" t="s">
        <v>25</v>
      </c>
      <c r="F1686" s="1" t="s">
        <v>25</v>
      </c>
      <c r="G1686" s="1" t="s">
        <v>25</v>
      </c>
      <c r="H1686" s="1" t="s">
        <v>25</v>
      </c>
      <c r="M1686" s="1"/>
      <c r="N1686" s="1"/>
      <c r="O1686" s="1"/>
      <c r="P1686" s="1"/>
      <c r="Q1686" s="1"/>
      <c r="S1686" s="1" t="s">
        <v>25</v>
      </c>
      <c r="T1686" s="1" t="s">
        <v>25</v>
      </c>
      <c r="U1686" s="1" t="s">
        <v>25</v>
      </c>
      <c r="V1686" s="1" t="s">
        <v>25</v>
      </c>
      <c r="W1686" s="1" t="s">
        <v>25</v>
      </c>
      <c r="Y1686" s="1" t="str">
        <f>IFERROR(__xludf.DUMMYFUNCTION("UNIQUE(S1686:W1686, TRUE)"),"")</f>
        <v/>
      </c>
      <c r="AE1686" s="1" t="str">
        <f t="shared" ref="AE1686:AI1686" si="1686">IF($A1686&lt;&gt;"", COUNTIF($D1686:$H1686, "=" &amp; Y1686),"")</f>
        <v/>
      </c>
      <c r="AF1686" s="1" t="str">
        <f t="shared" si="1686"/>
        <v/>
      </c>
      <c r="AG1686" s="1" t="str">
        <f t="shared" si="1686"/>
        <v/>
      </c>
      <c r="AH1686" s="1" t="str">
        <f t="shared" si="1686"/>
        <v/>
      </c>
      <c r="AI1686" s="1" t="str">
        <f t="shared" si="1686"/>
        <v/>
      </c>
      <c r="AJ1686" s="1" t="str">
        <f t="shared" si="3"/>
        <v/>
      </c>
      <c r="AL1686" s="1" t="str">
        <f>IFERROR(__xludf.DUMMYFUNCTION("IFERROR(TRANSPOSE(SORT(TRANSPOSE(FILTER(AE1686:AI1686, AE1686:AI1686&lt;&gt;0)),1, FALSE)))"),"")</f>
        <v/>
      </c>
      <c r="AM1686" s="1" t="str">
        <f>IFERROR(__xludf.DUMMYFUNCTION("""COMPUTED_VALUE"""),"")</f>
        <v/>
      </c>
      <c r="AN1686" s="1" t="str">
        <f>IFERROR(__xludf.DUMMYFUNCTION("""COMPUTED_VALUE"""),"")</f>
        <v/>
      </c>
      <c r="AO1686" s="1" t="str">
        <f>IFERROR(__xludf.DUMMYFUNCTION("""COMPUTED_VALUE"""),"")</f>
        <v/>
      </c>
      <c r="AP1686" s="1" t="str">
        <f>IFERROR(__xludf.DUMMYFUNCTION("""COMPUTED_VALUE"""),"")</f>
        <v/>
      </c>
      <c r="AR1686" s="1" t="s">
        <v>25</v>
      </c>
      <c r="AS1686" s="1" t="s">
        <v>25</v>
      </c>
      <c r="AT1686" s="1" t="s">
        <v>25</v>
      </c>
      <c r="AU1686" s="1" t="s">
        <v>25</v>
      </c>
      <c r="AV1686" s="1" t="s">
        <v>25</v>
      </c>
      <c r="AY1686" s="1" t="s">
        <v>25</v>
      </c>
      <c r="AZ1686" s="1" t="s">
        <v>25</v>
      </c>
      <c r="BA1686" s="1" t="s">
        <v>25</v>
      </c>
      <c r="BB1686" s="1" t="s">
        <v>25</v>
      </c>
      <c r="BC1686" s="1" t="s">
        <v>25</v>
      </c>
      <c r="BD1686" s="1"/>
      <c r="BE1686" s="1"/>
      <c r="BF1686" s="1"/>
      <c r="BG1686" s="1"/>
      <c r="BH1686" s="1"/>
      <c r="BI1686" s="1"/>
      <c r="BJ1686" s="1"/>
      <c r="BL1686" s="1" t="s">
        <v>25</v>
      </c>
    </row>
    <row r="1687" ht="15.75" customHeight="1">
      <c r="A1687" s="1"/>
      <c r="B1687" s="1"/>
      <c r="C1687" s="1"/>
      <c r="D1687" s="1" t="s">
        <v>25</v>
      </c>
      <c r="E1687" s="1" t="s">
        <v>25</v>
      </c>
      <c r="F1687" s="1" t="s">
        <v>25</v>
      </c>
      <c r="G1687" s="1" t="s">
        <v>25</v>
      </c>
      <c r="H1687" s="1" t="s">
        <v>25</v>
      </c>
      <c r="M1687" s="1"/>
      <c r="N1687" s="1"/>
      <c r="O1687" s="1"/>
      <c r="P1687" s="1"/>
      <c r="Q1687" s="1"/>
      <c r="S1687" s="1" t="s">
        <v>25</v>
      </c>
      <c r="T1687" s="1" t="s">
        <v>25</v>
      </c>
      <c r="U1687" s="1" t="s">
        <v>25</v>
      </c>
      <c r="V1687" s="1" t="s">
        <v>25</v>
      </c>
      <c r="W1687" s="1" t="s">
        <v>25</v>
      </c>
      <c r="Y1687" s="1" t="str">
        <f>IFERROR(__xludf.DUMMYFUNCTION("UNIQUE(S1687:W1687, TRUE)"),"")</f>
        <v/>
      </c>
      <c r="AE1687" s="1" t="str">
        <f t="shared" ref="AE1687:AI1687" si="1687">IF($A1687&lt;&gt;"", COUNTIF($D1687:$H1687, "=" &amp; Y1687),"")</f>
        <v/>
      </c>
      <c r="AF1687" s="1" t="str">
        <f t="shared" si="1687"/>
        <v/>
      </c>
      <c r="AG1687" s="1" t="str">
        <f t="shared" si="1687"/>
        <v/>
      </c>
      <c r="AH1687" s="1" t="str">
        <f t="shared" si="1687"/>
        <v/>
      </c>
      <c r="AI1687" s="1" t="str">
        <f t="shared" si="1687"/>
        <v/>
      </c>
      <c r="AJ1687" s="1" t="str">
        <f t="shared" si="3"/>
        <v/>
      </c>
      <c r="AL1687" s="1" t="str">
        <f>IFERROR(__xludf.DUMMYFUNCTION("IFERROR(TRANSPOSE(SORT(TRANSPOSE(FILTER(AE1687:AI1687, AE1687:AI1687&lt;&gt;0)),1, FALSE)))"),"")</f>
        <v/>
      </c>
      <c r="AM1687" s="1" t="str">
        <f>IFERROR(__xludf.DUMMYFUNCTION("""COMPUTED_VALUE"""),"")</f>
        <v/>
      </c>
      <c r="AN1687" s="1" t="str">
        <f>IFERROR(__xludf.DUMMYFUNCTION("""COMPUTED_VALUE"""),"")</f>
        <v/>
      </c>
      <c r="AO1687" s="1" t="str">
        <f>IFERROR(__xludf.DUMMYFUNCTION("""COMPUTED_VALUE"""),"")</f>
        <v/>
      </c>
      <c r="AP1687" s="1" t="str">
        <f>IFERROR(__xludf.DUMMYFUNCTION("""COMPUTED_VALUE"""),"")</f>
        <v/>
      </c>
      <c r="AR1687" s="1" t="s">
        <v>25</v>
      </c>
      <c r="AS1687" s="1" t="s">
        <v>25</v>
      </c>
      <c r="AT1687" s="1" t="s">
        <v>25</v>
      </c>
      <c r="AU1687" s="1" t="s">
        <v>25</v>
      </c>
      <c r="AV1687" s="1" t="s">
        <v>25</v>
      </c>
      <c r="AY1687" s="1" t="s">
        <v>25</v>
      </c>
      <c r="AZ1687" s="1" t="s">
        <v>25</v>
      </c>
      <c r="BA1687" s="1" t="s">
        <v>25</v>
      </c>
      <c r="BB1687" s="1" t="s">
        <v>25</v>
      </c>
      <c r="BC1687" s="1" t="s">
        <v>25</v>
      </c>
      <c r="BD1687" s="1"/>
      <c r="BE1687" s="1"/>
      <c r="BF1687" s="1"/>
      <c r="BG1687" s="1"/>
      <c r="BH1687" s="1"/>
      <c r="BI1687" s="1"/>
      <c r="BJ1687" s="1"/>
      <c r="BL1687" s="1" t="s">
        <v>25</v>
      </c>
    </row>
    <row r="1688" ht="15.75" customHeight="1">
      <c r="A1688" s="1"/>
      <c r="B1688" s="1"/>
      <c r="C1688" s="1"/>
      <c r="D1688" s="1" t="s">
        <v>25</v>
      </c>
      <c r="E1688" s="1" t="s">
        <v>25</v>
      </c>
      <c r="F1688" s="1" t="s">
        <v>25</v>
      </c>
      <c r="G1688" s="1" t="s">
        <v>25</v>
      </c>
      <c r="H1688" s="1" t="s">
        <v>25</v>
      </c>
      <c r="M1688" s="1"/>
      <c r="N1688" s="1"/>
      <c r="O1688" s="1"/>
      <c r="P1688" s="1"/>
      <c r="Q1688" s="1"/>
      <c r="S1688" s="1" t="s">
        <v>25</v>
      </c>
      <c r="T1688" s="1" t="s">
        <v>25</v>
      </c>
      <c r="U1688" s="1" t="s">
        <v>25</v>
      </c>
      <c r="V1688" s="1" t="s">
        <v>25</v>
      </c>
      <c r="W1688" s="1" t="s">
        <v>25</v>
      </c>
      <c r="Y1688" s="1" t="str">
        <f>IFERROR(__xludf.DUMMYFUNCTION("UNIQUE(S1688:W1688, TRUE)"),"")</f>
        <v/>
      </c>
      <c r="AE1688" s="1" t="str">
        <f t="shared" ref="AE1688:AI1688" si="1688">IF($A1688&lt;&gt;"", COUNTIF($D1688:$H1688, "=" &amp; Y1688),"")</f>
        <v/>
      </c>
      <c r="AF1688" s="1" t="str">
        <f t="shared" si="1688"/>
        <v/>
      </c>
      <c r="AG1688" s="1" t="str">
        <f t="shared" si="1688"/>
        <v/>
      </c>
      <c r="AH1688" s="1" t="str">
        <f t="shared" si="1688"/>
        <v/>
      </c>
      <c r="AI1688" s="1" t="str">
        <f t="shared" si="1688"/>
        <v/>
      </c>
      <c r="AJ1688" s="1" t="str">
        <f t="shared" si="3"/>
        <v/>
      </c>
      <c r="AL1688" s="1" t="str">
        <f>IFERROR(__xludf.DUMMYFUNCTION("IFERROR(TRANSPOSE(SORT(TRANSPOSE(FILTER(AE1688:AI1688, AE1688:AI1688&lt;&gt;0)),1, FALSE)))"),"")</f>
        <v/>
      </c>
      <c r="AM1688" s="1" t="str">
        <f>IFERROR(__xludf.DUMMYFUNCTION("""COMPUTED_VALUE"""),"")</f>
        <v/>
      </c>
      <c r="AN1688" s="1" t="str">
        <f>IFERROR(__xludf.DUMMYFUNCTION("""COMPUTED_VALUE"""),"")</f>
        <v/>
      </c>
      <c r="AO1688" s="1" t="str">
        <f>IFERROR(__xludf.DUMMYFUNCTION("""COMPUTED_VALUE"""),"")</f>
        <v/>
      </c>
      <c r="AP1688" s="1" t="str">
        <f>IFERROR(__xludf.DUMMYFUNCTION("""COMPUTED_VALUE"""),"")</f>
        <v/>
      </c>
      <c r="AR1688" s="1" t="s">
        <v>25</v>
      </c>
      <c r="AS1688" s="1" t="s">
        <v>25</v>
      </c>
      <c r="AT1688" s="1" t="s">
        <v>25</v>
      </c>
      <c r="AU1688" s="1" t="s">
        <v>25</v>
      </c>
      <c r="AV1688" s="1" t="s">
        <v>25</v>
      </c>
      <c r="AY1688" s="1" t="s">
        <v>25</v>
      </c>
      <c r="AZ1688" s="1" t="s">
        <v>25</v>
      </c>
      <c r="BA1688" s="1" t="s">
        <v>25</v>
      </c>
      <c r="BB1688" s="1" t="s">
        <v>25</v>
      </c>
      <c r="BC1688" s="1" t="s">
        <v>25</v>
      </c>
      <c r="BD1688" s="1"/>
      <c r="BE1688" s="1"/>
      <c r="BF1688" s="1"/>
      <c r="BG1688" s="1"/>
      <c r="BH1688" s="1"/>
      <c r="BI1688" s="1"/>
      <c r="BJ1688" s="1"/>
      <c r="BL1688" s="1" t="s">
        <v>25</v>
      </c>
    </row>
    <row r="1689" ht="15.75" customHeight="1">
      <c r="A1689" s="1"/>
      <c r="B1689" s="1"/>
      <c r="C1689" s="1"/>
      <c r="D1689" s="1" t="s">
        <v>25</v>
      </c>
      <c r="E1689" s="1" t="s">
        <v>25</v>
      </c>
      <c r="F1689" s="1" t="s">
        <v>25</v>
      </c>
      <c r="G1689" s="1" t="s">
        <v>25</v>
      </c>
      <c r="H1689" s="1" t="s">
        <v>25</v>
      </c>
      <c r="M1689" s="1"/>
      <c r="N1689" s="1"/>
      <c r="O1689" s="1"/>
      <c r="P1689" s="1"/>
      <c r="Q1689" s="1"/>
      <c r="S1689" s="1" t="s">
        <v>25</v>
      </c>
      <c r="T1689" s="1" t="s">
        <v>25</v>
      </c>
      <c r="U1689" s="1" t="s">
        <v>25</v>
      </c>
      <c r="V1689" s="1" t="s">
        <v>25</v>
      </c>
      <c r="W1689" s="1" t="s">
        <v>25</v>
      </c>
      <c r="Y1689" s="1" t="str">
        <f>IFERROR(__xludf.DUMMYFUNCTION("UNIQUE(S1689:W1689, TRUE)"),"")</f>
        <v/>
      </c>
      <c r="AE1689" s="1" t="str">
        <f t="shared" ref="AE1689:AI1689" si="1689">IF($A1689&lt;&gt;"", COUNTIF($D1689:$H1689, "=" &amp; Y1689),"")</f>
        <v/>
      </c>
      <c r="AF1689" s="1" t="str">
        <f t="shared" si="1689"/>
        <v/>
      </c>
      <c r="AG1689" s="1" t="str">
        <f t="shared" si="1689"/>
        <v/>
      </c>
      <c r="AH1689" s="1" t="str">
        <f t="shared" si="1689"/>
        <v/>
      </c>
      <c r="AI1689" s="1" t="str">
        <f t="shared" si="1689"/>
        <v/>
      </c>
      <c r="AJ1689" s="1" t="str">
        <f t="shared" si="3"/>
        <v/>
      </c>
      <c r="AL1689" s="1" t="str">
        <f>IFERROR(__xludf.DUMMYFUNCTION("IFERROR(TRANSPOSE(SORT(TRANSPOSE(FILTER(AE1689:AI1689, AE1689:AI1689&lt;&gt;0)),1, FALSE)))"),"")</f>
        <v/>
      </c>
      <c r="AM1689" s="1" t="str">
        <f>IFERROR(__xludf.DUMMYFUNCTION("""COMPUTED_VALUE"""),"")</f>
        <v/>
      </c>
      <c r="AN1689" s="1" t="str">
        <f>IFERROR(__xludf.DUMMYFUNCTION("""COMPUTED_VALUE"""),"")</f>
        <v/>
      </c>
      <c r="AO1689" s="1" t="str">
        <f>IFERROR(__xludf.DUMMYFUNCTION("""COMPUTED_VALUE"""),"")</f>
        <v/>
      </c>
      <c r="AP1689" s="1" t="str">
        <f>IFERROR(__xludf.DUMMYFUNCTION("""COMPUTED_VALUE"""),"")</f>
        <v/>
      </c>
      <c r="AR1689" s="1" t="s">
        <v>25</v>
      </c>
      <c r="AS1689" s="1" t="s">
        <v>25</v>
      </c>
      <c r="AT1689" s="1" t="s">
        <v>25</v>
      </c>
      <c r="AU1689" s="1" t="s">
        <v>25</v>
      </c>
      <c r="AV1689" s="1" t="s">
        <v>25</v>
      </c>
      <c r="AY1689" s="1" t="s">
        <v>25</v>
      </c>
      <c r="AZ1689" s="1" t="s">
        <v>25</v>
      </c>
      <c r="BA1689" s="1" t="s">
        <v>25</v>
      </c>
      <c r="BB1689" s="1" t="s">
        <v>25</v>
      </c>
      <c r="BC1689" s="1" t="s">
        <v>25</v>
      </c>
      <c r="BD1689" s="1"/>
      <c r="BE1689" s="1"/>
      <c r="BF1689" s="1"/>
      <c r="BG1689" s="1"/>
      <c r="BH1689" s="1"/>
      <c r="BI1689" s="1"/>
      <c r="BJ1689" s="1"/>
      <c r="BL1689" s="1" t="s">
        <v>25</v>
      </c>
    </row>
    <row r="1690" ht="15.75" customHeight="1">
      <c r="A1690" s="1"/>
      <c r="B1690" s="1"/>
      <c r="C1690" s="1"/>
      <c r="D1690" s="1" t="s">
        <v>25</v>
      </c>
      <c r="E1690" s="1" t="s">
        <v>25</v>
      </c>
      <c r="F1690" s="1" t="s">
        <v>25</v>
      </c>
      <c r="G1690" s="1" t="s">
        <v>25</v>
      </c>
      <c r="H1690" s="1" t="s">
        <v>25</v>
      </c>
      <c r="M1690" s="1"/>
      <c r="N1690" s="1"/>
      <c r="O1690" s="1"/>
      <c r="P1690" s="1"/>
      <c r="Q1690" s="1"/>
      <c r="S1690" s="1" t="s">
        <v>25</v>
      </c>
      <c r="T1690" s="1" t="s">
        <v>25</v>
      </c>
      <c r="U1690" s="1" t="s">
        <v>25</v>
      </c>
      <c r="V1690" s="1" t="s">
        <v>25</v>
      </c>
      <c r="W1690" s="1" t="s">
        <v>25</v>
      </c>
      <c r="Y1690" s="1" t="str">
        <f>IFERROR(__xludf.DUMMYFUNCTION("UNIQUE(S1690:W1690, TRUE)"),"")</f>
        <v/>
      </c>
      <c r="AE1690" s="1" t="str">
        <f t="shared" ref="AE1690:AI1690" si="1690">IF($A1690&lt;&gt;"", COUNTIF($D1690:$H1690, "=" &amp; Y1690),"")</f>
        <v/>
      </c>
      <c r="AF1690" s="1" t="str">
        <f t="shared" si="1690"/>
        <v/>
      </c>
      <c r="AG1690" s="1" t="str">
        <f t="shared" si="1690"/>
        <v/>
      </c>
      <c r="AH1690" s="1" t="str">
        <f t="shared" si="1690"/>
        <v/>
      </c>
      <c r="AI1690" s="1" t="str">
        <f t="shared" si="1690"/>
        <v/>
      </c>
      <c r="AJ1690" s="1" t="str">
        <f t="shared" si="3"/>
        <v/>
      </c>
      <c r="AL1690" s="1" t="str">
        <f>IFERROR(__xludf.DUMMYFUNCTION("IFERROR(TRANSPOSE(SORT(TRANSPOSE(FILTER(AE1690:AI1690, AE1690:AI1690&lt;&gt;0)),1, FALSE)))"),"")</f>
        <v/>
      </c>
      <c r="AM1690" s="1" t="str">
        <f>IFERROR(__xludf.DUMMYFUNCTION("""COMPUTED_VALUE"""),"")</f>
        <v/>
      </c>
      <c r="AN1690" s="1" t="str">
        <f>IFERROR(__xludf.DUMMYFUNCTION("""COMPUTED_VALUE"""),"")</f>
        <v/>
      </c>
      <c r="AO1690" s="1" t="str">
        <f>IFERROR(__xludf.DUMMYFUNCTION("""COMPUTED_VALUE"""),"")</f>
        <v/>
      </c>
      <c r="AP1690" s="1" t="str">
        <f>IFERROR(__xludf.DUMMYFUNCTION("""COMPUTED_VALUE"""),"")</f>
        <v/>
      </c>
      <c r="AR1690" s="1" t="s">
        <v>25</v>
      </c>
      <c r="AS1690" s="1" t="s">
        <v>25</v>
      </c>
      <c r="AT1690" s="1" t="s">
        <v>25</v>
      </c>
      <c r="AU1690" s="1" t="s">
        <v>25</v>
      </c>
      <c r="AV1690" s="1" t="s">
        <v>25</v>
      </c>
      <c r="AY1690" s="1" t="s">
        <v>25</v>
      </c>
      <c r="AZ1690" s="1" t="s">
        <v>25</v>
      </c>
      <c r="BA1690" s="1" t="s">
        <v>25</v>
      </c>
      <c r="BB1690" s="1" t="s">
        <v>25</v>
      </c>
      <c r="BC1690" s="1" t="s">
        <v>25</v>
      </c>
      <c r="BD1690" s="1"/>
      <c r="BE1690" s="1"/>
      <c r="BF1690" s="1"/>
      <c r="BG1690" s="1"/>
      <c r="BH1690" s="1"/>
      <c r="BI1690" s="1"/>
      <c r="BJ1690" s="1"/>
      <c r="BL1690" s="1" t="s">
        <v>25</v>
      </c>
    </row>
    <row r="1691" ht="15.75" customHeight="1">
      <c r="A1691" s="1"/>
      <c r="B1691" s="1"/>
      <c r="C1691" s="1"/>
      <c r="D1691" s="1" t="s">
        <v>25</v>
      </c>
      <c r="E1691" s="1" t="s">
        <v>25</v>
      </c>
      <c r="F1691" s="1" t="s">
        <v>25</v>
      </c>
      <c r="G1691" s="1" t="s">
        <v>25</v>
      </c>
      <c r="H1691" s="1" t="s">
        <v>25</v>
      </c>
      <c r="M1691" s="1"/>
      <c r="N1691" s="1"/>
      <c r="O1691" s="1"/>
      <c r="P1691" s="1"/>
      <c r="Q1691" s="1"/>
      <c r="S1691" s="1" t="s">
        <v>25</v>
      </c>
      <c r="T1691" s="1" t="s">
        <v>25</v>
      </c>
      <c r="U1691" s="1" t="s">
        <v>25</v>
      </c>
      <c r="V1691" s="1" t="s">
        <v>25</v>
      </c>
      <c r="W1691" s="1" t="s">
        <v>25</v>
      </c>
      <c r="Y1691" s="1" t="str">
        <f>IFERROR(__xludf.DUMMYFUNCTION("UNIQUE(S1691:W1691, TRUE)"),"")</f>
        <v/>
      </c>
      <c r="AE1691" s="1" t="str">
        <f t="shared" ref="AE1691:AI1691" si="1691">IF($A1691&lt;&gt;"", COUNTIF($D1691:$H1691, "=" &amp; Y1691),"")</f>
        <v/>
      </c>
      <c r="AF1691" s="1" t="str">
        <f t="shared" si="1691"/>
        <v/>
      </c>
      <c r="AG1691" s="1" t="str">
        <f t="shared" si="1691"/>
        <v/>
      </c>
      <c r="AH1691" s="1" t="str">
        <f t="shared" si="1691"/>
        <v/>
      </c>
      <c r="AI1691" s="1" t="str">
        <f t="shared" si="1691"/>
        <v/>
      </c>
      <c r="AJ1691" s="1" t="str">
        <f t="shared" si="3"/>
        <v/>
      </c>
      <c r="AL1691" s="1" t="str">
        <f>IFERROR(__xludf.DUMMYFUNCTION("IFERROR(TRANSPOSE(SORT(TRANSPOSE(FILTER(AE1691:AI1691, AE1691:AI1691&lt;&gt;0)),1, FALSE)))"),"")</f>
        <v/>
      </c>
      <c r="AM1691" s="1" t="str">
        <f>IFERROR(__xludf.DUMMYFUNCTION("""COMPUTED_VALUE"""),"")</f>
        <v/>
      </c>
      <c r="AN1691" s="1" t="str">
        <f>IFERROR(__xludf.DUMMYFUNCTION("""COMPUTED_VALUE"""),"")</f>
        <v/>
      </c>
      <c r="AO1691" s="1" t="str">
        <f>IFERROR(__xludf.DUMMYFUNCTION("""COMPUTED_VALUE"""),"")</f>
        <v/>
      </c>
      <c r="AP1691" s="1" t="str">
        <f>IFERROR(__xludf.DUMMYFUNCTION("""COMPUTED_VALUE"""),"")</f>
        <v/>
      </c>
      <c r="AR1691" s="1" t="s">
        <v>25</v>
      </c>
      <c r="AS1691" s="1" t="s">
        <v>25</v>
      </c>
      <c r="AT1691" s="1" t="s">
        <v>25</v>
      </c>
      <c r="AU1691" s="1" t="s">
        <v>25</v>
      </c>
      <c r="AV1691" s="1" t="s">
        <v>25</v>
      </c>
      <c r="AY1691" s="1" t="s">
        <v>25</v>
      </c>
      <c r="AZ1691" s="1" t="s">
        <v>25</v>
      </c>
      <c r="BA1691" s="1" t="s">
        <v>25</v>
      </c>
      <c r="BB1691" s="1" t="s">
        <v>25</v>
      </c>
      <c r="BC1691" s="1" t="s">
        <v>25</v>
      </c>
      <c r="BD1691" s="1"/>
      <c r="BE1691" s="1"/>
      <c r="BF1691" s="1"/>
      <c r="BG1691" s="1"/>
      <c r="BH1691" s="1"/>
      <c r="BI1691" s="1"/>
      <c r="BJ1691" s="1"/>
      <c r="BL1691" s="1" t="s">
        <v>25</v>
      </c>
    </row>
    <row r="1692" ht="15.75" customHeight="1">
      <c r="A1692" s="1"/>
      <c r="B1692" s="1"/>
      <c r="C1692" s="1"/>
      <c r="D1692" s="1" t="s">
        <v>25</v>
      </c>
      <c r="E1692" s="1" t="s">
        <v>25</v>
      </c>
      <c r="F1692" s="1" t="s">
        <v>25</v>
      </c>
      <c r="G1692" s="1" t="s">
        <v>25</v>
      </c>
      <c r="H1692" s="1" t="s">
        <v>25</v>
      </c>
      <c r="M1692" s="1"/>
      <c r="N1692" s="1"/>
      <c r="O1692" s="1"/>
      <c r="P1692" s="1"/>
      <c r="Q1692" s="1"/>
      <c r="S1692" s="1" t="s">
        <v>25</v>
      </c>
      <c r="T1692" s="1" t="s">
        <v>25</v>
      </c>
      <c r="U1692" s="1" t="s">
        <v>25</v>
      </c>
      <c r="V1692" s="1" t="s">
        <v>25</v>
      </c>
      <c r="W1692" s="1" t="s">
        <v>25</v>
      </c>
      <c r="Y1692" s="1" t="str">
        <f>IFERROR(__xludf.DUMMYFUNCTION("UNIQUE(S1692:W1692, TRUE)"),"")</f>
        <v/>
      </c>
      <c r="AE1692" s="1" t="str">
        <f t="shared" ref="AE1692:AI1692" si="1692">IF($A1692&lt;&gt;"", COUNTIF($D1692:$H1692, "=" &amp; Y1692),"")</f>
        <v/>
      </c>
      <c r="AF1692" s="1" t="str">
        <f t="shared" si="1692"/>
        <v/>
      </c>
      <c r="AG1692" s="1" t="str">
        <f t="shared" si="1692"/>
        <v/>
      </c>
      <c r="AH1692" s="1" t="str">
        <f t="shared" si="1692"/>
        <v/>
      </c>
      <c r="AI1692" s="1" t="str">
        <f t="shared" si="1692"/>
        <v/>
      </c>
      <c r="AJ1692" s="1" t="str">
        <f t="shared" si="3"/>
        <v/>
      </c>
      <c r="AL1692" s="1" t="str">
        <f>IFERROR(__xludf.DUMMYFUNCTION("IFERROR(TRANSPOSE(SORT(TRANSPOSE(FILTER(AE1692:AI1692, AE1692:AI1692&lt;&gt;0)),1, FALSE)))"),"")</f>
        <v/>
      </c>
      <c r="AM1692" s="1" t="str">
        <f>IFERROR(__xludf.DUMMYFUNCTION("""COMPUTED_VALUE"""),"")</f>
        <v/>
      </c>
      <c r="AN1692" s="1" t="str">
        <f>IFERROR(__xludf.DUMMYFUNCTION("""COMPUTED_VALUE"""),"")</f>
        <v/>
      </c>
      <c r="AO1692" s="1" t="str">
        <f>IFERROR(__xludf.DUMMYFUNCTION("""COMPUTED_VALUE"""),"")</f>
        <v/>
      </c>
      <c r="AP1692" s="1" t="str">
        <f>IFERROR(__xludf.DUMMYFUNCTION("""COMPUTED_VALUE"""),"")</f>
        <v/>
      </c>
      <c r="AR1692" s="1" t="s">
        <v>25</v>
      </c>
      <c r="AS1692" s="1" t="s">
        <v>25</v>
      </c>
      <c r="AT1692" s="1" t="s">
        <v>25</v>
      </c>
      <c r="AU1692" s="1" t="s">
        <v>25</v>
      </c>
      <c r="AV1692" s="1" t="s">
        <v>25</v>
      </c>
      <c r="AY1692" s="1" t="s">
        <v>25</v>
      </c>
      <c r="AZ1692" s="1" t="s">
        <v>25</v>
      </c>
      <c r="BA1692" s="1" t="s">
        <v>25</v>
      </c>
      <c r="BB1692" s="1" t="s">
        <v>25</v>
      </c>
      <c r="BC1692" s="1" t="s">
        <v>25</v>
      </c>
      <c r="BD1692" s="1"/>
      <c r="BE1692" s="1"/>
      <c r="BF1692" s="1"/>
      <c r="BG1692" s="1"/>
      <c r="BH1692" s="1"/>
      <c r="BI1692" s="1"/>
      <c r="BJ1692" s="1"/>
      <c r="BL1692" s="1" t="s">
        <v>25</v>
      </c>
    </row>
    <row r="1693" ht="15.75" customHeight="1">
      <c r="A1693" s="1"/>
      <c r="B1693" s="1"/>
      <c r="C1693" s="1"/>
      <c r="D1693" s="1" t="s">
        <v>25</v>
      </c>
      <c r="E1693" s="1" t="s">
        <v>25</v>
      </c>
      <c r="F1693" s="1" t="s">
        <v>25</v>
      </c>
      <c r="G1693" s="1" t="s">
        <v>25</v>
      </c>
      <c r="H1693" s="1" t="s">
        <v>25</v>
      </c>
      <c r="M1693" s="1"/>
      <c r="N1693" s="1"/>
      <c r="O1693" s="1"/>
      <c r="P1693" s="1"/>
      <c r="Q1693" s="1"/>
      <c r="S1693" s="1" t="s">
        <v>25</v>
      </c>
      <c r="T1693" s="1" t="s">
        <v>25</v>
      </c>
      <c r="U1693" s="1" t="s">
        <v>25</v>
      </c>
      <c r="V1693" s="1" t="s">
        <v>25</v>
      </c>
      <c r="W1693" s="1" t="s">
        <v>25</v>
      </c>
      <c r="Y1693" s="1" t="str">
        <f>IFERROR(__xludf.DUMMYFUNCTION("UNIQUE(S1693:W1693, TRUE)"),"")</f>
        <v/>
      </c>
      <c r="AE1693" s="1" t="str">
        <f t="shared" ref="AE1693:AI1693" si="1693">IF($A1693&lt;&gt;"", COUNTIF($D1693:$H1693, "=" &amp; Y1693),"")</f>
        <v/>
      </c>
      <c r="AF1693" s="1" t="str">
        <f t="shared" si="1693"/>
        <v/>
      </c>
      <c r="AG1693" s="1" t="str">
        <f t="shared" si="1693"/>
        <v/>
      </c>
      <c r="AH1693" s="1" t="str">
        <f t="shared" si="1693"/>
        <v/>
      </c>
      <c r="AI1693" s="1" t="str">
        <f t="shared" si="1693"/>
        <v/>
      </c>
      <c r="AJ1693" s="1" t="str">
        <f t="shared" si="3"/>
        <v/>
      </c>
      <c r="AL1693" s="1" t="str">
        <f>IFERROR(__xludf.DUMMYFUNCTION("IFERROR(TRANSPOSE(SORT(TRANSPOSE(FILTER(AE1693:AI1693, AE1693:AI1693&lt;&gt;0)),1, FALSE)))"),"")</f>
        <v/>
      </c>
      <c r="AM1693" s="1" t="str">
        <f>IFERROR(__xludf.DUMMYFUNCTION("""COMPUTED_VALUE"""),"")</f>
        <v/>
      </c>
      <c r="AN1693" s="1" t="str">
        <f>IFERROR(__xludf.DUMMYFUNCTION("""COMPUTED_VALUE"""),"")</f>
        <v/>
      </c>
      <c r="AO1693" s="1" t="str">
        <f>IFERROR(__xludf.DUMMYFUNCTION("""COMPUTED_VALUE"""),"")</f>
        <v/>
      </c>
      <c r="AP1693" s="1" t="str">
        <f>IFERROR(__xludf.DUMMYFUNCTION("""COMPUTED_VALUE"""),"")</f>
        <v/>
      </c>
      <c r="AR1693" s="1" t="s">
        <v>25</v>
      </c>
      <c r="AS1693" s="1" t="s">
        <v>25</v>
      </c>
      <c r="AT1693" s="1" t="s">
        <v>25</v>
      </c>
      <c r="AU1693" s="1" t="s">
        <v>25</v>
      </c>
      <c r="AV1693" s="1" t="s">
        <v>25</v>
      </c>
      <c r="AY1693" s="1" t="s">
        <v>25</v>
      </c>
      <c r="AZ1693" s="1" t="s">
        <v>25</v>
      </c>
      <c r="BA1693" s="1" t="s">
        <v>25</v>
      </c>
      <c r="BB1693" s="1" t="s">
        <v>25</v>
      </c>
      <c r="BC1693" s="1" t="s">
        <v>25</v>
      </c>
      <c r="BD1693" s="1"/>
      <c r="BE1693" s="1"/>
      <c r="BF1693" s="1"/>
      <c r="BG1693" s="1"/>
      <c r="BH1693" s="1"/>
      <c r="BI1693" s="1"/>
      <c r="BJ1693" s="1"/>
      <c r="BL1693" s="1" t="s">
        <v>25</v>
      </c>
    </row>
    <row r="1694" ht="15.75" customHeight="1">
      <c r="A1694" s="1"/>
      <c r="B1694" s="1"/>
      <c r="C1694" s="1"/>
      <c r="D1694" s="1" t="s">
        <v>25</v>
      </c>
      <c r="E1694" s="1" t="s">
        <v>25</v>
      </c>
      <c r="F1694" s="1" t="s">
        <v>25</v>
      </c>
      <c r="G1694" s="1" t="s">
        <v>25</v>
      </c>
      <c r="H1694" s="1" t="s">
        <v>25</v>
      </c>
      <c r="M1694" s="1"/>
      <c r="N1694" s="1"/>
      <c r="O1694" s="1"/>
      <c r="P1694" s="1"/>
      <c r="Q1694" s="1"/>
      <c r="S1694" s="1" t="s">
        <v>25</v>
      </c>
      <c r="T1694" s="1" t="s">
        <v>25</v>
      </c>
      <c r="U1694" s="1" t="s">
        <v>25</v>
      </c>
      <c r="V1694" s="1" t="s">
        <v>25</v>
      </c>
      <c r="W1694" s="1" t="s">
        <v>25</v>
      </c>
      <c r="Y1694" s="1" t="str">
        <f>IFERROR(__xludf.DUMMYFUNCTION("UNIQUE(S1694:W1694, TRUE)"),"")</f>
        <v/>
      </c>
      <c r="AE1694" s="1" t="str">
        <f t="shared" ref="AE1694:AI1694" si="1694">IF($A1694&lt;&gt;"", COUNTIF($D1694:$H1694, "=" &amp; Y1694),"")</f>
        <v/>
      </c>
      <c r="AF1694" s="1" t="str">
        <f t="shared" si="1694"/>
        <v/>
      </c>
      <c r="AG1694" s="1" t="str">
        <f t="shared" si="1694"/>
        <v/>
      </c>
      <c r="AH1694" s="1" t="str">
        <f t="shared" si="1694"/>
        <v/>
      </c>
      <c r="AI1694" s="1" t="str">
        <f t="shared" si="1694"/>
        <v/>
      </c>
      <c r="AJ1694" s="1" t="str">
        <f t="shared" si="3"/>
        <v/>
      </c>
      <c r="AL1694" s="1" t="str">
        <f>IFERROR(__xludf.DUMMYFUNCTION("IFERROR(TRANSPOSE(SORT(TRANSPOSE(FILTER(AE1694:AI1694, AE1694:AI1694&lt;&gt;0)),1, FALSE)))"),"")</f>
        <v/>
      </c>
      <c r="AM1694" s="1" t="str">
        <f>IFERROR(__xludf.DUMMYFUNCTION("""COMPUTED_VALUE"""),"")</f>
        <v/>
      </c>
      <c r="AN1694" s="1" t="str">
        <f>IFERROR(__xludf.DUMMYFUNCTION("""COMPUTED_VALUE"""),"")</f>
        <v/>
      </c>
      <c r="AO1694" s="1" t="str">
        <f>IFERROR(__xludf.DUMMYFUNCTION("""COMPUTED_VALUE"""),"")</f>
        <v/>
      </c>
      <c r="AP1694" s="1" t="str">
        <f>IFERROR(__xludf.DUMMYFUNCTION("""COMPUTED_VALUE"""),"")</f>
        <v/>
      </c>
      <c r="AR1694" s="1" t="s">
        <v>25</v>
      </c>
      <c r="AS1694" s="1" t="s">
        <v>25</v>
      </c>
      <c r="AT1694" s="1" t="s">
        <v>25</v>
      </c>
      <c r="AU1694" s="1" t="s">
        <v>25</v>
      </c>
      <c r="AV1694" s="1" t="s">
        <v>25</v>
      </c>
      <c r="AY1694" s="1" t="s">
        <v>25</v>
      </c>
      <c r="AZ1694" s="1" t="s">
        <v>25</v>
      </c>
      <c r="BA1694" s="1" t="s">
        <v>25</v>
      </c>
      <c r="BB1694" s="1" t="s">
        <v>25</v>
      </c>
      <c r="BC1694" s="1" t="s">
        <v>25</v>
      </c>
      <c r="BD1694" s="1"/>
      <c r="BE1694" s="1"/>
      <c r="BF1694" s="1"/>
      <c r="BG1694" s="1"/>
      <c r="BH1694" s="1"/>
      <c r="BI1694" s="1"/>
      <c r="BJ1694" s="1"/>
      <c r="BL1694" s="1" t="s">
        <v>25</v>
      </c>
    </row>
    <row r="1695" ht="15.75" customHeight="1">
      <c r="A1695" s="1"/>
      <c r="B1695" s="1"/>
      <c r="C1695" s="1"/>
      <c r="D1695" s="1" t="s">
        <v>25</v>
      </c>
      <c r="E1695" s="1" t="s">
        <v>25</v>
      </c>
      <c r="F1695" s="1" t="s">
        <v>25</v>
      </c>
      <c r="G1695" s="1" t="s">
        <v>25</v>
      </c>
      <c r="H1695" s="1" t="s">
        <v>25</v>
      </c>
      <c r="M1695" s="1"/>
      <c r="N1695" s="1"/>
      <c r="O1695" s="1"/>
      <c r="P1695" s="1"/>
      <c r="Q1695" s="1"/>
      <c r="S1695" s="1" t="s">
        <v>25</v>
      </c>
      <c r="T1695" s="1" t="s">
        <v>25</v>
      </c>
      <c r="U1695" s="1" t="s">
        <v>25</v>
      </c>
      <c r="V1695" s="1" t="s">
        <v>25</v>
      </c>
      <c r="W1695" s="1" t="s">
        <v>25</v>
      </c>
      <c r="Y1695" s="1" t="str">
        <f>IFERROR(__xludf.DUMMYFUNCTION("UNIQUE(S1695:W1695, TRUE)"),"")</f>
        <v/>
      </c>
      <c r="AE1695" s="1" t="str">
        <f t="shared" ref="AE1695:AI1695" si="1695">IF($A1695&lt;&gt;"", COUNTIF($D1695:$H1695, "=" &amp; Y1695),"")</f>
        <v/>
      </c>
      <c r="AF1695" s="1" t="str">
        <f t="shared" si="1695"/>
        <v/>
      </c>
      <c r="AG1695" s="1" t="str">
        <f t="shared" si="1695"/>
        <v/>
      </c>
      <c r="AH1695" s="1" t="str">
        <f t="shared" si="1695"/>
        <v/>
      </c>
      <c r="AI1695" s="1" t="str">
        <f t="shared" si="1695"/>
        <v/>
      </c>
      <c r="AJ1695" s="1" t="str">
        <f t="shared" si="3"/>
        <v/>
      </c>
      <c r="AL1695" s="1" t="str">
        <f>IFERROR(__xludf.DUMMYFUNCTION("IFERROR(TRANSPOSE(SORT(TRANSPOSE(FILTER(AE1695:AI1695, AE1695:AI1695&lt;&gt;0)),1, FALSE)))"),"")</f>
        <v/>
      </c>
      <c r="AM1695" s="1" t="str">
        <f>IFERROR(__xludf.DUMMYFUNCTION("""COMPUTED_VALUE"""),"")</f>
        <v/>
      </c>
      <c r="AN1695" s="1" t="str">
        <f>IFERROR(__xludf.DUMMYFUNCTION("""COMPUTED_VALUE"""),"")</f>
        <v/>
      </c>
      <c r="AO1695" s="1" t="str">
        <f>IFERROR(__xludf.DUMMYFUNCTION("""COMPUTED_VALUE"""),"")</f>
        <v/>
      </c>
      <c r="AP1695" s="1" t="str">
        <f>IFERROR(__xludf.DUMMYFUNCTION("""COMPUTED_VALUE"""),"")</f>
        <v/>
      </c>
      <c r="AR1695" s="1" t="s">
        <v>25</v>
      </c>
      <c r="AS1695" s="1" t="s">
        <v>25</v>
      </c>
      <c r="AT1695" s="1" t="s">
        <v>25</v>
      </c>
      <c r="AU1695" s="1" t="s">
        <v>25</v>
      </c>
      <c r="AV1695" s="1" t="s">
        <v>25</v>
      </c>
      <c r="AY1695" s="1" t="s">
        <v>25</v>
      </c>
      <c r="AZ1695" s="1" t="s">
        <v>25</v>
      </c>
      <c r="BA1695" s="1" t="s">
        <v>25</v>
      </c>
      <c r="BB1695" s="1" t="s">
        <v>25</v>
      </c>
      <c r="BC1695" s="1" t="s">
        <v>25</v>
      </c>
      <c r="BD1695" s="1"/>
      <c r="BE1695" s="1"/>
      <c r="BF1695" s="1"/>
      <c r="BG1695" s="1"/>
      <c r="BH1695" s="1"/>
      <c r="BI1695" s="1"/>
      <c r="BJ1695" s="1"/>
      <c r="BL1695" s="1" t="s">
        <v>25</v>
      </c>
    </row>
    <row r="1696" ht="15.75" customHeight="1">
      <c r="A1696" s="1"/>
      <c r="B1696" s="1"/>
      <c r="C1696" s="1"/>
      <c r="D1696" s="1" t="s">
        <v>25</v>
      </c>
      <c r="E1696" s="1" t="s">
        <v>25</v>
      </c>
      <c r="F1696" s="1" t="s">
        <v>25</v>
      </c>
      <c r="G1696" s="1" t="s">
        <v>25</v>
      </c>
      <c r="H1696" s="1" t="s">
        <v>25</v>
      </c>
      <c r="M1696" s="1"/>
      <c r="N1696" s="1"/>
      <c r="O1696" s="1"/>
      <c r="P1696" s="1"/>
      <c r="Q1696" s="1"/>
      <c r="S1696" s="1" t="s">
        <v>25</v>
      </c>
      <c r="T1696" s="1" t="s">
        <v>25</v>
      </c>
      <c r="U1696" s="1" t="s">
        <v>25</v>
      </c>
      <c r="V1696" s="1" t="s">
        <v>25</v>
      </c>
      <c r="W1696" s="1" t="s">
        <v>25</v>
      </c>
      <c r="Y1696" s="1" t="str">
        <f>IFERROR(__xludf.DUMMYFUNCTION("UNIQUE(S1696:W1696, TRUE)"),"")</f>
        <v/>
      </c>
      <c r="AE1696" s="1" t="str">
        <f t="shared" ref="AE1696:AI1696" si="1696">IF($A1696&lt;&gt;"", COUNTIF($D1696:$H1696, "=" &amp; Y1696),"")</f>
        <v/>
      </c>
      <c r="AF1696" s="1" t="str">
        <f t="shared" si="1696"/>
        <v/>
      </c>
      <c r="AG1696" s="1" t="str">
        <f t="shared" si="1696"/>
        <v/>
      </c>
      <c r="AH1696" s="1" t="str">
        <f t="shared" si="1696"/>
        <v/>
      </c>
      <c r="AI1696" s="1" t="str">
        <f t="shared" si="1696"/>
        <v/>
      </c>
      <c r="AJ1696" s="1" t="str">
        <f t="shared" si="3"/>
        <v/>
      </c>
      <c r="AL1696" s="1" t="str">
        <f>IFERROR(__xludf.DUMMYFUNCTION("IFERROR(TRANSPOSE(SORT(TRANSPOSE(FILTER(AE1696:AI1696, AE1696:AI1696&lt;&gt;0)),1, FALSE)))"),"")</f>
        <v/>
      </c>
      <c r="AM1696" s="1" t="str">
        <f>IFERROR(__xludf.DUMMYFUNCTION("""COMPUTED_VALUE"""),"")</f>
        <v/>
      </c>
      <c r="AN1696" s="1" t="str">
        <f>IFERROR(__xludf.DUMMYFUNCTION("""COMPUTED_VALUE"""),"")</f>
        <v/>
      </c>
      <c r="AO1696" s="1" t="str">
        <f>IFERROR(__xludf.DUMMYFUNCTION("""COMPUTED_VALUE"""),"")</f>
        <v/>
      </c>
      <c r="AP1696" s="1" t="str">
        <f>IFERROR(__xludf.DUMMYFUNCTION("""COMPUTED_VALUE"""),"")</f>
        <v/>
      </c>
      <c r="AR1696" s="1" t="s">
        <v>25</v>
      </c>
      <c r="AS1696" s="1" t="s">
        <v>25</v>
      </c>
      <c r="AT1696" s="1" t="s">
        <v>25</v>
      </c>
      <c r="AU1696" s="1" t="s">
        <v>25</v>
      </c>
      <c r="AV1696" s="1" t="s">
        <v>25</v>
      </c>
      <c r="AY1696" s="1" t="s">
        <v>25</v>
      </c>
      <c r="AZ1696" s="1" t="s">
        <v>25</v>
      </c>
      <c r="BA1696" s="1" t="s">
        <v>25</v>
      </c>
      <c r="BB1696" s="1" t="s">
        <v>25</v>
      </c>
      <c r="BC1696" s="1" t="s">
        <v>25</v>
      </c>
      <c r="BD1696" s="1"/>
      <c r="BE1696" s="1"/>
      <c r="BF1696" s="1"/>
      <c r="BG1696" s="1"/>
      <c r="BH1696" s="1"/>
      <c r="BI1696" s="1"/>
      <c r="BJ1696" s="1"/>
      <c r="BL1696" s="1" t="s">
        <v>25</v>
      </c>
    </row>
    <row r="1697" ht="15.75" customHeight="1">
      <c r="A1697" s="1"/>
      <c r="B1697" s="1"/>
      <c r="C1697" s="1"/>
      <c r="D1697" s="1" t="s">
        <v>25</v>
      </c>
      <c r="E1697" s="1" t="s">
        <v>25</v>
      </c>
      <c r="F1697" s="1" t="s">
        <v>25</v>
      </c>
      <c r="G1697" s="1" t="s">
        <v>25</v>
      </c>
      <c r="H1697" s="1" t="s">
        <v>25</v>
      </c>
      <c r="M1697" s="1"/>
      <c r="N1697" s="1"/>
      <c r="O1697" s="1"/>
      <c r="P1697" s="1"/>
      <c r="Q1697" s="1"/>
      <c r="S1697" s="1" t="s">
        <v>25</v>
      </c>
      <c r="T1697" s="1" t="s">
        <v>25</v>
      </c>
      <c r="U1697" s="1" t="s">
        <v>25</v>
      </c>
      <c r="V1697" s="1" t="s">
        <v>25</v>
      </c>
      <c r="W1697" s="1" t="s">
        <v>25</v>
      </c>
      <c r="Y1697" s="1" t="str">
        <f>IFERROR(__xludf.DUMMYFUNCTION("UNIQUE(S1697:W1697, TRUE)"),"")</f>
        <v/>
      </c>
      <c r="AE1697" s="1" t="str">
        <f t="shared" ref="AE1697:AI1697" si="1697">IF($A1697&lt;&gt;"", COUNTIF($D1697:$H1697, "=" &amp; Y1697),"")</f>
        <v/>
      </c>
      <c r="AF1697" s="1" t="str">
        <f t="shared" si="1697"/>
        <v/>
      </c>
      <c r="AG1697" s="1" t="str">
        <f t="shared" si="1697"/>
        <v/>
      </c>
      <c r="AH1697" s="1" t="str">
        <f t="shared" si="1697"/>
        <v/>
      </c>
      <c r="AI1697" s="1" t="str">
        <f t="shared" si="1697"/>
        <v/>
      </c>
      <c r="AJ1697" s="1" t="str">
        <f t="shared" si="3"/>
        <v/>
      </c>
      <c r="AL1697" s="1" t="str">
        <f>IFERROR(__xludf.DUMMYFUNCTION("IFERROR(TRANSPOSE(SORT(TRANSPOSE(FILTER(AE1697:AI1697, AE1697:AI1697&lt;&gt;0)),1, FALSE)))"),"")</f>
        <v/>
      </c>
      <c r="AM1697" s="1" t="str">
        <f>IFERROR(__xludf.DUMMYFUNCTION("""COMPUTED_VALUE"""),"")</f>
        <v/>
      </c>
      <c r="AN1697" s="1" t="str">
        <f>IFERROR(__xludf.DUMMYFUNCTION("""COMPUTED_VALUE"""),"")</f>
        <v/>
      </c>
      <c r="AO1697" s="1" t="str">
        <f>IFERROR(__xludf.DUMMYFUNCTION("""COMPUTED_VALUE"""),"")</f>
        <v/>
      </c>
      <c r="AP1697" s="1" t="str">
        <f>IFERROR(__xludf.DUMMYFUNCTION("""COMPUTED_VALUE"""),"")</f>
        <v/>
      </c>
      <c r="AR1697" s="1" t="s">
        <v>25</v>
      </c>
      <c r="AS1697" s="1" t="s">
        <v>25</v>
      </c>
      <c r="AT1697" s="1" t="s">
        <v>25</v>
      </c>
      <c r="AU1697" s="1" t="s">
        <v>25</v>
      </c>
      <c r="AV1697" s="1" t="s">
        <v>25</v>
      </c>
      <c r="AY1697" s="1" t="s">
        <v>25</v>
      </c>
      <c r="AZ1697" s="1" t="s">
        <v>25</v>
      </c>
      <c r="BA1697" s="1" t="s">
        <v>25</v>
      </c>
      <c r="BB1697" s="1" t="s">
        <v>25</v>
      </c>
      <c r="BC1697" s="1" t="s">
        <v>25</v>
      </c>
      <c r="BD1697" s="1"/>
      <c r="BE1697" s="1"/>
      <c r="BF1697" s="1"/>
      <c r="BG1697" s="1"/>
      <c r="BH1697" s="1"/>
      <c r="BI1697" s="1"/>
      <c r="BJ1697" s="1"/>
      <c r="BL1697" s="1" t="s">
        <v>25</v>
      </c>
    </row>
    <row r="1698" ht="15.75" customHeight="1">
      <c r="A1698" s="1"/>
      <c r="B1698" s="1"/>
      <c r="C1698" s="1"/>
      <c r="D1698" s="1" t="s">
        <v>25</v>
      </c>
      <c r="E1698" s="1" t="s">
        <v>25</v>
      </c>
      <c r="F1698" s="1" t="s">
        <v>25</v>
      </c>
      <c r="G1698" s="1" t="s">
        <v>25</v>
      </c>
      <c r="H1698" s="1" t="s">
        <v>25</v>
      </c>
      <c r="M1698" s="1"/>
      <c r="N1698" s="1"/>
      <c r="O1698" s="1"/>
      <c r="P1698" s="1"/>
      <c r="Q1698" s="1"/>
      <c r="S1698" s="1" t="s">
        <v>25</v>
      </c>
      <c r="T1698" s="1" t="s">
        <v>25</v>
      </c>
      <c r="U1698" s="1" t="s">
        <v>25</v>
      </c>
      <c r="V1698" s="1" t="s">
        <v>25</v>
      </c>
      <c r="W1698" s="1" t="s">
        <v>25</v>
      </c>
      <c r="Y1698" s="1" t="str">
        <f>IFERROR(__xludf.DUMMYFUNCTION("UNIQUE(S1698:W1698, TRUE)"),"")</f>
        <v/>
      </c>
      <c r="AE1698" s="1" t="str">
        <f t="shared" ref="AE1698:AI1698" si="1698">IF($A1698&lt;&gt;"", COUNTIF($D1698:$H1698, "=" &amp; Y1698),"")</f>
        <v/>
      </c>
      <c r="AF1698" s="1" t="str">
        <f t="shared" si="1698"/>
        <v/>
      </c>
      <c r="AG1698" s="1" t="str">
        <f t="shared" si="1698"/>
        <v/>
      </c>
      <c r="AH1698" s="1" t="str">
        <f t="shared" si="1698"/>
        <v/>
      </c>
      <c r="AI1698" s="1" t="str">
        <f t="shared" si="1698"/>
        <v/>
      </c>
      <c r="AJ1698" s="1" t="str">
        <f t="shared" si="3"/>
        <v/>
      </c>
      <c r="AL1698" s="1" t="str">
        <f>IFERROR(__xludf.DUMMYFUNCTION("IFERROR(TRANSPOSE(SORT(TRANSPOSE(FILTER(AE1698:AI1698, AE1698:AI1698&lt;&gt;0)),1, FALSE)))"),"")</f>
        <v/>
      </c>
      <c r="AM1698" s="1" t="str">
        <f>IFERROR(__xludf.DUMMYFUNCTION("""COMPUTED_VALUE"""),"")</f>
        <v/>
      </c>
      <c r="AN1698" s="1" t="str">
        <f>IFERROR(__xludf.DUMMYFUNCTION("""COMPUTED_VALUE"""),"")</f>
        <v/>
      </c>
      <c r="AO1698" s="1" t="str">
        <f>IFERROR(__xludf.DUMMYFUNCTION("""COMPUTED_VALUE"""),"")</f>
        <v/>
      </c>
      <c r="AP1698" s="1" t="str">
        <f>IFERROR(__xludf.DUMMYFUNCTION("""COMPUTED_VALUE"""),"")</f>
        <v/>
      </c>
      <c r="AR1698" s="1" t="s">
        <v>25</v>
      </c>
      <c r="AS1698" s="1" t="s">
        <v>25</v>
      </c>
      <c r="AT1698" s="1" t="s">
        <v>25</v>
      </c>
      <c r="AU1698" s="1" t="s">
        <v>25</v>
      </c>
      <c r="AV1698" s="1" t="s">
        <v>25</v>
      </c>
      <c r="AY1698" s="1" t="s">
        <v>25</v>
      </c>
      <c r="AZ1698" s="1" t="s">
        <v>25</v>
      </c>
      <c r="BA1698" s="1" t="s">
        <v>25</v>
      </c>
      <c r="BB1698" s="1" t="s">
        <v>25</v>
      </c>
      <c r="BC1698" s="1" t="s">
        <v>25</v>
      </c>
      <c r="BD1698" s="1"/>
      <c r="BE1698" s="1"/>
      <c r="BF1698" s="1"/>
      <c r="BG1698" s="1"/>
      <c r="BH1698" s="1"/>
      <c r="BI1698" s="1"/>
      <c r="BJ1698" s="1"/>
      <c r="BL1698" s="1" t="s">
        <v>25</v>
      </c>
    </row>
    <row r="1699" ht="15.75" customHeight="1">
      <c r="A1699" s="1"/>
      <c r="B1699" s="1"/>
      <c r="C1699" s="1"/>
      <c r="D1699" s="1" t="s">
        <v>25</v>
      </c>
      <c r="E1699" s="1" t="s">
        <v>25</v>
      </c>
      <c r="F1699" s="1" t="s">
        <v>25</v>
      </c>
      <c r="G1699" s="1" t="s">
        <v>25</v>
      </c>
      <c r="H1699" s="1" t="s">
        <v>25</v>
      </c>
      <c r="M1699" s="1"/>
      <c r="N1699" s="1"/>
      <c r="O1699" s="1"/>
      <c r="P1699" s="1"/>
      <c r="Q1699" s="1"/>
      <c r="S1699" s="1" t="s">
        <v>25</v>
      </c>
      <c r="T1699" s="1" t="s">
        <v>25</v>
      </c>
      <c r="U1699" s="1" t="s">
        <v>25</v>
      </c>
      <c r="V1699" s="1" t="s">
        <v>25</v>
      </c>
      <c r="W1699" s="1" t="s">
        <v>25</v>
      </c>
      <c r="Y1699" s="1" t="str">
        <f>IFERROR(__xludf.DUMMYFUNCTION("UNIQUE(S1699:W1699, TRUE)"),"")</f>
        <v/>
      </c>
      <c r="AE1699" s="1" t="str">
        <f t="shared" ref="AE1699:AI1699" si="1699">IF($A1699&lt;&gt;"", COUNTIF($D1699:$H1699, "=" &amp; Y1699),"")</f>
        <v/>
      </c>
      <c r="AF1699" s="1" t="str">
        <f t="shared" si="1699"/>
        <v/>
      </c>
      <c r="AG1699" s="1" t="str">
        <f t="shared" si="1699"/>
        <v/>
      </c>
      <c r="AH1699" s="1" t="str">
        <f t="shared" si="1699"/>
        <v/>
      </c>
      <c r="AI1699" s="1" t="str">
        <f t="shared" si="1699"/>
        <v/>
      </c>
      <c r="AJ1699" s="1" t="str">
        <f t="shared" si="3"/>
        <v/>
      </c>
      <c r="AL1699" s="1" t="str">
        <f>IFERROR(__xludf.DUMMYFUNCTION("IFERROR(TRANSPOSE(SORT(TRANSPOSE(FILTER(AE1699:AI1699, AE1699:AI1699&lt;&gt;0)),1, FALSE)))"),"")</f>
        <v/>
      </c>
      <c r="AM1699" s="1" t="str">
        <f>IFERROR(__xludf.DUMMYFUNCTION("""COMPUTED_VALUE"""),"")</f>
        <v/>
      </c>
      <c r="AN1699" s="1" t="str">
        <f>IFERROR(__xludf.DUMMYFUNCTION("""COMPUTED_VALUE"""),"")</f>
        <v/>
      </c>
      <c r="AO1699" s="1" t="str">
        <f>IFERROR(__xludf.DUMMYFUNCTION("""COMPUTED_VALUE"""),"")</f>
        <v/>
      </c>
      <c r="AP1699" s="1" t="str">
        <f>IFERROR(__xludf.DUMMYFUNCTION("""COMPUTED_VALUE"""),"")</f>
        <v/>
      </c>
      <c r="AR1699" s="1" t="s">
        <v>25</v>
      </c>
      <c r="AS1699" s="1" t="s">
        <v>25</v>
      </c>
      <c r="AT1699" s="1" t="s">
        <v>25</v>
      </c>
      <c r="AU1699" s="1" t="s">
        <v>25</v>
      </c>
      <c r="AV1699" s="1" t="s">
        <v>25</v>
      </c>
      <c r="AY1699" s="1" t="s">
        <v>25</v>
      </c>
      <c r="AZ1699" s="1" t="s">
        <v>25</v>
      </c>
      <c r="BA1699" s="1" t="s">
        <v>25</v>
      </c>
      <c r="BB1699" s="1" t="s">
        <v>25</v>
      </c>
      <c r="BC1699" s="1" t="s">
        <v>25</v>
      </c>
      <c r="BD1699" s="1"/>
      <c r="BE1699" s="1"/>
      <c r="BF1699" s="1"/>
      <c r="BG1699" s="1"/>
      <c r="BH1699" s="1"/>
      <c r="BI1699" s="1"/>
      <c r="BJ1699" s="1"/>
      <c r="BL1699" s="1" t="s">
        <v>25</v>
      </c>
    </row>
    <row r="1700" ht="15.75" customHeight="1">
      <c r="A1700" s="1"/>
      <c r="B1700" s="1"/>
      <c r="C1700" s="1"/>
      <c r="D1700" s="1" t="s">
        <v>25</v>
      </c>
      <c r="E1700" s="1" t="s">
        <v>25</v>
      </c>
      <c r="F1700" s="1" t="s">
        <v>25</v>
      </c>
      <c r="G1700" s="1" t="s">
        <v>25</v>
      </c>
      <c r="H1700" s="1" t="s">
        <v>25</v>
      </c>
      <c r="M1700" s="1"/>
      <c r="N1700" s="1"/>
      <c r="O1700" s="1"/>
      <c r="P1700" s="1"/>
      <c r="Q1700" s="1"/>
      <c r="S1700" s="1" t="s">
        <v>25</v>
      </c>
      <c r="T1700" s="1" t="s">
        <v>25</v>
      </c>
      <c r="U1700" s="1" t="s">
        <v>25</v>
      </c>
      <c r="V1700" s="1" t="s">
        <v>25</v>
      </c>
      <c r="W1700" s="1" t="s">
        <v>25</v>
      </c>
      <c r="Y1700" s="1" t="str">
        <f>IFERROR(__xludf.DUMMYFUNCTION("UNIQUE(S1700:W1700, TRUE)"),"")</f>
        <v/>
      </c>
      <c r="AE1700" s="1" t="str">
        <f t="shared" ref="AE1700:AI1700" si="1700">IF($A1700&lt;&gt;"", COUNTIF($D1700:$H1700, "=" &amp; Y1700),"")</f>
        <v/>
      </c>
      <c r="AF1700" s="1" t="str">
        <f t="shared" si="1700"/>
        <v/>
      </c>
      <c r="AG1700" s="1" t="str">
        <f t="shared" si="1700"/>
        <v/>
      </c>
      <c r="AH1700" s="1" t="str">
        <f t="shared" si="1700"/>
        <v/>
      </c>
      <c r="AI1700" s="1" t="str">
        <f t="shared" si="1700"/>
        <v/>
      </c>
      <c r="AJ1700" s="1" t="str">
        <f t="shared" si="3"/>
        <v/>
      </c>
      <c r="AL1700" s="1" t="str">
        <f>IFERROR(__xludf.DUMMYFUNCTION("IFERROR(TRANSPOSE(SORT(TRANSPOSE(FILTER(AE1700:AI1700, AE1700:AI1700&lt;&gt;0)),1, FALSE)))"),"")</f>
        <v/>
      </c>
      <c r="AM1700" s="1" t="str">
        <f>IFERROR(__xludf.DUMMYFUNCTION("""COMPUTED_VALUE"""),"")</f>
        <v/>
      </c>
      <c r="AN1700" s="1" t="str">
        <f>IFERROR(__xludf.DUMMYFUNCTION("""COMPUTED_VALUE"""),"")</f>
        <v/>
      </c>
      <c r="AO1700" s="1" t="str">
        <f>IFERROR(__xludf.DUMMYFUNCTION("""COMPUTED_VALUE"""),"")</f>
        <v/>
      </c>
      <c r="AP1700" s="1" t="str">
        <f>IFERROR(__xludf.DUMMYFUNCTION("""COMPUTED_VALUE"""),"")</f>
        <v/>
      </c>
      <c r="AR1700" s="1" t="s">
        <v>25</v>
      </c>
      <c r="AS1700" s="1" t="s">
        <v>25</v>
      </c>
      <c r="AT1700" s="1" t="s">
        <v>25</v>
      </c>
      <c r="AU1700" s="1" t="s">
        <v>25</v>
      </c>
      <c r="AV1700" s="1" t="s">
        <v>25</v>
      </c>
      <c r="AY1700" s="1" t="s">
        <v>25</v>
      </c>
      <c r="AZ1700" s="1" t="s">
        <v>25</v>
      </c>
      <c r="BA1700" s="1" t="s">
        <v>25</v>
      </c>
      <c r="BB1700" s="1" t="s">
        <v>25</v>
      </c>
      <c r="BC1700" s="1" t="s">
        <v>25</v>
      </c>
      <c r="BD1700" s="1"/>
      <c r="BE1700" s="1"/>
      <c r="BF1700" s="1"/>
      <c r="BG1700" s="1"/>
      <c r="BH1700" s="1"/>
      <c r="BI1700" s="1"/>
      <c r="BJ1700" s="1"/>
      <c r="BL1700" s="1" t="s">
        <v>25</v>
      </c>
    </row>
    <row r="1701" ht="15.75" customHeight="1">
      <c r="A1701" s="1"/>
      <c r="B1701" s="1"/>
      <c r="C1701" s="1"/>
      <c r="D1701" s="1" t="s">
        <v>25</v>
      </c>
      <c r="E1701" s="1" t="s">
        <v>25</v>
      </c>
      <c r="F1701" s="1" t="s">
        <v>25</v>
      </c>
      <c r="G1701" s="1" t="s">
        <v>25</v>
      </c>
      <c r="H1701" s="1" t="s">
        <v>25</v>
      </c>
      <c r="M1701" s="1"/>
      <c r="N1701" s="1"/>
      <c r="O1701" s="1"/>
      <c r="P1701" s="1"/>
      <c r="Q1701" s="1"/>
      <c r="S1701" s="1" t="s">
        <v>25</v>
      </c>
      <c r="T1701" s="1" t="s">
        <v>25</v>
      </c>
      <c r="U1701" s="1" t="s">
        <v>25</v>
      </c>
      <c r="V1701" s="1" t="s">
        <v>25</v>
      </c>
      <c r="W1701" s="1" t="s">
        <v>25</v>
      </c>
      <c r="Y1701" s="1" t="str">
        <f>IFERROR(__xludf.DUMMYFUNCTION("UNIQUE(S1701:W1701, TRUE)"),"")</f>
        <v/>
      </c>
      <c r="AE1701" s="1" t="str">
        <f t="shared" ref="AE1701:AI1701" si="1701">IF($A1701&lt;&gt;"", COUNTIF($D1701:$H1701, "=" &amp; Y1701),"")</f>
        <v/>
      </c>
      <c r="AF1701" s="1" t="str">
        <f t="shared" si="1701"/>
        <v/>
      </c>
      <c r="AG1701" s="1" t="str">
        <f t="shared" si="1701"/>
        <v/>
      </c>
      <c r="AH1701" s="1" t="str">
        <f t="shared" si="1701"/>
        <v/>
      </c>
      <c r="AI1701" s="1" t="str">
        <f t="shared" si="1701"/>
        <v/>
      </c>
      <c r="AJ1701" s="1" t="str">
        <f t="shared" si="3"/>
        <v/>
      </c>
      <c r="AL1701" s="1" t="str">
        <f>IFERROR(__xludf.DUMMYFUNCTION("IFERROR(TRANSPOSE(SORT(TRANSPOSE(FILTER(AE1701:AI1701, AE1701:AI1701&lt;&gt;0)),1, FALSE)))"),"")</f>
        <v/>
      </c>
      <c r="AM1701" s="1" t="str">
        <f>IFERROR(__xludf.DUMMYFUNCTION("""COMPUTED_VALUE"""),"")</f>
        <v/>
      </c>
      <c r="AN1701" s="1" t="str">
        <f>IFERROR(__xludf.DUMMYFUNCTION("""COMPUTED_VALUE"""),"")</f>
        <v/>
      </c>
      <c r="AO1701" s="1" t="str">
        <f>IFERROR(__xludf.DUMMYFUNCTION("""COMPUTED_VALUE"""),"")</f>
        <v/>
      </c>
      <c r="AP1701" s="1" t="str">
        <f>IFERROR(__xludf.DUMMYFUNCTION("""COMPUTED_VALUE"""),"")</f>
        <v/>
      </c>
      <c r="AR1701" s="1" t="s">
        <v>25</v>
      </c>
      <c r="AS1701" s="1" t="s">
        <v>25</v>
      </c>
      <c r="AT1701" s="1" t="s">
        <v>25</v>
      </c>
      <c r="AU1701" s="1" t="s">
        <v>25</v>
      </c>
      <c r="AV1701" s="1" t="s">
        <v>25</v>
      </c>
      <c r="AY1701" s="1" t="s">
        <v>25</v>
      </c>
      <c r="AZ1701" s="1" t="s">
        <v>25</v>
      </c>
      <c r="BA1701" s="1" t="s">
        <v>25</v>
      </c>
      <c r="BB1701" s="1" t="s">
        <v>25</v>
      </c>
      <c r="BC1701" s="1" t="s">
        <v>25</v>
      </c>
      <c r="BD1701" s="1"/>
      <c r="BE1701" s="1"/>
      <c r="BF1701" s="1"/>
      <c r="BG1701" s="1"/>
      <c r="BH1701" s="1"/>
      <c r="BI1701" s="1"/>
      <c r="BJ1701" s="1"/>
      <c r="BL1701" s="1" t="s">
        <v>25</v>
      </c>
    </row>
    <row r="1702" ht="15.75" customHeight="1">
      <c r="A1702" s="1"/>
      <c r="B1702" s="1"/>
      <c r="C1702" s="1"/>
      <c r="D1702" s="1" t="s">
        <v>25</v>
      </c>
      <c r="E1702" s="1" t="s">
        <v>25</v>
      </c>
      <c r="F1702" s="1" t="s">
        <v>25</v>
      </c>
      <c r="G1702" s="1" t="s">
        <v>25</v>
      </c>
      <c r="H1702" s="1" t="s">
        <v>25</v>
      </c>
      <c r="M1702" s="1"/>
      <c r="N1702" s="1"/>
      <c r="O1702" s="1"/>
      <c r="P1702" s="1"/>
      <c r="Q1702" s="1"/>
      <c r="S1702" s="1" t="s">
        <v>25</v>
      </c>
      <c r="T1702" s="1" t="s">
        <v>25</v>
      </c>
      <c r="U1702" s="1" t="s">
        <v>25</v>
      </c>
      <c r="V1702" s="1" t="s">
        <v>25</v>
      </c>
      <c r="W1702" s="1" t="s">
        <v>25</v>
      </c>
      <c r="Y1702" s="1" t="str">
        <f>IFERROR(__xludf.DUMMYFUNCTION("UNIQUE(S1702:W1702, TRUE)"),"")</f>
        <v/>
      </c>
      <c r="AE1702" s="1" t="str">
        <f t="shared" ref="AE1702:AI1702" si="1702">IF($A1702&lt;&gt;"", COUNTIF($D1702:$H1702, "=" &amp; Y1702),"")</f>
        <v/>
      </c>
      <c r="AF1702" s="1" t="str">
        <f t="shared" si="1702"/>
        <v/>
      </c>
      <c r="AG1702" s="1" t="str">
        <f t="shared" si="1702"/>
        <v/>
      </c>
      <c r="AH1702" s="1" t="str">
        <f t="shared" si="1702"/>
        <v/>
      </c>
      <c r="AI1702" s="1" t="str">
        <f t="shared" si="1702"/>
        <v/>
      </c>
      <c r="AJ1702" s="1" t="str">
        <f t="shared" si="3"/>
        <v/>
      </c>
      <c r="AL1702" s="1" t="str">
        <f>IFERROR(__xludf.DUMMYFUNCTION("IFERROR(TRANSPOSE(SORT(TRANSPOSE(FILTER(AE1702:AI1702, AE1702:AI1702&lt;&gt;0)),1, FALSE)))"),"")</f>
        <v/>
      </c>
      <c r="AM1702" s="1" t="str">
        <f>IFERROR(__xludf.DUMMYFUNCTION("""COMPUTED_VALUE"""),"")</f>
        <v/>
      </c>
      <c r="AN1702" s="1" t="str">
        <f>IFERROR(__xludf.DUMMYFUNCTION("""COMPUTED_VALUE"""),"")</f>
        <v/>
      </c>
      <c r="AO1702" s="1" t="str">
        <f>IFERROR(__xludf.DUMMYFUNCTION("""COMPUTED_VALUE"""),"")</f>
        <v/>
      </c>
      <c r="AP1702" s="1" t="str">
        <f>IFERROR(__xludf.DUMMYFUNCTION("""COMPUTED_VALUE"""),"")</f>
        <v/>
      </c>
      <c r="AR1702" s="1" t="s">
        <v>25</v>
      </c>
      <c r="AS1702" s="1" t="s">
        <v>25</v>
      </c>
      <c r="AT1702" s="1" t="s">
        <v>25</v>
      </c>
      <c r="AU1702" s="1" t="s">
        <v>25</v>
      </c>
      <c r="AV1702" s="1" t="s">
        <v>25</v>
      </c>
      <c r="AY1702" s="1" t="s">
        <v>25</v>
      </c>
      <c r="AZ1702" s="1" t="s">
        <v>25</v>
      </c>
      <c r="BA1702" s="1" t="s">
        <v>25</v>
      </c>
      <c r="BB1702" s="1" t="s">
        <v>25</v>
      </c>
      <c r="BC1702" s="1" t="s">
        <v>25</v>
      </c>
      <c r="BD1702" s="1"/>
      <c r="BE1702" s="1"/>
      <c r="BF1702" s="1"/>
      <c r="BG1702" s="1"/>
      <c r="BH1702" s="1"/>
      <c r="BI1702" s="1"/>
      <c r="BJ1702" s="1"/>
      <c r="BL1702" s="1" t="s">
        <v>25</v>
      </c>
    </row>
    <row r="1703" ht="15.75" customHeight="1">
      <c r="A1703" s="1"/>
      <c r="B1703" s="1"/>
      <c r="C1703" s="1"/>
      <c r="D1703" s="1" t="s">
        <v>25</v>
      </c>
      <c r="E1703" s="1" t="s">
        <v>25</v>
      </c>
      <c r="F1703" s="1" t="s">
        <v>25</v>
      </c>
      <c r="G1703" s="1" t="s">
        <v>25</v>
      </c>
      <c r="H1703" s="1" t="s">
        <v>25</v>
      </c>
      <c r="M1703" s="1"/>
      <c r="N1703" s="1"/>
      <c r="O1703" s="1"/>
      <c r="P1703" s="1"/>
      <c r="Q1703" s="1"/>
      <c r="S1703" s="1" t="s">
        <v>25</v>
      </c>
      <c r="T1703" s="1" t="s">
        <v>25</v>
      </c>
      <c r="U1703" s="1" t="s">
        <v>25</v>
      </c>
      <c r="V1703" s="1" t="s">
        <v>25</v>
      </c>
      <c r="W1703" s="1" t="s">
        <v>25</v>
      </c>
      <c r="Y1703" s="1" t="str">
        <f>IFERROR(__xludf.DUMMYFUNCTION("UNIQUE(S1703:W1703, TRUE)"),"")</f>
        <v/>
      </c>
      <c r="AE1703" s="1" t="str">
        <f t="shared" ref="AE1703:AI1703" si="1703">IF($A1703&lt;&gt;"", COUNTIF($D1703:$H1703, "=" &amp; Y1703),"")</f>
        <v/>
      </c>
      <c r="AF1703" s="1" t="str">
        <f t="shared" si="1703"/>
        <v/>
      </c>
      <c r="AG1703" s="1" t="str">
        <f t="shared" si="1703"/>
        <v/>
      </c>
      <c r="AH1703" s="1" t="str">
        <f t="shared" si="1703"/>
        <v/>
      </c>
      <c r="AI1703" s="1" t="str">
        <f t="shared" si="1703"/>
        <v/>
      </c>
      <c r="AJ1703" s="1" t="str">
        <f t="shared" si="3"/>
        <v/>
      </c>
      <c r="AL1703" s="1" t="str">
        <f>IFERROR(__xludf.DUMMYFUNCTION("IFERROR(TRANSPOSE(SORT(TRANSPOSE(FILTER(AE1703:AI1703, AE1703:AI1703&lt;&gt;0)),1, FALSE)))"),"")</f>
        <v/>
      </c>
      <c r="AM1703" s="1" t="str">
        <f>IFERROR(__xludf.DUMMYFUNCTION("""COMPUTED_VALUE"""),"")</f>
        <v/>
      </c>
      <c r="AN1703" s="1" t="str">
        <f>IFERROR(__xludf.DUMMYFUNCTION("""COMPUTED_VALUE"""),"")</f>
        <v/>
      </c>
      <c r="AO1703" s="1" t="str">
        <f>IFERROR(__xludf.DUMMYFUNCTION("""COMPUTED_VALUE"""),"")</f>
        <v/>
      </c>
      <c r="AP1703" s="1" t="str">
        <f>IFERROR(__xludf.DUMMYFUNCTION("""COMPUTED_VALUE"""),"")</f>
        <v/>
      </c>
      <c r="AR1703" s="1" t="s">
        <v>25</v>
      </c>
      <c r="AS1703" s="1" t="s">
        <v>25</v>
      </c>
      <c r="AT1703" s="1" t="s">
        <v>25</v>
      </c>
      <c r="AU1703" s="1" t="s">
        <v>25</v>
      </c>
      <c r="AV1703" s="1" t="s">
        <v>25</v>
      </c>
      <c r="AY1703" s="1" t="s">
        <v>25</v>
      </c>
      <c r="AZ1703" s="1" t="s">
        <v>25</v>
      </c>
      <c r="BA1703" s="1" t="s">
        <v>25</v>
      </c>
      <c r="BB1703" s="1" t="s">
        <v>25</v>
      </c>
      <c r="BC1703" s="1" t="s">
        <v>25</v>
      </c>
      <c r="BD1703" s="1"/>
      <c r="BE1703" s="1"/>
      <c r="BF1703" s="1"/>
      <c r="BG1703" s="1"/>
      <c r="BH1703" s="1"/>
      <c r="BI1703" s="1"/>
      <c r="BJ1703" s="1"/>
      <c r="BL1703" s="1" t="s">
        <v>25</v>
      </c>
    </row>
    <row r="1704" ht="15.75" customHeight="1">
      <c r="A1704" s="1"/>
      <c r="B1704" s="1"/>
      <c r="C1704" s="1"/>
      <c r="D1704" s="1" t="s">
        <v>25</v>
      </c>
      <c r="E1704" s="1" t="s">
        <v>25</v>
      </c>
      <c r="F1704" s="1" t="s">
        <v>25</v>
      </c>
      <c r="G1704" s="1" t="s">
        <v>25</v>
      </c>
      <c r="H1704" s="1" t="s">
        <v>25</v>
      </c>
      <c r="M1704" s="1"/>
      <c r="N1704" s="1"/>
      <c r="O1704" s="1"/>
      <c r="P1704" s="1"/>
      <c r="Q1704" s="1"/>
      <c r="S1704" s="1" t="s">
        <v>25</v>
      </c>
      <c r="T1704" s="1" t="s">
        <v>25</v>
      </c>
      <c r="U1704" s="1" t="s">
        <v>25</v>
      </c>
      <c r="V1704" s="1" t="s">
        <v>25</v>
      </c>
      <c r="W1704" s="1" t="s">
        <v>25</v>
      </c>
      <c r="Y1704" s="1" t="str">
        <f>IFERROR(__xludf.DUMMYFUNCTION("UNIQUE(S1704:W1704, TRUE)"),"")</f>
        <v/>
      </c>
      <c r="AE1704" s="1" t="str">
        <f t="shared" ref="AE1704:AI1704" si="1704">IF($A1704&lt;&gt;"", COUNTIF($D1704:$H1704, "=" &amp; Y1704),"")</f>
        <v/>
      </c>
      <c r="AF1704" s="1" t="str">
        <f t="shared" si="1704"/>
        <v/>
      </c>
      <c r="AG1704" s="1" t="str">
        <f t="shared" si="1704"/>
        <v/>
      </c>
      <c r="AH1704" s="1" t="str">
        <f t="shared" si="1704"/>
        <v/>
      </c>
      <c r="AI1704" s="1" t="str">
        <f t="shared" si="1704"/>
        <v/>
      </c>
      <c r="AJ1704" s="1" t="str">
        <f t="shared" si="3"/>
        <v/>
      </c>
      <c r="AL1704" s="1" t="str">
        <f>IFERROR(__xludf.DUMMYFUNCTION("IFERROR(TRANSPOSE(SORT(TRANSPOSE(FILTER(AE1704:AI1704, AE1704:AI1704&lt;&gt;0)),1, FALSE)))"),"")</f>
        <v/>
      </c>
      <c r="AM1704" s="1" t="str">
        <f>IFERROR(__xludf.DUMMYFUNCTION("""COMPUTED_VALUE"""),"")</f>
        <v/>
      </c>
      <c r="AN1704" s="1" t="str">
        <f>IFERROR(__xludf.DUMMYFUNCTION("""COMPUTED_VALUE"""),"")</f>
        <v/>
      </c>
      <c r="AO1704" s="1" t="str">
        <f>IFERROR(__xludf.DUMMYFUNCTION("""COMPUTED_VALUE"""),"")</f>
        <v/>
      </c>
      <c r="AP1704" s="1" t="str">
        <f>IFERROR(__xludf.DUMMYFUNCTION("""COMPUTED_VALUE"""),"")</f>
        <v/>
      </c>
      <c r="AR1704" s="1" t="s">
        <v>25</v>
      </c>
      <c r="AS1704" s="1" t="s">
        <v>25</v>
      </c>
      <c r="AT1704" s="1" t="s">
        <v>25</v>
      </c>
      <c r="AU1704" s="1" t="s">
        <v>25</v>
      </c>
      <c r="AV1704" s="1" t="s">
        <v>25</v>
      </c>
      <c r="AY1704" s="1" t="s">
        <v>25</v>
      </c>
      <c r="AZ1704" s="1" t="s">
        <v>25</v>
      </c>
      <c r="BA1704" s="1" t="s">
        <v>25</v>
      </c>
      <c r="BB1704" s="1" t="s">
        <v>25</v>
      </c>
      <c r="BC1704" s="1" t="s">
        <v>25</v>
      </c>
      <c r="BD1704" s="1"/>
      <c r="BE1704" s="1"/>
      <c r="BF1704" s="1"/>
      <c r="BG1704" s="1"/>
      <c r="BH1704" s="1"/>
      <c r="BI1704" s="1"/>
      <c r="BJ1704" s="1"/>
      <c r="BL1704" s="1" t="s">
        <v>25</v>
      </c>
    </row>
    <row r="1705" ht="15.75" customHeight="1">
      <c r="A1705" s="1"/>
      <c r="B1705" s="1"/>
      <c r="C1705" s="1"/>
      <c r="D1705" s="1" t="s">
        <v>25</v>
      </c>
      <c r="E1705" s="1" t="s">
        <v>25</v>
      </c>
      <c r="F1705" s="1" t="s">
        <v>25</v>
      </c>
      <c r="G1705" s="1" t="s">
        <v>25</v>
      </c>
      <c r="H1705" s="1" t="s">
        <v>25</v>
      </c>
      <c r="M1705" s="1"/>
      <c r="N1705" s="1"/>
      <c r="O1705" s="1"/>
      <c r="P1705" s="1"/>
      <c r="Q1705" s="1"/>
      <c r="S1705" s="1" t="s">
        <v>25</v>
      </c>
      <c r="T1705" s="1" t="s">
        <v>25</v>
      </c>
      <c r="U1705" s="1" t="s">
        <v>25</v>
      </c>
      <c r="V1705" s="1" t="s">
        <v>25</v>
      </c>
      <c r="W1705" s="1" t="s">
        <v>25</v>
      </c>
      <c r="Y1705" s="1" t="str">
        <f>IFERROR(__xludf.DUMMYFUNCTION("UNIQUE(S1705:W1705, TRUE)"),"")</f>
        <v/>
      </c>
      <c r="AE1705" s="1" t="str">
        <f t="shared" ref="AE1705:AI1705" si="1705">IF($A1705&lt;&gt;"", COUNTIF($D1705:$H1705, "=" &amp; Y1705),"")</f>
        <v/>
      </c>
      <c r="AF1705" s="1" t="str">
        <f t="shared" si="1705"/>
        <v/>
      </c>
      <c r="AG1705" s="1" t="str">
        <f t="shared" si="1705"/>
        <v/>
      </c>
      <c r="AH1705" s="1" t="str">
        <f t="shared" si="1705"/>
        <v/>
      </c>
      <c r="AI1705" s="1" t="str">
        <f t="shared" si="1705"/>
        <v/>
      </c>
      <c r="AJ1705" s="1" t="str">
        <f t="shared" si="3"/>
        <v/>
      </c>
      <c r="AL1705" s="1" t="str">
        <f>IFERROR(__xludf.DUMMYFUNCTION("IFERROR(TRANSPOSE(SORT(TRANSPOSE(FILTER(AE1705:AI1705, AE1705:AI1705&lt;&gt;0)),1, FALSE)))"),"")</f>
        <v/>
      </c>
      <c r="AM1705" s="1" t="str">
        <f>IFERROR(__xludf.DUMMYFUNCTION("""COMPUTED_VALUE"""),"")</f>
        <v/>
      </c>
      <c r="AN1705" s="1" t="str">
        <f>IFERROR(__xludf.DUMMYFUNCTION("""COMPUTED_VALUE"""),"")</f>
        <v/>
      </c>
      <c r="AO1705" s="1" t="str">
        <f>IFERROR(__xludf.DUMMYFUNCTION("""COMPUTED_VALUE"""),"")</f>
        <v/>
      </c>
      <c r="AP1705" s="1" t="str">
        <f>IFERROR(__xludf.DUMMYFUNCTION("""COMPUTED_VALUE"""),"")</f>
        <v/>
      </c>
      <c r="AR1705" s="1" t="s">
        <v>25</v>
      </c>
      <c r="AS1705" s="1" t="s">
        <v>25</v>
      </c>
      <c r="AT1705" s="1" t="s">
        <v>25</v>
      </c>
      <c r="AU1705" s="1" t="s">
        <v>25</v>
      </c>
      <c r="AV1705" s="1" t="s">
        <v>25</v>
      </c>
      <c r="AY1705" s="1" t="s">
        <v>25</v>
      </c>
      <c r="AZ1705" s="1" t="s">
        <v>25</v>
      </c>
      <c r="BA1705" s="1" t="s">
        <v>25</v>
      </c>
      <c r="BB1705" s="1" t="s">
        <v>25</v>
      </c>
      <c r="BC1705" s="1" t="s">
        <v>25</v>
      </c>
      <c r="BD1705" s="1"/>
      <c r="BE1705" s="1"/>
      <c r="BF1705" s="1"/>
      <c r="BG1705" s="1"/>
      <c r="BH1705" s="1"/>
      <c r="BI1705" s="1"/>
      <c r="BJ1705" s="1"/>
      <c r="BL1705" s="1" t="s">
        <v>25</v>
      </c>
    </row>
    <row r="1706" ht="15.75" customHeight="1">
      <c r="A1706" s="1"/>
      <c r="B1706" s="1"/>
      <c r="C1706" s="1"/>
      <c r="D1706" s="1" t="s">
        <v>25</v>
      </c>
      <c r="E1706" s="1" t="s">
        <v>25</v>
      </c>
      <c r="F1706" s="1" t="s">
        <v>25</v>
      </c>
      <c r="G1706" s="1" t="s">
        <v>25</v>
      </c>
      <c r="H1706" s="1" t="s">
        <v>25</v>
      </c>
      <c r="M1706" s="1"/>
      <c r="N1706" s="1"/>
      <c r="O1706" s="1"/>
      <c r="P1706" s="1"/>
      <c r="Q1706" s="1"/>
      <c r="S1706" s="1" t="s">
        <v>25</v>
      </c>
      <c r="T1706" s="1" t="s">
        <v>25</v>
      </c>
      <c r="U1706" s="1" t="s">
        <v>25</v>
      </c>
      <c r="V1706" s="1" t="s">
        <v>25</v>
      </c>
      <c r="W1706" s="1" t="s">
        <v>25</v>
      </c>
      <c r="Y1706" s="1" t="str">
        <f>IFERROR(__xludf.DUMMYFUNCTION("UNIQUE(S1706:W1706, TRUE)"),"")</f>
        <v/>
      </c>
      <c r="AE1706" s="1" t="str">
        <f t="shared" ref="AE1706:AI1706" si="1706">IF($A1706&lt;&gt;"", COUNTIF($D1706:$H1706, "=" &amp; Y1706),"")</f>
        <v/>
      </c>
      <c r="AF1706" s="1" t="str">
        <f t="shared" si="1706"/>
        <v/>
      </c>
      <c r="AG1706" s="1" t="str">
        <f t="shared" si="1706"/>
        <v/>
      </c>
      <c r="AH1706" s="1" t="str">
        <f t="shared" si="1706"/>
        <v/>
      </c>
      <c r="AI1706" s="1" t="str">
        <f t="shared" si="1706"/>
        <v/>
      </c>
      <c r="AJ1706" s="1" t="str">
        <f t="shared" si="3"/>
        <v/>
      </c>
      <c r="AL1706" s="1" t="str">
        <f>IFERROR(__xludf.DUMMYFUNCTION("IFERROR(TRANSPOSE(SORT(TRANSPOSE(FILTER(AE1706:AI1706, AE1706:AI1706&lt;&gt;0)),1, FALSE)))"),"")</f>
        <v/>
      </c>
      <c r="AM1706" s="1" t="str">
        <f>IFERROR(__xludf.DUMMYFUNCTION("""COMPUTED_VALUE"""),"")</f>
        <v/>
      </c>
      <c r="AN1706" s="1" t="str">
        <f>IFERROR(__xludf.DUMMYFUNCTION("""COMPUTED_VALUE"""),"")</f>
        <v/>
      </c>
      <c r="AO1706" s="1" t="str">
        <f>IFERROR(__xludf.DUMMYFUNCTION("""COMPUTED_VALUE"""),"")</f>
        <v/>
      </c>
      <c r="AP1706" s="1" t="str">
        <f>IFERROR(__xludf.DUMMYFUNCTION("""COMPUTED_VALUE"""),"")</f>
        <v/>
      </c>
      <c r="AR1706" s="1" t="s">
        <v>25</v>
      </c>
      <c r="AS1706" s="1" t="s">
        <v>25</v>
      </c>
      <c r="AT1706" s="1" t="s">
        <v>25</v>
      </c>
      <c r="AU1706" s="1" t="s">
        <v>25</v>
      </c>
      <c r="AV1706" s="1" t="s">
        <v>25</v>
      </c>
      <c r="AY1706" s="1" t="s">
        <v>25</v>
      </c>
      <c r="AZ1706" s="1" t="s">
        <v>25</v>
      </c>
      <c r="BA1706" s="1" t="s">
        <v>25</v>
      </c>
      <c r="BB1706" s="1" t="s">
        <v>25</v>
      </c>
      <c r="BC1706" s="1" t="s">
        <v>25</v>
      </c>
      <c r="BD1706" s="1"/>
      <c r="BE1706" s="1"/>
      <c r="BF1706" s="1"/>
      <c r="BG1706" s="1"/>
      <c r="BH1706" s="1"/>
      <c r="BI1706" s="1"/>
      <c r="BJ1706" s="1"/>
      <c r="BL1706" s="1" t="s">
        <v>25</v>
      </c>
    </row>
    <row r="1707" ht="15.75" customHeight="1">
      <c r="A1707" s="1"/>
      <c r="B1707" s="1"/>
      <c r="C1707" s="1"/>
      <c r="D1707" s="1" t="s">
        <v>25</v>
      </c>
      <c r="E1707" s="1" t="s">
        <v>25</v>
      </c>
      <c r="F1707" s="1" t="s">
        <v>25</v>
      </c>
      <c r="G1707" s="1" t="s">
        <v>25</v>
      </c>
      <c r="H1707" s="1" t="s">
        <v>25</v>
      </c>
      <c r="M1707" s="1"/>
      <c r="N1707" s="1"/>
      <c r="O1707" s="1"/>
      <c r="P1707" s="1"/>
      <c r="Q1707" s="1"/>
      <c r="S1707" s="1" t="s">
        <v>25</v>
      </c>
      <c r="T1707" s="1" t="s">
        <v>25</v>
      </c>
      <c r="U1707" s="1" t="s">
        <v>25</v>
      </c>
      <c r="V1707" s="1" t="s">
        <v>25</v>
      </c>
      <c r="W1707" s="1" t="s">
        <v>25</v>
      </c>
      <c r="Y1707" s="1" t="str">
        <f>IFERROR(__xludf.DUMMYFUNCTION("UNIQUE(S1707:W1707, TRUE)"),"")</f>
        <v/>
      </c>
      <c r="AE1707" s="1" t="str">
        <f t="shared" ref="AE1707:AI1707" si="1707">IF($A1707&lt;&gt;"", COUNTIF($D1707:$H1707, "=" &amp; Y1707),"")</f>
        <v/>
      </c>
      <c r="AF1707" s="1" t="str">
        <f t="shared" si="1707"/>
        <v/>
      </c>
      <c r="AG1707" s="1" t="str">
        <f t="shared" si="1707"/>
        <v/>
      </c>
      <c r="AH1707" s="1" t="str">
        <f t="shared" si="1707"/>
        <v/>
      </c>
      <c r="AI1707" s="1" t="str">
        <f t="shared" si="1707"/>
        <v/>
      </c>
      <c r="AJ1707" s="1" t="str">
        <f t="shared" si="3"/>
        <v/>
      </c>
      <c r="AL1707" s="1" t="str">
        <f>IFERROR(__xludf.DUMMYFUNCTION("IFERROR(TRANSPOSE(SORT(TRANSPOSE(FILTER(AE1707:AI1707, AE1707:AI1707&lt;&gt;0)),1, FALSE)))"),"")</f>
        <v/>
      </c>
      <c r="AM1707" s="1" t="str">
        <f>IFERROR(__xludf.DUMMYFUNCTION("""COMPUTED_VALUE"""),"")</f>
        <v/>
      </c>
      <c r="AN1707" s="1" t="str">
        <f>IFERROR(__xludf.DUMMYFUNCTION("""COMPUTED_VALUE"""),"")</f>
        <v/>
      </c>
      <c r="AO1707" s="1" t="str">
        <f>IFERROR(__xludf.DUMMYFUNCTION("""COMPUTED_VALUE"""),"")</f>
        <v/>
      </c>
      <c r="AP1707" s="1" t="str">
        <f>IFERROR(__xludf.DUMMYFUNCTION("""COMPUTED_VALUE"""),"")</f>
        <v/>
      </c>
      <c r="AR1707" s="1" t="s">
        <v>25</v>
      </c>
      <c r="AS1707" s="1" t="s">
        <v>25</v>
      </c>
      <c r="AT1707" s="1" t="s">
        <v>25</v>
      </c>
      <c r="AU1707" s="1" t="s">
        <v>25</v>
      </c>
      <c r="AV1707" s="1" t="s">
        <v>25</v>
      </c>
      <c r="AY1707" s="1" t="s">
        <v>25</v>
      </c>
      <c r="AZ1707" s="1" t="s">
        <v>25</v>
      </c>
      <c r="BA1707" s="1" t="s">
        <v>25</v>
      </c>
      <c r="BB1707" s="1" t="s">
        <v>25</v>
      </c>
      <c r="BC1707" s="1" t="s">
        <v>25</v>
      </c>
      <c r="BD1707" s="1"/>
      <c r="BE1707" s="1"/>
      <c r="BF1707" s="1"/>
      <c r="BG1707" s="1"/>
      <c r="BH1707" s="1"/>
      <c r="BI1707" s="1"/>
      <c r="BJ1707" s="1"/>
      <c r="BL1707" s="1" t="s">
        <v>25</v>
      </c>
    </row>
    <row r="1708" ht="15.75" customHeight="1">
      <c r="A1708" s="1"/>
      <c r="B1708" s="1"/>
      <c r="C1708" s="1"/>
      <c r="D1708" s="1" t="s">
        <v>25</v>
      </c>
      <c r="E1708" s="1" t="s">
        <v>25</v>
      </c>
      <c r="F1708" s="1" t="s">
        <v>25</v>
      </c>
      <c r="G1708" s="1" t="s">
        <v>25</v>
      </c>
      <c r="H1708" s="1" t="s">
        <v>25</v>
      </c>
      <c r="M1708" s="1"/>
      <c r="N1708" s="1"/>
      <c r="O1708" s="1"/>
      <c r="P1708" s="1"/>
      <c r="Q1708" s="1"/>
      <c r="S1708" s="1" t="s">
        <v>25</v>
      </c>
      <c r="T1708" s="1" t="s">
        <v>25</v>
      </c>
      <c r="U1708" s="1" t="s">
        <v>25</v>
      </c>
      <c r="V1708" s="1" t="s">
        <v>25</v>
      </c>
      <c r="W1708" s="1" t="s">
        <v>25</v>
      </c>
      <c r="Y1708" s="1" t="str">
        <f>IFERROR(__xludf.DUMMYFUNCTION("UNIQUE(S1708:W1708, TRUE)"),"")</f>
        <v/>
      </c>
      <c r="AE1708" s="1" t="str">
        <f t="shared" ref="AE1708:AI1708" si="1708">IF($A1708&lt;&gt;"", COUNTIF($D1708:$H1708, "=" &amp; Y1708),"")</f>
        <v/>
      </c>
      <c r="AF1708" s="1" t="str">
        <f t="shared" si="1708"/>
        <v/>
      </c>
      <c r="AG1708" s="1" t="str">
        <f t="shared" si="1708"/>
        <v/>
      </c>
      <c r="AH1708" s="1" t="str">
        <f t="shared" si="1708"/>
        <v/>
      </c>
      <c r="AI1708" s="1" t="str">
        <f t="shared" si="1708"/>
        <v/>
      </c>
      <c r="AJ1708" s="1" t="str">
        <f t="shared" si="3"/>
        <v/>
      </c>
      <c r="AL1708" s="1" t="str">
        <f>IFERROR(__xludf.DUMMYFUNCTION("IFERROR(TRANSPOSE(SORT(TRANSPOSE(FILTER(AE1708:AI1708, AE1708:AI1708&lt;&gt;0)),1, FALSE)))"),"")</f>
        <v/>
      </c>
      <c r="AM1708" s="1" t="str">
        <f>IFERROR(__xludf.DUMMYFUNCTION("""COMPUTED_VALUE"""),"")</f>
        <v/>
      </c>
      <c r="AN1708" s="1" t="str">
        <f>IFERROR(__xludf.DUMMYFUNCTION("""COMPUTED_VALUE"""),"")</f>
        <v/>
      </c>
      <c r="AO1708" s="1" t="str">
        <f>IFERROR(__xludf.DUMMYFUNCTION("""COMPUTED_VALUE"""),"")</f>
        <v/>
      </c>
      <c r="AP1708" s="1" t="str">
        <f>IFERROR(__xludf.DUMMYFUNCTION("""COMPUTED_VALUE"""),"")</f>
        <v/>
      </c>
      <c r="AR1708" s="1" t="s">
        <v>25</v>
      </c>
      <c r="AS1708" s="1" t="s">
        <v>25</v>
      </c>
      <c r="AT1708" s="1" t="s">
        <v>25</v>
      </c>
      <c r="AU1708" s="1" t="s">
        <v>25</v>
      </c>
      <c r="AV1708" s="1" t="s">
        <v>25</v>
      </c>
      <c r="AY1708" s="1" t="s">
        <v>25</v>
      </c>
      <c r="AZ1708" s="1" t="s">
        <v>25</v>
      </c>
      <c r="BA1708" s="1" t="s">
        <v>25</v>
      </c>
      <c r="BB1708" s="1" t="s">
        <v>25</v>
      </c>
      <c r="BC1708" s="1" t="s">
        <v>25</v>
      </c>
      <c r="BD1708" s="1"/>
      <c r="BE1708" s="1"/>
      <c r="BF1708" s="1"/>
      <c r="BG1708" s="1"/>
      <c r="BH1708" s="1"/>
      <c r="BI1708" s="1"/>
      <c r="BJ1708" s="1"/>
      <c r="BL1708" s="1" t="s">
        <v>25</v>
      </c>
    </row>
    <row r="1709" ht="15.75" customHeight="1">
      <c r="A1709" s="1"/>
      <c r="B1709" s="1"/>
      <c r="C1709" s="1"/>
      <c r="D1709" s="1" t="s">
        <v>25</v>
      </c>
      <c r="E1709" s="1" t="s">
        <v>25</v>
      </c>
      <c r="F1709" s="1" t="s">
        <v>25</v>
      </c>
      <c r="G1709" s="1" t="s">
        <v>25</v>
      </c>
      <c r="H1709" s="1" t="s">
        <v>25</v>
      </c>
      <c r="M1709" s="1"/>
      <c r="N1709" s="1"/>
      <c r="O1709" s="1"/>
      <c r="P1709" s="1"/>
      <c r="Q1709" s="1"/>
      <c r="S1709" s="1" t="s">
        <v>25</v>
      </c>
      <c r="T1709" s="1" t="s">
        <v>25</v>
      </c>
      <c r="U1709" s="1" t="s">
        <v>25</v>
      </c>
      <c r="V1709" s="1" t="s">
        <v>25</v>
      </c>
      <c r="W1709" s="1" t="s">
        <v>25</v>
      </c>
      <c r="Y1709" s="1" t="str">
        <f>IFERROR(__xludf.DUMMYFUNCTION("UNIQUE(S1709:W1709, TRUE)"),"")</f>
        <v/>
      </c>
      <c r="AE1709" s="1" t="str">
        <f t="shared" ref="AE1709:AI1709" si="1709">IF($A1709&lt;&gt;"", COUNTIF($D1709:$H1709, "=" &amp; Y1709),"")</f>
        <v/>
      </c>
      <c r="AF1709" s="1" t="str">
        <f t="shared" si="1709"/>
        <v/>
      </c>
      <c r="AG1709" s="1" t="str">
        <f t="shared" si="1709"/>
        <v/>
      </c>
      <c r="AH1709" s="1" t="str">
        <f t="shared" si="1709"/>
        <v/>
      </c>
      <c r="AI1709" s="1" t="str">
        <f t="shared" si="1709"/>
        <v/>
      </c>
      <c r="AJ1709" s="1" t="str">
        <f t="shared" si="3"/>
        <v/>
      </c>
      <c r="AL1709" s="1" t="str">
        <f>IFERROR(__xludf.DUMMYFUNCTION("IFERROR(TRANSPOSE(SORT(TRANSPOSE(FILTER(AE1709:AI1709, AE1709:AI1709&lt;&gt;0)),1, FALSE)))"),"")</f>
        <v/>
      </c>
      <c r="AM1709" s="1" t="str">
        <f>IFERROR(__xludf.DUMMYFUNCTION("""COMPUTED_VALUE"""),"")</f>
        <v/>
      </c>
      <c r="AN1709" s="1" t="str">
        <f>IFERROR(__xludf.DUMMYFUNCTION("""COMPUTED_VALUE"""),"")</f>
        <v/>
      </c>
      <c r="AO1709" s="1" t="str">
        <f>IFERROR(__xludf.DUMMYFUNCTION("""COMPUTED_VALUE"""),"")</f>
        <v/>
      </c>
      <c r="AP1709" s="1" t="str">
        <f>IFERROR(__xludf.DUMMYFUNCTION("""COMPUTED_VALUE"""),"")</f>
        <v/>
      </c>
      <c r="AR1709" s="1" t="s">
        <v>25</v>
      </c>
      <c r="AS1709" s="1" t="s">
        <v>25</v>
      </c>
      <c r="AT1709" s="1" t="s">
        <v>25</v>
      </c>
      <c r="AU1709" s="1" t="s">
        <v>25</v>
      </c>
      <c r="AV1709" s="1" t="s">
        <v>25</v>
      </c>
      <c r="AY1709" s="1" t="s">
        <v>25</v>
      </c>
      <c r="AZ1709" s="1" t="s">
        <v>25</v>
      </c>
      <c r="BA1709" s="1" t="s">
        <v>25</v>
      </c>
      <c r="BB1709" s="1" t="s">
        <v>25</v>
      </c>
      <c r="BC1709" s="1" t="s">
        <v>25</v>
      </c>
      <c r="BD1709" s="1"/>
      <c r="BE1709" s="1"/>
      <c r="BF1709" s="1"/>
      <c r="BG1709" s="1"/>
      <c r="BH1709" s="1"/>
      <c r="BI1709" s="1"/>
      <c r="BJ1709" s="1"/>
      <c r="BL1709" s="1" t="s">
        <v>25</v>
      </c>
    </row>
    <row r="1710" ht="15.75" customHeight="1">
      <c r="A1710" s="1"/>
      <c r="B1710" s="1"/>
      <c r="C1710" s="1"/>
      <c r="D1710" s="1" t="s">
        <v>25</v>
      </c>
      <c r="E1710" s="1" t="s">
        <v>25</v>
      </c>
      <c r="F1710" s="1" t="s">
        <v>25</v>
      </c>
      <c r="G1710" s="1" t="s">
        <v>25</v>
      </c>
      <c r="H1710" s="1" t="s">
        <v>25</v>
      </c>
      <c r="M1710" s="1"/>
      <c r="N1710" s="1"/>
      <c r="O1710" s="1"/>
      <c r="P1710" s="1"/>
      <c r="Q1710" s="1"/>
      <c r="S1710" s="1" t="s">
        <v>25</v>
      </c>
      <c r="T1710" s="1" t="s">
        <v>25</v>
      </c>
      <c r="U1710" s="1" t="s">
        <v>25</v>
      </c>
      <c r="V1710" s="1" t="s">
        <v>25</v>
      </c>
      <c r="W1710" s="1" t="s">
        <v>25</v>
      </c>
      <c r="Y1710" s="1" t="str">
        <f>IFERROR(__xludf.DUMMYFUNCTION("UNIQUE(S1710:W1710, TRUE)"),"")</f>
        <v/>
      </c>
      <c r="AE1710" s="1" t="str">
        <f t="shared" ref="AE1710:AI1710" si="1710">IF($A1710&lt;&gt;"", COUNTIF($D1710:$H1710, "=" &amp; Y1710),"")</f>
        <v/>
      </c>
      <c r="AF1710" s="1" t="str">
        <f t="shared" si="1710"/>
        <v/>
      </c>
      <c r="AG1710" s="1" t="str">
        <f t="shared" si="1710"/>
        <v/>
      </c>
      <c r="AH1710" s="1" t="str">
        <f t="shared" si="1710"/>
        <v/>
      </c>
      <c r="AI1710" s="1" t="str">
        <f t="shared" si="1710"/>
        <v/>
      </c>
      <c r="AJ1710" s="1" t="str">
        <f t="shared" si="3"/>
        <v/>
      </c>
      <c r="AL1710" s="1" t="str">
        <f>IFERROR(__xludf.DUMMYFUNCTION("IFERROR(TRANSPOSE(SORT(TRANSPOSE(FILTER(AE1710:AI1710, AE1710:AI1710&lt;&gt;0)),1, FALSE)))"),"")</f>
        <v/>
      </c>
      <c r="AM1710" s="1" t="str">
        <f>IFERROR(__xludf.DUMMYFUNCTION("""COMPUTED_VALUE"""),"")</f>
        <v/>
      </c>
      <c r="AN1710" s="1" t="str">
        <f>IFERROR(__xludf.DUMMYFUNCTION("""COMPUTED_VALUE"""),"")</f>
        <v/>
      </c>
      <c r="AO1710" s="1" t="str">
        <f>IFERROR(__xludf.DUMMYFUNCTION("""COMPUTED_VALUE"""),"")</f>
        <v/>
      </c>
      <c r="AP1710" s="1" t="str">
        <f>IFERROR(__xludf.DUMMYFUNCTION("""COMPUTED_VALUE"""),"")</f>
        <v/>
      </c>
      <c r="AR1710" s="1" t="s">
        <v>25</v>
      </c>
      <c r="AS1710" s="1" t="s">
        <v>25</v>
      </c>
      <c r="AT1710" s="1" t="s">
        <v>25</v>
      </c>
      <c r="AU1710" s="1" t="s">
        <v>25</v>
      </c>
      <c r="AV1710" s="1" t="s">
        <v>25</v>
      </c>
      <c r="AY1710" s="1" t="s">
        <v>25</v>
      </c>
      <c r="AZ1710" s="1" t="s">
        <v>25</v>
      </c>
      <c r="BA1710" s="1" t="s">
        <v>25</v>
      </c>
      <c r="BB1710" s="1" t="s">
        <v>25</v>
      </c>
      <c r="BC1710" s="1" t="s">
        <v>25</v>
      </c>
      <c r="BD1710" s="1"/>
      <c r="BE1710" s="1"/>
      <c r="BF1710" s="1"/>
      <c r="BG1710" s="1"/>
      <c r="BH1710" s="1"/>
      <c r="BI1710" s="1"/>
      <c r="BJ1710" s="1"/>
      <c r="BL1710" s="1" t="s">
        <v>25</v>
      </c>
    </row>
    <row r="1711" ht="15.75" customHeight="1">
      <c r="A1711" s="1"/>
      <c r="B1711" s="1"/>
      <c r="C1711" s="1"/>
      <c r="D1711" s="1" t="s">
        <v>25</v>
      </c>
      <c r="E1711" s="1" t="s">
        <v>25</v>
      </c>
      <c r="F1711" s="1" t="s">
        <v>25</v>
      </c>
      <c r="G1711" s="1" t="s">
        <v>25</v>
      </c>
      <c r="H1711" s="1" t="s">
        <v>25</v>
      </c>
      <c r="M1711" s="1"/>
      <c r="N1711" s="1"/>
      <c r="O1711" s="1"/>
      <c r="P1711" s="1"/>
      <c r="Q1711" s="1"/>
      <c r="S1711" s="1" t="s">
        <v>25</v>
      </c>
      <c r="T1711" s="1" t="s">
        <v>25</v>
      </c>
      <c r="U1711" s="1" t="s">
        <v>25</v>
      </c>
      <c r="V1711" s="1" t="s">
        <v>25</v>
      </c>
      <c r="W1711" s="1" t="s">
        <v>25</v>
      </c>
      <c r="Y1711" s="1" t="str">
        <f>IFERROR(__xludf.DUMMYFUNCTION("UNIQUE(S1711:W1711, TRUE)"),"")</f>
        <v/>
      </c>
      <c r="AE1711" s="1" t="str">
        <f t="shared" ref="AE1711:AI1711" si="1711">IF($A1711&lt;&gt;"", COUNTIF($D1711:$H1711, "=" &amp; Y1711),"")</f>
        <v/>
      </c>
      <c r="AF1711" s="1" t="str">
        <f t="shared" si="1711"/>
        <v/>
      </c>
      <c r="AG1711" s="1" t="str">
        <f t="shared" si="1711"/>
        <v/>
      </c>
      <c r="AH1711" s="1" t="str">
        <f t="shared" si="1711"/>
        <v/>
      </c>
      <c r="AI1711" s="1" t="str">
        <f t="shared" si="1711"/>
        <v/>
      </c>
      <c r="AJ1711" s="1" t="str">
        <f t="shared" si="3"/>
        <v/>
      </c>
      <c r="AL1711" s="1" t="str">
        <f>IFERROR(__xludf.DUMMYFUNCTION("IFERROR(TRANSPOSE(SORT(TRANSPOSE(FILTER(AE1711:AI1711, AE1711:AI1711&lt;&gt;0)),1, FALSE)))"),"")</f>
        <v/>
      </c>
      <c r="AM1711" s="1" t="str">
        <f>IFERROR(__xludf.DUMMYFUNCTION("""COMPUTED_VALUE"""),"")</f>
        <v/>
      </c>
      <c r="AN1711" s="1" t="str">
        <f>IFERROR(__xludf.DUMMYFUNCTION("""COMPUTED_VALUE"""),"")</f>
        <v/>
      </c>
      <c r="AO1711" s="1" t="str">
        <f>IFERROR(__xludf.DUMMYFUNCTION("""COMPUTED_VALUE"""),"")</f>
        <v/>
      </c>
      <c r="AP1711" s="1" t="str">
        <f>IFERROR(__xludf.DUMMYFUNCTION("""COMPUTED_VALUE"""),"")</f>
        <v/>
      </c>
      <c r="AR1711" s="1" t="s">
        <v>25</v>
      </c>
      <c r="AS1711" s="1" t="s">
        <v>25</v>
      </c>
      <c r="AT1711" s="1" t="s">
        <v>25</v>
      </c>
      <c r="AU1711" s="1" t="s">
        <v>25</v>
      </c>
      <c r="AV1711" s="1" t="s">
        <v>25</v>
      </c>
      <c r="AY1711" s="1" t="s">
        <v>25</v>
      </c>
      <c r="AZ1711" s="1" t="s">
        <v>25</v>
      </c>
      <c r="BA1711" s="1" t="s">
        <v>25</v>
      </c>
      <c r="BB1711" s="1" t="s">
        <v>25</v>
      </c>
      <c r="BC1711" s="1" t="s">
        <v>25</v>
      </c>
      <c r="BD1711" s="1"/>
      <c r="BE1711" s="1"/>
      <c r="BF1711" s="1"/>
      <c r="BG1711" s="1"/>
      <c r="BH1711" s="1"/>
      <c r="BI1711" s="1"/>
      <c r="BJ1711" s="1"/>
      <c r="BL1711" s="1" t="s">
        <v>25</v>
      </c>
    </row>
    <row r="1712" ht="15.75" customHeight="1">
      <c r="A1712" s="1"/>
      <c r="B1712" s="1"/>
      <c r="C1712" s="1"/>
      <c r="D1712" s="1" t="s">
        <v>25</v>
      </c>
      <c r="E1712" s="1" t="s">
        <v>25</v>
      </c>
      <c r="F1712" s="1" t="s">
        <v>25</v>
      </c>
      <c r="G1712" s="1" t="s">
        <v>25</v>
      </c>
      <c r="H1712" s="1" t="s">
        <v>25</v>
      </c>
      <c r="M1712" s="1"/>
      <c r="N1712" s="1"/>
      <c r="O1712" s="1"/>
      <c r="P1712" s="1"/>
      <c r="Q1712" s="1"/>
      <c r="S1712" s="1" t="s">
        <v>25</v>
      </c>
      <c r="T1712" s="1" t="s">
        <v>25</v>
      </c>
      <c r="U1712" s="1" t="s">
        <v>25</v>
      </c>
      <c r="V1712" s="1" t="s">
        <v>25</v>
      </c>
      <c r="W1712" s="1" t="s">
        <v>25</v>
      </c>
      <c r="Y1712" s="1" t="str">
        <f>IFERROR(__xludf.DUMMYFUNCTION("UNIQUE(S1712:W1712, TRUE)"),"")</f>
        <v/>
      </c>
      <c r="AE1712" s="1" t="str">
        <f t="shared" ref="AE1712:AI1712" si="1712">IF($A1712&lt;&gt;"", COUNTIF($D1712:$H1712, "=" &amp; Y1712),"")</f>
        <v/>
      </c>
      <c r="AF1712" s="1" t="str">
        <f t="shared" si="1712"/>
        <v/>
      </c>
      <c r="AG1712" s="1" t="str">
        <f t="shared" si="1712"/>
        <v/>
      </c>
      <c r="AH1712" s="1" t="str">
        <f t="shared" si="1712"/>
        <v/>
      </c>
      <c r="AI1712" s="1" t="str">
        <f t="shared" si="1712"/>
        <v/>
      </c>
      <c r="AJ1712" s="1" t="str">
        <f t="shared" si="3"/>
        <v/>
      </c>
      <c r="AL1712" s="1" t="str">
        <f>IFERROR(__xludf.DUMMYFUNCTION("IFERROR(TRANSPOSE(SORT(TRANSPOSE(FILTER(AE1712:AI1712, AE1712:AI1712&lt;&gt;0)),1, FALSE)))"),"")</f>
        <v/>
      </c>
      <c r="AM1712" s="1" t="str">
        <f>IFERROR(__xludf.DUMMYFUNCTION("""COMPUTED_VALUE"""),"")</f>
        <v/>
      </c>
      <c r="AN1712" s="1" t="str">
        <f>IFERROR(__xludf.DUMMYFUNCTION("""COMPUTED_VALUE"""),"")</f>
        <v/>
      </c>
      <c r="AO1712" s="1" t="str">
        <f>IFERROR(__xludf.DUMMYFUNCTION("""COMPUTED_VALUE"""),"")</f>
        <v/>
      </c>
      <c r="AP1712" s="1" t="str">
        <f>IFERROR(__xludf.DUMMYFUNCTION("""COMPUTED_VALUE"""),"")</f>
        <v/>
      </c>
      <c r="AR1712" s="1" t="s">
        <v>25</v>
      </c>
      <c r="AS1712" s="1" t="s">
        <v>25</v>
      </c>
      <c r="AT1712" s="1" t="s">
        <v>25</v>
      </c>
      <c r="AU1712" s="1" t="s">
        <v>25</v>
      </c>
      <c r="AV1712" s="1" t="s">
        <v>25</v>
      </c>
      <c r="AY1712" s="1" t="s">
        <v>25</v>
      </c>
      <c r="AZ1712" s="1" t="s">
        <v>25</v>
      </c>
      <c r="BA1712" s="1" t="s">
        <v>25</v>
      </c>
      <c r="BB1712" s="1" t="s">
        <v>25</v>
      </c>
      <c r="BC1712" s="1" t="s">
        <v>25</v>
      </c>
      <c r="BD1712" s="1"/>
      <c r="BE1712" s="1"/>
      <c r="BF1712" s="1"/>
      <c r="BG1712" s="1"/>
      <c r="BH1712" s="1"/>
      <c r="BI1712" s="1"/>
      <c r="BJ1712" s="1"/>
      <c r="BL1712" s="1" t="s">
        <v>25</v>
      </c>
    </row>
    <row r="1713" ht="15.75" customHeight="1">
      <c r="A1713" s="1"/>
      <c r="B1713" s="1"/>
      <c r="C1713" s="1"/>
      <c r="D1713" s="1" t="s">
        <v>25</v>
      </c>
      <c r="E1713" s="1" t="s">
        <v>25</v>
      </c>
      <c r="F1713" s="1" t="s">
        <v>25</v>
      </c>
      <c r="G1713" s="1" t="s">
        <v>25</v>
      </c>
      <c r="H1713" s="1" t="s">
        <v>25</v>
      </c>
      <c r="M1713" s="1"/>
      <c r="N1713" s="1"/>
      <c r="O1713" s="1"/>
      <c r="P1713" s="1"/>
      <c r="Q1713" s="1"/>
      <c r="S1713" s="1" t="s">
        <v>25</v>
      </c>
      <c r="T1713" s="1" t="s">
        <v>25</v>
      </c>
      <c r="U1713" s="1" t="s">
        <v>25</v>
      </c>
      <c r="V1713" s="1" t="s">
        <v>25</v>
      </c>
      <c r="W1713" s="1" t="s">
        <v>25</v>
      </c>
      <c r="Y1713" s="1" t="str">
        <f>IFERROR(__xludf.DUMMYFUNCTION("UNIQUE(S1713:W1713, TRUE)"),"")</f>
        <v/>
      </c>
      <c r="AE1713" s="1" t="str">
        <f t="shared" ref="AE1713:AI1713" si="1713">IF($A1713&lt;&gt;"", COUNTIF($D1713:$H1713, "=" &amp; Y1713),"")</f>
        <v/>
      </c>
      <c r="AF1713" s="1" t="str">
        <f t="shared" si="1713"/>
        <v/>
      </c>
      <c r="AG1713" s="1" t="str">
        <f t="shared" si="1713"/>
        <v/>
      </c>
      <c r="AH1713" s="1" t="str">
        <f t="shared" si="1713"/>
        <v/>
      </c>
      <c r="AI1713" s="1" t="str">
        <f t="shared" si="1713"/>
        <v/>
      </c>
      <c r="AJ1713" s="1" t="str">
        <f t="shared" si="3"/>
        <v/>
      </c>
      <c r="AL1713" s="1" t="str">
        <f>IFERROR(__xludf.DUMMYFUNCTION("IFERROR(TRANSPOSE(SORT(TRANSPOSE(FILTER(AE1713:AI1713, AE1713:AI1713&lt;&gt;0)),1, FALSE)))"),"")</f>
        <v/>
      </c>
      <c r="AM1713" s="1" t="str">
        <f>IFERROR(__xludf.DUMMYFUNCTION("""COMPUTED_VALUE"""),"")</f>
        <v/>
      </c>
      <c r="AN1713" s="1" t="str">
        <f>IFERROR(__xludf.DUMMYFUNCTION("""COMPUTED_VALUE"""),"")</f>
        <v/>
      </c>
      <c r="AO1713" s="1" t="str">
        <f>IFERROR(__xludf.DUMMYFUNCTION("""COMPUTED_VALUE"""),"")</f>
        <v/>
      </c>
      <c r="AP1713" s="1" t="str">
        <f>IFERROR(__xludf.DUMMYFUNCTION("""COMPUTED_VALUE"""),"")</f>
        <v/>
      </c>
      <c r="AR1713" s="1" t="s">
        <v>25</v>
      </c>
      <c r="AS1713" s="1" t="s">
        <v>25</v>
      </c>
      <c r="AT1713" s="1" t="s">
        <v>25</v>
      </c>
      <c r="AU1713" s="1" t="s">
        <v>25</v>
      </c>
      <c r="AV1713" s="1" t="s">
        <v>25</v>
      </c>
      <c r="AY1713" s="1" t="s">
        <v>25</v>
      </c>
      <c r="AZ1713" s="1" t="s">
        <v>25</v>
      </c>
      <c r="BA1713" s="1" t="s">
        <v>25</v>
      </c>
      <c r="BB1713" s="1" t="s">
        <v>25</v>
      </c>
      <c r="BC1713" s="1" t="s">
        <v>25</v>
      </c>
      <c r="BD1713" s="1"/>
      <c r="BE1713" s="1"/>
      <c r="BF1713" s="1"/>
      <c r="BG1713" s="1"/>
      <c r="BH1713" s="1"/>
      <c r="BI1713" s="1"/>
      <c r="BJ1713" s="1"/>
      <c r="BL1713" s="1" t="s">
        <v>25</v>
      </c>
    </row>
    <row r="1714" ht="15.75" customHeight="1">
      <c r="A1714" s="1"/>
      <c r="B1714" s="1"/>
      <c r="C1714" s="1"/>
      <c r="D1714" s="1" t="s">
        <v>25</v>
      </c>
      <c r="E1714" s="1" t="s">
        <v>25</v>
      </c>
      <c r="F1714" s="1" t="s">
        <v>25</v>
      </c>
      <c r="G1714" s="1" t="s">
        <v>25</v>
      </c>
      <c r="H1714" s="1" t="s">
        <v>25</v>
      </c>
      <c r="M1714" s="1"/>
      <c r="N1714" s="1"/>
      <c r="O1714" s="1"/>
      <c r="P1714" s="1"/>
      <c r="Q1714" s="1"/>
      <c r="S1714" s="1" t="s">
        <v>25</v>
      </c>
      <c r="T1714" s="1" t="s">
        <v>25</v>
      </c>
      <c r="U1714" s="1" t="s">
        <v>25</v>
      </c>
      <c r="V1714" s="1" t="s">
        <v>25</v>
      </c>
      <c r="W1714" s="1" t="s">
        <v>25</v>
      </c>
      <c r="Y1714" s="1" t="str">
        <f>IFERROR(__xludf.DUMMYFUNCTION("UNIQUE(S1714:W1714, TRUE)"),"")</f>
        <v/>
      </c>
      <c r="AE1714" s="1" t="str">
        <f t="shared" ref="AE1714:AI1714" si="1714">IF($A1714&lt;&gt;"", COUNTIF($D1714:$H1714, "=" &amp; Y1714),"")</f>
        <v/>
      </c>
      <c r="AF1714" s="1" t="str">
        <f t="shared" si="1714"/>
        <v/>
      </c>
      <c r="AG1714" s="1" t="str">
        <f t="shared" si="1714"/>
        <v/>
      </c>
      <c r="AH1714" s="1" t="str">
        <f t="shared" si="1714"/>
        <v/>
      </c>
      <c r="AI1714" s="1" t="str">
        <f t="shared" si="1714"/>
        <v/>
      </c>
      <c r="AJ1714" s="1" t="str">
        <f t="shared" si="3"/>
        <v/>
      </c>
      <c r="AL1714" s="1" t="str">
        <f>IFERROR(__xludf.DUMMYFUNCTION("IFERROR(TRANSPOSE(SORT(TRANSPOSE(FILTER(AE1714:AI1714, AE1714:AI1714&lt;&gt;0)),1, FALSE)))"),"")</f>
        <v/>
      </c>
      <c r="AM1714" s="1" t="str">
        <f>IFERROR(__xludf.DUMMYFUNCTION("""COMPUTED_VALUE"""),"")</f>
        <v/>
      </c>
      <c r="AN1714" s="1" t="str">
        <f>IFERROR(__xludf.DUMMYFUNCTION("""COMPUTED_VALUE"""),"")</f>
        <v/>
      </c>
      <c r="AO1714" s="1" t="str">
        <f>IFERROR(__xludf.DUMMYFUNCTION("""COMPUTED_VALUE"""),"")</f>
        <v/>
      </c>
      <c r="AP1714" s="1" t="str">
        <f>IFERROR(__xludf.DUMMYFUNCTION("""COMPUTED_VALUE"""),"")</f>
        <v/>
      </c>
      <c r="AR1714" s="1" t="s">
        <v>25</v>
      </c>
      <c r="AS1714" s="1" t="s">
        <v>25</v>
      </c>
      <c r="AT1714" s="1" t="s">
        <v>25</v>
      </c>
      <c r="AU1714" s="1" t="s">
        <v>25</v>
      </c>
      <c r="AV1714" s="1" t="s">
        <v>25</v>
      </c>
      <c r="AY1714" s="1" t="s">
        <v>25</v>
      </c>
      <c r="AZ1714" s="1" t="s">
        <v>25</v>
      </c>
      <c r="BA1714" s="1" t="s">
        <v>25</v>
      </c>
      <c r="BB1714" s="1" t="s">
        <v>25</v>
      </c>
      <c r="BC1714" s="1" t="s">
        <v>25</v>
      </c>
      <c r="BD1714" s="1"/>
      <c r="BE1714" s="1"/>
      <c r="BF1714" s="1"/>
      <c r="BG1714" s="1"/>
      <c r="BH1714" s="1"/>
      <c r="BI1714" s="1"/>
      <c r="BJ1714" s="1"/>
      <c r="BL1714" s="1" t="s">
        <v>25</v>
      </c>
    </row>
    <row r="1715" ht="15.75" customHeight="1">
      <c r="A1715" s="1"/>
      <c r="B1715" s="1"/>
      <c r="C1715" s="1"/>
      <c r="D1715" s="1" t="s">
        <v>25</v>
      </c>
      <c r="E1715" s="1" t="s">
        <v>25</v>
      </c>
      <c r="F1715" s="1" t="s">
        <v>25</v>
      </c>
      <c r="G1715" s="1" t="s">
        <v>25</v>
      </c>
      <c r="H1715" s="1" t="s">
        <v>25</v>
      </c>
      <c r="M1715" s="1"/>
      <c r="N1715" s="1"/>
      <c r="O1715" s="1"/>
      <c r="P1715" s="1"/>
      <c r="Q1715" s="1"/>
      <c r="S1715" s="1" t="s">
        <v>25</v>
      </c>
      <c r="T1715" s="1" t="s">
        <v>25</v>
      </c>
      <c r="U1715" s="1" t="s">
        <v>25</v>
      </c>
      <c r="V1715" s="1" t="s">
        <v>25</v>
      </c>
      <c r="W1715" s="1" t="s">
        <v>25</v>
      </c>
      <c r="Y1715" s="1" t="str">
        <f>IFERROR(__xludf.DUMMYFUNCTION("UNIQUE(S1715:W1715, TRUE)"),"")</f>
        <v/>
      </c>
      <c r="AE1715" s="1" t="str">
        <f t="shared" ref="AE1715:AI1715" si="1715">IF($A1715&lt;&gt;"", COUNTIF($D1715:$H1715, "=" &amp; Y1715),"")</f>
        <v/>
      </c>
      <c r="AF1715" s="1" t="str">
        <f t="shared" si="1715"/>
        <v/>
      </c>
      <c r="AG1715" s="1" t="str">
        <f t="shared" si="1715"/>
        <v/>
      </c>
      <c r="AH1715" s="1" t="str">
        <f t="shared" si="1715"/>
        <v/>
      </c>
      <c r="AI1715" s="1" t="str">
        <f t="shared" si="1715"/>
        <v/>
      </c>
      <c r="AJ1715" s="1" t="str">
        <f t="shared" si="3"/>
        <v/>
      </c>
      <c r="AL1715" s="1" t="str">
        <f>IFERROR(__xludf.DUMMYFUNCTION("IFERROR(TRANSPOSE(SORT(TRANSPOSE(FILTER(AE1715:AI1715, AE1715:AI1715&lt;&gt;0)),1, FALSE)))"),"")</f>
        <v/>
      </c>
      <c r="AM1715" s="1" t="str">
        <f>IFERROR(__xludf.DUMMYFUNCTION("""COMPUTED_VALUE"""),"")</f>
        <v/>
      </c>
      <c r="AN1715" s="1" t="str">
        <f>IFERROR(__xludf.DUMMYFUNCTION("""COMPUTED_VALUE"""),"")</f>
        <v/>
      </c>
      <c r="AO1715" s="1" t="str">
        <f>IFERROR(__xludf.DUMMYFUNCTION("""COMPUTED_VALUE"""),"")</f>
        <v/>
      </c>
      <c r="AP1715" s="1" t="str">
        <f>IFERROR(__xludf.DUMMYFUNCTION("""COMPUTED_VALUE"""),"")</f>
        <v/>
      </c>
      <c r="AR1715" s="1" t="s">
        <v>25</v>
      </c>
      <c r="AS1715" s="1" t="s">
        <v>25</v>
      </c>
      <c r="AT1715" s="1" t="s">
        <v>25</v>
      </c>
      <c r="AU1715" s="1" t="s">
        <v>25</v>
      </c>
      <c r="AV1715" s="1" t="s">
        <v>25</v>
      </c>
      <c r="AY1715" s="1" t="s">
        <v>25</v>
      </c>
      <c r="AZ1715" s="1" t="s">
        <v>25</v>
      </c>
      <c r="BA1715" s="1" t="s">
        <v>25</v>
      </c>
      <c r="BB1715" s="1" t="s">
        <v>25</v>
      </c>
      <c r="BC1715" s="1" t="s">
        <v>25</v>
      </c>
      <c r="BD1715" s="1"/>
      <c r="BE1715" s="1"/>
      <c r="BF1715" s="1"/>
      <c r="BG1715" s="1"/>
      <c r="BH1715" s="1"/>
      <c r="BI1715" s="1"/>
      <c r="BJ1715" s="1"/>
      <c r="BL1715" s="1" t="s">
        <v>25</v>
      </c>
    </row>
    <row r="1716" ht="15.75" customHeight="1">
      <c r="A1716" s="1"/>
      <c r="B1716" s="1"/>
      <c r="C1716" s="1"/>
      <c r="D1716" s="1" t="s">
        <v>25</v>
      </c>
      <c r="E1716" s="1" t="s">
        <v>25</v>
      </c>
      <c r="F1716" s="1" t="s">
        <v>25</v>
      </c>
      <c r="G1716" s="1" t="s">
        <v>25</v>
      </c>
      <c r="H1716" s="1" t="s">
        <v>25</v>
      </c>
      <c r="M1716" s="1"/>
      <c r="N1716" s="1"/>
      <c r="O1716" s="1"/>
      <c r="P1716" s="1"/>
      <c r="Q1716" s="1"/>
      <c r="S1716" s="1" t="s">
        <v>25</v>
      </c>
      <c r="T1716" s="1" t="s">
        <v>25</v>
      </c>
      <c r="U1716" s="1" t="s">
        <v>25</v>
      </c>
      <c r="V1716" s="1" t="s">
        <v>25</v>
      </c>
      <c r="W1716" s="1" t="s">
        <v>25</v>
      </c>
      <c r="Y1716" s="1" t="str">
        <f>IFERROR(__xludf.DUMMYFUNCTION("UNIQUE(S1716:W1716, TRUE)"),"")</f>
        <v/>
      </c>
      <c r="AE1716" s="1" t="str">
        <f t="shared" ref="AE1716:AI1716" si="1716">IF($A1716&lt;&gt;"", COUNTIF($D1716:$H1716, "=" &amp; Y1716),"")</f>
        <v/>
      </c>
      <c r="AF1716" s="1" t="str">
        <f t="shared" si="1716"/>
        <v/>
      </c>
      <c r="AG1716" s="1" t="str">
        <f t="shared" si="1716"/>
        <v/>
      </c>
      <c r="AH1716" s="1" t="str">
        <f t="shared" si="1716"/>
        <v/>
      </c>
      <c r="AI1716" s="1" t="str">
        <f t="shared" si="1716"/>
        <v/>
      </c>
      <c r="AJ1716" s="1" t="str">
        <f t="shared" si="3"/>
        <v/>
      </c>
      <c r="AL1716" s="1" t="str">
        <f>IFERROR(__xludf.DUMMYFUNCTION("IFERROR(TRANSPOSE(SORT(TRANSPOSE(FILTER(AE1716:AI1716, AE1716:AI1716&lt;&gt;0)),1, FALSE)))"),"")</f>
        <v/>
      </c>
      <c r="AM1716" s="1" t="str">
        <f>IFERROR(__xludf.DUMMYFUNCTION("""COMPUTED_VALUE"""),"")</f>
        <v/>
      </c>
      <c r="AN1716" s="1" t="str">
        <f>IFERROR(__xludf.DUMMYFUNCTION("""COMPUTED_VALUE"""),"")</f>
        <v/>
      </c>
      <c r="AO1716" s="1" t="str">
        <f>IFERROR(__xludf.DUMMYFUNCTION("""COMPUTED_VALUE"""),"")</f>
        <v/>
      </c>
      <c r="AP1716" s="1" t="str">
        <f>IFERROR(__xludf.DUMMYFUNCTION("""COMPUTED_VALUE"""),"")</f>
        <v/>
      </c>
      <c r="AR1716" s="1" t="s">
        <v>25</v>
      </c>
      <c r="AS1716" s="1" t="s">
        <v>25</v>
      </c>
      <c r="AT1716" s="1" t="s">
        <v>25</v>
      </c>
      <c r="AU1716" s="1" t="s">
        <v>25</v>
      </c>
      <c r="AV1716" s="1" t="s">
        <v>25</v>
      </c>
      <c r="AY1716" s="1" t="s">
        <v>25</v>
      </c>
      <c r="AZ1716" s="1" t="s">
        <v>25</v>
      </c>
      <c r="BA1716" s="1" t="s">
        <v>25</v>
      </c>
      <c r="BB1716" s="1" t="s">
        <v>25</v>
      </c>
      <c r="BC1716" s="1" t="s">
        <v>25</v>
      </c>
      <c r="BD1716" s="1"/>
      <c r="BE1716" s="1"/>
      <c r="BF1716" s="1"/>
      <c r="BG1716" s="1"/>
      <c r="BH1716" s="1"/>
      <c r="BI1716" s="1"/>
      <c r="BJ1716" s="1"/>
      <c r="BL1716" s="1" t="s">
        <v>25</v>
      </c>
    </row>
    <row r="1717" ht="15.75" customHeight="1">
      <c r="A1717" s="1"/>
      <c r="B1717" s="1"/>
      <c r="C1717" s="1"/>
      <c r="D1717" s="1" t="s">
        <v>25</v>
      </c>
      <c r="E1717" s="1" t="s">
        <v>25</v>
      </c>
      <c r="F1717" s="1" t="s">
        <v>25</v>
      </c>
      <c r="G1717" s="1" t="s">
        <v>25</v>
      </c>
      <c r="H1717" s="1" t="s">
        <v>25</v>
      </c>
      <c r="M1717" s="1"/>
      <c r="N1717" s="1"/>
      <c r="O1717" s="1"/>
      <c r="P1717" s="1"/>
      <c r="Q1717" s="1"/>
      <c r="S1717" s="1" t="s">
        <v>25</v>
      </c>
      <c r="T1717" s="1" t="s">
        <v>25</v>
      </c>
      <c r="U1717" s="1" t="s">
        <v>25</v>
      </c>
      <c r="V1717" s="1" t="s">
        <v>25</v>
      </c>
      <c r="W1717" s="1" t="s">
        <v>25</v>
      </c>
      <c r="Y1717" s="1" t="str">
        <f>IFERROR(__xludf.DUMMYFUNCTION("UNIQUE(S1717:W1717, TRUE)"),"")</f>
        <v/>
      </c>
      <c r="AE1717" s="1" t="str">
        <f t="shared" ref="AE1717:AI1717" si="1717">IF($A1717&lt;&gt;"", COUNTIF($D1717:$H1717, "=" &amp; Y1717),"")</f>
        <v/>
      </c>
      <c r="AF1717" s="1" t="str">
        <f t="shared" si="1717"/>
        <v/>
      </c>
      <c r="AG1717" s="1" t="str">
        <f t="shared" si="1717"/>
        <v/>
      </c>
      <c r="AH1717" s="1" t="str">
        <f t="shared" si="1717"/>
        <v/>
      </c>
      <c r="AI1717" s="1" t="str">
        <f t="shared" si="1717"/>
        <v/>
      </c>
      <c r="AJ1717" s="1" t="str">
        <f t="shared" si="3"/>
        <v/>
      </c>
      <c r="AL1717" s="1" t="str">
        <f>IFERROR(__xludf.DUMMYFUNCTION("IFERROR(TRANSPOSE(SORT(TRANSPOSE(FILTER(AE1717:AI1717, AE1717:AI1717&lt;&gt;0)),1, FALSE)))"),"")</f>
        <v/>
      </c>
      <c r="AM1717" s="1" t="str">
        <f>IFERROR(__xludf.DUMMYFUNCTION("""COMPUTED_VALUE"""),"")</f>
        <v/>
      </c>
      <c r="AN1717" s="1" t="str">
        <f>IFERROR(__xludf.DUMMYFUNCTION("""COMPUTED_VALUE"""),"")</f>
        <v/>
      </c>
      <c r="AO1717" s="1" t="str">
        <f>IFERROR(__xludf.DUMMYFUNCTION("""COMPUTED_VALUE"""),"")</f>
        <v/>
      </c>
      <c r="AP1717" s="1" t="str">
        <f>IFERROR(__xludf.DUMMYFUNCTION("""COMPUTED_VALUE"""),"")</f>
        <v/>
      </c>
      <c r="AR1717" s="1" t="s">
        <v>25</v>
      </c>
      <c r="AS1717" s="1" t="s">
        <v>25</v>
      </c>
      <c r="AT1717" s="1" t="s">
        <v>25</v>
      </c>
      <c r="AU1717" s="1" t="s">
        <v>25</v>
      </c>
      <c r="AV1717" s="1" t="s">
        <v>25</v>
      </c>
      <c r="AY1717" s="1" t="s">
        <v>25</v>
      </c>
      <c r="AZ1717" s="1" t="s">
        <v>25</v>
      </c>
      <c r="BA1717" s="1" t="s">
        <v>25</v>
      </c>
      <c r="BB1717" s="1" t="s">
        <v>25</v>
      </c>
      <c r="BC1717" s="1" t="s">
        <v>25</v>
      </c>
      <c r="BD1717" s="1"/>
      <c r="BE1717" s="1"/>
      <c r="BF1717" s="1"/>
      <c r="BG1717" s="1"/>
      <c r="BH1717" s="1"/>
      <c r="BI1717" s="1"/>
      <c r="BJ1717" s="1"/>
      <c r="BL1717" s="1" t="s">
        <v>25</v>
      </c>
    </row>
    <row r="1718" ht="15.75" customHeight="1">
      <c r="A1718" s="1"/>
      <c r="B1718" s="1"/>
      <c r="C1718" s="1"/>
      <c r="D1718" s="1" t="s">
        <v>25</v>
      </c>
      <c r="E1718" s="1" t="s">
        <v>25</v>
      </c>
      <c r="F1718" s="1" t="s">
        <v>25</v>
      </c>
      <c r="G1718" s="1" t="s">
        <v>25</v>
      </c>
      <c r="H1718" s="1" t="s">
        <v>25</v>
      </c>
      <c r="M1718" s="1"/>
      <c r="N1718" s="1"/>
      <c r="O1718" s="1"/>
      <c r="P1718" s="1"/>
      <c r="Q1718" s="1"/>
      <c r="S1718" s="1" t="s">
        <v>25</v>
      </c>
      <c r="T1718" s="1" t="s">
        <v>25</v>
      </c>
      <c r="U1718" s="1" t="s">
        <v>25</v>
      </c>
      <c r="V1718" s="1" t="s">
        <v>25</v>
      </c>
      <c r="W1718" s="1" t="s">
        <v>25</v>
      </c>
      <c r="Y1718" s="1" t="str">
        <f>IFERROR(__xludf.DUMMYFUNCTION("UNIQUE(S1718:W1718, TRUE)"),"")</f>
        <v/>
      </c>
      <c r="AE1718" s="1" t="str">
        <f t="shared" ref="AE1718:AI1718" si="1718">IF($A1718&lt;&gt;"", COUNTIF($D1718:$H1718, "=" &amp; Y1718),"")</f>
        <v/>
      </c>
      <c r="AF1718" s="1" t="str">
        <f t="shared" si="1718"/>
        <v/>
      </c>
      <c r="AG1718" s="1" t="str">
        <f t="shared" si="1718"/>
        <v/>
      </c>
      <c r="AH1718" s="1" t="str">
        <f t="shared" si="1718"/>
        <v/>
      </c>
      <c r="AI1718" s="1" t="str">
        <f t="shared" si="1718"/>
        <v/>
      </c>
      <c r="AJ1718" s="1" t="str">
        <f t="shared" si="3"/>
        <v/>
      </c>
      <c r="AL1718" s="1" t="str">
        <f>IFERROR(__xludf.DUMMYFUNCTION("IFERROR(TRANSPOSE(SORT(TRANSPOSE(FILTER(AE1718:AI1718, AE1718:AI1718&lt;&gt;0)),1, FALSE)))"),"")</f>
        <v/>
      </c>
      <c r="AM1718" s="1" t="str">
        <f>IFERROR(__xludf.DUMMYFUNCTION("""COMPUTED_VALUE"""),"")</f>
        <v/>
      </c>
      <c r="AN1718" s="1" t="str">
        <f>IFERROR(__xludf.DUMMYFUNCTION("""COMPUTED_VALUE"""),"")</f>
        <v/>
      </c>
      <c r="AO1718" s="1" t="str">
        <f>IFERROR(__xludf.DUMMYFUNCTION("""COMPUTED_VALUE"""),"")</f>
        <v/>
      </c>
      <c r="AP1718" s="1" t="str">
        <f>IFERROR(__xludf.DUMMYFUNCTION("""COMPUTED_VALUE"""),"")</f>
        <v/>
      </c>
      <c r="AR1718" s="1" t="s">
        <v>25</v>
      </c>
      <c r="AS1718" s="1" t="s">
        <v>25</v>
      </c>
      <c r="AT1718" s="1" t="s">
        <v>25</v>
      </c>
      <c r="AU1718" s="1" t="s">
        <v>25</v>
      </c>
      <c r="AV1718" s="1" t="s">
        <v>25</v>
      </c>
      <c r="AY1718" s="1" t="s">
        <v>25</v>
      </c>
      <c r="AZ1718" s="1" t="s">
        <v>25</v>
      </c>
      <c r="BA1718" s="1" t="s">
        <v>25</v>
      </c>
      <c r="BB1718" s="1" t="s">
        <v>25</v>
      </c>
      <c r="BC1718" s="1" t="s">
        <v>25</v>
      </c>
      <c r="BD1718" s="1"/>
      <c r="BE1718" s="1"/>
      <c r="BF1718" s="1"/>
      <c r="BG1718" s="1"/>
      <c r="BH1718" s="1"/>
      <c r="BI1718" s="1"/>
      <c r="BJ1718" s="1"/>
      <c r="BL1718" s="1" t="s">
        <v>25</v>
      </c>
    </row>
    <row r="1719" ht="15.75" customHeight="1">
      <c r="A1719" s="1"/>
      <c r="B1719" s="1"/>
      <c r="C1719" s="1"/>
      <c r="D1719" s="1" t="s">
        <v>25</v>
      </c>
      <c r="E1719" s="1" t="s">
        <v>25</v>
      </c>
      <c r="F1719" s="1" t="s">
        <v>25</v>
      </c>
      <c r="G1719" s="1" t="s">
        <v>25</v>
      </c>
      <c r="H1719" s="1" t="s">
        <v>25</v>
      </c>
      <c r="M1719" s="1"/>
      <c r="N1719" s="1"/>
      <c r="O1719" s="1"/>
      <c r="P1719" s="1"/>
      <c r="Q1719" s="1"/>
      <c r="S1719" s="1" t="s">
        <v>25</v>
      </c>
      <c r="T1719" s="1" t="s">
        <v>25</v>
      </c>
      <c r="U1719" s="1" t="s">
        <v>25</v>
      </c>
      <c r="V1719" s="1" t="s">
        <v>25</v>
      </c>
      <c r="W1719" s="1" t="s">
        <v>25</v>
      </c>
      <c r="Y1719" s="1" t="str">
        <f>IFERROR(__xludf.DUMMYFUNCTION("UNIQUE(S1719:W1719, TRUE)"),"")</f>
        <v/>
      </c>
      <c r="AE1719" s="1" t="str">
        <f t="shared" ref="AE1719:AI1719" si="1719">IF($A1719&lt;&gt;"", COUNTIF($D1719:$H1719, "=" &amp; Y1719),"")</f>
        <v/>
      </c>
      <c r="AF1719" s="1" t="str">
        <f t="shared" si="1719"/>
        <v/>
      </c>
      <c r="AG1719" s="1" t="str">
        <f t="shared" si="1719"/>
        <v/>
      </c>
      <c r="AH1719" s="1" t="str">
        <f t="shared" si="1719"/>
        <v/>
      </c>
      <c r="AI1719" s="1" t="str">
        <f t="shared" si="1719"/>
        <v/>
      </c>
      <c r="AJ1719" s="1" t="str">
        <f t="shared" si="3"/>
        <v/>
      </c>
      <c r="AL1719" s="1" t="str">
        <f>IFERROR(__xludf.DUMMYFUNCTION("IFERROR(TRANSPOSE(SORT(TRANSPOSE(FILTER(AE1719:AI1719, AE1719:AI1719&lt;&gt;0)),1, FALSE)))"),"")</f>
        <v/>
      </c>
      <c r="AM1719" s="1" t="str">
        <f>IFERROR(__xludf.DUMMYFUNCTION("""COMPUTED_VALUE"""),"")</f>
        <v/>
      </c>
      <c r="AN1719" s="1" t="str">
        <f>IFERROR(__xludf.DUMMYFUNCTION("""COMPUTED_VALUE"""),"")</f>
        <v/>
      </c>
      <c r="AO1719" s="1" t="str">
        <f>IFERROR(__xludf.DUMMYFUNCTION("""COMPUTED_VALUE"""),"")</f>
        <v/>
      </c>
      <c r="AP1719" s="1" t="str">
        <f>IFERROR(__xludf.DUMMYFUNCTION("""COMPUTED_VALUE"""),"")</f>
        <v/>
      </c>
      <c r="AR1719" s="1" t="s">
        <v>25</v>
      </c>
      <c r="AS1719" s="1" t="s">
        <v>25</v>
      </c>
      <c r="AT1719" s="1" t="s">
        <v>25</v>
      </c>
      <c r="AU1719" s="1" t="s">
        <v>25</v>
      </c>
      <c r="AV1719" s="1" t="s">
        <v>25</v>
      </c>
      <c r="AY1719" s="1" t="s">
        <v>25</v>
      </c>
      <c r="AZ1719" s="1" t="s">
        <v>25</v>
      </c>
      <c r="BA1719" s="1" t="s">
        <v>25</v>
      </c>
      <c r="BB1719" s="1" t="s">
        <v>25</v>
      </c>
      <c r="BC1719" s="1" t="s">
        <v>25</v>
      </c>
      <c r="BD1719" s="1"/>
      <c r="BE1719" s="1"/>
      <c r="BF1719" s="1"/>
      <c r="BG1719" s="1"/>
      <c r="BH1719" s="1"/>
      <c r="BI1719" s="1"/>
      <c r="BJ1719" s="1"/>
      <c r="BL1719" s="1" t="s">
        <v>25</v>
      </c>
    </row>
    <row r="1720" ht="15.75" customHeight="1">
      <c r="A1720" s="1"/>
      <c r="B1720" s="1"/>
      <c r="C1720" s="1"/>
      <c r="D1720" s="1" t="s">
        <v>25</v>
      </c>
      <c r="E1720" s="1" t="s">
        <v>25</v>
      </c>
      <c r="F1720" s="1" t="s">
        <v>25</v>
      </c>
      <c r="G1720" s="1" t="s">
        <v>25</v>
      </c>
      <c r="H1720" s="1" t="s">
        <v>25</v>
      </c>
      <c r="M1720" s="1"/>
      <c r="N1720" s="1"/>
      <c r="O1720" s="1"/>
      <c r="P1720" s="1"/>
      <c r="Q1720" s="1"/>
      <c r="S1720" s="1" t="s">
        <v>25</v>
      </c>
      <c r="T1720" s="1" t="s">
        <v>25</v>
      </c>
      <c r="U1720" s="1" t="s">
        <v>25</v>
      </c>
      <c r="V1720" s="1" t="s">
        <v>25</v>
      </c>
      <c r="W1720" s="1" t="s">
        <v>25</v>
      </c>
      <c r="Y1720" s="1" t="str">
        <f>IFERROR(__xludf.DUMMYFUNCTION("UNIQUE(S1720:W1720, TRUE)"),"")</f>
        <v/>
      </c>
      <c r="AE1720" s="1" t="str">
        <f t="shared" ref="AE1720:AI1720" si="1720">IF($A1720&lt;&gt;"", COUNTIF($D1720:$H1720, "=" &amp; Y1720),"")</f>
        <v/>
      </c>
      <c r="AF1720" s="1" t="str">
        <f t="shared" si="1720"/>
        <v/>
      </c>
      <c r="AG1720" s="1" t="str">
        <f t="shared" si="1720"/>
        <v/>
      </c>
      <c r="AH1720" s="1" t="str">
        <f t="shared" si="1720"/>
        <v/>
      </c>
      <c r="AI1720" s="1" t="str">
        <f t="shared" si="1720"/>
        <v/>
      </c>
      <c r="AJ1720" s="1" t="str">
        <f t="shared" si="3"/>
        <v/>
      </c>
      <c r="AL1720" s="1" t="str">
        <f>IFERROR(__xludf.DUMMYFUNCTION("IFERROR(TRANSPOSE(SORT(TRANSPOSE(FILTER(AE1720:AI1720, AE1720:AI1720&lt;&gt;0)),1, FALSE)))"),"")</f>
        <v/>
      </c>
      <c r="AM1720" s="1" t="str">
        <f>IFERROR(__xludf.DUMMYFUNCTION("""COMPUTED_VALUE"""),"")</f>
        <v/>
      </c>
      <c r="AN1720" s="1" t="str">
        <f>IFERROR(__xludf.DUMMYFUNCTION("""COMPUTED_VALUE"""),"")</f>
        <v/>
      </c>
      <c r="AO1720" s="1" t="str">
        <f>IFERROR(__xludf.DUMMYFUNCTION("""COMPUTED_VALUE"""),"")</f>
        <v/>
      </c>
      <c r="AP1720" s="1" t="str">
        <f>IFERROR(__xludf.DUMMYFUNCTION("""COMPUTED_VALUE"""),"")</f>
        <v/>
      </c>
      <c r="AR1720" s="1" t="s">
        <v>25</v>
      </c>
      <c r="AS1720" s="1" t="s">
        <v>25</v>
      </c>
      <c r="AT1720" s="1" t="s">
        <v>25</v>
      </c>
      <c r="AU1720" s="1" t="s">
        <v>25</v>
      </c>
      <c r="AV1720" s="1" t="s">
        <v>25</v>
      </c>
      <c r="AY1720" s="1" t="s">
        <v>25</v>
      </c>
      <c r="AZ1720" s="1" t="s">
        <v>25</v>
      </c>
      <c r="BA1720" s="1" t="s">
        <v>25</v>
      </c>
      <c r="BB1720" s="1" t="s">
        <v>25</v>
      </c>
      <c r="BC1720" s="1" t="s">
        <v>25</v>
      </c>
      <c r="BD1720" s="1"/>
      <c r="BE1720" s="1"/>
      <c r="BF1720" s="1"/>
      <c r="BG1720" s="1"/>
      <c r="BH1720" s="1"/>
      <c r="BI1720" s="1"/>
      <c r="BJ1720" s="1"/>
      <c r="BL1720" s="1" t="s">
        <v>25</v>
      </c>
    </row>
    <row r="1721" ht="15.75" customHeight="1">
      <c r="A1721" s="1"/>
      <c r="B1721" s="1"/>
      <c r="C1721" s="1"/>
      <c r="D1721" s="1" t="s">
        <v>25</v>
      </c>
      <c r="E1721" s="1" t="s">
        <v>25</v>
      </c>
      <c r="F1721" s="1" t="s">
        <v>25</v>
      </c>
      <c r="G1721" s="1" t="s">
        <v>25</v>
      </c>
      <c r="H1721" s="1" t="s">
        <v>25</v>
      </c>
      <c r="M1721" s="1"/>
      <c r="N1721" s="1"/>
      <c r="O1721" s="1"/>
      <c r="P1721" s="1"/>
      <c r="Q1721" s="1"/>
      <c r="S1721" s="1" t="s">
        <v>25</v>
      </c>
      <c r="T1721" s="1" t="s">
        <v>25</v>
      </c>
      <c r="U1721" s="1" t="s">
        <v>25</v>
      </c>
      <c r="V1721" s="1" t="s">
        <v>25</v>
      </c>
      <c r="W1721" s="1" t="s">
        <v>25</v>
      </c>
      <c r="Y1721" s="1" t="str">
        <f>IFERROR(__xludf.DUMMYFUNCTION("UNIQUE(S1721:W1721, TRUE)"),"")</f>
        <v/>
      </c>
      <c r="AE1721" s="1" t="str">
        <f t="shared" ref="AE1721:AI1721" si="1721">IF($A1721&lt;&gt;"", COUNTIF($D1721:$H1721, "=" &amp; Y1721),"")</f>
        <v/>
      </c>
      <c r="AF1721" s="1" t="str">
        <f t="shared" si="1721"/>
        <v/>
      </c>
      <c r="AG1721" s="1" t="str">
        <f t="shared" si="1721"/>
        <v/>
      </c>
      <c r="AH1721" s="1" t="str">
        <f t="shared" si="1721"/>
        <v/>
      </c>
      <c r="AI1721" s="1" t="str">
        <f t="shared" si="1721"/>
        <v/>
      </c>
      <c r="AJ1721" s="1" t="str">
        <f t="shared" si="3"/>
        <v/>
      </c>
      <c r="AL1721" s="1" t="str">
        <f>IFERROR(__xludf.DUMMYFUNCTION("IFERROR(TRANSPOSE(SORT(TRANSPOSE(FILTER(AE1721:AI1721, AE1721:AI1721&lt;&gt;0)),1, FALSE)))"),"")</f>
        <v/>
      </c>
      <c r="AM1721" s="1" t="str">
        <f>IFERROR(__xludf.DUMMYFUNCTION("""COMPUTED_VALUE"""),"")</f>
        <v/>
      </c>
      <c r="AN1721" s="1" t="str">
        <f>IFERROR(__xludf.DUMMYFUNCTION("""COMPUTED_VALUE"""),"")</f>
        <v/>
      </c>
      <c r="AO1721" s="1" t="str">
        <f>IFERROR(__xludf.DUMMYFUNCTION("""COMPUTED_VALUE"""),"")</f>
        <v/>
      </c>
      <c r="AP1721" s="1" t="str">
        <f>IFERROR(__xludf.DUMMYFUNCTION("""COMPUTED_VALUE"""),"")</f>
        <v/>
      </c>
      <c r="AR1721" s="1" t="s">
        <v>25</v>
      </c>
      <c r="AS1721" s="1" t="s">
        <v>25</v>
      </c>
      <c r="AT1721" s="1" t="s">
        <v>25</v>
      </c>
      <c r="AU1721" s="1" t="s">
        <v>25</v>
      </c>
      <c r="AV1721" s="1" t="s">
        <v>25</v>
      </c>
      <c r="AY1721" s="1" t="s">
        <v>25</v>
      </c>
      <c r="AZ1721" s="1" t="s">
        <v>25</v>
      </c>
      <c r="BA1721" s="1" t="s">
        <v>25</v>
      </c>
      <c r="BB1721" s="1" t="s">
        <v>25</v>
      </c>
      <c r="BC1721" s="1" t="s">
        <v>25</v>
      </c>
      <c r="BD1721" s="1"/>
      <c r="BE1721" s="1"/>
      <c r="BF1721" s="1"/>
      <c r="BG1721" s="1"/>
      <c r="BH1721" s="1"/>
      <c r="BI1721" s="1"/>
      <c r="BJ1721" s="1"/>
      <c r="BL1721" s="1" t="s">
        <v>25</v>
      </c>
    </row>
    <row r="1722" ht="15.75" customHeight="1">
      <c r="A1722" s="1"/>
      <c r="B1722" s="1"/>
      <c r="C1722" s="1"/>
      <c r="D1722" s="1" t="s">
        <v>25</v>
      </c>
      <c r="E1722" s="1" t="s">
        <v>25</v>
      </c>
      <c r="F1722" s="1" t="s">
        <v>25</v>
      </c>
      <c r="G1722" s="1" t="s">
        <v>25</v>
      </c>
      <c r="H1722" s="1" t="s">
        <v>25</v>
      </c>
      <c r="M1722" s="1"/>
      <c r="N1722" s="1"/>
      <c r="O1722" s="1"/>
      <c r="P1722" s="1"/>
      <c r="Q1722" s="1"/>
      <c r="S1722" s="1" t="s">
        <v>25</v>
      </c>
      <c r="T1722" s="1" t="s">
        <v>25</v>
      </c>
      <c r="U1722" s="1" t="s">
        <v>25</v>
      </c>
      <c r="V1722" s="1" t="s">
        <v>25</v>
      </c>
      <c r="W1722" s="1" t="s">
        <v>25</v>
      </c>
      <c r="Y1722" s="1" t="str">
        <f>IFERROR(__xludf.DUMMYFUNCTION("UNIQUE(S1722:W1722, TRUE)"),"")</f>
        <v/>
      </c>
      <c r="AE1722" s="1" t="str">
        <f t="shared" ref="AE1722:AI1722" si="1722">IF($A1722&lt;&gt;"", COUNTIF($D1722:$H1722, "=" &amp; Y1722),"")</f>
        <v/>
      </c>
      <c r="AF1722" s="1" t="str">
        <f t="shared" si="1722"/>
        <v/>
      </c>
      <c r="AG1722" s="1" t="str">
        <f t="shared" si="1722"/>
        <v/>
      </c>
      <c r="AH1722" s="1" t="str">
        <f t="shared" si="1722"/>
        <v/>
      </c>
      <c r="AI1722" s="1" t="str">
        <f t="shared" si="1722"/>
        <v/>
      </c>
      <c r="AJ1722" s="1" t="str">
        <f t="shared" si="3"/>
        <v/>
      </c>
      <c r="AL1722" s="1" t="str">
        <f>IFERROR(__xludf.DUMMYFUNCTION("IFERROR(TRANSPOSE(SORT(TRANSPOSE(FILTER(AE1722:AI1722, AE1722:AI1722&lt;&gt;0)),1, FALSE)))"),"")</f>
        <v/>
      </c>
      <c r="AM1722" s="1" t="str">
        <f>IFERROR(__xludf.DUMMYFUNCTION("""COMPUTED_VALUE"""),"")</f>
        <v/>
      </c>
      <c r="AN1722" s="1" t="str">
        <f>IFERROR(__xludf.DUMMYFUNCTION("""COMPUTED_VALUE"""),"")</f>
        <v/>
      </c>
      <c r="AO1722" s="1" t="str">
        <f>IFERROR(__xludf.DUMMYFUNCTION("""COMPUTED_VALUE"""),"")</f>
        <v/>
      </c>
      <c r="AP1722" s="1" t="str">
        <f>IFERROR(__xludf.DUMMYFUNCTION("""COMPUTED_VALUE"""),"")</f>
        <v/>
      </c>
      <c r="AR1722" s="1" t="s">
        <v>25</v>
      </c>
      <c r="AS1722" s="1" t="s">
        <v>25</v>
      </c>
      <c r="AT1722" s="1" t="s">
        <v>25</v>
      </c>
      <c r="AU1722" s="1" t="s">
        <v>25</v>
      </c>
      <c r="AV1722" s="1" t="s">
        <v>25</v>
      </c>
      <c r="AY1722" s="1" t="s">
        <v>25</v>
      </c>
      <c r="AZ1722" s="1" t="s">
        <v>25</v>
      </c>
      <c r="BA1722" s="1" t="s">
        <v>25</v>
      </c>
      <c r="BB1722" s="1" t="s">
        <v>25</v>
      </c>
      <c r="BC1722" s="1" t="s">
        <v>25</v>
      </c>
      <c r="BD1722" s="1"/>
      <c r="BE1722" s="1"/>
      <c r="BF1722" s="1"/>
      <c r="BG1722" s="1"/>
      <c r="BH1722" s="1"/>
      <c r="BI1722" s="1"/>
      <c r="BJ1722" s="1"/>
      <c r="BL1722" s="1" t="s">
        <v>25</v>
      </c>
    </row>
    <row r="1723" ht="15.75" customHeight="1">
      <c r="A1723" s="1"/>
      <c r="B1723" s="1"/>
      <c r="C1723" s="1"/>
      <c r="D1723" s="1" t="s">
        <v>25</v>
      </c>
      <c r="E1723" s="1" t="s">
        <v>25</v>
      </c>
      <c r="F1723" s="1" t="s">
        <v>25</v>
      </c>
      <c r="G1723" s="1" t="s">
        <v>25</v>
      </c>
      <c r="H1723" s="1" t="s">
        <v>25</v>
      </c>
      <c r="M1723" s="1"/>
      <c r="N1723" s="1"/>
      <c r="O1723" s="1"/>
      <c r="P1723" s="1"/>
      <c r="Q1723" s="1"/>
      <c r="S1723" s="1" t="s">
        <v>25</v>
      </c>
      <c r="T1723" s="1" t="s">
        <v>25</v>
      </c>
      <c r="U1723" s="1" t="s">
        <v>25</v>
      </c>
      <c r="V1723" s="1" t="s">
        <v>25</v>
      </c>
      <c r="W1723" s="1" t="s">
        <v>25</v>
      </c>
      <c r="Y1723" s="1" t="str">
        <f>IFERROR(__xludf.DUMMYFUNCTION("UNIQUE(S1723:W1723, TRUE)"),"")</f>
        <v/>
      </c>
      <c r="AE1723" s="1" t="str">
        <f t="shared" ref="AE1723:AI1723" si="1723">IF($A1723&lt;&gt;"", COUNTIF($D1723:$H1723, "=" &amp; Y1723),"")</f>
        <v/>
      </c>
      <c r="AF1723" s="1" t="str">
        <f t="shared" si="1723"/>
        <v/>
      </c>
      <c r="AG1723" s="1" t="str">
        <f t="shared" si="1723"/>
        <v/>
      </c>
      <c r="AH1723" s="1" t="str">
        <f t="shared" si="1723"/>
        <v/>
      </c>
      <c r="AI1723" s="1" t="str">
        <f t="shared" si="1723"/>
        <v/>
      </c>
      <c r="AJ1723" s="1" t="str">
        <f t="shared" si="3"/>
        <v/>
      </c>
      <c r="AL1723" s="1" t="str">
        <f>IFERROR(__xludf.DUMMYFUNCTION("IFERROR(TRANSPOSE(SORT(TRANSPOSE(FILTER(AE1723:AI1723, AE1723:AI1723&lt;&gt;0)),1, FALSE)))"),"")</f>
        <v/>
      </c>
      <c r="AM1723" s="1" t="str">
        <f>IFERROR(__xludf.DUMMYFUNCTION("""COMPUTED_VALUE"""),"")</f>
        <v/>
      </c>
      <c r="AN1723" s="1" t="str">
        <f>IFERROR(__xludf.DUMMYFUNCTION("""COMPUTED_VALUE"""),"")</f>
        <v/>
      </c>
      <c r="AO1723" s="1" t="str">
        <f>IFERROR(__xludf.DUMMYFUNCTION("""COMPUTED_VALUE"""),"")</f>
        <v/>
      </c>
      <c r="AP1723" s="1" t="str">
        <f>IFERROR(__xludf.DUMMYFUNCTION("""COMPUTED_VALUE"""),"")</f>
        <v/>
      </c>
      <c r="AR1723" s="1" t="s">
        <v>25</v>
      </c>
      <c r="AS1723" s="1" t="s">
        <v>25</v>
      </c>
      <c r="AT1723" s="1" t="s">
        <v>25</v>
      </c>
      <c r="AU1723" s="1" t="s">
        <v>25</v>
      </c>
      <c r="AV1723" s="1" t="s">
        <v>25</v>
      </c>
      <c r="AY1723" s="1" t="s">
        <v>25</v>
      </c>
      <c r="AZ1723" s="1" t="s">
        <v>25</v>
      </c>
      <c r="BA1723" s="1" t="s">
        <v>25</v>
      </c>
      <c r="BB1723" s="1" t="s">
        <v>25</v>
      </c>
      <c r="BC1723" s="1" t="s">
        <v>25</v>
      </c>
      <c r="BD1723" s="1"/>
      <c r="BE1723" s="1"/>
      <c r="BF1723" s="1"/>
      <c r="BG1723" s="1"/>
      <c r="BH1723" s="1"/>
      <c r="BI1723" s="1"/>
      <c r="BJ1723" s="1"/>
      <c r="BL1723" s="1" t="s">
        <v>25</v>
      </c>
    </row>
    <row r="1724" ht="15.75" customHeight="1">
      <c r="A1724" s="1"/>
      <c r="B1724" s="1"/>
      <c r="C1724" s="1"/>
      <c r="D1724" s="1" t="s">
        <v>25</v>
      </c>
      <c r="E1724" s="1" t="s">
        <v>25</v>
      </c>
      <c r="F1724" s="1" t="s">
        <v>25</v>
      </c>
      <c r="G1724" s="1" t="s">
        <v>25</v>
      </c>
      <c r="H1724" s="1" t="s">
        <v>25</v>
      </c>
      <c r="M1724" s="1"/>
      <c r="N1724" s="1"/>
      <c r="O1724" s="1"/>
      <c r="P1724" s="1"/>
      <c r="Q1724" s="1"/>
      <c r="S1724" s="1" t="s">
        <v>25</v>
      </c>
      <c r="T1724" s="1" t="s">
        <v>25</v>
      </c>
      <c r="U1724" s="1" t="s">
        <v>25</v>
      </c>
      <c r="V1724" s="1" t="s">
        <v>25</v>
      </c>
      <c r="W1724" s="1" t="s">
        <v>25</v>
      </c>
      <c r="Y1724" s="1" t="str">
        <f>IFERROR(__xludf.DUMMYFUNCTION("UNIQUE(S1724:W1724, TRUE)"),"")</f>
        <v/>
      </c>
      <c r="AE1724" s="1" t="str">
        <f t="shared" ref="AE1724:AI1724" si="1724">IF($A1724&lt;&gt;"", COUNTIF($D1724:$H1724, "=" &amp; Y1724),"")</f>
        <v/>
      </c>
      <c r="AF1724" s="1" t="str">
        <f t="shared" si="1724"/>
        <v/>
      </c>
      <c r="AG1724" s="1" t="str">
        <f t="shared" si="1724"/>
        <v/>
      </c>
      <c r="AH1724" s="1" t="str">
        <f t="shared" si="1724"/>
        <v/>
      </c>
      <c r="AI1724" s="1" t="str">
        <f t="shared" si="1724"/>
        <v/>
      </c>
      <c r="AJ1724" s="1" t="str">
        <f t="shared" si="3"/>
        <v/>
      </c>
      <c r="AL1724" s="1" t="str">
        <f>IFERROR(__xludf.DUMMYFUNCTION("IFERROR(TRANSPOSE(SORT(TRANSPOSE(FILTER(AE1724:AI1724, AE1724:AI1724&lt;&gt;0)),1, FALSE)))"),"")</f>
        <v/>
      </c>
      <c r="AM1724" s="1" t="str">
        <f>IFERROR(__xludf.DUMMYFUNCTION("""COMPUTED_VALUE"""),"")</f>
        <v/>
      </c>
      <c r="AN1724" s="1" t="str">
        <f>IFERROR(__xludf.DUMMYFUNCTION("""COMPUTED_VALUE"""),"")</f>
        <v/>
      </c>
      <c r="AO1724" s="1" t="str">
        <f>IFERROR(__xludf.DUMMYFUNCTION("""COMPUTED_VALUE"""),"")</f>
        <v/>
      </c>
      <c r="AP1724" s="1" t="str">
        <f>IFERROR(__xludf.DUMMYFUNCTION("""COMPUTED_VALUE"""),"")</f>
        <v/>
      </c>
      <c r="AR1724" s="1" t="s">
        <v>25</v>
      </c>
      <c r="AS1724" s="1" t="s">
        <v>25</v>
      </c>
      <c r="AT1724" s="1" t="s">
        <v>25</v>
      </c>
      <c r="AU1724" s="1" t="s">
        <v>25</v>
      </c>
      <c r="AV1724" s="1" t="s">
        <v>25</v>
      </c>
      <c r="AY1724" s="1" t="s">
        <v>25</v>
      </c>
      <c r="AZ1724" s="1" t="s">
        <v>25</v>
      </c>
      <c r="BA1724" s="1" t="s">
        <v>25</v>
      </c>
      <c r="BB1724" s="1" t="s">
        <v>25</v>
      </c>
      <c r="BC1724" s="1" t="s">
        <v>25</v>
      </c>
      <c r="BD1724" s="1"/>
      <c r="BE1724" s="1"/>
      <c r="BF1724" s="1"/>
      <c r="BG1724" s="1"/>
      <c r="BH1724" s="1"/>
      <c r="BI1724" s="1"/>
      <c r="BJ1724" s="1"/>
      <c r="BL1724" s="1" t="s">
        <v>25</v>
      </c>
    </row>
    <row r="1725" ht="15.75" customHeight="1">
      <c r="A1725" s="1"/>
      <c r="B1725" s="1"/>
      <c r="C1725" s="1"/>
      <c r="D1725" s="1" t="s">
        <v>25</v>
      </c>
      <c r="E1725" s="1" t="s">
        <v>25</v>
      </c>
      <c r="F1725" s="1" t="s">
        <v>25</v>
      </c>
      <c r="G1725" s="1" t="s">
        <v>25</v>
      </c>
      <c r="H1725" s="1" t="s">
        <v>25</v>
      </c>
      <c r="M1725" s="1"/>
      <c r="N1725" s="1"/>
      <c r="O1725" s="1"/>
      <c r="P1725" s="1"/>
      <c r="Q1725" s="1"/>
      <c r="S1725" s="1" t="s">
        <v>25</v>
      </c>
      <c r="T1725" s="1" t="s">
        <v>25</v>
      </c>
      <c r="U1725" s="1" t="s">
        <v>25</v>
      </c>
      <c r="V1725" s="1" t="s">
        <v>25</v>
      </c>
      <c r="W1725" s="1" t="s">
        <v>25</v>
      </c>
      <c r="Y1725" s="1" t="str">
        <f>IFERROR(__xludf.DUMMYFUNCTION("UNIQUE(S1725:W1725, TRUE)"),"")</f>
        <v/>
      </c>
      <c r="AE1725" s="1" t="str">
        <f t="shared" ref="AE1725:AI1725" si="1725">IF($A1725&lt;&gt;"", COUNTIF($D1725:$H1725, "=" &amp; Y1725),"")</f>
        <v/>
      </c>
      <c r="AF1725" s="1" t="str">
        <f t="shared" si="1725"/>
        <v/>
      </c>
      <c r="AG1725" s="1" t="str">
        <f t="shared" si="1725"/>
        <v/>
      </c>
      <c r="AH1725" s="1" t="str">
        <f t="shared" si="1725"/>
        <v/>
      </c>
      <c r="AI1725" s="1" t="str">
        <f t="shared" si="1725"/>
        <v/>
      </c>
      <c r="AJ1725" s="1" t="str">
        <f t="shared" si="3"/>
        <v/>
      </c>
      <c r="AL1725" s="1" t="str">
        <f>IFERROR(__xludf.DUMMYFUNCTION("IFERROR(TRANSPOSE(SORT(TRANSPOSE(FILTER(AE1725:AI1725, AE1725:AI1725&lt;&gt;0)),1, FALSE)))"),"")</f>
        <v/>
      </c>
      <c r="AM1725" s="1" t="str">
        <f>IFERROR(__xludf.DUMMYFUNCTION("""COMPUTED_VALUE"""),"")</f>
        <v/>
      </c>
      <c r="AN1725" s="1" t="str">
        <f>IFERROR(__xludf.DUMMYFUNCTION("""COMPUTED_VALUE"""),"")</f>
        <v/>
      </c>
      <c r="AO1725" s="1" t="str">
        <f>IFERROR(__xludf.DUMMYFUNCTION("""COMPUTED_VALUE"""),"")</f>
        <v/>
      </c>
      <c r="AP1725" s="1" t="str">
        <f>IFERROR(__xludf.DUMMYFUNCTION("""COMPUTED_VALUE"""),"")</f>
        <v/>
      </c>
      <c r="AR1725" s="1" t="s">
        <v>25</v>
      </c>
      <c r="AS1725" s="1" t="s">
        <v>25</v>
      </c>
      <c r="AT1725" s="1" t="s">
        <v>25</v>
      </c>
      <c r="AU1725" s="1" t="s">
        <v>25</v>
      </c>
      <c r="AV1725" s="1" t="s">
        <v>25</v>
      </c>
      <c r="AY1725" s="1" t="s">
        <v>25</v>
      </c>
      <c r="AZ1725" s="1" t="s">
        <v>25</v>
      </c>
      <c r="BA1725" s="1" t="s">
        <v>25</v>
      </c>
      <c r="BB1725" s="1" t="s">
        <v>25</v>
      </c>
      <c r="BC1725" s="1" t="s">
        <v>25</v>
      </c>
      <c r="BD1725" s="1"/>
      <c r="BE1725" s="1"/>
      <c r="BF1725" s="1"/>
      <c r="BG1725" s="1"/>
      <c r="BH1725" s="1"/>
      <c r="BI1725" s="1"/>
      <c r="BJ1725" s="1"/>
      <c r="BL1725" s="1" t="s">
        <v>25</v>
      </c>
    </row>
    <row r="1726" ht="15.75" customHeight="1">
      <c r="A1726" s="1"/>
      <c r="B1726" s="1"/>
      <c r="C1726" s="1"/>
      <c r="D1726" s="1" t="s">
        <v>25</v>
      </c>
      <c r="E1726" s="1" t="s">
        <v>25</v>
      </c>
      <c r="F1726" s="1" t="s">
        <v>25</v>
      </c>
      <c r="G1726" s="1" t="s">
        <v>25</v>
      </c>
      <c r="H1726" s="1" t="s">
        <v>25</v>
      </c>
      <c r="M1726" s="1"/>
      <c r="N1726" s="1"/>
      <c r="O1726" s="1"/>
      <c r="P1726" s="1"/>
      <c r="Q1726" s="1"/>
      <c r="S1726" s="1" t="s">
        <v>25</v>
      </c>
      <c r="T1726" s="1" t="s">
        <v>25</v>
      </c>
      <c r="U1726" s="1" t="s">
        <v>25</v>
      </c>
      <c r="V1726" s="1" t="s">
        <v>25</v>
      </c>
      <c r="W1726" s="1" t="s">
        <v>25</v>
      </c>
      <c r="Y1726" s="1" t="str">
        <f>IFERROR(__xludf.DUMMYFUNCTION("UNIQUE(S1726:W1726, TRUE)"),"")</f>
        <v/>
      </c>
      <c r="AE1726" s="1" t="str">
        <f t="shared" ref="AE1726:AI1726" si="1726">IF($A1726&lt;&gt;"", COUNTIF($D1726:$H1726, "=" &amp; Y1726),"")</f>
        <v/>
      </c>
      <c r="AF1726" s="1" t="str">
        <f t="shared" si="1726"/>
        <v/>
      </c>
      <c r="AG1726" s="1" t="str">
        <f t="shared" si="1726"/>
        <v/>
      </c>
      <c r="AH1726" s="1" t="str">
        <f t="shared" si="1726"/>
        <v/>
      </c>
      <c r="AI1726" s="1" t="str">
        <f t="shared" si="1726"/>
        <v/>
      </c>
      <c r="AJ1726" s="1" t="str">
        <f t="shared" si="3"/>
        <v/>
      </c>
      <c r="AL1726" s="1" t="str">
        <f>IFERROR(__xludf.DUMMYFUNCTION("IFERROR(TRANSPOSE(SORT(TRANSPOSE(FILTER(AE1726:AI1726, AE1726:AI1726&lt;&gt;0)),1, FALSE)))"),"")</f>
        <v/>
      </c>
      <c r="AM1726" s="1" t="str">
        <f>IFERROR(__xludf.DUMMYFUNCTION("""COMPUTED_VALUE"""),"")</f>
        <v/>
      </c>
      <c r="AN1726" s="1" t="str">
        <f>IFERROR(__xludf.DUMMYFUNCTION("""COMPUTED_VALUE"""),"")</f>
        <v/>
      </c>
      <c r="AO1726" s="1" t="str">
        <f>IFERROR(__xludf.DUMMYFUNCTION("""COMPUTED_VALUE"""),"")</f>
        <v/>
      </c>
      <c r="AP1726" s="1" t="str">
        <f>IFERROR(__xludf.DUMMYFUNCTION("""COMPUTED_VALUE"""),"")</f>
        <v/>
      </c>
      <c r="AR1726" s="1" t="s">
        <v>25</v>
      </c>
      <c r="AS1726" s="1" t="s">
        <v>25</v>
      </c>
      <c r="AT1726" s="1" t="s">
        <v>25</v>
      </c>
      <c r="AU1726" s="1" t="s">
        <v>25</v>
      </c>
      <c r="AV1726" s="1" t="s">
        <v>25</v>
      </c>
      <c r="AY1726" s="1" t="s">
        <v>25</v>
      </c>
      <c r="AZ1726" s="1" t="s">
        <v>25</v>
      </c>
      <c r="BA1726" s="1" t="s">
        <v>25</v>
      </c>
      <c r="BB1726" s="1" t="s">
        <v>25</v>
      </c>
      <c r="BC1726" s="1" t="s">
        <v>25</v>
      </c>
      <c r="BD1726" s="1"/>
      <c r="BE1726" s="1"/>
      <c r="BF1726" s="1"/>
      <c r="BG1726" s="1"/>
      <c r="BH1726" s="1"/>
      <c r="BI1726" s="1"/>
      <c r="BJ1726" s="1"/>
      <c r="BL1726" s="1" t="s">
        <v>25</v>
      </c>
    </row>
    <row r="1727" ht="15.75" customHeight="1">
      <c r="A1727" s="1"/>
      <c r="B1727" s="1"/>
      <c r="C1727" s="1"/>
      <c r="D1727" s="1" t="s">
        <v>25</v>
      </c>
      <c r="E1727" s="1" t="s">
        <v>25</v>
      </c>
      <c r="F1727" s="1" t="s">
        <v>25</v>
      </c>
      <c r="G1727" s="1" t="s">
        <v>25</v>
      </c>
      <c r="H1727" s="1" t="s">
        <v>25</v>
      </c>
      <c r="M1727" s="1"/>
      <c r="N1727" s="1"/>
      <c r="O1727" s="1"/>
      <c r="P1727" s="1"/>
      <c r="Q1727" s="1"/>
      <c r="S1727" s="1" t="s">
        <v>25</v>
      </c>
      <c r="T1727" s="1" t="s">
        <v>25</v>
      </c>
      <c r="U1727" s="1" t="s">
        <v>25</v>
      </c>
      <c r="V1727" s="1" t="s">
        <v>25</v>
      </c>
      <c r="W1727" s="1" t="s">
        <v>25</v>
      </c>
      <c r="Y1727" s="1" t="str">
        <f>IFERROR(__xludf.DUMMYFUNCTION("UNIQUE(S1727:W1727, TRUE)"),"")</f>
        <v/>
      </c>
      <c r="AE1727" s="1" t="str">
        <f t="shared" ref="AE1727:AI1727" si="1727">IF($A1727&lt;&gt;"", COUNTIF($D1727:$H1727, "=" &amp; Y1727),"")</f>
        <v/>
      </c>
      <c r="AF1727" s="1" t="str">
        <f t="shared" si="1727"/>
        <v/>
      </c>
      <c r="AG1727" s="1" t="str">
        <f t="shared" si="1727"/>
        <v/>
      </c>
      <c r="AH1727" s="1" t="str">
        <f t="shared" si="1727"/>
        <v/>
      </c>
      <c r="AI1727" s="1" t="str">
        <f t="shared" si="1727"/>
        <v/>
      </c>
      <c r="AJ1727" s="1" t="str">
        <f t="shared" si="3"/>
        <v/>
      </c>
      <c r="AL1727" s="1" t="str">
        <f>IFERROR(__xludf.DUMMYFUNCTION("IFERROR(TRANSPOSE(SORT(TRANSPOSE(FILTER(AE1727:AI1727, AE1727:AI1727&lt;&gt;0)),1, FALSE)))"),"")</f>
        <v/>
      </c>
      <c r="AM1727" s="1" t="str">
        <f>IFERROR(__xludf.DUMMYFUNCTION("""COMPUTED_VALUE"""),"")</f>
        <v/>
      </c>
      <c r="AN1727" s="1" t="str">
        <f>IFERROR(__xludf.DUMMYFUNCTION("""COMPUTED_VALUE"""),"")</f>
        <v/>
      </c>
      <c r="AO1727" s="1" t="str">
        <f>IFERROR(__xludf.DUMMYFUNCTION("""COMPUTED_VALUE"""),"")</f>
        <v/>
      </c>
      <c r="AP1727" s="1" t="str">
        <f>IFERROR(__xludf.DUMMYFUNCTION("""COMPUTED_VALUE"""),"")</f>
        <v/>
      </c>
      <c r="AR1727" s="1" t="s">
        <v>25</v>
      </c>
      <c r="AS1727" s="1" t="s">
        <v>25</v>
      </c>
      <c r="AT1727" s="1" t="s">
        <v>25</v>
      </c>
      <c r="AU1727" s="1" t="s">
        <v>25</v>
      </c>
      <c r="AV1727" s="1" t="s">
        <v>25</v>
      </c>
      <c r="AY1727" s="1" t="s">
        <v>25</v>
      </c>
      <c r="AZ1727" s="1" t="s">
        <v>25</v>
      </c>
      <c r="BA1727" s="1" t="s">
        <v>25</v>
      </c>
      <c r="BB1727" s="1" t="s">
        <v>25</v>
      </c>
      <c r="BC1727" s="1" t="s">
        <v>25</v>
      </c>
      <c r="BD1727" s="1"/>
      <c r="BE1727" s="1"/>
      <c r="BF1727" s="1"/>
      <c r="BG1727" s="1"/>
      <c r="BH1727" s="1"/>
      <c r="BI1727" s="1"/>
      <c r="BJ1727" s="1"/>
      <c r="BL1727" s="1" t="s">
        <v>25</v>
      </c>
    </row>
    <row r="1728" ht="15.75" customHeight="1">
      <c r="A1728" s="1"/>
      <c r="B1728" s="1"/>
      <c r="C1728" s="1"/>
      <c r="D1728" s="1" t="s">
        <v>25</v>
      </c>
      <c r="E1728" s="1" t="s">
        <v>25</v>
      </c>
      <c r="F1728" s="1" t="s">
        <v>25</v>
      </c>
      <c r="G1728" s="1" t="s">
        <v>25</v>
      </c>
      <c r="H1728" s="1" t="s">
        <v>25</v>
      </c>
      <c r="M1728" s="1"/>
      <c r="N1728" s="1"/>
      <c r="O1728" s="1"/>
      <c r="P1728" s="1"/>
      <c r="Q1728" s="1"/>
      <c r="S1728" s="1" t="s">
        <v>25</v>
      </c>
      <c r="T1728" s="1" t="s">
        <v>25</v>
      </c>
      <c r="U1728" s="1" t="s">
        <v>25</v>
      </c>
      <c r="V1728" s="1" t="s">
        <v>25</v>
      </c>
      <c r="W1728" s="1" t="s">
        <v>25</v>
      </c>
      <c r="Y1728" s="1" t="str">
        <f>IFERROR(__xludf.DUMMYFUNCTION("UNIQUE(S1728:W1728, TRUE)"),"")</f>
        <v/>
      </c>
      <c r="AE1728" s="1" t="str">
        <f t="shared" ref="AE1728:AI1728" si="1728">IF($A1728&lt;&gt;"", COUNTIF($D1728:$H1728, "=" &amp; Y1728),"")</f>
        <v/>
      </c>
      <c r="AF1728" s="1" t="str">
        <f t="shared" si="1728"/>
        <v/>
      </c>
      <c r="AG1728" s="1" t="str">
        <f t="shared" si="1728"/>
        <v/>
      </c>
      <c r="AH1728" s="1" t="str">
        <f t="shared" si="1728"/>
        <v/>
      </c>
      <c r="AI1728" s="1" t="str">
        <f t="shared" si="1728"/>
        <v/>
      </c>
      <c r="AJ1728" s="1" t="str">
        <f t="shared" si="3"/>
        <v/>
      </c>
      <c r="AL1728" s="1" t="str">
        <f>IFERROR(__xludf.DUMMYFUNCTION("IFERROR(TRANSPOSE(SORT(TRANSPOSE(FILTER(AE1728:AI1728, AE1728:AI1728&lt;&gt;0)),1, FALSE)))"),"")</f>
        <v/>
      </c>
      <c r="AM1728" s="1" t="str">
        <f>IFERROR(__xludf.DUMMYFUNCTION("""COMPUTED_VALUE"""),"")</f>
        <v/>
      </c>
      <c r="AN1728" s="1" t="str">
        <f>IFERROR(__xludf.DUMMYFUNCTION("""COMPUTED_VALUE"""),"")</f>
        <v/>
      </c>
      <c r="AO1728" s="1" t="str">
        <f>IFERROR(__xludf.DUMMYFUNCTION("""COMPUTED_VALUE"""),"")</f>
        <v/>
      </c>
      <c r="AP1728" s="1" t="str">
        <f>IFERROR(__xludf.DUMMYFUNCTION("""COMPUTED_VALUE"""),"")</f>
        <v/>
      </c>
      <c r="AR1728" s="1" t="s">
        <v>25</v>
      </c>
      <c r="AS1728" s="1" t="s">
        <v>25</v>
      </c>
      <c r="AT1728" s="1" t="s">
        <v>25</v>
      </c>
      <c r="AU1728" s="1" t="s">
        <v>25</v>
      </c>
      <c r="AV1728" s="1" t="s">
        <v>25</v>
      </c>
      <c r="AY1728" s="1" t="s">
        <v>25</v>
      </c>
      <c r="AZ1728" s="1" t="s">
        <v>25</v>
      </c>
      <c r="BA1728" s="1" t="s">
        <v>25</v>
      </c>
      <c r="BB1728" s="1" t="s">
        <v>25</v>
      </c>
      <c r="BC1728" s="1" t="s">
        <v>25</v>
      </c>
      <c r="BD1728" s="1"/>
      <c r="BE1728" s="1"/>
      <c r="BF1728" s="1"/>
      <c r="BG1728" s="1"/>
      <c r="BH1728" s="1"/>
      <c r="BI1728" s="1"/>
      <c r="BJ1728" s="1"/>
      <c r="BL1728" s="1" t="s">
        <v>25</v>
      </c>
    </row>
    <row r="1729" ht="15.75" customHeight="1">
      <c r="A1729" s="1"/>
      <c r="B1729" s="1"/>
      <c r="C1729" s="1"/>
      <c r="D1729" s="1" t="s">
        <v>25</v>
      </c>
      <c r="E1729" s="1" t="s">
        <v>25</v>
      </c>
      <c r="F1729" s="1" t="s">
        <v>25</v>
      </c>
      <c r="G1729" s="1" t="s">
        <v>25</v>
      </c>
      <c r="H1729" s="1" t="s">
        <v>25</v>
      </c>
      <c r="M1729" s="1"/>
      <c r="N1729" s="1"/>
      <c r="O1729" s="1"/>
      <c r="P1729" s="1"/>
      <c r="Q1729" s="1"/>
      <c r="S1729" s="1" t="s">
        <v>25</v>
      </c>
      <c r="T1729" s="1" t="s">
        <v>25</v>
      </c>
      <c r="U1729" s="1" t="s">
        <v>25</v>
      </c>
      <c r="V1729" s="1" t="s">
        <v>25</v>
      </c>
      <c r="W1729" s="1" t="s">
        <v>25</v>
      </c>
      <c r="Y1729" s="1" t="str">
        <f>IFERROR(__xludf.DUMMYFUNCTION("UNIQUE(S1729:W1729, TRUE)"),"")</f>
        <v/>
      </c>
      <c r="AE1729" s="1" t="str">
        <f t="shared" ref="AE1729:AI1729" si="1729">IF($A1729&lt;&gt;"", COUNTIF($D1729:$H1729, "=" &amp; Y1729),"")</f>
        <v/>
      </c>
      <c r="AF1729" s="1" t="str">
        <f t="shared" si="1729"/>
        <v/>
      </c>
      <c r="AG1729" s="1" t="str">
        <f t="shared" si="1729"/>
        <v/>
      </c>
      <c r="AH1729" s="1" t="str">
        <f t="shared" si="1729"/>
        <v/>
      </c>
      <c r="AI1729" s="1" t="str">
        <f t="shared" si="1729"/>
        <v/>
      </c>
      <c r="AJ1729" s="1" t="str">
        <f t="shared" si="3"/>
        <v/>
      </c>
      <c r="AL1729" s="1" t="str">
        <f>IFERROR(__xludf.DUMMYFUNCTION("IFERROR(TRANSPOSE(SORT(TRANSPOSE(FILTER(AE1729:AI1729, AE1729:AI1729&lt;&gt;0)),1, FALSE)))"),"")</f>
        <v/>
      </c>
      <c r="AM1729" s="1" t="str">
        <f>IFERROR(__xludf.DUMMYFUNCTION("""COMPUTED_VALUE"""),"")</f>
        <v/>
      </c>
      <c r="AN1729" s="1" t="str">
        <f>IFERROR(__xludf.DUMMYFUNCTION("""COMPUTED_VALUE"""),"")</f>
        <v/>
      </c>
      <c r="AO1729" s="1" t="str">
        <f>IFERROR(__xludf.DUMMYFUNCTION("""COMPUTED_VALUE"""),"")</f>
        <v/>
      </c>
      <c r="AP1729" s="1" t="str">
        <f>IFERROR(__xludf.DUMMYFUNCTION("""COMPUTED_VALUE"""),"")</f>
        <v/>
      </c>
      <c r="AR1729" s="1" t="s">
        <v>25</v>
      </c>
      <c r="AS1729" s="1" t="s">
        <v>25</v>
      </c>
      <c r="AT1729" s="1" t="s">
        <v>25</v>
      </c>
      <c r="AU1729" s="1" t="s">
        <v>25</v>
      </c>
      <c r="AV1729" s="1" t="s">
        <v>25</v>
      </c>
      <c r="AY1729" s="1" t="s">
        <v>25</v>
      </c>
      <c r="AZ1729" s="1" t="s">
        <v>25</v>
      </c>
      <c r="BA1729" s="1" t="s">
        <v>25</v>
      </c>
      <c r="BB1729" s="1" t="s">
        <v>25</v>
      </c>
      <c r="BC1729" s="1" t="s">
        <v>25</v>
      </c>
      <c r="BD1729" s="1"/>
      <c r="BE1729" s="1"/>
      <c r="BF1729" s="1"/>
      <c r="BG1729" s="1"/>
      <c r="BH1729" s="1"/>
      <c r="BI1729" s="1"/>
      <c r="BJ1729" s="1"/>
      <c r="BL1729" s="1" t="s">
        <v>25</v>
      </c>
    </row>
    <row r="1730" ht="15.75" customHeight="1">
      <c r="A1730" s="1"/>
      <c r="B1730" s="1"/>
      <c r="C1730" s="1"/>
      <c r="D1730" s="1" t="s">
        <v>25</v>
      </c>
      <c r="E1730" s="1" t="s">
        <v>25</v>
      </c>
      <c r="F1730" s="1" t="s">
        <v>25</v>
      </c>
      <c r="G1730" s="1" t="s">
        <v>25</v>
      </c>
      <c r="H1730" s="1" t="s">
        <v>25</v>
      </c>
      <c r="M1730" s="1"/>
      <c r="N1730" s="1"/>
      <c r="O1730" s="1"/>
      <c r="P1730" s="1"/>
      <c r="Q1730" s="1"/>
      <c r="S1730" s="1" t="s">
        <v>25</v>
      </c>
      <c r="T1730" s="1" t="s">
        <v>25</v>
      </c>
      <c r="U1730" s="1" t="s">
        <v>25</v>
      </c>
      <c r="V1730" s="1" t="s">
        <v>25</v>
      </c>
      <c r="W1730" s="1" t="s">
        <v>25</v>
      </c>
      <c r="Y1730" s="1" t="str">
        <f>IFERROR(__xludf.DUMMYFUNCTION("UNIQUE(S1730:W1730, TRUE)"),"")</f>
        <v/>
      </c>
      <c r="AE1730" s="1" t="str">
        <f t="shared" ref="AE1730:AI1730" si="1730">IF($A1730&lt;&gt;"", COUNTIF($D1730:$H1730, "=" &amp; Y1730),"")</f>
        <v/>
      </c>
      <c r="AF1730" s="1" t="str">
        <f t="shared" si="1730"/>
        <v/>
      </c>
      <c r="AG1730" s="1" t="str">
        <f t="shared" si="1730"/>
        <v/>
      </c>
      <c r="AH1730" s="1" t="str">
        <f t="shared" si="1730"/>
        <v/>
      </c>
      <c r="AI1730" s="1" t="str">
        <f t="shared" si="1730"/>
        <v/>
      </c>
      <c r="AJ1730" s="1" t="str">
        <f t="shared" si="3"/>
        <v/>
      </c>
      <c r="AL1730" s="1" t="str">
        <f>IFERROR(__xludf.DUMMYFUNCTION("IFERROR(TRANSPOSE(SORT(TRANSPOSE(FILTER(AE1730:AI1730, AE1730:AI1730&lt;&gt;0)),1, FALSE)))"),"")</f>
        <v/>
      </c>
      <c r="AM1730" s="1" t="str">
        <f>IFERROR(__xludf.DUMMYFUNCTION("""COMPUTED_VALUE"""),"")</f>
        <v/>
      </c>
      <c r="AN1730" s="1" t="str">
        <f>IFERROR(__xludf.DUMMYFUNCTION("""COMPUTED_VALUE"""),"")</f>
        <v/>
      </c>
      <c r="AO1730" s="1" t="str">
        <f>IFERROR(__xludf.DUMMYFUNCTION("""COMPUTED_VALUE"""),"")</f>
        <v/>
      </c>
      <c r="AP1730" s="1" t="str">
        <f>IFERROR(__xludf.DUMMYFUNCTION("""COMPUTED_VALUE"""),"")</f>
        <v/>
      </c>
      <c r="AR1730" s="1" t="s">
        <v>25</v>
      </c>
      <c r="AS1730" s="1" t="s">
        <v>25</v>
      </c>
      <c r="AT1730" s="1" t="s">
        <v>25</v>
      </c>
      <c r="AU1730" s="1" t="s">
        <v>25</v>
      </c>
      <c r="AV1730" s="1" t="s">
        <v>25</v>
      </c>
      <c r="AY1730" s="1" t="s">
        <v>25</v>
      </c>
      <c r="AZ1730" s="1" t="s">
        <v>25</v>
      </c>
      <c r="BA1730" s="1" t="s">
        <v>25</v>
      </c>
      <c r="BB1730" s="1" t="s">
        <v>25</v>
      </c>
      <c r="BC1730" s="1" t="s">
        <v>25</v>
      </c>
      <c r="BD1730" s="1"/>
      <c r="BE1730" s="1"/>
      <c r="BF1730" s="1"/>
      <c r="BG1730" s="1"/>
      <c r="BH1730" s="1"/>
      <c r="BI1730" s="1"/>
      <c r="BJ1730" s="1"/>
      <c r="BL1730" s="1" t="s">
        <v>25</v>
      </c>
    </row>
    <row r="1731" ht="15.75" customHeight="1">
      <c r="A1731" s="1"/>
      <c r="B1731" s="1"/>
      <c r="C1731" s="1"/>
      <c r="D1731" s="1" t="s">
        <v>25</v>
      </c>
      <c r="E1731" s="1" t="s">
        <v>25</v>
      </c>
      <c r="F1731" s="1" t="s">
        <v>25</v>
      </c>
      <c r="G1731" s="1" t="s">
        <v>25</v>
      </c>
      <c r="H1731" s="1" t="s">
        <v>25</v>
      </c>
      <c r="M1731" s="1"/>
      <c r="N1731" s="1"/>
      <c r="O1731" s="1"/>
      <c r="P1731" s="1"/>
      <c r="Q1731" s="1"/>
      <c r="S1731" s="1" t="s">
        <v>25</v>
      </c>
      <c r="T1731" s="1" t="s">
        <v>25</v>
      </c>
      <c r="U1731" s="1" t="s">
        <v>25</v>
      </c>
      <c r="V1731" s="1" t="s">
        <v>25</v>
      </c>
      <c r="W1731" s="1" t="s">
        <v>25</v>
      </c>
      <c r="Y1731" s="1" t="str">
        <f>IFERROR(__xludf.DUMMYFUNCTION("UNIQUE(S1731:W1731, TRUE)"),"")</f>
        <v/>
      </c>
      <c r="AE1731" s="1" t="str">
        <f t="shared" ref="AE1731:AI1731" si="1731">IF($A1731&lt;&gt;"", COUNTIF($D1731:$H1731, "=" &amp; Y1731),"")</f>
        <v/>
      </c>
      <c r="AF1731" s="1" t="str">
        <f t="shared" si="1731"/>
        <v/>
      </c>
      <c r="AG1731" s="1" t="str">
        <f t="shared" si="1731"/>
        <v/>
      </c>
      <c r="AH1731" s="1" t="str">
        <f t="shared" si="1731"/>
        <v/>
      </c>
      <c r="AI1731" s="1" t="str">
        <f t="shared" si="1731"/>
        <v/>
      </c>
      <c r="AJ1731" s="1" t="str">
        <f t="shared" si="3"/>
        <v/>
      </c>
      <c r="AL1731" s="1" t="str">
        <f>IFERROR(__xludf.DUMMYFUNCTION("IFERROR(TRANSPOSE(SORT(TRANSPOSE(FILTER(AE1731:AI1731, AE1731:AI1731&lt;&gt;0)),1, FALSE)))"),"")</f>
        <v/>
      </c>
      <c r="AM1731" s="1" t="str">
        <f>IFERROR(__xludf.DUMMYFUNCTION("""COMPUTED_VALUE"""),"")</f>
        <v/>
      </c>
      <c r="AN1731" s="1" t="str">
        <f>IFERROR(__xludf.DUMMYFUNCTION("""COMPUTED_VALUE"""),"")</f>
        <v/>
      </c>
      <c r="AO1731" s="1" t="str">
        <f>IFERROR(__xludf.DUMMYFUNCTION("""COMPUTED_VALUE"""),"")</f>
        <v/>
      </c>
      <c r="AP1731" s="1" t="str">
        <f>IFERROR(__xludf.DUMMYFUNCTION("""COMPUTED_VALUE"""),"")</f>
        <v/>
      </c>
      <c r="AR1731" s="1" t="s">
        <v>25</v>
      </c>
      <c r="AS1731" s="1" t="s">
        <v>25</v>
      </c>
      <c r="AT1731" s="1" t="s">
        <v>25</v>
      </c>
      <c r="AU1731" s="1" t="s">
        <v>25</v>
      </c>
      <c r="AV1731" s="1" t="s">
        <v>25</v>
      </c>
      <c r="AY1731" s="1" t="s">
        <v>25</v>
      </c>
      <c r="AZ1731" s="1" t="s">
        <v>25</v>
      </c>
      <c r="BA1731" s="1" t="s">
        <v>25</v>
      </c>
      <c r="BB1731" s="1" t="s">
        <v>25</v>
      </c>
      <c r="BC1731" s="1" t="s">
        <v>25</v>
      </c>
      <c r="BD1731" s="1"/>
      <c r="BE1731" s="1"/>
      <c r="BF1731" s="1"/>
      <c r="BG1731" s="1"/>
      <c r="BH1731" s="1"/>
      <c r="BI1731" s="1"/>
      <c r="BJ1731" s="1"/>
      <c r="BL1731" s="1" t="s">
        <v>25</v>
      </c>
    </row>
    <row r="1732" ht="15.75" customHeight="1">
      <c r="A1732" s="1"/>
      <c r="B1732" s="1"/>
      <c r="C1732" s="1"/>
      <c r="D1732" s="1" t="s">
        <v>25</v>
      </c>
      <c r="E1732" s="1" t="s">
        <v>25</v>
      </c>
      <c r="F1732" s="1" t="s">
        <v>25</v>
      </c>
      <c r="G1732" s="1" t="s">
        <v>25</v>
      </c>
      <c r="H1732" s="1" t="s">
        <v>25</v>
      </c>
      <c r="M1732" s="1"/>
      <c r="N1732" s="1"/>
      <c r="O1732" s="1"/>
      <c r="P1732" s="1"/>
      <c r="Q1732" s="1"/>
      <c r="S1732" s="1" t="s">
        <v>25</v>
      </c>
      <c r="T1732" s="1" t="s">
        <v>25</v>
      </c>
      <c r="U1732" s="1" t="s">
        <v>25</v>
      </c>
      <c r="V1732" s="1" t="s">
        <v>25</v>
      </c>
      <c r="W1732" s="1" t="s">
        <v>25</v>
      </c>
      <c r="Y1732" s="1" t="str">
        <f>IFERROR(__xludf.DUMMYFUNCTION("UNIQUE(S1732:W1732, TRUE)"),"")</f>
        <v/>
      </c>
      <c r="AE1732" s="1" t="str">
        <f t="shared" ref="AE1732:AI1732" si="1732">IF($A1732&lt;&gt;"", COUNTIF($D1732:$H1732, "=" &amp; Y1732),"")</f>
        <v/>
      </c>
      <c r="AF1732" s="1" t="str">
        <f t="shared" si="1732"/>
        <v/>
      </c>
      <c r="AG1732" s="1" t="str">
        <f t="shared" si="1732"/>
        <v/>
      </c>
      <c r="AH1732" s="1" t="str">
        <f t="shared" si="1732"/>
        <v/>
      </c>
      <c r="AI1732" s="1" t="str">
        <f t="shared" si="1732"/>
        <v/>
      </c>
      <c r="AJ1732" s="1" t="str">
        <f t="shared" si="3"/>
        <v/>
      </c>
      <c r="AL1732" s="1" t="str">
        <f>IFERROR(__xludf.DUMMYFUNCTION("IFERROR(TRANSPOSE(SORT(TRANSPOSE(FILTER(AE1732:AI1732, AE1732:AI1732&lt;&gt;0)),1, FALSE)))"),"")</f>
        <v/>
      </c>
      <c r="AM1732" s="1" t="str">
        <f>IFERROR(__xludf.DUMMYFUNCTION("""COMPUTED_VALUE"""),"")</f>
        <v/>
      </c>
      <c r="AN1732" s="1" t="str">
        <f>IFERROR(__xludf.DUMMYFUNCTION("""COMPUTED_VALUE"""),"")</f>
        <v/>
      </c>
      <c r="AO1732" s="1" t="str">
        <f>IFERROR(__xludf.DUMMYFUNCTION("""COMPUTED_VALUE"""),"")</f>
        <v/>
      </c>
      <c r="AP1732" s="1" t="str">
        <f>IFERROR(__xludf.DUMMYFUNCTION("""COMPUTED_VALUE"""),"")</f>
        <v/>
      </c>
      <c r="AR1732" s="1" t="s">
        <v>25</v>
      </c>
      <c r="AS1732" s="1" t="s">
        <v>25</v>
      </c>
      <c r="AT1732" s="1" t="s">
        <v>25</v>
      </c>
      <c r="AU1732" s="1" t="s">
        <v>25</v>
      </c>
      <c r="AV1732" s="1" t="s">
        <v>25</v>
      </c>
      <c r="AY1732" s="1" t="s">
        <v>25</v>
      </c>
      <c r="AZ1732" s="1" t="s">
        <v>25</v>
      </c>
      <c r="BA1732" s="1" t="s">
        <v>25</v>
      </c>
      <c r="BB1732" s="1" t="s">
        <v>25</v>
      </c>
      <c r="BC1732" s="1" t="s">
        <v>25</v>
      </c>
      <c r="BD1732" s="1"/>
      <c r="BE1732" s="1"/>
      <c r="BF1732" s="1"/>
      <c r="BG1732" s="1"/>
      <c r="BH1732" s="1"/>
      <c r="BI1732" s="1"/>
      <c r="BJ1732" s="1"/>
      <c r="BL1732" s="1" t="s">
        <v>25</v>
      </c>
    </row>
    <row r="1733" ht="15.75" customHeight="1">
      <c r="A1733" s="1"/>
      <c r="B1733" s="1"/>
      <c r="C1733" s="1"/>
      <c r="D1733" s="1" t="s">
        <v>25</v>
      </c>
      <c r="E1733" s="1" t="s">
        <v>25</v>
      </c>
      <c r="F1733" s="1" t="s">
        <v>25</v>
      </c>
      <c r="G1733" s="1" t="s">
        <v>25</v>
      </c>
      <c r="H1733" s="1" t="s">
        <v>25</v>
      </c>
      <c r="M1733" s="1"/>
      <c r="N1733" s="1"/>
      <c r="O1733" s="1"/>
      <c r="P1733" s="1"/>
      <c r="Q1733" s="1"/>
      <c r="S1733" s="1" t="s">
        <v>25</v>
      </c>
      <c r="T1733" s="1" t="s">
        <v>25</v>
      </c>
      <c r="U1733" s="1" t="s">
        <v>25</v>
      </c>
      <c r="V1733" s="1" t="s">
        <v>25</v>
      </c>
      <c r="W1733" s="1" t="s">
        <v>25</v>
      </c>
      <c r="Y1733" s="1" t="str">
        <f>IFERROR(__xludf.DUMMYFUNCTION("UNIQUE(S1733:W1733, TRUE)"),"")</f>
        <v/>
      </c>
      <c r="AE1733" s="1" t="str">
        <f t="shared" ref="AE1733:AI1733" si="1733">IF($A1733&lt;&gt;"", COUNTIF($D1733:$H1733, "=" &amp; Y1733),"")</f>
        <v/>
      </c>
      <c r="AF1733" s="1" t="str">
        <f t="shared" si="1733"/>
        <v/>
      </c>
      <c r="AG1733" s="1" t="str">
        <f t="shared" si="1733"/>
        <v/>
      </c>
      <c r="AH1733" s="1" t="str">
        <f t="shared" si="1733"/>
        <v/>
      </c>
      <c r="AI1733" s="1" t="str">
        <f t="shared" si="1733"/>
        <v/>
      </c>
      <c r="AJ1733" s="1" t="str">
        <f t="shared" si="3"/>
        <v/>
      </c>
      <c r="AL1733" s="1" t="str">
        <f>IFERROR(__xludf.DUMMYFUNCTION("IFERROR(TRANSPOSE(SORT(TRANSPOSE(FILTER(AE1733:AI1733, AE1733:AI1733&lt;&gt;0)),1, FALSE)))"),"")</f>
        <v/>
      </c>
      <c r="AM1733" s="1" t="str">
        <f>IFERROR(__xludf.DUMMYFUNCTION("""COMPUTED_VALUE"""),"")</f>
        <v/>
      </c>
      <c r="AN1733" s="1" t="str">
        <f>IFERROR(__xludf.DUMMYFUNCTION("""COMPUTED_VALUE"""),"")</f>
        <v/>
      </c>
      <c r="AO1733" s="1" t="str">
        <f>IFERROR(__xludf.DUMMYFUNCTION("""COMPUTED_VALUE"""),"")</f>
        <v/>
      </c>
      <c r="AP1733" s="1" t="str">
        <f>IFERROR(__xludf.DUMMYFUNCTION("""COMPUTED_VALUE"""),"")</f>
        <v/>
      </c>
      <c r="AR1733" s="1" t="s">
        <v>25</v>
      </c>
      <c r="AS1733" s="1" t="s">
        <v>25</v>
      </c>
      <c r="AT1733" s="1" t="s">
        <v>25</v>
      </c>
      <c r="AU1733" s="1" t="s">
        <v>25</v>
      </c>
      <c r="AV1733" s="1" t="s">
        <v>25</v>
      </c>
      <c r="AY1733" s="1" t="s">
        <v>25</v>
      </c>
      <c r="AZ1733" s="1" t="s">
        <v>25</v>
      </c>
      <c r="BA1733" s="1" t="s">
        <v>25</v>
      </c>
      <c r="BB1733" s="1" t="s">
        <v>25</v>
      </c>
      <c r="BC1733" s="1" t="s">
        <v>25</v>
      </c>
      <c r="BD1733" s="1"/>
      <c r="BE1733" s="1"/>
      <c r="BF1733" s="1"/>
      <c r="BG1733" s="1"/>
      <c r="BH1733" s="1"/>
      <c r="BI1733" s="1"/>
      <c r="BJ1733" s="1"/>
      <c r="BL1733" s="1" t="s">
        <v>25</v>
      </c>
    </row>
    <row r="1734" ht="15.75" customHeight="1">
      <c r="A1734" s="1"/>
      <c r="B1734" s="1"/>
      <c r="C1734" s="1"/>
      <c r="D1734" s="1" t="s">
        <v>25</v>
      </c>
      <c r="E1734" s="1" t="s">
        <v>25</v>
      </c>
      <c r="F1734" s="1" t="s">
        <v>25</v>
      </c>
      <c r="G1734" s="1" t="s">
        <v>25</v>
      </c>
      <c r="H1734" s="1" t="s">
        <v>25</v>
      </c>
      <c r="M1734" s="1"/>
      <c r="N1734" s="1"/>
      <c r="O1734" s="1"/>
      <c r="P1734" s="1"/>
      <c r="Q1734" s="1"/>
      <c r="S1734" s="1" t="s">
        <v>25</v>
      </c>
      <c r="T1734" s="1" t="s">
        <v>25</v>
      </c>
      <c r="U1734" s="1" t="s">
        <v>25</v>
      </c>
      <c r="V1734" s="1" t="s">
        <v>25</v>
      </c>
      <c r="W1734" s="1" t="s">
        <v>25</v>
      </c>
      <c r="Y1734" s="1" t="str">
        <f>IFERROR(__xludf.DUMMYFUNCTION("UNIQUE(S1734:W1734, TRUE)"),"")</f>
        <v/>
      </c>
      <c r="AE1734" s="1" t="str">
        <f t="shared" ref="AE1734:AI1734" si="1734">IF($A1734&lt;&gt;"", COUNTIF($D1734:$H1734, "=" &amp; Y1734),"")</f>
        <v/>
      </c>
      <c r="AF1734" s="1" t="str">
        <f t="shared" si="1734"/>
        <v/>
      </c>
      <c r="AG1734" s="1" t="str">
        <f t="shared" si="1734"/>
        <v/>
      </c>
      <c r="AH1734" s="1" t="str">
        <f t="shared" si="1734"/>
        <v/>
      </c>
      <c r="AI1734" s="1" t="str">
        <f t="shared" si="1734"/>
        <v/>
      </c>
      <c r="AJ1734" s="1" t="str">
        <f t="shared" si="3"/>
        <v/>
      </c>
      <c r="AL1734" s="1" t="str">
        <f>IFERROR(__xludf.DUMMYFUNCTION("IFERROR(TRANSPOSE(SORT(TRANSPOSE(FILTER(AE1734:AI1734, AE1734:AI1734&lt;&gt;0)),1, FALSE)))"),"")</f>
        <v/>
      </c>
      <c r="AM1734" s="1" t="str">
        <f>IFERROR(__xludf.DUMMYFUNCTION("""COMPUTED_VALUE"""),"")</f>
        <v/>
      </c>
      <c r="AN1734" s="1" t="str">
        <f>IFERROR(__xludf.DUMMYFUNCTION("""COMPUTED_VALUE"""),"")</f>
        <v/>
      </c>
      <c r="AO1734" s="1" t="str">
        <f>IFERROR(__xludf.DUMMYFUNCTION("""COMPUTED_VALUE"""),"")</f>
        <v/>
      </c>
      <c r="AP1734" s="1" t="str">
        <f>IFERROR(__xludf.DUMMYFUNCTION("""COMPUTED_VALUE"""),"")</f>
        <v/>
      </c>
      <c r="AR1734" s="1" t="s">
        <v>25</v>
      </c>
      <c r="AS1734" s="1" t="s">
        <v>25</v>
      </c>
      <c r="AT1734" s="1" t="s">
        <v>25</v>
      </c>
      <c r="AU1734" s="1" t="s">
        <v>25</v>
      </c>
      <c r="AV1734" s="1" t="s">
        <v>25</v>
      </c>
      <c r="AY1734" s="1" t="s">
        <v>25</v>
      </c>
      <c r="AZ1734" s="1" t="s">
        <v>25</v>
      </c>
      <c r="BA1734" s="1" t="s">
        <v>25</v>
      </c>
      <c r="BB1734" s="1" t="s">
        <v>25</v>
      </c>
      <c r="BC1734" s="1" t="s">
        <v>25</v>
      </c>
      <c r="BD1734" s="1"/>
      <c r="BE1734" s="1"/>
      <c r="BF1734" s="1"/>
      <c r="BG1734" s="1"/>
      <c r="BH1734" s="1"/>
      <c r="BI1734" s="1"/>
      <c r="BJ1734" s="1"/>
      <c r="BL1734" s="1" t="s">
        <v>25</v>
      </c>
    </row>
    <row r="1735" ht="15.75" customHeight="1">
      <c r="A1735" s="1"/>
      <c r="B1735" s="1"/>
      <c r="C1735" s="1"/>
      <c r="D1735" s="1" t="s">
        <v>25</v>
      </c>
      <c r="E1735" s="1" t="s">
        <v>25</v>
      </c>
      <c r="F1735" s="1" t="s">
        <v>25</v>
      </c>
      <c r="G1735" s="1" t="s">
        <v>25</v>
      </c>
      <c r="H1735" s="1" t="s">
        <v>25</v>
      </c>
      <c r="M1735" s="1"/>
      <c r="N1735" s="1"/>
      <c r="O1735" s="1"/>
      <c r="P1735" s="1"/>
      <c r="Q1735" s="1"/>
      <c r="S1735" s="1" t="s">
        <v>25</v>
      </c>
      <c r="T1735" s="1" t="s">
        <v>25</v>
      </c>
      <c r="U1735" s="1" t="s">
        <v>25</v>
      </c>
      <c r="V1735" s="1" t="s">
        <v>25</v>
      </c>
      <c r="W1735" s="1" t="s">
        <v>25</v>
      </c>
      <c r="Y1735" s="1" t="str">
        <f>IFERROR(__xludf.DUMMYFUNCTION("UNIQUE(S1735:W1735, TRUE)"),"")</f>
        <v/>
      </c>
      <c r="AE1735" s="1" t="str">
        <f t="shared" ref="AE1735:AI1735" si="1735">IF($A1735&lt;&gt;"", COUNTIF($D1735:$H1735, "=" &amp; Y1735),"")</f>
        <v/>
      </c>
      <c r="AF1735" s="1" t="str">
        <f t="shared" si="1735"/>
        <v/>
      </c>
      <c r="AG1735" s="1" t="str">
        <f t="shared" si="1735"/>
        <v/>
      </c>
      <c r="AH1735" s="1" t="str">
        <f t="shared" si="1735"/>
        <v/>
      </c>
      <c r="AI1735" s="1" t="str">
        <f t="shared" si="1735"/>
        <v/>
      </c>
      <c r="AJ1735" s="1" t="str">
        <f t="shared" si="3"/>
        <v/>
      </c>
      <c r="AL1735" s="1" t="str">
        <f>IFERROR(__xludf.DUMMYFUNCTION("IFERROR(TRANSPOSE(SORT(TRANSPOSE(FILTER(AE1735:AI1735, AE1735:AI1735&lt;&gt;0)),1, FALSE)))"),"")</f>
        <v/>
      </c>
      <c r="AM1735" s="1" t="str">
        <f>IFERROR(__xludf.DUMMYFUNCTION("""COMPUTED_VALUE"""),"")</f>
        <v/>
      </c>
      <c r="AN1735" s="1" t="str">
        <f>IFERROR(__xludf.DUMMYFUNCTION("""COMPUTED_VALUE"""),"")</f>
        <v/>
      </c>
      <c r="AO1735" s="1" t="str">
        <f>IFERROR(__xludf.DUMMYFUNCTION("""COMPUTED_VALUE"""),"")</f>
        <v/>
      </c>
      <c r="AP1735" s="1" t="str">
        <f>IFERROR(__xludf.DUMMYFUNCTION("""COMPUTED_VALUE"""),"")</f>
        <v/>
      </c>
      <c r="AR1735" s="1" t="s">
        <v>25</v>
      </c>
      <c r="AS1735" s="1" t="s">
        <v>25</v>
      </c>
      <c r="AT1735" s="1" t="s">
        <v>25</v>
      </c>
      <c r="AU1735" s="1" t="s">
        <v>25</v>
      </c>
      <c r="AV1735" s="1" t="s">
        <v>25</v>
      </c>
      <c r="AY1735" s="1" t="s">
        <v>25</v>
      </c>
      <c r="AZ1735" s="1" t="s">
        <v>25</v>
      </c>
      <c r="BA1735" s="1" t="s">
        <v>25</v>
      </c>
      <c r="BB1735" s="1" t="s">
        <v>25</v>
      </c>
      <c r="BC1735" s="1" t="s">
        <v>25</v>
      </c>
      <c r="BD1735" s="1"/>
      <c r="BE1735" s="1"/>
      <c r="BF1735" s="1"/>
      <c r="BG1735" s="1"/>
      <c r="BH1735" s="1"/>
      <c r="BI1735" s="1"/>
      <c r="BJ1735" s="1"/>
      <c r="BL1735" s="1" t="s">
        <v>25</v>
      </c>
    </row>
    <row r="1736" ht="15.75" customHeight="1">
      <c r="A1736" s="1"/>
      <c r="B1736" s="1"/>
      <c r="C1736" s="1"/>
      <c r="D1736" s="1" t="s">
        <v>25</v>
      </c>
      <c r="E1736" s="1" t="s">
        <v>25</v>
      </c>
      <c r="F1736" s="1" t="s">
        <v>25</v>
      </c>
      <c r="G1736" s="1" t="s">
        <v>25</v>
      </c>
      <c r="H1736" s="1" t="s">
        <v>25</v>
      </c>
      <c r="M1736" s="1"/>
      <c r="N1736" s="1"/>
      <c r="O1736" s="1"/>
      <c r="P1736" s="1"/>
      <c r="Q1736" s="1"/>
      <c r="S1736" s="1" t="s">
        <v>25</v>
      </c>
      <c r="T1736" s="1" t="s">
        <v>25</v>
      </c>
      <c r="U1736" s="1" t="s">
        <v>25</v>
      </c>
      <c r="V1736" s="1" t="s">
        <v>25</v>
      </c>
      <c r="W1736" s="1" t="s">
        <v>25</v>
      </c>
      <c r="Y1736" s="1" t="str">
        <f>IFERROR(__xludf.DUMMYFUNCTION("UNIQUE(S1736:W1736, TRUE)"),"")</f>
        <v/>
      </c>
      <c r="AE1736" s="1" t="str">
        <f t="shared" ref="AE1736:AI1736" si="1736">IF($A1736&lt;&gt;"", COUNTIF($D1736:$H1736, "=" &amp; Y1736),"")</f>
        <v/>
      </c>
      <c r="AF1736" s="1" t="str">
        <f t="shared" si="1736"/>
        <v/>
      </c>
      <c r="AG1736" s="1" t="str">
        <f t="shared" si="1736"/>
        <v/>
      </c>
      <c r="AH1736" s="1" t="str">
        <f t="shared" si="1736"/>
        <v/>
      </c>
      <c r="AI1736" s="1" t="str">
        <f t="shared" si="1736"/>
        <v/>
      </c>
      <c r="AJ1736" s="1" t="str">
        <f t="shared" si="3"/>
        <v/>
      </c>
      <c r="AL1736" s="1" t="str">
        <f>IFERROR(__xludf.DUMMYFUNCTION("IFERROR(TRANSPOSE(SORT(TRANSPOSE(FILTER(AE1736:AI1736, AE1736:AI1736&lt;&gt;0)),1, FALSE)))"),"")</f>
        <v/>
      </c>
      <c r="AM1736" s="1" t="str">
        <f>IFERROR(__xludf.DUMMYFUNCTION("""COMPUTED_VALUE"""),"")</f>
        <v/>
      </c>
      <c r="AN1736" s="1" t="str">
        <f>IFERROR(__xludf.DUMMYFUNCTION("""COMPUTED_VALUE"""),"")</f>
        <v/>
      </c>
      <c r="AO1736" s="1" t="str">
        <f>IFERROR(__xludf.DUMMYFUNCTION("""COMPUTED_VALUE"""),"")</f>
        <v/>
      </c>
      <c r="AP1736" s="1" t="str">
        <f>IFERROR(__xludf.DUMMYFUNCTION("""COMPUTED_VALUE"""),"")</f>
        <v/>
      </c>
      <c r="AR1736" s="1" t="s">
        <v>25</v>
      </c>
      <c r="AS1736" s="1" t="s">
        <v>25</v>
      </c>
      <c r="AT1736" s="1" t="s">
        <v>25</v>
      </c>
      <c r="AU1736" s="1" t="s">
        <v>25</v>
      </c>
      <c r="AV1736" s="1" t="s">
        <v>25</v>
      </c>
      <c r="AY1736" s="1" t="s">
        <v>25</v>
      </c>
      <c r="AZ1736" s="1" t="s">
        <v>25</v>
      </c>
      <c r="BA1736" s="1" t="s">
        <v>25</v>
      </c>
      <c r="BB1736" s="1" t="s">
        <v>25</v>
      </c>
      <c r="BC1736" s="1" t="s">
        <v>25</v>
      </c>
      <c r="BD1736" s="1"/>
      <c r="BE1736" s="1"/>
      <c r="BF1736" s="1"/>
      <c r="BG1736" s="1"/>
      <c r="BH1736" s="1"/>
      <c r="BI1736" s="1"/>
      <c r="BJ1736" s="1"/>
      <c r="BL1736" s="1" t="s">
        <v>25</v>
      </c>
    </row>
    <row r="1737" ht="15.75" customHeight="1">
      <c r="A1737" s="1"/>
      <c r="B1737" s="1"/>
      <c r="C1737" s="1"/>
      <c r="D1737" s="1" t="s">
        <v>25</v>
      </c>
      <c r="E1737" s="1" t="s">
        <v>25</v>
      </c>
      <c r="F1737" s="1" t="s">
        <v>25</v>
      </c>
      <c r="G1737" s="1" t="s">
        <v>25</v>
      </c>
      <c r="H1737" s="1" t="s">
        <v>25</v>
      </c>
      <c r="M1737" s="1"/>
      <c r="N1737" s="1"/>
      <c r="O1737" s="1"/>
      <c r="P1737" s="1"/>
      <c r="Q1737" s="1"/>
      <c r="S1737" s="1" t="s">
        <v>25</v>
      </c>
      <c r="T1737" s="1" t="s">
        <v>25</v>
      </c>
      <c r="U1737" s="1" t="s">
        <v>25</v>
      </c>
      <c r="V1737" s="1" t="s">
        <v>25</v>
      </c>
      <c r="W1737" s="1" t="s">
        <v>25</v>
      </c>
      <c r="Y1737" s="1" t="str">
        <f>IFERROR(__xludf.DUMMYFUNCTION("UNIQUE(S1737:W1737, TRUE)"),"")</f>
        <v/>
      </c>
      <c r="AE1737" s="1" t="str">
        <f t="shared" ref="AE1737:AI1737" si="1737">IF($A1737&lt;&gt;"", COUNTIF($D1737:$H1737, "=" &amp; Y1737),"")</f>
        <v/>
      </c>
      <c r="AF1737" s="1" t="str">
        <f t="shared" si="1737"/>
        <v/>
      </c>
      <c r="AG1737" s="1" t="str">
        <f t="shared" si="1737"/>
        <v/>
      </c>
      <c r="AH1737" s="1" t="str">
        <f t="shared" si="1737"/>
        <v/>
      </c>
      <c r="AI1737" s="1" t="str">
        <f t="shared" si="1737"/>
        <v/>
      </c>
      <c r="AJ1737" s="1" t="str">
        <f t="shared" si="3"/>
        <v/>
      </c>
      <c r="AL1737" s="1" t="str">
        <f>IFERROR(__xludf.DUMMYFUNCTION("IFERROR(TRANSPOSE(SORT(TRANSPOSE(FILTER(AE1737:AI1737, AE1737:AI1737&lt;&gt;0)),1, FALSE)))"),"")</f>
        <v/>
      </c>
      <c r="AM1737" s="1" t="str">
        <f>IFERROR(__xludf.DUMMYFUNCTION("""COMPUTED_VALUE"""),"")</f>
        <v/>
      </c>
      <c r="AN1737" s="1" t="str">
        <f>IFERROR(__xludf.DUMMYFUNCTION("""COMPUTED_VALUE"""),"")</f>
        <v/>
      </c>
      <c r="AO1737" s="1" t="str">
        <f>IFERROR(__xludf.DUMMYFUNCTION("""COMPUTED_VALUE"""),"")</f>
        <v/>
      </c>
      <c r="AP1737" s="1" t="str">
        <f>IFERROR(__xludf.DUMMYFUNCTION("""COMPUTED_VALUE"""),"")</f>
        <v/>
      </c>
      <c r="AR1737" s="1" t="s">
        <v>25</v>
      </c>
      <c r="AS1737" s="1" t="s">
        <v>25</v>
      </c>
      <c r="AT1737" s="1" t="s">
        <v>25</v>
      </c>
      <c r="AU1737" s="1" t="s">
        <v>25</v>
      </c>
      <c r="AV1737" s="1" t="s">
        <v>25</v>
      </c>
      <c r="AY1737" s="1" t="s">
        <v>25</v>
      </c>
      <c r="AZ1737" s="1" t="s">
        <v>25</v>
      </c>
      <c r="BA1737" s="1" t="s">
        <v>25</v>
      </c>
      <c r="BB1737" s="1" t="s">
        <v>25</v>
      </c>
      <c r="BC1737" s="1" t="s">
        <v>25</v>
      </c>
      <c r="BD1737" s="1"/>
      <c r="BE1737" s="1"/>
      <c r="BF1737" s="1"/>
      <c r="BG1737" s="1"/>
      <c r="BH1737" s="1"/>
      <c r="BI1737" s="1"/>
      <c r="BJ1737" s="1"/>
      <c r="BL1737" s="1" t="s">
        <v>25</v>
      </c>
    </row>
    <row r="1738" ht="15.75" customHeight="1">
      <c r="A1738" s="1"/>
      <c r="B1738" s="1"/>
      <c r="C1738" s="1"/>
      <c r="D1738" s="1" t="s">
        <v>25</v>
      </c>
      <c r="E1738" s="1" t="s">
        <v>25</v>
      </c>
      <c r="F1738" s="1" t="s">
        <v>25</v>
      </c>
      <c r="G1738" s="1" t="s">
        <v>25</v>
      </c>
      <c r="H1738" s="1" t="s">
        <v>25</v>
      </c>
      <c r="M1738" s="1"/>
      <c r="N1738" s="1"/>
      <c r="O1738" s="1"/>
      <c r="P1738" s="1"/>
      <c r="Q1738" s="1"/>
      <c r="S1738" s="1" t="s">
        <v>25</v>
      </c>
      <c r="T1738" s="1" t="s">
        <v>25</v>
      </c>
      <c r="U1738" s="1" t="s">
        <v>25</v>
      </c>
      <c r="V1738" s="1" t="s">
        <v>25</v>
      </c>
      <c r="W1738" s="1" t="s">
        <v>25</v>
      </c>
      <c r="Y1738" s="1" t="str">
        <f>IFERROR(__xludf.DUMMYFUNCTION("UNIQUE(S1738:W1738, TRUE)"),"")</f>
        <v/>
      </c>
      <c r="AE1738" s="1" t="str">
        <f t="shared" ref="AE1738:AI1738" si="1738">IF($A1738&lt;&gt;"", COUNTIF($D1738:$H1738, "=" &amp; Y1738),"")</f>
        <v/>
      </c>
      <c r="AF1738" s="1" t="str">
        <f t="shared" si="1738"/>
        <v/>
      </c>
      <c r="AG1738" s="1" t="str">
        <f t="shared" si="1738"/>
        <v/>
      </c>
      <c r="AH1738" s="1" t="str">
        <f t="shared" si="1738"/>
        <v/>
      </c>
      <c r="AI1738" s="1" t="str">
        <f t="shared" si="1738"/>
        <v/>
      </c>
      <c r="AJ1738" s="1" t="str">
        <f t="shared" si="3"/>
        <v/>
      </c>
      <c r="AL1738" s="1" t="str">
        <f>IFERROR(__xludf.DUMMYFUNCTION("IFERROR(TRANSPOSE(SORT(TRANSPOSE(FILTER(AE1738:AI1738, AE1738:AI1738&lt;&gt;0)),1, FALSE)))"),"")</f>
        <v/>
      </c>
      <c r="AM1738" s="1" t="str">
        <f>IFERROR(__xludf.DUMMYFUNCTION("""COMPUTED_VALUE"""),"")</f>
        <v/>
      </c>
      <c r="AN1738" s="1" t="str">
        <f>IFERROR(__xludf.DUMMYFUNCTION("""COMPUTED_VALUE"""),"")</f>
        <v/>
      </c>
      <c r="AO1738" s="1" t="str">
        <f>IFERROR(__xludf.DUMMYFUNCTION("""COMPUTED_VALUE"""),"")</f>
        <v/>
      </c>
      <c r="AP1738" s="1" t="str">
        <f>IFERROR(__xludf.DUMMYFUNCTION("""COMPUTED_VALUE"""),"")</f>
        <v/>
      </c>
      <c r="AR1738" s="1" t="s">
        <v>25</v>
      </c>
      <c r="AS1738" s="1" t="s">
        <v>25</v>
      </c>
      <c r="AT1738" s="1" t="s">
        <v>25</v>
      </c>
      <c r="AU1738" s="1" t="s">
        <v>25</v>
      </c>
      <c r="AV1738" s="1" t="s">
        <v>25</v>
      </c>
      <c r="AY1738" s="1" t="s">
        <v>25</v>
      </c>
      <c r="AZ1738" s="1" t="s">
        <v>25</v>
      </c>
      <c r="BA1738" s="1" t="s">
        <v>25</v>
      </c>
      <c r="BB1738" s="1" t="s">
        <v>25</v>
      </c>
      <c r="BC1738" s="1" t="s">
        <v>25</v>
      </c>
      <c r="BD1738" s="1"/>
      <c r="BE1738" s="1"/>
      <c r="BF1738" s="1"/>
      <c r="BG1738" s="1"/>
      <c r="BH1738" s="1"/>
      <c r="BI1738" s="1"/>
      <c r="BJ1738" s="1"/>
      <c r="BL1738" s="1" t="s">
        <v>25</v>
      </c>
    </row>
    <row r="1739" ht="15.75" customHeight="1">
      <c r="A1739" s="1"/>
      <c r="B1739" s="1"/>
      <c r="C1739" s="1"/>
      <c r="D1739" s="1" t="s">
        <v>25</v>
      </c>
      <c r="E1739" s="1" t="s">
        <v>25</v>
      </c>
      <c r="F1739" s="1" t="s">
        <v>25</v>
      </c>
      <c r="G1739" s="1" t="s">
        <v>25</v>
      </c>
      <c r="H1739" s="1" t="s">
        <v>25</v>
      </c>
      <c r="M1739" s="1"/>
      <c r="N1739" s="1"/>
      <c r="O1739" s="1"/>
      <c r="P1739" s="1"/>
      <c r="Q1739" s="1"/>
      <c r="S1739" s="1" t="s">
        <v>25</v>
      </c>
      <c r="T1739" s="1" t="s">
        <v>25</v>
      </c>
      <c r="U1739" s="1" t="s">
        <v>25</v>
      </c>
      <c r="V1739" s="1" t="s">
        <v>25</v>
      </c>
      <c r="W1739" s="1" t="s">
        <v>25</v>
      </c>
      <c r="Y1739" s="1" t="str">
        <f>IFERROR(__xludf.DUMMYFUNCTION("UNIQUE(S1739:W1739, TRUE)"),"")</f>
        <v/>
      </c>
      <c r="AE1739" s="1" t="str">
        <f t="shared" ref="AE1739:AI1739" si="1739">IF($A1739&lt;&gt;"", COUNTIF($D1739:$H1739, "=" &amp; Y1739),"")</f>
        <v/>
      </c>
      <c r="AF1739" s="1" t="str">
        <f t="shared" si="1739"/>
        <v/>
      </c>
      <c r="AG1739" s="1" t="str">
        <f t="shared" si="1739"/>
        <v/>
      </c>
      <c r="AH1739" s="1" t="str">
        <f t="shared" si="1739"/>
        <v/>
      </c>
      <c r="AI1739" s="1" t="str">
        <f t="shared" si="1739"/>
        <v/>
      </c>
      <c r="AJ1739" s="1" t="str">
        <f t="shared" si="3"/>
        <v/>
      </c>
      <c r="AL1739" s="1" t="str">
        <f>IFERROR(__xludf.DUMMYFUNCTION("IFERROR(TRANSPOSE(SORT(TRANSPOSE(FILTER(AE1739:AI1739, AE1739:AI1739&lt;&gt;0)),1, FALSE)))"),"")</f>
        <v/>
      </c>
      <c r="AM1739" s="1" t="str">
        <f>IFERROR(__xludf.DUMMYFUNCTION("""COMPUTED_VALUE"""),"")</f>
        <v/>
      </c>
      <c r="AN1739" s="1" t="str">
        <f>IFERROR(__xludf.DUMMYFUNCTION("""COMPUTED_VALUE"""),"")</f>
        <v/>
      </c>
      <c r="AO1739" s="1" t="str">
        <f>IFERROR(__xludf.DUMMYFUNCTION("""COMPUTED_VALUE"""),"")</f>
        <v/>
      </c>
      <c r="AP1739" s="1" t="str">
        <f>IFERROR(__xludf.DUMMYFUNCTION("""COMPUTED_VALUE"""),"")</f>
        <v/>
      </c>
      <c r="AR1739" s="1" t="s">
        <v>25</v>
      </c>
      <c r="AS1739" s="1" t="s">
        <v>25</v>
      </c>
      <c r="AT1739" s="1" t="s">
        <v>25</v>
      </c>
      <c r="AU1739" s="1" t="s">
        <v>25</v>
      </c>
      <c r="AV1739" s="1" t="s">
        <v>25</v>
      </c>
      <c r="AY1739" s="1" t="s">
        <v>25</v>
      </c>
      <c r="AZ1739" s="1" t="s">
        <v>25</v>
      </c>
      <c r="BA1739" s="1" t="s">
        <v>25</v>
      </c>
      <c r="BB1739" s="1" t="s">
        <v>25</v>
      </c>
      <c r="BC1739" s="1" t="s">
        <v>25</v>
      </c>
      <c r="BD1739" s="1"/>
      <c r="BE1739" s="1"/>
      <c r="BF1739" s="1"/>
      <c r="BG1739" s="1"/>
      <c r="BH1739" s="1"/>
      <c r="BI1739" s="1"/>
      <c r="BJ1739" s="1"/>
      <c r="BL1739" s="1" t="s">
        <v>25</v>
      </c>
    </row>
    <row r="1740" ht="15.75" customHeight="1">
      <c r="A1740" s="1"/>
      <c r="B1740" s="1"/>
      <c r="C1740" s="1"/>
      <c r="D1740" s="1" t="s">
        <v>25</v>
      </c>
      <c r="E1740" s="1" t="s">
        <v>25</v>
      </c>
      <c r="F1740" s="1" t="s">
        <v>25</v>
      </c>
      <c r="G1740" s="1" t="s">
        <v>25</v>
      </c>
      <c r="H1740" s="1" t="s">
        <v>25</v>
      </c>
      <c r="M1740" s="1"/>
      <c r="N1740" s="1"/>
      <c r="O1740" s="1"/>
      <c r="P1740" s="1"/>
      <c r="Q1740" s="1"/>
      <c r="S1740" s="1" t="s">
        <v>25</v>
      </c>
      <c r="T1740" s="1" t="s">
        <v>25</v>
      </c>
      <c r="U1740" s="1" t="s">
        <v>25</v>
      </c>
      <c r="V1740" s="1" t="s">
        <v>25</v>
      </c>
      <c r="W1740" s="1" t="s">
        <v>25</v>
      </c>
      <c r="Y1740" s="1" t="str">
        <f>IFERROR(__xludf.DUMMYFUNCTION("UNIQUE(S1740:W1740, TRUE)"),"")</f>
        <v/>
      </c>
      <c r="AE1740" s="1" t="str">
        <f t="shared" ref="AE1740:AI1740" si="1740">IF($A1740&lt;&gt;"", COUNTIF($D1740:$H1740, "=" &amp; Y1740),"")</f>
        <v/>
      </c>
      <c r="AF1740" s="1" t="str">
        <f t="shared" si="1740"/>
        <v/>
      </c>
      <c r="AG1740" s="1" t="str">
        <f t="shared" si="1740"/>
        <v/>
      </c>
      <c r="AH1740" s="1" t="str">
        <f t="shared" si="1740"/>
        <v/>
      </c>
      <c r="AI1740" s="1" t="str">
        <f t="shared" si="1740"/>
        <v/>
      </c>
      <c r="AJ1740" s="1" t="str">
        <f t="shared" si="3"/>
        <v/>
      </c>
      <c r="AL1740" s="1" t="str">
        <f>IFERROR(__xludf.DUMMYFUNCTION("IFERROR(TRANSPOSE(SORT(TRANSPOSE(FILTER(AE1740:AI1740, AE1740:AI1740&lt;&gt;0)),1, FALSE)))"),"")</f>
        <v/>
      </c>
      <c r="AM1740" s="1" t="str">
        <f>IFERROR(__xludf.DUMMYFUNCTION("""COMPUTED_VALUE"""),"")</f>
        <v/>
      </c>
      <c r="AN1740" s="1" t="str">
        <f>IFERROR(__xludf.DUMMYFUNCTION("""COMPUTED_VALUE"""),"")</f>
        <v/>
      </c>
      <c r="AO1740" s="1" t="str">
        <f>IFERROR(__xludf.DUMMYFUNCTION("""COMPUTED_VALUE"""),"")</f>
        <v/>
      </c>
      <c r="AP1740" s="1" t="str">
        <f>IFERROR(__xludf.DUMMYFUNCTION("""COMPUTED_VALUE"""),"")</f>
        <v/>
      </c>
      <c r="AR1740" s="1" t="s">
        <v>25</v>
      </c>
      <c r="AS1740" s="1" t="s">
        <v>25</v>
      </c>
      <c r="AT1740" s="1" t="s">
        <v>25</v>
      </c>
      <c r="AU1740" s="1" t="s">
        <v>25</v>
      </c>
      <c r="AV1740" s="1" t="s">
        <v>25</v>
      </c>
      <c r="AY1740" s="1" t="s">
        <v>25</v>
      </c>
      <c r="AZ1740" s="1" t="s">
        <v>25</v>
      </c>
      <c r="BA1740" s="1" t="s">
        <v>25</v>
      </c>
      <c r="BB1740" s="1" t="s">
        <v>25</v>
      </c>
      <c r="BC1740" s="1" t="s">
        <v>25</v>
      </c>
      <c r="BD1740" s="1"/>
      <c r="BE1740" s="1"/>
      <c r="BF1740" s="1"/>
      <c r="BG1740" s="1"/>
      <c r="BH1740" s="1"/>
      <c r="BI1740" s="1"/>
      <c r="BJ1740" s="1"/>
      <c r="BL1740" s="1" t="s">
        <v>25</v>
      </c>
    </row>
    <row r="1741" ht="15.75" customHeight="1">
      <c r="A1741" s="1"/>
      <c r="B1741" s="1"/>
      <c r="C1741" s="1"/>
      <c r="D1741" s="1" t="s">
        <v>25</v>
      </c>
      <c r="E1741" s="1" t="s">
        <v>25</v>
      </c>
      <c r="F1741" s="1" t="s">
        <v>25</v>
      </c>
      <c r="G1741" s="1" t="s">
        <v>25</v>
      </c>
      <c r="H1741" s="1" t="s">
        <v>25</v>
      </c>
      <c r="M1741" s="1"/>
      <c r="N1741" s="1"/>
      <c r="O1741" s="1"/>
      <c r="P1741" s="1"/>
      <c r="Q1741" s="1"/>
      <c r="S1741" s="1" t="s">
        <v>25</v>
      </c>
      <c r="T1741" s="1" t="s">
        <v>25</v>
      </c>
      <c r="U1741" s="1" t="s">
        <v>25</v>
      </c>
      <c r="V1741" s="1" t="s">
        <v>25</v>
      </c>
      <c r="W1741" s="1" t="s">
        <v>25</v>
      </c>
      <c r="Y1741" s="1" t="str">
        <f>IFERROR(__xludf.DUMMYFUNCTION("UNIQUE(S1741:W1741, TRUE)"),"")</f>
        <v/>
      </c>
      <c r="AE1741" s="1" t="str">
        <f t="shared" ref="AE1741:AI1741" si="1741">IF($A1741&lt;&gt;"", COUNTIF($D1741:$H1741, "=" &amp; Y1741),"")</f>
        <v/>
      </c>
      <c r="AF1741" s="1" t="str">
        <f t="shared" si="1741"/>
        <v/>
      </c>
      <c r="AG1741" s="1" t="str">
        <f t="shared" si="1741"/>
        <v/>
      </c>
      <c r="AH1741" s="1" t="str">
        <f t="shared" si="1741"/>
        <v/>
      </c>
      <c r="AI1741" s="1" t="str">
        <f t="shared" si="1741"/>
        <v/>
      </c>
      <c r="AJ1741" s="1" t="str">
        <f t="shared" si="3"/>
        <v/>
      </c>
      <c r="AL1741" s="1" t="str">
        <f>IFERROR(__xludf.DUMMYFUNCTION("IFERROR(TRANSPOSE(SORT(TRANSPOSE(FILTER(AE1741:AI1741, AE1741:AI1741&lt;&gt;0)),1, FALSE)))"),"")</f>
        <v/>
      </c>
      <c r="AM1741" s="1" t="str">
        <f>IFERROR(__xludf.DUMMYFUNCTION("""COMPUTED_VALUE"""),"")</f>
        <v/>
      </c>
      <c r="AN1741" s="1" t="str">
        <f>IFERROR(__xludf.DUMMYFUNCTION("""COMPUTED_VALUE"""),"")</f>
        <v/>
      </c>
      <c r="AO1741" s="1" t="str">
        <f>IFERROR(__xludf.DUMMYFUNCTION("""COMPUTED_VALUE"""),"")</f>
        <v/>
      </c>
      <c r="AP1741" s="1" t="str">
        <f>IFERROR(__xludf.DUMMYFUNCTION("""COMPUTED_VALUE"""),"")</f>
        <v/>
      </c>
      <c r="AR1741" s="1" t="s">
        <v>25</v>
      </c>
      <c r="AS1741" s="1" t="s">
        <v>25</v>
      </c>
      <c r="AT1741" s="1" t="s">
        <v>25</v>
      </c>
      <c r="AU1741" s="1" t="s">
        <v>25</v>
      </c>
      <c r="AV1741" s="1" t="s">
        <v>25</v>
      </c>
      <c r="AY1741" s="1" t="s">
        <v>25</v>
      </c>
      <c r="AZ1741" s="1" t="s">
        <v>25</v>
      </c>
      <c r="BA1741" s="1" t="s">
        <v>25</v>
      </c>
      <c r="BB1741" s="1" t="s">
        <v>25</v>
      </c>
      <c r="BC1741" s="1" t="s">
        <v>25</v>
      </c>
      <c r="BD1741" s="1"/>
      <c r="BE1741" s="1"/>
      <c r="BF1741" s="1"/>
      <c r="BG1741" s="1"/>
      <c r="BH1741" s="1"/>
      <c r="BI1741" s="1"/>
      <c r="BJ1741" s="1"/>
      <c r="BL1741" s="1" t="s">
        <v>25</v>
      </c>
    </row>
    <row r="1742" ht="15.75" customHeight="1">
      <c r="A1742" s="1"/>
      <c r="B1742" s="1"/>
      <c r="C1742" s="1"/>
      <c r="D1742" s="1" t="s">
        <v>25</v>
      </c>
      <c r="E1742" s="1" t="s">
        <v>25</v>
      </c>
      <c r="F1742" s="1" t="s">
        <v>25</v>
      </c>
      <c r="G1742" s="1" t="s">
        <v>25</v>
      </c>
      <c r="H1742" s="1" t="s">
        <v>25</v>
      </c>
      <c r="M1742" s="1"/>
      <c r="N1742" s="1"/>
      <c r="O1742" s="1"/>
      <c r="P1742" s="1"/>
      <c r="Q1742" s="1"/>
      <c r="S1742" s="1" t="s">
        <v>25</v>
      </c>
      <c r="T1742" s="1" t="s">
        <v>25</v>
      </c>
      <c r="U1742" s="1" t="s">
        <v>25</v>
      </c>
      <c r="V1742" s="1" t="s">
        <v>25</v>
      </c>
      <c r="W1742" s="1" t="s">
        <v>25</v>
      </c>
      <c r="Y1742" s="1" t="str">
        <f>IFERROR(__xludf.DUMMYFUNCTION("UNIQUE(S1742:W1742, TRUE)"),"")</f>
        <v/>
      </c>
      <c r="AE1742" s="1" t="str">
        <f t="shared" ref="AE1742:AI1742" si="1742">IF($A1742&lt;&gt;"", COUNTIF($D1742:$H1742, "=" &amp; Y1742),"")</f>
        <v/>
      </c>
      <c r="AF1742" s="1" t="str">
        <f t="shared" si="1742"/>
        <v/>
      </c>
      <c r="AG1742" s="1" t="str">
        <f t="shared" si="1742"/>
        <v/>
      </c>
      <c r="AH1742" s="1" t="str">
        <f t="shared" si="1742"/>
        <v/>
      </c>
      <c r="AI1742" s="1" t="str">
        <f t="shared" si="1742"/>
        <v/>
      </c>
      <c r="AJ1742" s="1" t="str">
        <f t="shared" si="3"/>
        <v/>
      </c>
      <c r="AL1742" s="1" t="str">
        <f>IFERROR(__xludf.DUMMYFUNCTION("IFERROR(TRANSPOSE(SORT(TRANSPOSE(FILTER(AE1742:AI1742, AE1742:AI1742&lt;&gt;0)),1, FALSE)))"),"")</f>
        <v/>
      </c>
      <c r="AM1742" s="1" t="str">
        <f>IFERROR(__xludf.DUMMYFUNCTION("""COMPUTED_VALUE"""),"")</f>
        <v/>
      </c>
      <c r="AN1742" s="1" t="str">
        <f>IFERROR(__xludf.DUMMYFUNCTION("""COMPUTED_VALUE"""),"")</f>
        <v/>
      </c>
      <c r="AO1742" s="1" t="str">
        <f>IFERROR(__xludf.DUMMYFUNCTION("""COMPUTED_VALUE"""),"")</f>
        <v/>
      </c>
      <c r="AP1742" s="1" t="str">
        <f>IFERROR(__xludf.DUMMYFUNCTION("""COMPUTED_VALUE"""),"")</f>
        <v/>
      </c>
      <c r="AR1742" s="1" t="s">
        <v>25</v>
      </c>
      <c r="AS1742" s="1" t="s">
        <v>25</v>
      </c>
      <c r="AT1742" s="1" t="s">
        <v>25</v>
      </c>
      <c r="AU1742" s="1" t="s">
        <v>25</v>
      </c>
      <c r="AV1742" s="1" t="s">
        <v>25</v>
      </c>
      <c r="AY1742" s="1" t="s">
        <v>25</v>
      </c>
      <c r="AZ1742" s="1" t="s">
        <v>25</v>
      </c>
      <c r="BA1742" s="1" t="s">
        <v>25</v>
      </c>
      <c r="BB1742" s="1" t="s">
        <v>25</v>
      </c>
      <c r="BC1742" s="1" t="s">
        <v>25</v>
      </c>
      <c r="BD1742" s="1"/>
      <c r="BE1742" s="1"/>
      <c r="BF1742" s="1"/>
      <c r="BG1742" s="1"/>
      <c r="BH1742" s="1"/>
      <c r="BI1742" s="1"/>
      <c r="BJ1742" s="1"/>
      <c r="BL1742" s="1" t="s">
        <v>25</v>
      </c>
    </row>
    <row r="1743" ht="15.75" customHeight="1">
      <c r="A1743" s="1"/>
      <c r="B1743" s="1"/>
      <c r="C1743" s="1"/>
      <c r="D1743" s="1" t="s">
        <v>25</v>
      </c>
      <c r="E1743" s="1" t="s">
        <v>25</v>
      </c>
      <c r="F1743" s="1" t="s">
        <v>25</v>
      </c>
      <c r="G1743" s="1" t="s">
        <v>25</v>
      </c>
      <c r="H1743" s="1" t="s">
        <v>25</v>
      </c>
      <c r="M1743" s="1"/>
      <c r="N1743" s="1"/>
      <c r="O1743" s="1"/>
      <c r="P1743" s="1"/>
      <c r="Q1743" s="1"/>
      <c r="S1743" s="1" t="s">
        <v>25</v>
      </c>
      <c r="T1743" s="1" t="s">
        <v>25</v>
      </c>
      <c r="U1743" s="1" t="s">
        <v>25</v>
      </c>
      <c r="V1743" s="1" t="s">
        <v>25</v>
      </c>
      <c r="W1743" s="1" t="s">
        <v>25</v>
      </c>
      <c r="Y1743" s="1" t="str">
        <f>IFERROR(__xludf.DUMMYFUNCTION("UNIQUE(S1743:W1743, TRUE)"),"")</f>
        <v/>
      </c>
      <c r="AE1743" s="1" t="str">
        <f t="shared" ref="AE1743:AI1743" si="1743">IF($A1743&lt;&gt;"", COUNTIF($D1743:$H1743, "=" &amp; Y1743),"")</f>
        <v/>
      </c>
      <c r="AF1743" s="1" t="str">
        <f t="shared" si="1743"/>
        <v/>
      </c>
      <c r="AG1743" s="1" t="str">
        <f t="shared" si="1743"/>
        <v/>
      </c>
      <c r="AH1743" s="1" t="str">
        <f t="shared" si="1743"/>
        <v/>
      </c>
      <c r="AI1743" s="1" t="str">
        <f t="shared" si="1743"/>
        <v/>
      </c>
      <c r="AJ1743" s="1" t="str">
        <f t="shared" si="3"/>
        <v/>
      </c>
      <c r="AL1743" s="1" t="str">
        <f>IFERROR(__xludf.DUMMYFUNCTION("IFERROR(TRANSPOSE(SORT(TRANSPOSE(FILTER(AE1743:AI1743, AE1743:AI1743&lt;&gt;0)),1, FALSE)))"),"")</f>
        <v/>
      </c>
      <c r="AM1743" s="1" t="str">
        <f>IFERROR(__xludf.DUMMYFUNCTION("""COMPUTED_VALUE"""),"")</f>
        <v/>
      </c>
      <c r="AN1743" s="1" t="str">
        <f>IFERROR(__xludf.DUMMYFUNCTION("""COMPUTED_VALUE"""),"")</f>
        <v/>
      </c>
      <c r="AO1743" s="1" t="str">
        <f>IFERROR(__xludf.DUMMYFUNCTION("""COMPUTED_VALUE"""),"")</f>
        <v/>
      </c>
      <c r="AP1743" s="1" t="str">
        <f>IFERROR(__xludf.DUMMYFUNCTION("""COMPUTED_VALUE"""),"")</f>
        <v/>
      </c>
      <c r="AR1743" s="1" t="s">
        <v>25</v>
      </c>
      <c r="AS1743" s="1" t="s">
        <v>25</v>
      </c>
      <c r="AT1743" s="1" t="s">
        <v>25</v>
      </c>
      <c r="AU1743" s="1" t="s">
        <v>25</v>
      </c>
      <c r="AV1743" s="1" t="s">
        <v>25</v>
      </c>
      <c r="AY1743" s="1" t="s">
        <v>25</v>
      </c>
      <c r="AZ1743" s="1" t="s">
        <v>25</v>
      </c>
      <c r="BA1743" s="1" t="s">
        <v>25</v>
      </c>
      <c r="BB1743" s="1" t="s">
        <v>25</v>
      </c>
      <c r="BC1743" s="1" t="s">
        <v>25</v>
      </c>
      <c r="BD1743" s="1"/>
      <c r="BE1743" s="1"/>
      <c r="BF1743" s="1"/>
      <c r="BG1743" s="1"/>
      <c r="BH1743" s="1"/>
      <c r="BI1743" s="1"/>
      <c r="BJ1743" s="1"/>
      <c r="BL1743" s="1" t="s">
        <v>25</v>
      </c>
    </row>
    <row r="1744" ht="15.75" customHeight="1">
      <c r="A1744" s="1"/>
      <c r="B1744" s="1"/>
      <c r="C1744" s="1"/>
      <c r="D1744" s="1" t="s">
        <v>25</v>
      </c>
      <c r="E1744" s="1" t="s">
        <v>25</v>
      </c>
      <c r="F1744" s="1" t="s">
        <v>25</v>
      </c>
      <c r="G1744" s="1" t="s">
        <v>25</v>
      </c>
      <c r="H1744" s="1" t="s">
        <v>25</v>
      </c>
      <c r="M1744" s="1"/>
      <c r="N1744" s="1"/>
      <c r="O1744" s="1"/>
      <c r="P1744" s="1"/>
      <c r="Q1744" s="1"/>
      <c r="S1744" s="1" t="s">
        <v>25</v>
      </c>
      <c r="T1744" s="1" t="s">
        <v>25</v>
      </c>
      <c r="U1744" s="1" t="s">
        <v>25</v>
      </c>
      <c r="V1744" s="1" t="s">
        <v>25</v>
      </c>
      <c r="W1744" s="1" t="s">
        <v>25</v>
      </c>
      <c r="Y1744" s="1" t="str">
        <f>IFERROR(__xludf.DUMMYFUNCTION("UNIQUE(S1744:W1744, TRUE)"),"")</f>
        <v/>
      </c>
      <c r="AE1744" s="1" t="str">
        <f t="shared" ref="AE1744:AI1744" si="1744">IF($A1744&lt;&gt;"", COUNTIF($D1744:$H1744, "=" &amp; Y1744),"")</f>
        <v/>
      </c>
      <c r="AF1744" s="1" t="str">
        <f t="shared" si="1744"/>
        <v/>
      </c>
      <c r="AG1744" s="1" t="str">
        <f t="shared" si="1744"/>
        <v/>
      </c>
      <c r="AH1744" s="1" t="str">
        <f t="shared" si="1744"/>
        <v/>
      </c>
      <c r="AI1744" s="1" t="str">
        <f t="shared" si="1744"/>
        <v/>
      </c>
      <c r="AJ1744" s="1" t="str">
        <f t="shared" si="3"/>
        <v/>
      </c>
      <c r="AL1744" s="1" t="str">
        <f>IFERROR(__xludf.DUMMYFUNCTION("IFERROR(TRANSPOSE(SORT(TRANSPOSE(FILTER(AE1744:AI1744, AE1744:AI1744&lt;&gt;0)),1, FALSE)))"),"")</f>
        <v/>
      </c>
      <c r="AM1744" s="1" t="str">
        <f>IFERROR(__xludf.DUMMYFUNCTION("""COMPUTED_VALUE"""),"")</f>
        <v/>
      </c>
      <c r="AN1744" s="1" t="str">
        <f>IFERROR(__xludf.DUMMYFUNCTION("""COMPUTED_VALUE"""),"")</f>
        <v/>
      </c>
      <c r="AO1744" s="1" t="str">
        <f>IFERROR(__xludf.DUMMYFUNCTION("""COMPUTED_VALUE"""),"")</f>
        <v/>
      </c>
      <c r="AP1744" s="1" t="str">
        <f>IFERROR(__xludf.DUMMYFUNCTION("""COMPUTED_VALUE"""),"")</f>
        <v/>
      </c>
      <c r="AR1744" s="1" t="s">
        <v>25</v>
      </c>
      <c r="AS1744" s="1" t="s">
        <v>25</v>
      </c>
      <c r="AT1744" s="1" t="s">
        <v>25</v>
      </c>
      <c r="AU1744" s="1" t="s">
        <v>25</v>
      </c>
      <c r="AV1744" s="1" t="s">
        <v>25</v>
      </c>
      <c r="AY1744" s="1" t="s">
        <v>25</v>
      </c>
      <c r="AZ1744" s="1" t="s">
        <v>25</v>
      </c>
      <c r="BA1744" s="1" t="s">
        <v>25</v>
      </c>
      <c r="BB1744" s="1" t="s">
        <v>25</v>
      </c>
      <c r="BC1744" s="1" t="s">
        <v>25</v>
      </c>
      <c r="BD1744" s="1"/>
      <c r="BE1744" s="1"/>
      <c r="BF1744" s="1"/>
      <c r="BG1744" s="1"/>
      <c r="BH1744" s="1"/>
      <c r="BI1744" s="1"/>
      <c r="BJ1744" s="1"/>
      <c r="BL1744" s="1" t="s">
        <v>25</v>
      </c>
    </row>
    <row r="1745" ht="15.75" customHeight="1">
      <c r="A1745" s="1"/>
      <c r="B1745" s="1"/>
      <c r="C1745" s="1"/>
      <c r="D1745" s="1" t="s">
        <v>25</v>
      </c>
      <c r="E1745" s="1" t="s">
        <v>25</v>
      </c>
      <c r="F1745" s="1" t="s">
        <v>25</v>
      </c>
      <c r="G1745" s="1" t="s">
        <v>25</v>
      </c>
      <c r="H1745" s="1" t="s">
        <v>25</v>
      </c>
      <c r="M1745" s="1"/>
      <c r="N1745" s="1"/>
      <c r="O1745" s="1"/>
      <c r="P1745" s="1"/>
      <c r="Q1745" s="1"/>
      <c r="S1745" s="1" t="s">
        <v>25</v>
      </c>
      <c r="T1745" s="1" t="s">
        <v>25</v>
      </c>
      <c r="U1745" s="1" t="s">
        <v>25</v>
      </c>
      <c r="V1745" s="1" t="s">
        <v>25</v>
      </c>
      <c r="W1745" s="1" t="s">
        <v>25</v>
      </c>
      <c r="Y1745" s="1" t="str">
        <f>IFERROR(__xludf.DUMMYFUNCTION("UNIQUE(S1745:W1745, TRUE)"),"")</f>
        <v/>
      </c>
      <c r="AE1745" s="1" t="str">
        <f t="shared" ref="AE1745:AI1745" si="1745">IF($A1745&lt;&gt;"", COUNTIF($D1745:$H1745, "=" &amp; Y1745),"")</f>
        <v/>
      </c>
      <c r="AF1745" s="1" t="str">
        <f t="shared" si="1745"/>
        <v/>
      </c>
      <c r="AG1745" s="1" t="str">
        <f t="shared" si="1745"/>
        <v/>
      </c>
      <c r="AH1745" s="1" t="str">
        <f t="shared" si="1745"/>
        <v/>
      </c>
      <c r="AI1745" s="1" t="str">
        <f t="shared" si="1745"/>
        <v/>
      </c>
      <c r="AJ1745" s="1" t="str">
        <f t="shared" si="3"/>
        <v/>
      </c>
      <c r="AL1745" s="1" t="str">
        <f>IFERROR(__xludf.DUMMYFUNCTION("IFERROR(TRANSPOSE(SORT(TRANSPOSE(FILTER(AE1745:AI1745, AE1745:AI1745&lt;&gt;0)),1, FALSE)))"),"")</f>
        <v/>
      </c>
      <c r="AM1745" s="1" t="str">
        <f>IFERROR(__xludf.DUMMYFUNCTION("""COMPUTED_VALUE"""),"")</f>
        <v/>
      </c>
      <c r="AN1745" s="1" t="str">
        <f>IFERROR(__xludf.DUMMYFUNCTION("""COMPUTED_VALUE"""),"")</f>
        <v/>
      </c>
      <c r="AO1745" s="1" t="str">
        <f>IFERROR(__xludf.DUMMYFUNCTION("""COMPUTED_VALUE"""),"")</f>
        <v/>
      </c>
      <c r="AP1745" s="1" t="str">
        <f>IFERROR(__xludf.DUMMYFUNCTION("""COMPUTED_VALUE"""),"")</f>
        <v/>
      </c>
      <c r="AR1745" s="1" t="s">
        <v>25</v>
      </c>
      <c r="AS1745" s="1" t="s">
        <v>25</v>
      </c>
      <c r="AT1745" s="1" t="s">
        <v>25</v>
      </c>
      <c r="AU1745" s="1" t="s">
        <v>25</v>
      </c>
      <c r="AV1745" s="1" t="s">
        <v>25</v>
      </c>
      <c r="AY1745" s="1" t="s">
        <v>25</v>
      </c>
      <c r="AZ1745" s="1" t="s">
        <v>25</v>
      </c>
      <c r="BA1745" s="1" t="s">
        <v>25</v>
      </c>
      <c r="BB1745" s="1" t="s">
        <v>25</v>
      </c>
      <c r="BC1745" s="1" t="s">
        <v>25</v>
      </c>
      <c r="BD1745" s="1"/>
      <c r="BE1745" s="1"/>
      <c r="BF1745" s="1"/>
      <c r="BG1745" s="1"/>
      <c r="BH1745" s="1"/>
      <c r="BI1745" s="1"/>
      <c r="BJ1745" s="1"/>
      <c r="BL1745" s="1" t="s">
        <v>25</v>
      </c>
    </row>
    <row r="1746" ht="15.75" customHeight="1">
      <c r="A1746" s="1"/>
      <c r="B1746" s="1"/>
      <c r="C1746" s="1"/>
      <c r="D1746" s="1" t="s">
        <v>25</v>
      </c>
      <c r="E1746" s="1" t="s">
        <v>25</v>
      </c>
      <c r="F1746" s="1" t="s">
        <v>25</v>
      </c>
      <c r="G1746" s="1" t="s">
        <v>25</v>
      </c>
      <c r="H1746" s="1" t="s">
        <v>25</v>
      </c>
      <c r="M1746" s="1"/>
      <c r="N1746" s="1"/>
      <c r="O1746" s="1"/>
      <c r="P1746" s="1"/>
      <c r="Q1746" s="1"/>
      <c r="S1746" s="1" t="s">
        <v>25</v>
      </c>
      <c r="T1746" s="1" t="s">
        <v>25</v>
      </c>
      <c r="U1746" s="1" t="s">
        <v>25</v>
      </c>
      <c r="V1746" s="1" t="s">
        <v>25</v>
      </c>
      <c r="W1746" s="1" t="s">
        <v>25</v>
      </c>
      <c r="Y1746" s="1" t="str">
        <f>IFERROR(__xludf.DUMMYFUNCTION("UNIQUE(S1746:W1746, TRUE)"),"")</f>
        <v/>
      </c>
      <c r="AE1746" s="1" t="str">
        <f t="shared" ref="AE1746:AI1746" si="1746">IF($A1746&lt;&gt;"", COUNTIF($D1746:$H1746, "=" &amp; Y1746),"")</f>
        <v/>
      </c>
      <c r="AF1746" s="1" t="str">
        <f t="shared" si="1746"/>
        <v/>
      </c>
      <c r="AG1746" s="1" t="str">
        <f t="shared" si="1746"/>
        <v/>
      </c>
      <c r="AH1746" s="1" t="str">
        <f t="shared" si="1746"/>
        <v/>
      </c>
      <c r="AI1746" s="1" t="str">
        <f t="shared" si="1746"/>
        <v/>
      </c>
      <c r="AJ1746" s="1" t="str">
        <f t="shared" si="3"/>
        <v/>
      </c>
      <c r="AL1746" s="1" t="str">
        <f>IFERROR(__xludf.DUMMYFUNCTION("IFERROR(TRANSPOSE(SORT(TRANSPOSE(FILTER(AE1746:AI1746, AE1746:AI1746&lt;&gt;0)),1, FALSE)))"),"")</f>
        <v/>
      </c>
      <c r="AM1746" s="1" t="str">
        <f>IFERROR(__xludf.DUMMYFUNCTION("""COMPUTED_VALUE"""),"")</f>
        <v/>
      </c>
      <c r="AN1746" s="1" t="str">
        <f>IFERROR(__xludf.DUMMYFUNCTION("""COMPUTED_VALUE"""),"")</f>
        <v/>
      </c>
      <c r="AO1746" s="1" t="str">
        <f>IFERROR(__xludf.DUMMYFUNCTION("""COMPUTED_VALUE"""),"")</f>
        <v/>
      </c>
      <c r="AP1746" s="1" t="str">
        <f>IFERROR(__xludf.DUMMYFUNCTION("""COMPUTED_VALUE"""),"")</f>
        <v/>
      </c>
      <c r="AR1746" s="1" t="s">
        <v>25</v>
      </c>
      <c r="AS1746" s="1" t="s">
        <v>25</v>
      </c>
      <c r="AT1746" s="1" t="s">
        <v>25</v>
      </c>
      <c r="AU1746" s="1" t="s">
        <v>25</v>
      </c>
      <c r="AV1746" s="1" t="s">
        <v>25</v>
      </c>
      <c r="AY1746" s="1" t="s">
        <v>25</v>
      </c>
      <c r="AZ1746" s="1" t="s">
        <v>25</v>
      </c>
      <c r="BA1746" s="1" t="s">
        <v>25</v>
      </c>
      <c r="BB1746" s="1" t="s">
        <v>25</v>
      </c>
      <c r="BC1746" s="1" t="s">
        <v>25</v>
      </c>
      <c r="BD1746" s="1"/>
      <c r="BE1746" s="1"/>
      <c r="BF1746" s="1"/>
      <c r="BG1746" s="1"/>
      <c r="BH1746" s="1"/>
      <c r="BI1746" s="1"/>
      <c r="BJ1746" s="1"/>
      <c r="BL1746" s="1" t="s">
        <v>25</v>
      </c>
    </row>
    <row r="1747" ht="15.75" customHeight="1">
      <c r="A1747" s="1"/>
      <c r="B1747" s="1"/>
      <c r="C1747" s="1"/>
      <c r="D1747" s="1" t="s">
        <v>25</v>
      </c>
      <c r="E1747" s="1" t="s">
        <v>25</v>
      </c>
      <c r="F1747" s="1" t="s">
        <v>25</v>
      </c>
      <c r="G1747" s="1" t="s">
        <v>25</v>
      </c>
      <c r="H1747" s="1" t="s">
        <v>25</v>
      </c>
      <c r="M1747" s="1"/>
      <c r="N1747" s="1"/>
      <c r="O1747" s="1"/>
      <c r="P1747" s="1"/>
      <c r="Q1747" s="1"/>
      <c r="S1747" s="1" t="s">
        <v>25</v>
      </c>
      <c r="T1747" s="1" t="s">
        <v>25</v>
      </c>
      <c r="U1747" s="1" t="s">
        <v>25</v>
      </c>
      <c r="V1747" s="1" t="s">
        <v>25</v>
      </c>
      <c r="W1747" s="1" t="s">
        <v>25</v>
      </c>
      <c r="Y1747" s="1" t="str">
        <f>IFERROR(__xludf.DUMMYFUNCTION("UNIQUE(S1747:W1747, TRUE)"),"")</f>
        <v/>
      </c>
      <c r="AE1747" s="1" t="str">
        <f t="shared" ref="AE1747:AI1747" si="1747">IF($A1747&lt;&gt;"", COUNTIF($D1747:$H1747, "=" &amp; Y1747),"")</f>
        <v/>
      </c>
      <c r="AF1747" s="1" t="str">
        <f t="shared" si="1747"/>
        <v/>
      </c>
      <c r="AG1747" s="1" t="str">
        <f t="shared" si="1747"/>
        <v/>
      </c>
      <c r="AH1747" s="1" t="str">
        <f t="shared" si="1747"/>
        <v/>
      </c>
      <c r="AI1747" s="1" t="str">
        <f t="shared" si="1747"/>
        <v/>
      </c>
      <c r="AJ1747" s="1" t="str">
        <f t="shared" si="3"/>
        <v/>
      </c>
      <c r="AL1747" s="1" t="str">
        <f>IFERROR(__xludf.DUMMYFUNCTION("IFERROR(TRANSPOSE(SORT(TRANSPOSE(FILTER(AE1747:AI1747, AE1747:AI1747&lt;&gt;0)),1, FALSE)))"),"")</f>
        <v/>
      </c>
      <c r="AM1747" s="1" t="str">
        <f>IFERROR(__xludf.DUMMYFUNCTION("""COMPUTED_VALUE"""),"")</f>
        <v/>
      </c>
      <c r="AN1747" s="1" t="str">
        <f>IFERROR(__xludf.DUMMYFUNCTION("""COMPUTED_VALUE"""),"")</f>
        <v/>
      </c>
      <c r="AO1747" s="1" t="str">
        <f>IFERROR(__xludf.DUMMYFUNCTION("""COMPUTED_VALUE"""),"")</f>
        <v/>
      </c>
      <c r="AP1747" s="1" t="str">
        <f>IFERROR(__xludf.DUMMYFUNCTION("""COMPUTED_VALUE"""),"")</f>
        <v/>
      </c>
      <c r="AR1747" s="1" t="s">
        <v>25</v>
      </c>
      <c r="AS1747" s="1" t="s">
        <v>25</v>
      </c>
      <c r="AT1747" s="1" t="s">
        <v>25</v>
      </c>
      <c r="AU1747" s="1" t="s">
        <v>25</v>
      </c>
      <c r="AV1747" s="1" t="s">
        <v>25</v>
      </c>
      <c r="AY1747" s="1" t="s">
        <v>25</v>
      </c>
      <c r="AZ1747" s="1" t="s">
        <v>25</v>
      </c>
      <c r="BA1747" s="1" t="s">
        <v>25</v>
      </c>
      <c r="BB1747" s="1" t="s">
        <v>25</v>
      </c>
      <c r="BC1747" s="1" t="s">
        <v>25</v>
      </c>
      <c r="BD1747" s="1"/>
      <c r="BE1747" s="1"/>
      <c r="BF1747" s="1"/>
      <c r="BG1747" s="1"/>
      <c r="BH1747" s="1"/>
      <c r="BI1747" s="1"/>
      <c r="BJ1747" s="1"/>
      <c r="BL1747" s="1" t="s">
        <v>25</v>
      </c>
    </row>
    <row r="1748" ht="15.75" customHeight="1">
      <c r="A1748" s="1"/>
      <c r="B1748" s="1"/>
      <c r="C1748" s="1"/>
      <c r="D1748" s="1" t="s">
        <v>25</v>
      </c>
      <c r="E1748" s="1" t="s">
        <v>25</v>
      </c>
      <c r="F1748" s="1" t="s">
        <v>25</v>
      </c>
      <c r="G1748" s="1" t="s">
        <v>25</v>
      </c>
      <c r="H1748" s="1" t="s">
        <v>25</v>
      </c>
      <c r="M1748" s="1"/>
      <c r="N1748" s="1"/>
      <c r="O1748" s="1"/>
      <c r="P1748" s="1"/>
      <c r="Q1748" s="1"/>
      <c r="S1748" s="1" t="s">
        <v>25</v>
      </c>
      <c r="T1748" s="1" t="s">
        <v>25</v>
      </c>
      <c r="U1748" s="1" t="s">
        <v>25</v>
      </c>
      <c r="V1748" s="1" t="s">
        <v>25</v>
      </c>
      <c r="W1748" s="1" t="s">
        <v>25</v>
      </c>
      <c r="Y1748" s="1" t="str">
        <f>IFERROR(__xludf.DUMMYFUNCTION("UNIQUE(S1748:W1748, TRUE)"),"")</f>
        <v/>
      </c>
      <c r="AE1748" s="1" t="str">
        <f t="shared" ref="AE1748:AI1748" si="1748">IF($A1748&lt;&gt;"", COUNTIF($D1748:$H1748, "=" &amp; Y1748),"")</f>
        <v/>
      </c>
      <c r="AF1748" s="1" t="str">
        <f t="shared" si="1748"/>
        <v/>
      </c>
      <c r="AG1748" s="1" t="str">
        <f t="shared" si="1748"/>
        <v/>
      </c>
      <c r="AH1748" s="1" t="str">
        <f t="shared" si="1748"/>
        <v/>
      </c>
      <c r="AI1748" s="1" t="str">
        <f t="shared" si="1748"/>
        <v/>
      </c>
      <c r="AJ1748" s="1" t="str">
        <f t="shared" si="3"/>
        <v/>
      </c>
      <c r="AL1748" s="1" t="str">
        <f>IFERROR(__xludf.DUMMYFUNCTION("IFERROR(TRANSPOSE(SORT(TRANSPOSE(FILTER(AE1748:AI1748, AE1748:AI1748&lt;&gt;0)),1, FALSE)))"),"")</f>
        <v/>
      </c>
      <c r="AM1748" s="1" t="str">
        <f>IFERROR(__xludf.DUMMYFUNCTION("""COMPUTED_VALUE"""),"")</f>
        <v/>
      </c>
      <c r="AN1748" s="1" t="str">
        <f>IFERROR(__xludf.DUMMYFUNCTION("""COMPUTED_VALUE"""),"")</f>
        <v/>
      </c>
      <c r="AO1748" s="1" t="str">
        <f>IFERROR(__xludf.DUMMYFUNCTION("""COMPUTED_VALUE"""),"")</f>
        <v/>
      </c>
      <c r="AP1748" s="1" t="str">
        <f>IFERROR(__xludf.DUMMYFUNCTION("""COMPUTED_VALUE"""),"")</f>
        <v/>
      </c>
      <c r="AR1748" s="1" t="s">
        <v>25</v>
      </c>
      <c r="AS1748" s="1" t="s">
        <v>25</v>
      </c>
      <c r="AT1748" s="1" t="s">
        <v>25</v>
      </c>
      <c r="AU1748" s="1" t="s">
        <v>25</v>
      </c>
      <c r="AV1748" s="1" t="s">
        <v>25</v>
      </c>
      <c r="AY1748" s="1" t="s">
        <v>25</v>
      </c>
      <c r="AZ1748" s="1" t="s">
        <v>25</v>
      </c>
      <c r="BA1748" s="1" t="s">
        <v>25</v>
      </c>
      <c r="BB1748" s="1" t="s">
        <v>25</v>
      </c>
      <c r="BC1748" s="1" t="s">
        <v>25</v>
      </c>
      <c r="BD1748" s="1"/>
      <c r="BE1748" s="1"/>
      <c r="BF1748" s="1"/>
      <c r="BG1748" s="1"/>
      <c r="BH1748" s="1"/>
      <c r="BI1748" s="1"/>
      <c r="BJ1748" s="1"/>
      <c r="BL1748" s="1" t="s">
        <v>25</v>
      </c>
    </row>
    <row r="1749" ht="15.75" customHeight="1">
      <c r="A1749" s="1"/>
      <c r="B1749" s="1"/>
      <c r="C1749" s="1"/>
      <c r="D1749" s="1" t="s">
        <v>25</v>
      </c>
      <c r="E1749" s="1" t="s">
        <v>25</v>
      </c>
      <c r="F1749" s="1" t="s">
        <v>25</v>
      </c>
      <c r="G1749" s="1" t="s">
        <v>25</v>
      </c>
      <c r="H1749" s="1" t="s">
        <v>25</v>
      </c>
      <c r="M1749" s="1"/>
      <c r="N1749" s="1"/>
      <c r="O1749" s="1"/>
      <c r="P1749" s="1"/>
      <c r="Q1749" s="1"/>
      <c r="S1749" s="1" t="s">
        <v>25</v>
      </c>
      <c r="T1749" s="1" t="s">
        <v>25</v>
      </c>
      <c r="U1749" s="1" t="s">
        <v>25</v>
      </c>
      <c r="V1749" s="1" t="s">
        <v>25</v>
      </c>
      <c r="W1749" s="1" t="s">
        <v>25</v>
      </c>
      <c r="Y1749" s="1" t="str">
        <f>IFERROR(__xludf.DUMMYFUNCTION("UNIQUE(S1749:W1749, TRUE)"),"")</f>
        <v/>
      </c>
      <c r="AE1749" s="1" t="str">
        <f t="shared" ref="AE1749:AI1749" si="1749">IF($A1749&lt;&gt;"", COUNTIF($D1749:$H1749, "=" &amp; Y1749),"")</f>
        <v/>
      </c>
      <c r="AF1749" s="1" t="str">
        <f t="shared" si="1749"/>
        <v/>
      </c>
      <c r="AG1749" s="1" t="str">
        <f t="shared" si="1749"/>
        <v/>
      </c>
      <c r="AH1749" s="1" t="str">
        <f t="shared" si="1749"/>
        <v/>
      </c>
      <c r="AI1749" s="1" t="str">
        <f t="shared" si="1749"/>
        <v/>
      </c>
      <c r="AJ1749" s="1" t="str">
        <f t="shared" si="3"/>
        <v/>
      </c>
      <c r="AL1749" s="1" t="str">
        <f>IFERROR(__xludf.DUMMYFUNCTION("IFERROR(TRANSPOSE(SORT(TRANSPOSE(FILTER(AE1749:AI1749, AE1749:AI1749&lt;&gt;0)),1, FALSE)))"),"")</f>
        <v/>
      </c>
      <c r="AM1749" s="1" t="str">
        <f>IFERROR(__xludf.DUMMYFUNCTION("""COMPUTED_VALUE"""),"")</f>
        <v/>
      </c>
      <c r="AN1749" s="1" t="str">
        <f>IFERROR(__xludf.DUMMYFUNCTION("""COMPUTED_VALUE"""),"")</f>
        <v/>
      </c>
      <c r="AO1749" s="1" t="str">
        <f>IFERROR(__xludf.DUMMYFUNCTION("""COMPUTED_VALUE"""),"")</f>
        <v/>
      </c>
      <c r="AP1749" s="1" t="str">
        <f>IFERROR(__xludf.DUMMYFUNCTION("""COMPUTED_VALUE"""),"")</f>
        <v/>
      </c>
      <c r="AR1749" s="1" t="s">
        <v>25</v>
      </c>
      <c r="AS1749" s="1" t="s">
        <v>25</v>
      </c>
      <c r="AT1749" s="1" t="s">
        <v>25</v>
      </c>
      <c r="AU1749" s="1" t="s">
        <v>25</v>
      </c>
      <c r="AV1749" s="1" t="s">
        <v>25</v>
      </c>
      <c r="AY1749" s="1" t="s">
        <v>25</v>
      </c>
      <c r="AZ1749" s="1" t="s">
        <v>25</v>
      </c>
      <c r="BA1749" s="1" t="s">
        <v>25</v>
      </c>
      <c r="BB1749" s="1" t="s">
        <v>25</v>
      </c>
      <c r="BC1749" s="1" t="s">
        <v>25</v>
      </c>
      <c r="BD1749" s="1"/>
      <c r="BE1749" s="1"/>
      <c r="BF1749" s="1"/>
      <c r="BG1749" s="1"/>
      <c r="BH1749" s="1"/>
      <c r="BI1749" s="1"/>
      <c r="BJ1749" s="1"/>
      <c r="BL1749" s="1" t="s">
        <v>25</v>
      </c>
    </row>
    <row r="1750" ht="15.75" customHeight="1">
      <c r="A1750" s="1"/>
      <c r="B1750" s="1"/>
      <c r="C1750" s="1"/>
      <c r="D1750" s="1" t="s">
        <v>25</v>
      </c>
      <c r="E1750" s="1" t="s">
        <v>25</v>
      </c>
      <c r="F1750" s="1" t="s">
        <v>25</v>
      </c>
      <c r="G1750" s="1" t="s">
        <v>25</v>
      </c>
      <c r="H1750" s="1" t="s">
        <v>25</v>
      </c>
      <c r="M1750" s="1"/>
      <c r="N1750" s="1"/>
      <c r="O1750" s="1"/>
      <c r="P1750" s="1"/>
      <c r="Q1750" s="1"/>
      <c r="S1750" s="1" t="s">
        <v>25</v>
      </c>
      <c r="T1750" s="1" t="s">
        <v>25</v>
      </c>
      <c r="U1750" s="1" t="s">
        <v>25</v>
      </c>
      <c r="V1750" s="1" t="s">
        <v>25</v>
      </c>
      <c r="W1750" s="1" t="s">
        <v>25</v>
      </c>
      <c r="Y1750" s="1" t="str">
        <f>IFERROR(__xludf.DUMMYFUNCTION("UNIQUE(S1750:W1750, TRUE)"),"")</f>
        <v/>
      </c>
      <c r="AE1750" s="1" t="str">
        <f t="shared" ref="AE1750:AI1750" si="1750">IF($A1750&lt;&gt;"", COUNTIF($D1750:$H1750, "=" &amp; Y1750),"")</f>
        <v/>
      </c>
      <c r="AF1750" s="1" t="str">
        <f t="shared" si="1750"/>
        <v/>
      </c>
      <c r="AG1750" s="1" t="str">
        <f t="shared" si="1750"/>
        <v/>
      </c>
      <c r="AH1750" s="1" t="str">
        <f t="shared" si="1750"/>
        <v/>
      </c>
      <c r="AI1750" s="1" t="str">
        <f t="shared" si="1750"/>
        <v/>
      </c>
      <c r="AJ1750" s="1" t="str">
        <f t="shared" si="3"/>
        <v/>
      </c>
      <c r="AL1750" s="1" t="str">
        <f>IFERROR(__xludf.DUMMYFUNCTION("IFERROR(TRANSPOSE(SORT(TRANSPOSE(FILTER(AE1750:AI1750, AE1750:AI1750&lt;&gt;0)),1, FALSE)))"),"")</f>
        <v/>
      </c>
      <c r="AM1750" s="1" t="str">
        <f>IFERROR(__xludf.DUMMYFUNCTION("""COMPUTED_VALUE"""),"")</f>
        <v/>
      </c>
      <c r="AN1750" s="1" t="str">
        <f>IFERROR(__xludf.DUMMYFUNCTION("""COMPUTED_VALUE"""),"")</f>
        <v/>
      </c>
      <c r="AO1750" s="1" t="str">
        <f>IFERROR(__xludf.DUMMYFUNCTION("""COMPUTED_VALUE"""),"")</f>
        <v/>
      </c>
      <c r="AP1750" s="1" t="str">
        <f>IFERROR(__xludf.DUMMYFUNCTION("""COMPUTED_VALUE"""),"")</f>
        <v/>
      </c>
      <c r="AR1750" s="1" t="s">
        <v>25</v>
      </c>
      <c r="AS1750" s="1" t="s">
        <v>25</v>
      </c>
      <c r="AT1750" s="1" t="s">
        <v>25</v>
      </c>
      <c r="AU1750" s="1" t="s">
        <v>25</v>
      </c>
      <c r="AV1750" s="1" t="s">
        <v>25</v>
      </c>
      <c r="AY1750" s="1" t="s">
        <v>25</v>
      </c>
      <c r="AZ1750" s="1" t="s">
        <v>25</v>
      </c>
      <c r="BA1750" s="1" t="s">
        <v>25</v>
      </c>
      <c r="BB1750" s="1" t="s">
        <v>25</v>
      </c>
      <c r="BC1750" s="1" t="s">
        <v>25</v>
      </c>
      <c r="BD1750" s="1"/>
      <c r="BE1750" s="1"/>
      <c r="BF1750" s="1"/>
      <c r="BG1750" s="1"/>
      <c r="BH1750" s="1"/>
      <c r="BI1750" s="1"/>
      <c r="BJ1750" s="1"/>
      <c r="BL1750" s="1" t="s">
        <v>25</v>
      </c>
    </row>
    <row r="1751" ht="15.75" customHeight="1">
      <c r="A1751" s="1"/>
      <c r="B1751" s="1"/>
      <c r="C1751" s="1"/>
      <c r="D1751" s="1" t="s">
        <v>25</v>
      </c>
      <c r="E1751" s="1" t="s">
        <v>25</v>
      </c>
      <c r="F1751" s="1" t="s">
        <v>25</v>
      </c>
      <c r="G1751" s="1" t="s">
        <v>25</v>
      </c>
      <c r="H1751" s="1" t="s">
        <v>25</v>
      </c>
      <c r="M1751" s="1"/>
      <c r="N1751" s="1"/>
      <c r="O1751" s="1"/>
      <c r="P1751" s="1"/>
      <c r="Q1751" s="1"/>
      <c r="S1751" s="1" t="s">
        <v>25</v>
      </c>
      <c r="T1751" s="1" t="s">
        <v>25</v>
      </c>
      <c r="U1751" s="1" t="s">
        <v>25</v>
      </c>
      <c r="V1751" s="1" t="s">
        <v>25</v>
      </c>
      <c r="W1751" s="1" t="s">
        <v>25</v>
      </c>
      <c r="Y1751" s="1" t="str">
        <f>IFERROR(__xludf.DUMMYFUNCTION("UNIQUE(S1751:W1751, TRUE)"),"")</f>
        <v/>
      </c>
      <c r="AE1751" s="1" t="str">
        <f t="shared" ref="AE1751:AI1751" si="1751">IF($A1751&lt;&gt;"", COUNTIF($D1751:$H1751, "=" &amp; Y1751),"")</f>
        <v/>
      </c>
      <c r="AF1751" s="1" t="str">
        <f t="shared" si="1751"/>
        <v/>
      </c>
      <c r="AG1751" s="1" t="str">
        <f t="shared" si="1751"/>
        <v/>
      </c>
      <c r="AH1751" s="1" t="str">
        <f t="shared" si="1751"/>
        <v/>
      </c>
      <c r="AI1751" s="1" t="str">
        <f t="shared" si="1751"/>
        <v/>
      </c>
      <c r="AJ1751" s="1" t="str">
        <f t="shared" si="3"/>
        <v/>
      </c>
      <c r="AL1751" s="1" t="str">
        <f>IFERROR(__xludf.DUMMYFUNCTION("IFERROR(TRANSPOSE(SORT(TRANSPOSE(FILTER(AE1751:AI1751, AE1751:AI1751&lt;&gt;0)),1, FALSE)))"),"")</f>
        <v/>
      </c>
      <c r="AM1751" s="1" t="str">
        <f>IFERROR(__xludf.DUMMYFUNCTION("""COMPUTED_VALUE"""),"")</f>
        <v/>
      </c>
      <c r="AN1751" s="1" t="str">
        <f>IFERROR(__xludf.DUMMYFUNCTION("""COMPUTED_VALUE"""),"")</f>
        <v/>
      </c>
      <c r="AO1751" s="1" t="str">
        <f>IFERROR(__xludf.DUMMYFUNCTION("""COMPUTED_VALUE"""),"")</f>
        <v/>
      </c>
      <c r="AP1751" s="1" t="str">
        <f>IFERROR(__xludf.DUMMYFUNCTION("""COMPUTED_VALUE"""),"")</f>
        <v/>
      </c>
      <c r="AR1751" s="1" t="s">
        <v>25</v>
      </c>
      <c r="AS1751" s="1" t="s">
        <v>25</v>
      </c>
      <c r="AT1751" s="1" t="s">
        <v>25</v>
      </c>
      <c r="AU1751" s="1" t="s">
        <v>25</v>
      </c>
      <c r="AV1751" s="1" t="s">
        <v>25</v>
      </c>
      <c r="AY1751" s="1" t="s">
        <v>25</v>
      </c>
      <c r="AZ1751" s="1" t="s">
        <v>25</v>
      </c>
      <c r="BA1751" s="1" t="s">
        <v>25</v>
      </c>
      <c r="BB1751" s="1" t="s">
        <v>25</v>
      </c>
      <c r="BC1751" s="1" t="s">
        <v>25</v>
      </c>
      <c r="BD1751" s="1"/>
      <c r="BE1751" s="1"/>
      <c r="BF1751" s="1"/>
      <c r="BG1751" s="1"/>
      <c r="BH1751" s="1"/>
      <c r="BI1751" s="1"/>
      <c r="BJ1751" s="1"/>
      <c r="BL1751" s="1" t="s">
        <v>25</v>
      </c>
    </row>
    <row r="1752" ht="15.75" customHeight="1">
      <c r="A1752" s="1"/>
      <c r="B1752" s="1"/>
      <c r="C1752" s="1"/>
      <c r="D1752" s="1" t="s">
        <v>25</v>
      </c>
      <c r="E1752" s="1" t="s">
        <v>25</v>
      </c>
      <c r="F1752" s="1" t="s">
        <v>25</v>
      </c>
      <c r="G1752" s="1" t="s">
        <v>25</v>
      </c>
      <c r="H1752" s="1" t="s">
        <v>25</v>
      </c>
      <c r="M1752" s="1"/>
      <c r="N1752" s="1"/>
      <c r="O1752" s="1"/>
      <c r="P1752" s="1"/>
      <c r="Q1752" s="1"/>
      <c r="S1752" s="1" t="s">
        <v>25</v>
      </c>
      <c r="T1752" s="1" t="s">
        <v>25</v>
      </c>
      <c r="U1752" s="1" t="s">
        <v>25</v>
      </c>
      <c r="V1752" s="1" t="s">
        <v>25</v>
      </c>
      <c r="W1752" s="1" t="s">
        <v>25</v>
      </c>
      <c r="Y1752" s="1" t="str">
        <f>IFERROR(__xludf.DUMMYFUNCTION("UNIQUE(S1752:W1752, TRUE)"),"")</f>
        <v/>
      </c>
      <c r="AE1752" s="1" t="str">
        <f t="shared" ref="AE1752:AI1752" si="1752">IF($A1752&lt;&gt;"", COUNTIF($D1752:$H1752, "=" &amp; Y1752),"")</f>
        <v/>
      </c>
      <c r="AF1752" s="1" t="str">
        <f t="shared" si="1752"/>
        <v/>
      </c>
      <c r="AG1752" s="1" t="str">
        <f t="shared" si="1752"/>
        <v/>
      </c>
      <c r="AH1752" s="1" t="str">
        <f t="shared" si="1752"/>
        <v/>
      </c>
      <c r="AI1752" s="1" t="str">
        <f t="shared" si="1752"/>
        <v/>
      </c>
      <c r="AJ1752" s="1" t="str">
        <f t="shared" si="3"/>
        <v/>
      </c>
      <c r="AL1752" s="1" t="str">
        <f>IFERROR(__xludf.DUMMYFUNCTION("IFERROR(TRANSPOSE(SORT(TRANSPOSE(FILTER(AE1752:AI1752, AE1752:AI1752&lt;&gt;0)),1, FALSE)))"),"")</f>
        <v/>
      </c>
      <c r="AM1752" s="1" t="str">
        <f>IFERROR(__xludf.DUMMYFUNCTION("""COMPUTED_VALUE"""),"")</f>
        <v/>
      </c>
      <c r="AN1752" s="1" t="str">
        <f>IFERROR(__xludf.DUMMYFUNCTION("""COMPUTED_VALUE"""),"")</f>
        <v/>
      </c>
      <c r="AO1752" s="1" t="str">
        <f>IFERROR(__xludf.DUMMYFUNCTION("""COMPUTED_VALUE"""),"")</f>
        <v/>
      </c>
      <c r="AP1752" s="1" t="str">
        <f>IFERROR(__xludf.DUMMYFUNCTION("""COMPUTED_VALUE"""),"")</f>
        <v/>
      </c>
      <c r="AR1752" s="1" t="s">
        <v>25</v>
      </c>
      <c r="AS1752" s="1" t="s">
        <v>25</v>
      </c>
      <c r="AT1752" s="1" t="s">
        <v>25</v>
      </c>
      <c r="AU1752" s="1" t="s">
        <v>25</v>
      </c>
      <c r="AV1752" s="1" t="s">
        <v>25</v>
      </c>
      <c r="AY1752" s="1" t="s">
        <v>25</v>
      </c>
      <c r="AZ1752" s="1" t="s">
        <v>25</v>
      </c>
      <c r="BA1752" s="1" t="s">
        <v>25</v>
      </c>
      <c r="BB1752" s="1" t="s">
        <v>25</v>
      </c>
      <c r="BC1752" s="1" t="s">
        <v>25</v>
      </c>
      <c r="BD1752" s="1"/>
      <c r="BE1752" s="1"/>
      <c r="BF1752" s="1"/>
      <c r="BG1752" s="1"/>
      <c r="BH1752" s="1"/>
      <c r="BI1752" s="1"/>
      <c r="BJ1752" s="1"/>
      <c r="BL1752" s="1" t="s">
        <v>25</v>
      </c>
    </row>
    <row r="1753" ht="15.75" customHeight="1">
      <c r="A1753" s="1"/>
      <c r="B1753" s="1"/>
      <c r="C1753" s="1"/>
      <c r="D1753" s="1" t="s">
        <v>25</v>
      </c>
      <c r="E1753" s="1" t="s">
        <v>25</v>
      </c>
      <c r="F1753" s="1" t="s">
        <v>25</v>
      </c>
      <c r="G1753" s="1" t="s">
        <v>25</v>
      </c>
      <c r="H1753" s="1" t="s">
        <v>25</v>
      </c>
      <c r="M1753" s="1"/>
      <c r="N1753" s="1"/>
      <c r="O1753" s="1"/>
      <c r="P1753" s="1"/>
      <c r="Q1753" s="1"/>
      <c r="S1753" s="1" t="s">
        <v>25</v>
      </c>
      <c r="T1753" s="1" t="s">
        <v>25</v>
      </c>
      <c r="U1753" s="1" t="s">
        <v>25</v>
      </c>
      <c r="V1753" s="1" t="s">
        <v>25</v>
      </c>
      <c r="W1753" s="1" t="s">
        <v>25</v>
      </c>
      <c r="Y1753" s="1" t="str">
        <f>IFERROR(__xludf.DUMMYFUNCTION("UNIQUE(S1753:W1753, TRUE)"),"")</f>
        <v/>
      </c>
      <c r="AE1753" s="1" t="str">
        <f t="shared" ref="AE1753:AI1753" si="1753">IF($A1753&lt;&gt;"", COUNTIF($D1753:$H1753, "=" &amp; Y1753),"")</f>
        <v/>
      </c>
      <c r="AF1753" s="1" t="str">
        <f t="shared" si="1753"/>
        <v/>
      </c>
      <c r="AG1753" s="1" t="str">
        <f t="shared" si="1753"/>
        <v/>
      </c>
      <c r="AH1753" s="1" t="str">
        <f t="shared" si="1753"/>
        <v/>
      </c>
      <c r="AI1753" s="1" t="str">
        <f t="shared" si="1753"/>
        <v/>
      </c>
      <c r="AJ1753" s="1" t="str">
        <f t="shared" si="3"/>
        <v/>
      </c>
      <c r="AL1753" s="1" t="str">
        <f>IFERROR(__xludf.DUMMYFUNCTION("IFERROR(TRANSPOSE(SORT(TRANSPOSE(FILTER(AE1753:AI1753, AE1753:AI1753&lt;&gt;0)),1, FALSE)))"),"")</f>
        <v/>
      </c>
      <c r="AM1753" s="1" t="str">
        <f>IFERROR(__xludf.DUMMYFUNCTION("""COMPUTED_VALUE"""),"")</f>
        <v/>
      </c>
      <c r="AN1753" s="1" t="str">
        <f>IFERROR(__xludf.DUMMYFUNCTION("""COMPUTED_VALUE"""),"")</f>
        <v/>
      </c>
      <c r="AO1753" s="1" t="str">
        <f>IFERROR(__xludf.DUMMYFUNCTION("""COMPUTED_VALUE"""),"")</f>
        <v/>
      </c>
      <c r="AP1753" s="1" t="str">
        <f>IFERROR(__xludf.DUMMYFUNCTION("""COMPUTED_VALUE"""),"")</f>
        <v/>
      </c>
      <c r="AR1753" s="1" t="s">
        <v>25</v>
      </c>
      <c r="AS1753" s="1" t="s">
        <v>25</v>
      </c>
      <c r="AT1753" s="1" t="s">
        <v>25</v>
      </c>
      <c r="AU1753" s="1" t="s">
        <v>25</v>
      </c>
      <c r="AV1753" s="1" t="s">
        <v>25</v>
      </c>
      <c r="AY1753" s="1" t="s">
        <v>25</v>
      </c>
      <c r="AZ1753" s="1" t="s">
        <v>25</v>
      </c>
      <c r="BA1753" s="1" t="s">
        <v>25</v>
      </c>
      <c r="BB1753" s="1" t="s">
        <v>25</v>
      </c>
      <c r="BC1753" s="1" t="s">
        <v>25</v>
      </c>
      <c r="BD1753" s="1"/>
      <c r="BE1753" s="1"/>
      <c r="BF1753" s="1"/>
      <c r="BG1753" s="1"/>
      <c r="BH1753" s="1"/>
      <c r="BI1753" s="1"/>
      <c r="BJ1753" s="1"/>
      <c r="BL1753" s="1" t="s">
        <v>25</v>
      </c>
    </row>
    <row r="1754" ht="15.75" customHeight="1">
      <c r="A1754" s="1"/>
      <c r="B1754" s="1"/>
      <c r="C1754" s="1"/>
      <c r="D1754" s="1" t="s">
        <v>25</v>
      </c>
      <c r="E1754" s="1" t="s">
        <v>25</v>
      </c>
      <c r="F1754" s="1" t="s">
        <v>25</v>
      </c>
      <c r="G1754" s="1" t="s">
        <v>25</v>
      </c>
      <c r="H1754" s="1" t="s">
        <v>25</v>
      </c>
      <c r="M1754" s="1"/>
      <c r="N1754" s="1"/>
      <c r="O1754" s="1"/>
      <c r="P1754" s="1"/>
      <c r="Q1754" s="1"/>
      <c r="S1754" s="1" t="s">
        <v>25</v>
      </c>
      <c r="T1754" s="1" t="s">
        <v>25</v>
      </c>
      <c r="U1754" s="1" t="s">
        <v>25</v>
      </c>
      <c r="V1754" s="1" t="s">
        <v>25</v>
      </c>
      <c r="W1754" s="1" t="s">
        <v>25</v>
      </c>
      <c r="Y1754" s="1" t="str">
        <f>IFERROR(__xludf.DUMMYFUNCTION("UNIQUE(S1754:W1754, TRUE)"),"")</f>
        <v/>
      </c>
      <c r="AE1754" s="1" t="str">
        <f t="shared" ref="AE1754:AI1754" si="1754">IF($A1754&lt;&gt;"", COUNTIF($D1754:$H1754, "=" &amp; Y1754),"")</f>
        <v/>
      </c>
      <c r="AF1754" s="1" t="str">
        <f t="shared" si="1754"/>
        <v/>
      </c>
      <c r="AG1754" s="1" t="str">
        <f t="shared" si="1754"/>
        <v/>
      </c>
      <c r="AH1754" s="1" t="str">
        <f t="shared" si="1754"/>
        <v/>
      </c>
      <c r="AI1754" s="1" t="str">
        <f t="shared" si="1754"/>
        <v/>
      </c>
      <c r="AJ1754" s="1" t="str">
        <f t="shared" si="3"/>
        <v/>
      </c>
      <c r="AL1754" s="1" t="str">
        <f>IFERROR(__xludf.DUMMYFUNCTION("IFERROR(TRANSPOSE(SORT(TRANSPOSE(FILTER(AE1754:AI1754, AE1754:AI1754&lt;&gt;0)),1, FALSE)))"),"")</f>
        <v/>
      </c>
      <c r="AM1754" s="1" t="str">
        <f>IFERROR(__xludf.DUMMYFUNCTION("""COMPUTED_VALUE"""),"")</f>
        <v/>
      </c>
      <c r="AN1754" s="1" t="str">
        <f>IFERROR(__xludf.DUMMYFUNCTION("""COMPUTED_VALUE"""),"")</f>
        <v/>
      </c>
      <c r="AO1754" s="1" t="str">
        <f>IFERROR(__xludf.DUMMYFUNCTION("""COMPUTED_VALUE"""),"")</f>
        <v/>
      </c>
      <c r="AP1754" s="1" t="str">
        <f>IFERROR(__xludf.DUMMYFUNCTION("""COMPUTED_VALUE"""),"")</f>
        <v/>
      </c>
      <c r="AR1754" s="1" t="s">
        <v>25</v>
      </c>
      <c r="AS1754" s="1" t="s">
        <v>25</v>
      </c>
      <c r="AT1754" s="1" t="s">
        <v>25</v>
      </c>
      <c r="AU1754" s="1" t="s">
        <v>25</v>
      </c>
      <c r="AV1754" s="1" t="s">
        <v>25</v>
      </c>
      <c r="AY1754" s="1" t="s">
        <v>25</v>
      </c>
      <c r="AZ1754" s="1" t="s">
        <v>25</v>
      </c>
      <c r="BA1754" s="1" t="s">
        <v>25</v>
      </c>
      <c r="BB1754" s="1" t="s">
        <v>25</v>
      </c>
      <c r="BC1754" s="1" t="s">
        <v>25</v>
      </c>
      <c r="BD1754" s="1"/>
      <c r="BE1754" s="1"/>
      <c r="BF1754" s="1"/>
      <c r="BG1754" s="1"/>
      <c r="BH1754" s="1"/>
      <c r="BI1754" s="1"/>
      <c r="BJ1754" s="1"/>
      <c r="BL1754" s="1" t="s">
        <v>25</v>
      </c>
    </row>
    <row r="1755" ht="15.75" customHeight="1">
      <c r="A1755" s="1"/>
      <c r="B1755" s="1"/>
      <c r="C1755" s="1"/>
      <c r="D1755" s="1" t="s">
        <v>25</v>
      </c>
      <c r="E1755" s="1" t="s">
        <v>25</v>
      </c>
      <c r="F1755" s="1" t="s">
        <v>25</v>
      </c>
      <c r="G1755" s="1" t="s">
        <v>25</v>
      </c>
      <c r="H1755" s="1" t="s">
        <v>25</v>
      </c>
      <c r="M1755" s="1"/>
      <c r="N1755" s="1"/>
      <c r="O1755" s="1"/>
      <c r="P1755" s="1"/>
      <c r="Q1755" s="1"/>
      <c r="S1755" s="1" t="s">
        <v>25</v>
      </c>
      <c r="T1755" s="1" t="s">
        <v>25</v>
      </c>
      <c r="U1755" s="1" t="s">
        <v>25</v>
      </c>
      <c r="V1755" s="1" t="s">
        <v>25</v>
      </c>
      <c r="W1755" s="1" t="s">
        <v>25</v>
      </c>
      <c r="Y1755" s="1" t="str">
        <f>IFERROR(__xludf.DUMMYFUNCTION("UNIQUE(S1755:W1755, TRUE)"),"")</f>
        <v/>
      </c>
      <c r="AE1755" s="1" t="str">
        <f t="shared" ref="AE1755:AI1755" si="1755">IF($A1755&lt;&gt;"", COUNTIF($D1755:$H1755, "=" &amp; Y1755),"")</f>
        <v/>
      </c>
      <c r="AF1755" s="1" t="str">
        <f t="shared" si="1755"/>
        <v/>
      </c>
      <c r="AG1755" s="1" t="str">
        <f t="shared" si="1755"/>
        <v/>
      </c>
      <c r="AH1755" s="1" t="str">
        <f t="shared" si="1755"/>
        <v/>
      </c>
      <c r="AI1755" s="1" t="str">
        <f t="shared" si="1755"/>
        <v/>
      </c>
      <c r="AJ1755" s="1" t="str">
        <f t="shared" si="3"/>
        <v/>
      </c>
      <c r="AL1755" s="1" t="str">
        <f>IFERROR(__xludf.DUMMYFUNCTION("IFERROR(TRANSPOSE(SORT(TRANSPOSE(FILTER(AE1755:AI1755, AE1755:AI1755&lt;&gt;0)),1, FALSE)))"),"")</f>
        <v/>
      </c>
      <c r="AM1755" s="1" t="str">
        <f>IFERROR(__xludf.DUMMYFUNCTION("""COMPUTED_VALUE"""),"")</f>
        <v/>
      </c>
      <c r="AN1755" s="1" t="str">
        <f>IFERROR(__xludf.DUMMYFUNCTION("""COMPUTED_VALUE"""),"")</f>
        <v/>
      </c>
      <c r="AO1755" s="1" t="str">
        <f>IFERROR(__xludf.DUMMYFUNCTION("""COMPUTED_VALUE"""),"")</f>
        <v/>
      </c>
      <c r="AP1755" s="1" t="str">
        <f>IFERROR(__xludf.DUMMYFUNCTION("""COMPUTED_VALUE"""),"")</f>
        <v/>
      </c>
      <c r="AR1755" s="1" t="s">
        <v>25</v>
      </c>
      <c r="AS1755" s="1" t="s">
        <v>25</v>
      </c>
      <c r="AT1755" s="1" t="s">
        <v>25</v>
      </c>
      <c r="AU1755" s="1" t="s">
        <v>25</v>
      </c>
      <c r="AV1755" s="1" t="s">
        <v>25</v>
      </c>
      <c r="AY1755" s="1" t="s">
        <v>25</v>
      </c>
      <c r="AZ1755" s="1" t="s">
        <v>25</v>
      </c>
      <c r="BA1755" s="1" t="s">
        <v>25</v>
      </c>
      <c r="BB1755" s="1" t="s">
        <v>25</v>
      </c>
      <c r="BC1755" s="1" t="s">
        <v>25</v>
      </c>
      <c r="BD1755" s="1"/>
      <c r="BE1755" s="1"/>
      <c r="BF1755" s="1"/>
      <c r="BG1755" s="1"/>
      <c r="BH1755" s="1"/>
      <c r="BI1755" s="1"/>
      <c r="BJ1755" s="1"/>
      <c r="BL1755" s="1" t="s">
        <v>25</v>
      </c>
    </row>
    <row r="1756" ht="15.75" customHeight="1">
      <c r="A1756" s="1"/>
      <c r="B1756" s="1"/>
      <c r="C1756" s="1"/>
      <c r="D1756" s="1" t="s">
        <v>25</v>
      </c>
      <c r="E1756" s="1" t="s">
        <v>25</v>
      </c>
      <c r="F1756" s="1" t="s">
        <v>25</v>
      </c>
      <c r="G1756" s="1" t="s">
        <v>25</v>
      </c>
      <c r="H1756" s="1" t="s">
        <v>25</v>
      </c>
      <c r="M1756" s="1"/>
      <c r="N1756" s="1"/>
      <c r="O1756" s="1"/>
      <c r="P1756" s="1"/>
      <c r="Q1756" s="1"/>
      <c r="S1756" s="1" t="s">
        <v>25</v>
      </c>
      <c r="T1756" s="1" t="s">
        <v>25</v>
      </c>
      <c r="U1756" s="1" t="s">
        <v>25</v>
      </c>
      <c r="V1756" s="1" t="s">
        <v>25</v>
      </c>
      <c r="W1756" s="1" t="s">
        <v>25</v>
      </c>
      <c r="Y1756" s="1" t="str">
        <f>IFERROR(__xludf.DUMMYFUNCTION("UNIQUE(S1756:W1756, TRUE)"),"")</f>
        <v/>
      </c>
      <c r="AE1756" s="1" t="str">
        <f t="shared" ref="AE1756:AI1756" si="1756">IF($A1756&lt;&gt;"", COUNTIF($D1756:$H1756, "=" &amp; Y1756),"")</f>
        <v/>
      </c>
      <c r="AF1756" s="1" t="str">
        <f t="shared" si="1756"/>
        <v/>
      </c>
      <c r="AG1756" s="1" t="str">
        <f t="shared" si="1756"/>
        <v/>
      </c>
      <c r="AH1756" s="1" t="str">
        <f t="shared" si="1756"/>
        <v/>
      </c>
      <c r="AI1756" s="1" t="str">
        <f t="shared" si="1756"/>
        <v/>
      </c>
      <c r="AJ1756" s="1" t="str">
        <f t="shared" si="3"/>
        <v/>
      </c>
      <c r="AL1756" s="1" t="str">
        <f>IFERROR(__xludf.DUMMYFUNCTION("IFERROR(TRANSPOSE(SORT(TRANSPOSE(FILTER(AE1756:AI1756, AE1756:AI1756&lt;&gt;0)),1, FALSE)))"),"")</f>
        <v/>
      </c>
      <c r="AM1756" s="1" t="str">
        <f>IFERROR(__xludf.DUMMYFUNCTION("""COMPUTED_VALUE"""),"")</f>
        <v/>
      </c>
      <c r="AN1756" s="1" t="str">
        <f>IFERROR(__xludf.DUMMYFUNCTION("""COMPUTED_VALUE"""),"")</f>
        <v/>
      </c>
      <c r="AO1756" s="1" t="str">
        <f>IFERROR(__xludf.DUMMYFUNCTION("""COMPUTED_VALUE"""),"")</f>
        <v/>
      </c>
      <c r="AP1756" s="1" t="str">
        <f>IFERROR(__xludf.DUMMYFUNCTION("""COMPUTED_VALUE"""),"")</f>
        <v/>
      </c>
      <c r="AR1756" s="1" t="s">
        <v>25</v>
      </c>
      <c r="AS1756" s="1" t="s">
        <v>25</v>
      </c>
      <c r="AT1756" s="1" t="s">
        <v>25</v>
      </c>
      <c r="AU1756" s="1" t="s">
        <v>25</v>
      </c>
      <c r="AV1756" s="1" t="s">
        <v>25</v>
      </c>
      <c r="AY1756" s="1" t="s">
        <v>25</v>
      </c>
      <c r="AZ1756" s="1" t="s">
        <v>25</v>
      </c>
      <c r="BA1756" s="1" t="s">
        <v>25</v>
      </c>
      <c r="BB1756" s="1" t="s">
        <v>25</v>
      </c>
      <c r="BC1756" s="1" t="s">
        <v>25</v>
      </c>
      <c r="BD1756" s="1"/>
      <c r="BE1756" s="1"/>
      <c r="BF1756" s="1"/>
      <c r="BG1756" s="1"/>
      <c r="BH1756" s="1"/>
      <c r="BI1756" s="1"/>
      <c r="BJ1756" s="1"/>
      <c r="BL1756" s="1" t="s">
        <v>25</v>
      </c>
    </row>
    <row r="1757" ht="15.75" customHeight="1">
      <c r="A1757" s="1"/>
      <c r="B1757" s="1"/>
      <c r="C1757" s="1"/>
      <c r="D1757" s="1" t="s">
        <v>25</v>
      </c>
      <c r="E1757" s="1" t="s">
        <v>25</v>
      </c>
      <c r="F1757" s="1" t="s">
        <v>25</v>
      </c>
      <c r="G1757" s="1" t="s">
        <v>25</v>
      </c>
      <c r="H1757" s="1" t="s">
        <v>25</v>
      </c>
      <c r="M1757" s="1"/>
      <c r="N1757" s="1"/>
      <c r="O1757" s="1"/>
      <c r="P1757" s="1"/>
      <c r="Q1757" s="1"/>
      <c r="S1757" s="1" t="s">
        <v>25</v>
      </c>
      <c r="T1757" s="1" t="s">
        <v>25</v>
      </c>
      <c r="U1757" s="1" t="s">
        <v>25</v>
      </c>
      <c r="V1757" s="1" t="s">
        <v>25</v>
      </c>
      <c r="W1757" s="1" t="s">
        <v>25</v>
      </c>
      <c r="Y1757" s="1" t="str">
        <f>IFERROR(__xludf.DUMMYFUNCTION("UNIQUE(S1757:W1757, TRUE)"),"")</f>
        <v/>
      </c>
      <c r="AE1757" s="1" t="str">
        <f t="shared" ref="AE1757:AI1757" si="1757">IF($A1757&lt;&gt;"", COUNTIF($D1757:$H1757, "=" &amp; Y1757),"")</f>
        <v/>
      </c>
      <c r="AF1757" s="1" t="str">
        <f t="shared" si="1757"/>
        <v/>
      </c>
      <c r="AG1757" s="1" t="str">
        <f t="shared" si="1757"/>
        <v/>
      </c>
      <c r="AH1757" s="1" t="str">
        <f t="shared" si="1757"/>
        <v/>
      </c>
      <c r="AI1757" s="1" t="str">
        <f t="shared" si="1757"/>
        <v/>
      </c>
      <c r="AJ1757" s="1" t="str">
        <f t="shared" si="3"/>
        <v/>
      </c>
      <c r="AL1757" s="1" t="str">
        <f>IFERROR(__xludf.DUMMYFUNCTION("IFERROR(TRANSPOSE(SORT(TRANSPOSE(FILTER(AE1757:AI1757, AE1757:AI1757&lt;&gt;0)),1, FALSE)))"),"")</f>
        <v/>
      </c>
      <c r="AM1757" s="1" t="str">
        <f>IFERROR(__xludf.DUMMYFUNCTION("""COMPUTED_VALUE"""),"")</f>
        <v/>
      </c>
      <c r="AN1757" s="1" t="str">
        <f>IFERROR(__xludf.DUMMYFUNCTION("""COMPUTED_VALUE"""),"")</f>
        <v/>
      </c>
      <c r="AO1757" s="1" t="str">
        <f>IFERROR(__xludf.DUMMYFUNCTION("""COMPUTED_VALUE"""),"")</f>
        <v/>
      </c>
      <c r="AP1757" s="1" t="str">
        <f>IFERROR(__xludf.DUMMYFUNCTION("""COMPUTED_VALUE"""),"")</f>
        <v/>
      </c>
      <c r="AR1757" s="1" t="s">
        <v>25</v>
      </c>
      <c r="AS1757" s="1" t="s">
        <v>25</v>
      </c>
      <c r="AT1757" s="1" t="s">
        <v>25</v>
      </c>
      <c r="AU1757" s="1" t="s">
        <v>25</v>
      </c>
      <c r="AV1757" s="1" t="s">
        <v>25</v>
      </c>
      <c r="AY1757" s="1" t="s">
        <v>25</v>
      </c>
      <c r="AZ1757" s="1" t="s">
        <v>25</v>
      </c>
      <c r="BA1757" s="1" t="s">
        <v>25</v>
      </c>
      <c r="BB1757" s="1" t="s">
        <v>25</v>
      </c>
      <c r="BC1757" s="1" t="s">
        <v>25</v>
      </c>
      <c r="BD1757" s="1"/>
      <c r="BE1757" s="1"/>
      <c r="BF1757" s="1"/>
      <c r="BG1757" s="1"/>
      <c r="BH1757" s="1"/>
      <c r="BI1757" s="1"/>
      <c r="BJ1757" s="1"/>
      <c r="BL1757" s="1" t="s">
        <v>25</v>
      </c>
    </row>
    <row r="1758" ht="15.75" customHeight="1">
      <c r="A1758" s="1"/>
      <c r="B1758" s="1"/>
      <c r="C1758" s="1"/>
      <c r="D1758" s="1" t="s">
        <v>25</v>
      </c>
      <c r="E1758" s="1" t="s">
        <v>25</v>
      </c>
      <c r="F1758" s="1" t="s">
        <v>25</v>
      </c>
      <c r="G1758" s="1" t="s">
        <v>25</v>
      </c>
      <c r="H1758" s="1" t="s">
        <v>25</v>
      </c>
      <c r="M1758" s="1"/>
      <c r="N1758" s="1"/>
      <c r="O1758" s="1"/>
      <c r="P1758" s="1"/>
      <c r="Q1758" s="1"/>
      <c r="S1758" s="1" t="s">
        <v>25</v>
      </c>
      <c r="T1758" s="1" t="s">
        <v>25</v>
      </c>
      <c r="U1758" s="1" t="s">
        <v>25</v>
      </c>
      <c r="V1758" s="1" t="s">
        <v>25</v>
      </c>
      <c r="W1758" s="1" t="s">
        <v>25</v>
      </c>
      <c r="Y1758" s="1" t="str">
        <f>IFERROR(__xludf.DUMMYFUNCTION("UNIQUE(S1758:W1758, TRUE)"),"")</f>
        <v/>
      </c>
      <c r="AE1758" s="1" t="str">
        <f t="shared" ref="AE1758:AI1758" si="1758">IF($A1758&lt;&gt;"", COUNTIF($D1758:$H1758, "=" &amp; Y1758),"")</f>
        <v/>
      </c>
      <c r="AF1758" s="1" t="str">
        <f t="shared" si="1758"/>
        <v/>
      </c>
      <c r="AG1758" s="1" t="str">
        <f t="shared" si="1758"/>
        <v/>
      </c>
      <c r="AH1758" s="1" t="str">
        <f t="shared" si="1758"/>
        <v/>
      </c>
      <c r="AI1758" s="1" t="str">
        <f t="shared" si="1758"/>
        <v/>
      </c>
      <c r="AJ1758" s="1" t="str">
        <f t="shared" si="3"/>
        <v/>
      </c>
      <c r="AL1758" s="1" t="str">
        <f>IFERROR(__xludf.DUMMYFUNCTION("IFERROR(TRANSPOSE(SORT(TRANSPOSE(FILTER(AE1758:AI1758, AE1758:AI1758&lt;&gt;0)),1, FALSE)))"),"")</f>
        <v/>
      </c>
      <c r="AM1758" s="1" t="str">
        <f>IFERROR(__xludf.DUMMYFUNCTION("""COMPUTED_VALUE"""),"")</f>
        <v/>
      </c>
      <c r="AN1758" s="1" t="str">
        <f>IFERROR(__xludf.DUMMYFUNCTION("""COMPUTED_VALUE"""),"")</f>
        <v/>
      </c>
      <c r="AO1758" s="1" t="str">
        <f>IFERROR(__xludf.DUMMYFUNCTION("""COMPUTED_VALUE"""),"")</f>
        <v/>
      </c>
      <c r="AP1758" s="1" t="str">
        <f>IFERROR(__xludf.DUMMYFUNCTION("""COMPUTED_VALUE"""),"")</f>
        <v/>
      </c>
      <c r="AR1758" s="1" t="s">
        <v>25</v>
      </c>
      <c r="AS1758" s="1" t="s">
        <v>25</v>
      </c>
      <c r="AT1758" s="1" t="s">
        <v>25</v>
      </c>
      <c r="AU1758" s="1" t="s">
        <v>25</v>
      </c>
      <c r="AV1758" s="1" t="s">
        <v>25</v>
      </c>
      <c r="AY1758" s="1" t="s">
        <v>25</v>
      </c>
      <c r="AZ1758" s="1" t="s">
        <v>25</v>
      </c>
      <c r="BA1758" s="1" t="s">
        <v>25</v>
      </c>
      <c r="BB1758" s="1" t="s">
        <v>25</v>
      </c>
      <c r="BC1758" s="1" t="s">
        <v>25</v>
      </c>
      <c r="BD1758" s="1"/>
      <c r="BE1758" s="1"/>
      <c r="BF1758" s="1"/>
      <c r="BG1758" s="1"/>
      <c r="BH1758" s="1"/>
      <c r="BI1758" s="1"/>
      <c r="BJ1758" s="1"/>
      <c r="BL1758" s="1" t="s">
        <v>25</v>
      </c>
    </row>
    <row r="1759" ht="15.75" customHeight="1">
      <c r="A1759" s="1"/>
      <c r="B1759" s="1"/>
      <c r="C1759" s="1"/>
      <c r="D1759" s="1" t="s">
        <v>25</v>
      </c>
      <c r="E1759" s="1" t="s">
        <v>25</v>
      </c>
      <c r="F1759" s="1" t="s">
        <v>25</v>
      </c>
      <c r="G1759" s="1" t="s">
        <v>25</v>
      </c>
      <c r="H1759" s="1" t="s">
        <v>25</v>
      </c>
      <c r="M1759" s="1"/>
      <c r="N1759" s="1"/>
      <c r="O1759" s="1"/>
      <c r="P1759" s="1"/>
      <c r="Q1759" s="1"/>
      <c r="S1759" s="1" t="s">
        <v>25</v>
      </c>
      <c r="T1759" s="1" t="s">
        <v>25</v>
      </c>
      <c r="U1759" s="1" t="s">
        <v>25</v>
      </c>
      <c r="V1759" s="1" t="s">
        <v>25</v>
      </c>
      <c r="W1759" s="1" t="s">
        <v>25</v>
      </c>
      <c r="Y1759" s="1" t="str">
        <f>IFERROR(__xludf.DUMMYFUNCTION("UNIQUE(S1759:W1759, TRUE)"),"")</f>
        <v/>
      </c>
      <c r="AE1759" s="1" t="str">
        <f t="shared" ref="AE1759:AI1759" si="1759">IF($A1759&lt;&gt;"", COUNTIF($D1759:$H1759, "=" &amp; Y1759),"")</f>
        <v/>
      </c>
      <c r="AF1759" s="1" t="str">
        <f t="shared" si="1759"/>
        <v/>
      </c>
      <c r="AG1759" s="1" t="str">
        <f t="shared" si="1759"/>
        <v/>
      </c>
      <c r="AH1759" s="1" t="str">
        <f t="shared" si="1759"/>
        <v/>
      </c>
      <c r="AI1759" s="1" t="str">
        <f t="shared" si="1759"/>
        <v/>
      </c>
      <c r="AJ1759" s="1" t="str">
        <f t="shared" si="3"/>
        <v/>
      </c>
      <c r="AL1759" s="1" t="str">
        <f>IFERROR(__xludf.DUMMYFUNCTION("IFERROR(TRANSPOSE(SORT(TRANSPOSE(FILTER(AE1759:AI1759, AE1759:AI1759&lt;&gt;0)),1, FALSE)))"),"")</f>
        <v/>
      </c>
      <c r="AM1759" s="1" t="str">
        <f>IFERROR(__xludf.DUMMYFUNCTION("""COMPUTED_VALUE"""),"")</f>
        <v/>
      </c>
      <c r="AN1759" s="1" t="str">
        <f>IFERROR(__xludf.DUMMYFUNCTION("""COMPUTED_VALUE"""),"")</f>
        <v/>
      </c>
      <c r="AO1759" s="1" t="str">
        <f>IFERROR(__xludf.DUMMYFUNCTION("""COMPUTED_VALUE"""),"")</f>
        <v/>
      </c>
      <c r="AP1759" s="1" t="str">
        <f>IFERROR(__xludf.DUMMYFUNCTION("""COMPUTED_VALUE"""),"")</f>
        <v/>
      </c>
      <c r="AR1759" s="1" t="s">
        <v>25</v>
      </c>
      <c r="AS1759" s="1" t="s">
        <v>25</v>
      </c>
      <c r="AT1759" s="1" t="s">
        <v>25</v>
      </c>
      <c r="AU1759" s="1" t="s">
        <v>25</v>
      </c>
      <c r="AV1759" s="1" t="s">
        <v>25</v>
      </c>
      <c r="AY1759" s="1" t="s">
        <v>25</v>
      </c>
      <c r="AZ1759" s="1" t="s">
        <v>25</v>
      </c>
      <c r="BA1759" s="1" t="s">
        <v>25</v>
      </c>
      <c r="BB1759" s="1" t="s">
        <v>25</v>
      </c>
      <c r="BC1759" s="1" t="s">
        <v>25</v>
      </c>
      <c r="BD1759" s="1"/>
      <c r="BE1759" s="1"/>
      <c r="BF1759" s="1"/>
      <c r="BG1759" s="1"/>
      <c r="BH1759" s="1"/>
      <c r="BI1759" s="1"/>
      <c r="BJ1759" s="1"/>
      <c r="BL1759" s="1" t="s">
        <v>25</v>
      </c>
    </row>
    <row r="1760" ht="15.75" customHeight="1">
      <c r="A1760" s="1"/>
      <c r="B1760" s="1"/>
      <c r="C1760" s="1"/>
      <c r="D1760" s="1" t="s">
        <v>25</v>
      </c>
      <c r="E1760" s="1" t="s">
        <v>25</v>
      </c>
      <c r="F1760" s="1" t="s">
        <v>25</v>
      </c>
      <c r="G1760" s="1" t="s">
        <v>25</v>
      </c>
      <c r="H1760" s="1" t="s">
        <v>25</v>
      </c>
      <c r="M1760" s="1"/>
      <c r="N1760" s="1"/>
      <c r="O1760" s="1"/>
      <c r="P1760" s="1"/>
      <c r="Q1760" s="1"/>
      <c r="S1760" s="1" t="s">
        <v>25</v>
      </c>
      <c r="T1760" s="1" t="s">
        <v>25</v>
      </c>
      <c r="U1760" s="1" t="s">
        <v>25</v>
      </c>
      <c r="V1760" s="1" t="s">
        <v>25</v>
      </c>
      <c r="W1760" s="1" t="s">
        <v>25</v>
      </c>
      <c r="Y1760" s="1" t="str">
        <f>IFERROR(__xludf.DUMMYFUNCTION("UNIQUE(S1760:W1760, TRUE)"),"")</f>
        <v/>
      </c>
      <c r="AE1760" s="1" t="str">
        <f t="shared" ref="AE1760:AI1760" si="1760">IF($A1760&lt;&gt;"", COUNTIF($D1760:$H1760, "=" &amp; Y1760),"")</f>
        <v/>
      </c>
      <c r="AF1760" s="1" t="str">
        <f t="shared" si="1760"/>
        <v/>
      </c>
      <c r="AG1760" s="1" t="str">
        <f t="shared" si="1760"/>
        <v/>
      </c>
      <c r="AH1760" s="1" t="str">
        <f t="shared" si="1760"/>
        <v/>
      </c>
      <c r="AI1760" s="1" t="str">
        <f t="shared" si="1760"/>
        <v/>
      </c>
      <c r="AJ1760" s="1" t="str">
        <f t="shared" si="3"/>
        <v/>
      </c>
      <c r="AL1760" s="1" t="str">
        <f>IFERROR(__xludf.DUMMYFUNCTION("IFERROR(TRANSPOSE(SORT(TRANSPOSE(FILTER(AE1760:AI1760, AE1760:AI1760&lt;&gt;0)),1, FALSE)))"),"")</f>
        <v/>
      </c>
      <c r="AM1760" s="1" t="str">
        <f>IFERROR(__xludf.DUMMYFUNCTION("""COMPUTED_VALUE"""),"")</f>
        <v/>
      </c>
      <c r="AN1760" s="1" t="str">
        <f>IFERROR(__xludf.DUMMYFUNCTION("""COMPUTED_VALUE"""),"")</f>
        <v/>
      </c>
      <c r="AO1760" s="1" t="str">
        <f>IFERROR(__xludf.DUMMYFUNCTION("""COMPUTED_VALUE"""),"")</f>
        <v/>
      </c>
      <c r="AP1760" s="1" t="str">
        <f>IFERROR(__xludf.DUMMYFUNCTION("""COMPUTED_VALUE"""),"")</f>
        <v/>
      </c>
      <c r="AR1760" s="1" t="s">
        <v>25</v>
      </c>
      <c r="AS1760" s="1" t="s">
        <v>25</v>
      </c>
      <c r="AT1760" s="1" t="s">
        <v>25</v>
      </c>
      <c r="AU1760" s="1" t="s">
        <v>25</v>
      </c>
      <c r="AV1760" s="1" t="s">
        <v>25</v>
      </c>
      <c r="AY1760" s="1" t="s">
        <v>25</v>
      </c>
      <c r="AZ1760" s="1" t="s">
        <v>25</v>
      </c>
      <c r="BA1760" s="1" t="s">
        <v>25</v>
      </c>
      <c r="BB1760" s="1" t="s">
        <v>25</v>
      </c>
      <c r="BC1760" s="1" t="s">
        <v>25</v>
      </c>
      <c r="BD1760" s="1"/>
      <c r="BE1760" s="1"/>
      <c r="BF1760" s="1"/>
      <c r="BG1760" s="1"/>
      <c r="BH1760" s="1"/>
      <c r="BI1760" s="1"/>
      <c r="BJ1760" s="1"/>
      <c r="BL1760" s="1" t="s">
        <v>25</v>
      </c>
    </row>
    <row r="1761" ht="15.75" customHeight="1">
      <c r="A1761" s="1"/>
      <c r="B1761" s="1"/>
      <c r="C1761" s="1"/>
      <c r="D1761" s="1" t="s">
        <v>25</v>
      </c>
      <c r="E1761" s="1" t="s">
        <v>25</v>
      </c>
      <c r="F1761" s="1" t="s">
        <v>25</v>
      </c>
      <c r="G1761" s="1" t="s">
        <v>25</v>
      </c>
      <c r="H1761" s="1" t="s">
        <v>25</v>
      </c>
      <c r="M1761" s="1"/>
      <c r="N1761" s="1"/>
      <c r="O1761" s="1"/>
      <c r="P1761" s="1"/>
      <c r="Q1761" s="1"/>
      <c r="S1761" s="1" t="s">
        <v>25</v>
      </c>
      <c r="T1761" s="1" t="s">
        <v>25</v>
      </c>
      <c r="U1761" s="1" t="s">
        <v>25</v>
      </c>
      <c r="V1761" s="1" t="s">
        <v>25</v>
      </c>
      <c r="W1761" s="1" t="s">
        <v>25</v>
      </c>
      <c r="Y1761" s="1" t="str">
        <f>IFERROR(__xludf.DUMMYFUNCTION("UNIQUE(S1761:W1761, TRUE)"),"")</f>
        <v/>
      </c>
      <c r="AE1761" s="1" t="str">
        <f t="shared" ref="AE1761:AI1761" si="1761">IF($A1761&lt;&gt;"", COUNTIF($D1761:$H1761, "=" &amp; Y1761),"")</f>
        <v/>
      </c>
      <c r="AF1761" s="1" t="str">
        <f t="shared" si="1761"/>
        <v/>
      </c>
      <c r="AG1761" s="1" t="str">
        <f t="shared" si="1761"/>
        <v/>
      </c>
      <c r="AH1761" s="1" t="str">
        <f t="shared" si="1761"/>
        <v/>
      </c>
      <c r="AI1761" s="1" t="str">
        <f t="shared" si="1761"/>
        <v/>
      </c>
      <c r="AJ1761" s="1" t="str">
        <f t="shared" si="3"/>
        <v/>
      </c>
      <c r="AL1761" s="1" t="str">
        <f>IFERROR(__xludf.DUMMYFUNCTION("IFERROR(TRANSPOSE(SORT(TRANSPOSE(FILTER(AE1761:AI1761, AE1761:AI1761&lt;&gt;0)),1, FALSE)))"),"")</f>
        <v/>
      </c>
      <c r="AM1761" s="1" t="str">
        <f>IFERROR(__xludf.DUMMYFUNCTION("""COMPUTED_VALUE"""),"")</f>
        <v/>
      </c>
      <c r="AN1761" s="1" t="str">
        <f>IFERROR(__xludf.DUMMYFUNCTION("""COMPUTED_VALUE"""),"")</f>
        <v/>
      </c>
      <c r="AO1761" s="1" t="str">
        <f>IFERROR(__xludf.DUMMYFUNCTION("""COMPUTED_VALUE"""),"")</f>
        <v/>
      </c>
      <c r="AP1761" s="1" t="str">
        <f>IFERROR(__xludf.DUMMYFUNCTION("""COMPUTED_VALUE"""),"")</f>
        <v/>
      </c>
      <c r="AR1761" s="1" t="s">
        <v>25</v>
      </c>
      <c r="AS1761" s="1" t="s">
        <v>25</v>
      </c>
      <c r="AT1761" s="1" t="s">
        <v>25</v>
      </c>
      <c r="AU1761" s="1" t="s">
        <v>25</v>
      </c>
      <c r="AV1761" s="1" t="s">
        <v>25</v>
      </c>
      <c r="AY1761" s="1" t="s">
        <v>25</v>
      </c>
      <c r="AZ1761" s="1" t="s">
        <v>25</v>
      </c>
      <c r="BA1761" s="1" t="s">
        <v>25</v>
      </c>
      <c r="BB1761" s="1" t="s">
        <v>25</v>
      </c>
      <c r="BC1761" s="1" t="s">
        <v>25</v>
      </c>
      <c r="BD1761" s="1"/>
      <c r="BE1761" s="1"/>
      <c r="BF1761" s="1"/>
      <c r="BG1761" s="1"/>
      <c r="BH1761" s="1"/>
      <c r="BI1761" s="1"/>
      <c r="BJ1761" s="1"/>
      <c r="BL1761" s="1" t="s">
        <v>25</v>
      </c>
    </row>
    <row r="1762" ht="15.75" customHeight="1">
      <c r="A1762" s="1"/>
      <c r="B1762" s="1"/>
      <c r="C1762" s="1"/>
      <c r="D1762" s="1" t="s">
        <v>25</v>
      </c>
      <c r="E1762" s="1" t="s">
        <v>25</v>
      </c>
      <c r="F1762" s="1" t="s">
        <v>25</v>
      </c>
      <c r="G1762" s="1" t="s">
        <v>25</v>
      </c>
      <c r="H1762" s="1" t="s">
        <v>25</v>
      </c>
      <c r="M1762" s="1"/>
      <c r="N1762" s="1"/>
      <c r="O1762" s="1"/>
      <c r="P1762" s="1"/>
      <c r="Q1762" s="1"/>
      <c r="S1762" s="1" t="s">
        <v>25</v>
      </c>
      <c r="T1762" s="1" t="s">
        <v>25</v>
      </c>
      <c r="U1762" s="1" t="s">
        <v>25</v>
      </c>
      <c r="V1762" s="1" t="s">
        <v>25</v>
      </c>
      <c r="W1762" s="1" t="s">
        <v>25</v>
      </c>
      <c r="Y1762" s="1" t="str">
        <f>IFERROR(__xludf.DUMMYFUNCTION("UNIQUE(S1762:W1762, TRUE)"),"")</f>
        <v/>
      </c>
      <c r="AE1762" s="1" t="str">
        <f t="shared" ref="AE1762:AI1762" si="1762">IF($A1762&lt;&gt;"", COUNTIF($D1762:$H1762, "=" &amp; Y1762),"")</f>
        <v/>
      </c>
      <c r="AF1762" s="1" t="str">
        <f t="shared" si="1762"/>
        <v/>
      </c>
      <c r="AG1762" s="1" t="str">
        <f t="shared" si="1762"/>
        <v/>
      </c>
      <c r="AH1762" s="1" t="str">
        <f t="shared" si="1762"/>
        <v/>
      </c>
      <c r="AI1762" s="1" t="str">
        <f t="shared" si="1762"/>
        <v/>
      </c>
      <c r="AJ1762" s="1" t="str">
        <f t="shared" si="3"/>
        <v/>
      </c>
      <c r="AL1762" s="1" t="str">
        <f>IFERROR(__xludf.DUMMYFUNCTION("IFERROR(TRANSPOSE(SORT(TRANSPOSE(FILTER(AE1762:AI1762, AE1762:AI1762&lt;&gt;0)),1, FALSE)))"),"")</f>
        <v/>
      </c>
      <c r="AM1762" s="1" t="str">
        <f>IFERROR(__xludf.DUMMYFUNCTION("""COMPUTED_VALUE"""),"")</f>
        <v/>
      </c>
      <c r="AN1762" s="1" t="str">
        <f>IFERROR(__xludf.DUMMYFUNCTION("""COMPUTED_VALUE"""),"")</f>
        <v/>
      </c>
      <c r="AO1762" s="1" t="str">
        <f>IFERROR(__xludf.DUMMYFUNCTION("""COMPUTED_VALUE"""),"")</f>
        <v/>
      </c>
      <c r="AP1762" s="1" t="str">
        <f>IFERROR(__xludf.DUMMYFUNCTION("""COMPUTED_VALUE"""),"")</f>
        <v/>
      </c>
      <c r="AR1762" s="1" t="s">
        <v>25</v>
      </c>
      <c r="AS1762" s="1" t="s">
        <v>25</v>
      </c>
      <c r="AT1762" s="1" t="s">
        <v>25</v>
      </c>
      <c r="AU1762" s="1" t="s">
        <v>25</v>
      </c>
      <c r="AV1762" s="1" t="s">
        <v>25</v>
      </c>
      <c r="AY1762" s="1" t="s">
        <v>25</v>
      </c>
      <c r="AZ1762" s="1" t="s">
        <v>25</v>
      </c>
      <c r="BA1762" s="1" t="s">
        <v>25</v>
      </c>
      <c r="BB1762" s="1" t="s">
        <v>25</v>
      </c>
      <c r="BC1762" s="1" t="s">
        <v>25</v>
      </c>
      <c r="BD1762" s="1"/>
      <c r="BE1762" s="1"/>
      <c r="BF1762" s="1"/>
      <c r="BG1762" s="1"/>
      <c r="BH1762" s="1"/>
      <c r="BI1762" s="1"/>
      <c r="BJ1762" s="1"/>
      <c r="BL1762" s="1" t="s">
        <v>25</v>
      </c>
    </row>
    <row r="1763" ht="15.75" customHeight="1">
      <c r="A1763" s="1"/>
      <c r="B1763" s="1"/>
      <c r="C1763" s="1"/>
      <c r="D1763" s="1" t="s">
        <v>25</v>
      </c>
      <c r="E1763" s="1" t="s">
        <v>25</v>
      </c>
      <c r="F1763" s="1" t="s">
        <v>25</v>
      </c>
      <c r="G1763" s="1" t="s">
        <v>25</v>
      </c>
      <c r="H1763" s="1" t="s">
        <v>25</v>
      </c>
      <c r="M1763" s="1"/>
      <c r="N1763" s="1"/>
      <c r="O1763" s="1"/>
      <c r="P1763" s="1"/>
      <c r="Q1763" s="1"/>
      <c r="S1763" s="1" t="s">
        <v>25</v>
      </c>
      <c r="T1763" s="1" t="s">
        <v>25</v>
      </c>
      <c r="U1763" s="1" t="s">
        <v>25</v>
      </c>
      <c r="V1763" s="1" t="s">
        <v>25</v>
      </c>
      <c r="W1763" s="1" t="s">
        <v>25</v>
      </c>
      <c r="Y1763" s="1" t="str">
        <f>IFERROR(__xludf.DUMMYFUNCTION("UNIQUE(S1763:W1763, TRUE)"),"")</f>
        <v/>
      </c>
      <c r="AE1763" s="1" t="str">
        <f t="shared" ref="AE1763:AI1763" si="1763">IF($A1763&lt;&gt;"", COUNTIF($D1763:$H1763, "=" &amp; Y1763),"")</f>
        <v/>
      </c>
      <c r="AF1763" s="1" t="str">
        <f t="shared" si="1763"/>
        <v/>
      </c>
      <c r="AG1763" s="1" t="str">
        <f t="shared" si="1763"/>
        <v/>
      </c>
      <c r="AH1763" s="1" t="str">
        <f t="shared" si="1763"/>
        <v/>
      </c>
      <c r="AI1763" s="1" t="str">
        <f t="shared" si="1763"/>
        <v/>
      </c>
      <c r="AJ1763" s="1" t="str">
        <f t="shared" si="3"/>
        <v/>
      </c>
      <c r="AL1763" s="1" t="str">
        <f>IFERROR(__xludf.DUMMYFUNCTION("IFERROR(TRANSPOSE(SORT(TRANSPOSE(FILTER(AE1763:AI1763, AE1763:AI1763&lt;&gt;0)),1, FALSE)))"),"")</f>
        <v/>
      </c>
      <c r="AM1763" s="1" t="str">
        <f>IFERROR(__xludf.DUMMYFUNCTION("""COMPUTED_VALUE"""),"")</f>
        <v/>
      </c>
      <c r="AN1763" s="1" t="str">
        <f>IFERROR(__xludf.DUMMYFUNCTION("""COMPUTED_VALUE"""),"")</f>
        <v/>
      </c>
      <c r="AO1763" s="1" t="str">
        <f>IFERROR(__xludf.DUMMYFUNCTION("""COMPUTED_VALUE"""),"")</f>
        <v/>
      </c>
      <c r="AP1763" s="1" t="str">
        <f>IFERROR(__xludf.DUMMYFUNCTION("""COMPUTED_VALUE"""),"")</f>
        <v/>
      </c>
      <c r="AR1763" s="1" t="s">
        <v>25</v>
      </c>
      <c r="AS1763" s="1" t="s">
        <v>25</v>
      </c>
      <c r="AT1763" s="1" t="s">
        <v>25</v>
      </c>
      <c r="AU1763" s="1" t="s">
        <v>25</v>
      </c>
      <c r="AV1763" s="1" t="s">
        <v>25</v>
      </c>
      <c r="AY1763" s="1" t="s">
        <v>25</v>
      </c>
      <c r="AZ1763" s="1" t="s">
        <v>25</v>
      </c>
      <c r="BA1763" s="1" t="s">
        <v>25</v>
      </c>
      <c r="BB1763" s="1" t="s">
        <v>25</v>
      </c>
      <c r="BC1763" s="1" t="s">
        <v>25</v>
      </c>
      <c r="BD1763" s="1"/>
      <c r="BE1763" s="1"/>
      <c r="BF1763" s="1"/>
      <c r="BG1763" s="1"/>
      <c r="BH1763" s="1"/>
      <c r="BI1763" s="1"/>
      <c r="BJ1763" s="1"/>
      <c r="BL1763" s="1" t="s">
        <v>25</v>
      </c>
    </row>
    <row r="1764" ht="15.75" customHeight="1">
      <c r="A1764" s="1"/>
      <c r="B1764" s="1"/>
      <c r="C1764" s="1"/>
      <c r="D1764" s="1" t="s">
        <v>25</v>
      </c>
      <c r="E1764" s="1" t="s">
        <v>25</v>
      </c>
      <c r="F1764" s="1" t="s">
        <v>25</v>
      </c>
      <c r="G1764" s="1" t="s">
        <v>25</v>
      </c>
      <c r="H1764" s="1" t="s">
        <v>25</v>
      </c>
      <c r="M1764" s="1"/>
      <c r="N1764" s="1"/>
      <c r="O1764" s="1"/>
      <c r="P1764" s="1"/>
      <c r="Q1764" s="1"/>
      <c r="S1764" s="1" t="s">
        <v>25</v>
      </c>
      <c r="T1764" s="1" t="s">
        <v>25</v>
      </c>
      <c r="U1764" s="1" t="s">
        <v>25</v>
      </c>
      <c r="V1764" s="1" t="s">
        <v>25</v>
      </c>
      <c r="W1764" s="1" t="s">
        <v>25</v>
      </c>
      <c r="Y1764" s="1" t="str">
        <f>IFERROR(__xludf.DUMMYFUNCTION("UNIQUE(S1764:W1764, TRUE)"),"")</f>
        <v/>
      </c>
      <c r="AE1764" s="1" t="str">
        <f t="shared" ref="AE1764:AI1764" si="1764">IF($A1764&lt;&gt;"", COUNTIF($D1764:$H1764, "=" &amp; Y1764),"")</f>
        <v/>
      </c>
      <c r="AF1764" s="1" t="str">
        <f t="shared" si="1764"/>
        <v/>
      </c>
      <c r="AG1764" s="1" t="str">
        <f t="shared" si="1764"/>
        <v/>
      </c>
      <c r="AH1764" s="1" t="str">
        <f t="shared" si="1764"/>
        <v/>
      </c>
      <c r="AI1764" s="1" t="str">
        <f t="shared" si="1764"/>
        <v/>
      </c>
      <c r="AJ1764" s="1" t="str">
        <f t="shared" si="3"/>
        <v/>
      </c>
      <c r="AL1764" s="1" t="str">
        <f>IFERROR(__xludf.DUMMYFUNCTION("IFERROR(TRANSPOSE(SORT(TRANSPOSE(FILTER(AE1764:AI1764, AE1764:AI1764&lt;&gt;0)),1, FALSE)))"),"")</f>
        <v/>
      </c>
      <c r="AM1764" s="1" t="str">
        <f>IFERROR(__xludf.DUMMYFUNCTION("""COMPUTED_VALUE"""),"")</f>
        <v/>
      </c>
      <c r="AN1764" s="1" t="str">
        <f>IFERROR(__xludf.DUMMYFUNCTION("""COMPUTED_VALUE"""),"")</f>
        <v/>
      </c>
      <c r="AO1764" s="1" t="str">
        <f>IFERROR(__xludf.DUMMYFUNCTION("""COMPUTED_VALUE"""),"")</f>
        <v/>
      </c>
      <c r="AP1764" s="1" t="str">
        <f>IFERROR(__xludf.DUMMYFUNCTION("""COMPUTED_VALUE"""),"")</f>
        <v/>
      </c>
      <c r="AR1764" s="1" t="s">
        <v>25</v>
      </c>
      <c r="AS1764" s="1" t="s">
        <v>25</v>
      </c>
      <c r="AT1764" s="1" t="s">
        <v>25</v>
      </c>
      <c r="AU1764" s="1" t="s">
        <v>25</v>
      </c>
      <c r="AV1764" s="1" t="s">
        <v>25</v>
      </c>
      <c r="AY1764" s="1" t="s">
        <v>25</v>
      </c>
      <c r="AZ1764" s="1" t="s">
        <v>25</v>
      </c>
      <c r="BA1764" s="1" t="s">
        <v>25</v>
      </c>
      <c r="BB1764" s="1" t="s">
        <v>25</v>
      </c>
      <c r="BC1764" s="1" t="s">
        <v>25</v>
      </c>
      <c r="BD1764" s="1"/>
      <c r="BE1764" s="1"/>
      <c r="BF1764" s="1"/>
      <c r="BG1764" s="1"/>
      <c r="BH1764" s="1"/>
      <c r="BI1764" s="1"/>
      <c r="BJ1764" s="1"/>
      <c r="BL1764" s="1" t="s">
        <v>25</v>
      </c>
    </row>
    <row r="1765" ht="15.75" customHeight="1">
      <c r="A1765" s="1"/>
      <c r="B1765" s="1"/>
      <c r="C1765" s="1"/>
      <c r="D1765" s="1" t="s">
        <v>25</v>
      </c>
      <c r="E1765" s="1" t="s">
        <v>25</v>
      </c>
      <c r="F1765" s="1" t="s">
        <v>25</v>
      </c>
      <c r="G1765" s="1" t="s">
        <v>25</v>
      </c>
      <c r="H1765" s="1" t="s">
        <v>25</v>
      </c>
      <c r="M1765" s="1"/>
      <c r="N1765" s="1"/>
      <c r="O1765" s="1"/>
      <c r="P1765" s="1"/>
      <c r="Q1765" s="1"/>
      <c r="S1765" s="1" t="s">
        <v>25</v>
      </c>
      <c r="T1765" s="1" t="s">
        <v>25</v>
      </c>
      <c r="U1765" s="1" t="s">
        <v>25</v>
      </c>
      <c r="V1765" s="1" t="s">
        <v>25</v>
      </c>
      <c r="W1765" s="1" t="s">
        <v>25</v>
      </c>
      <c r="Y1765" s="1" t="str">
        <f>IFERROR(__xludf.DUMMYFUNCTION("UNIQUE(S1765:W1765, TRUE)"),"")</f>
        <v/>
      </c>
      <c r="AE1765" s="1" t="str">
        <f t="shared" ref="AE1765:AI1765" si="1765">IF($A1765&lt;&gt;"", COUNTIF($D1765:$H1765, "=" &amp; Y1765),"")</f>
        <v/>
      </c>
      <c r="AF1765" s="1" t="str">
        <f t="shared" si="1765"/>
        <v/>
      </c>
      <c r="AG1765" s="1" t="str">
        <f t="shared" si="1765"/>
        <v/>
      </c>
      <c r="AH1765" s="1" t="str">
        <f t="shared" si="1765"/>
        <v/>
      </c>
      <c r="AI1765" s="1" t="str">
        <f t="shared" si="1765"/>
        <v/>
      </c>
      <c r="AJ1765" s="1" t="str">
        <f t="shared" si="3"/>
        <v/>
      </c>
      <c r="AL1765" s="1" t="str">
        <f>IFERROR(__xludf.DUMMYFUNCTION("IFERROR(TRANSPOSE(SORT(TRANSPOSE(FILTER(AE1765:AI1765, AE1765:AI1765&lt;&gt;0)),1, FALSE)))"),"")</f>
        <v/>
      </c>
      <c r="AM1765" s="1" t="str">
        <f>IFERROR(__xludf.DUMMYFUNCTION("""COMPUTED_VALUE"""),"")</f>
        <v/>
      </c>
      <c r="AN1765" s="1" t="str">
        <f>IFERROR(__xludf.DUMMYFUNCTION("""COMPUTED_VALUE"""),"")</f>
        <v/>
      </c>
      <c r="AO1765" s="1" t="str">
        <f>IFERROR(__xludf.DUMMYFUNCTION("""COMPUTED_VALUE"""),"")</f>
        <v/>
      </c>
      <c r="AP1765" s="1" t="str">
        <f>IFERROR(__xludf.DUMMYFUNCTION("""COMPUTED_VALUE"""),"")</f>
        <v/>
      </c>
      <c r="AR1765" s="1" t="s">
        <v>25</v>
      </c>
      <c r="AS1765" s="1" t="s">
        <v>25</v>
      </c>
      <c r="AT1765" s="1" t="s">
        <v>25</v>
      </c>
      <c r="AU1765" s="1" t="s">
        <v>25</v>
      </c>
      <c r="AV1765" s="1" t="s">
        <v>25</v>
      </c>
      <c r="AY1765" s="1" t="s">
        <v>25</v>
      </c>
      <c r="AZ1765" s="1" t="s">
        <v>25</v>
      </c>
      <c r="BA1765" s="1" t="s">
        <v>25</v>
      </c>
      <c r="BB1765" s="1" t="s">
        <v>25</v>
      </c>
      <c r="BC1765" s="1" t="s">
        <v>25</v>
      </c>
      <c r="BD1765" s="1"/>
      <c r="BE1765" s="1"/>
      <c r="BF1765" s="1"/>
      <c r="BG1765" s="1"/>
      <c r="BH1765" s="1"/>
      <c r="BI1765" s="1"/>
      <c r="BJ1765" s="1"/>
      <c r="BL1765" s="1" t="s">
        <v>25</v>
      </c>
    </row>
    <row r="1766" ht="15.75" customHeight="1">
      <c r="A1766" s="1"/>
      <c r="B1766" s="1"/>
      <c r="C1766" s="1"/>
      <c r="D1766" s="1" t="s">
        <v>25</v>
      </c>
      <c r="E1766" s="1" t="s">
        <v>25</v>
      </c>
      <c r="F1766" s="1" t="s">
        <v>25</v>
      </c>
      <c r="G1766" s="1" t="s">
        <v>25</v>
      </c>
      <c r="H1766" s="1" t="s">
        <v>25</v>
      </c>
      <c r="M1766" s="1"/>
      <c r="N1766" s="1"/>
      <c r="O1766" s="1"/>
      <c r="P1766" s="1"/>
      <c r="Q1766" s="1"/>
      <c r="S1766" s="1" t="s">
        <v>25</v>
      </c>
      <c r="T1766" s="1" t="s">
        <v>25</v>
      </c>
      <c r="U1766" s="1" t="s">
        <v>25</v>
      </c>
      <c r="V1766" s="1" t="s">
        <v>25</v>
      </c>
      <c r="W1766" s="1" t="s">
        <v>25</v>
      </c>
      <c r="Y1766" s="1" t="str">
        <f>IFERROR(__xludf.DUMMYFUNCTION("UNIQUE(S1766:W1766, TRUE)"),"")</f>
        <v/>
      </c>
      <c r="AE1766" s="1" t="str">
        <f t="shared" ref="AE1766:AI1766" si="1766">IF($A1766&lt;&gt;"", COUNTIF($D1766:$H1766, "=" &amp; Y1766),"")</f>
        <v/>
      </c>
      <c r="AF1766" s="1" t="str">
        <f t="shared" si="1766"/>
        <v/>
      </c>
      <c r="AG1766" s="1" t="str">
        <f t="shared" si="1766"/>
        <v/>
      </c>
      <c r="AH1766" s="1" t="str">
        <f t="shared" si="1766"/>
        <v/>
      </c>
      <c r="AI1766" s="1" t="str">
        <f t="shared" si="1766"/>
        <v/>
      </c>
      <c r="AJ1766" s="1" t="str">
        <f t="shared" si="3"/>
        <v/>
      </c>
      <c r="AL1766" s="1" t="str">
        <f>IFERROR(__xludf.DUMMYFUNCTION("IFERROR(TRANSPOSE(SORT(TRANSPOSE(FILTER(AE1766:AI1766, AE1766:AI1766&lt;&gt;0)),1, FALSE)))"),"")</f>
        <v/>
      </c>
      <c r="AM1766" s="1" t="str">
        <f>IFERROR(__xludf.DUMMYFUNCTION("""COMPUTED_VALUE"""),"")</f>
        <v/>
      </c>
      <c r="AN1766" s="1" t="str">
        <f>IFERROR(__xludf.DUMMYFUNCTION("""COMPUTED_VALUE"""),"")</f>
        <v/>
      </c>
      <c r="AO1766" s="1" t="str">
        <f>IFERROR(__xludf.DUMMYFUNCTION("""COMPUTED_VALUE"""),"")</f>
        <v/>
      </c>
      <c r="AP1766" s="1" t="str">
        <f>IFERROR(__xludf.DUMMYFUNCTION("""COMPUTED_VALUE"""),"")</f>
        <v/>
      </c>
      <c r="AR1766" s="1" t="s">
        <v>25</v>
      </c>
      <c r="AS1766" s="1" t="s">
        <v>25</v>
      </c>
      <c r="AT1766" s="1" t="s">
        <v>25</v>
      </c>
      <c r="AU1766" s="1" t="s">
        <v>25</v>
      </c>
      <c r="AV1766" s="1" t="s">
        <v>25</v>
      </c>
      <c r="AY1766" s="1" t="s">
        <v>25</v>
      </c>
      <c r="AZ1766" s="1" t="s">
        <v>25</v>
      </c>
      <c r="BA1766" s="1" t="s">
        <v>25</v>
      </c>
      <c r="BB1766" s="1" t="s">
        <v>25</v>
      </c>
      <c r="BC1766" s="1" t="s">
        <v>25</v>
      </c>
      <c r="BD1766" s="1"/>
      <c r="BE1766" s="1"/>
      <c r="BF1766" s="1"/>
      <c r="BG1766" s="1"/>
      <c r="BH1766" s="1"/>
      <c r="BI1766" s="1"/>
      <c r="BJ1766" s="1"/>
      <c r="BL1766" s="1" t="s">
        <v>25</v>
      </c>
    </row>
    <row r="1767" ht="15.75" customHeight="1">
      <c r="A1767" s="1"/>
      <c r="B1767" s="1"/>
      <c r="C1767" s="1"/>
      <c r="D1767" s="1" t="s">
        <v>25</v>
      </c>
      <c r="E1767" s="1" t="s">
        <v>25</v>
      </c>
      <c r="F1767" s="1" t="s">
        <v>25</v>
      </c>
      <c r="G1767" s="1" t="s">
        <v>25</v>
      </c>
      <c r="H1767" s="1" t="s">
        <v>25</v>
      </c>
      <c r="M1767" s="1"/>
      <c r="N1767" s="1"/>
      <c r="O1767" s="1"/>
      <c r="P1767" s="1"/>
      <c r="Q1767" s="1"/>
      <c r="S1767" s="1" t="s">
        <v>25</v>
      </c>
      <c r="T1767" s="1" t="s">
        <v>25</v>
      </c>
      <c r="U1767" s="1" t="s">
        <v>25</v>
      </c>
      <c r="V1767" s="1" t="s">
        <v>25</v>
      </c>
      <c r="W1767" s="1" t="s">
        <v>25</v>
      </c>
      <c r="Y1767" s="1" t="str">
        <f>IFERROR(__xludf.DUMMYFUNCTION("UNIQUE(S1767:W1767, TRUE)"),"")</f>
        <v/>
      </c>
      <c r="AE1767" s="1" t="str">
        <f t="shared" ref="AE1767:AI1767" si="1767">IF($A1767&lt;&gt;"", COUNTIF($D1767:$H1767, "=" &amp; Y1767),"")</f>
        <v/>
      </c>
      <c r="AF1767" s="1" t="str">
        <f t="shared" si="1767"/>
        <v/>
      </c>
      <c r="AG1767" s="1" t="str">
        <f t="shared" si="1767"/>
        <v/>
      </c>
      <c r="AH1767" s="1" t="str">
        <f t="shared" si="1767"/>
        <v/>
      </c>
      <c r="AI1767" s="1" t="str">
        <f t="shared" si="1767"/>
        <v/>
      </c>
      <c r="AJ1767" s="1" t="str">
        <f t="shared" si="3"/>
        <v/>
      </c>
      <c r="AL1767" s="1" t="str">
        <f>IFERROR(__xludf.DUMMYFUNCTION("IFERROR(TRANSPOSE(SORT(TRANSPOSE(FILTER(AE1767:AI1767, AE1767:AI1767&lt;&gt;0)),1, FALSE)))"),"")</f>
        <v/>
      </c>
      <c r="AM1767" s="1" t="str">
        <f>IFERROR(__xludf.DUMMYFUNCTION("""COMPUTED_VALUE"""),"")</f>
        <v/>
      </c>
      <c r="AN1767" s="1" t="str">
        <f>IFERROR(__xludf.DUMMYFUNCTION("""COMPUTED_VALUE"""),"")</f>
        <v/>
      </c>
      <c r="AO1767" s="1" t="str">
        <f>IFERROR(__xludf.DUMMYFUNCTION("""COMPUTED_VALUE"""),"")</f>
        <v/>
      </c>
      <c r="AP1767" s="1" t="str">
        <f>IFERROR(__xludf.DUMMYFUNCTION("""COMPUTED_VALUE"""),"")</f>
        <v/>
      </c>
      <c r="AR1767" s="1" t="s">
        <v>25</v>
      </c>
      <c r="AS1767" s="1" t="s">
        <v>25</v>
      </c>
      <c r="AT1767" s="1" t="s">
        <v>25</v>
      </c>
      <c r="AU1767" s="1" t="s">
        <v>25</v>
      </c>
      <c r="AV1767" s="1" t="s">
        <v>25</v>
      </c>
      <c r="AY1767" s="1" t="s">
        <v>25</v>
      </c>
      <c r="AZ1767" s="1" t="s">
        <v>25</v>
      </c>
      <c r="BA1767" s="1" t="s">
        <v>25</v>
      </c>
      <c r="BB1767" s="1" t="s">
        <v>25</v>
      </c>
      <c r="BC1767" s="1" t="s">
        <v>25</v>
      </c>
      <c r="BD1767" s="1"/>
      <c r="BE1767" s="1"/>
      <c r="BF1767" s="1"/>
      <c r="BG1767" s="1"/>
      <c r="BH1767" s="1"/>
      <c r="BI1767" s="1"/>
      <c r="BJ1767" s="1"/>
      <c r="BL1767" s="1" t="s">
        <v>25</v>
      </c>
    </row>
    <row r="1768" ht="15.75" customHeight="1">
      <c r="A1768" s="1"/>
      <c r="B1768" s="1"/>
      <c r="C1768" s="1"/>
      <c r="D1768" s="1" t="s">
        <v>25</v>
      </c>
      <c r="E1768" s="1" t="s">
        <v>25</v>
      </c>
      <c r="F1768" s="1" t="s">
        <v>25</v>
      </c>
      <c r="G1768" s="1" t="s">
        <v>25</v>
      </c>
      <c r="H1768" s="1" t="s">
        <v>25</v>
      </c>
      <c r="M1768" s="1"/>
      <c r="N1768" s="1"/>
      <c r="O1768" s="1"/>
      <c r="P1768" s="1"/>
      <c r="Q1768" s="1"/>
      <c r="S1768" s="1" t="s">
        <v>25</v>
      </c>
      <c r="T1768" s="1" t="s">
        <v>25</v>
      </c>
      <c r="U1768" s="1" t="s">
        <v>25</v>
      </c>
      <c r="V1768" s="1" t="s">
        <v>25</v>
      </c>
      <c r="W1768" s="1" t="s">
        <v>25</v>
      </c>
      <c r="Y1768" s="1" t="str">
        <f>IFERROR(__xludf.DUMMYFUNCTION("UNIQUE(S1768:W1768, TRUE)"),"")</f>
        <v/>
      </c>
      <c r="AE1768" s="1" t="str">
        <f t="shared" ref="AE1768:AI1768" si="1768">IF($A1768&lt;&gt;"", COUNTIF($D1768:$H1768, "=" &amp; Y1768),"")</f>
        <v/>
      </c>
      <c r="AF1768" s="1" t="str">
        <f t="shared" si="1768"/>
        <v/>
      </c>
      <c r="AG1768" s="1" t="str">
        <f t="shared" si="1768"/>
        <v/>
      </c>
      <c r="AH1768" s="1" t="str">
        <f t="shared" si="1768"/>
        <v/>
      </c>
      <c r="AI1768" s="1" t="str">
        <f t="shared" si="1768"/>
        <v/>
      </c>
      <c r="AJ1768" s="1" t="str">
        <f t="shared" si="3"/>
        <v/>
      </c>
      <c r="AL1768" s="1" t="str">
        <f>IFERROR(__xludf.DUMMYFUNCTION("IFERROR(TRANSPOSE(SORT(TRANSPOSE(FILTER(AE1768:AI1768, AE1768:AI1768&lt;&gt;0)),1, FALSE)))"),"")</f>
        <v/>
      </c>
      <c r="AM1768" s="1" t="str">
        <f>IFERROR(__xludf.DUMMYFUNCTION("""COMPUTED_VALUE"""),"")</f>
        <v/>
      </c>
      <c r="AN1768" s="1" t="str">
        <f>IFERROR(__xludf.DUMMYFUNCTION("""COMPUTED_VALUE"""),"")</f>
        <v/>
      </c>
      <c r="AO1768" s="1" t="str">
        <f>IFERROR(__xludf.DUMMYFUNCTION("""COMPUTED_VALUE"""),"")</f>
        <v/>
      </c>
      <c r="AP1768" s="1" t="str">
        <f>IFERROR(__xludf.DUMMYFUNCTION("""COMPUTED_VALUE"""),"")</f>
        <v/>
      </c>
      <c r="AR1768" s="1" t="s">
        <v>25</v>
      </c>
      <c r="AS1768" s="1" t="s">
        <v>25</v>
      </c>
      <c r="AT1768" s="1" t="s">
        <v>25</v>
      </c>
      <c r="AU1768" s="1" t="s">
        <v>25</v>
      </c>
      <c r="AV1768" s="1" t="s">
        <v>25</v>
      </c>
      <c r="AY1768" s="1" t="s">
        <v>25</v>
      </c>
      <c r="AZ1768" s="1" t="s">
        <v>25</v>
      </c>
      <c r="BA1768" s="1" t="s">
        <v>25</v>
      </c>
      <c r="BB1768" s="1" t="s">
        <v>25</v>
      </c>
      <c r="BC1768" s="1" t="s">
        <v>25</v>
      </c>
      <c r="BD1768" s="1"/>
      <c r="BE1768" s="1"/>
      <c r="BF1768" s="1"/>
      <c r="BG1768" s="1"/>
      <c r="BH1768" s="1"/>
      <c r="BI1768" s="1"/>
      <c r="BJ1768" s="1"/>
      <c r="BL1768" s="1" t="s">
        <v>25</v>
      </c>
    </row>
    <row r="1769" ht="15.75" customHeight="1">
      <c r="A1769" s="1"/>
      <c r="B1769" s="1"/>
      <c r="C1769" s="1"/>
      <c r="D1769" s="1" t="s">
        <v>25</v>
      </c>
      <c r="E1769" s="1" t="s">
        <v>25</v>
      </c>
      <c r="F1769" s="1" t="s">
        <v>25</v>
      </c>
      <c r="G1769" s="1" t="s">
        <v>25</v>
      </c>
      <c r="H1769" s="1" t="s">
        <v>25</v>
      </c>
      <c r="M1769" s="1"/>
      <c r="N1769" s="1"/>
      <c r="O1769" s="1"/>
      <c r="P1769" s="1"/>
      <c r="Q1769" s="1"/>
      <c r="S1769" s="1" t="s">
        <v>25</v>
      </c>
      <c r="T1769" s="1" t="s">
        <v>25</v>
      </c>
      <c r="U1769" s="1" t="s">
        <v>25</v>
      </c>
      <c r="V1769" s="1" t="s">
        <v>25</v>
      </c>
      <c r="W1769" s="1" t="s">
        <v>25</v>
      </c>
      <c r="Y1769" s="1" t="str">
        <f>IFERROR(__xludf.DUMMYFUNCTION("UNIQUE(S1769:W1769, TRUE)"),"")</f>
        <v/>
      </c>
      <c r="AE1769" s="1" t="str">
        <f t="shared" ref="AE1769:AI1769" si="1769">IF($A1769&lt;&gt;"", COUNTIF($D1769:$H1769, "=" &amp; Y1769),"")</f>
        <v/>
      </c>
      <c r="AF1769" s="1" t="str">
        <f t="shared" si="1769"/>
        <v/>
      </c>
      <c r="AG1769" s="1" t="str">
        <f t="shared" si="1769"/>
        <v/>
      </c>
      <c r="AH1769" s="1" t="str">
        <f t="shared" si="1769"/>
        <v/>
      </c>
      <c r="AI1769" s="1" t="str">
        <f t="shared" si="1769"/>
        <v/>
      </c>
      <c r="AJ1769" s="1" t="str">
        <f t="shared" si="3"/>
        <v/>
      </c>
      <c r="AL1769" s="1" t="str">
        <f>IFERROR(__xludf.DUMMYFUNCTION("IFERROR(TRANSPOSE(SORT(TRANSPOSE(FILTER(AE1769:AI1769, AE1769:AI1769&lt;&gt;0)),1, FALSE)))"),"")</f>
        <v/>
      </c>
      <c r="AM1769" s="1" t="str">
        <f>IFERROR(__xludf.DUMMYFUNCTION("""COMPUTED_VALUE"""),"")</f>
        <v/>
      </c>
      <c r="AN1769" s="1" t="str">
        <f>IFERROR(__xludf.DUMMYFUNCTION("""COMPUTED_VALUE"""),"")</f>
        <v/>
      </c>
      <c r="AO1769" s="1" t="str">
        <f>IFERROR(__xludf.DUMMYFUNCTION("""COMPUTED_VALUE"""),"")</f>
        <v/>
      </c>
      <c r="AP1769" s="1" t="str">
        <f>IFERROR(__xludf.DUMMYFUNCTION("""COMPUTED_VALUE"""),"")</f>
        <v/>
      </c>
      <c r="AR1769" s="1" t="s">
        <v>25</v>
      </c>
      <c r="AS1769" s="1" t="s">
        <v>25</v>
      </c>
      <c r="AT1769" s="1" t="s">
        <v>25</v>
      </c>
      <c r="AU1769" s="1" t="s">
        <v>25</v>
      </c>
      <c r="AV1769" s="1" t="s">
        <v>25</v>
      </c>
      <c r="AY1769" s="1" t="s">
        <v>25</v>
      </c>
      <c r="AZ1769" s="1" t="s">
        <v>25</v>
      </c>
      <c r="BA1769" s="1" t="s">
        <v>25</v>
      </c>
      <c r="BB1769" s="1" t="s">
        <v>25</v>
      </c>
      <c r="BC1769" s="1" t="s">
        <v>25</v>
      </c>
      <c r="BD1769" s="1"/>
      <c r="BE1769" s="1"/>
      <c r="BF1769" s="1"/>
      <c r="BG1769" s="1"/>
      <c r="BH1769" s="1"/>
      <c r="BI1769" s="1"/>
      <c r="BJ1769" s="1"/>
      <c r="BL1769" s="1" t="s">
        <v>25</v>
      </c>
    </row>
    <row r="1770" ht="15.75" customHeight="1">
      <c r="A1770" s="1"/>
      <c r="B1770" s="1"/>
      <c r="C1770" s="1"/>
      <c r="D1770" s="1" t="s">
        <v>25</v>
      </c>
      <c r="E1770" s="1" t="s">
        <v>25</v>
      </c>
      <c r="F1770" s="1" t="s">
        <v>25</v>
      </c>
      <c r="G1770" s="1" t="s">
        <v>25</v>
      </c>
      <c r="H1770" s="1" t="s">
        <v>25</v>
      </c>
      <c r="M1770" s="1"/>
      <c r="N1770" s="1"/>
      <c r="O1770" s="1"/>
      <c r="P1770" s="1"/>
      <c r="Q1770" s="1"/>
      <c r="S1770" s="1" t="s">
        <v>25</v>
      </c>
      <c r="T1770" s="1" t="s">
        <v>25</v>
      </c>
      <c r="U1770" s="1" t="s">
        <v>25</v>
      </c>
      <c r="V1770" s="1" t="s">
        <v>25</v>
      </c>
      <c r="W1770" s="1" t="s">
        <v>25</v>
      </c>
      <c r="Y1770" s="1" t="str">
        <f>IFERROR(__xludf.DUMMYFUNCTION("UNIQUE(S1770:W1770, TRUE)"),"")</f>
        <v/>
      </c>
      <c r="AE1770" s="1" t="str">
        <f t="shared" ref="AE1770:AI1770" si="1770">IF($A1770&lt;&gt;"", COUNTIF($D1770:$H1770, "=" &amp; Y1770),"")</f>
        <v/>
      </c>
      <c r="AF1770" s="1" t="str">
        <f t="shared" si="1770"/>
        <v/>
      </c>
      <c r="AG1770" s="1" t="str">
        <f t="shared" si="1770"/>
        <v/>
      </c>
      <c r="AH1770" s="1" t="str">
        <f t="shared" si="1770"/>
        <v/>
      </c>
      <c r="AI1770" s="1" t="str">
        <f t="shared" si="1770"/>
        <v/>
      </c>
      <c r="AJ1770" s="1" t="str">
        <f t="shared" si="3"/>
        <v/>
      </c>
      <c r="AL1770" s="1" t="str">
        <f>IFERROR(__xludf.DUMMYFUNCTION("IFERROR(TRANSPOSE(SORT(TRANSPOSE(FILTER(AE1770:AI1770, AE1770:AI1770&lt;&gt;0)),1, FALSE)))"),"")</f>
        <v/>
      </c>
      <c r="AM1770" s="1" t="str">
        <f>IFERROR(__xludf.DUMMYFUNCTION("""COMPUTED_VALUE"""),"")</f>
        <v/>
      </c>
      <c r="AN1770" s="1" t="str">
        <f>IFERROR(__xludf.DUMMYFUNCTION("""COMPUTED_VALUE"""),"")</f>
        <v/>
      </c>
      <c r="AO1770" s="1" t="str">
        <f>IFERROR(__xludf.DUMMYFUNCTION("""COMPUTED_VALUE"""),"")</f>
        <v/>
      </c>
      <c r="AP1770" s="1" t="str">
        <f>IFERROR(__xludf.DUMMYFUNCTION("""COMPUTED_VALUE"""),"")</f>
        <v/>
      </c>
      <c r="AR1770" s="1" t="s">
        <v>25</v>
      </c>
      <c r="AS1770" s="1" t="s">
        <v>25</v>
      </c>
      <c r="AT1770" s="1" t="s">
        <v>25</v>
      </c>
      <c r="AU1770" s="1" t="s">
        <v>25</v>
      </c>
      <c r="AV1770" s="1" t="s">
        <v>25</v>
      </c>
      <c r="AY1770" s="1" t="s">
        <v>25</v>
      </c>
      <c r="AZ1770" s="1" t="s">
        <v>25</v>
      </c>
      <c r="BA1770" s="1" t="s">
        <v>25</v>
      </c>
      <c r="BB1770" s="1" t="s">
        <v>25</v>
      </c>
      <c r="BC1770" s="1" t="s">
        <v>25</v>
      </c>
      <c r="BD1770" s="1"/>
      <c r="BE1770" s="1"/>
      <c r="BF1770" s="1"/>
      <c r="BG1770" s="1"/>
      <c r="BH1770" s="1"/>
      <c r="BI1770" s="1"/>
      <c r="BJ1770" s="1"/>
      <c r="BL1770" s="1" t="s">
        <v>25</v>
      </c>
    </row>
    <row r="1771" ht="15.75" customHeight="1">
      <c r="A1771" s="1"/>
      <c r="B1771" s="1"/>
      <c r="C1771" s="1"/>
      <c r="D1771" s="1" t="s">
        <v>25</v>
      </c>
      <c r="E1771" s="1" t="s">
        <v>25</v>
      </c>
      <c r="F1771" s="1" t="s">
        <v>25</v>
      </c>
      <c r="G1771" s="1" t="s">
        <v>25</v>
      </c>
      <c r="H1771" s="1" t="s">
        <v>25</v>
      </c>
      <c r="M1771" s="1"/>
      <c r="N1771" s="1"/>
      <c r="O1771" s="1"/>
      <c r="P1771" s="1"/>
      <c r="Q1771" s="1"/>
      <c r="S1771" s="1" t="s">
        <v>25</v>
      </c>
      <c r="T1771" s="1" t="s">
        <v>25</v>
      </c>
      <c r="U1771" s="1" t="s">
        <v>25</v>
      </c>
      <c r="V1771" s="1" t="s">
        <v>25</v>
      </c>
      <c r="W1771" s="1" t="s">
        <v>25</v>
      </c>
      <c r="Y1771" s="1" t="str">
        <f>IFERROR(__xludf.DUMMYFUNCTION("UNIQUE(S1771:W1771, TRUE)"),"")</f>
        <v/>
      </c>
      <c r="AE1771" s="1" t="str">
        <f t="shared" ref="AE1771:AI1771" si="1771">IF($A1771&lt;&gt;"", COUNTIF($D1771:$H1771, "=" &amp; Y1771),"")</f>
        <v/>
      </c>
      <c r="AF1771" s="1" t="str">
        <f t="shared" si="1771"/>
        <v/>
      </c>
      <c r="AG1771" s="1" t="str">
        <f t="shared" si="1771"/>
        <v/>
      </c>
      <c r="AH1771" s="1" t="str">
        <f t="shared" si="1771"/>
        <v/>
      </c>
      <c r="AI1771" s="1" t="str">
        <f t="shared" si="1771"/>
        <v/>
      </c>
      <c r="AJ1771" s="1" t="str">
        <f t="shared" si="3"/>
        <v/>
      </c>
      <c r="AL1771" s="1" t="str">
        <f>IFERROR(__xludf.DUMMYFUNCTION("IFERROR(TRANSPOSE(SORT(TRANSPOSE(FILTER(AE1771:AI1771, AE1771:AI1771&lt;&gt;0)),1, FALSE)))"),"")</f>
        <v/>
      </c>
      <c r="AM1771" s="1" t="str">
        <f>IFERROR(__xludf.DUMMYFUNCTION("""COMPUTED_VALUE"""),"")</f>
        <v/>
      </c>
      <c r="AN1771" s="1" t="str">
        <f>IFERROR(__xludf.DUMMYFUNCTION("""COMPUTED_VALUE"""),"")</f>
        <v/>
      </c>
      <c r="AO1771" s="1" t="str">
        <f>IFERROR(__xludf.DUMMYFUNCTION("""COMPUTED_VALUE"""),"")</f>
        <v/>
      </c>
      <c r="AP1771" s="1" t="str">
        <f>IFERROR(__xludf.DUMMYFUNCTION("""COMPUTED_VALUE"""),"")</f>
        <v/>
      </c>
      <c r="AR1771" s="1" t="s">
        <v>25</v>
      </c>
      <c r="AS1771" s="1" t="s">
        <v>25</v>
      </c>
      <c r="AT1771" s="1" t="s">
        <v>25</v>
      </c>
      <c r="AU1771" s="1" t="s">
        <v>25</v>
      </c>
      <c r="AV1771" s="1" t="s">
        <v>25</v>
      </c>
      <c r="AY1771" s="1" t="s">
        <v>25</v>
      </c>
      <c r="AZ1771" s="1" t="s">
        <v>25</v>
      </c>
      <c r="BA1771" s="1" t="s">
        <v>25</v>
      </c>
      <c r="BB1771" s="1" t="s">
        <v>25</v>
      </c>
      <c r="BC1771" s="1" t="s">
        <v>25</v>
      </c>
      <c r="BD1771" s="1"/>
      <c r="BE1771" s="1"/>
      <c r="BF1771" s="1"/>
      <c r="BG1771" s="1"/>
      <c r="BH1771" s="1"/>
      <c r="BI1771" s="1"/>
      <c r="BJ1771" s="1"/>
      <c r="BL1771" s="1" t="s">
        <v>25</v>
      </c>
    </row>
    <row r="1772" ht="15.75" customHeight="1">
      <c r="A1772" s="1"/>
      <c r="B1772" s="1"/>
      <c r="C1772" s="1"/>
      <c r="D1772" s="1" t="s">
        <v>25</v>
      </c>
      <c r="E1772" s="1" t="s">
        <v>25</v>
      </c>
      <c r="F1772" s="1" t="s">
        <v>25</v>
      </c>
      <c r="G1772" s="1" t="s">
        <v>25</v>
      </c>
      <c r="H1772" s="1" t="s">
        <v>25</v>
      </c>
      <c r="M1772" s="1"/>
      <c r="N1772" s="1"/>
      <c r="O1772" s="1"/>
      <c r="P1772" s="1"/>
      <c r="Q1772" s="1"/>
      <c r="S1772" s="1" t="s">
        <v>25</v>
      </c>
      <c r="T1772" s="1" t="s">
        <v>25</v>
      </c>
      <c r="U1772" s="1" t="s">
        <v>25</v>
      </c>
      <c r="V1772" s="1" t="s">
        <v>25</v>
      </c>
      <c r="W1772" s="1" t="s">
        <v>25</v>
      </c>
      <c r="Y1772" s="1" t="str">
        <f>IFERROR(__xludf.DUMMYFUNCTION("UNIQUE(S1772:W1772, TRUE)"),"")</f>
        <v/>
      </c>
      <c r="AE1772" s="1" t="str">
        <f t="shared" ref="AE1772:AI1772" si="1772">IF($A1772&lt;&gt;"", COUNTIF($D1772:$H1772, "=" &amp; Y1772),"")</f>
        <v/>
      </c>
      <c r="AF1772" s="1" t="str">
        <f t="shared" si="1772"/>
        <v/>
      </c>
      <c r="AG1772" s="1" t="str">
        <f t="shared" si="1772"/>
        <v/>
      </c>
      <c r="AH1772" s="1" t="str">
        <f t="shared" si="1772"/>
        <v/>
      </c>
      <c r="AI1772" s="1" t="str">
        <f t="shared" si="1772"/>
        <v/>
      </c>
      <c r="AJ1772" s="1" t="str">
        <f t="shared" si="3"/>
        <v/>
      </c>
      <c r="AL1772" s="1" t="str">
        <f>IFERROR(__xludf.DUMMYFUNCTION("IFERROR(TRANSPOSE(SORT(TRANSPOSE(FILTER(AE1772:AI1772, AE1772:AI1772&lt;&gt;0)),1, FALSE)))"),"")</f>
        <v/>
      </c>
      <c r="AM1772" s="1" t="str">
        <f>IFERROR(__xludf.DUMMYFUNCTION("""COMPUTED_VALUE"""),"")</f>
        <v/>
      </c>
      <c r="AN1772" s="1" t="str">
        <f>IFERROR(__xludf.DUMMYFUNCTION("""COMPUTED_VALUE"""),"")</f>
        <v/>
      </c>
      <c r="AO1772" s="1" t="str">
        <f>IFERROR(__xludf.DUMMYFUNCTION("""COMPUTED_VALUE"""),"")</f>
        <v/>
      </c>
      <c r="AP1772" s="1" t="str">
        <f>IFERROR(__xludf.DUMMYFUNCTION("""COMPUTED_VALUE"""),"")</f>
        <v/>
      </c>
      <c r="AR1772" s="1" t="s">
        <v>25</v>
      </c>
      <c r="AS1772" s="1" t="s">
        <v>25</v>
      </c>
      <c r="AT1772" s="1" t="s">
        <v>25</v>
      </c>
      <c r="AU1772" s="1" t="s">
        <v>25</v>
      </c>
      <c r="AV1772" s="1" t="s">
        <v>25</v>
      </c>
      <c r="AY1772" s="1" t="s">
        <v>25</v>
      </c>
      <c r="AZ1772" s="1" t="s">
        <v>25</v>
      </c>
      <c r="BA1772" s="1" t="s">
        <v>25</v>
      </c>
      <c r="BB1772" s="1" t="s">
        <v>25</v>
      </c>
      <c r="BC1772" s="1" t="s">
        <v>25</v>
      </c>
      <c r="BD1772" s="1"/>
      <c r="BE1772" s="1"/>
      <c r="BF1772" s="1"/>
      <c r="BG1772" s="1"/>
      <c r="BH1772" s="1"/>
      <c r="BI1772" s="1"/>
      <c r="BJ1772" s="1"/>
      <c r="BL1772" s="1" t="s">
        <v>25</v>
      </c>
    </row>
    <row r="1773" ht="15.75" customHeight="1">
      <c r="A1773" s="1"/>
      <c r="B1773" s="1"/>
      <c r="C1773" s="1"/>
      <c r="D1773" s="1" t="s">
        <v>25</v>
      </c>
      <c r="E1773" s="1" t="s">
        <v>25</v>
      </c>
      <c r="F1773" s="1" t="s">
        <v>25</v>
      </c>
      <c r="G1773" s="1" t="s">
        <v>25</v>
      </c>
      <c r="H1773" s="1" t="s">
        <v>25</v>
      </c>
      <c r="M1773" s="1"/>
      <c r="N1773" s="1"/>
      <c r="O1773" s="1"/>
      <c r="P1773" s="1"/>
      <c r="Q1773" s="1"/>
      <c r="S1773" s="1" t="s">
        <v>25</v>
      </c>
      <c r="T1773" s="1" t="s">
        <v>25</v>
      </c>
      <c r="U1773" s="1" t="s">
        <v>25</v>
      </c>
      <c r="V1773" s="1" t="s">
        <v>25</v>
      </c>
      <c r="W1773" s="1" t="s">
        <v>25</v>
      </c>
      <c r="Y1773" s="1" t="str">
        <f>IFERROR(__xludf.DUMMYFUNCTION("UNIQUE(S1773:W1773, TRUE)"),"")</f>
        <v/>
      </c>
      <c r="AE1773" s="1" t="str">
        <f t="shared" ref="AE1773:AI1773" si="1773">IF($A1773&lt;&gt;"", COUNTIF($D1773:$H1773, "=" &amp; Y1773),"")</f>
        <v/>
      </c>
      <c r="AF1773" s="1" t="str">
        <f t="shared" si="1773"/>
        <v/>
      </c>
      <c r="AG1773" s="1" t="str">
        <f t="shared" si="1773"/>
        <v/>
      </c>
      <c r="AH1773" s="1" t="str">
        <f t="shared" si="1773"/>
        <v/>
      </c>
      <c r="AI1773" s="1" t="str">
        <f t="shared" si="1773"/>
        <v/>
      </c>
      <c r="AJ1773" s="1" t="str">
        <f t="shared" si="3"/>
        <v/>
      </c>
      <c r="AL1773" s="1" t="str">
        <f>IFERROR(__xludf.DUMMYFUNCTION("IFERROR(TRANSPOSE(SORT(TRANSPOSE(FILTER(AE1773:AI1773, AE1773:AI1773&lt;&gt;0)),1, FALSE)))"),"")</f>
        <v/>
      </c>
      <c r="AM1773" s="1" t="str">
        <f>IFERROR(__xludf.DUMMYFUNCTION("""COMPUTED_VALUE"""),"")</f>
        <v/>
      </c>
      <c r="AN1773" s="1" t="str">
        <f>IFERROR(__xludf.DUMMYFUNCTION("""COMPUTED_VALUE"""),"")</f>
        <v/>
      </c>
      <c r="AO1773" s="1" t="str">
        <f>IFERROR(__xludf.DUMMYFUNCTION("""COMPUTED_VALUE"""),"")</f>
        <v/>
      </c>
      <c r="AP1773" s="1" t="str">
        <f>IFERROR(__xludf.DUMMYFUNCTION("""COMPUTED_VALUE"""),"")</f>
        <v/>
      </c>
      <c r="AR1773" s="1" t="s">
        <v>25</v>
      </c>
      <c r="AS1773" s="1" t="s">
        <v>25</v>
      </c>
      <c r="AT1773" s="1" t="s">
        <v>25</v>
      </c>
      <c r="AU1773" s="1" t="s">
        <v>25</v>
      </c>
      <c r="AV1773" s="1" t="s">
        <v>25</v>
      </c>
      <c r="AY1773" s="1" t="s">
        <v>25</v>
      </c>
      <c r="AZ1773" s="1" t="s">
        <v>25</v>
      </c>
      <c r="BA1773" s="1" t="s">
        <v>25</v>
      </c>
      <c r="BB1773" s="1" t="s">
        <v>25</v>
      </c>
      <c r="BC1773" s="1" t="s">
        <v>25</v>
      </c>
      <c r="BD1773" s="1"/>
      <c r="BE1773" s="1"/>
      <c r="BF1773" s="1"/>
      <c r="BG1773" s="1"/>
      <c r="BH1773" s="1"/>
      <c r="BI1773" s="1"/>
      <c r="BJ1773" s="1"/>
      <c r="BL1773" s="1" t="s">
        <v>25</v>
      </c>
    </row>
    <row r="1774" ht="15.75" customHeight="1">
      <c r="A1774" s="1"/>
      <c r="B1774" s="1"/>
      <c r="C1774" s="1"/>
      <c r="D1774" s="1" t="s">
        <v>25</v>
      </c>
      <c r="E1774" s="1" t="s">
        <v>25</v>
      </c>
      <c r="F1774" s="1" t="s">
        <v>25</v>
      </c>
      <c r="G1774" s="1" t="s">
        <v>25</v>
      </c>
      <c r="H1774" s="1" t="s">
        <v>25</v>
      </c>
      <c r="M1774" s="1"/>
      <c r="N1774" s="1"/>
      <c r="O1774" s="1"/>
      <c r="P1774" s="1"/>
      <c r="Q1774" s="1"/>
      <c r="S1774" s="1" t="s">
        <v>25</v>
      </c>
      <c r="T1774" s="1" t="s">
        <v>25</v>
      </c>
      <c r="U1774" s="1" t="s">
        <v>25</v>
      </c>
      <c r="V1774" s="1" t="s">
        <v>25</v>
      </c>
      <c r="W1774" s="1" t="s">
        <v>25</v>
      </c>
      <c r="Y1774" s="1" t="str">
        <f>IFERROR(__xludf.DUMMYFUNCTION("UNIQUE(S1774:W1774, TRUE)"),"")</f>
        <v/>
      </c>
      <c r="AE1774" s="1" t="str">
        <f t="shared" ref="AE1774:AI1774" si="1774">IF($A1774&lt;&gt;"", COUNTIF($D1774:$H1774, "=" &amp; Y1774),"")</f>
        <v/>
      </c>
      <c r="AF1774" s="1" t="str">
        <f t="shared" si="1774"/>
        <v/>
      </c>
      <c r="AG1774" s="1" t="str">
        <f t="shared" si="1774"/>
        <v/>
      </c>
      <c r="AH1774" s="1" t="str">
        <f t="shared" si="1774"/>
        <v/>
      </c>
      <c r="AI1774" s="1" t="str">
        <f t="shared" si="1774"/>
        <v/>
      </c>
      <c r="AJ1774" s="1" t="str">
        <f t="shared" si="3"/>
        <v/>
      </c>
      <c r="AL1774" s="1" t="str">
        <f>IFERROR(__xludf.DUMMYFUNCTION("IFERROR(TRANSPOSE(SORT(TRANSPOSE(FILTER(AE1774:AI1774, AE1774:AI1774&lt;&gt;0)),1, FALSE)))"),"")</f>
        <v/>
      </c>
      <c r="AM1774" s="1" t="str">
        <f>IFERROR(__xludf.DUMMYFUNCTION("""COMPUTED_VALUE"""),"")</f>
        <v/>
      </c>
      <c r="AN1774" s="1" t="str">
        <f>IFERROR(__xludf.DUMMYFUNCTION("""COMPUTED_VALUE"""),"")</f>
        <v/>
      </c>
      <c r="AO1774" s="1" t="str">
        <f>IFERROR(__xludf.DUMMYFUNCTION("""COMPUTED_VALUE"""),"")</f>
        <v/>
      </c>
      <c r="AP1774" s="1" t="str">
        <f>IFERROR(__xludf.DUMMYFUNCTION("""COMPUTED_VALUE"""),"")</f>
        <v/>
      </c>
      <c r="AR1774" s="1" t="s">
        <v>25</v>
      </c>
      <c r="AS1774" s="1" t="s">
        <v>25</v>
      </c>
      <c r="AT1774" s="1" t="s">
        <v>25</v>
      </c>
      <c r="AU1774" s="1" t="s">
        <v>25</v>
      </c>
      <c r="AV1774" s="1" t="s">
        <v>25</v>
      </c>
      <c r="AY1774" s="1" t="s">
        <v>25</v>
      </c>
      <c r="AZ1774" s="1" t="s">
        <v>25</v>
      </c>
      <c r="BA1774" s="1" t="s">
        <v>25</v>
      </c>
      <c r="BB1774" s="1" t="s">
        <v>25</v>
      </c>
      <c r="BC1774" s="1" t="s">
        <v>25</v>
      </c>
      <c r="BD1774" s="1"/>
      <c r="BE1774" s="1"/>
      <c r="BF1774" s="1"/>
      <c r="BG1774" s="1"/>
      <c r="BH1774" s="1"/>
      <c r="BI1774" s="1"/>
      <c r="BJ1774" s="1"/>
      <c r="BL1774" s="1" t="s">
        <v>25</v>
      </c>
    </row>
    <row r="1775" ht="15.75" customHeight="1">
      <c r="A1775" s="1"/>
      <c r="B1775" s="1"/>
      <c r="C1775" s="1"/>
      <c r="D1775" s="1" t="s">
        <v>25</v>
      </c>
      <c r="E1775" s="1" t="s">
        <v>25</v>
      </c>
      <c r="F1775" s="1" t="s">
        <v>25</v>
      </c>
      <c r="G1775" s="1" t="s">
        <v>25</v>
      </c>
      <c r="H1775" s="1" t="s">
        <v>25</v>
      </c>
      <c r="M1775" s="1"/>
      <c r="N1775" s="1"/>
      <c r="O1775" s="1"/>
      <c r="P1775" s="1"/>
      <c r="Q1775" s="1"/>
      <c r="S1775" s="1" t="s">
        <v>25</v>
      </c>
      <c r="T1775" s="1" t="s">
        <v>25</v>
      </c>
      <c r="U1775" s="1" t="s">
        <v>25</v>
      </c>
      <c r="V1775" s="1" t="s">
        <v>25</v>
      </c>
      <c r="W1775" s="1" t="s">
        <v>25</v>
      </c>
      <c r="Y1775" s="1" t="str">
        <f>IFERROR(__xludf.DUMMYFUNCTION("UNIQUE(S1775:W1775, TRUE)"),"")</f>
        <v/>
      </c>
      <c r="AE1775" s="1" t="str">
        <f t="shared" ref="AE1775:AI1775" si="1775">IF($A1775&lt;&gt;"", COUNTIF($D1775:$H1775, "=" &amp; Y1775),"")</f>
        <v/>
      </c>
      <c r="AF1775" s="1" t="str">
        <f t="shared" si="1775"/>
        <v/>
      </c>
      <c r="AG1775" s="1" t="str">
        <f t="shared" si="1775"/>
        <v/>
      </c>
      <c r="AH1775" s="1" t="str">
        <f t="shared" si="1775"/>
        <v/>
      </c>
      <c r="AI1775" s="1" t="str">
        <f t="shared" si="1775"/>
        <v/>
      </c>
      <c r="AJ1775" s="1" t="str">
        <f t="shared" si="3"/>
        <v/>
      </c>
      <c r="AL1775" s="1" t="str">
        <f>IFERROR(__xludf.DUMMYFUNCTION("IFERROR(TRANSPOSE(SORT(TRANSPOSE(FILTER(AE1775:AI1775, AE1775:AI1775&lt;&gt;0)),1, FALSE)))"),"")</f>
        <v/>
      </c>
      <c r="AM1775" s="1" t="str">
        <f>IFERROR(__xludf.DUMMYFUNCTION("""COMPUTED_VALUE"""),"")</f>
        <v/>
      </c>
      <c r="AN1775" s="1" t="str">
        <f>IFERROR(__xludf.DUMMYFUNCTION("""COMPUTED_VALUE"""),"")</f>
        <v/>
      </c>
      <c r="AO1775" s="1" t="str">
        <f>IFERROR(__xludf.DUMMYFUNCTION("""COMPUTED_VALUE"""),"")</f>
        <v/>
      </c>
      <c r="AP1775" s="1" t="str">
        <f>IFERROR(__xludf.DUMMYFUNCTION("""COMPUTED_VALUE"""),"")</f>
        <v/>
      </c>
      <c r="AR1775" s="1" t="s">
        <v>25</v>
      </c>
      <c r="AS1775" s="1" t="s">
        <v>25</v>
      </c>
      <c r="AT1775" s="1" t="s">
        <v>25</v>
      </c>
      <c r="AU1775" s="1" t="s">
        <v>25</v>
      </c>
      <c r="AV1775" s="1" t="s">
        <v>25</v>
      </c>
      <c r="AY1775" s="1" t="s">
        <v>25</v>
      </c>
      <c r="AZ1775" s="1" t="s">
        <v>25</v>
      </c>
      <c r="BA1775" s="1" t="s">
        <v>25</v>
      </c>
      <c r="BB1775" s="1" t="s">
        <v>25</v>
      </c>
      <c r="BC1775" s="1" t="s">
        <v>25</v>
      </c>
      <c r="BD1775" s="1"/>
      <c r="BE1775" s="1"/>
      <c r="BF1775" s="1"/>
      <c r="BG1775" s="1"/>
      <c r="BH1775" s="1"/>
      <c r="BI1775" s="1"/>
      <c r="BJ1775" s="1"/>
      <c r="BL1775" s="1" t="s">
        <v>25</v>
      </c>
    </row>
    <row r="1776" ht="15.75" customHeight="1">
      <c r="A1776" s="1"/>
      <c r="B1776" s="1"/>
      <c r="C1776" s="1"/>
      <c r="D1776" s="1" t="s">
        <v>25</v>
      </c>
      <c r="E1776" s="1" t="s">
        <v>25</v>
      </c>
      <c r="F1776" s="1" t="s">
        <v>25</v>
      </c>
      <c r="G1776" s="1" t="s">
        <v>25</v>
      </c>
      <c r="H1776" s="1" t="s">
        <v>25</v>
      </c>
      <c r="M1776" s="1"/>
      <c r="N1776" s="1"/>
      <c r="O1776" s="1"/>
      <c r="P1776" s="1"/>
      <c r="Q1776" s="1"/>
      <c r="S1776" s="1" t="s">
        <v>25</v>
      </c>
      <c r="T1776" s="1" t="s">
        <v>25</v>
      </c>
      <c r="U1776" s="1" t="s">
        <v>25</v>
      </c>
      <c r="V1776" s="1" t="s">
        <v>25</v>
      </c>
      <c r="W1776" s="1" t="s">
        <v>25</v>
      </c>
      <c r="Y1776" s="1" t="str">
        <f>IFERROR(__xludf.DUMMYFUNCTION("UNIQUE(S1776:W1776, TRUE)"),"")</f>
        <v/>
      </c>
      <c r="AE1776" s="1" t="str">
        <f t="shared" ref="AE1776:AI1776" si="1776">IF($A1776&lt;&gt;"", COUNTIF($D1776:$H1776, "=" &amp; Y1776),"")</f>
        <v/>
      </c>
      <c r="AF1776" s="1" t="str">
        <f t="shared" si="1776"/>
        <v/>
      </c>
      <c r="AG1776" s="1" t="str">
        <f t="shared" si="1776"/>
        <v/>
      </c>
      <c r="AH1776" s="1" t="str">
        <f t="shared" si="1776"/>
        <v/>
      </c>
      <c r="AI1776" s="1" t="str">
        <f t="shared" si="1776"/>
        <v/>
      </c>
      <c r="AJ1776" s="1" t="str">
        <f t="shared" si="3"/>
        <v/>
      </c>
      <c r="AL1776" s="1" t="str">
        <f>IFERROR(__xludf.DUMMYFUNCTION("IFERROR(TRANSPOSE(SORT(TRANSPOSE(FILTER(AE1776:AI1776, AE1776:AI1776&lt;&gt;0)),1, FALSE)))"),"")</f>
        <v/>
      </c>
      <c r="AM1776" s="1" t="str">
        <f>IFERROR(__xludf.DUMMYFUNCTION("""COMPUTED_VALUE"""),"")</f>
        <v/>
      </c>
      <c r="AN1776" s="1" t="str">
        <f>IFERROR(__xludf.DUMMYFUNCTION("""COMPUTED_VALUE"""),"")</f>
        <v/>
      </c>
      <c r="AO1776" s="1" t="str">
        <f>IFERROR(__xludf.DUMMYFUNCTION("""COMPUTED_VALUE"""),"")</f>
        <v/>
      </c>
      <c r="AP1776" s="1" t="str">
        <f>IFERROR(__xludf.DUMMYFUNCTION("""COMPUTED_VALUE"""),"")</f>
        <v/>
      </c>
      <c r="AR1776" s="1" t="s">
        <v>25</v>
      </c>
      <c r="AS1776" s="1" t="s">
        <v>25</v>
      </c>
      <c r="AT1776" s="1" t="s">
        <v>25</v>
      </c>
      <c r="AU1776" s="1" t="s">
        <v>25</v>
      </c>
      <c r="AV1776" s="1" t="s">
        <v>25</v>
      </c>
      <c r="AY1776" s="1" t="s">
        <v>25</v>
      </c>
      <c r="AZ1776" s="1" t="s">
        <v>25</v>
      </c>
      <c r="BA1776" s="1" t="s">
        <v>25</v>
      </c>
      <c r="BB1776" s="1" t="s">
        <v>25</v>
      </c>
      <c r="BC1776" s="1" t="s">
        <v>25</v>
      </c>
      <c r="BD1776" s="1"/>
      <c r="BE1776" s="1"/>
      <c r="BF1776" s="1"/>
      <c r="BG1776" s="1"/>
      <c r="BH1776" s="1"/>
      <c r="BI1776" s="1"/>
      <c r="BJ1776" s="1"/>
      <c r="BL1776" s="1" t="s">
        <v>25</v>
      </c>
    </row>
    <row r="1777" ht="15.75" customHeight="1">
      <c r="A1777" s="1"/>
      <c r="B1777" s="1"/>
      <c r="C1777" s="1"/>
      <c r="D1777" s="1" t="s">
        <v>25</v>
      </c>
      <c r="E1777" s="1" t="s">
        <v>25</v>
      </c>
      <c r="F1777" s="1" t="s">
        <v>25</v>
      </c>
      <c r="G1777" s="1" t="s">
        <v>25</v>
      </c>
      <c r="H1777" s="1" t="s">
        <v>25</v>
      </c>
      <c r="M1777" s="1"/>
      <c r="N1777" s="1"/>
      <c r="O1777" s="1"/>
      <c r="P1777" s="1"/>
      <c r="Q1777" s="1"/>
      <c r="S1777" s="1" t="s">
        <v>25</v>
      </c>
      <c r="T1777" s="1" t="s">
        <v>25</v>
      </c>
      <c r="U1777" s="1" t="s">
        <v>25</v>
      </c>
      <c r="V1777" s="1" t="s">
        <v>25</v>
      </c>
      <c r="W1777" s="1" t="s">
        <v>25</v>
      </c>
      <c r="Y1777" s="1" t="str">
        <f>IFERROR(__xludf.DUMMYFUNCTION("UNIQUE(S1777:W1777, TRUE)"),"")</f>
        <v/>
      </c>
      <c r="AE1777" s="1" t="str">
        <f t="shared" ref="AE1777:AI1777" si="1777">IF($A1777&lt;&gt;"", COUNTIF($D1777:$H1777, "=" &amp; Y1777),"")</f>
        <v/>
      </c>
      <c r="AF1777" s="1" t="str">
        <f t="shared" si="1777"/>
        <v/>
      </c>
      <c r="AG1777" s="1" t="str">
        <f t="shared" si="1777"/>
        <v/>
      </c>
      <c r="AH1777" s="1" t="str">
        <f t="shared" si="1777"/>
        <v/>
      </c>
      <c r="AI1777" s="1" t="str">
        <f t="shared" si="1777"/>
        <v/>
      </c>
      <c r="AJ1777" s="1" t="str">
        <f t="shared" si="3"/>
        <v/>
      </c>
      <c r="AL1777" s="1" t="str">
        <f>IFERROR(__xludf.DUMMYFUNCTION("IFERROR(TRANSPOSE(SORT(TRANSPOSE(FILTER(AE1777:AI1777, AE1777:AI1777&lt;&gt;0)),1, FALSE)))"),"")</f>
        <v/>
      </c>
      <c r="AM1777" s="1" t="str">
        <f>IFERROR(__xludf.DUMMYFUNCTION("""COMPUTED_VALUE"""),"")</f>
        <v/>
      </c>
      <c r="AN1777" s="1" t="str">
        <f>IFERROR(__xludf.DUMMYFUNCTION("""COMPUTED_VALUE"""),"")</f>
        <v/>
      </c>
      <c r="AO1777" s="1" t="str">
        <f>IFERROR(__xludf.DUMMYFUNCTION("""COMPUTED_VALUE"""),"")</f>
        <v/>
      </c>
      <c r="AP1777" s="1" t="str">
        <f>IFERROR(__xludf.DUMMYFUNCTION("""COMPUTED_VALUE"""),"")</f>
        <v/>
      </c>
      <c r="AR1777" s="1" t="s">
        <v>25</v>
      </c>
      <c r="AS1777" s="1" t="s">
        <v>25</v>
      </c>
      <c r="AT1777" s="1" t="s">
        <v>25</v>
      </c>
      <c r="AU1777" s="1" t="s">
        <v>25</v>
      </c>
      <c r="AV1777" s="1" t="s">
        <v>25</v>
      </c>
      <c r="AY1777" s="1" t="s">
        <v>25</v>
      </c>
      <c r="AZ1777" s="1" t="s">
        <v>25</v>
      </c>
      <c r="BA1777" s="1" t="s">
        <v>25</v>
      </c>
      <c r="BB1777" s="1" t="s">
        <v>25</v>
      </c>
      <c r="BC1777" s="1" t="s">
        <v>25</v>
      </c>
      <c r="BD1777" s="1"/>
      <c r="BE1777" s="1"/>
      <c r="BF1777" s="1"/>
      <c r="BG1777" s="1"/>
      <c r="BH1777" s="1"/>
      <c r="BI1777" s="1"/>
      <c r="BJ1777" s="1"/>
      <c r="BL1777" s="1" t="s">
        <v>25</v>
      </c>
    </row>
    <row r="1778" ht="15.75" customHeight="1">
      <c r="A1778" s="1"/>
      <c r="B1778" s="1"/>
      <c r="C1778" s="1"/>
      <c r="D1778" s="1" t="s">
        <v>25</v>
      </c>
      <c r="E1778" s="1" t="s">
        <v>25</v>
      </c>
      <c r="F1778" s="1" t="s">
        <v>25</v>
      </c>
      <c r="G1778" s="1" t="s">
        <v>25</v>
      </c>
      <c r="H1778" s="1" t="s">
        <v>25</v>
      </c>
      <c r="M1778" s="1"/>
      <c r="N1778" s="1"/>
      <c r="O1778" s="1"/>
      <c r="P1778" s="1"/>
      <c r="Q1778" s="1"/>
      <c r="S1778" s="1" t="s">
        <v>25</v>
      </c>
      <c r="T1778" s="1" t="s">
        <v>25</v>
      </c>
      <c r="U1778" s="1" t="s">
        <v>25</v>
      </c>
      <c r="V1778" s="1" t="s">
        <v>25</v>
      </c>
      <c r="W1778" s="1" t="s">
        <v>25</v>
      </c>
      <c r="Y1778" s="1" t="str">
        <f>IFERROR(__xludf.DUMMYFUNCTION("UNIQUE(S1778:W1778, TRUE)"),"")</f>
        <v/>
      </c>
      <c r="AE1778" s="1" t="str">
        <f t="shared" ref="AE1778:AI1778" si="1778">IF($A1778&lt;&gt;"", COUNTIF($D1778:$H1778, "=" &amp; Y1778),"")</f>
        <v/>
      </c>
      <c r="AF1778" s="1" t="str">
        <f t="shared" si="1778"/>
        <v/>
      </c>
      <c r="AG1778" s="1" t="str">
        <f t="shared" si="1778"/>
        <v/>
      </c>
      <c r="AH1778" s="1" t="str">
        <f t="shared" si="1778"/>
        <v/>
      </c>
      <c r="AI1778" s="1" t="str">
        <f t="shared" si="1778"/>
        <v/>
      </c>
      <c r="AJ1778" s="1" t="str">
        <f t="shared" si="3"/>
        <v/>
      </c>
      <c r="AL1778" s="1" t="str">
        <f>IFERROR(__xludf.DUMMYFUNCTION("IFERROR(TRANSPOSE(SORT(TRANSPOSE(FILTER(AE1778:AI1778, AE1778:AI1778&lt;&gt;0)),1, FALSE)))"),"")</f>
        <v/>
      </c>
      <c r="AM1778" s="1" t="str">
        <f>IFERROR(__xludf.DUMMYFUNCTION("""COMPUTED_VALUE"""),"")</f>
        <v/>
      </c>
      <c r="AN1778" s="1" t="str">
        <f>IFERROR(__xludf.DUMMYFUNCTION("""COMPUTED_VALUE"""),"")</f>
        <v/>
      </c>
      <c r="AO1778" s="1" t="str">
        <f>IFERROR(__xludf.DUMMYFUNCTION("""COMPUTED_VALUE"""),"")</f>
        <v/>
      </c>
      <c r="AP1778" s="1" t="str">
        <f>IFERROR(__xludf.DUMMYFUNCTION("""COMPUTED_VALUE"""),"")</f>
        <v/>
      </c>
      <c r="AR1778" s="1" t="s">
        <v>25</v>
      </c>
      <c r="AS1778" s="1" t="s">
        <v>25</v>
      </c>
      <c r="AT1778" s="1" t="s">
        <v>25</v>
      </c>
      <c r="AU1778" s="1" t="s">
        <v>25</v>
      </c>
      <c r="AV1778" s="1" t="s">
        <v>25</v>
      </c>
      <c r="AY1778" s="1" t="s">
        <v>25</v>
      </c>
      <c r="AZ1778" s="1" t="s">
        <v>25</v>
      </c>
      <c r="BA1778" s="1" t="s">
        <v>25</v>
      </c>
      <c r="BB1778" s="1" t="s">
        <v>25</v>
      </c>
      <c r="BC1778" s="1" t="s">
        <v>25</v>
      </c>
      <c r="BD1778" s="1"/>
      <c r="BE1778" s="1"/>
      <c r="BF1778" s="1"/>
      <c r="BG1778" s="1"/>
      <c r="BH1778" s="1"/>
      <c r="BI1778" s="1"/>
      <c r="BJ1778" s="1"/>
      <c r="BL1778" s="1" t="s">
        <v>25</v>
      </c>
    </row>
    <row r="1779" ht="15.75" customHeight="1">
      <c r="A1779" s="1"/>
      <c r="B1779" s="1"/>
      <c r="C1779" s="1"/>
      <c r="D1779" s="1" t="s">
        <v>25</v>
      </c>
      <c r="E1779" s="1" t="s">
        <v>25</v>
      </c>
      <c r="F1779" s="1" t="s">
        <v>25</v>
      </c>
      <c r="G1779" s="1" t="s">
        <v>25</v>
      </c>
      <c r="H1779" s="1" t="s">
        <v>25</v>
      </c>
      <c r="M1779" s="1"/>
      <c r="N1779" s="1"/>
      <c r="O1779" s="1"/>
      <c r="P1779" s="1"/>
      <c r="Q1779" s="1"/>
      <c r="S1779" s="1" t="s">
        <v>25</v>
      </c>
      <c r="T1779" s="1" t="s">
        <v>25</v>
      </c>
      <c r="U1779" s="1" t="s">
        <v>25</v>
      </c>
      <c r="V1779" s="1" t="s">
        <v>25</v>
      </c>
      <c r="W1779" s="1" t="s">
        <v>25</v>
      </c>
      <c r="Y1779" s="1" t="str">
        <f>IFERROR(__xludf.DUMMYFUNCTION("UNIQUE(S1779:W1779, TRUE)"),"")</f>
        <v/>
      </c>
      <c r="AE1779" s="1" t="str">
        <f t="shared" ref="AE1779:AI1779" si="1779">IF($A1779&lt;&gt;"", COUNTIF($D1779:$H1779, "=" &amp; Y1779),"")</f>
        <v/>
      </c>
      <c r="AF1779" s="1" t="str">
        <f t="shared" si="1779"/>
        <v/>
      </c>
      <c r="AG1779" s="1" t="str">
        <f t="shared" si="1779"/>
        <v/>
      </c>
      <c r="AH1779" s="1" t="str">
        <f t="shared" si="1779"/>
        <v/>
      </c>
      <c r="AI1779" s="1" t="str">
        <f t="shared" si="1779"/>
        <v/>
      </c>
      <c r="AJ1779" s="1" t="str">
        <f t="shared" si="3"/>
        <v/>
      </c>
      <c r="AL1779" s="1" t="str">
        <f>IFERROR(__xludf.DUMMYFUNCTION("IFERROR(TRANSPOSE(SORT(TRANSPOSE(FILTER(AE1779:AI1779, AE1779:AI1779&lt;&gt;0)),1, FALSE)))"),"")</f>
        <v/>
      </c>
      <c r="AM1779" s="1" t="str">
        <f>IFERROR(__xludf.DUMMYFUNCTION("""COMPUTED_VALUE"""),"")</f>
        <v/>
      </c>
      <c r="AN1779" s="1" t="str">
        <f>IFERROR(__xludf.DUMMYFUNCTION("""COMPUTED_VALUE"""),"")</f>
        <v/>
      </c>
      <c r="AO1779" s="1" t="str">
        <f>IFERROR(__xludf.DUMMYFUNCTION("""COMPUTED_VALUE"""),"")</f>
        <v/>
      </c>
      <c r="AP1779" s="1" t="str">
        <f>IFERROR(__xludf.DUMMYFUNCTION("""COMPUTED_VALUE"""),"")</f>
        <v/>
      </c>
      <c r="AR1779" s="1" t="s">
        <v>25</v>
      </c>
      <c r="AS1779" s="1" t="s">
        <v>25</v>
      </c>
      <c r="AT1779" s="1" t="s">
        <v>25</v>
      </c>
      <c r="AU1779" s="1" t="s">
        <v>25</v>
      </c>
      <c r="AV1779" s="1" t="s">
        <v>25</v>
      </c>
      <c r="AY1779" s="1" t="s">
        <v>25</v>
      </c>
      <c r="AZ1779" s="1" t="s">
        <v>25</v>
      </c>
      <c r="BA1779" s="1" t="s">
        <v>25</v>
      </c>
      <c r="BB1779" s="1" t="s">
        <v>25</v>
      </c>
      <c r="BC1779" s="1" t="s">
        <v>25</v>
      </c>
      <c r="BD1779" s="1"/>
      <c r="BE1779" s="1"/>
      <c r="BF1779" s="1"/>
      <c r="BG1779" s="1"/>
      <c r="BH1779" s="1"/>
      <c r="BI1779" s="1"/>
      <c r="BJ1779" s="1"/>
      <c r="BL1779" s="1" t="s">
        <v>25</v>
      </c>
    </row>
    <row r="1780" ht="15.75" customHeight="1">
      <c r="A1780" s="1"/>
      <c r="B1780" s="1"/>
      <c r="C1780" s="1"/>
      <c r="D1780" s="1" t="s">
        <v>25</v>
      </c>
      <c r="E1780" s="1" t="s">
        <v>25</v>
      </c>
      <c r="F1780" s="1" t="s">
        <v>25</v>
      </c>
      <c r="G1780" s="1" t="s">
        <v>25</v>
      </c>
      <c r="H1780" s="1" t="s">
        <v>25</v>
      </c>
      <c r="M1780" s="1"/>
      <c r="N1780" s="1"/>
      <c r="O1780" s="1"/>
      <c r="P1780" s="1"/>
      <c r="Q1780" s="1"/>
      <c r="S1780" s="1" t="s">
        <v>25</v>
      </c>
      <c r="T1780" s="1" t="s">
        <v>25</v>
      </c>
      <c r="U1780" s="1" t="s">
        <v>25</v>
      </c>
      <c r="V1780" s="1" t="s">
        <v>25</v>
      </c>
      <c r="W1780" s="1" t="s">
        <v>25</v>
      </c>
      <c r="Y1780" s="1" t="str">
        <f>IFERROR(__xludf.DUMMYFUNCTION("UNIQUE(S1780:W1780, TRUE)"),"")</f>
        <v/>
      </c>
      <c r="AE1780" s="1" t="str">
        <f t="shared" ref="AE1780:AI1780" si="1780">IF($A1780&lt;&gt;"", COUNTIF($D1780:$H1780, "=" &amp; Y1780),"")</f>
        <v/>
      </c>
      <c r="AF1780" s="1" t="str">
        <f t="shared" si="1780"/>
        <v/>
      </c>
      <c r="AG1780" s="1" t="str">
        <f t="shared" si="1780"/>
        <v/>
      </c>
      <c r="AH1780" s="1" t="str">
        <f t="shared" si="1780"/>
        <v/>
      </c>
      <c r="AI1780" s="1" t="str">
        <f t="shared" si="1780"/>
        <v/>
      </c>
      <c r="AJ1780" s="1" t="str">
        <f t="shared" si="3"/>
        <v/>
      </c>
      <c r="AL1780" s="1" t="str">
        <f>IFERROR(__xludf.DUMMYFUNCTION("IFERROR(TRANSPOSE(SORT(TRANSPOSE(FILTER(AE1780:AI1780, AE1780:AI1780&lt;&gt;0)),1, FALSE)))"),"")</f>
        <v/>
      </c>
      <c r="AM1780" s="1" t="str">
        <f>IFERROR(__xludf.DUMMYFUNCTION("""COMPUTED_VALUE"""),"")</f>
        <v/>
      </c>
      <c r="AN1780" s="1" t="str">
        <f>IFERROR(__xludf.DUMMYFUNCTION("""COMPUTED_VALUE"""),"")</f>
        <v/>
      </c>
      <c r="AO1780" s="1" t="str">
        <f>IFERROR(__xludf.DUMMYFUNCTION("""COMPUTED_VALUE"""),"")</f>
        <v/>
      </c>
      <c r="AP1780" s="1" t="str">
        <f>IFERROR(__xludf.DUMMYFUNCTION("""COMPUTED_VALUE"""),"")</f>
        <v/>
      </c>
      <c r="AR1780" s="1" t="s">
        <v>25</v>
      </c>
      <c r="AS1780" s="1" t="s">
        <v>25</v>
      </c>
      <c r="AT1780" s="1" t="s">
        <v>25</v>
      </c>
      <c r="AU1780" s="1" t="s">
        <v>25</v>
      </c>
      <c r="AV1780" s="1" t="s">
        <v>25</v>
      </c>
      <c r="AY1780" s="1" t="s">
        <v>25</v>
      </c>
      <c r="AZ1780" s="1" t="s">
        <v>25</v>
      </c>
      <c r="BA1780" s="1" t="s">
        <v>25</v>
      </c>
      <c r="BB1780" s="1" t="s">
        <v>25</v>
      </c>
      <c r="BC1780" s="1" t="s">
        <v>25</v>
      </c>
      <c r="BD1780" s="1"/>
      <c r="BE1780" s="1"/>
      <c r="BF1780" s="1"/>
      <c r="BG1780" s="1"/>
      <c r="BH1780" s="1"/>
      <c r="BI1780" s="1"/>
      <c r="BJ1780" s="1"/>
      <c r="BL1780" s="1" t="s">
        <v>25</v>
      </c>
    </row>
    <row r="1781" ht="15.75" customHeight="1">
      <c r="A1781" s="1"/>
      <c r="B1781" s="1"/>
      <c r="C1781" s="1"/>
      <c r="D1781" s="1" t="s">
        <v>25</v>
      </c>
      <c r="E1781" s="1" t="s">
        <v>25</v>
      </c>
      <c r="F1781" s="1" t="s">
        <v>25</v>
      </c>
      <c r="G1781" s="1" t="s">
        <v>25</v>
      </c>
      <c r="H1781" s="1" t="s">
        <v>25</v>
      </c>
      <c r="M1781" s="1"/>
      <c r="N1781" s="1"/>
      <c r="O1781" s="1"/>
      <c r="P1781" s="1"/>
      <c r="Q1781" s="1"/>
      <c r="S1781" s="1" t="s">
        <v>25</v>
      </c>
      <c r="T1781" s="1" t="s">
        <v>25</v>
      </c>
      <c r="U1781" s="1" t="s">
        <v>25</v>
      </c>
      <c r="V1781" s="1" t="s">
        <v>25</v>
      </c>
      <c r="W1781" s="1" t="s">
        <v>25</v>
      </c>
      <c r="Y1781" s="1" t="str">
        <f>IFERROR(__xludf.DUMMYFUNCTION("UNIQUE(S1781:W1781, TRUE)"),"")</f>
        <v/>
      </c>
      <c r="AE1781" s="1" t="str">
        <f t="shared" ref="AE1781:AI1781" si="1781">IF($A1781&lt;&gt;"", COUNTIF($D1781:$H1781, "=" &amp; Y1781),"")</f>
        <v/>
      </c>
      <c r="AF1781" s="1" t="str">
        <f t="shared" si="1781"/>
        <v/>
      </c>
      <c r="AG1781" s="1" t="str">
        <f t="shared" si="1781"/>
        <v/>
      </c>
      <c r="AH1781" s="1" t="str">
        <f t="shared" si="1781"/>
        <v/>
      </c>
      <c r="AI1781" s="1" t="str">
        <f t="shared" si="1781"/>
        <v/>
      </c>
      <c r="AJ1781" s="1" t="str">
        <f t="shared" si="3"/>
        <v/>
      </c>
      <c r="AL1781" s="1" t="str">
        <f>IFERROR(__xludf.DUMMYFUNCTION("IFERROR(TRANSPOSE(SORT(TRANSPOSE(FILTER(AE1781:AI1781, AE1781:AI1781&lt;&gt;0)),1, FALSE)))"),"")</f>
        <v/>
      </c>
      <c r="AM1781" s="1" t="str">
        <f>IFERROR(__xludf.DUMMYFUNCTION("""COMPUTED_VALUE"""),"")</f>
        <v/>
      </c>
      <c r="AN1781" s="1" t="str">
        <f>IFERROR(__xludf.DUMMYFUNCTION("""COMPUTED_VALUE"""),"")</f>
        <v/>
      </c>
      <c r="AO1781" s="1" t="str">
        <f>IFERROR(__xludf.DUMMYFUNCTION("""COMPUTED_VALUE"""),"")</f>
        <v/>
      </c>
      <c r="AP1781" s="1" t="str">
        <f>IFERROR(__xludf.DUMMYFUNCTION("""COMPUTED_VALUE"""),"")</f>
        <v/>
      </c>
      <c r="AR1781" s="1" t="s">
        <v>25</v>
      </c>
      <c r="AS1781" s="1" t="s">
        <v>25</v>
      </c>
      <c r="AT1781" s="1" t="s">
        <v>25</v>
      </c>
      <c r="AU1781" s="1" t="s">
        <v>25</v>
      </c>
      <c r="AV1781" s="1" t="s">
        <v>25</v>
      </c>
      <c r="AY1781" s="1" t="s">
        <v>25</v>
      </c>
      <c r="AZ1781" s="1" t="s">
        <v>25</v>
      </c>
      <c r="BA1781" s="1" t="s">
        <v>25</v>
      </c>
      <c r="BB1781" s="1" t="s">
        <v>25</v>
      </c>
      <c r="BC1781" s="1" t="s">
        <v>25</v>
      </c>
      <c r="BD1781" s="1"/>
      <c r="BE1781" s="1"/>
      <c r="BF1781" s="1"/>
      <c r="BG1781" s="1"/>
      <c r="BH1781" s="1"/>
      <c r="BI1781" s="1"/>
      <c r="BJ1781" s="1"/>
      <c r="BL1781" s="1" t="s">
        <v>25</v>
      </c>
    </row>
    <row r="1782" ht="15.75" customHeight="1">
      <c r="A1782" s="1"/>
      <c r="B1782" s="1"/>
      <c r="C1782" s="1"/>
      <c r="D1782" s="1" t="s">
        <v>25</v>
      </c>
      <c r="E1782" s="1" t="s">
        <v>25</v>
      </c>
      <c r="F1782" s="1" t="s">
        <v>25</v>
      </c>
      <c r="G1782" s="1" t="s">
        <v>25</v>
      </c>
      <c r="H1782" s="1" t="s">
        <v>25</v>
      </c>
      <c r="M1782" s="1"/>
      <c r="N1782" s="1"/>
      <c r="O1782" s="1"/>
      <c r="P1782" s="1"/>
      <c r="Q1782" s="1"/>
      <c r="S1782" s="1" t="s">
        <v>25</v>
      </c>
      <c r="T1782" s="1" t="s">
        <v>25</v>
      </c>
      <c r="U1782" s="1" t="s">
        <v>25</v>
      </c>
      <c r="V1782" s="1" t="s">
        <v>25</v>
      </c>
      <c r="W1782" s="1" t="s">
        <v>25</v>
      </c>
      <c r="Y1782" s="1" t="str">
        <f>IFERROR(__xludf.DUMMYFUNCTION("UNIQUE(S1782:W1782, TRUE)"),"")</f>
        <v/>
      </c>
      <c r="AE1782" s="1" t="str">
        <f t="shared" ref="AE1782:AI1782" si="1782">IF($A1782&lt;&gt;"", COUNTIF($D1782:$H1782, "=" &amp; Y1782),"")</f>
        <v/>
      </c>
      <c r="AF1782" s="1" t="str">
        <f t="shared" si="1782"/>
        <v/>
      </c>
      <c r="AG1782" s="1" t="str">
        <f t="shared" si="1782"/>
        <v/>
      </c>
      <c r="AH1782" s="1" t="str">
        <f t="shared" si="1782"/>
        <v/>
      </c>
      <c r="AI1782" s="1" t="str">
        <f t="shared" si="1782"/>
        <v/>
      </c>
      <c r="AJ1782" s="1" t="str">
        <f t="shared" si="3"/>
        <v/>
      </c>
      <c r="AL1782" s="1" t="str">
        <f>IFERROR(__xludf.DUMMYFUNCTION("IFERROR(TRANSPOSE(SORT(TRANSPOSE(FILTER(AE1782:AI1782, AE1782:AI1782&lt;&gt;0)),1, FALSE)))"),"")</f>
        <v/>
      </c>
      <c r="AM1782" s="1" t="str">
        <f>IFERROR(__xludf.DUMMYFUNCTION("""COMPUTED_VALUE"""),"")</f>
        <v/>
      </c>
      <c r="AN1782" s="1" t="str">
        <f>IFERROR(__xludf.DUMMYFUNCTION("""COMPUTED_VALUE"""),"")</f>
        <v/>
      </c>
      <c r="AO1782" s="1" t="str">
        <f>IFERROR(__xludf.DUMMYFUNCTION("""COMPUTED_VALUE"""),"")</f>
        <v/>
      </c>
      <c r="AP1782" s="1" t="str">
        <f>IFERROR(__xludf.DUMMYFUNCTION("""COMPUTED_VALUE"""),"")</f>
        <v/>
      </c>
      <c r="AR1782" s="1" t="s">
        <v>25</v>
      </c>
      <c r="AS1782" s="1" t="s">
        <v>25</v>
      </c>
      <c r="AT1782" s="1" t="s">
        <v>25</v>
      </c>
      <c r="AU1782" s="1" t="s">
        <v>25</v>
      </c>
      <c r="AV1782" s="1" t="s">
        <v>25</v>
      </c>
      <c r="AY1782" s="1" t="s">
        <v>25</v>
      </c>
      <c r="AZ1782" s="1" t="s">
        <v>25</v>
      </c>
      <c r="BA1782" s="1" t="s">
        <v>25</v>
      </c>
      <c r="BB1782" s="1" t="s">
        <v>25</v>
      </c>
      <c r="BC1782" s="1" t="s">
        <v>25</v>
      </c>
      <c r="BD1782" s="1"/>
      <c r="BE1782" s="1"/>
      <c r="BF1782" s="1"/>
      <c r="BG1782" s="1"/>
      <c r="BH1782" s="1"/>
      <c r="BI1782" s="1"/>
      <c r="BJ1782" s="1"/>
      <c r="BL1782" s="1" t="s">
        <v>25</v>
      </c>
    </row>
    <row r="1783" ht="15.75" customHeight="1">
      <c r="A1783" s="1"/>
      <c r="B1783" s="1"/>
      <c r="C1783" s="1"/>
      <c r="D1783" s="1" t="s">
        <v>25</v>
      </c>
      <c r="E1783" s="1" t="s">
        <v>25</v>
      </c>
      <c r="F1783" s="1" t="s">
        <v>25</v>
      </c>
      <c r="G1783" s="1" t="s">
        <v>25</v>
      </c>
      <c r="H1783" s="1" t="s">
        <v>25</v>
      </c>
      <c r="M1783" s="1"/>
      <c r="N1783" s="1"/>
      <c r="O1783" s="1"/>
      <c r="P1783" s="1"/>
      <c r="Q1783" s="1"/>
      <c r="S1783" s="1" t="s">
        <v>25</v>
      </c>
      <c r="T1783" s="1" t="s">
        <v>25</v>
      </c>
      <c r="U1783" s="1" t="s">
        <v>25</v>
      </c>
      <c r="V1783" s="1" t="s">
        <v>25</v>
      </c>
      <c r="W1783" s="1" t="s">
        <v>25</v>
      </c>
      <c r="Y1783" s="1" t="str">
        <f>IFERROR(__xludf.DUMMYFUNCTION("UNIQUE(S1783:W1783, TRUE)"),"")</f>
        <v/>
      </c>
      <c r="AE1783" s="1" t="str">
        <f t="shared" ref="AE1783:AI1783" si="1783">IF($A1783&lt;&gt;"", COUNTIF($D1783:$H1783, "=" &amp; Y1783),"")</f>
        <v/>
      </c>
      <c r="AF1783" s="1" t="str">
        <f t="shared" si="1783"/>
        <v/>
      </c>
      <c r="AG1783" s="1" t="str">
        <f t="shared" si="1783"/>
        <v/>
      </c>
      <c r="AH1783" s="1" t="str">
        <f t="shared" si="1783"/>
        <v/>
      </c>
      <c r="AI1783" s="1" t="str">
        <f t="shared" si="1783"/>
        <v/>
      </c>
      <c r="AJ1783" s="1" t="str">
        <f t="shared" si="3"/>
        <v/>
      </c>
      <c r="AL1783" s="1" t="str">
        <f>IFERROR(__xludf.DUMMYFUNCTION("IFERROR(TRANSPOSE(SORT(TRANSPOSE(FILTER(AE1783:AI1783, AE1783:AI1783&lt;&gt;0)),1, FALSE)))"),"")</f>
        <v/>
      </c>
      <c r="AM1783" s="1" t="str">
        <f>IFERROR(__xludf.DUMMYFUNCTION("""COMPUTED_VALUE"""),"")</f>
        <v/>
      </c>
      <c r="AN1783" s="1" t="str">
        <f>IFERROR(__xludf.DUMMYFUNCTION("""COMPUTED_VALUE"""),"")</f>
        <v/>
      </c>
      <c r="AO1783" s="1" t="str">
        <f>IFERROR(__xludf.DUMMYFUNCTION("""COMPUTED_VALUE"""),"")</f>
        <v/>
      </c>
      <c r="AP1783" s="1" t="str">
        <f>IFERROR(__xludf.DUMMYFUNCTION("""COMPUTED_VALUE"""),"")</f>
        <v/>
      </c>
      <c r="AR1783" s="1" t="s">
        <v>25</v>
      </c>
      <c r="AS1783" s="1" t="s">
        <v>25</v>
      </c>
      <c r="AT1783" s="1" t="s">
        <v>25</v>
      </c>
      <c r="AU1783" s="1" t="s">
        <v>25</v>
      </c>
      <c r="AV1783" s="1" t="s">
        <v>25</v>
      </c>
      <c r="AY1783" s="1" t="s">
        <v>25</v>
      </c>
      <c r="AZ1783" s="1" t="s">
        <v>25</v>
      </c>
      <c r="BA1783" s="1" t="s">
        <v>25</v>
      </c>
      <c r="BB1783" s="1" t="s">
        <v>25</v>
      </c>
      <c r="BC1783" s="1" t="s">
        <v>25</v>
      </c>
      <c r="BD1783" s="1"/>
      <c r="BE1783" s="1"/>
      <c r="BF1783" s="1"/>
      <c r="BG1783" s="1"/>
      <c r="BH1783" s="1"/>
      <c r="BI1783" s="1"/>
      <c r="BJ1783" s="1"/>
      <c r="BL1783" s="1" t="s">
        <v>25</v>
      </c>
    </row>
    <row r="1784" ht="15.75" customHeight="1">
      <c r="A1784" s="1"/>
      <c r="B1784" s="1"/>
      <c r="C1784" s="1"/>
      <c r="D1784" s="1" t="s">
        <v>25</v>
      </c>
      <c r="E1784" s="1" t="s">
        <v>25</v>
      </c>
      <c r="F1784" s="1" t="s">
        <v>25</v>
      </c>
      <c r="G1784" s="1" t="s">
        <v>25</v>
      </c>
      <c r="H1784" s="1" t="s">
        <v>25</v>
      </c>
      <c r="M1784" s="1"/>
      <c r="N1784" s="1"/>
      <c r="O1784" s="1"/>
      <c r="P1784" s="1"/>
      <c r="Q1784" s="1"/>
      <c r="S1784" s="1" t="s">
        <v>25</v>
      </c>
      <c r="T1784" s="1" t="s">
        <v>25</v>
      </c>
      <c r="U1784" s="1" t="s">
        <v>25</v>
      </c>
      <c r="V1784" s="1" t="s">
        <v>25</v>
      </c>
      <c r="W1784" s="1" t="s">
        <v>25</v>
      </c>
      <c r="Y1784" s="1" t="str">
        <f>IFERROR(__xludf.DUMMYFUNCTION("UNIQUE(S1784:W1784, TRUE)"),"")</f>
        <v/>
      </c>
      <c r="AE1784" s="1" t="str">
        <f t="shared" ref="AE1784:AI1784" si="1784">IF($A1784&lt;&gt;"", COUNTIF($D1784:$H1784, "=" &amp; Y1784),"")</f>
        <v/>
      </c>
      <c r="AF1784" s="1" t="str">
        <f t="shared" si="1784"/>
        <v/>
      </c>
      <c r="AG1784" s="1" t="str">
        <f t="shared" si="1784"/>
        <v/>
      </c>
      <c r="AH1784" s="1" t="str">
        <f t="shared" si="1784"/>
        <v/>
      </c>
      <c r="AI1784" s="1" t="str">
        <f t="shared" si="1784"/>
        <v/>
      </c>
      <c r="AJ1784" s="1" t="str">
        <f t="shared" si="3"/>
        <v/>
      </c>
      <c r="AL1784" s="1" t="str">
        <f>IFERROR(__xludf.DUMMYFUNCTION("IFERROR(TRANSPOSE(SORT(TRANSPOSE(FILTER(AE1784:AI1784, AE1784:AI1784&lt;&gt;0)),1, FALSE)))"),"")</f>
        <v/>
      </c>
      <c r="AM1784" s="1" t="str">
        <f>IFERROR(__xludf.DUMMYFUNCTION("""COMPUTED_VALUE"""),"")</f>
        <v/>
      </c>
      <c r="AN1784" s="1" t="str">
        <f>IFERROR(__xludf.DUMMYFUNCTION("""COMPUTED_VALUE"""),"")</f>
        <v/>
      </c>
      <c r="AO1784" s="1" t="str">
        <f>IFERROR(__xludf.DUMMYFUNCTION("""COMPUTED_VALUE"""),"")</f>
        <v/>
      </c>
      <c r="AP1784" s="1" t="str">
        <f>IFERROR(__xludf.DUMMYFUNCTION("""COMPUTED_VALUE"""),"")</f>
        <v/>
      </c>
      <c r="AR1784" s="1" t="s">
        <v>25</v>
      </c>
      <c r="AS1784" s="1" t="s">
        <v>25</v>
      </c>
      <c r="AT1784" s="1" t="s">
        <v>25</v>
      </c>
      <c r="AU1784" s="1" t="s">
        <v>25</v>
      </c>
      <c r="AV1784" s="1" t="s">
        <v>25</v>
      </c>
      <c r="AY1784" s="1" t="s">
        <v>25</v>
      </c>
      <c r="AZ1784" s="1" t="s">
        <v>25</v>
      </c>
      <c r="BA1784" s="1" t="s">
        <v>25</v>
      </c>
      <c r="BB1784" s="1" t="s">
        <v>25</v>
      </c>
      <c r="BC1784" s="1" t="s">
        <v>25</v>
      </c>
      <c r="BD1784" s="1"/>
      <c r="BE1784" s="1"/>
      <c r="BF1784" s="1"/>
      <c r="BG1784" s="1"/>
      <c r="BH1784" s="1"/>
      <c r="BI1784" s="1"/>
      <c r="BJ1784" s="1"/>
      <c r="BL1784" s="1" t="s">
        <v>25</v>
      </c>
    </row>
    <row r="1785" ht="15.75" customHeight="1">
      <c r="A1785" s="1"/>
      <c r="B1785" s="1"/>
      <c r="C1785" s="1"/>
      <c r="D1785" s="1" t="s">
        <v>25</v>
      </c>
      <c r="E1785" s="1" t="s">
        <v>25</v>
      </c>
      <c r="F1785" s="1" t="s">
        <v>25</v>
      </c>
      <c r="G1785" s="1" t="s">
        <v>25</v>
      </c>
      <c r="H1785" s="1" t="s">
        <v>25</v>
      </c>
      <c r="M1785" s="1"/>
      <c r="N1785" s="1"/>
      <c r="O1785" s="1"/>
      <c r="P1785" s="1"/>
      <c r="Q1785" s="1"/>
      <c r="S1785" s="1" t="s">
        <v>25</v>
      </c>
      <c r="T1785" s="1" t="s">
        <v>25</v>
      </c>
      <c r="U1785" s="1" t="s">
        <v>25</v>
      </c>
      <c r="V1785" s="1" t="s">
        <v>25</v>
      </c>
      <c r="W1785" s="1" t="s">
        <v>25</v>
      </c>
      <c r="Y1785" s="1" t="str">
        <f>IFERROR(__xludf.DUMMYFUNCTION("UNIQUE(S1785:W1785, TRUE)"),"")</f>
        <v/>
      </c>
      <c r="AE1785" s="1" t="str">
        <f t="shared" ref="AE1785:AI1785" si="1785">IF($A1785&lt;&gt;"", COUNTIF($D1785:$H1785, "=" &amp; Y1785),"")</f>
        <v/>
      </c>
      <c r="AF1785" s="1" t="str">
        <f t="shared" si="1785"/>
        <v/>
      </c>
      <c r="AG1785" s="1" t="str">
        <f t="shared" si="1785"/>
        <v/>
      </c>
      <c r="AH1785" s="1" t="str">
        <f t="shared" si="1785"/>
        <v/>
      </c>
      <c r="AI1785" s="1" t="str">
        <f t="shared" si="1785"/>
        <v/>
      </c>
      <c r="AJ1785" s="1" t="str">
        <f t="shared" si="3"/>
        <v/>
      </c>
      <c r="AL1785" s="1" t="str">
        <f>IFERROR(__xludf.DUMMYFUNCTION("IFERROR(TRANSPOSE(SORT(TRANSPOSE(FILTER(AE1785:AI1785, AE1785:AI1785&lt;&gt;0)),1, FALSE)))"),"")</f>
        <v/>
      </c>
      <c r="AM1785" s="1" t="str">
        <f>IFERROR(__xludf.DUMMYFUNCTION("""COMPUTED_VALUE"""),"")</f>
        <v/>
      </c>
      <c r="AN1785" s="1" t="str">
        <f>IFERROR(__xludf.DUMMYFUNCTION("""COMPUTED_VALUE"""),"")</f>
        <v/>
      </c>
      <c r="AO1785" s="1" t="str">
        <f>IFERROR(__xludf.DUMMYFUNCTION("""COMPUTED_VALUE"""),"")</f>
        <v/>
      </c>
      <c r="AP1785" s="1" t="str">
        <f>IFERROR(__xludf.DUMMYFUNCTION("""COMPUTED_VALUE"""),"")</f>
        <v/>
      </c>
      <c r="AR1785" s="1" t="s">
        <v>25</v>
      </c>
      <c r="AS1785" s="1" t="s">
        <v>25</v>
      </c>
      <c r="AT1785" s="1" t="s">
        <v>25</v>
      </c>
      <c r="AU1785" s="1" t="s">
        <v>25</v>
      </c>
      <c r="AV1785" s="1" t="s">
        <v>25</v>
      </c>
      <c r="AY1785" s="1" t="s">
        <v>25</v>
      </c>
      <c r="AZ1785" s="1" t="s">
        <v>25</v>
      </c>
      <c r="BA1785" s="1" t="s">
        <v>25</v>
      </c>
      <c r="BB1785" s="1" t="s">
        <v>25</v>
      </c>
      <c r="BC1785" s="1" t="s">
        <v>25</v>
      </c>
      <c r="BD1785" s="1"/>
      <c r="BE1785" s="1"/>
      <c r="BF1785" s="1"/>
      <c r="BG1785" s="1"/>
      <c r="BH1785" s="1"/>
      <c r="BI1785" s="1"/>
      <c r="BJ1785" s="1"/>
      <c r="BL1785" s="1" t="s">
        <v>25</v>
      </c>
    </row>
    <row r="1786" ht="15.75" customHeight="1">
      <c r="A1786" s="1"/>
      <c r="B1786" s="1"/>
      <c r="C1786" s="1"/>
      <c r="D1786" s="1" t="s">
        <v>25</v>
      </c>
      <c r="E1786" s="1" t="s">
        <v>25</v>
      </c>
      <c r="F1786" s="1" t="s">
        <v>25</v>
      </c>
      <c r="G1786" s="1" t="s">
        <v>25</v>
      </c>
      <c r="H1786" s="1" t="s">
        <v>25</v>
      </c>
      <c r="M1786" s="1"/>
      <c r="N1786" s="1"/>
      <c r="O1786" s="1"/>
      <c r="P1786" s="1"/>
      <c r="Q1786" s="1"/>
      <c r="S1786" s="1" t="s">
        <v>25</v>
      </c>
      <c r="T1786" s="1" t="s">
        <v>25</v>
      </c>
      <c r="U1786" s="1" t="s">
        <v>25</v>
      </c>
      <c r="V1786" s="1" t="s">
        <v>25</v>
      </c>
      <c r="W1786" s="1" t="s">
        <v>25</v>
      </c>
      <c r="Y1786" s="1" t="str">
        <f>IFERROR(__xludf.DUMMYFUNCTION("UNIQUE(S1786:W1786, TRUE)"),"")</f>
        <v/>
      </c>
      <c r="AE1786" s="1" t="str">
        <f t="shared" ref="AE1786:AI1786" si="1786">IF($A1786&lt;&gt;"", COUNTIF($D1786:$H1786, "=" &amp; Y1786),"")</f>
        <v/>
      </c>
      <c r="AF1786" s="1" t="str">
        <f t="shared" si="1786"/>
        <v/>
      </c>
      <c r="AG1786" s="1" t="str">
        <f t="shared" si="1786"/>
        <v/>
      </c>
      <c r="AH1786" s="1" t="str">
        <f t="shared" si="1786"/>
        <v/>
      </c>
      <c r="AI1786" s="1" t="str">
        <f t="shared" si="1786"/>
        <v/>
      </c>
      <c r="AJ1786" s="1" t="str">
        <f t="shared" si="3"/>
        <v/>
      </c>
      <c r="AL1786" s="1" t="str">
        <f>IFERROR(__xludf.DUMMYFUNCTION("IFERROR(TRANSPOSE(SORT(TRANSPOSE(FILTER(AE1786:AI1786, AE1786:AI1786&lt;&gt;0)),1, FALSE)))"),"")</f>
        <v/>
      </c>
      <c r="AM1786" s="1" t="str">
        <f>IFERROR(__xludf.DUMMYFUNCTION("""COMPUTED_VALUE"""),"")</f>
        <v/>
      </c>
      <c r="AN1786" s="1" t="str">
        <f>IFERROR(__xludf.DUMMYFUNCTION("""COMPUTED_VALUE"""),"")</f>
        <v/>
      </c>
      <c r="AO1786" s="1" t="str">
        <f>IFERROR(__xludf.DUMMYFUNCTION("""COMPUTED_VALUE"""),"")</f>
        <v/>
      </c>
      <c r="AP1786" s="1" t="str">
        <f>IFERROR(__xludf.DUMMYFUNCTION("""COMPUTED_VALUE"""),"")</f>
        <v/>
      </c>
      <c r="AR1786" s="1" t="s">
        <v>25</v>
      </c>
      <c r="AS1786" s="1" t="s">
        <v>25</v>
      </c>
      <c r="AT1786" s="1" t="s">
        <v>25</v>
      </c>
      <c r="AU1786" s="1" t="s">
        <v>25</v>
      </c>
      <c r="AV1786" s="1" t="s">
        <v>25</v>
      </c>
      <c r="AY1786" s="1" t="s">
        <v>25</v>
      </c>
      <c r="AZ1786" s="1" t="s">
        <v>25</v>
      </c>
      <c r="BA1786" s="1" t="s">
        <v>25</v>
      </c>
      <c r="BB1786" s="1" t="s">
        <v>25</v>
      </c>
      <c r="BC1786" s="1" t="s">
        <v>25</v>
      </c>
      <c r="BD1786" s="1"/>
      <c r="BE1786" s="1"/>
      <c r="BF1786" s="1"/>
      <c r="BG1786" s="1"/>
      <c r="BH1786" s="1"/>
      <c r="BI1786" s="1"/>
      <c r="BJ1786" s="1"/>
      <c r="BL1786" s="1" t="s">
        <v>25</v>
      </c>
    </row>
    <row r="1787" ht="15.75" customHeight="1">
      <c r="A1787" s="1"/>
      <c r="B1787" s="1"/>
      <c r="C1787" s="1"/>
      <c r="D1787" s="1" t="s">
        <v>25</v>
      </c>
      <c r="E1787" s="1" t="s">
        <v>25</v>
      </c>
      <c r="F1787" s="1" t="s">
        <v>25</v>
      </c>
      <c r="G1787" s="1" t="s">
        <v>25</v>
      </c>
      <c r="H1787" s="1" t="s">
        <v>25</v>
      </c>
      <c r="M1787" s="1"/>
      <c r="N1787" s="1"/>
      <c r="O1787" s="1"/>
      <c r="P1787" s="1"/>
      <c r="Q1787" s="1"/>
      <c r="S1787" s="1" t="s">
        <v>25</v>
      </c>
      <c r="T1787" s="1" t="s">
        <v>25</v>
      </c>
      <c r="U1787" s="1" t="s">
        <v>25</v>
      </c>
      <c r="V1787" s="1" t="s">
        <v>25</v>
      </c>
      <c r="W1787" s="1" t="s">
        <v>25</v>
      </c>
      <c r="Y1787" s="1" t="str">
        <f>IFERROR(__xludf.DUMMYFUNCTION("UNIQUE(S1787:W1787, TRUE)"),"")</f>
        <v/>
      </c>
      <c r="AE1787" s="1" t="str">
        <f t="shared" ref="AE1787:AI1787" si="1787">IF($A1787&lt;&gt;"", COUNTIF($D1787:$H1787, "=" &amp; Y1787),"")</f>
        <v/>
      </c>
      <c r="AF1787" s="1" t="str">
        <f t="shared" si="1787"/>
        <v/>
      </c>
      <c r="AG1787" s="1" t="str">
        <f t="shared" si="1787"/>
        <v/>
      </c>
      <c r="AH1787" s="1" t="str">
        <f t="shared" si="1787"/>
        <v/>
      </c>
      <c r="AI1787" s="1" t="str">
        <f t="shared" si="1787"/>
        <v/>
      </c>
      <c r="AJ1787" s="1" t="str">
        <f t="shared" si="3"/>
        <v/>
      </c>
      <c r="AL1787" s="1" t="str">
        <f>IFERROR(__xludf.DUMMYFUNCTION("IFERROR(TRANSPOSE(SORT(TRANSPOSE(FILTER(AE1787:AI1787, AE1787:AI1787&lt;&gt;0)),1, FALSE)))"),"")</f>
        <v/>
      </c>
      <c r="AM1787" s="1" t="str">
        <f>IFERROR(__xludf.DUMMYFUNCTION("""COMPUTED_VALUE"""),"")</f>
        <v/>
      </c>
      <c r="AN1787" s="1" t="str">
        <f>IFERROR(__xludf.DUMMYFUNCTION("""COMPUTED_VALUE"""),"")</f>
        <v/>
      </c>
      <c r="AO1787" s="1" t="str">
        <f>IFERROR(__xludf.DUMMYFUNCTION("""COMPUTED_VALUE"""),"")</f>
        <v/>
      </c>
      <c r="AP1787" s="1" t="str">
        <f>IFERROR(__xludf.DUMMYFUNCTION("""COMPUTED_VALUE"""),"")</f>
        <v/>
      </c>
      <c r="AR1787" s="1" t="s">
        <v>25</v>
      </c>
      <c r="AS1787" s="1" t="s">
        <v>25</v>
      </c>
      <c r="AT1787" s="1" t="s">
        <v>25</v>
      </c>
      <c r="AU1787" s="1" t="s">
        <v>25</v>
      </c>
      <c r="AV1787" s="1" t="s">
        <v>25</v>
      </c>
      <c r="AY1787" s="1" t="s">
        <v>25</v>
      </c>
      <c r="AZ1787" s="1" t="s">
        <v>25</v>
      </c>
      <c r="BA1787" s="1" t="s">
        <v>25</v>
      </c>
      <c r="BB1787" s="1" t="s">
        <v>25</v>
      </c>
      <c r="BC1787" s="1" t="s">
        <v>25</v>
      </c>
      <c r="BD1787" s="1"/>
      <c r="BE1787" s="1"/>
      <c r="BF1787" s="1"/>
      <c r="BG1787" s="1"/>
      <c r="BH1787" s="1"/>
      <c r="BI1787" s="1"/>
      <c r="BJ1787" s="1"/>
      <c r="BL1787" s="1" t="s">
        <v>25</v>
      </c>
    </row>
    <row r="1788" ht="15.75" customHeight="1">
      <c r="A1788" s="1"/>
      <c r="B1788" s="1"/>
      <c r="C1788" s="1"/>
      <c r="D1788" s="1" t="s">
        <v>25</v>
      </c>
      <c r="E1788" s="1" t="s">
        <v>25</v>
      </c>
      <c r="F1788" s="1" t="s">
        <v>25</v>
      </c>
      <c r="G1788" s="1" t="s">
        <v>25</v>
      </c>
      <c r="H1788" s="1" t="s">
        <v>25</v>
      </c>
      <c r="M1788" s="1"/>
      <c r="N1788" s="1"/>
      <c r="O1788" s="1"/>
      <c r="P1788" s="1"/>
      <c r="Q1788" s="1"/>
      <c r="S1788" s="1" t="s">
        <v>25</v>
      </c>
      <c r="T1788" s="1" t="s">
        <v>25</v>
      </c>
      <c r="U1788" s="1" t="s">
        <v>25</v>
      </c>
      <c r="V1788" s="1" t="s">
        <v>25</v>
      </c>
      <c r="W1788" s="1" t="s">
        <v>25</v>
      </c>
      <c r="Y1788" s="1" t="str">
        <f>IFERROR(__xludf.DUMMYFUNCTION("UNIQUE(S1788:W1788, TRUE)"),"")</f>
        <v/>
      </c>
      <c r="AE1788" s="1" t="str">
        <f t="shared" ref="AE1788:AI1788" si="1788">IF($A1788&lt;&gt;"", COUNTIF($D1788:$H1788, "=" &amp; Y1788),"")</f>
        <v/>
      </c>
      <c r="AF1788" s="1" t="str">
        <f t="shared" si="1788"/>
        <v/>
      </c>
      <c r="AG1788" s="1" t="str">
        <f t="shared" si="1788"/>
        <v/>
      </c>
      <c r="AH1788" s="1" t="str">
        <f t="shared" si="1788"/>
        <v/>
      </c>
      <c r="AI1788" s="1" t="str">
        <f t="shared" si="1788"/>
        <v/>
      </c>
      <c r="AJ1788" s="1" t="str">
        <f t="shared" si="3"/>
        <v/>
      </c>
      <c r="AL1788" s="1" t="str">
        <f>IFERROR(__xludf.DUMMYFUNCTION("IFERROR(TRANSPOSE(SORT(TRANSPOSE(FILTER(AE1788:AI1788, AE1788:AI1788&lt;&gt;0)),1, FALSE)))"),"")</f>
        <v/>
      </c>
      <c r="AM1788" s="1" t="str">
        <f>IFERROR(__xludf.DUMMYFUNCTION("""COMPUTED_VALUE"""),"")</f>
        <v/>
      </c>
      <c r="AN1788" s="1" t="str">
        <f>IFERROR(__xludf.DUMMYFUNCTION("""COMPUTED_VALUE"""),"")</f>
        <v/>
      </c>
      <c r="AO1788" s="1" t="str">
        <f>IFERROR(__xludf.DUMMYFUNCTION("""COMPUTED_VALUE"""),"")</f>
        <v/>
      </c>
      <c r="AP1788" s="1" t="str">
        <f>IFERROR(__xludf.DUMMYFUNCTION("""COMPUTED_VALUE"""),"")</f>
        <v/>
      </c>
      <c r="AR1788" s="1" t="s">
        <v>25</v>
      </c>
      <c r="AS1788" s="1" t="s">
        <v>25</v>
      </c>
      <c r="AT1788" s="1" t="s">
        <v>25</v>
      </c>
      <c r="AU1788" s="1" t="s">
        <v>25</v>
      </c>
      <c r="AV1788" s="1" t="s">
        <v>25</v>
      </c>
      <c r="AY1788" s="1" t="s">
        <v>25</v>
      </c>
      <c r="AZ1788" s="1" t="s">
        <v>25</v>
      </c>
      <c r="BA1788" s="1" t="s">
        <v>25</v>
      </c>
      <c r="BB1788" s="1" t="s">
        <v>25</v>
      </c>
      <c r="BC1788" s="1" t="s">
        <v>25</v>
      </c>
      <c r="BD1788" s="1"/>
      <c r="BE1788" s="1"/>
      <c r="BF1788" s="1"/>
      <c r="BG1788" s="1"/>
      <c r="BH1788" s="1"/>
      <c r="BI1788" s="1"/>
      <c r="BJ1788" s="1"/>
      <c r="BL1788" s="1" t="s">
        <v>25</v>
      </c>
    </row>
    <row r="1789" ht="15.75" customHeight="1">
      <c r="A1789" s="1"/>
      <c r="B1789" s="1"/>
      <c r="C1789" s="1"/>
      <c r="D1789" s="1" t="s">
        <v>25</v>
      </c>
      <c r="E1789" s="1" t="s">
        <v>25</v>
      </c>
      <c r="F1789" s="1" t="s">
        <v>25</v>
      </c>
      <c r="G1789" s="1" t="s">
        <v>25</v>
      </c>
      <c r="H1789" s="1" t="s">
        <v>25</v>
      </c>
      <c r="M1789" s="1"/>
      <c r="N1789" s="1"/>
      <c r="O1789" s="1"/>
      <c r="P1789" s="1"/>
      <c r="Q1789" s="1"/>
      <c r="S1789" s="1" t="s">
        <v>25</v>
      </c>
      <c r="T1789" s="1" t="s">
        <v>25</v>
      </c>
      <c r="U1789" s="1" t="s">
        <v>25</v>
      </c>
      <c r="V1789" s="1" t="s">
        <v>25</v>
      </c>
      <c r="W1789" s="1" t="s">
        <v>25</v>
      </c>
      <c r="Y1789" s="1" t="str">
        <f>IFERROR(__xludf.DUMMYFUNCTION("UNIQUE(S1789:W1789, TRUE)"),"")</f>
        <v/>
      </c>
      <c r="AE1789" s="1" t="str">
        <f t="shared" ref="AE1789:AI1789" si="1789">IF($A1789&lt;&gt;"", COUNTIF($D1789:$H1789, "=" &amp; Y1789),"")</f>
        <v/>
      </c>
      <c r="AF1789" s="1" t="str">
        <f t="shared" si="1789"/>
        <v/>
      </c>
      <c r="AG1789" s="1" t="str">
        <f t="shared" si="1789"/>
        <v/>
      </c>
      <c r="AH1789" s="1" t="str">
        <f t="shared" si="1789"/>
        <v/>
      </c>
      <c r="AI1789" s="1" t="str">
        <f t="shared" si="1789"/>
        <v/>
      </c>
      <c r="AJ1789" s="1" t="str">
        <f t="shared" si="3"/>
        <v/>
      </c>
      <c r="AL1789" s="1" t="str">
        <f>IFERROR(__xludf.DUMMYFUNCTION("IFERROR(TRANSPOSE(SORT(TRANSPOSE(FILTER(AE1789:AI1789, AE1789:AI1789&lt;&gt;0)),1, FALSE)))"),"")</f>
        <v/>
      </c>
      <c r="AM1789" s="1" t="str">
        <f>IFERROR(__xludf.DUMMYFUNCTION("""COMPUTED_VALUE"""),"")</f>
        <v/>
      </c>
      <c r="AN1789" s="1" t="str">
        <f>IFERROR(__xludf.DUMMYFUNCTION("""COMPUTED_VALUE"""),"")</f>
        <v/>
      </c>
      <c r="AO1789" s="1" t="str">
        <f>IFERROR(__xludf.DUMMYFUNCTION("""COMPUTED_VALUE"""),"")</f>
        <v/>
      </c>
      <c r="AP1789" s="1" t="str">
        <f>IFERROR(__xludf.DUMMYFUNCTION("""COMPUTED_VALUE"""),"")</f>
        <v/>
      </c>
      <c r="AR1789" s="1" t="s">
        <v>25</v>
      </c>
      <c r="AS1789" s="1" t="s">
        <v>25</v>
      </c>
      <c r="AT1789" s="1" t="s">
        <v>25</v>
      </c>
      <c r="AU1789" s="1" t="s">
        <v>25</v>
      </c>
      <c r="AV1789" s="1" t="s">
        <v>25</v>
      </c>
      <c r="AY1789" s="1" t="s">
        <v>25</v>
      </c>
      <c r="AZ1789" s="1" t="s">
        <v>25</v>
      </c>
      <c r="BA1789" s="1" t="s">
        <v>25</v>
      </c>
      <c r="BB1789" s="1" t="s">
        <v>25</v>
      </c>
      <c r="BC1789" s="1" t="s">
        <v>25</v>
      </c>
      <c r="BD1789" s="1"/>
      <c r="BE1789" s="1"/>
      <c r="BF1789" s="1"/>
      <c r="BG1789" s="1"/>
      <c r="BH1789" s="1"/>
      <c r="BI1789" s="1"/>
      <c r="BJ1789" s="1"/>
      <c r="BL1789" s="1" t="s">
        <v>25</v>
      </c>
    </row>
    <row r="1790" ht="15.75" customHeight="1">
      <c r="A1790" s="1"/>
      <c r="B1790" s="1"/>
      <c r="C1790" s="1"/>
      <c r="D1790" s="1" t="s">
        <v>25</v>
      </c>
      <c r="E1790" s="1" t="s">
        <v>25</v>
      </c>
      <c r="F1790" s="1" t="s">
        <v>25</v>
      </c>
      <c r="G1790" s="1" t="s">
        <v>25</v>
      </c>
      <c r="H1790" s="1" t="s">
        <v>25</v>
      </c>
      <c r="M1790" s="1"/>
      <c r="N1790" s="1"/>
      <c r="O1790" s="1"/>
      <c r="P1790" s="1"/>
      <c r="Q1790" s="1"/>
      <c r="S1790" s="1" t="s">
        <v>25</v>
      </c>
      <c r="T1790" s="1" t="s">
        <v>25</v>
      </c>
      <c r="U1790" s="1" t="s">
        <v>25</v>
      </c>
      <c r="V1790" s="1" t="s">
        <v>25</v>
      </c>
      <c r="W1790" s="1" t="s">
        <v>25</v>
      </c>
      <c r="Y1790" s="1" t="str">
        <f>IFERROR(__xludf.DUMMYFUNCTION("UNIQUE(S1790:W1790, TRUE)"),"")</f>
        <v/>
      </c>
      <c r="AE1790" s="1" t="str">
        <f t="shared" ref="AE1790:AI1790" si="1790">IF($A1790&lt;&gt;"", COUNTIF($D1790:$H1790, "=" &amp; Y1790),"")</f>
        <v/>
      </c>
      <c r="AF1790" s="1" t="str">
        <f t="shared" si="1790"/>
        <v/>
      </c>
      <c r="AG1790" s="1" t="str">
        <f t="shared" si="1790"/>
        <v/>
      </c>
      <c r="AH1790" s="1" t="str">
        <f t="shared" si="1790"/>
        <v/>
      </c>
      <c r="AI1790" s="1" t="str">
        <f t="shared" si="1790"/>
        <v/>
      </c>
      <c r="AJ1790" s="1" t="str">
        <f t="shared" si="3"/>
        <v/>
      </c>
      <c r="AL1790" s="1" t="str">
        <f>IFERROR(__xludf.DUMMYFUNCTION("IFERROR(TRANSPOSE(SORT(TRANSPOSE(FILTER(AE1790:AI1790, AE1790:AI1790&lt;&gt;0)),1, FALSE)))"),"")</f>
        <v/>
      </c>
      <c r="AM1790" s="1" t="str">
        <f>IFERROR(__xludf.DUMMYFUNCTION("""COMPUTED_VALUE"""),"")</f>
        <v/>
      </c>
      <c r="AN1790" s="1" t="str">
        <f>IFERROR(__xludf.DUMMYFUNCTION("""COMPUTED_VALUE"""),"")</f>
        <v/>
      </c>
      <c r="AO1790" s="1" t="str">
        <f>IFERROR(__xludf.DUMMYFUNCTION("""COMPUTED_VALUE"""),"")</f>
        <v/>
      </c>
      <c r="AP1790" s="1" t="str">
        <f>IFERROR(__xludf.DUMMYFUNCTION("""COMPUTED_VALUE"""),"")</f>
        <v/>
      </c>
      <c r="AR1790" s="1" t="s">
        <v>25</v>
      </c>
      <c r="AS1790" s="1" t="s">
        <v>25</v>
      </c>
      <c r="AT1790" s="1" t="s">
        <v>25</v>
      </c>
      <c r="AU1790" s="1" t="s">
        <v>25</v>
      </c>
      <c r="AV1790" s="1" t="s">
        <v>25</v>
      </c>
      <c r="AY1790" s="1" t="s">
        <v>25</v>
      </c>
      <c r="AZ1790" s="1" t="s">
        <v>25</v>
      </c>
      <c r="BA1790" s="1" t="s">
        <v>25</v>
      </c>
      <c r="BB1790" s="1" t="s">
        <v>25</v>
      </c>
      <c r="BC1790" s="1" t="s">
        <v>25</v>
      </c>
      <c r="BD1790" s="1"/>
      <c r="BE1790" s="1"/>
      <c r="BF1790" s="1"/>
      <c r="BG1790" s="1"/>
      <c r="BH1790" s="1"/>
      <c r="BI1790" s="1"/>
      <c r="BJ1790" s="1"/>
      <c r="BL1790" s="1" t="s">
        <v>25</v>
      </c>
    </row>
    <row r="1791" ht="15.75" customHeight="1">
      <c r="A1791" s="1"/>
      <c r="B1791" s="1"/>
      <c r="C1791" s="1"/>
      <c r="D1791" s="1" t="s">
        <v>25</v>
      </c>
      <c r="E1791" s="1" t="s">
        <v>25</v>
      </c>
      <c r="F1791" s="1" t="s">
        <v>25</v>
      </c>
      <c r="G1791" s="1" t="s">
        <v>25</v>
      </c>
      <c r="H1791" s="1" t="s">
        <v>25</v>
      </c>
      <c r="M1791" s="1"/>
      <c r="N1791" s="1"/>
      <c r="O1791" s="1"/>
      <c r="P1791" s="1"/>
      <c r="Q1791" s="1"/>
      <c r="S1791" s="1" t="s">
        <v>25</v>
      </c>
      <c r="T1791" s="1" t="s">
        <v>25</v>
      </c>
      <c r="U1791" s="1" t="s">
        <v>25</v>
      </c>
      <c r="V1791" s="1" t="s">
        <v>25</v>
      </c>
      <c r="W1791" s="1" t="s">
        <v>25</v>
      </c>
      <c r="Y1791" s="1" t="str">
        <f>IFERROR(__xludf.DUMMYFUNCTION("UNIQUE(S1791:W1791, TRUE)"),"")</f>
        <v/>
      </c>
      <c r="AE1791" s="1" t="str">
        <f t="shared" ref="AE1791:AI1791" si="1791">IF($A1791&lt;&gt;"", COUNTIF($D1791:$H1791, "=" &amp; Y1791),"")</f>
        <v/>
      </c>
      <c r="AF1791" s="1" t="str">
        <f t="shared" si="1791"/>
        <v/>
      </c>
      <c r="AG1791" s="1" t="str">
        <f t="shared" si="1791"/>
        <v/>
      </c>
      <c r="AH1791" s="1" t="str">
        <f t="shared" si="1791"/>
        <v/>
      </c>
      <c r="AI1791" s="1" t="str">
        <f t="shared" si="1791"/>
        <v/>
      </c>
      <c r="AJ1791" s="1" t="str">
        <f t="shared" si="3"/>
        <v/>
      </c>
      <c r="AL1791" s="1" t="str">
        <f>IFERROR(__xludf.DUMMYFUNCTION("IFERROR(TRANSPOSE(SORT(TRANSPOSE(FILTER(AE1791:AI1791, AE1791:AI1791&lt;&gt;0)),1, FALSE)))"),"")</f>
        <v/>
      </c>
      <c r="AM1791" s="1" t="str">
        <f>IFERROR(__xludf.DUMMYFUNCTION("""COMPUTED_VALUE"""),"")</f>
        <v/>
      </c>
      <c r="AN1791" s="1" t="str">
        <f>IFERROR(__xludf.DUMMYFUNCTION("""COMPUTED_VALUE"""),"")</f>
        <v/>
      </c>
      <c r="AO1791" s="1" t="str">
        <f>IFERROR(__xludf.DUMMYFUNCTION("""COMPUTED_VALUE"""),"")</f>
        <v/>
      </c>
      <c r="AP1791" s="1" t="str">
        <f>IFERROR(__xludf.DUMMYFUNCTION("""COMPUTED_VALUE"""),"")</f>
        <v/>
      </c>
      <c r="AR1791" s="1" t="s">
        <v>25</v>
      </c>
      <c r="AS1791" s="1" t="s">
        <v>25</v>
      </c>
      <c r="AT1791" s="1" t="s">
        <v>25</v>
      </c>
      <c r="AU1791" s="1" t="s">
        <v>25</v>
      </c>
      <c r="AV1791" s="1" t="s">
        <v>25</v>
      </c>
      <c r="AY1791" s="1" t="s">
        <v>25</v>
      </c>
      <c r="AZ1791" s="1" t="s">
        <v>25</v>
      </c>
      <c r="BA1791" s="1" t="s">
        <v>25</v>
      </c>
      <c r="BB1791" s="1" t="s">
        <v>25</v>
      </c>
      <c r="BC1791" s="1" t="s">
        <v>25</v>
      </c>
      <c r="BD1791" s="1"/>
      <c r="BE1791" s="1"/>
      <c r="BF1791" s="1"/>
      <c r="BG1791" s="1"/>
      <c r="BH1791" s="1"/>
      <c r="BI1791" s="1"/>
      <c r="BJ1791" s="1"/>
      <c r="BL1791" s="1" t="s">
        <v>25</v>
      </c>
    </row>
    <row r="1792" ht="15.75" customHeight="1">
      <c r="A1792" s="1"/>
      <c r="B1792" s="1"/>
      <c r="C1792" s="1"/>
      <c r="D1792" s="1" t="s">
        <v>25</v>
      </c>
      <c r="E1792" s="1" t="s">
        <v>25</v>
      </c>
      <c r="F1792" s="1" t="s">
        <v>25</v>
      </c>
      <c r="G1792" s="1" t="s">
        <v>25</v>
      </c>
      <c r="H1792" s="1" t="s">
        <v>25</v>
      </c>
      <c r="M1792" s="1"/>
      <c r="N1792" s="1"/>
      <c r="O1792" s="1"/>
      <c r="P1792" s="1"/>
      <c r="Q1792" s="1"/>
      <c r="S1792" s="1" t="s">
        <v>25</v>
      </c>
      <c r="T1792" s="1" t="s">
        <v>25</v>
      </c>
      <c r="U1792" s="1" t="s">
        <v>25</v>
      </c>
      <c r="V1792" s="1" t="s">
        <v>25</v>
      </c>
      <c r="W1792" s="1" t="s">
        <v>25</v>
      </c>
      <c r="Y1792" s="1" t="str">
        <f>IFERROR(__xludf.DUMMYFUNCTION("UNIQUE(S1792:W1792, TRUE)"),"")</f>
        <v/>
      </c>
      <c r="AE1792" s="1" t="str">
        <f t="shared" ref="AE1792:AI1792" si="1792">IF($A1792&lt;&gt;"", COUNTIF($D1792:$H1792, "=" &amp; Y1792),"")</f>
        <v/>
      </c>
      <c r="AF1792" s="1" t="str">
        <f t="shared" si="1792"/>
        <v/>
      </c>
      <c r="AG1792" s="1" t="str">
        <f t="shared" si="1792"/>
        <v/>
      </c>
      <c r="AH1792" s="1" t="str">
        <f t="shared" si="1792"/>
        <v/>
      </c>
      <c r="AI1792" s="1" t="str">
        <f t="shared" si="1792"/>
        <v/>
      </c>
      <c r="AJ1792" s="1" t="str">
        <f t="shared" si="3"/>
        <v/>
      </c>
      <c r="AL1792" s="1" t="str">
        <f>IFERROR(__xludf.DUMMYFUNCTION("IFERROR(TRANSPOSE(SORT(TRANSPOSE(FILTER(AE1792:AI1792, AE1792:AI1792&lt;&gt;0)),1, FALSE)))"),"")</f>
        <v/>
      </c>
      <c r="AM1792" s="1" t="str">
        <f>IFERROR(__xludf.DUMMYFUNCTION("""COMPUTED_VALUE"""),"")</f>
        <v/>
      </c>
      <c r="AN1792" s="1" t="str">
        <f>IFERROR(__xludf.DUMMYFUNCTION("""COMPUTED_VALUE"""),"")</f>
        <v/>
      </c>
      <c r="AO1792" s="1" t="str">
        <f>IFERROR(__xludf.DUMMYFUNCTION("""COMPUTED_VALUE"""),"")</f>
        <v/>
      </c>
      <c r="AP1792" s="1" t="str">
        <f>IFERROR(__xludf.DUMMYFUNCTION("""COMPUTED_VALUE"""),"")</f>
        <v/>
      </c>
      <c r="AR1792" s="1" t="s">
        <v>25</v>
      </c>
      <c r="AS1792" s="1" t="s">
        <v>25</v>
      </c>
      <c r="AT1792" s="1" t="s">
        <v>25</v>
      </c>
      <c r="AU1792" s="1" t="s">
        <v>25</v>
      </c>
      <c r="AV1792" s="1" t="s">
        <v>25</v>
      </c>
      <c r="AY1792" s="1" t="s">
        <v>25</v>
      </c>
      <c r="AZ1792" s="1" t="s">
        <v>25</v>
      </c>
      <c r="BA1792" s="1" t="s">
        <v>25</v>
      </c>
      <c r="BB1792" s="1" t="s">
        <v>25</v>
      </c>
      <c r="BC1792" s="1" t="s">
        <v>25</v>
      </c>
      <c r="BD1792" s="1"/>
      <c r="BE1792" s="1"/>
      <c r="BF1792" s="1"/>
      <c r="BG1792" s="1"/>
      <c r="BH1792" s="1"/>
      <c r="BI1792" s="1"/>
      <c r="BJ1792" s="1"/>
      <c r="BL1792" s="1" t="s">
        <v>25</v>
      </c>
    </row>
    <row r="1793" ht="15.75" customHeight="1">
      <c r="A1793" s="1"/>
      <c r="B1793" s="1"/>
      <c r="C1793" s="1"/>
      <c r="D1793" s="1" t="s">
        <v>25</v>
      </c>
      <c r="E1793" s="1" t="s">
        <v>25</v>
      </c>
      <c r="F1793" s="1" t="s">
        <v>25</v>
      </c>
      <c r="G1793" s="1" t="s">
        <v>25</v>
      </c>
      <c r="H1793" s="1" t="s">
        <v>25</v>
      </c>
      <c r="M1793" s="1"/>
      <c r="N1793" s="1"/>
      <c r="O1793" s="1"/>
      <c r="P1793" s="1"/>
      <c r="Q1793" s="1"/>
      <c r="S1793" s="1" t="s">
        <v>25</v>
      </c>
      <c r="T1793" s="1" t="s">
        <v>25</v>
      </c>
      <c r="U1793" s="1" t="s">
        <v>25</v>
      </c>
      <c r="V1793" s="1" t="s">
        <v>25</v>
      </c>
      <c r="W1793" s="1" t="s">
        <v>25</v>
      </c>
      <c r="Y1793" s="1" t="str">
        <f>IFERROR(__xludf.DUMMYFUNCTION("UNIQUE(S1793:W1793, TRUE)"),"")</f>
        <v/>
      </c>
      <c r="AE1793" s="1" t="str">
        <f t="shared" ref="AE1793:AI1793" si="1793">IF($A1793&lt;&gt;"", COUNTIF($D1793:$H1793, "=" &amp; Y1793),"")</f>
        <v/>
      </c>
      <c r="AF1793" s="1" t="str">
        <f t="shared" si="1793"/>
        <v/>
      </c>
      <c r="AG1793" s="1" t="str">
        <f t="shared" si="1793"/>
        <v/>
      </c>
      <c r="AH1793" s="1" t="str">
        <f t="shared" si="1793"/>
        <v/>
      </c>
      <c r="AI1793" s="1" t="str">
        <f t="shared" si="1793"/>
        <v/>
      </c>
      <c r="AJ1793" s="1" t="str">
        <f t="shared" si="3"/>
        <v/>
      </c>
      <c r="AL1793" s="1" t="str">
        <f>IFERROR(__xludf.DUMMYFUNCTION("IFERROR(TRANSPOSE(SORT(TRANSPOSE(FILTER(AE1793:AI1793, AE1793:AI1793&lt;&gt;0)),1, FALSE)))"),"")</f>
        <v/>
      </c>
      <c r="AM1793" s="1" t="str">
        <f>IFERROR(__xludf.DUMMYFUNCTION("""COMPUTED_VALUE"""),"")</f>
        <v/>
      </c>
      <c r="AN1793" s="1" t="str">
        <f>IFERROR(__xludf.DUMMYFUNCTION("""COMPUTED_VALUE"""),"")</f>
        <v/>
      </c>
      <c r="AO1793" s="1" t="str">
        <f>IFERROR(__xludf.DUMMYFUNCTION("""COMPUTED_VALUE"""),"")</f>
        <v/>
      </c>
      <c r="AP1793" s="1" t="str">
        <f>IFERROR(__xludf.DUMMYFUNCTION("""COMPUTED_VALUE"""),"")</f>
        <v/>
      </c>
      <c r="AR1793" s="1" t="s">
        <v>25</v>
      </c>
      <c r="AS1793" s="1" t="s">
        <v>25</v>
      </c>
      <c r="AT1793" s="1" t="s">
        <v>25</v>
      </c>
      <c r="AU1793" s="1" t="s">
        <v>25</v>
      </c>
      <c r="AV1793" s="1" t="s">
        <v>25</v>
      </c>
      <c r="AY1793" s="1" t="s">
        <v>25</v>
      </c>
      <c r="AZ1793" s="1" t="s">
        <v>25</v>
      </c>
      <c r="BA1793" s="1" t="s">
        <v>25</v>
      </c>
      <c r="BB1793" s="1" t="s">
        <v>25</v>
      </c>
      <c r="BC1793" s="1" t="s">
        <v>25</v>
      </c>
      <c r="BD1793" s="1"/>
      <c r="BE1793" s="1"/>
      <c r="BF1793" s="1"/>
      <c r="BG1793" s="1"/>
      <c r="BH1793" s="1"/>
      <c r="BI1793" s="1"/>
      <c r="BJ1793" s="1"/>
      <c r="BL1793" s="1" t="s">
        <v>25</v>
      </c>
    </row>
    <row r="1794" ht="15.75" customHeight="1">
      <c r="A1794" s="1"/>
      <c r="B1794" s="1"/>
      <c r="C1794" s="1"/>
      <c r="D1794" s="1" t="s">
        <v>25</v>
      </c>
      <c r="E1794" s="1" t="s">
        <v>25</v>
      </c>
      <c r="F1794" s="1" t="s">
        <v>25</v>
      </c>
      <c r="G1794" s="1" t="s">
        <v>25</v>
      </c>
      <c r="H1794" s="1" t="s">
        <v>25</v>
      </c>
      <c r="M1794" s="1"/>
      <c r="N1794" s="1"/>
      <c r="O1794" s="1"/>
      <c r="P1794" s="1"/>
      <c r="Q1794" s="1"/>
      <c r="S1794" s="1" t="s">
        <v>25</v>
      </c>
      <c r="T1794" s="1" t="s">
        <v>25</v>
      </c>
      <c r="U1794" s="1" t="s">
        <v>25</v>
      </c>
      <c r="V1794" s="1" t="s">
        <v>25</v>
      </c>
      <c r="W1794" s="1" t="s">
        <v>25</v>
      </c>
      <c r="Y1794" s="1" t="str">
        <f>IFERROR(__xludf.DUMMYFUNCTION("UNIQUE(S1794:W1794, TRUE)"),"")</f>
        <v/>
      </c>
      <c r="AE1794" s="1" t="str">
        <f t="shared" ref="AE1794:AI1794" si="1794">IF($A1794&lt;&gt;"", COUNTIF($D1794:$H1794, "=" &amp; Y1794),"")</f>
        <v/>
      </c>
      <c r="AF1794" s="1" t="str">
        <f t="shared" si="1794"/>
        <v/>
      </c>
      <c r="AG1794" s="1" t="str">
        <f t="shared" si="1794"/>
        <v/>
      </c>
      <c r="AH1794" s="1" t="str">
        <f t="shared" si="1794"/>
        <v/>
      </c>
      <c r="AI1794" s="1" t="str">
        <f t="shared" si="1794"/>
        <v/>
      </c>
      <c r="AJ1794" s="1" t="str">
        <f t="shared" si="3"/>
        <v/>
      </c>
      <c r="AL1794" s="1" t="str">
        <f>IFERROR(__xludf.DUMMYFUNCTION("IFERROR(TRANSPOSE(SORT(TRANSPOSE(FILTER(AE1794:AI1794, AE1794:AI1794&lt;&gt;0)),1, FALSE)))"),"")</f>
        <v/>
      </c>
      <c r="AM1794" s="1" t="str">
        <f>IFERROR(__xludf.DUMMYFUNCTION("""COMPUTED_VALUE"""),"")</f>
        <v/>
      </c>
      <c r="AN1794" s="1" t="str">
        <f>IFERROR(__xludf.DUMMYFUNCTION("""COMPUTED_VALUE"""),"")</f>
        <v/>
      </c>
      <c r="AO1794" s="1" t="str">
        <f>IFERROR(__xludf.DUMMYFUNCTION("""COMPUTED_VALUE"""),"")</f>
        <v/>
      </c>
      <c r="AP1794" s="1" t="str">
        <f>IFERROR(__xludf.DUMMYFUNCTION("""COMPUTED_VALUE"""),"")</f>
        <v/>
      </c>
      <c r="AR1794" s="1" t="s">
        <v>25</v>
      </c>
      <c r="AS1794" s="1" t="s">
        <v>25</v>
      </c>
      <c r="AT1794" s="1" t="s">
        <v>25</v>
      </c>
      <c r="AU1794" s="1" t="s">
        <v>25</v>
      </c>
      <c r="AV1794" s="1" t="s">
        <v>25</v>
      </c>
      <c r="AY1794" s="1" t="s">
        <v>25</v>
      </c>
      <c r="AZ1794" s="1" t="s">
        <v>25</v>
      </c>
      <c r="BA1794" s="1" t="s">
        <v>25</v>
      </c>
      <c r="BB1794" s="1" t="s">
        <v>25</v>
      </c>
      <c r="BC1794" s="1" t="s">
        <v>25</v>
      </c>
      <c r="BD1794" s="1"/>
      <c r="BE1794" s="1"/>
      <c r="BF1794" s="1"/>
      <c r="BG1794" s="1"/>
      <c r="BH1794" s="1"/>
      <c r="BI1794" s="1"/>
      <c r="BJ1794" s="1"/>
      <c r="BL1794" s="1" t="s">
        <v>25</v>
      </c>
    </row>
    <row r="1795" ht="15.75" customHeight="1">
      <c r="A1795" s="1"/>
      <c r="B1795" s="1"/>
      <c r="C1795" s="1"/>
      <c r="D1795" s="1" t="s">
        <v>25</v>
      </c>
      <c r="E1795" s="1" t="s">
        <v>25</v>
      </c>
      <c r="F1795" s="1" t="s">
        <v>25</v>
      </c>
      <c r="G1795" s="1" t="s">
        <v>25</v>
      </c>
      <c r="H1795" s="1" t="s">
        <v>25</v>
      </c>
      <c r="M1795" s="1"/>
      <c r="N1795" s="1"/>
      <c r="O1795" s="1"/>
      <c r="P1795" s="1"/>
      <c r="Q1795" s="1"/>
      <c r="S1795" s="1" t="s">
        <v>25</v>
      </c>
      <c r="T1795" s="1" t="s">
        <v>25</v>
      </c>
      <c r="U1795" s="1" t="s">
        <v>25</v>
      </c>
      <c r="V1795" s="1" t="s">
        <v>25</v>
      </c>
      <c r="W1795" s="1" t="s">
        <v>25</v>
      </c>
      <c r="Y1795" s="1" t="str">
        <f>IFERROR(__xludf.DUMMYFUNCTION("UNIQUE(S1795:W1795, TRUE)"),"")</f>
        <v/>
      </c>
      <c r="AE1795" s="1" t="str">
        <f t="shared" ref="AE1795:AI1795" si="1795">IF($A1795&lt;&gt;"", COUNTIF($D1795:$H1795, "=" &amp; Y1795),"")</f>
        <v/>
      </c>
      <c r="AF1795" s="1" t="str">
        <f t="shared" si="1795"/>
        <v/>
      </c>
      <c r="AG1795" s="1" t="str">
        <f t="shared" si="1795"/>
        <v/>
      </c>
      <c r="AH1795" s="1" t="str">
        <f t="shared" si="1795"/>
        <v/>
      </c>
      <c r="AI1795" s="1" t="str">
        <f t="shared" si="1795"/>
        <v/>
      </c>
      <c r="AJ1795" s="1" t="str">
        <f t="shared" si="3"/>
        <v/>
      </c>
      <c r="AL1795" s="1" t="str">
        <f>IFERROR(__xludf.DUMMYFUNCTION("IFERROR(TRANSPOSE(SORT(TRANSPOSE(FILTER(AE1795:AI1795, AE1795:AI1795&lt;&gt;0)),1, FALSE)))"),"")</f>
        <v/>
      </c>
      <c r="AM1795" s="1" t="str">
        <f>IFERROR(__xludf.DUMMYFUNCTION("""COMPUTED_VALUE"""),"")</f>
        <v/>
      </c>
      <c r="AN1795" s="1" t="str">
        <f>IFERROR(__xludf.DUMMYFUNCTION("""COMPUTED_VALUE"""),"")</f>
        <v/>
      </c>
      <c r="AO1795" s="1" t="str">
        <f>IFERROR(__xludf.DUMMYFUNCTION("""COMPUTED_VALUE"""),"")</f>
        <v/>
      </c>
      <c r="AP1795" s="1" t="str">
        <f>IFERROR(__xludf.DUMMYFUNCTION("""COMPUTED_VALUE"""),"")</f>
        <v/>
      </c>
      <c r="AR1795" s="1" t="s">
        <v>25</v>
      </c>
      <c r="AS1795" s="1" t="s">
        <v>25</v>
      </c>
      <c r="AT1795" s="1" t="s">
        <v>25</v>
      </c>
      <c r="AU1795" s="1" t="s">
        <v>25</v>
      </c>
      <c r="AV1795" s="1" t="s">
        <v>25</v>
      </c>
      <c r="AY1795" s="1" t="s">
        <v>25</v>
      </c>
      <c r="AZ1795" s="1" t="s">
        <v>25</v>
      </c>
      <c r="BA1795" s="1" t="s">
        <v>25</v>
      </c>
      <c r="BB1795" s="1" t="s">
        <v>25</v>
      </c>
      <c r="BC1795" s="1" t="s">
        <v>25</v>
      </c>
      <c r="BD1795" s="1"/>
      <c r="BE1795" s="1"/>
      <c r="BF1795" s="1"/>
      <c r="BG1795" s="1"/>
      <c r="BH1795" s="1"/>
      <c r="BI1795" s="1"/>
      <c r="BJ1795" s="1"/>
      <c r="BL1795" s="1" t="s">
        <v>25</v>
      </c>
    </row>
    <row r="1796" ht="15.75" customHeight="1">
      <c r="A1796" s="1"/>
      <c r="B1796" s="1"/>
      <c r="C1796" s="1"/>
      <c r="D1796" s="1" t="s">
        <v>25</v>
      </c>
      <c r="E1796" s="1" t="s">
        <v>25</v>
      </c>
      <c r="F1796" s="1" t="s">
        <v>25</v>
      </c>
      <c r="G1796" s="1" t="s">
        <v>25</v>
      </c>
      <c r="H1796" s="1" t="s">
        <v>25</v>
      </c>
      <c r="M1796" s="1"/>
      <c r="N1796" s="1"/>
      <c r="O1796" s="1"/>
      <c r="P1796" s="1"/>
      <c r="Q1796" s="1"/>
      <c r="S1796" s="1" t="s">
        <v>25</v>
      </c>
      <c r="T1796" s="1" t="s">
        <v>25</v>
      </c>
      <c r="U1796" s="1" t="s">
        <v>25</v>
      </c>
      <c r="V1796" s="1" t="s">
        <v>25</v>
      </c>
      <c r="W1796" s="1" t="s">
        <v>25</v>
      </c>
      <c r="Y1796" s="1" t="str">
        <f>IFERROR(__xludf.DUMMYFUNCTION("UNIQUE(S1796:W1796, TRUE)"),"")</f>
        <v/>
      </c>
      <c r="AE1796" s="1" t="str">
        <f t="shared" ref="AE1796:AI1796" si="1796">IF($A1796&lt;&gt;"", COUNTIF($D1796:$H1796, "=" &amp; Y1796),"")</f>
        <v/>
      </c>
      <c r="AF1796" s="1" t="str">
        <f t="shared" si="1796"/>
        <v/>
      </c>
      <c r="AG1796" s="1" t="str">
        <f t="shared" si="1796"/>
        <v/>
      </c>
      <c r="AH1796" s="1" t="str">
        <f t="shared" si="1796"/>
        <v/>
      </c>
      <c r="AI1796" s="1" t="str">
        <f t="shared" si="1796"/>
        <v/>
      </c>
      <c r="AJ1796" s="1" t="str">
        <f t="shared" si="3"/>
        <v/>
      </c>
      <c r="AL1796" s="1" t="str">
        <f>IFERROR(__xludf.DUMMYFUNCTION("IFERROR(TRANSPOSE(SORT(TRANSPOSE(FILTER(AE1796:AI1796, AE1796:AI1796&lt;&gt;0)),1, FALSE)))"),"")</f>
        <v/>
      </c>
      <c r="AM1796" s="1" t="str">
        <f>IFERROR(__xludf.DUMMYFUNCTION("""COMPUTED_VALUE"""),"")</f>
        <v/>
      </c>
      <c r="AN1796" s="1" t="str">
        <f>IFERROR(__xludf.DUMMYFUNCTION("""COMPUTED_VALUE"""),"")</f>
        <v/>
      </c>
      <c r="AO1796" s="1" t="str">
        <f>IFERROR(__xludf.DUMMYFUNCTION("""COMPUTED_VALUE"""),"")</f>
        <v/>
      </c>
      <c r="AP1796" s="1" t="str">
        <f>IFERROR(__xludf.DUMMYFUNCTION("""COMPUTED_VALUE"""),"")</f>
        <v/>
      </c>
      <c r="AR1796" s="1" t="s">
        <v>25</v>
      </c>
      <c r="AS1796" s="1" t="s">
        <v>25</v>
      </c>
      <c r="AT1796" s="1" t="s">
        <v>25</v>
      </c>
      <c r="AU1796" s="1" t="s">
        <v>25</v>
      </c>
      <c r="AV1796" s="1" t="s">
        <v>25</v>
      </c>
      <c r="AY1796" s="1" t="s">
        <v>25</v>
      </c>
      <c r="AZ1796" s="1" t="s">
        <v>25</v>
      </c>
      <c r="BA1796" s="1" t="s">
        <v>25</v>
      </c>
      <c r="BB1796" s="1" t="s">
        <v>25</v>
      </c>
      <c r="BC1796" s="1" t="s">
        <v>25</v>
      </c>
      <c r="BD1796" s="1"/>
      <c r="BE1796" s="1"/>
      <c r="BF1796" s="1"/>
      <c r="BG1796" s="1"/>
      <c r="BH1796" s="1"/>
      <c r="BI1796" s="1"/>
      <c r="BJ1796" s="1"/>
      <c r="BL1796" s="1" t="s">
        <v>25</v>
      </c>
    </row>
    <row r="1797" ht="15.75" customHeight="1">
      <c r="A1797" s="1"/>
      <c r="B1797" s="1"/>
      <c r="C1797" s="1"/>
      <c r="D1797" s="1" t="s">
        <v>25</v>
      </c>
      <c r="E1797" s="1" t="s">
        <v>25</v>
      </c>
      <c r="F1797" s="1" t="s">
        <v>25</v>
      </c>
      <c r="G1797" s="1" t="s">
        <v>25</v>
      </c>
      <c r="H1797" s="1" t="s">
        <v>25</v>
      </c>
      <c r="M1797" s="1"/>
      <c r="N1797" s="1"/>
      <c r="O1797" s="1"/>
      <c r="P1797" s="1"/>
      <c r="Q1797" s="1"/>
      <c r="S1797" s="1" t="s">
        <v>25</v>
      </c>
      <c r="T1797" s="1" t="s">
        <v>25</v>
      </c>
      <c r="U1797" s="1" t="s">
        <v>25</v>
      </c>
      <c r="V1797" s="1" t="s">
        <v>25</v>
      </c>
      <c r="W1797" s="1" t="s">
        <v>25</v>
      </c>
      <c r="Y1797" s="1" t="str">
        <f>IFERROR(__xludf.DUMMYFUNCTION("UNIQUE(S1797:W1797, TRUE)"),"")</f>
        <v/>
      </c>
      <c r="AE1797" s="1" t="str">
        <f t="shared" ref="AE1797:AI1797" si="1797">IF($A1797&lt;&gt;"", COUNTIF($D1797:$H1797, "=" &amp; Y1797),"")</f>
        <v/>
      </c>
      <c r="AF1797" s="1" t="str">
        <f t="shared" si="1797"/>
        <v/>
      </c>
      <c r="AG1797" s="1" t="str">
        <f t="shared" si="1797"/>
        <v/>
      </c>
      <c r="AH1797" s="1" t="str">
        <f t="shared" si="1797"/>
        <v/>
      </c>
      <c r="AI1797" s="1" t="str">
        <f t="shared" si="1797"/>
        <v/>
      </c>
      <c r="AJ1797" s="1" t="str">
        <f t="shared" si="3"/>
        <v/>
      </c>
      <c r="AL1797" s="1" t="str">
        <f>IFERROR(__xludf.DUMMYFUNCTION("IFERROR(TRANSPOSE(SORT(TRANSPOSE(FILTER(AE1797:AI1797, AE1797:AI1797&lt;&gt;0)),1, FALSE)))"),"")</f>
        <v/>
      </c>
      <c r="AM1797" s="1" t="str">
        <f>IFERROR(__xludf.DUMMYFUNCTION("""COMPUTED_VALUE"""),"")</f>
        <v/>
      </c>
      <c r="AN1797" s="1" t="str">
        <f>IFERROR(__xludf.DUMMYFUNCTION("""COMPUTED_VALUE"""),"")</f>
        <v/>
      </c>
      <c r="AO1797" s="1" t="str">
        <f>IFERROR(__xludf.DUMMYFUNCTION("""COMPUTED_VALUE"""),"")</f>
        <v/>
      </c>
      <c r="AP1797" s="1" t="str">
        <f>IFERROR(__xludf.DUMMYFUNCTION("""COMPUTED_VALUE"""),"")</f>
        <v/>
      </c>
      <c r="AR1797" s="1" t="s">
        <v>25</v>
      </c>
      <c r="AS1797" s="1" t="s">
        <v>25</v>
      </c>
      <c r="AT1797" s="1" t="s">
        <v>25</v>
      </c>
      <c r="AU1797" s="1" t="s">
        <v>25</v>
      </c>
      <c r="AV1797" s="1" t="s">
        <v>25</v>
      </c>
      <c r="AY1797" s="1" t="s">
        <v>25</v>
      </c>
      <c r="AZ1797" s="1" t="s">
        <v>25</v>
      </c>
      <c r="BA1797" s="1" t="s">
        <v>25</v>
      </c>
      <c r="BB1797" s="1" t="s">
        <v>25</v>
      </c>
      <c r="BC1797" s="1" t="s">
        <v>25</v>
      </c>
      <c r="BD1797" s="1"/>
      <c r="BE1797" s="1"/>
      <c r="BF1797" s="1"/>
      <c r="BG1797" s="1"/>
      <c r="BH1797" s="1"/>
      <c r="BI1797" s="1"/>
      <c r="BJ1797" s="1"/>
      <c r="BL1797" s="1" t="s">
        <v>25</v>
      </c>
    </row>
    <row r="1798" ht="15.75" customHeight="1">
      <c r="A1798" s="1"/>
      <c r="B1798" s="1"/>
      <c r="C1798" s="1"/>
      <c r="D1798" s="1" t="s">
        <v>25</v>
      </c>
      <c r="E1798" s="1" t="s">
        <v>25</v>
      </c>
      <c r="F1798" s="1" t="s">
        <v>25</v>
      </c>
      <c r="G1798" s="1" t="s">
        <v>25</v>
      </c>
      <c r="H1798" s="1" t="s">
        <v>25</v>
      </c>
      <c r="M1798" s="1"/>
      <c r="N1798" s="1"/>
      <c r="O1798" s="1"/>
      <c r="P1798" s="1"/>
      <c r="Q1798" s="1"/>
      <c r="S1798" s="1" t="s">
        <v>25</v>
      </c>
      <c r="T1798" s="1" t="s">
        <v>25</v>
      </c>
      <c r="U1798" s="1" t="s">
        <v>25</v>
      </c>
      <c r="V1798" s="1" t="s">
        <v>25</v>
      </c>
      <c r="W1798" s="1" t="s">
        <v>25</v>
      </c>
      <c r="Y1798" s="1" t="str">
        <f>IFERROR(__xludf.DUMMYFUNCTION("UNIQUE(S1798:W1798, TRUE)"),"")</f>
        <v/>
      </c>
      <c r="AE1798" s="1" t="str">
        <f t="shared" ref="AE1798:AI1798" si="1798">IF($A1798&lt;&gt;"", COUNTIF($D1798:$H1798, "=" &amp; Y1798),"")</f>
        <v/>
      </c>
      <c r="AF1798" s="1" t="str">
        <f t="shared" si="1798"/>
        <v/>
      </c>
      <c r="AG1798" s="1" t="str">
        <f t="shared" si="1798"/>
        <v/>
      </c>
      <c r="AH1798" s="1" t="str">
        <f t="shared" si="1798"/>
        <v/>
      </c>
      <c r="AI1798" s="1" t="str">
        <f t="shared" si="1798"/>
        <v/>
      </c>
      <c r="AJ1798" s="1" t="str">
        <f t="shared" si="3"/>
        <v/>
      </c>
      <c r="AL1798" s="1" t="str">
        <f>IFERROR(__xludf.DUMMYFUNCTION("IFERROR(TRANSPOSE(SORT(TRANSPOSE(FILTER(AE1798:AI1798, AE1798:AI1798&lt;&gt;0)),1, FALSE)))"),"")</f>
        <v/>
      </c>
      <c r="AM1798" s="1" t="str">
        <f>IFERROR(__xludf.DUMMYFUNCTION("""COMPUTED_VALUE"""),"")</f>
        <v/>
      </c>
      <c r="AN1798" s="1" t="str">
        <f>IFERROR(__xludf.DUMMYFUNCTION("""COMPUTED_VALUE"""),"")</f>
        <v/>
      </c>
      <c r="AO1798" s="1" t="str">
        <f>IFERROR(__xludf.DUMMYFUNCTION("""COMPUTED_VALUE"""),"")</f>
        <v/>
      </c>
      <c r="AP1798" s="1" t="str">
        <f>IFERROR(__xludf.DUMMYFUNCTION("""COMPUTED_VALUE"""),"")</f>
        <v/>
      </c>
      <c r="AR1798" s="1" t="s">
        <v>25</v>
      </c>
      <c r="AS1798" s="1" t="s">
        <v>25</v>
      </c>
      <c r="AT1798" s="1" t="s">
        <v>25</v>
      </c>
      <c r="AU1798" s="1" t="s">
        <v>25</v>
      </c>
      <c r="AV1798" s="1" t="s">
        <v>25</v>
      </c>
      <c r="AY1798" s="1" t="s">
        <v>25</v>
      </c>
      <c r="AZ1798" s="1" t="s">
        <v>25</v>
      </c>
      <c r="BA1798" s="1" t="s">
        <v>25</v>
      </c>
      <c r="BB1798" s="1" t="s">
        <v>25</v>
      </c>
      <c r="BC1798" s="1" t="s">
        <v>25</v>
      </c>
      <c r="BD1798" s="1"/>
      <c r="BE1798" s="1"/>
      <c r="BF1798" s="1"/>
      <c r="BG1798" s="1"/>
      <c r="BH1798" s="1"/>
      <c r="BI1798" s="1"/>
      <c r="BJ1798" s="1"/>
      <c r="BL1798" s="1" t="s">
        <v>25</v>
      </c>
    </row>
    <row r="1799" ht="15.75" customHeight="1">
      <c r="A1799" s="1"/>
      <c r="B1799" s="1"/>
      <c r="C1799" s="1"/>
      <c r="D1799" s="1" t="s">
        <v>25</v>
      </c>
      <c r="E1799" s="1" t="s">
        <v>25</v>
      </c>
      <c r="F1799" s="1" t="s">
        <v>25</v>
      </c>
      <c r="G1799" s="1" t="s">
        <v>25</v>
      </c>
      <c r="H1799" s="1" t="s">
        <v>25</v>
      </c>
      <c r="M1799" s="1"/>
      <c r="N1799" s="1"/>
      <c r="O1799" s="1"/>
      <c r="P1799" s="1"/>
      <c r="Q1799" s="1"/>
      <c r="S1799" s="1" t="s">
        <v>25</v>
      </c>
      <c r="T1799" s="1" t="s">
        <v>25</v>
      </c>
      <c r="U1799" s="1" t="s">
        <v>25</v>
      </c>
      <c r="V1799" s="1" t="s">
        <v>25</v>
      </c>
      <c r="W1799" s="1" t="s">
        <v>25</v>
      </c>
      <c r="Y1799" s="1" t="str">
        <f>IFERROR(__xludf.DUMMYFUNCTION("UNIQUE(S1799:W1799, TRUE)"),"")</f>
        <v/>
      </c>
      <c r="AE1799" s="1" t="str">
        <f t="shared" ref="AE1799:AI1799" si="1799">IF($A1799&lt;&gt;"", COUNTIF($D1799:$H1799, "=" &amp; Y1799),"")</f>
        <v/>
      </c>
      <c r="AF1799" s="1" t="str">
        <f t="shared" si="1799"/>
        <v/>
      </c>
      <c r="AG1799" s="1" t="str">
        <f t="shared" si="1799"/>
        <v/>
      </c>
      <c r="AH1799" s="1" t="str">
        <f t="shared" si="1799"/>
        <v/>
      </c>
      <c r="AI1799" s="1" t="str">
        <f t="shared" si="1799"/>
        <v/>
      </c>
      <c r="AJ1799" s="1" t="str">
        <f t="shared" si="3"/>
        <v/>
      </c>
      <c r="AL1799" s="1" t="str">
        <f>IFERROR(__xludf.DUMMYFUNCTION("IFERROR(TRANSPOSE(SORT(TRANSPOSE(FILTER(AE1799:AI1799, AE1799:AI1799&lt;&gt;0)),1, FALSE)))"),"")</f>
        <v/>
      </c>
      <c r="AM1799" s="1" t="str">
        <f>IFERROR(__xludf.DUMMYFUNCTION("""COMPUTED_VALUE"""),"")</f>
        <v/>
      </c>
      <c r="AN1799" s="1" t="str">
        <f>IFERROR(__xludf.DUMMYFUNCTION("""COMPUTED_VALUE"""),"")</f>
        <v/>
      </c>
      <c r="AO1799" s="1" t="str">
        <f>IFERROR(__xludf.DUMMYFUNCTION("""COMPUTED_VALUE"""),"")</f>
        <v/>
      </c>
      <c r="AP1799" s="1" t="str">
        <f>IFERROR(__xludf.DUMMYFUNCTION("""COMPUTED_VALUE"""),"")</f>
        <v/>
      </c>
      <c r="AR1799" s="1" t="s">
        <v>25</v>
      </c>
      <c r="AS1799" s="1" t="s">
        <v>25</v>
      </c>
      <c r="AT1799" s="1" t="s">
        <v>25</v>
      </c>
      <c r="AU1799" s="1" t="s">
        <v>25</v>
      </c>
      <c r="AV1799" s="1" t="s">
        <v>25</v>
      </c>
      <c r="AY1799" s="1" t="s">
        <v>25</v>
      </c>
      <c r="AZ1799" s="1" t="s">
        <v>25</v>
      </c>
      <c r="BA1799" s="1" t="s">
        <v>25</v>
      </c>
      <c r="BB1799" s="1" t="s">
        <v>25</v>
      </c>
      <c r="BC1799" s="1" t="s">
        <v>25</v>
      </c>
      <c r="BD1799" s="1"/>
      <c r="BE1799" s="1"/>
      <c r="BF1799" s="1"/>
      <c r="BG1799" s="1"/>
      <c r="BH1799" s="1"/>
      <c r="BI1799" s="1"/>
      <c r="BJ1799" s="1"/>
      <c r="BL1799" s="1" t="s">
        <v>25</v>
      </c>
    </row>
    <row r="1800" ht="15.75" customHeight="1">
      <c r="A1800" s="1"/>
      <c r="B1800" s="1"/>
      <c r="C1800" s="1"/>
      <c r="D1800" s="1" t="s">
        <v>25</v>
      </c>
      <c r="E1800" s="1" t="s">
        <v>25</v>
      </c>
      <c r="F1800" s="1" t="s">
        <v>25</v>
      </c>
      <c r="G1800" s="1" t="s">
        <v>25</v>
      </c>
      <c r="H1800" s="1" t="s">
        <v>25</v>
      </c>
      <c r="M1800" s="1"/>
      <c r="N1800" s="1"/>
      <c r="O1800" s="1"/>
      <c r="P1800" s="1"/>
      <c r="Q1800" s="1"/>
      <c r="S1800" s="1" t="s">
        <v>25</v>
      </c>
      <c r="T1800" s="1" t="s">
        <v>25</v>
      </c>
      <c r="U1800" s="1" t="s">
        <v>25</v>
      </c>
      <c r="V1800" s="1" t="s">
        <v>25</v>
      </c>
      <c r="W1800" s="1" t="s">
        <v>25</v>
      </c>
      <c r="Y1800" s="1" t="str">
        <f>IFERROR(__xludf.DUMMYFUNCTION("UNIQUE(S1800:W1800, TRUE)"),"")</f>
        <v/>
      </c>
      <c r="AE1800" s="1" t="str">
        <f t="shared" ref="AE1800:AI1800" si="1800">IF($A1800&lt;&gt;"", COUNTIF($D1800:$H1800, "=" &amp; Y1800),"")</f>
        <v/>
      </c>
      <c r="AF1800" s="1" t="str">
        <f t="shared" si="1800"/>
        <v/>
      </c>
      <c r="AG1800" s="1" t="str">
        <f t="shared" si="1800"/>
        <v/>
      </c>
      <c r="AH1800" s="1" t="str">
        <f t="shared" si="1800"/>
        <v/>
      </c>
      <c r="AI1800" s="1" t="str">
        <f t="shared" si="1800"/>
        <v/>
      </c>
      <c r="AJ1800" s="1" t="str">
        <f t="shared" si="3"/>
        <v/>
      </c>
      <c r="AL1800" s="1" t="str">
        <f>IFERROR(__xludf.DUMMYFUNCTION("IFERROR(TRANSPOSE(SORT(TRANSPOSE(FILTER(AE1800:AI1800, AE1800:AI1800&lt;&gt;0)),1, FALSE)))"),"")</f>
        <v/>
      </c>
      <c r="AM1800" s="1" t="str">
        <f>IFERROR(__xludf.DUMMYFUNCTION("""COMPUTED_VALUE"""),"")</f>
        <v/>
      </c>
      <c r="AN1800" s="1" t="str">
        <f>IFERROR(__xludf.DUMMYFUNCTION("""COMPUTED_VALUE"""),"")</f>
        <v/>
      </c>
      <c r="AO1800" s="1" t="str">
        <f>IFERROR(__xludf.DUMMYFUNCTION("""COMPUTED_VALUE"""),"")</f>
        <v/>
      </c>
      <c r="AP1800" s="1" t="str">
        <f>IFERROR(__xludf.DUMMYFUNCTION("""COMPUTED_VALUE"""),"")</f>
        <v/>
      </c>
      <c r="AR1800" s="1" t="s">
        <v>25</v>
      </c>
      <c r="AS1800" s="1" t="s">
        <v>25</v>
      </c>
      <c r="AT1800" s="1" t="s">
        <v>25</v>
      </c>
      <c r="AU1800" s="1" t="s">
        <v>25</v>
      </c>
      <c r="AV1800" s="1" t="s">
        <v>25</v>
      </c>
      <c r="AY1800" s="1" t="s">
        <v>25</v>
      </c>
      <c r="AZ1800" s="1" t="s">
        <v>25</v>
      </c>
      <c r="BA1800" s="1" t="s">
        <v>25</v>
      </c>
      <c r="BB1800" s="1" t="s">
        <v>25</v>
      </c>
      <c r="BC1800" s="1" t="s">
        <v>25</v>
      </c>
      <c r="BD1800" s="1"/>
      <c r="BE1800" s="1"/>
      <c r="BF1800" s="1"/>
      <c r="BG1800" s="1"/>
      <c r="BH1800" s="1"/>
      <c r="BI1800" s="1"/>
      <c r="BJ1800" s="1"/>
      <c r="BL1800" s="1" t="s">
        <v>25</v>
      </c>
    </row>
    <row r="1801" ht="15.75" customHeight="1">
      <c r="A1801" s="1"/>
      <c r="B1801" s="1"/>
      <c r="C1801" s="1"/>
      <c r="D1801" s="1" t="s">
        <v>25</v>
      </c>
      <c r="E1801" s="1" t="s">
        <v>25</v>
      </c>
      <c r="F1801" s="1" t="s">
        <v>25</v>
      </c>
      <c r="G1801" s="1" t="s">
        <v>25</v>
      </c>
      <c r="H1801" s="1" t="s">
        <v>25</v>
      </c>
      <c r="M1801" s="1"/>
      <c r="N1801" s="1"/>
      <c r="O1801" s="1"/>
      <c r="P1801" s="1"/>
      <c r="Q1801" s="1"/>
      <c r="S1801" s="1" t="s">
        <v>25</v>
      </c>
      <c r="T1801" s="1" t="s">
        <v>25</v>
      </c>
      <c r="U1801" s="1" t="s">
        <v>25</v>
      </c>
      <c r="V1801" s="1" t="s">
        <v>25</v>
      </c>
      <c r="W1801" s="1" t="s">
        <v>25</v>
      </c>
      <c r="Y1801" s="1" t="str">
        <f>IFERROR(__xludf.DUMMYFUNCTION("UNIQUE(S1801:W1801, TRUE)"),"")</f>
        <v/>
      </c>
      <c r="AE1801" s="1" t="str">
        <f t="shared" ref="AE1801:AI1801" si="1801">IF($A1801&lt;&gt;"", COUNTIF($D1801:$H1801, "=" &amp; Y1801),"")</f>
        <v/>
      </c>
      <c r="AF1801" s="1" t="str">
        <f t="shared" si="1801"/>
        <v/>
      </c>
      <c r="AG1801" s="1" t="str">
        <f t="shared" si="1801"/>
        <v/>
      </c>
      <c r="AH1801" s="1" t="str">
        <f t="shared" si="1801"/>
        <v/>
      </c>
      <c r="AI1801" s="1" t="str">
        <f t="shared" si="1801"/>
        <v/>
      </c>
      <c r="AJ1801" s="1" t="str">
        <f t="shared" si="3"/>
        <v/>
      </c>
      <c r="AL1801" s="1" t="str">
        <f>IFERROR(__xludf.DUMMYFUNCTION("IFERROR(TRANSPOSE(SORT(TRANSPOSE(FILTER(AE1801:AI1801, AE1801:AI1801&lt;&gt;0)),1, FALSE)))"),"")</f>
        <v/>
      </c>
      <c r="AM1801" s="1" t="str">
        <f>IFERROR(__xludf.DUMMYFUNCTION("""COMPUTED_VALUE"""),"")</f>
        <v/>
      </c>
      <c r="AN1801" s="1" t="str">
        <f>IFERROR(__xludf.DUMMYFUNCTION("""COMPUTED_VALUE"""),"")</f>
        <v/>
      </c>
      <c r="AO1801" s="1" t="str">
        <f>IFERROR(__xludf.DUMMYFUNCTION("""COMPUTED_VALUE"""),"")</f>
        <v/>
      </c>
      <c r="AP1801" s="1" t="str">
        <f>IFERROR(__xludf.DUMMYFUNCTION("""COMPUTED_VALUE"""),"")</f>
        <v/>
      </c>
      <c r="AR1801" s="1" t="s">
        <v>25</v>
      </c>
      <c r="AS1801" s="1" t="s">
        <v>25</v>
      </c>
      <c r="AT1801" s="1" t="s">
        <v>25</v>
      </c>
      <c r="AU1801" s="1" t="s">
        <v>25</v>
      </c>
      <c r="AV1801" s="1" t="s">
        <v>25</v>
      </c>
      <c r="AY1801" s="1" t="s">
        <v>25</v>
      </c>
      <c r="AZ1801" s="1" t="s">
        <v>25</v>
      </c>
      <c r="BA1801" s="1" t="s">
        <v>25</v>
      </c>
      <c r="BB1801" s="1" t="s">
        <v>25</v>
      </c>
      <c r="BC1801" s="1" t="s">
        <v>25</v>
      </c>
      <c r="BD1801" s="1"/>
      <c r="BE1801" s="1"/>
      <c r="BF1801" s="1"/>
      <c r="BG1801" s="1"/>
      <c r="BH1801" s="1"/>
      <c r="BI1801" s="1"/>
      <c r="BJ1801" s="1"/>
      <c r="BL1801" s="1" t="s">
        <v>25</v>
      </c>
    </row>
    <row r="1802" ht="15.75" customHeight="1">
      <c r="A1802" s="1"/>
      <c r="B1802" s="1"/>
      <c r="C1802" s="1"/>
      <c r="D1802" s="1" t="s">
        <v>25</v>
      </c>
      <c r="E1802" s="1" t="s">
        <v>25</v>
      </c>
      <c r="F1802" s="1" t="s">
        <v>25</v>
      </c>
      <c r="G1802" s="1" t="s">
        <v>25</v>
      </c>
      <c r="H1802" s="1" t="s">
        <v>25</v>
      </c>
      <c r="M1802" s="1"/>
      <c r="N1802" s="1"/>
      <c r="O1802" s="1"/>
      <c r="P1802" s="1"/>
      <c r="Q1802" s="1"/>
      <c r="S1802" s="1" t="s">
        <v>25</v>
      </c>
      <c r="T1802" s="1" t="s">
        <v>25</v>
      </c>
      <c r="U1802" s="1" t="s">
        <v>25</v>
      </c>
      <c r="V1802" s="1" t="s">
        <v>25</v>
      </c>
      <c r="W1802" s="1" t="s">
        <v>25</v>
      </c>
      <c r="Y1802" s="1" t="str">
        <f>IFERROR(__xludf.DUMMYFUNCTION("UNIQUE(S1802:W1802, TRUE)"),"")</f>
        <v/>
      </c>
      <c r="AE1802" s="1" t="str">
        <f t="shared" ref="AE1802:AI1802" si="1802">IF($A1802&lt;&gt;"", COUNTIF($D1802:$H1802, "=" &amp; Y1802),"")</f>
        <v/>
      </c>
      <c r="AF1802" s="1" t="str">
        <f t="shared" si="1802"/>
        <v/>
      </c>
      <c r="AG1802" s="1" t="str">
        <f t="shared" si="1802"/>
        <v/>
      </c>
      <c r="AH1802" s="1" t="str">
        <f t="shared" si="1802"/>
        <v/>
      </c>
      <c r="AI1802" s="1" t="str">
        <f t="shared" si="1802"/>
        <v/>
      </c>
      <c r="AJ1802" s="1" t="str">
        <f t="shared" si="3"/>
        <v/>
      </c>
      <c r="AL1802" s="1" t="str">
        <f>IFERROR(__xludf.DUMMYFUNCTION("IFERROR(TRANSPOSE(SORT(TRANSPOSE(FILTER(AE1802:AI1802, AE1802:AI1802&lt;&gt;0)),1, FALSE)))"),"")</f>
        <v/>
      </c>
      <c r="AM1802" s="1" t="str">
        <f>IFERROR(__xludf.DUMMYFUNCTION("""COMPUTED_VALUE"""),"")</f>
        <v/>
      </c>
      <c r="AN1802" s="1" t="str">
        <f>IFERROR(__xludf.DUMMYFUNCTION("""COMPUTED_VALUE"""),"")</f>
        <v/>
      </c>
      <c r="AO1802" s="1" t="str">
        <f>IFERROR(__xludf.DUMMYFUNCTION("""COMPUTED_VALUE"""),"")</f>
        <v/>
      </c>
      <c r="AP1802" s="1" t="str">
        <f>IFERROR(__xludf.DUMMYFUNCTION("""COMPUTED_VALUE"""),"")</f>
        <v/>
      </c>
      <c r="AR1802" s="1" t="s">
        <v>25</v>
      </c>
      <c r="AS1802" s="1" t="s">
        <v>25</v>
      </c>
      <c r="AT1802" s="1" t="s">
        <v>25</v>
      </c>
      <c r="AU1802" s="1" t="s">
        <v>25</v>
      </c>
      <c r="AV1802" s="1" t="s">
        <v>25</v>
      </c>
      <c r="AY1802" s="1" t="s">
        <v>25</v>
      </c>
      <c r="AZ1802" s="1" t="s">
        <v>25</v>
      </c>
      <c r="BA1802" s="1" t="s">
        <v>25</v>
      </c>
      <c r="BB1802" s="1" t="s">
        <v>25</v>
      </c>
      <c r="BC1802" s="1" t="s">
        <v>25</v>
      </c>
      <c r="BD1802" s="1"/>
      <c r="BE1802" s="1"/>
      <c r="BF1802" s="1"/>
      <c r="BG1802" s="1"/>
      <c r="BH1802" s="1"/>
      <c r="BI1802" s="1"/>
      <c r="BJ1802" s="1"/>
      <c r="BL1802" s="1" t="s">
        <v>25</v>
      </c>
    </row>
    <row r="1803" ht="15.75" customHeight="1">
      <c r="A1803" s="1"/>
      <c r="B1803" s="1"/>
      <c r="C1803" s="1"/>
      <c r="D1803" s="1" t="s">
        <v>25</v>
      </c>
      <c r="E1803" s="1" t="s">
        <v>25</v>
      </c>
      <c r="F1803" s="1" t="s">
        <v>25</v>
      </c>
      <c r="G1803" s="1" t="s">
        <v>25</v>
      </c>
      <c r="H1803" s="1" t="s">
        <v>25</v>
      </c>
      <c r="M1803" s="1"/>
      <c r="N1803" s="1"/>
      <c r="O1803" s="1"/>
      <c r="P1803" s="1"/>
      <c r="Q1803" s="1"/>
      <c r="S1803" s="1" t="s">
        <v>25</v>
      </c>
      <c r="T1803" s="1" t="s">
        <v>25</v>
      </c>
      <c r="U1803" s="1" t="s">
        <v>25</v>
      </c>
      <c r="V1803" s="1" t="s">
        <v>25</v>
      </c>
      <c r="W1803" s="1" t="s">
        <v>25</v>
      </c>
      <c r="Y1803" s="1" t="str">
        <f>IFERROR(__xludf.DUMMYFUNCTION("UNIQUE(S1803:W1803, TRUE)"),"")</f>
        <v/>
      </c>
      <c r="AE1803" s="1" t="str">
        <f t="shared" ref="AE1803:AI1803" si="1803">IF($A1803&lt;&gt;"", COUNTIF($D1803:$H1803, "=" &amp; Y1803),"")</f>
        <v/>
      </c>
      <c r="AF1803" s="1" t="str">
        <f t="shared" si="1803"/>
        <v/>
      </c>
      <c r="AG1803" s="1" t="str">
        <f t="shared" si="1803"/>
        <v/>
      </c>
      <c r="AH1803" s="1" t="str">
        <f t="shared" si="1803"/>
        <v/>
      </c>
      <c r="AI1803" s="1" t="str">
        <f t="shared" si="1803"/>
        <v/>
      </c>
      <c r="AJ1803" s="1" t="str">
        <f t="shared" si="3"/>
        <v/>
      </c>
      <c r="AL1803" s="1" t="str">
        <f>IFERROR(__xludf.DUMMYFUNCTION("IFERROR(TRANSPOSE(SORT(TRANSPOSE(FILTER(AE1803:AI1803, AE1803:AI1803&lt;&gt;0)),1, FALSE)))"),"")</f>
        <v/>
      </c>
      <c r="AM1803" s="1" t="str">
        <f>IFERROR(__xludf.DUMMYFUNCTION("""COMPUTED_VALUE"""),"")</f>
        <v/>
      </c>
      <c r="AN1803" s="1" t="str">
        <f>IFERROR(__xludf.DUMMYFUNCTION("""COMPUTED_VALUE"""),"")</f>
        <v/>
      </c>
      <c r="AO1803" s="1" t="str">
        <f>IFERROR(__xludf.DUMMYFUNCTION("""COMPUTED_VALUE"""),"")</f>
        <v/>
      </c>
      <c r="AP1803" s="1" t="str">
        <f>IFERROR(__xludf.DUMMYFUNCTION("""COMPUTED_VALUE"""),"")</f>
        <v/>
      </c>
      <c r="AR1803" s="1" t="s">
        <v>25</v>
      </c>
      <c r="AS1803" s="1" t="s">
        <v>25</v>
      </c>
      <c r="AT1803" s="1" t="s">
        <v>25</v>
      </c>
      <c r="AU1803" s="1" t="s">
        <v>25</v>
      </c>
      <c r="AV1803" s="1" t="s">
        <v>25</v>
      </c>
      <c r="AY1803" s="1" t="s">
        <v>25</v>
      </c>
      <c r="AZ1803" s="1" t="s">
        <v>25</v>
      </c>
      <c r="BA1803" s="1" t="s">
        <v>25</v>
      </c>
      <c r="BB1803" s="1" t="s">
        <v>25</v>
      </c>
      <c r="BC1803" s="1" t="s">
        <v>25</v>
      </c>
      <c r="BD1803" s="1"/>
      <c r="BE1803" s="1"/>
      <c r="BF1803" s="1"/>
      <c r="BG1803" s="1"/>
      <c r="BH1803" s="1"/>
      <c r="BI1803" s="1"/>
      <c r="BJ1803" s="1"/>
      <c r="BL1803" s="1" t="s">
        <v>25</v>
      </c>
    </row>
    <row r="1804" ht="15.75" customHeight="1">
      <c r="A1804" s="1"/>
      <c r="B1804" s="1"/>
      <c r="C1804" s="1"/>
      <c r="D1804" s="1" t="s">
        <v>25</v>
      </c>
      <c r="E1804" s="1" t="s">
        <v>25</v>
      </c>
      <c r="F1804" s="1" t="s">
        <v>25</v>
      </c>
      <c r="G1804" s="1" t="s">
        <v>25</v>
      </c>
      <c r="H1804" s="1" t="s">
        <v>25</v>
      </c>
      <c r="M1804" s="1"/>
      <c r="N1804" s="1"/>
      <c r="O1804" s="1"/>
      <c r="P1804" s="1"/>
      <c r="Q1804" s="1"/>
      <c r="S1804" s="1" t="s">
        <v>25</v>
      </c>
      <c r="T1804" s="1" t="s">
        <v>25</v>
      </c>
      <c r="U1804" s="1" t="s">
        <v>25</v>
      </c>
      <c r="V1804" s="1" t="s">
        <v>25</v>
      </c>
      <c r="W1804" s="1" t="s">
        <v>25</v>
      </c>
      <c r="Y1804" s="1" t="str">
        <f>IFERROR(__xludf.DUMMYFUNCTION("UNIQUE(S1804:W1804, TRUE)"),"")</f>
        <v/>
      </c>
      <c r="AE1804" s="1" t="str">
        <f t="shared" ref="AE1804:AI1804" si="1804">IF($A1804&lt;&gt;"", COUNTIF($D1804:$H1804, "=" &amp; Y1804),"")</f>
        <v/>
      </c>
      <c r="AF1804" s="1" t="str">
        <f t="shared" si="1804"/>
        <v/>
      </c>
      <c r="AG1804" s="1" t="str">
        <f t="shared" si="1804"/>
        <v/>
      </c>
      <c r="AH1804" s="1" t="str">
        <f t="shared" si="1804"/>
        <v/>
      </c>
      <c r="AI1804" s="1" t="str">
        <f t="shared" si="1804"/>
        <v/>
      </c>
      <c r="AJ1804" s="1" t="str">
        <f t="shared" si="3"/>
        <v/>
      </c>
      <c r="AL1804" s="1" t="str">
        <f>IFERROR(__xludf.DUMMYFUNCTION("IFERROR(TRANSPOSE(SORT(TRANSPOSE(FILTER(AE1804:AI1804, AE1804:AI1804&lt;&gt;0)),1, FALSE)))"),"")</f>
        <v/>
      </c>
      <c r="AM1804" s="1" t="str">
        <f>IFERROR(__xludf.DUMMYFUNCTION("""COMPUTED_VALUE"""),"")</f>
        <v/>
      </c>
      <c r="AN1804" s="1" t="str">
        <f>IFERROR(__xludf.DUMMYFUNCTION("""COMPUTED_VALUE"""),"")</f>
        <v/>
      </c>
      <c r="AO1804" s="1" t="str">
        <f>IFERROR(__xludf.DUMMYFUNCTION("""COMPUTED_VALUE"""),"")</f>
        <v/>
      </c>
      <c r="AP1804" s="1" t="str">
        <f>IFERROR(__xludf.DUMMYFUNCTION("""COMPUTED_VALUE"""),"")</f>
        <v/>
      </c>
      <c r="AR1804" s="1" t="s">
        <v>25</v>
      </c>
      <c r="AS1804" s="1" t="s">
        <v>25</v>
      </c>
      <c r="AT1804" s="1" t="s">
        <v>25</v>
      </c>
      <c r="AU1804" s="1" t="s">
        <v>25</v>
      </c>
      <c r="AV1804" s="1" t="s">
        <v>25</v>
      </c>
      <c r="AY1804" s="1" t="s">
        <v>25</v>
      </c>
      <c r="AZ1804" s="1" t="s">
        <v>25</v>
      </c>
      <c r="BA1804" s="1" t="s">
        <v>25</v>
      </c>
      <c r="BB1804" s="1" t="s">
        <v>25</v>
      </c>
      <c r="BC1804" s="1" t="s">
        <v>25</v>
      </c>
      <c r="BD1804" s="1"/>
      <c r="BE1804" s="1"/>
      <c r="BF1804" s="1"/>
      <c r="BG1804" s="1"/>
      <c r="BH1804" s="1"/>
      <c r="BI1804" s="1"/>
      <c r="BJ1804" s="1"/>
      <c r="BL1804" s="1" t="s">
        <v>25</v>
      </c>
    </row>
    <row r="1805" ht="15.75" customHeight="1">
      <c r="A1805" s="1"/>
      <c r="B1805" s="1"/>
      <c r="C1805" s="1"/>
      <c r="D1805" s="1" t="s">
        <v>25</v>
      </c>
      <c r="E1805" s="1" t="s">
        <v>25</v>
      </c>
      <c r="F1805" s="1" t="s">
        <v>25</v>
      </c>
      <c r="G1805" s="1" t="s">
        <v>25</v>
      </c>
      <c r="H1805" s="1" t="s">
        <v>25</v>
      </c>
      <c r="M1805" s="1"/>
      <c r="N1805" s="1"/>
      <c r="O1805" s="1"/>
      <c r="P1805" s="1"/>
      <c r="Q1805" s="1"/>
      <c r="S1805" s="1" t="s">
        <v>25</v>
      </c>
      <c r="T1805" s="1" t="s">
        <v>25</v>
      </c>
      <c r="U1805" s="1" t="s">
        <v>25</v>
      </c>
      <c r="V1805" s="1" t="s">
        <v>25</v>
      </c>
      <c r="W1805" s="1" t="s">
        <v>25</v>
      </c>
      <c r="Y1805" s="1" t="str">
        <f>IFERROR(__xludf.DUMMYFUNCTION("UNIQUE(S1805:W1805, TRUE)"),"")</f>
        <v/>
      </c>
      <c r="AE1805" s="1" t="str">
        <f t="shared" ref="AE1805:AI1805" si="1805">IF($A1805&lt;&gt;"", COUNTIF($D1805:$H1805, "=" &amp; Y1805),"")</f>
        <v/>
      </c>
      <c r="AF1805" s="1" t="str">
        <f t="shared" si="1805"/>
        <v/>
      </c>
      <c r="AG1805" s="1" t="str">
        <f t="shared" si="1805"/>
        <v/>
      </c>
      <c r="AH1805" s="1" t="str">
        <f t="shared" si="1805"/>
        <v/>
      </c>
      <c r="AI1805" s="1" t="str">
        <f t="shared" si="1805"/>
        <v/>
      </c>
      <c r="AJ1805" s="1" t="str">
        <f t="shared" si="3"/>
        <v/>
      </c>
      <c r="AL1805" s="1" t="str">
        <f>IFERROR(__xludf.DUMMYFUNCTION("IFERROR(TRANSPOSE(SORT(TRANSPOSE(FILTER(AE1805:AI1805, AE1805:AI1805&lt;&gt;0)),1, FALSE)))"),"")</f>
        <v/>
      </c>
      <c r="AM1805" s="1" t="str">
        <f>IFERROR(__xludf.DUMMYFUNCTION("""COMPUTED_VALUE"""),"")</f>
        <v/>
      </c>
      <c r="AN1805" s="1" t="str">
        <f>IFERROR(__xludf.DUMMYFUNCTION("""COMPUTED_VALUE"""),"")</f>
        <v/>
      </c>
      <c r="AO1805" s="1" t="str">
        <f>IFERROR(__xludf.DUMMYFUNCTION("""COMPUTED_VALUE"""),"")</f>
        <v/>
      </c>
      <c r="AP1805" s="1" t="str">
        <f>IFERROR(__xludf.DUMMYFUNCTION("""COMPUTED_VALUE"""),"")</f>
        <v/>
      </c>
      <c r="AR1805" s="1" t="s">
        <v>25</v>
      </c>
      <c r="AS1805" s="1" t="s">
        <v>25</v>
      </c>
      <c r="AT1805" s="1" t="s">
        <v>25</v>
      </c>
      <c r="AU1805" s="1" t="s">
        <v>25</v>
      </c>
      <c r="AV1805" s="1" t="s">
        <v>25</v>
      </c>
      <c r="AY1805" s="1" t="s">
        <v>25</v>
      </c>
      <c r="AZ1805" s="1" t="s">
        <v>25</v>
      </c>
      <c r="BA1805" s="1" t="s">
        <v>25</v>
      </c>
      <c r="BB1805" s="1" t="s">
        <v>25</v>
      </c>
      <c r="BC1805" s="1" t="s">
        <v>25</v>
      </c>
      <c r="BD1805" s="1"/>
      <c r="BE1805" s="1"/>
      <c r="BF1805" s="1"/>
      <c r="BG1805" s="1"/>
      <c r="BH1805" s="1"/>
      <c r="BI1805" s="1"/>
      <c r="BJ1805" s="1"/>
      <c r="BL1805" s="1" t="s">
        <v>25</v>
      </c>
    </row>
    <row r="1806" ht="15.75" customHeight="1">
      <c r="A1806" s="1"/>
      <c r="B1806" s="1"/>
      <c r="C1806" s="1"/>
      <c r="D1806" s="1" t="s">
        <v>25</v>
      </c>
      <c r="E1806" s="1" t="s">
        <v>25</v>
      </c>
      <c r="F1806" s="1" t="s">
        <v>25</v>
      </c>
      <c r="G1806" s="1" t="s">
        <v>25</v>
      </c>
      <c r="H1806" s="1" t="s">
        <v>25</v>
      </c>
      <c r="M1806" s="1"/>
      <c r="N1806" s="1"/>
      <c r="O1806" s="1"/>
      <c r="P1806" s="1"/>
      <c r="Q1806" s="1"/>
      <c r="S1806" s="1" t="s">
        <v>25</v>
      </c>
      <c r="T1806" s="1" t="s">
        <v>25</v>
      </c>
      <c r="U1806" s="1" t="s">
        <v>25</v>
      </c>
      <c r="V1806" s="1" t="s">
        <v>25</v>
      </c>
      <c r="W1806" s="1" t="s">
        <v>25</v>
      </c>
      <c r="Y1806" s="1" t="str">
        <f>IFERROR(__xludf.DUMMYFUNCTION("UNIQUE(S1806:W1806, TRUE)"),"")</f>
        <v/>
      </c>
      <c r="AE1806" s="1" t="str">
        <f t="shared" ref="AE1806:AI1806" si="1806">IF($A1806&lt;&gt;"", COUNTIF($D1806:$H1806, "=" &amp; Y1806),"")</f>
        <v/>
      </c>
      <c r="AF1806" s="1" t="str">
        <f t="shared" si="1806"/>
        <v/>
      </c>
      <c r="AG1806" s="1" t="str">
        <f t="shared" si="1806"/>
        <v/>
      </c>
      <c r="AH1806" s="1" t="str">
        <f t="shared" si="1806"/>
        <v/>
      </c>
      <c r="AI1806" s="1" t="str">
        <f t="shared" si="1806"/>
        <v/>
      </c>
      <c r="AJ1806" s="1" t="str">
        <f t="shared" si="3"/>
        <v/>
      </c>
      <c r="AL1806" s="1" t="str">
        <f>IFERROR(__xludf.DUMMYFUNCTION("IFERROR(TRANSPOSE(SORT(TRANSPOSE(FILTER(AE1806:AI1806, AE1806:AI1806&lt;&gt;0)),1, FALSE)))"),"")</f>
        <v/>
      </c>
      <c r="AM1806" s="1" t="str">
        <f>IFERROR(__xludf.DUMMYFUNCTION("""COMPUTED_VALUE"""),"")</f>
        <v/>
      </c>
      <c r="AN1806" s="1" t="str">
        <f>IFERROR(__xludf.DUMMYFUNCTION("""COMPUTED_VALUE"""),"")</f>
        <v/>
      </c>
      <c r="AO1806" s="1" t="str">
        <f>IFERROR(__xludf.DUMMYFUNCTION("""COMPUTED_VALUE"""),"")</f>
        <v/>
      </c>
      <c r="AP1806" s="1" t="str">
        <f>IFERROR(__xludf.DUMMYFUNCTION("""COMPUTED_VALUE"""),"")</f>
        <v/>
      </c>
      <c r="AR1806" s="1" t="s">
        <v>25</v>
      </c>
      <c r="AS1806" s="1" t="s">
        <v>25</v>
      </c>
      <c r="AT1806" s="1" t="s">
        <v>25</v>
      </c>
      <c r="AU1806" s="1" t="s">
        <v>25</v>
      </c>
      <c r="AV1806" s="1" t="s">
        <v>25</v>
      </c>
      <c r="AY1806" s="1" t="s">
        <v>25</v>
      </c>
      <c r="AZ1806" s="1" t="s">
        <v>25</v>
      </c>
      <c r="BA1806" s="1" t="s">
        <v>25</v>
      </c>
      <c r="BB1806" s="1" t="s">
        <v>25</v>
      </c>
      <c r="BC1806" s="1" t="s">
        <v>25</v>
      </c>
      <c r="BD1806" s="1"/>
      <c r="BE1806" s="1"/>
      <c r="BF1806" s="1"/>
      <c r="BG1806" s="1"/>
      <c r="BH1806" s="1"/>
      <c r="BI1806" s="1"/>
      <c r="BJ1806" s="1"/>
      <c r="BL1806" s="1" t="s">
        <v>25</v>
      </c>
    </row>
    <row r="1807" ht="15.75" customHeight="1">
      <c r="A1807" s="1"/>
      <c r="B1807" s="1"/>
      <c r="C1807" s="1"/>
      <c r="D1807" s="1" t="s">
        <v>25</v>
      </c>
      <c r="E1807" s="1" t="s">
        <v>25</v>
      </c>
      <c r="F1807" s="1" t="s">
        <v>25</v>
      </c>
      <c r="G1807" s="1" t="s">
        <v>25</v>
      </c>
      <c r="H1807" s="1" t="s">
        <v>25</v>
      </c>
      <c r="M1807" s="1"/>
      <c r="N1807" s="1"/>
      <c r="O1807" s="1"/>
      <c r="P1807" s="1"/>
      <c r="Q1807" s="1"/>
      <c r="S1807" s="1" t="s">
        <v>25</v>
      </c>
      <c r="T1807" s="1" t="s">
        <v>25</v>
      </c>
      <c r="U1807" s="1" t="s">
        <v>25</v>
      </c>
      <c r="V1807" s="1" t="s">
        <v>25</v>
      </c>
      <c r="W1807" s="1" t="s">
        <v>25</v>
      </c>
      <c r="Y1807" s="1" t="str">
        <f>IFERROR(__xludf.DUMMYFUNCTION("UNIQUE(S1807:W1807, TRUE)"),"")</f>
        <v/>
      </c>
      <c r="AE1807" s="1" t="str">
        <f t="shared" ref="AE1807:AI1807" si="1807">IF($A1807&lt;&gt;"", COUNTIF($D1807:$H1807, "=" &amp; Y1807),"")</f>
        <v/>
      </c>
      <c r="AF1807" s="1" t="str">
        <f t="shared" si="1807"/>
        <v/>
      </c>
      <c r="AG1807" s="1" t="str">
        <f t="shared" si="1807"/>
        <v/>
      </c>
      <c r="AH1807" s="1" t="str">
        <f t="shared" si="1807"/>
        <v/>
      </c>
      <c r="AI1807" s="1" t="str">
        <f t="shared" si="1807"/>
        <v/>
      </c>
      <c r="AJ1807" s="1" t="str">
        <f t="shared" si="3"/>
        <v/>
      </c>
      <c r="AL1807" s="1" t="str">
        <f>IFERROR(__xludf.DUMMYFUNCTION("IFERROR(TRANSPOSE(SORT(TRANSPOSE(FILTER(AE1807:AI1807, AE1807:AI1807&lt;&gt;0)),1, FALSE)))"),"")</f>
        <v/>
      </c>
      <c r="AM1807" s="1" t="str">
        <f>IFERROR(__xludf.DUMMYFUNCTION("""COMPUTED_VALUE"""),"")</f>
        <v/>
      </c>
      <c r="AN1807" s="1" t="str">
        <f>IFERROR(__xludf.DUMMYFUNCTION("""COMPUTED_VALUE"""),"")</f>
        <v/>
      </c>
      <c r="AO1807" s="1" t="str">
        <f>IFERROR(__xludf.DUMMYFUNCTION("""COMPUTED_VALUE"""),"")</f>
        <v/>
      </c>
      <c r="AP1807" s="1" t="str">
        <f>IFERROR(__xludf.DUMMYFUNCTION("""COMPUTED_VALUE"""),"")</f>
        <v/>
      </c>
      <c r="AR1807" s="1" t="s">
        <v>25</v>
      </c>
      <c r="AS1807" s="1" t="s">
        <v>25</v>
      </c>
      <c r="AT1807" s="1" t="s">
        <v>25</v>
      </c>
      <c r="AU1807" s="1" t="s">
        <v>25</v>
      </c>
      <c r="AV1807" s="1" t="s">
        <v>25</v>
      </c>
      <c r="AY1807" s="1" t="s">
        <v>25</v>
      </c>
      <c r="AZ1807" s="1" t="s">
        <v>25</v>
      </c>
      <c r="BA1807" s="1" t="s">
        <v>25</v>
      </c>
      <c r="BB1807" s="1" t="s">
        <v>25</v>
      </c>
      <c r="BC1807" s="1" t="s">
        <v>25</v>
      </c>
      <c r="BD1807" s="1"/>
      <c r="BE1807" s="1"/>
      <c r="BF1807" s="1"/>
      <c r="BG1807" s="1"/>
      <c r="BH1807" s="1"/>
      <c r="BI1807" s="1"/>
      <c r="BJ1807" s="1"/>
      <c r="BL1807" s="1" t="s">
        <v>25</v>
      </c>
    </row>
    <row r="1808" ht="15.75" customHeight="1">
      <c r="A1808" s="1"/>
      <c r="B1808" s="1"/>
      <c r="C1808" s="1"/>
      <c r="D1808" s="1" t="s">
        <v>25</v>
      </c>
      <c r="E1808" s="1" t="s">
        <v>25</v>
      </c>
      <c r="F1808" s="1" t="s">
        <v>25</v>
      </c>
      <c r="G1808" s="1" t="s">
        <v>25</v>
      </c>
      <c r="H1808" s="1" t="s">
        <v>25</v>
      </c>
      <c r="M1808" s="1"/>
      <c r="N1808" s="1"/>
      <c r="O1808" s="1"/>
      <c r="P1808" s="1"/>
      <c r="Q1808" s="1"/>
      <c r="S1808" s="1" t="s">
        <v>25</v>
      </c>
      <c r="T1808" s="1" t="s">
        <v>25</v>
      </c>
      <c r="U1808" s="1" t="s">
        <v>25</v>
      </c>
      <c r="V1808" s="1" t="s">
        <v>25</v>
      </c>
      <c r="W1808" s="1" t="s">
        <v>25</v>
      </c>
      <c r="Y1808" s="1" t="str">
        <f>IFERROR(__xludf.DUMMYFUNCTION("UNIQUE(S1808:W1808, TRUE)"),"")</f>
        <v/>
      </c>
      <c r="AE1808" s="1" t="str">
        <f t="shared" ref="AE1808:AI1808" si="1808">IF($A1808&lt;&gt;"", COUNTIF($D1808:$H1808, "=" &amp; Y1808),"")</f>
        <v/>
      </c>
      <c r="AF1808" s="1" t="str">
        <f t="shared" si="1808"/>
        <v/>
      </c>
      <c r="AG1808" s="1" t="str">
        <f t="shared" si="1808"/>
        <v/>
      </c>
      <c r="AH1808" s="1" t="str">
        <f t="shared" si="1808"/>
        <v/>
      </c>
      <c r="AI1808" s="1" t="str">
        <f t="shared" si="1808"/>
        <v/>
      </c>
      <c r="AJ1808" s="1" t="str">
        <f t="shared" si="3"/>
        <v/>
      </c>
      <c r="AL1808" s="1" t="str">
        <f>IFERROR(__xludf.DUMMYFUNCTION("IFERROR(TRANSPOSE(SORT(TRANSPOSE(FILTER(AE1808:AI1808, AE1808:AI1808&lt;&gt;0)),1, FALSE)))"),"")</f>
        <v/>
      </c>
      <c r="AM1808" s="1" t="str">
        <f>IFERROR(__xludf.DUMMYFUNCTION("""COMPUTED_VALUE"""),"")</f>
        <v/>
      </c>
      <c r="AN1808" s="1" t="str">
        <f>IFERROR(__xludf.DUMMYFUNCTION("""COMPUTED_VALUE"""),"")</f>
        <v/>
      </c>
      <c r="AO1808" s="1" t="str">
        <f>IFERROR(__xludf.DUMMYFUNCTION("""COMPUTED_VALUE"""),"")</f>
        <v/>
      </c>
      <c r="AP1808" s="1" t="str">
        <f>IFERROR(__xludf.DUMMYFUNCTION("""COMPUTED_VALUE"""),"")</f>
        <v/>
      </c>
      <c r="AR1808" s="1" t="s">
        <v>25</v>
      </c>
      <c r="AS1808" s="1" t="s">
        <v>25</v>
      </c>
      <c r="AT1808" s="1" t="s">
        <v>25</v>
      </c>
      <c r="AU1808" s="1" t="s">
        <v>25</v>
      </c>
      <c r="AV1808" s="1" t="s">
        <v>25</v>
      </c>
      <c r="AY1808" s="1" t="s">
        <v>25</v>
      </c>
      <c r="AZ1808" s="1" t="s">
        <v>25</v>
      </c>
      <c r="BA1808" s="1" t="s">
        <v>25</v>
      </c>
      <c r="BB1808" s="1" t="s">
        <v>25</v>
      </c>
      <c r="BC1808" s="1" t="s">
        <v>25</v>
      </c>
      <c r="BD1808" s="1"/>
      <c r="BE1808" s="1"/>
      <c r="BF1808" s="1"/>
      <c r="BG1808" s="1"/>
      <c r="BH1808" s="1"/>
      <c r="BI1808" s="1"/>
      <c r="BJ1808" s="1"/>
      <c r="BL1808" s="1" t="s">
        <v>25</v>
      </c>
    </row>
    <row r="1809" ht="15.75" customHeight="1">
      <c r="A1809" s="1"/>
      <c r="B1809" s="1"/>
      <c r="C1809" s="1"/>
      <c r="D1809" s="1" t="s">
        <v>25</v>
      </c>
      <c r="E1809" s="1" t="s">
        <v>25</v>
      </c>
      <c r="F1809" s="1" t="s">
        <v>25</v>
      </c>
      <c r="G1809" s="1" t="s">
        <v>25</v>
      </c>
      <c r="H1809" s="1" t="s">
        <v>25</v>
      </c>
      <c r="M1809" s="1"/>
      <c r="N1809" s="1"/>
      <c r="O1809" s="1"/>
      <c r="P1809" s="1"/>
      <c r="Q1809" s="1"/>
      <c r="S1809" s="1" t="s">
        <v>25</v>
      </c>
      <c r="T1809" s="1" t="s">
        <v>25</v>
      </c>
      <c r="U1809" s="1" t="s">
        <v>25</v>
      </c>
      <c r="V1809" s="1" t="s">
        <v>25</v>
      </c>
      <c r="W1809" s="1" t="s">
        <v>25</v>
      </c>
      <c r="Y1809" s="1" t="str">
        <f>IFERROR(__xludf.DUMMYFUNCTION("UNIQUE(S1809:W1809, TRUE)"),"")</f>
        <v/>
      </c>
      <c r="AE1809" s="1" t="str">
        <f t="shared" ref="AE1809:AI1809" si="1809">IF($A1809&lt;&gt;"", COUNTIF($D1809:$H1809, "=" &amp; Y1809),"")</f>
        <v/>
      </c>
      <c r="AF1809" s="1" t="str">
        <f t="shared" si="1809"/>
        <v/>
      </c>
      <c r="AG1809" s="1" t="str">
        <f t="shared" si="1809"/>
        <v/>
      </c>
      <c r="AH1809" s="1" t="str">
        <f t="shared" si="1809"/>
        <v/>
      </c>
      <c r="AI1809" s="1" t="str">
        <f t="shared" si="1809"/>
        <v/>
      </c>
      <c r="AJ1809" s="1" t="str">
        <f t="shared" si="3"/>
        <v/>
      </c>
      <c r="AL1809" s="1" t="str">
        <f>IFERROR(__xludf.DUMMYFUNCTION("IFERROR(TRANSPOSE(SORT(TRANSPOSE(FILTER(AE1809:AI1809, AE1809:AI1809&lt;&gt;0)),1, FALSE)))"),"")</f>
        <v/>
      </c>
      <c r="AM1809" s="1" t="str">
        <f>IFERROR(__xludf.DUMMYFUNCTION("""COMPUTED_VALUE"""),"")</f>
        <v/>
      </c>
      <c r="AN1809" s="1" t="str">
        <f>IFERROR(__xludf.DUMMYFUNCTION("""COMPUTED_VALUE"""),"")</f>
        <v/>
      </c>
      <c r="AO1809" s="1" t="str">
        <f>IFERROR(__xludf.DUMMYFUNCTION("""COMPUTED_VALUE"""),"")</f>
        <v/>
      </c>
      <c r="AP1809" s="1" t="str">
        <f>IFERROR(__xludf.DUMMYFUNCTION("""COMPUTED_VALUE"""),"")</f>
        <v/>
      </c>
      <c r="AR1809" s="1" t="s">
        <v>25</v>
      </c>
      <c r="AS1809" s="1" t="s">
        <v>25</v>
      </c>
      <c r="AT1809" s="1" t="s">
        <v>25</v>
      </c>
      <c r="AU1809" s="1" t="s">
        <v>25</v>
      </c>
      <c r="AV1809" s="1" t="s">
        <v>25</v>
      </c>
      <c r="AY1809" s="1" t="s">
        <v>25</v>
      </c>
      <c r="AZ1809" s="1" t="s">
        <v>25</v>
      </c>
      <c r="BA1809" s="1" t="s">
        <v>25</v>
      </c>
      <c r="BB1809" s="1" t="s">
        <v>25</v>
      </c>
      <c r="BC1809" s="1" t="s">
        <v>25</v>
      </c>
      <c r="BD1809" s="1"/>
      <c r="BE1809" s="1"/>
      <c r="BF1809" s="1"/>
      <c r="BG1809" s="1"/>
      <c r="BH1809" s="1"/>
      <c r="BI1809" s="1"/>
      <c r="BJ1809" s="1"/>
      <c r="BL1809" s="1" t="s">
        <v>25</v>
      </c>
    </row>
    <row r="1810" ht="15.75" customHeight="1">
      <c r="A1810" s="1"/>
      <c r="B1810" s="1"/>
      <c r="C1810" s="1"/>
      <c r="D1810" s="1" t="s">
        <v>25</v>
      </c>
      <c r="E1810" s="1" t="s">
        <v>25</v>
      </c>
      <c r="F1810" s="1" t="s">
        <v>25</v>
      </c>
      <c r="G1810" s="1" t="s">
        <v>25</v>
      </c>
      <c r="H1810" s="1" t="s">
        <v>25</v>
      </c>
      <c r="M1810" s="1"/>
      <c r="N1810" s="1"/>
      <c r="O1810" s="1"/>
      <c r="P1810" s="1"/>
      <c r="Q1810" s="1"/>
      <c r="S1810" s="1" t="s">
        <v>25</v>
      </c>
      <c r="T1810" s="1" t="s">
        <v>25</v>
      </c>
      <c r="U1810" s="1" t="s">
        <v>25</v>
      </c>
      <c r="V1810" s="1" t="s">
        <v>25</v>
      </c>
      <c r="W1810" s="1" t="s">
        <v>25</v>
      </c>
      <c r="Y1810" s="1" t="str">
        <f>IFERROR(__xludf.DUMMYFUNCTION("UNIQUE(S1810:W1810, TRUE)"),"")</f>
        <v/>
      </c>
      <c r="AE1810" s="1" t="str">
        <f t="shared" ref="AE1810:AI1810" si="1810">IF($A1810&lt;&gt;"", COUNTIF($D1810:$H1810, "=" &amp; Y1810),"")</f>
        <v/>
      </c>
      <c r="AF1810" s="1" t="str">
        <f t="shared" si="1810"/>
        <v/>
      </c>
      <c r="AG1810" s="1" t="str">
        <f t="shared" si="1810"/>
        <v/>
      </c>
      <c r="AH1810" s="1" t="str">
        <f t="shared" si="1810"/>
        <v/>
      </c>
      <c r="AI1810" s="1" t="str">
        <f t="shared" si="1810"/>
        <v/>
      </c>
      <c r="AJ1810" s="1" t="str">
        <f t="shared" si="3"/>
        <v/>
      </c>
      <c r="AL1810" s="1" t="str">
        <f>IFERROR(__xludf.DUMMYFUNCTION("IFERROR(TRANSPOSE(SORT(TRANSPOSE(FILTER(AE1810:AI1810, AE1810:AI1810&lt;&gt;0)),1, FALSE)))"),"")</f>
        <v/>
      </c>
      <c r="AM1810" s="1" t="str">
        <f>IFERROR(__xludf.DUMMYFUNCTION("""COMPUTED_VALUE"""),"")</f>
        <v/>
      </c>
      <c r="AN1810" s="1" t="str">
        <f>IFERROR(__xludf.DUMMYFUNCTION("""COMPUTED_VALUE"""),"")</f>
        <v/>
      </c>
      <c r="AO1810" s="1" t="str">
        <f>IFERROR(__xludf.DUMMYFUNCTION("""COMPUTED_VALUE"""),"")</f>
        <v/>
      </c>
      <c r="AP1810" s="1" t="str">
        <f>IFERROR(__xludf.DUMMYFUNCTION("""COMPUTED_VALUE"""),"")</f>
        <v/>
      </c>
      <c r="AR1810" s="1" t="s">
        <v>25</v>
      </c>
      <c r="AS1810" s="1" t="s">
        <v>25</v>
      </c>
      <c r="AT1810" s="1" t="s">
        <v>25</v>
      </c>
      <c r="AU1810" s="1" t="s">
        <v>25</v>
      </c>
      <c r="AV1810" s="1" t="s">
        <v>25</v>
      </c>
      <c r="AY1810" s="1" t="s">
        <v>25</v>
      </c>
      <c r="AZ1810" s="1" t="s">
        <v>25</v>
      </c>
      <c r="BA1810" s="1" t="s">
        <v>25</v>
      </c>
      <c r="BB1810" s="1" t="s">
        <v>25</v>
      </c>
      <c r="BC1810" s="1" t="s">
        <v>25</v>
      </c>
      <c r="BD1810" s="1"/>
      <c r="BE1810" s="1"/>
      <c r="BF1810" s="1"/>
      <c r="BG1810" s="1"/>
      <c r="BH1810" s="1"/>
      <c r="BI1810" s="1"/>
      <c r="BJ1810" s="1"/>
      <c r="BL1810" s="1" t="s">
        <v>25</v>
      </c>
    </row>
    <row r="1811" ht="15.75" customHeight="1">
      <c r="A1811" s="1"/>
      <c r="B1811" s="1"/>
      <c r="C1811" s="1"/>
      <c r="D1811" s="1" t="s">
        <v>25</v>
      </c>
      <c r="E1811" s="1" t="s">
        <v>25</v>
      </c>
      <c r="F1811" s="1" t="s">
        <v>25</v>
      </c>
      <c r="G1811" s="1" t="s">
        <v>25</v>
      </c>
      <c r="H1811" s="1" t="s">
        <v>25</v>
      </c>
      <c r="M1811" s="1"/>
      <c r="N1811" s="1"/>
      <c r="O1811" s="1"/>
      <c r="P1811" s="1"/>
      <c r="Q1811" s="1"/>
      <c r="S1811" s="1" t="s">
        <v>25</v>
      </c>
      <c r="T1811" s="1" t="s">
        <v>25</v>
      </c>
      <c r="U1811" s="1" t="s">
        <v>25</v>
      </c>
      <c r="V1811" s="1" t="s">
        <v>25</v>
      </c>
      <c r="W1811" s="1" t="s">
        <v>25</v>
      </c>
      <c r="Y1811" s="1" t="str">
        <f>IFERROR(__xludf.DUMMYFUNCTION("UNIQUE(S1811:W1811, TRUE)"),"")</f>
        <v/>
      </c>
      <c r="AE1811" s="1" t="str">
        <f t="shared" ref="AE1811:AI1811" si="1811">IF($A1811&lt;&gt;"", COUNTIF($D1811:$H1811, "=" &amp; Y1811),"")</f>
        <v/>
      </c>
      <c r="AF1811" s="1" t="str">
        <f t="shared" si="1811"/>
        <v/>
      </c>
      <c r="AG1811" s="1" t="str">
        <f t="shared" si="1811"/>
        <v/>
      </c>
      <c r="AH1811" s="1" t="str">
        <f t="shared" si="1811"/>
        <v/>
      </c>
      <c r="AI1811" s="1" t="str">
        <f t="shared" si="1811"/>
        <v/>
      </c>
      <c r="AJ1811" s="1" t="str">
        <f t="shared" si="3"/>
        <v/>
      </c>
      <c r="AL1811" s="1" t="str">
        <f>IFERROR(__xludf.DUMMYFUNCTION("IFERROR(TRANSPOSE(SORT(TRANSPOSE(FILTER(AE1811:AI1811, AE1811:AI1811&lt;&gt;0)),1, FALSE)))"),"")</f>
        <v/>
      </c>
      <c r="AM1811" s="1" t="str">
        <f>IFERROR(__xludf.DUMMYFUNCTION("""COMPUTED_VALUE"""),"")</f>
        <v/>
      </c>
      <c r="AN1811" s="1" t="str">
        <f>IFERROR(__xludf.DUMMYFUNCTION("""COMPUTED_VALUE"""),"")</f>
        <v/>
      </c>
      <c r="AO1811" s="1" t="str">
        <f>IFERROR(__xludf.DUMMYFUNCTION("""COMPUTED_VALUE"""),"")</f>
        <v/>
      </c>
      <c r="AP1811" s="1" t="str">
        <f>IFERROR(__xludf.DUMMYFUNCTION("""COMPUTED_VALUE"""),"")</f>
        <v/>
      </c>
      <c r="AR1811" s="1" t="s">
        <v>25</v>
      </c>
      <c r="AS1811" s="1" t="s">
        <v>25</v>
      </c>
      <c r="AT1811" s="1" t="s">
        <v>25</v>
      </c>
      <c r="AU1811" s="1" t="s">
        <v>25</v>
      </c>
      <c r="AV1811" s="1" t="s">
        <v>25</v>
      </c>
      <c r="AY1811" s="1" t="s">
        <v>25</v>
      </c>
      <c r="AZ1811" s="1" t="s">
        <v>25</v>
      </c>
      <c r="BA1811" s="1" t="s">
        <v>25</v>
      </c>
      <c r="BB1811" s="1" t="s">
        <v>25</v>
      </c>
      <c r="BC1811" s="1" t="s">
        <v>25</v>
      </c>
      <c r="BD1811" s="1"/>
      <c r="BE1811" s="1"/>
      <c r="BF1811" s="1"/>
      <c r="BG1811" s="1"/>
      <c r="BH1811" s="1"/>
      <c r="BI1811" s="1"/>
      <c r="BJ1811" s="1"/>
      <c r="BL1811" s="1" t="s">
        <v>25</v>
      </c>
    </row>
    <row r="1812" ht="15.75" customHeight="1">
      <c r="A1812" s="1"/>
      <c r="B1812" s="1"/>
      <c r="C1812" s="1"/>
      <c r="D1812" s="1" t="s">
        <v>25</v>
      </c>
      <c r="E1812" s="1" t="s">
        <v>25</v>
      </c>
      <c r="F1812" s="1" t="s">
        <v>25</v>
      </c>
      <c r="G1812" s="1" t="s">
        <v>25</v>
      </c>
      <c r="H1812" s="1" t="s">
        <v>25</v>
      </c>
      <c r="M1812" s="1"/>
      <c r="N1812" s="1"/>
      <c r="O1812" s="1"/>
      <c r="P1812" s="1"/>
      <c r="Q1812" s="1"/>
      <c r="S1812" s="1" t="s">
        <v>25</v>
      </c>
      <c r="T1812" s="1" t="s">
        <v>25</v>
      </c>
      <c r="U1812" s="1" t="s">
        <v>25</v>
      </c>
      <c r="V1812" s="1" t="s">
        <v>25</v>
      </c>
      <c r="W1812" s="1" t="s">
        <v>25</v>
      </c>
      <c r="Y1812" s="1" t="str">
        <f>IFERROR(__xludf.DUMMYFUNCTION("UNIQUE(S1812:W1812, TRUE)"),"")</f>
        <v/>
      </c>
      <c r="AE1812" s="1" t="str">
        <f t="shared" ref="AE1812:AI1812" si="1812">IF($A1812&lt;&gt;"", COUNTIF($D1812:$H1812, "=" &amp; Y1812),"")</f>
        <v/>
      </c>
      <c r="AF1812" s="1" t="str">
        <f t="shared" si="1812"/>
        <v/>
      </c>
      <c r="AG1812" s="1" t="str">
        <f t="shared" si="1812"/>
        <v/>
      </c>
      <c r="AH1812" s="1" t="str">
        <f t="shared" si="1812"/>
        <v/>
      </c>
      <c r="AI1812" s="1" t="str">
        <f t="shared" si="1812"/>
        <v/>
      </c>
      <c r="AJ1812" s="1" t="str">
        <f t="shared" si="3"/>
        <v/>
      </c>
      <c r="AL1812" s="1" t="str">
        <f>IFERROR(__xludf.DUMMYFUNCTION("IFERROR(TRANSPOSE(SORT(TRANSPOSE(FILTER(AE1812:AI1812, AE1812:AI1812&lt;&gt;0)),1, FALSE)))"),"")</f>
        <v/>
      </c>
      <c r="AM1812" s="1" t="str">
        <f>IFERROR(__xludf.DUMMYFUNCTION("""COMPUTED_VALUE"""),"")</f>
        <v/>
      </c>
      <c r="AN1812" s="1" t="str">
        <f>IFERROR(__xludf.DUMMYFUNCTION("""COMPUTED_VALUE"""),"")</f>
        <v/>
      </c>
      <c r="AO1812" s="1" t="str">
        <f>IFERROR(__xludf.DUMMYFUNCTION("""COMPUTED_VALUE"""),"")</f>
        <v/>
      </c>
      <c r="AP1812" s="1" t="str">
        <f>IFERROR(__xludf.DUMMYFUNCTION("""COMPUTED_VALUE"""),"")</f>
        <v/>
      </c>
      <c r="AR1812" s="1" t="s">
        <v>25</v>
      </c>
      <c r="AS1812" s="1" t="s">
        <v>25</v>
      </c>
      <c r="AT1812" s="1" t="s">
        <v>25</v>
      </c>
      <c r="AU1812" s="1" t="s">
        <v>25</v>
      </c>
      <c r="AV1812" s="1" t="s">
        <v>25</v>
      </c>
      <c r="AY1812" s="1" t="s">
        <v>25</v>
      </c>
      <c r="AZ1812" s="1" t="s">
        <v>25</v>
      </c>
      <c r="BA1812" s="1" t="s">
        <v>25</v>
      </c>
      <c r="BB1812" s="1" t="s">
        <v>25</v>
      </c>
      <c r="BC1812" s="1" t="s">
        <v>25</v>
      </c>
      <c r="BD1812" s="1"/>
      <c r="BE1812" s="1"/>
      <c r="BF1812" s="1"/>
      <c r="BG1812" s="1"/>
      <c r="BH1812" s="1"/>
      <c r="BI1812" s="1"/>
      <c r="BJ1812" s="1"/>
      <c r="BL1812" s="1" t="s">
        <v>25</v>
      </c>
    </row>
    <row r="1813" ht="15.75" customHeight="1">
      <c r="A1813" s="1"/>
      <c r="B1813" s="1"/>
      <c r="C1813" s="1"/>
      <c r="D1813" s="1" t="s">
        <v>25</v>
      </c>
      <c r="E1813" s="1" t="s">
        <v>25</v>
      </c>
      <c r="F1813" s="1" t="s">
        <v>25</v>
      </c>
      <c r="G1813" s="1" t="s">
        <v>25</v>
      </c>
      <c r="H1813" s="1" t="s">
        <v>25</v>
      </c>
      <c r="M1813" s="1"/>
      <c r="N1813" s="1"/>
      <c r="O1813" s="1"/>
      <c r="P1813" s="1"/>
      <c r="Q1813" s="1"/>
      <c r="S1813" s="1" t="s">
        <v>25</v>
      </c>
      <c r="T1813" s="1" t="s">
        <v>25</v>
      </c>
      <c r="U1813" s="1" t="s">
        <v>25</v>
      </c>
      <c r="V1813" s="1" t="s">
        <v>25</v>
      </c>
      <c r="W1813" s="1" t="s">
        <v>25</v>
      </c>
      <c r="Y1813" s="1" t="str">
        <f>IFERROR(__xludf.DUMMYFUNCTION("UNIQUE(S1813:W1813, TRUE)"),"")</f>
        <v/>
      </c>
      <c r="AE1813" s="1" t="str">
        <f t="shared" ref="AE1813:AI1813" si="1813">IF($A1813&lt;&gt;"", COUNTIF($D1813:$H1813, "=" &amp; Y1813),"")</f>
        <v/>
      </c>
      <c r="AF1813" s="1" t="str">
        <f t="shared" si="1813"/>
        <v/>
      </c>
      <c r="AG1813" s="1" t="str">
        <f t="shared" si="1813"/>
        <v/>
      </c>
      <c r="AH1813" s="1" t="str">
        <f t="shared" si="1813"/>
        <v/>
      </c>
      <c r="AI1813" s="1" t="str">
        <f t="shared" si="1813"/>
        <v/>
      </c>
      <c r="AJ1813" s="1" t="str">
        <f t="shared" si="3"/>
        <v/>
      </c>
      <c r="AL1813" s="1" t="str">
        <f>IFERROR(__xludf.DUMMYFUNCTION("IFERROR(TRANSPOSE(SORT(TRANSPOSE(FILTER(AE1813:AI1813, AE1813:AI1813&lt;&gt;0)),1, FALSE)))"),"")</f>
        <v/>
      </c>
      <c r="AM1813" s="1" t="str">
        <f>IFERROR(__xludf.DUMMYFUNCTION("""COMPUTED_VALUE"""),"")</f>
        <v/>
      </c>
      <c r="AN1813" s="1" t="str">
        <f>IFERROR(__xludf.DUMMYFUNCTION("""COMPUTED_VALUE"""),"")</f>
        <v/>
      </c>
      <c r="AO1813" s="1" t="str">
        <f>IFERROR(__xludf.DUMMYFUNCTION("""COMPUTED_VALUE"""),"")</f>
        <v/>
      </c>
      <c r="AP1813" s="1" t="str">
        <f>IFERROR(__xludf.DUMMYFUNCTION("""COMPUTED_VALUE"""),"")</f>
        <v/>
      </c>
      <c r="AR1813" s="1" t="s">
        <v>25</v>
      </c>
      <c r="AS1813" s="1" t="s">
        <v>25</v>
      </c>
      <c r="AT1813" s="1" t="s">
        <v>25</v>
      </c>
      <c r="AU1813" s="1" t="s">
        <v>25</v>
      </c>
      <c r="AV1813" s="1" t="s">
        <v>25</v>
      </c>
      <c r="AY1813" s="1" t="s">
        <v>25</v>
      </c>
      <c r="AZ1813" s="1" t="s">
        <v>25</v>
      </c>
      <c r="BA1813" s="1" t="s">
        <v>25</v>
      </c>
      <c r="BB1813" s="1" t="s">
        <v>25</v>
      </c>
      <c r="BC1813" s="1" t="s">
        <v>25</v>
      </c>
      <c r="BD1813" s="1"/>
      <c r="BE1813" s="1"/>
      <c r="BF1813" s="1"/>
      <c r="BG1813" s="1"/>
      <c r="BH1813" s="1"/>
      <c r="BI1813" s="1"/>
      <c r="BJ1813" s="1"/>
      <c r="BL1813" s="1" t="s">
        <v>25</v>
      </c>
    </row>
    <row r="1814" ht="15.75" customHeight="1">
      <c r="A1814" s="1"/>
      <c r="B1814" s="1"/>
      <c r="C1814" s="1"/>
      <c r="D1814" s="1" t="s">
        <v>25</v>
      </c>
      <c r="E1814" s="1" t="s">
        <v>25</v>
      </c>
      <c r="F1814" s="1" t="s">
        <v>25</v>
      </c>
      <c r="G1814" s="1" t="s">
        <v>25</v>
      </c>
      <c r="H1814" s="1" t="s">
        <v>25</v>
      </c>
      <c r="M1814" s="1"/>
      <c r="N1814" s="1"/>
      <c r="O1814" s="1"/>
      <c r="P1814" s="1"/>
      <c r="Q1814" s="1"/>
      <c r="S1814" s="1" t="s">
        <v>25</v>
      </c>
      <c r="T1814" s="1" t="s">
        <v>25</v>
      </c>
      <c r="U1814" s="1" t="s">
        <v>25</v>
      </c>
      <c r="V1814" s="1" t="s">
        <v>25</v>
      </c>
      <c r="W1814" s="1" t="s">
        <v>25</v>
      </c>
      <c r="Y1814" s="1" t="str">
        <f>IFERROR(__xludf.DUMMYFUNCTION("UNIQUE(S1814:W1814, TRUE)"),"")</f>
        <v/>
      </c>
      <c r="AE1814" s="1" t="str">
        <f t="shared" ref="AE1814:AI1814" si="1814">IF($A1814&lt;&gt;"", COUNTIF($D1814:$H1814, "=" &amp; Y1814),"")</f>
        <v/>
      </c>
      <c r="AF1814" s="1" t="str">
        <f t="shared" si="1814"/>
        <v/>
      </c>
      <c r="AG1814" s="1" t="str">
        <f t="shared" si="1814"/>
        <v/>
      </c>
      <c r="AH1814" s="1" t="str">
        <f t="shared" si="1814"/>
        <v/>
      </c>
      <c r="AI1814" s="1" t="str">
        <f t="shared" si="1814"/>
        <v/>
      </c>
      <c r="AJ1814" s="1" t="str">
        <f t="shared" si="3"/>
        <v/>
      </c>
      <c r="AL1814" s="1" t="str">
        <f>IFERROR(__xludf.DUMMYFUNCTION("IFERROR(TRANSPOSE(SORT(TRANSPOSE(FILTER(AE1814:AI1814, AE1814:AI1814&lt;&gt;0)),1, FALSE)))"),"")</f>
        <v/>
      </c>
      <c r="AM1814" s="1" t="str">
        <f>IFERROR(__xludf.DUMMYFUNCTION("""COMPUTED_VALUE"""),"")</f>
        <v/>
      </c>
      <c r="AN1814" s="1" t="str">
        <f>IFERROR(__xludf.DUMMYFUNCTION("""COMPUTED_VALUE"""),"")</f>
        <v/>
      </c>
      <c r="AO1814" s="1" t="str">
        <f>IFERROR(__xludf.DUMMYFUNCTION("""COMPUTED_VALUE"""),"")</f>
        <v/>
      </c>
      <c r="AP1814" s="1" t="str">
        <f>IFERROR(__xludf.DUMMYFUNCTION("""COMPUTED_VALUE"""),"")</f>
        <v/>
      </c>
      <c r="AR1814" s="1" t="s">
        <v>25</v>
      </c>
      <c r="AS1814" s="1" t="s">
        <v>25</v>
      </c>
      <c r="AT1814" s="1" t="s">
        <v>25</v>
      </c>
      <c r="AU1814" s="1" t="s">
        <v>25</v>
      </c>
      <c r="AV1814" s="1" t="s">
        <v>25</v>
      </c>
      <c r="AY1814" s="1" t="s">
        <v>25</v>
      </c>
      <c r="AZ1814" s="1" t="s">
        <v>25</v>
      </c>
      <c r="BA1814" s="1" t="s">
        <v>25</v>
      </c>
      <c r="BB1814" s="1" t="s">
        <v>25</v>
      </c>
      <c r="BC1814" s="1" t="s">
        <v>25</v>
      </c>
      <c r="BD1814" s="1"/>
      <c r="BE1814" s="1"/>
      <c r="BF1814" s="1"/>
      <c r="BG1814" s="1"/>
      <c r="BH1814" s="1"/>
      <c r="BI1814" s="1"/>
      <c r="BJ1814" s="1"/>
      <c r="BL1814" s="1" t="s">
        <v>25</v>
      </c>
    </row>
    <row r="1815" ht="15.75" customHeight="1">
      <c r="A1815" s="1"/>
      <c r="B1815" s="1"/>
      <c r="C1815" s="1"/>
      <c r="D1815" s="1" t="s">
        <v>25</v>
      </c>
      <c r="E1815" s="1" t="s">
        <v>25</v>
      </c>
      <c r="F1815" s="1" t="s">
        <v>25</v>
      </c>
      <c r="G1815" s="1" t="s">
        <v>25</v>
      </c>
      <c r="H1815" s="1" t="s">
        <v>25</v>
      </c>
      <c r="M1815" s="1"/>
      <c r="N1815" s="1"/>
      <c r="O1815" s="1"/>
      <c r="P1815" s="1"/>
      <c r="Q1815" s="1"/>
      <c r="S1815" s="1" t="s">
        <v>25</v>
      </c>
      <c r="T1815" s="1" t="s">
        <v>25</v>
      </c>
      <c r="U1815" s="1" t="s">
        <v>25</v>
      </c>
      <c r="V1815" s="1" t="s">
        <v>25</v>
      </c>
      <c r="W1815" s="1" t="s">
        <v>25</v>
      </c>
      <c r="Y1815" s="1" t="str">
        <f>IFERROR(__xludf.DUMMYFUNCTION("UNIQUE(S1815:W1815, TRUE)"),"")</f>
        <v/>
      </c>
      <c r="AE1815" s="1" t="str">
        <f t="shared" ref="AE1815:AI1815" si="1815">IF($A1815&lt;&gt;"", COUNTIF($D1815:$H1815, "=" &amp; Y1815),"")</f>
        <v/>
      </c>
      <c r="AF1815" s="1" t="str">
        <f t="shared" si="1815"/>
        <v/>
      </c>
      <c r="AG1815" s="1" t="str">
        <f t="shared" si="1815"/>
        <v/>
      </c>
      <c r="AH1815" s="1" t="str">
        <f t="shared" si="1815"/>
        <v/>
      </c>
      <c r="AI1815" s="1" t="str">
        <f t="shared" si="1815"/>
        <v/>
      </c>
      <c r="AJ1815" s="1" t="str">
        <f t="shared" si="3"/>
        <v/>
      </c>
      <c r="AL1815" s="1" t="str">
        <f>IFERROR(__xludf.DUMMYFUNCTION("IFERROR(TRANSPOSE(SORT(TRANSPOSE(FILTER(AE1815:AI1815, AE1815:AI1815&lt;&gt;0)),1, FALSE)))"),"")</f>
        <v/>
      </c>
      <c r="AM1815" s="1" t="str">
        <f>IFERROR(__xludf.DUMMYFUNCTION("""COMPUTED_VALUE"""),"")</f>
        <v/>
      </c>
      <c r="AN1815" s="1" t="str">
        <f>IFERROR(__xludf.DUMMYFUNCTION("""COMPUTED_VALUE"""),"")</f>
        <v/>
      </c>
      <c r="AO1815" s="1" t="str">
        <f>IFERROR(__xludf.DUMMYFUNCTION("""COMPUTED_VALUE"""),"")</f>
        <v/>
      </c>
      <c r="AP1815" s="1" t="str">
        <f>IFERROR(__xludf.DUMMYFUNCTION("""COMPUTED_VALUE"""),"")</f>
        <v/>
      </c>
      <c r="AR1815" s="1" t="s">
        <v>25</v>
      </c>
      <c r="AS1815" s="1" t="s">
        <v>25</v>
      </c>
      <c r="AT1815" s="1" t="s">
        <v>25</v>
      </c>
      <c r="AU1815" s="1" t="s">
        <v>25</v>
      </c>
      <c r="AV1815" s="1" t="s">
        <v>25</v>
      </c>
      <c r="AY1815" s="1" t="s">
        <v>25</v>
      </c>
      <c r="AZ1815" s="1" t="s">
        <v>25</v>
      </c>
      <c r="BA1815" s="1" t="s">
        <v>25</v>
      </c>
      <c r="BB1815" s="1" t="s">
        <v>25</v>
      </c>
      <c r="BC1815" s="1" t="s">
        <v>25</v>
      </c>
      <c r="BD1815" s="1"/>
      <c r="BE1815" s="1"/>
      <c r="BF1815" s="1"/>
      <c r="BG1815" s="1"/>
      <c r="BH1815" s="1"/>
      <c r="BI1815" s="1"/>
      <c r="BJ1815" s="1"/>
      <c r="BL1815" s="1" t="s">
        <v>25</v>
      </c>
    </row>
    <row r="1816" ht="15.75" customHeight="1">
      <c r="A1816" s="1"/>
      <c r="B1816" s="1"/>
      <c r="C1816" s="1"/>
      <c r="D1816" s="1" t="s">
        <v>25</v>
      </c>
      <c r="E1816" s="1" t="s">
        <v>25</v>
      </c>
      <c r="F1816" s="1" t="s">
        <v>25</v>
      </c>
      <c r="G1816" s="1" t="s">
        <v>25</v>
      </c>
      <c r="H1816" s="1" t="s">
        <v>25</v>
      </c>
      <c r="M1816" s="1"/>
      <c r="N1816" s="1"/>
      <c r="O1816" s="1"/>
      <c r="P1816" s="1"/>
      <c r="Q1816" s="1"/>
      <c r="S1816" s="1" t="s">
        <v>25</v>
      </c>
      <c r="T1816" s="1" t="s">
        <v>25</v>
      </c>
      <c r="U1816" s="1" t="s">
        <v>25</v>
      </c>
      <c r="V1816" s="1" t="s">
        <v>25</v>
      </c>
      <c r="W1816" s="1" t="s">
        <v>25</v>
      </c>
      <c r="Y1816" s="1" t="str">
        <f>IFERROR(__xludf.DUMMYFUNCTION("UNIQUE(S1816:W1816, TRUE)"),"")</f>
        <v/>
      </c>
      <c r="AE1816" s="1" t="str">
        <f t="shared" ref="AE1816:AI1816" si="1816">IF($A1816&lt;&gt;"", COUNTIF($D1816:$H1816, "=" &amp; Y1816),"")</f>
        <v/>
      </c>
      <c r="AF1816" s="1" t="str">
        <f t="shared" si="1816"/>
        <v/>
      </c>
      <c r="AG1816" s="1" t="str">
        <f t="shared" si="1816"/>
        <v/>
      </c>
      <c r="AH1816" s="1" t="str">
        <f t="shared" si="1816"/>
        <v/>
      </c>
      <c r="AI1816" s="1" t="str">
        <f t="shared" si="1816"/>
        <v/>
      </c>
      <c r="AJ1816" s="1" t="str">
        <f t="shared" si="3"/>
        <v/>
      </c>
      <c r="AL1816" s="1" t="str">
        <f>IFERROR(__xludf.DUMMYFUNCTION("IFERROR(TRANSPOSE(SORT(TRANSPOSE(FILTER(AE1816:AI1816, AE1816:AI1816&lt;&gt;0)),1, FALSE)))"),"")</f>
        <v/>
      </c>
      <c r="AM1816" s="1" t="str">
        <f>IFERROR(__xludf.DUMMYFUNCTION("""COMPUTED_VALUE"""),"")</f>
        <v/>
      </c>
      <c r="AN1816" s="1" t="str">
        <f>IFERROR(__xludf.DUMMYFUNCTION("""COMPUTED_VALUE"""),"")</f>
        <v/>
      </c>
      <c r="AO1816" s="1" t="str">
        <f>IFERROR(__xludf.DUMMYFUNCTION("""COMPUTED_VALUE"""),"")</f>
        <v/>
      </c>
      <c r="AP1816" s="1" t="str">
        <f>IFERROR(__xludf.DUMMYFUNCTION("""COMPUTED_VALUE"""),"")</f>
        <v/>
      </c>
      <c r="AR1816" s="1" t="s">
        <v>25</v>
      </c>
      <c r="AS1816" s="1" t="s">
        <v>25</v>
      </c>
      <c r="AT1816" s="1" t="s">
        <v>25</v>
      </c>
      <c r="AU1816" s="1" t="s">
        <v>25</v>
      </c>
      <c r="AV1816" s="1" t="s">
        <v>25</v>
      </c>
      <c r="AY1816" s="1" t="s">
        <v>25</v>
      </c>
      <c r="AZ1816" s="1" t="s">
        <v>25</v>
      </c>
      <c r="BA1816" s="1" t="s">
        <v>25</v>
      </c>
      <c r="BB1816" s="1" t="s">
        <v>25</v>
      </c>
      <c r="BC1816" s="1" t="s">
        <v>25</v>
      </c>
      <c r="BD1816" s="1"/>
      <c r="BE1816" s="1"/>
      <c r="BF1816" s="1"/>
      <c r="BG1816" s="1"/>
      <c r="BH1816" s="1"/>
      <c r="BI1816" s="1"/>
      <c r="BJ1816" s="1"/>
      <c r="BL1816" s="1" t="s">
        <v>25</v>
      </c>
    </row>
    <row r="1817" ht="15.75" customHeight="1">
      <c r="A1817" s="1"/>
      <c r="B1817" s="1"/>
      <c r="C1817" s="1"/>
      <c r="D1817" s="1" t="s">
        <v>25</v>
      </c>
      <c r="E1817" s="1" t="s">
        <v>25</v>
      </c>
      <c r="F1817" s="1" t="s">
        <v>25</v>
      </c>
      <c r="G1817" s="1" t="s">
        <v>25</v>
      </c>
      <c r="H1817" s="1" t="s">
        <v>25</v>
      </c>
      <c r="M1817" s="1"/>
      <c r="N1817" s="1"/>
      <c r="O1817" s="1"/>
      <c r="P1817" s="1"/>
      <c r="Q1817" s="1"/>
      <c r="S1817" s="1" t="s">
        <v>25</v>
      </c>
      <c r="T1817" s="1" t="s">
        <v>25</v>
      </c>
      <c r="U1817" s="1" t="s">
        <v>25</v>
      </c>
      <c r="V1817" s="1" t="s">
        <v>25</v>
      </c>
      <c r="W1817" s="1" t="s">
        <v>25</v>
      </c>
      <c r="Y1817" s="1" t="str">
        <f>IFERROR(__xludf.DUMMYFUNCTION("UNIQUE(S1817:W1817, TRUE)"),"")</f>
        <v/>
      </c>
      <c r="AE1817" s="1" t="str">
        <f t="shared" ref="AE1817:AI1817" si="1817">IF($A1817&lt;&gt;"", COUNTIF($D1817:$H1817, "=" &amp; Y1817),"")</f>
        <v/>
      </c>
      <c r="AF1817" s="1" t="str">
        <f t="shared" si="1817"/>
        <v/>
      </c>
      <c r="AG1817" s="1" t="str">
        <f t="shared" si="1817"/>
        <v/>
      </c>
      <c r="AH1817" s="1" t="str">
        <f t="shared" si="1817"/>
        <v/>
      </c>
      <c r="AI1817" s="1" t="str">
        <f t="shared" si="1817"/>
        <v/>
      </c>
      <c r="AJ1817" s="1" t="str">
        <f t="shared" si="3"/>
        <v/>
      </c>
      <c r="AL1817" s="1" t="str">
        <f>IFERROR(__xludf.DUMMYFUNCTION("IFERROR(TRANSPOSE(SORT(TRANSPOSE(FILTER(AE1817:AI1817, AE1817:AI1817&lt;&gt;0)),1, FALSE)))"),"")</f>
        <v/>
      </c>
      <c r="AM1817" s="1" t="str">
        <f>IFERROR(__xludf.DUMMYFUNCTION("""COMPUTED_VALUE"""),"")</f>
        <v/>
      </c>
      <c r="AN1817" s="1" t="str">
        <f>IFERROR(__xludf.DUMMYFUNCTION("""COMPUTED_VALUE"""),"")</f>
        <v/>
      </c>
      <c r="AO1817" s="1" t="str">
        <f>IFERROR(__xludf.DUMMYFUNCTION("""COMPUTED_VALUE"""),"")</f>
        <v/>
      </c>
      <c r="AP1817" s="1" t="str">
        <f>IFERROR(__xludf.DUMMYFUNCTION("""COMPUTED_VALUE"""),"")</f>
        <v/>
      </c>
      <c r="AR1817" s="1" t="s">
        <v>25</v>
      </c>
      <c r="AS1817" s="1" t="s">
        <v>25</v>
      </c>
      <c r="AT1817" s="1" t="s">
        <v>25</v>
      </c>
      <c r="AU1817" s="1" t="s">
        <v>25</v>
      </c>
      <c r="AV1817" s="1" t="s">
        <v>25</v>
      </c>
      <c r="AY1817" s="1" t="s">
        <v>25</v>
      </c>
      <c r="AZ1817" s="1" t="s">
        <v>25</v>
      </c>
      <c r="BA1817" s="1" t="s">
        <v>25</v>
      </c>
      <c r="BB1817" s="1" t="s">
        <v>25</v>
      </c>
      <c r="BC1817" s="1" t="s">
        <v>25</v>
      </c>
      <c r="BD1817" s="1"/>
      <c r="BE1817" s="1"/>
      <c r="BF1817" s="1"/>
      <c r="BG1817" s="1"/>
      <c r="BH1817" s="1"/>
      <c r="BI1817" s="1"/>
      <c r="BJ1817" s="1"/>
      <c r="BL1817" s="1" t="s">
        <v>25</v>
      </c>
    </row>
    <row r="1818" ht="15.75" customHeight="1">
      <c r="A1818" s="1"/>
      <c r="B1818" s="1"/>
      <c r="C1818" s="1"/>
      <c r="D1818" s="1" t="s">
        <v>25</v>
      </c>
      <c r="E1818" s="1" t="s">
        <v>25</v>
      </c>
      <c r="F1818" s="1" t="s">
        <v>25</v>
      </c>
      <c r="G1818" s="1" t="s">
        <v>25</v>
      </c>
      <c r="H1818" s="1" t="s">
        <v>25</v>
      </c>
      <c r="M1818" s="1"/>
      <c r="N1818" s="1"/>
      <c r="O1818" s="1"/>
      <c r="P1818" s="1"/>
      <c r="Q1818" s="1"/>
      <c r="S1818" s="1" t="s">
        <v>25</v>
      </c>
      <c r="T1818" s="1" t="s">
        <v>25</v>
      </c>
      <c r="U1818" s="1" t="s">
        <v>25</v>
      </c>
      <c r="V1818" s="1" t="s">
        <v>25</v>
      </c>
      <c r="W1818" s="1" t="s">
        <v>25</v>
      </c>
      <c r="Y1818" s="1" t="str">
        <f>IFERROR(__xludf.DUMMYFUNCTION("UNIQUE(S1818:W1818, TRUE)"),"")</f>
        <v/>
      </c>
      <c r="AE1818" s="1" t="str">
        <f t="shared" ref="AE1818:AI1818" si="1818">IF($A1818&lt;&gt;"", COUNTIF($D1818:$H1818, "=" &amp; Y1818),"")</f>
        <v/>
      </c>
      <c r="AF1818" s="1" t="str">
        <f t="shared" si="1818"/>
        <v/>
      </c>
      <c r="AG1818" s="1" t="str">
        <f t="shared" si="1818"/>
        <v/>
      </c>
      <c r="AH1818" s="1" t="str">
        <f t="shared" si="1818"/>
        <v/>
      </c>
      <c r="AI1818" s="1" t="str">
        <f t="shared" si="1818"/>
        <v/>
      </c>
      <c r="AJ1818" s="1" t="str">
        <f t="shared" si="3"/>
        <v/>
      </c>
      <c r="AL1818" s="1" t="str">
        <f>IFERROR(__xludf.DUMMYFUNCTION("IFERROR(TRANSPOSE(SORT(TRANSPOSE(FILTER(AE1818:AI1818, AE1818:AI1818&lt;&gt;0)),1, FALSE)))"),"")</f>
        <v/>
      </c>
      <c r="AM1818" s="1" t="str">
        <f>IFERROR(__xludf.DUMMYFUNCTION("""COMPUTED_VALUE"""),"")</f>
        <v/>
      </c>
      <c r="AN1818" s="1" t="str">
        <f>IFERROR(__xludf.DUMMYFUNCTION("""COMPUTED_VALUE"""),"")</f>
        <v/>
      </c>
      <c r="AO1818" s="1" t="str">
        <f>IFERROR(__xludf.DUMMYFUNCTION("""COMPUTED_VALUE"""),"")</f>
        <v/>
      </c>
      <c r="AP1818" s="1" t="str">
        <f>IFERROR(__xludf.DUMMYFUNCTION("""COMPUTED_VALUE"""),"")</f>
        <v/>
      </c>
      <c r="AR1818" s="1" t="s">
        <v>25</v>
      </c>
      <c r="AS1818" s="1" t="s">
        <v>25</v>
      </c>
      <c r="AT1818" s="1" t="s">
        <v>25</v>
      </c>
      <c r="AU1818" s="1" t="s">
        <v>25</v>
      </c>
      <c r="AV1818" s="1" t="s">
        <v>25</v>
      </c>
      <c r="AY1818" s="1" t="s">
        <v>25</v>
      </c>
      <c r="AZ1818" s="1" t="s">
        <v>25</v>
      </c>
      <c r="BA1818" s="1" t="s">
        <v>25</v>
      </c>
      <c r="BB1818" s="1" t="s">
        <v>25</v>
      </c>
      <c r="BC1818" s="1" t="s">
        <v>25</v>
      </c>
      <c r="BD1818" s="1"/>
      <c r="BE1818" s="1"/>
      <c r="BF1818" s="1"/>
      <c r="BG1818" s="1"/>
      <c r="BH1818" s="1"/>
      <c r="BI1818" s="1"/>
      <c r="BJ1818" s="1"/>
      <c r="BL1818" s="1" t="s">
        <v>25</v>
      </c>
    </row>
    <row r="1819" ht="15.75" customHeight="1">
      <c r="A1819" s="1"/>
      <c r="B1819" s="1"/>
      <c r="C1819" s="1"/>
      <c r="D1819" s="1" t="s">
        <v>25</v>
      </c>
      <c r="E1819" s="1" t="s">
        <v>25</v>
      </c>
      <c r="F1819" s="1" t="s">
        <v>25</v>
      </c>
      <c r="G1819" s="1" t="s">
        <v>25</v>
      </c>
      <c r="H1819" s="1" t="s">
        <v>25</v>
      </c>
      <c r="M1819" s="1"/>
      <c r="N1819" s="1"/>
      <c r="O1819" s="1"/>
      <c r="P1819" s="1"/>
      <c r="Q1819" s="1"/>
      <c r="S1819" s="1" t="s">
        <v>25</v>
      </c>
      <c r="T1819" s="1" t="s">
        <v>25</v>
      </c>
      <c r="U1819" s="1" t="s">
        <v>25</v>
      </c>
      <c r="V1819" s="1" t="s">
        <v>25</v>
      </c>
      <c r="W1819" s="1" t="s">
        <v>25</v>
      </c>
      <c r="Y1819" s="1" t="str">
        <f>IFERROR(__xludf.DUMMYFUNCTION("UNIQUE(S1819:W1819, TRUE)"),"")</f>
        <v/>
      </c>
      <c r="AE1819" s="1" t="str">
        <f t="shared" ref="AE1819:AI1819" si="1819">IF($A1819&lt;&gt;"", COUNTIF($D1819:$H1819, "=" &amp; Y1819),"")</f>
        <v/>
      </c>
      <c r="AF1819" s="1" t="str">
        <f t="shared" si="1819"/>
        <v/>
      </c>
      <c r="AG1819" s="1" t="str">
        <f t="shared" si="1819"/>
        <v/>
      </c>
      <c r="AH1819" s="1" t="str">
        <f t="shared" si="1819"/>
        <v/>
      </c>
      <c r="AI1819" s="1" t="str">
        <f t="shared" si="1819"/>
        <v/>
      </c>
      <c r="AJ1819" s="1" t="str">
        <f t="shared" si="3"/>
        <v/>
      </c>
      <c r="AL1819" s="1" t="str">
        <f>IFERROR(__xludf.DUMMYFUNCTION("IFERROR(TRANSPOSE(SORT(TRANSPOSE(FILTER(AE1819:AI1819, AE1819:AI1819&lt;&gt;0)),1, FALSE)))"),"")</f>
        <v/>
      </c>
      <c r="AM1819" s="1" t="str">
        <f>IFERROR(__xludf.DUMMYFUNCTION("""COMPUTED_VALUE"""),"")</f>
        <v/>
      </c>
      <c r="AN1819" s="1" t="str">
        <f>IFERROR(__xludf.DUMMYFUNCTION("""COMPUTED_VALUE"""),"")</f>
        <v/>
      </c>
      <c r="AO1819" s="1" t="str">
        <f>IFERROR(__xludf.DUMMYFUNCTION("""COMPUTED_VALUE"""),"")</f>
        <v/>
      </c>
      <c r="AP1819" s="1" t="str">
        <f>IFERROR(__xludf.DUMMYFUNCTION("""COMPUTED_VALUE"""),"")</f>
        <v/>
      </c>
      <c r="AR1819" s="1" t="s">
        <v>25</v>
      </c>
      <c r="AS1819" s="1" t="s">
        <v>25</v>
      </c>
      <c r="AT1819" s="1" t="s">
        <v>25</v>
      </c>
      <c r="AU1819" s="1" t="s">
        <v>25</v>
      </c>
      <c r="AV1819" s="1" t="s">
        <v>25</v>
      </c>
      <c r="AY1819" s="1" t="s">
        <v>25</v>
      </c>
      <c r="AZ1819" s="1" t="s">
        <v>25</v>
      </c>
      <c r="BA1819" s="1" t="s">
        <v>25</v>
      </c>
      <c r="BB1819" s="1" t="s">
        <v>25</v>
      </c>
      <c r="BC1819" s="1" t="s">
        <v>25</v>
      </c>
      <c r="BD1819" s="1"/>
      <c r="BE1819" s="1"/>
      <c r="BF1819" s="1"/>
      <c r="BG1819" s="1"/>
      <c r="BH1819" s="1"/>
      <c r="BI1819" s="1"/>
      <c r="BJ1819" s="1"/>
      <c r="BL1819" s="1" t="s">
        <v>25</v>
      </c>
    </row>
    <row r="1820" ht="15.75" customHeight="1">
      <c r="A1820" s="1"/>
      <c r="B1820" s="1"/>
      <c r="C1820" s="1"/>
      <c r="D1820" s="1" t="s">
        <v>25</v>
      </c>
      <c r="E1820" s="1" t="s">
        <v>25</v>
      </c>
      <c r="F1820" s="1" t="s">
        <v>25</v>
      </c>
      <c r="G1820" s="1" t="s">
        <v>25</v>
      </c>
      <c r="H1820" s="1" t="s">
        <v>25</v>
      </c>
      <c r="M1820" s="1"/>
      <c r="N1820" s="1"/>
      <c r="O1820" s="1"/>
      <c r="P1820" s="1"/>
      <c r="Q1820" s="1"/>
      <c r="S1820" s="1" t="s">
        <v>25</v>
      </c>
      <c r="T1820" s="1" t="s">
        <v>25</v>
      </c>
      <c r="U1820" s="1" t="s">
        <v>25</v>
      </c>
      <c r="V1820" s="1" t="s">
        <v>25</v>
      </c>
      <c r="W1820" s="1" t="s">
        <v>25</v>
      </c>
      <c r="Y1820" s="1" t="str">
        <f>IFERROR(__xludf.DUMMYFUNCTION("UNIQUE(S1820:W1820, TRUE)"),"")</f>
        <v/>
      </c>
      <c r="AE1820" s="1" t="str">
        <f t="shared" ref="AE1820:AI1820" si="1820">IF($A1820&lt;&gt;"", COUNTIF($D1820:$H1820, "=" &amp; Y1820),"")</f>
        <v/>
      </c>
      <c r="AF1820" s="1" t="str">
        <f t="shared" si="1820"/>
        <v/>
      </c>
      <c r="AG1820" s="1" t="str">
        <f t="shared" si="1820"/>
        <v/>
      </c>
      <c r="AH1820" s="1" t="str">
        <f t="shared" si="1820"/>
        <v/>
      </c>
      <c r="AI1820" s="1" t="str">
        <f t="shared" si="1820"/>
        <v/>
      </c>
      <c r="AJ1820" s="1" t="str">
        <f t="shared" si="3"/>
        <v/>
      </c>
      <c r="AL1820" s="1" t="str">
        <f>IFERROR(__xludf.DUMMYFUNCTION("IFERROR(TRANSPOSE(SORT(TRANSPOSE(FILTER(AE1820:AI1820, AE1820:AI1820&lt;&gt;0)),1, FALSE)))"),"")</f>
        <v/>
      </c>
      <c r="AM1820" s="1" t="str">
        <f>IFERROR(__xludf.DUMMYFUNCTION("""COMPUTED_VALUE"""),"")</f>
        <v/>
      </c>
      <c r="AN1820" s="1" t="str">
        <f>IFERROR(__xludf.DUMMYFUNCTION("""COMPUTED_VALUE"""),"")</f>
        <v/>
      </c>
      <c r="AO1820" s="1" t="str">
        <f>IFERROR(__xludf.DUMMYFUNCTION("""COMPUTED_VALUE"""),"")</f>
        <v/>
      </c>
      <c r="AP1820" s="1" t="str">
        <f>IFERROR(__xludf.DUMMYFUNCTION("""COMPUTED_VALUE"""),"")</f>
        <v/>
      </c>
      <c r="AR1820" s="1" t="s">
        <v>25</v>
      </c>
      <c r="AS1820" s="1" t="s">
        <v>25</v>
      </c>
      <c r="AT1820" s="1" t="s">
        <v>25</v>
      </c>
      <c r="AU1820" s="1" t="s">
        <v>25</v>
      </c>
      <c r="AV1820" s="1" t="s">
        <v>25</v>
      </c>
      <c r="AY1820" s="1" t="s">
        <v>25</v>
      </c>
      <c r="AZ1820" s="1" t="s">
        <v>25</v>
      </c>
      <c r="BA1820" s="1" t="s">
        <v>25</v>
      </c>
      <c r="BB1820" s="1" t="s">
        <v>25</v>
      </c>
      <c r="BC1820" s="1" t="s">
        <v>25</v>
      </c>
      <c r="BD1820" s="1"/>
      <c r="BE1820" s="1"/>
      <c r="BF1820" s="1"/>
      <c r="BG1820" s="1"/>
      <c r="BH1820" s="1"/>
      <c r="BI1820" s="1"/>
      <c r="BJ1820" s="1"/>
      <c r="BL1820" s="1" t="s">
        <v>25</v>
      </c>
    </row>
    <row r="1821" ht="15.75" customHeight="1">
      <c r="A1821" s="1"/>
      <c r="B1821" s="1"/>
      <c r="C1821" s="1"/>
      <c r="D1821" s="1" t="s">
        <v>25</v>
      </c>
      <c r="E1821" s="1" t="s">
        <v>25</v>
      </c>
      <c r="F1821" s="1" t="s">
        <v>25</v>
      </c>
      <c r="G1821" s="1" t="s">
        <v>25</v>
      </c>
      <c r="H1821" s="1" t="s">
        <v>25</v>
      </c>
      <c r="M1821" s="1"/>
      <c r="N1821" s="1"/>
      <c r="O1821" s="1"/>
      <c r="P1821" s="1"/>
      <c r="Q1821" s="1"/>
      <c r="S1821" s="1" t="s">
        <v>25</v>
      </c>
      <c r="T1821" s="1" t="s">
        <v>25</v>
      </c>
      <c r="U1821" s="1" t="s">
        <v>25</v>
      </c>
      <c r="V1821" s="1" t="s">
        <v>25</v>
      </c>
      <c r="W1821" s="1" t="s">
        <v>25</v>
      </c>
      <c r="Y1821" s="1" t="str">
        <f>IFERROR(__xludf.DUMMYFUNCTION("UNIQUE(S1821:W1821, TRUE)"),"")</f>
        <v/>
      </c>
      <c r="AE1821" s="1" t="str">
        <f t="shared" ref="AE1821:AI1821" si="1821">IF($A1821&lt;&gt;"", COUNTIF($D1821:$H1821, "=" &amp; Y1821),"")</f>
        <v/>
      </c>
      <c r="AF1821" s="1" t="str">
        <f t="shared" si="1821"/>
        <v/>
      </c>
      <c r="AG1821" s="1" t="str">
        <f t="shared" si="1821"/>
        <v/>
      </c>
      <c r="AH1821" s="1" t="str">
        <f t="shared" si="1821"/>
        <v/>
      </c>
      <c r="AI1821" s="1" t="str">
        <f t="shared" si="1821"/>
        <v/>
      </c>
      <c r="AJ1821" s="1" t="str">
        <f t="shared" si="3"/>
        <v/>
      </c>
      <c r="AL1821" s="1" t="str">
        <f>IFERROR(__xludf.DUMMYFUNCTION("IFERROR(TRANSPOSE(SORT(TRANSPOSE(FILTER(AE1821:AI1821, AE1821:AI1821&lt;&gt;0)),1, FALSE)))"),"")</f>
        <v/>
      </c>
      <c r="AM1821" s="1" t="str">
        <f>IFERROR(__xludf.DUMMYFUNCTION("""COMPUTED_VALUE"""),"")</f>
        <v/>
      </c>
      <c r="AN1821" s="1" t="str">
        <f>IFERROR(__xludf.DUMMYFUNCTION("""COMPUTED_VALUE"""),"")</f>
        <v/>
      </c>
      <c r="AO1821" s="1" t="str">
        <f>IFERROR(__xludf.DUMMYFUNCTION("""COMPUTED_VALUE"""),"")</f>
        <v/>
      </c>
      <c r="AP1821" s="1" t="str">
        <f>IFERROR(__xludf.DUMMYFUNCTION("""COMPUTED_VALUE"""),"")</f>
        <v/>
      </c>
      <c r="AR1821" s="1" t="s">
        <v>25</v>
      </c>
      <c r="AS1821" s="1" t="s">
        <v>25</v>
      </c>
      <c r="AT1821" s="1" t="s">
        <v>25</v>
      </c>
      <c r="AU1821" s="1" t="s">
        <v>25</v>
      </c>
      <c r="AV1821" s="1" t="s">
        <v>25</v>
      </c>
      <c r="AY1821" s="1" t="s">
        <v>25</v>
      </c>
      <c r="AZ1821" s="1" t="s">
        <v>25</v>
      </c>
      <c r="BA1821" s="1" t="s">
        <v>25</v>
      </c>
      <c r="BB1821" s="1" t="s">
        <v>25</v>
      </c>
      <c r="BC1821" s="1" t="s">
        <v>25</v>
      </c>
      <c r="BD1821" s="1"/>
      <c r="BE1821" s="1"/>
      <c r="BF1821" s="1"/>
      <c r="BG1821" s="1"/>
      <c r="BH1821" s="1"/>
      <c r="BI1821" s="1"/>
      <c r="BJ1821" s="1"/>
      <c r="BL1821" s="1" t="s">
        <v>25</v>
      </c>
    </row>
    <row r="1822" ht="15.75" customHeight="1">
      <c r="A1822" s="1"/>
      <c r="B1822" s="1"/>
      <c r="C1822" s="1"/>
      <c r="D1822" s="1" t="s">
        <v>25</v>
      </c>
      <c r="E1822" s="1" t="s">
        <v>25</v>
      </c>
      <c r="F1822" s="1" t="s">
        <v>25</v>
      </c>
      <c r="G1822" s="1" t="s">
        <v>25</v>
      </c>
      <c r="H1822" s="1" t="s">
        <v>25</v>
      </c>
      <c r="M1822" s="1"/>
      <c r="N1822" s="1"/>
      <c r="O1822" s="1"/>
      <c r="P1822" s="1"/>
      <c r="Q1822" s="1"/>
      <c r="S1822" s="1" t="s">
        <v>25</v>
      </c>
      <c r="T1822" s="1" t="s">
        <v>25</v>
      </c>
      <c r="U1822" s="1" t="s">
        <v>25</v>
      </c>
      <c r="V1822" s="1" t="s">
        <v>25</v>
      </c>
      <c r="W1822" s="1" t="s">
        <v>25</v>
      </c>
      <c r="Y1822" s="1" t="str">
        <f>IFERROR(__xludf.DUMMYFUNCTION("UNIQUE(S1822:W1822, TRUE)"),"")</f>
        <v/>
      </c>
      <c r="AE1822" s="1" t="str">
        <f t="shared" ref="AE1822:AI1822" si="1822">IF($A1822&lt;&gt;"", COUNTIF($D1822:$H1822, "=" &amp; Y1822),"")</f>
        <v/>
      </c>
      <c r="AF1822" s="1" t="str">
        <f t="shared" si="1822"/>
        <v/>
      </c>
      <c r="AG1822" s="1" t="str">
        <f t="shared" si="1822"/>
        <v/>
      </c>
      <c r="AH1822" s="1" t="str">
        <f t="shared" si="1822"/>
        <v/>
      </c>
      <c r="AI1822" s="1" t="str">
        <f t="shared" si="1822"/>
        <v/>
      </c>
      <c r="AJ1822" s="1" t="str">
        <f t="shared" si="3"/>
        <v/>
      </c>
      <c r="AL1822" s="1" t="str">
        <f>IFERROR(__xludf.DUMMYFUNCTION("IFERROR(TRANSPOSE(SORT(TRANSPOSE(FILTER(AE1822:AI1822, AE1822:AI1822&lt;&gt;0)),1, FALSE)))"),"")</f>
        <v/>
      </c>
      <c r="AM1822" s="1" t="str">
        <f>IFERROR(__xludf.DUMMYFUNCTION("""COMPUTED_VALUE"""),"")</f>
        <v/>
      </c>
      <c r="AN1822" s="1" t="str">
        <f>IFERROR(__xludf.DUMMYFUNCTION("""COMPUTED_VALUE"""),"")</f>
        <v/>
      </c>
      <c r="AO1822" s="1" t="str">
        <f>IFERROR(__xludf.DUMMYFUNCTION("""COMPUTED_VALUE"""),"")</f>
        <v/>
      </c>
      <c r="AP1822" s="1" t="str">
        <f>IFERROR(__xludf.DUMMYFUNCTION("""COMPUTED_VALUE"""),"")</f>
        <v/>
      </c>
      <c r="AR1822" s="1" t="s">
        <v>25</v>
      </c>
      <c r="AS1822" s="1" t="s">
        <v>25</v>
      </c>
      <c r="AT1822" s="1" t="s">
        <v>25</v>
      </c>
      <c r="AU1822" s="1" t="s">
        <v>25</v>
      </c>
      <c r="AV1822" s="1" t="s">
        <v>25</v>
      </c>
      <c r="AY1822" s="1" t="s">
        <v>25</v>
      </c>
      <c r="AZ1822" s="1" t="s">
        <v>25</v>
      </c>
      <c r="BA1822" s="1" t="s">
        <v>25</v>
      </c>
      <c r="BB1822" s="1" t="s">
        <v>25</v>
      </c>
      <c r="BC1822" s="1" t="s">
        <v>25</v>
      </c>
      <c r="BD1822" s="1"/>
      <c r="BE1822" s="1"/>
      <c r="BF1822" s="1"/>
      <c r="BG1822" s="1"/>
      <c r="BH1822" s="1"/>
      <c r="BI1822" s="1"/>
      <c r="BJ1822" s="1"/>
      <c r="BL1822" s="1" t="s">
        <v>25</v>
      </c>
    </row>
    <row r="1823" ht="15.75" customHeight="1">
      <c r="A1823" s="1"/>
      <c r="B1823" s="1"/>
      <c r="C1823" s="1"/>
      <c r="D1823" s="1" t="s">
        <v>25</v>
      </c>
      <c r="E1823" s="1" t="s">
        <v>25</v>
      </c>
      <c r="F1823" s="1" t="s">
        <v>25</v>
      </c>
      <c r="G1823" s="1" t="s">
        <v>25</v>
      </c>
      <c r="H1823" s="1" t="s">
        <v>25</v>
      </c>
      <c r="M1823" s="1"/>
      <c r="N1823" s="1"/>
      <c r="O1823" s="1"/>
      <c r="P1823" s="1"/>
      <c r="Q1823" s="1"/>
      <c r="S1823" s="1" t="s">
        <v>25</v>
      </c>
      <c r="T1823" s="1" t="s">
        <v>25</v>
      </c>
      <c r="U1823" s="1" t="s">
        <v>25</v>
      </c>
      <c r="V1823" s="1" t="s">
        <v>25</v>
      </c>
      <c r="W1823" s="1" t="s">
        <v>25</v>
      </c>
      <c r="Y1823" s="1" t="str">
        <f>IFERROR(__xludf.DUMMYFUNCTION("UNIQUE(S1823:W1823, TRUE)"),"")</f>
        <v/>
      </c>
      <c r="AE1823" s="1" t="str">
        <f t="shared" ref="AE1823:AI1823" si="1823">IF($A1823&lt;&gt;"", COUNTIF($D1823:$H1823, "=" &amp; Y1823),"")</f>
        <v/>
      </c>
      <c r="AF1823" s="1" t="str">
        <f t="shared" si="1823"/>
        <v/>
      </c>
      <c r="AG1823" s="1" t="str">
        <f t="shared" si="1823"/>
        <v/>
      </c>
      <c r="AH1823" s="1" t="str">
        <f t="shared" si="1823"/>
        <v/>
      </c>
      <c r="AI1823" s="1" t="str">
        <f t="shared" si="1823"/>
        <v/>
      </c>
      <c r="AJ1823" s="1" t="str">
        <f t="shared" si="3"/>
        <v/>
      </c>
      <c r="AL1823" s="1" t="str">
        <f>IFERROR(__xludf.DUMMYFUNCTION("IFERROR(TRANSPOSE(SORT(TRANSPOSE(FILTER(AE1823:AI1823, AE1823:AI1823&lt;&gt;0)),1, FALSE)))"),"")</f>
        <v/>
      </c>
      <c r="AM1823" s="1" t="str">
        <f>IFERROR(__xludf.DUMMYFUNCTION("""COMPUTED_VALUE"""),"")</f>
        <v/>
      </c>
      <c r="AN1823" s="1" t="str">
        <f>IFERROR(__xludf.DUMMYFUNCTION("""COMPUTED_VALUE"""),"")</f>
        <v/>
      </c>
      <c r="AO1823" s="1" t="str">
        <f>IFERROR(__xludf.DUMMYFUNCTION("""COMPUTED_VALUE"""),"")</f>
        <v/>
      </c>
      <c r="AP1823" s="1" t="str">
        <f>IFERROR(__xludf.DUMMYFUNCTION("""COMPUTED_VALUE"""),"")</f>
        <v/>
      </c>
      <c r="AR1823" s="1" t="s">
        <v>25</v>
      </c>
      <c r="AS1823" s="1" t="s">
        <v>25</v>
      </c>
      <c r="AT1823" s="1" t="s">
        <v>25</v>
      </c>
      <c r="AU1823" s="1" t="s">
        <v>25</v>
      </c>
      <c r="AV1823" s="1" t="s">
        <v>25</v>
      </c>
      <c r="AY1823" s="1" t="s">
        <v>25</v>
      </c>
      <c r="AZ1823" s="1" t="s">
        <v>25</v>
      </c>
      <c r="BA1823" s="1" t="s">
        <v>25</v>
      </c>
      <c r="BB1823" s="1" t="s">
        <v>25</v>
      </c>
      <c r="BC1823" s="1" t="s">
        <v>25</v>
      </c>
      <c r="BD1823" s="1"/>
      <c r="BE1823" s="1"/>
      <c r="BF1823" s="1"/>
      <c r="BG1823" s="1"/>
      <c r="BH1823" s="1"/>
      <c r="BI1823" s="1"/>
      <c r="BJ1823" s="1"/>
      <c r="BL1823" s="1" t="s">
        <v>25</v>
      </c>
    </row>
    <row r="1824" ht="15.75" customHeight="1">
      <c r="A1824" s="1"/>
      <c r="B1824" s="1"/>
      <c r="C1824" s="1"/>
      <c r="D1824" s="1" t="s">
        <v>25</v>
      </c>
      <c r="E1824" s="1" t="s">
        <v>25</v>
      </c>
      <c r="F1824" s="1" t="s">
        <v>25</v>
      </c>
      <c r="G1824" s="1" t="s">
        <v>25</v>
      </c>
      <c r="H1824" s="1" t="s">
        <v>25</v>
      </c>
      <c r="M1824" s="1"/>
      <c r="N1824" s="1"/>
      <c r="O1824" s="1"/>
      <c r="P1824" s="1"/>
      <c r="Q1824" s="1"/>
      <c r="S1824" s="1" t="s">
        <v>25</v>
      </c>
      <c r="T1824" s="1" t="s">
        <v>25</v>
      </c>
      <c r="U1824" s="1" t="s">
        <v>25</v>
      </c>
      <c r="V1824" s="1" t="s">
        <v>25</v>
      </c>
      <c r="W1824" s="1" t="s">
        <v>25</v>
      </c>
      <c r="Y1824" s="1" t="str">
        <f>IFERROR(__xludf.DUMMYFUNCTION("UNIQUE(S1824:W1824, TRUE)"),"")</f>
        <v/>
      </c>
      <c r="AE1824" s="1" t="str">
        <f t="shared" ref="AE1824:AI1824" si="1824">IF($A1824&lt;&gt;"", COUNTIF($D1824:$H1824, "=" &amp; Y1824),"")</f>
        <v/>
      </c>
      <c r="AF1824" s="1" t="str">
        <f t="shared" si="1824"/>
        <v/>
      </c>
      <c r="AG1824" s="1" t="str">
        <f t="shared" si="1824"/>
        <v/>
      </c>
      <c r="AH1824" s="1" t="str">
        <f t="shared" si="1824"/>
        <v/>
      </c>
      <c r="AI1824" s="1" t="str">
        <f t="shared" si="1824"/>
        <v/>
      </c>
      <c r="AJ1824" s="1" t="str">
        <f t="shared" si="3"/>
        <v/>
      </c>
      <c r="AL1824" s="1" t="str">
        <f>IFERROR(__xludf.DUMMYFUNCTION("IFERROR(TRANSPOSE(SORT(TRANSPOSE(FILTER(AE1824:AI1824, AE1824:AI1824&lt;&gt;0)),1, FALSE)))"),"")</f>
        <v/>
      </c>
      <c r="AM1824" s="1" t="str">
        <f>IFERROR(__xludf.DUMMYFUNCTION("""COMPUTED_VALUE"""),"")</f>
        <v/>
      </c>
      <c r="AN1824" s="1" t="str">
        <f>IFERROR(__xludf.DUMMYFUNCTION("""COMPUTED_VALUE"""),"")</f>
        <v/>
      </c>
      <c r="AO1824" s="1" t="str">
        <f>IFERROR(__xludf.DUMMYFUNCTION("""COMPUTED_VALUE"""),"")</f>
        <v/>
      </c>
      <c r="AP1824" s="1" t="str">
        <f>IFERROR(__xludf.DUMMYFUNCTION("""COMPUTED_VALUE"""),"")</f>
        <v/>
      </c>
      <c r="AR1824" s="1" t="s">
        <v>25</v>
      </c>
      <c r="AS1824" s="1" t="s">
        <v>25</v>
      </c>
      <c r="AT1824" s="1" t="s">
        <v>25</v>
      </c>
      <c r="AU1824" s="1" t="s">
        <v>25</v>
      </c>
      <c r="AV1824" s="1" t="s">
        <v>25</v>
      </c>
      <c r="AY1824" s="1" t="s">
        <v>25</v>
      </c>
      <c r="AZ1824" s="1" t="s">
        <v>25</v>
      </c>
      <c r="BA1824" s="1" t="s">
        <v>25</v>
      </c>
      <c r="BB1824" s="1" t="s">
        <v>25</v>
      </c>
      <c r="BC1824" s="1" t="s">
        <v>25</v>
      </c>
      <c r="BD1824" s="1"/>
      <c r="BE1824" s="1"/>
      <c r="BF1824" s="1"/>
      <c r="BG1824" s="1"/>
      <c r="BH1824" s="1"/>
      <c r="BI1824" s="1"/>
      <c r="BJ1824" s="1"/>
      <c r="BL1824" s="1" t="s">
        <v>25</v>
      </c>
    </row>
    <row r="1825" ht="15.75" customHeight="1">
      <c r="A1825" s="1"/>
      <c r="B1825" s="1"/>
      <c r="C1825" s="1"/>
      <c r="D1825" s="1" t="s">
        <v>25</v>
      </c>
      <c r="E1825" s="1" t="s">
        <v>25</v>
      </c>
      <c r="F1825" s="1" t="s">
        <v>25</v>
      </c>
      <c r="G1825" s="1" t="s">
        <v>25</v>
      </c>
      <c r="H1825" s="1" t="s">
        <v>25</v>
      </c>
      <c r="M1825" s="1"/>
      <c r="N1825" s="1"/>
      <c r="O1825" s="1"/>
      <c r="P1825" s="1"/>
      <c r="Q1825" s="1"/>
      <c r="S1825" s="1" t="s">
        <v>25</v>
      </c>
      <c r="T1825" s="1" t="s">
        <v>25</v>
      </c>
      <c r="U1825" s="1" t="s">
        <v>25</v>
      </c>
      <c r="V1825" s="1" t="s">
        <v>25</v>
      </c>
      <c r="W1825" s="1" t="s">
        <v>25</v>
      </c>
      <c r="Y1825" s="1" t="str">
        <f>IFERROR(__xludf.DUMMYFUNCTION("UNIQUE(S1825:W1825, TRUE)"),"")</f>
        <v/>
      </c>
      <c r="AE1825" s="1" t="str">
        <f t="shared" ref="AE1825:AI1825" si="1825">IF($A1825&lt;&gt;"", COUNTIF($D1825:$H1825, "=" &amp; Y1825),"")</f>
        <v/>
      </c>
      <c r="AF1825" s="1" t="str">
        <f t="shared" si="1825"/>
        <v/>
      </c>
      <c r="AG1825" s="1" t="str">
        <f t="shared" si="1825"/>
        <v/>
      </c>
      <c r="AH1825" s="1" t="str">
        <f t="shared" si="1825"/>
        <v/>
      </c>
      <c r="AI1825" s="1" t="str">
        <f t="shared" si="1825"/>
        <v/>
      </c>
      <c r="AJ1825" s="1" t="str">
        <f t="shared" si="3"/>
        <v/>
      </c>
      <c r="AL1825" s="1" t="str">
        <f>IFERROR(__xludf.DUMMYFUNCTION("IFERROR(TRANSPOSE(SORT(TRANSPOSE(FILTER(AE1825:AI1825, AE1825:AI1825&lt;&gt;0)),1, FALSE)))"),"")</f>
        <v/>
      </c>
      <c r="AM1825" s="1" t="str">
        <f>IFERROR(__xludf.DUMMYFUNCTION("""COMPUTED_VALUE"""),"")</f>
        <v/>
      </c>
      <c r="AN1825" s="1" t="str">
        <f>IFERROR(__xludf.DUMMYFUNCTION("""COMPUTED_VALUE"""),"")</f>
        <v/>
      </c>
      <c r="AO1825" s="1" t="str">
        <f>IFERROR(__xludf.DUMMYFUNCTION("""COMPUTED_VALUE"""),"")</f>
        <v/>
      </c>
      <c r="AP1825" s="1" t="str">
        <f>IFERROR(__xludf.DUMMYFUNCTION("""COMPUTED_VALUE"""),"")</f>
        <v/>
      </c>
      <c r="AR1825" s="1" t="s">
        <v>25</v>
      </c>
      <c r="AS1825" s="1" t="s">
        <v>25</v>
      </c>
      <c r="AT1825" s="1" t="s">
        <v>25</v>
      </c>
      <c r="AU1825" s="1" t="s">
        <v>25</v>
      </c>
      <c r="AV1825" s="1" t="s">
        <v>25</v>
      </c>
      <c r="AY1825" s="1" t="s">
        <v>25</v>
      </c>
      <c r="AZ1825" s="1" t="s">
        <v>25</v>
      </c>
      <c r="BA1825" s="1" t="s">
        <v>25</v>
      </c>
      <c r="BB1825" s="1" t="s">
        <v>25</v>
      </c>
      <c r="BC1825" s="1" t="s">
        <v>25</v>
      </c>
      <c r="BD1825" s="1"/>
      <c r="BE1825" s="1"/>
      <c r="BF1825" s="1"/>
      <c r="BG1825" s="1"/>
      <c r="BH1825" s="1"/>
      <c r="BI1825" s="1"/>
      <c r="BJ1825" s="1"/>
      <c r="BL1825" s="1" t="s">
        <v>25</v>
      </c>
    </row>
    <row r="1826" ht="15.75" customHeight="1">
      <c r="A1826" s="1"/>
      <c r="B1826" s="1"/>
      <c r="C1826" s="1"/>
      <c r="D1826" s="1" t="s">
        <v>25</v>
      </c>
      <c r="E1826" s="1" t="s">
        <v>25</v>
      </c>
      <c r="F1826" s="1" t="s">
        <v>25</v>
      </c>
      <c r="G1826" s="1" t="s">
        <v>25</v>
      </c>
      <c r="H1826" s="1" t="s">
        <v>25</v>
      </c>
      <c r="M1826" s="1"/>
      <c r="N1826" s="1"/>
      <c r="O1826" s="1"/>
      <c r="P1826" s="1"/>
      <c r="Q1826" s="1"/>
      <c r="S1826" s="1" t="s">
        <v>25</v>
      </c>
      <c r="T1826" s="1" t="s">
        <v>25</v>
      </c>
      <c r="U1826" s="1" t="s">
        <v>25</v>
      </c>
      <c r="V1826" s="1" t="s">
        <v>25</v>
      </c>
      <c r="W1826" s="1" t="s">
        <v>25</v>
      </c>
      <c r="Y1826" s="1" t="str">
        <f>IFERROR(__xludf.DUMMYFUNCTION("UNIQUE(S1826:W1826, TRUE)"),"")</f>
        <v/>
      </c>
      <c r="AE1826" s="1" t="str">
        <f t="shared" ref="AE1826:AI1826" si="1826">IF($A1826&lt;&gt;"", COUNTIF($D1826:$H1826, "=" &amp; Y1826),"")</f>
        <v/>
      </c>
      <c r="AF1826" s="1" t="str">
        <f t="shared" si="1826"/>
        <v/>
      </c>
      <c r="AG1826" s="1" t="str">
        <f t="shared" si="1826"/>
        <v/>
      </c>
      <c r="AH1826" s="1" t="str">
        <f t="shared" si="1826"/>
        <v/>
      </c>
      <c r="AI1826" s="1" t="str">
        <f t="shared" si="1826"/>
        <v/>
      </c>
      <c r="AJ1826" s="1" t="str">
        <f t="shared" si="3"/>
        <v/>
      </c>
      <c r="AL1826" s="1" t="str">
        <f>IFERROR(__xludf.DUMMYFUNCTION("IFERROR(TRANSPOSE(SORT(TRANSPOSE(FILTER(AE1826:AI1826, AE1826:AI1826&lt;&gt;0)),1, FALSE)))"),"")</f>
        <v/>
      </c>
      <c r="AM1826" s="1" t="str">
        <f>IFERROR(__xludf.DUMMYFUNCTION("""COMPUTED_VALUE"""),"")</f>
        <v/>
      </c>
      <c r="AN1826" s="1" t="str">
        <f>IFERROR(__xludf.DUMMYFUNCTION("""COMPUTED_VALUE"""),"")</f>
        <v/>
      </c>
      <c r="AO1826" s="1" t="str">
        <f>IFERROR(__xludf.DUMMYFUNCTION("""COMPUTED_VALUE"""),"")</f>
        <v/>
      </c>
      <c r="AP1826" s="1" t="str">
        <f>IFERROR(__xludf.DUMMYFUNCTION("""COMPUTED_VALUE"""),"")</f>
        <v/>
      </c>
      <c r="AR1826" s="1" t="s">
        <v>25</v>
      </c>
      <c r="AS1826" s="1" t="s">
        <v>25</v>
      </c>
      <c r="AT1826" s="1" t="s">
        <v>25</v>
      </c>
      <c r="AU1826" s="1" t="s">
        <v>25</v>
      </c>
      <c r="AV1826" s="1" t="s">
        <v>25</v>
      </c>
      <c r="AY1826" s="1" t="s">
        <v>25</v>
      </c>
      <c r="AZ1826" s="1" t="s">
        <v>25</v>
      </c>
      <c r="BA1826" s="1" t="s">
        <v>25</v>
      </c>
      <c r="BB1826" s="1" t="s">
        <v>25</v>
      </c>
      <c r="BC1826" s="1" t="s">
        <v>25</v>
      </c>
      <c r="BD1826" s="1"/>
      <c r="BE1826" s="1"/>
      <c r="BF1826" s="1"/>
      <c r="BG1826" s="1"/>
      <c r="BH1826" s="1"/>
      <c r="BI1826" s="1"/>
      <c r="BJ1826" s="1"/>
      <c r="BL1826" s="1" t="s">
        <v>25</v>
      </c>
    </row>
    <row r="1827" ht="15.75" customHeight="1">
      <c r="A1827" s="1"/>
      <c r="B1827" s="1"/>
      <c r="C1827" s="1"/>
      <c r="D1827" s="1" t="s">
        <v>25</v>
      </c>
      <c r="E1827" s="1" t="s">
        <v>25</v>
      </c>
      <c r="F1827" s="1" t="s">
        <v>25</v>
      </c>
      <c r="G1827" s="1" t="s">
        <v>25</v>
      </c>
      <c r="H1827" s="1" t="s">
        <v>25</v>
      </c>
      <c r="M1827" s="1"/>
      <c r="N1827" s="1"/>
      <c r="O1827" s="1"/>
      <c r="P1827" s="1"/>
      <c r="Q1827" s="1"/>
      <c r="S1827" s="1" t="s">
        <v>25</v>
      </c>
      <c r="T1827" s="1" t="s">
        <v>25</v>
      </c>
      <c r="U1827" s="1" t="s">
        <v>25</v>
      </c>
      <c r="V1827" s="1" t="s">
        <v>25</v>
      </c>
      <c r="W1827" s="1" t="s">
        <v>25</v>
      </c>
      <c r="Y1827" s="1" t="str">
        <f>IFERROR(__xludf.DUMMYFUNCTION("UNIQUE(S1827:W1827, TRUE)"),"")</f>
        <v/>
      </c>
      <c r="AE1827" s="1" t="str">
        <f t="shared" ref="AE1827:AI1827" si="1827">IF($A1827&lt;&gt;"", COUNTIF($D1827:$H1827, "=" &amp; Y1827),"")</f>
        <v/>
      </c>
      <c r="AF1827" s="1" t="str">
        <f t="shared" si="1827"/>
        <v/>
      </c>
      <c r="AG1827" s="1" t="str">
        <f t="shared" si="1827"/>
        <v/>
      </c>
      <c r="AH1827" s="1" t="str">
        <f t="shared" si="1827"/>
        <v/>
      </c>
      <c r="AI1827" s="1" t="str">
        <f t="shared" si="1827"/>
        <v/>
      </c>
      <c r="AJ1827" s="1" t="str">
        <f t="shared" si="3"/>
        <v/>
      </c>
      <c r="AL1827" s="1" t="str">
        <f>IFERROR(__xludf.DUMMYFUNCTION("IFERROR(TRANSPOSE(SORT(TRANSPOSE(FILTER(AE1827:AI1827, AE1827:AI1827&lt;&gt;0)),1, FALSE)))"),"")</f>
        <v/>
      </c>
      <c r="AM1827" s="1" t="str">
        <f>IFERROR(__xludf.DUMMYFUNCTION("""COMPUTED_VALUE"""),"")</f>
        <v/>
      </c>
      <c r="AN1827" s="1" t="str">
        <f>IFERROR(__xludf.DUMMYFUNCTION("""COMPUTED_VALUE"""),"")</f>
        <v/>
      </c>
      <c r="AO1827" s="1" t="str">
        <f>IFERROR(__xludf.DUMMYFUNCTION("""COMPUTED_VALUE"""),"")</f>
        <v/>
      </c>
      <c r="AP1827" s="1" t="str">
        <f>IFERROR(__xludf.DUMMYFUNCTION("""COMPUTED_VALUE"""),"")</f>
        <v/>
      </c>
      <c r="AR1827" s="1" t="s">
        <v>25</v>
      </c>
      <c r="AS1827" s="1" t="s">
        <v>25</v>
      </c>
      <c r="AT1827" s="1" t="s">
        <v>25</v>
      </c>
      <c r="AU1827" s="1" t="s">
        <v>25</v>
      </c>
      <c r="AV1827" s="1" t="s">
        <v>25</v>
      </c>
      <c r="AY1827" s="1" t="s">
        <v>25</v>
      </c>
      <c r="AZ1827" s="1" t="s">
        <v>25</v>
      </c>
      <c r="BA1827" s="1" t="s">
        <v>25</v>
      </c>
      <c r="BB1827" s="1" t="s">
        <v>25</v>
      </c>
      <c r="BC1827" s="1" t="s">
        <v>25</v>
      </c>
      <c r="BD1827" s="1"/>
      <c r="BE1827" s="1"/>
      <c r="BF1827" s="1"/>
      <c r="BG1827" s="1"/>
      <c r="BH1827" s="1"/>
      <c r="BI1827" s="1"/>
      <c r="BJ1827" s="1"/>
      <c r="BL1827" s="1" t="s">
        <v>25</v>
      </c>
    </row>
    <row r="1828" ht="15.75" customHeight="1">
      <c r="A1828" s="1"/>
      <c r="B1828" s="1"/>
      <c r="C1828" s="1"/>
      <c r="D1828" s="1" t="s">
        <v>25</v>
      </c>
      <c r="E1828" s="1" t="s">
        <v>25</v>
      </c>
      <c r="F1828" s="1" t="s">
        <v>25</v>
      </c>
      <c r="G1828" s="1" t="s">
        <v>25</v>
      </c>
      <c r="H1828" s="1" t="s">
        <v>25</v>
      </c>
      <c r="M1828" s="1"/>
      <c r="N1828" s="1"/>
      <c r="O1828" s="1"/>
      <c r="P1828" s="1"/>
      <c r="Q1828" s="1"/>
      <c r="S1828" s="1" t="s">
        <v>25</v>
      </c>
      <c r="T1828" s="1" t="s">
        <v>25</v>
      </c>
      <c r="U1828" s="1" t="s">
        <v>25</v>
      </c>
      <c r="V1828" s="1" t="s">
        <v>25</v>
      </c>
      <c r="W1828" s="1" t="s">
        <v>25</v>
      </c>
      <c r="Y1828" s="1" t="str">
        <f>IFERROR(__xludf.DUMMYFUNCTION("UNIQUE(S1828:W1828, TRUE)"),"")</f>
        <v/>
      </c>
      <c r="AE1828" s="1" t="str">
        <f t="shared" ref="AE1828:AI1828" si="1828">IF($A1828&lt;&gt;"", COUNTIF($D1828:$H1828, "=" &amp; Y1828),"")</f>
        <v/>
      </c>
      <c r="AF1828" s="1" t="str">
        <f t="shared" si="1828"/>
        <v/>
      </c>
      <c r="AG1828" s="1" t="str">
        <f t="shared" si="1828"/>
        <v/>
      </c>
      <c r="AH1828" s="1" t="str">
        <f t="shared" si="1828"/>
        <v/>
      </c>
      <c r="AI1828" s="1" t="str">
        <f t="shared" si="1828"/>
        <v/>
      </c>
      <c r="AJ1828" s="1" t="str">
        <f t="shared" si="3"/>
        <v/>
      </c>
      <c r="AL1828" s="1" t="str">
        <f>IFERROR(__xludf.DUMMYFUNCTION("IFERROR(TRANSPOSE(SORT(TRANSPOSE(FILTER(AE1828:AI1828, AE1828:AI1828&lt;&gt;0)),1, FALSE)))"),"")</f>
        <v/>
      </c>
      <c r="AM1828" s="1" t="str">
        <f>IFERROR(__xludf.DUMMYFUNCTION("""COMPUTED_VALUE"""),"")</f>
        <v/>
      </c>
      <c r="AN1828" s="1" t="str">
        <f>IFERROR(__xludf.DUMMYFUNCTION("""COMPUTED_VALUE"""),"")</f>
        <v/>
      </c>
      <c r="AO1828" s="1" t="str">
        <f>IFERROR(__xludf.DUMMYFUNCTION("""COMPUTED_VALUE"""),"")</f>
        <v/>
      </c>
      <c r="AP1828" s="1" t="str">
        <f>IFERROR(__xludf.DUMMYFUNCTION("""COMPUTED_VALUE"""),"")</f>
        <v/>
      </c>
      <c r="AR1828" s="1" t="s">
        <v>25</v>
      </c>
      <c r="AS1828" s="1" t="s">
        <v>25</v>
      </c>
      <c r="AT1828" s="1" t="s">
        <v>25</v>
      </c>
      <c r="AU1828" s="1" t="s">
        <v>25</v>
      </c>
      <c r="AV1828" s="1" t="s">
        <v>25</v>
      </c>
      <c r="AY1828" s="1" t="s">
        <v>25</v>
      </c>
      <c r="AZ1828" s="1" t="s">
        <v>25</v>
      </c>
      <c r="BA1828" s="1" t="s">
        <v>25</v>
      </c>
      <c r="BB1828" s="1" t="s">
        <v>25</v>
      </c>
      <c r="BC1828" s="1" t="s">
        <v>25</v>
      </c>
      <c r="BD1828" s="1"/>
      <c r="BE1828" s="1"/>
      <c r="BF1828" s="1"/>
      <c r="BG1828" s="1"/>
      <c r="BH1828" s="1"/>
      <c r="BI1828" s="1"/>
      <c r="BJ1828" s="1"/>
      <c r="BL1828" s="1" t="s">
        <v>25</v>
      </c>
    </row>
    <row r="1829" ht="15.75" customHeight="1">
      <c r="A1829" s="1"/>
      <c r="B1829" s="1"/>
      <c r="C1829" s="1"/>
      <c r="D1829" s="1" t="s">
        <v>25</v>
      </c>
      <c r="E1829" s="1" t="s">
        <v>25</v>
      </c>
      <c r="F1829" s="1" t="s">
        <v>25</v>
      </c>
      <c r="G1829" s="1" t="s">
        <v>25</v>
      </c>
      <c r="H1829" s="1" t="s">
        <v>25</v>
      </c>
      <c r="M1829" s="1"/>
      <c r="N1829" s="1"/>
      <c r="O1829" s="1"/>
      <c r="P1829" s="1"/>
      <c r="Q1829" s="1"/>
      <c r="S1829" s="1" t="s">
        <v>25</v>
      </c>
      <c r="T1829" s="1" t="s">
        <v>25</v>
      </c>
      <c r="U1829" s="1" t="s">
        <v>25</v>
      </c>
      <c r="V1829" s="1" t="s">
        <v>25</v>
      </c>
      <c r="W1829" s="1" t="s">
        <v>25</v>
      </c>
      <c r="Y1829" s="1" t="str">
        <f>IFERROR(__xludf.DUMMYFUNCTION("UNIQUE(S1829:W1829, TRUE)"),"")</f>
        <v/>
      </c>
      <c r="AE1829" s="1" t="str">
        <f t="shared" ref="AE1829:AI1829" si="1829">IF($A1829&lt;&gt;"", COUNTIF($D1829:$H1829, "=" &amp; Y1829),"")</f>
        <v/>
      </c>
      <c r="AF1829" s="1" t="str">
        <f t="shared" si="1829"/>
        <v/>
      </c>
      <c r="AG1829" s="1" t="str">
        <f t="shared" si="1829"/>
        <v/>
      </c>
      <c r="AH1829" s="1" t="str">
        <f t="shared" si="1829"/>
        <v/>
      </c>
      <c r="AI1829" s="1" t="str">
        <f t="shared" si="1829"/>
        <v/>
      </c>
      <c r="AJ1829" s="1" t="str">
        <f t="shared" si="3"/>
        <v/>
      </c>
      <c r="AL1829" s="1" t="str">
        <f>IFERROR(__xludf.DUMMYFUNCTION("IFERROR(TRANSPOSE(SORT(TRANSPOSE(FILTER(AE1829:AI1829, AE1829:AI1829&lt;&gt;0)),1, FALSE)))"),"")</f>
        <v/>
      </c>
      <c r="AM1829" s="1" t="str">
        <f>IFERROR(__xludf.DUMMYFUNCTION("""COMPUTED_VALUE"""),"")</f>
        <v/>
      </c>
      <c r="AN1829" s="1" t="str">
        <f>IFERROR(__xludf.DUMMYFUNCTION("""COMPUTED_VALUE"""),"")</f>
        <v/>
      </c>
      <c r="AO1829" s="1" t="str">
        <f>IFERROR(__xludf.DUMMYFUNCTION("""COMPUTED_VALUE"""),"")</f>
        <v/>
      </c>
      <c r="AP1829" s="1" t="str">
        <f>IFERROR(__xludf.DUMMYFUNCTION("""COMPUTED_VALUE"""),"")</f>
        <v/>
      </c>
      <c r="AR1829" s="1" t="s">
        <v>25</v>
      </c>
      <c r="AS1829" s="1" t="s">
        <v>25</v>
      </c>
      <c r="AT1829" s="1" t="s">
        <v>25</v>
      </c>
      <c r="AU1829" s="1" t="s">
        <v>25</v>
      </c>
      <c r="AV1829" s="1" t="s">
        <v>25</v>
      </c>
      <c r="AY1829" s="1" t="s">
        <v>25</v>
      </c>
      <c r="AZ1829" s="1" t="s">
        <v>25</v>
      </c>
      <c r="BA1829" s="1" t="s">
        <v>25</v>
      </c>
      <c r="BB1829" s="1" t="s">
        <v>25</v>
      </c>
      <c r="BC1829" s="1" t="s">
        <v>25</v>
      </c>
      <c r="BD1829" s="1"/>
      <c r="BE1829" s="1"/>
      <c r="BF1829" s="1"/>
      <c r="BG1829" s="1"/>
      <c r="BH1829" s="1"/>
      <c r="BI1829" s="1"/>
      <c r="BJ1829" s="1"/>
      <c r="BL1829" s="1" t="s">
        <v>25</v>
      </c>
    </row>
    <row r="1830" ht="15.75" customHeight="1">
      <c r="A1830" s="1"/>
      <c r="B1830" s="1"/>
      <c r="C1830" s="1"/>
      <c r="D1830" s="1" t="s">
        <v>25</v>
      </c>
      <c r="E1830" s="1" t="s">
        <v>25</v>
      </c>
      <c r="F1830" s="1" t="s">
        <v>25</v>
      </c>
      <c r="G1830" s="1" t="s">
        <v>25</v>
      </c>
      <c r="H1830" s="1" t="s">
        <v>25</v>
      </c>
      <c r="M1830" s="1"/>
      <c r="N1830" s="1"/>
      <c r="O1830" s="1"/>
      <c r="P1830" s="1"/>
      <c r="Q1830" s="1"/>
      <c r="S1830" s="1" t="s">
        <v>25</v>
      </c>
      <c r="T1830" s="1" t="s">
        <v>25</v>
      </c>
      <c r="U1830" s="1" t="s">
        <v>25</v>
      </c>
      <c r="V1830" s="1" t="s">
        <v>25</v>
      </c>
      <c r="W1830" s="1" t="s">
        <v>25</v>
      </c>
      <c r="Y1830" s="1" t="str">
        <f>IFERROR(__xludf.DUMMYFUNCTION("UNIQUE(S1830:W1830, TRUE)"),"")</f>
        <v/>
      </c>
      <c r="AE1830" s="1" t="str">
        <f t="shared" ref="AE1830:AI1830" si="1830">IF($A1830&lt;&gt;"", COUNTIF($D1830:$H1830, "=" &amp; Y1830),"")</f>
        <v/>
      </c>
      <c r="AF1830" s="1" t="str">
        <f t="shared" si="1830"/>
        <v/>
      </c>
      <c r="AG1830" s="1" t="str">
        <f t="shared" si="1830"/>
        <v/>
      </c>
      <c r="AH1830" s="1" t="str">
        <f t="shared" si="1830"/>
        <v/>
      </c>
      <c r="AI1830" s="1" t="str">
        <f t="shared" si="1830"/>
        <v/>
      </c>
      <c r="AJ1830" s="1" t="str">
        <f t="shared" si="3"/>
        <v/>
      </c>
      <c r="AL1830" s="1" t="str">
        <f>IFERROR(__xludf.DUMMYFUNCTION("IFERROR(TRANSPOSE(SORT(TRANSPOSE(FILTER(AE1830:AI1830, AE1830:AI1830&lt;&gt;0)),1, FALSE)))"),"")</f>
        <v/>
      </c>
      <c r="AM1830" s="1" t="str">
        <f>IFERROR(__xludf.DUMMYFUNCTION("""COMPUTED_VALUE"""),"")</f>
        <v/>
      </c>
      <c r="AN1830" s="1" t="str">
        <f>IFERROR(__xludf.DUMMYFUNCTION("""COMPUTED_VALUE"""),"")</f>
        <v/>
      </c>
      <c r="AO1830" s="1" t="str">
        <f>IFERROR(__xludf.DUMMYFUNCTION("""COMPUTED_VALUE"""),"")</f>
        <v/>
      </c>
      <c r="AP1830" s="1" t="str">
        <f>IFERROR(__xludf.DUMMYFUNCTION("""COMPUTED_VALUE"""),"")</f>
        <v/>
      </c>
      <c r="AR1830" s="1" t="s">
        <v>25</v>
      </c>
      <c r="AS1830" s="1" t="s">
        <v>25</v>
      </c>
      <c r="AT1830" s="1" t="s">
        <v>25</v>
      </c>
      <c r="AU1830" s="1" t="s">
        <v>25</v>
      </c>
      <c r="AV1830" s="1" t="s">
        <v>25</v>
      </c>
      <c r="AY1830" s="1" t="s">
        <v>25</v>
      </c>
      <c r="AZ1830" s="1" t="s">
        <v>25</v>
      </c>
      <c r="BA1830" s="1" t="s">
        <v>25</v>
      </c>
      <c r="BB1830" s="1" t="s">
        <v>25</v>
      </c>
      <c r="BC1830" s="1" t="s">
        <v>25</v>
      </c>
      <c r="BD1830" s="1"/>
      <c r="BE1830" s="1"/>
      <c r="BF1830" s="1"/>
      <c r="BG1830" s="1"/>
      <c r="BH1830" s="1"/>
      <c r="BI1830" s="1"/>
      <c r="BJ1830" s="1"/>
      <c r="BL1830" s="1" t="s">
        <v>25</v>
      </c>
    </row>
    <row r="1831" ht="15.75" customHeight="1">
      <c r="A1831" s="1"/>
      <c r="B1831" s="1"/>
      <c r="C1831" s="1"/>
      <c r="D1831" s="1" t="s">
        <v>25</v>
      </c>
      <c r="E1831" s="1" t="s">
        <v>25</v>
      </c>
      <c r="F1831" s="1" t="s">
        <v>25</v>
      </c>
      <c r="G1831" s="1" t="s">
        <v>25</v>
      </c>
      <c r="H1831" s="1" t="s">
        <v>25</v>
      </c>
      <c r="M1831" s="1"/>
      <c r="N1831" s="1"/>
      <c r="O1831" s="1"/>
      <c r="P1831" s="1"/>
      <c r="Q1831" s="1"/>
      <c r="S1831" s="1" t="s">
        <v>25</v>
      </c>
      <c r="T1831" s="1" t="s">
        <v>25</v>
      </c>
      <c r="U1831" s="1" t="s">
        <v>25</v>
      </c>
      <c r="V1831" s="1" t="s">
        <v>25</v>
      </c>
      <c r="W1831" s="1" t="s">
        <v>25</v>
      </c>
      <c r="Y1831" s="1" t="str">
        <f>IFERROR(__xludf.DUMMYFUNCTION("UNIQUE(S1831:W1831, TRUE)"),"")</f>
        <v/>
      </c>
      <c r="AE1831" s="1" t="str">
        <f t="shared" ref="AE1831:AI1831" si="1831">IF($A1831&lt;&gt;"", COUNTIF($D1831:$H1831, "=" &amp; Y1831),"")</f>
        <v/>
      </c>
      <c r="AF1831" s="1" t="str">
        <f t="shared" si="1831"/>
        <v/>
      </c>
      <c r="AG1831" s="1" t="str">
        <f t="shared" si="1831"/>
        <v/>
      </c>
      <c r="AH1831" s="1" t="str">
        <f t="shared" si="1831"/>
        <v/>
      </c>
      <c r="AI1831" s="1" t="str">
        <f t="shared" si="1831"/>
        <v/>
      </c>
      <c r="AJ1831" s="1" t="str">
        <f t="shared" si="3"/>
        <v/>
      </c>
      <c r="AL1831" s="1" t="str">
        <f>IFERROR(__xludf.DUMMYFUNCTION("IFERROR(TRANSPOSE(SORT(TRANSPOSE(FILTER(AE1831:AI1831, AE1831:AI1831&lt;&gt;0)),1, FALSE)))"),"")</f>
        <v/>
      </c>
      <c r="AM1831" s="1" t="str">
        <f>IFERROR(__xludf.DUMMYFUNCTION("""COMPUTED_VALUE"""),"")</f>
        <v/>
      </c>
      <c r="AN1831" s="1" t="str">
        <f>IFERROR(__xludf.DUMMYFUNCTION("""COMPUTED_VALUE"""),"")</f>
        <v/>
      </c>
      <c r="AO1831" s="1" t="str">
        <f>IFERROR(__xludf.DUMMYFUNCTION("""COMPUTED_VALUE"""),"")</f>
        <v/>
      </c>
      <c r="AP1831" s="1" t="str">
        <f>IFERROR(__xludf.DUMMYFUNCTION("""COMPUTED_VALUE"""),"")</f>
        <v/>
      </c>
      <c r="AR1831" s="1" t="s">
        <v>25</v>
      </c>
      <c r="AS1831" s="1" t="s">
        <v>25</v>
      </c>
      <c r="AT1831" s="1" t="s">
        <v>25</v>
      </c>
      <c r="AU1831" s="1" t="s">
        <v>25</v>
      </c>
      <c r="AV1831" s="1" t="s">
        <v>25</v>
      </c>
      <c r="AY1831" s="1" t="s">
        <v>25</v>
      </c>
      <c r="AZ1831" s="1" t="s">
        <v>25</v>
      </c>
      <c r="BA1831" s="1" t="s">
        <v>25</v>
      </c>
      <c r="BB1831" s="1" t="s">
        <v>25</v>
      </c>
      <c r="BC1831" s="1" t="s">
        <v>25</v>
      </c>
      <c r="BD1831" s="1"/>
      <c r="BE1831" s="1"/>
      <c r="BF1831" s="1"/>
      <c r="BG1831" s="1"/>
      <c r="BH1831" s="1"/>
      <c r="BI1831" s="1"/>
      <c r="BJ1831" s="1"/>
      <c r="BL1831" s="1" t="s">
        <v>25</v>
      </c>
    </row>
    <row r="1832" ht="15.75" customHeight="1">
      <c r="A1832" s="1"/>
      <c r="B1832" s="1"/>
      <c r="C1832" s="1"/>
      <c r="D1832" s="1" t="s">
        <v>25</v>
      </c>
      <c r="E1832" s="1" t="s">
        <v>25</v>
      </c>
      <c r="F1832" s="1" t="s">
        <v>25</v>
      </c>
      <c r="G1832" s="1" t="s">
        <v>25</v>
      </c>
      <c r="H1832" s="1" t="s">
        <v>25</v>
      </c>
      <c r="M1832" s="1"/>
      <c r="N1832" s="1"/>
      <c r="O1832" s="1"/>
      <c r="P1832" s="1"/>
      <c r="Q1832" s="1"/>
      <c r="S1832" s="1" t="s">
        <v>25</v>
      </c>
      <c r="T1832" s="1" t="s">
        <v>25</v>
      </c>
      <c r="U1832" s="1" t="s">
        <v>25</v>
      </c>
      <c r="V1832" s="1" t="s">
        <v>25</v>
      </c>
      <c r="W1832" s="1" t="s">
        <v>25</v>
      </c>
      <c r="Y1832" s="1" t="str">
        <f>IFERROR(__xludf.DUMMYFUNCTION("UNIQUE(S1832:W1832, TRUE)"),"")</f>
        <v/>
      </c>
      <c r="AE1832" s="1" t="str">
        <f t="shared" ref="AE1832:AI1832" si="1832">IF($A1832&lt;&gt;"", COUNTIF($D1832:$H1832, "=" &amp; Y1832),"")</f>
        <v/>
      </c>
      <c r="AF1832" s="1" t="str">
        <f t="shared" si="1832"/>
        <v/>
      </c>
      <c r="AG1832" s="1" t="str">
        <f t="shared" si="1832"/>
        <v/>
      </c>
      <c r="AH1832" s="1" t="str">
        <f t="shared" si="1832"/>
        <v/>
      </c>
      <c r="AI1832" s="1" t="str">
        <f t="shared" si="1832"/>
        <v/>
      </c>
      <c r="AJ1832" s="1" t="str">
        <f t="shared" si="3"/>
        <v/>
      </c>
      <c r="AL1832" s="1" t="str">
        <f>IFERROR(__xludf.DUMMYFUNCTION("IFERROR(TRANSPOSE(SORT(TRANSPOSE(FILTER(AE1832:AI1832, AE1832:AI1832&lt;&gt;0)),1, FALSE)))"),"")</f>
        <v/>
      </c>
      <c r="AM1832" s="1" t="str">
        <f>IFERROR(__xludf.DUMMYFUNCTION("""COMPUTED_VALUE"""),"")</f>
        <v/>
      </c>
      <c r="AN1832" s="1" t="str">
        <f>IFERROR(__xludf.DUMMYFUNCTION("""COMPUTED_VALUE"""),"")</f>
        <v/>
      </c>
      <c r="AO1832" s="1" t="str">
        <f>IFERROR(__xludf.DUMMYFUNCTION("""COMPUTED_VALUE"""),"")</f>
        <v/>
      </c>
      <c r="AP1832" s="1" t="str">
        <f>IFERROR(__xludf.DUMMYFUNCTION("""COMPUTED_VALUE"""),"")</f>
        <v/>
      </c>
      <c r="AR1832" s="1" t="s">
        <v>25</v>
      </c>
      <c r="AS1832" s="1" t="s">
        <v>25</v>
      </c>
      <c r="AT1832" s="1" t="s">
        <v>25</v>
      </c>
      <c r="AU1832" s="1" t="s">
        <v>25</v>
      </c>
      <c r="AV1832" s="1" t="s">
        <v>25</v>
      </c>
      <c r="AY1832" s="1" t="s">
        <v>25</v>
      </c>
      <c r="AZ1832" s="1" t="s">
        <v>25</v>
      </c>
      <c r="BA1832" s="1" t="s">
        <v>25</v>
      </c>
      <c r="BB1832" s="1" t="s">
        <v>25</v>
      </c>
      <c r="BC1832" s="1" t="s">
        <v>25</v>
      </c>
      <c r="BD1832" s="1"/>
      <c r="BE1832" s="1"/>
      <c r="BF1832" s="1"/>
      <c r="BG1832" s="1"/>
      <c r="BH1832" s="1"/>
      <c r="BI1832" s="1"/>
      <c r="BJ1832" s="1"/>
      <c r="BL1832" s="1" t="s">
        <v>25</v>
      </c>
    </row>
    <row r="1833" ht="15.75" customHeight="1">
      <c r="A1833" s="1"/>
      <c r="B1833" s="1"/>
      <c r="C1833" s="1"/>
      <c r="D1833" s="1" t="s">
        <v>25</v>
      </c>
      <c r="E1833" s="1" t="s">
        <v>25</v>
      </c>
      <c r="F1833" s="1" t="s">
        <v>25</v>
      </c>
      <c r="G1833" s="1" t="s">
        <v>25</v>
      </c>
      <c r="H1833" s="1" t="s">
        <v>25</v>
      </c>
      <c r="M1833" s="1"/>
      <c r="N1833" s="1"/>
      <c r="O1833" s="1"/>
      <c r="P1833" s="1"/>
      <c r="Q1833" s="1"/>
      <c r="S1833" s="1" t="s">
        <v>25</v>
      </c>
      <c r="T1833" s="1" t="s">
        <v>25</v>
      </c>
      <c r="U1833" s="1" t="s">
        <v>25</v>
      </c>
      <c r="V1833" s="1" t="s">
        <v>25</v>
      </c>
      <c r="W1833" s="1" t="s">
        <v>25</v>
      </c>
      <c r="Y1833" s="1" t="str">
        <f>IFERROR(__xludf.DUMMYFUNCTION("UNIQUE(S1833:W1833, TRUE)"),"")</f>
        <v/>
      </c>
      <c r="AE1833" s="1" t="str">
        <f t="shared" ref="AE1833:AI1833" si="1833">IF($A1833&lt;&gt;"", COUNTIF($D1833:$H1833, "=" &amp; Y1833),"")</f>
        <v/>
      </c>
      <c r="AF1833" s="1" t="str">
        <f t="shared" si="1833"/>
        <v/>
      </c>
      <c r="AG1833" s="1" t="str">
        <f t="shared" si="1833"/>
        <v/>
      </c>
      <c r="AH1833" s="1" t="str">
        <f t="shared" si="1833"/>
        <v/>
      </c>
      <c r="AI1833" s="1" t="str">
        <f t="shared" si="1833"/>
        <v/>
      </c>
      <c r="AJ1833" s="1" t="str">
        <f t="shared" si="3"/>
        <v/>
      </c>
      <c r="AL1833" s="1" t="str">
        <f>IFERROR(__xludf.DUMMYFUNCTION("IFERROR(TRANSPOSE(SORT(TRANSPOSE(FILTER(AE1833:AI1833, AE1833:AI1833&lt;&gt;0)),1, FALSE)))"),"")</f>
        <v/>
      </c>
      <c r="AM1833" s="1" t="str">
        <f>IFERROR(__xludf.DUMMYFUNCTION("""COMPUTED_VALUE"""),"")</f>
        <v/>
      </c>
      <c r="AN1833" s="1" t="str">
        <f>IFERROR(__xludf.DUMMYFUNCTION("""COMPUTED_VALUE"""),"")</f>
        <v/>
      </c>
      <c r="AO1833" s="1" t="str">
        <f>IFERROR(__xludf.DUMMYFUNCTION("""COMPUTED_VALUE"""),"")</f>
        <v/>
      </c>
      <c r="AP1833" s="1" t="str">
        <f>IFERROR(__xludf.DUMMYFUNCTION("""COMPUTED_VALUE"""),"")</f>
        <v/>
      </c>
      <c r="AR1833" s="1" t="s">
        <v>25</v>
      </c>
      <c r="AS1833" s="1" t="s">
        <v>25</v>
      </c>
      <c r="AT1833" s="1" t="s">
        <v>25</v>
      </c>
      <c r="AU1833" s="1" t="s">
        <v>25</v>
      </c>
      <c r="AV1833" s="1" t="s">
        <v>25</v>
      </c>
      <c r="AY1833" s="1" t="s">
        <v>25</v>
      </c>
      <c r="AZ1833" s="1" t="s">
        <v>25</v>
      </c>
      <c r="BA1833" s="1" t="s">
        <v>25</v>
      </c>
      <c r="BB1833" s="1" t="s">
        <v>25</v>
      </c>
      <c r="BC1833" s="1" t="s">
        <v>25</v>
      </c>
      <c r="BD1833" s="1"/>
      <c r="BE1833" s="1"/>
      <c r="BF1833" s="1"/>
      <c r="BG1833" s="1"/>
      <c r="BH1833" s="1"/>
      <c r="BI1833" s="1"/>
      <c r="BJ1833" s="1"/>
      <c r="BL1833" s="1" t="s">
        <v>25</v>
      </c>
    </row>
    <row r="1834" ht="15.75" customHeight="1">
      <c r="A1834" s="1"/>
      <c r="B1834" s="1"/>
      <c r="C1834" s="1"/>
      <c r="D1834" s="1" t="s">
        <v>25</v>
      </c>
      <c r="E1834" s="1" t="s">
        <v>25</v>
      </c>
      <c r="F1834" s="1" t="s">
        <v>25</v>
      </c>
      <c r="G1834" s="1" t="s">
        <v>25</v>
      </c>
      <c r="H1834" s="1" t="s">
        <v>25</v>
      </c>
      <c r="M1834" s="1"/>
      <c r="N1834" s="1"/>
      <c r="O1834" s="1"/>
      <c r="P1834" s="1"/>
      <c r="Q1834" s="1"/>
      <c r="S1834" s="1" t="s">
        <v>25</v>
      </c>
      <c r="T1834" s="1" t="s">
        <v>25</v>
      </c>
      <c r="U1834" s="1" t="s">
        <v>25</v>
      </c>
      <c r="V1834" s="1" t="s">
        <v>25</v>
      </c>
      <c r="W1834" s="1" t="s">
        <v>25</v>
      </c>
      <c r="Y1834" s="1" t="str">
        <f>IFERROR(__xludf.DUMMYFUNCTION("UNIQUE(S1834:W1834, TRUE)"),"")</f>
        <v/>
      </c>
      <c r="AE1834" s="1" t="str">
        <f t="shared" ref="AE1834:AI1834" si="1834">IF($A1834&lt;&gt;"", COUNTIF($D1834:$H1834, "=" &amp; Y1834),"")</f>
        <v/>
      </c>
      <c r="AF1834" s="1" t="str">
        <f t="shared" si="1834"/>
        <v/>
      </c>
      <c r="AG1834" s="1" t="str">
        <f t="shared" si="1834"/>
        <v/>
      </c>
      <c r="AH1834" s="1" t="str">
        <f t="shared" si="1834"/>
        <v/>
      </c>
      <c r="AI1834" s="1" t="str">
        <f t="shared" si="1834"/>
        <v/>
      </c>
      <c r="AJ1834" s="1" t="str">
        <f t="shared" si="3"/>
        <v/>
      </c>
      <c r="AL1834" s="1" t="str">
        <f>IFERROR(__xludf.DUMMYFUNCTION("IFERROR(TRANSPOSE(SORT(TRANSPOSE(FILTER(AE1834:AI1834, AE1834:AI1834&lt;&gt;0)),1, FALSE)))"),"")</f>
        <v/>
      </c>
      <c r="AM1834" s="1" t="str">
        <f>IFERROR(__xludf.DUMMYFUNCTION("""COMPUTED_VALUE"""),"")</f>
        <v/>
      </c>
      <c r="AN1834" s="1" t="str">
        <f>IFERROR(__xludf.DUMMYFUNCTION("""COMPUTED_VALUE"""),"")</f>
        <v/>
      </c>
      <c r="AO1834" s="1" t="str">
        <f>IFERROR(__xludf.DUMMYFUNCTION("""COMPUTED_VALUE"""),"")</f>
        <v/>
      </c>
      <c r="AP1834" s="1" t="str">
        <f>IFERROR(__xludf.DUMMYFUNCTION("""COMPUTED_VALUE"""),"")</f>
        <v/>
      </c>
      <c r="AR1834" s="1" t="s">
        <v>25</v>
      </c>
      <c r="AS1834" s="1" t="s">
        <v>25</v>
      </c>
      <c r="AT1834" s="1" t="s">
        <v>25</v>
      </c>
      <c r="AU1834" s="1" t="s">
        <v>25</v>
      </c>
      <c r="AV1834" s="1" t="s">
        <v>25</v>
      </c>
      <c r="AY1834" s="1" t="s">
        <v>25</v>
      </c>
      <c r="AZ1834" s="1" t="s">
        <v>25</v>
      </c>
      <c r="BA1834" s="1" t="s">
        <v>25</v>
      </c>
      <c r="BB1834" s="1" t="s">
        <v>25</v>
      </c>
      <c r="BC1834" s="1" t="s">
        <v>25</v>
      </c>
      <c r="BD1834" s="1"/>
      <c r="BE1834" s="1"/>
      <c r="BF1834" s="1"/>
      <c r="BG1834" s="1"/>
      <c r="BH1834" s="1"/>
      <c r="BI1834" s="1"/>
      <c r="BJ1834" s="1"/>
      <c r="BL1834" s="1" t="s">
        <v>25</v>
      </c>
    </row>
    <row r="1835" ht="15.75" customHeight="1">
      <c r="A1835" s="1"/>
      <c r="B1835" s="1"/>
      <c r="C1835" s="1"/>
      <c r="D1835" s="1" t="s">
        <v>25</v>
      </c>
      <c r="E1835" s="1" t="s">
        <v>25</v>
      </c>
      <c r="F1835" s="1" t="s">
        <v>25</v>
      </c>
      <c r="G1835" s="1" t="s">
        <v>25</v>
      </c>
      <c r="H1835" s="1" t="s">
        <v>25</v>
      </c>
      <c r="M1835" s="1"/>
      <c r="N1835" s="1"/>
      <c r="O1835" s="1"/>
      <c r="P1835" s="1"/>
      <c r="Q1835" s="1"/>
      <c r="S1835" s="1" t="s">
        <v>25</v>
      </c>
      <c r="T1835" s="1" t="s">
        <v>25</v>
      </c>
      <c r="U1835" s="1" t="s">
        <v>25</v>
      </c>
      <c r="V1835" s="1" t="s">
        <v>25</v>
      </c>
      <c r="W1835" s="1" t="s">
        <v>25</v>
      </c>
      <c r="Y1835" s="1" t="str">
        <f>IFERROR(__xludf.DUMMYFUNCTION("UNIQUE(S1835:W1835, TRUE)"),"")</f>
        <v/>
      </c>
      <c r="AE1835" s="1" t="str">
        <f t="shared" ref="AE1835:AI1835" si="1835">IF($A1835&lt;&gt;"", COUNTIF($D1835:$H1835, "=" &amp; Y1835),"")</f>
        <v/>
      </c>
      <c r="AF1835" s="1" t="str">
        <f t="shared" si="1835"/>
        <v/>
      </c>
      <c r="AG1835" s="1" t="str">
        <f t="shared" si="1835"/>
        <v/>
      </c>
      <c r="AH1835" s="1" t="str">
        <f t="shared" si="1835"/>
        <v/>
      </c>
      <c r="AI1835" s="1" t="str">
        <f t="shared" si="1835"/>
        <v/>
      </c>
      <c r="AJ1835" s="1" t="str">
        <f t="shared" si="3"/>
        <v/>
      </c>
      <c r="AL1835" s="1" t="str">
        <f>IFERROR(__xludf.DUMMYFUNCTION("IFERROR(TRANSPOSE(SORT(TRANSPOSE(FILTER(AE1835:AI1835, AE1835:AI1835&lt;&gt;0)),1, FALSE)))"),"")</f>
        <v/>
      </c>
      <c r="AM1835" s="1" t="str">
        <f>IFERROR(__xludf.DUMMYFUNCTION("""COMPUTED_VALUE"""),"")</f>
        <v/>
      </c>
      <c r="AN1835" s="1" t="str">
        <f>IFERROR(__xludf.DUMMYFUNCTION("""COMPUTED_VALUE"""),"")</f>
        <v/>
      </c>
      <c r="AO1835" s="1" t="str">
        <f>IFERROR(__xludf.DUMMYFUNCTION("""COMPUTED_VALUE"""),"")</f>
        <v/>
      </c>
      <c r="AP1835" s="1" t="str">
        <f>IFERROR(__xludf.DUMMYFUNCTION("""COMPUTED_VALUE"""),"")</f>
        <v/>
      </c>
      <c r="AR1835" s="1" t="s">
        <v>25</v>
      </c>
      <c r="AS1835" s="1" t="s">
        <v>25</v>
      </c>
      <c r="AT1835" s="1" t="s">
        <v>25</v>
      </c>
      <c r="AU1835" s="1" t="s">
        <v>25</v>
      </c>
      <c r="AV1835" s="1" t="s">
        <v>25</v>
      </c>
      <c r="AY1835" s="1" t="s">
        <v>25</v>
      </c>
      <c r="AZ1835" s="1" t="s">
        <v>25</v>
      </c>
      <c r="BA1835" s="1" t="s">
        <v>25</v>
      </c>
      <c r="BB1835" s="1" t="s">
        <v>25</v>
      </c>
      <c r="BC1835" s="1" t="s">
        <v>25</v>
      </c>
      <c r="BD1835" s="1"/>
      <c r="BE1835" s="1"/>
      <c r="BF1835" s="1"/>
      <c r="BG1835" s="1"/>
      <c r="BH1835" s="1"/>
      <c r="BI1835" s="1"/>
      <c r="BJ1835" s="1"/>
      <c r="BL1835" s="1" t="s">
        <v>25</v>
      </c>
    </row>
    <row r="1836" ht="15.75" customHeight="1">
      <c r="A1836" s="1"/>
      <c r="B1836" s="1"/>
      <c r="C1836" s="1"/>
      <c r="D1836" s="1" t="s">
        <v>25</v>
      </c>
      <c r="E1836" s="1" t="s">
        <v>25</v>
      </c>
      <c r="F1836" s="1" t="s">
        <v>25</v>
      </c>
      <c r="G1836" s="1" t="s">
        <v>25</v>
      </c>
      <c r="H1836" s="1" t="s">
        <v>25</v>
      </c>
      <c r="M1836" s="1"/>
      <c r="N1836" s="1"/>
      <c r="O1836" s="1"/>
      <c r="P1836" s="1"/>
      <c r="Q1836" s="1"/>
      <c r="S1836" s="1" t="s">
        <v>25</v>
      </c>
      <c r="T1836" s="1" t="s">
        <v>25</v>
      </c>
      <c r="U1836" s="1" t="s">
        <v>25</v>
      </c>
      <c r="V1836" s="1" t="s">
        <v>25</v>
      </c>
      <c r="W1836" s="1" t="s">
        <v>25</v>
      </c>
      <c r="Y1836" s="1" t="str">
        <f>IFERROR(__xludf.DUMMYFUNCTION("UNIQUE(S1836:W1836, TRUE)"),"")</f>
        <v/>
      </c>
      <c r="AE1836" s="1" t="str">
        <f t="shared" ref="AE1836:AI1836" si="1836">IF($A1836&lt;&gt;"", COUNTIF($D1836:$H1836, "=" &amp; Y1836),"")</f>
        <v/>
      </c>
      <c r="AF1836" s="1" t="str">
        <f t="shared" si="1836"/>
        <v/>
      </c>
      <c r="AG1836" s="1" t="str">
        <f t="shared" si="1836"/>
        <v/>
      </c>
      <c r="AH1836" s="1" t="str">
        <f t="shared" si="1836"/>
        <v/>
      </c>
      <c r="AI1836" s="1" t="str">
        <f t="shared" si="1836"/>
        <v/>
      </c>
      <c r="AJ1836" s="1" t="str">
        <f t="shared" si="3"/>
        <v/>
      </c>
      <c r="AL1836" s="1" t="str">
        <f>IFERROR(__xludf.DUMMYFUNCTION("IFERROR(TRANSPOSE(SORT(TRANSPOSE(FILTER(AE1836:AI1836, AE1836:AI1836&lt;&gt;0)),1, FALSE)))"),"")</f>
        <v/>
      </c>
      <c r="AM1836" s="1" t="str">
        <f>IFERROR(__xludf.DUMMYFUNCTION("""COMPUTED_VALUE"""),"")</f>
        <v/>
      </c>
      <c r="AN1836" s="1" t="str">
        <f>IFERROR(__xludf.DUMMYFUNCTION("""COMPUTED_VALUE"""),"")</f>
        <v/>
      </c>
      <c r="AO1836" s="1" t="str">
        <f>IFERROR(__xludf.DUMMYFUNCTION("""COMPUTED_VALUE"""),"")</f>
        <v/>
      </c>
      <c r="AP1836" s="1" t="str">
        <f>IFERROR(__xludf.DUMMYFUNCTION("""COMPUTED_VALUE"""),"")</f>
        <v/>
      </c>
      <c r="AR1836" s="1" t="s">
        <v>25</v>
      </c>
      <c r="AS1836" s="1" t="s">
        <v>25</v>
      </c>
      <c r="AT1836" s="1" t="s">
        <v>25</v>
      </c>
      <c r="AU1836" s="1" t="s">
        <v>25</v>
      </c>
      <c r="AV1836" s="1" t="s">
        <v>25</v>
      </c>
      <c r="AY1836" s="1" t="s">
        <v>25</v>
      </c>
      <c r="AZ1836" s="1" t="s">
        <v>25</v>
      </c>
      <c r="BA1836" s="1" t="s">
        <v>25</v>
      </c>
      <c r="BB1836" s="1" t="s">
        <v>25</v>
      </c>
      <c r="BC1836" s="1" t="s">
        <v>25</v>
      </c>
      <c r="BD1836" s="1"/>
      <c r="BE1836" s="1"/>
      <c r="BF1836" s="1"/>
      <c r="BG1836" s="1"/>
      <c r="BH1836" s="1"/>
      <c r="BI1836" s="1"/>
      <c r="BJ1836" s="1"/>
      <c r="BL1836" s="1" t="s">
        <v>25</v>
      </c>
    </row>
    <row r="1837" ht="15.75" customHeight="1">
      <c r="A1837" s="1"/>
      <c r="B1837" s="1"/>
      <c r="C1837" s="1"/>
      <c r="D1837" s="1" t="s">
        <v>25</v>
      </c>
      <c r="E1837" s="1" t="s">
        <v>25</v>
      </c>
      <c r="F1837" s="1" t="s">
        <v>25</v>
      </c>
      <c r="G1837" s="1" t="s">
        <v>25</v>
      </c>
      <c r="H1837" s="1" t="s">
        <v>25</v>
      </c>
      <c r="M1837" s="1"/>
      <c r="N1837" s="1"/>
      <c r="O1837" s="1"/>
      <c r="P1837" s="1"/>
      <c r="Q1837" s="1"/>
      <c r="S1837" s="1" t="s">
        <v>25</v>
      </c>
      <c r="T1837" s="1" t="s">
        <v>25</v>
      </c>
      <c r="U1837" s="1" t="s">
        <v>25</v>
      </c>
      <c r="V1837" s="1" t="s">
        <v>25</v>
      </c>
      <c r="W1837" s="1" t="s">
        <v>25</v>
      </c>
      <c r="Y1837" s="1" t="str">
        <f>IFERROR(__xludf.DUMMYFUNCTION("UNIQUE(S1837:W1837, TRUE)"),"")</f>
        <v/>
      </c>
      <c r="AE1837" s="1" t="str">
        <f t="shared" ref="AE1837:AI1837" si="1837">IF($A1837&lt;&gt;"", COUNTIF($D1837:$H1837, "=" &amp; Y1837),"")</f>
        <v/>
      </c>
      <c r="AF1837" s="1" t="str">
        <f t="shared" si="1837"/>
        <v/>
      </c>
      <c r="AG1837" s="1" t="str">
        <f t="shared" si="1837"/>
        <v/>
      </c>
      <c r="AH1837" s="1" t="str">
        <f t="shared" si="1837"/>
        <v/>
      </c>
      <c r="AI1837" s="1" t="str">
        <f t="shared" si="1837"/>
        <v/>
      </c>
      <c r="AJ1837" s="1" t="str">
        <f t="shared" si="3"/>
        <v/>
      </c>
      <c r="AL1837" s="1" t="str">
        <f>IFERROR(__xludf.DUMMYFUNCTION("IFERROR(TRANSPOSE(SORT(TRANSPOSE(FILTER(AE1837:AI1837, AE1837:AI1837&lt;&gt;0)),1, FALSE)))"),"")</f>
        <v/>
      </c>
      <c r="AM1837" s="1" t="str">
        <f>IFERROR(__xludf.DUMMYFUNCTION("""COMPUTED_VALUE"""),"")</f>
        <v/>
      </c>
      <c r="AN1837" s="1" t="str">
        <f>IFERROR(__xludf.DUMMYFUNCTION("""COMPUTED_VALUE"""),"")</f>
        <v/>
      </c>
      <c r="AO1837" s="1" t="str">
        <f>IFERROR(__xludf.DUMMYFUNCTION("""COMPUTED_VALUE"""),"")</f>
        <v/>
      </c>
      <c r="AP1837" s="1" t="str">
        <f>IFERROR(__xludf.DUMMYFUNCTION("""COMPUTED_VALUE"""),"")</f>
        <v/>
      </c>
      <c r="AR1837" s="1" t="s">
        <v>25</v>
      </c>
      <c r="AS1837" s="1" t="s">
        <v>25</v>
      </c>
      <c r="AT1837" s="1" t="s">
        <v>25</v>
      </c>
      <c r="AU1837" s="1" t="s">
        <v>25</v>
      </c>
      <c r="AV1837" s="1" t="s">
        <v>25</v>
      </c>
      <c r="AY1837" s="1" t="s">
        <v>25</v>
      </c>
      <c r="AZ1837" s="1" t="s">
        <v>25</v>
      </c>
      <c r="BA1837" s="1" t="s">
        <v>25</v>
      </c>
      <c r="BB1837" s="1" t="s">
        <v>25</v>
      </c>
      <c r="BC1837" s="1" t="s">
        <v>25</v>
      </c>
      <c r="BD1837" s="1"/>
      <c r="BE1837" s="1"/>
      <c r="BF1837" s="1"/>
      <c r="BG1837" s="1"/>
      <c r="BH1837" s="1"/>
      <c r="BI1837" s="1"/>
      <c r="BJ1837" s="1"/>
      <c r="BL1837" s="1" t="s">
        <v>25</v>
      </c>
    </row>
    <row r="1838" ht="15.75" customHeight="1">
      <c r="A1838" s="1"/>
      <c r="B1838" s="1"/>
      <c r="C1838" s="1"/>
      <c r="D1838" s="1" t="s">
        <v>25</v>
      </c>
      <c r="E1838" s="1" t="s">
        <v>25</v>
      </c>
      <c r="F1838" s="1" t="s">
        <v>25</v>
      </c>
      <c r="G1838" s="1" t="s">
        <v>25</v>
      </c>
      <c r="H1838" s="1" t="s">
        <v>25</v>
      </c>
      <c r="M1838" s="1"/>
      <c r="N1838" s="1"/>
      <c r="O1838" s="1"/>
      <c r="P1838" s="1"/>
      <c r="Q1838" s="1"/>
      <c r="S1838" s="1" t="s">
        <v>25</v>
      </c>
      <c r="T1838" s="1" t="s">
        <v>25</v>
      </c>
      <c r="U1838" s="1" t="s">
        <v>25</v>
      </c>
      <c r="V1838" s="1" t="s">
        <v>25</v>
      </c>
      <c r="W1838" s="1" t="s">
        <v>25</v>
      </c>
      <c r="Y1838" s="1" t="str">
        <f>IFERROR(__xludf.DUMMYFUNCTION("UNIQUE(S1838:W1838, TRUE)"),"")</f>
        <v/>
      </c>
      <c r="AE1838" s="1" t="str">
        <f t="shared" ref="AE1838:AI1838" si="1838">IF($A1838&lt;&gt;"", COUNTIF($D1838:$H1838, "=" &amp; Y1838),"")</f>
        <v/>
      </c>
      <c r="AF1838" s="1" t="str">
        <f t="shared" si="1838"/>
        <v/>
      </c>
      <c r="AG1838" s="1" t="str">
        <f t="shared" si="1838"/>
        <v/>
      </c>
      <c r="AH1838" s="1" t="str">
        <f t="shared" si="1838"/>
        <v/>
      </c>
      <c r="AI1838" s="1" t="str">
        <f t="shared" si="1838"/>
        <v/>
      </c>
      <c r="AJ1838" s="1" t="str">
        <f t="shared" si="3"/>
        <v/>
      </c>
      <c r="AL1838" s="1" t="str">
        <f>IFERROR(__xludf.DUMMYFUNCTION("IFERROR(TRANSPOSE(SORT(TRANSPOSE(FILTER(AE1838:AI1838, AE1838:AI1838&lt;&gt;0)),1, FALSE)))"),"")</f>
        <v/>
      </c>
      <c r="AM1838" s="1" t="str">
        <f>IFERROR(__xludf.DUMMYFUNCTION("""COMPUTED_VALUE"""),"")</f>
        <v/>
      </c>
      <c r="AN1838" s="1" t="str">
        <f>IFERROR(__xludf.DUMMYFUNCTION("""COMPUTED_VALUE"""),"")</f>
        <v/>
      </c>
      <c r="AO1838" s="1" t="str">
        <f>IFERROR(__xludf.DUMMYFUNCTION("""COMPUTED_VALUE"""),"")</f>
        <v/>
      </c>
      <c r="AP1838" s="1" t="str">
        <f>IFERROR(__xludf.DUMMYFUNCTION("""COMPUTED_VALUE"""),"")</f>
        <v/>
      </c>
      <c r="AR1838" s="1" t="s">
        <v>25</v>
      </c>
      <c r="AS1838" s="1" t="s">
        <v>25</v>
      </c>
      <c r="AT1838" s="1" t="s">
        <v>25</v>
      </c>
      <c r="AU1838" s="1" t="s">
        <v>25</v>
      </c>
      <c r="AV1838" s="1" t="s">
        <v>25</v>
      </c>
      <c r="AY1838" s="1" t="s">
        <v>25</v>
      </c>
      <c r="AZ1838" s="1" t="s">
        <v>25</v>
      </c>
      <c r="BA1838" s="1" t="s">
        <v>25</v>
      </c>
      <c r="BB1838" s="1" t="s">
        <v>25</v>
      </c>
      <c r="BC1838" s="1" t="s">
        <v>25</v>
      </c>
      <c r="BD1838" s="1"/>
      <c r="BE1838" s="1"/>
      <c r="BF1838" s="1"/>
      <c r="BG1838" s="1"/>
      <c r="BH1838" s="1"/>
      <c r="BI1838" s="1"/>
      <c r="BJ1838" s="1"/>
      <c r="BL1838" s="1" t="s">
        <v>25</v>
      </c>
    </row>
    <row r="1839" ht="15.75" customHeight="1">
      <c r="A1839" s="1"/>
      <c r="B1839" s="1"/>
      <c r="C1839" s="1"/>
      <c r="D1839" s="1" t="s">
        <v>25</v>
      </c>
      <c r="E1839" s="1" t="s">
        <v>25</v>
      </c>
      <c r="F1839" s="1" t="s">
        <v>25</v>
      </c>
      <c r="G1839" s="1" t="s">
        <v>25</v>
      </c>
      <c r="H1839" s="1" t="s">
        <v>25</v>
      </c>
      <c r="M1839" s="1"/>
      <c r="N1839" s="1"/>
      <c r="O1839" s="1"/>
      <c r="P1839" s="1"/>
      <c r="Q1839" s="1"/>
      <c r="S1839" s="1" t="s">
        <v>25</v>
      </c>
      <c r="T1839" s="1" t="s">
        <v>25</v>
      </c>
      <c r="U1839" s="1" t="s">
        <v>25</v>
      </c>
      <c r="V1839" s="1" t="s">
        <v>25</v>
      </c>
      <c r="W1839" s="1" t="s">
        <v>25</v>
      </c>
      <c r="Y1839" s="1" t="str">
        <f>IFERROR(__xludf.DUMMYFUNCTION("UNIQUE(S1839:W1839, TRUE)"),"")</f>
        <v/>
      </c>
      <c r="AE1839" s="1" t="str">
        <f t="shared" ref="AE1839:AI1839" si="1839">IF($A1839&lt;&gt;"", COUNTIF($D1839:$H1839, "=" &amp; Y1839),"")</f>
        <v/>
      </c>
      <c r="AF1839" s="1" t="str">
        <f t="shared" si="1839"/>
        <v/>
      </c>
      <c r="AG1839" s="1" t="str">
        <f t="shared" si="1839"/>
        <v/>
      </c>
      <c r="AH1839" s="1" t="str">
        <f t="shared" si="1839"/>
        <v/>
      </c>
      <c r="AI1839" s="1" t="str">
        <f t="shared" si="1839"/>
        <v/>
      </c>
      <c r="AJ1839" s="1" t="str">
        <f t="shared" si="3"/>
        <v/>
      </c>
      <c r="AL1839" s="1" t="str">
        <f>IFERROR(__xludf.DUMMYFUNCTION("IFERROR(TRANSPOSE(SORT(TRANSPOSE(FILTER(AE1839:AI1839, AE1839:AI1839&lt;&gt;0)),1, FALSE)))"),"")</f>
        <v/>
      </c>
      <c r="AM1839" s="1" t="str">
        <f>IFERROR(__xludf.DUMMYFUNCTION("""COMPUTED_VALUE"""),"")</f>
        <v/>
      </c>
      <c r="AN1839" s="1" t="str">
        <f>IFERROR(__xludf.DUMMYFUNCTION("""COMPUTED_VALUE"""),"")</f>
        <v/>
      </c>
      <c r="AO1839" s="1" t="str">
        <f>IFERROR(__xludf.DUMMYFUNCTION("""COMPUTED_VALUE"""),"")</f>
        <v/>
      </c>
      <c r="AP1839" s="1" t="str">
        <f>IFERROR(__xludf.DUMMYFUNCTION("""COMPUTED_VALUE"""),"")</f>
        <v/>
      </c>
      <c r="AR1839" s="1" t="s">
        <v>25</v>
      </c>
      <c r="AS1839" s="1" t="s">
        <v>25</v>
      </c>
      <c r="AT1839" s="1" t="s">
        <v>25</v>
      </c>
      <c r="AU1839" s="1" t="s">
        <v>25</v>
      </c>
      <c r="AV1839" s="1" t="s">
        <v>25</v>
      </c>
      <c r="AY1839" s="1" t="s">
        <v>25</v>
      </c>
      <c r="AZ1839" s="1" t="s">
        <v>25</v>
      </c>
      <c r="BA1839" s="1" t="s">
        <v>25</v>
      </c>
      <c r="BB1839" s="1" t="s">
        <v>25</v>
      </c>
      <c r="BC1839" s="1" t="s">
        <v>25</v>
      </c>
      <c r="BD1839" s="1"/>
      <c r="BE1839" s="1"/>
      <c r="BF1839" s="1"/>
      <c r="BG1839" s="1"/>
      <c r="BH1839" s="1"/>
      <c r="BI1839" s="1"/>
      <c r="BJ1839" s="1"/>
      <c r="BL1839" s="1" t="s">
        <v>25</v>
      </c>
    </row>
    <row r="1840" ht="15.75" customHeight="1">
      <c r="A1840" s="1"/>
      <c r="B1840" s="1"/>
      <c r="C1840" s="1"/>
      <c r="D1840" s="1" t="s">
        <v>25</v>
      </c>
      <c r="E1840" s="1" t="s">
        <v>25</v>
      </c>
      <c r="F1840" s="1" t="s">
        <v>25</v>
      </c>
      <c r="G1840" s="1" t="s">
        <v>25</v>
      </c>
      <c r="H1840" s="1" t="s">
        <v>25</v>
      </c>
      <c r="M1840" s="1"/>
      <c r="N1840" s="1"/>
      <c r="O1840" s="1"/>
      <c r="P1840" s="1"/>
      <c r="Q1840" s="1"/>
      <c r="S1840" s="1" t="s">
        <v>25</v>
      </c>
      <c r="T1840" s="1" t="s">
        <v>25</v>
      </c>
      <c r="U1840" s="1" t="s">
        <v>25</v>
      </c>
      <c r="V1840" s="1" t="s">
        <v>25</v>
      </c>
      <c r="W1840" s="1" t="s">
        <v>25</v>
      </c>
      <c r="Y1840" s="1" t="str">
        <f>IFERROR(__xludf.DUMMYFUNCTION("UNIQUE(S1840:W1840, TRUE)"),"")</f>
        <v/>
      </c>
      <c r="AE1840" s="1" t="str">
        <f t="shared" ref="AE1840:AI1840" si="1840">IF($A1840&lt;&gt;"", COUNTIF($D1840:$H1840, "=" &amp; Y1840),"")</f>
        <v/>
      </c>
      <c r="AF1840" s="1" t="str">
        <f t="shared" si="1840"/>
        <v/>
      </c>
      <c r="AG1840" s="1" t="str">
        <f t="shared" si="1840"/>
        <v/>
      </c>
      <c r="AH1840" s="1" t="str">
        <f t="shared" si="1840"/>
        <v/>
      </c>
      <c r="AI1840" s="1" t="str">
        <f t="shared" si="1840"/>
        <v/>
      </c>
      <c r="AJ1840" s="1" t="str">
        <f t="shared" si="3"/>
        <v/>
      </c>
      <c r="AL1840" s="1" t="str">
        <f>IFERROR(__xludf.DUMMYFUNCTION("IFERROR(TRANSPOSE(SORT(TRANSPOSE(FILTER(AE1840:AI1840, AE1840:AI1840&lt;&gt;0)),1, FALSE)))"),"")</f>
        <v/>
      </c>
      <c r="AM1840" s="1" t="str">
        <f>IFERROR(__xludf.DUMMYFUNCTION("""COMPUTED_VALUE"""),"")</f>
        <v/>
      </c>
      <c r="AN1840" s="1" t="str">
        <f>IFERROR(__xludf.DUMMYFUNCTION("""COMPUTED_VALUE"""),"")</f>
        <v/>
      </c>
      <c r="AO1840" s="1" t="str">
        <f>IFERROR(__xludf.DUMMYFUNCTION("""COMPUTED_VALUE"""),"")</f>
        <v/>
      </c>
      <c r="AP1840" s="1" t="str">
        <f>IFERROR(__xludf.DUMMYFUNCTION("""COMPUTED_VALUE"""),"")</f>
        <v/>
      </c>
      <c r="AR1840" s="1" t="s">
        <v>25</v>
      </c>
      <c r="AS1840" s="1" t="s">
        <v>25</v>
      </c>
      <c r="AT1840" s="1" t="s">
        <v>25</v>
      </c>
      <c r="AU1840" s="1" t="s">
        <v>25</v>
      </c>
      <c r="AV1840" s="1" t="s">
        <v>25</v>
      </c>
      <c r="AY1840" s="1" t="s">
        <v>25</v>
      </c>
      <c r="AZ1840" s="1" t="s">
        <v>25</v>
      </c>
      <c r="BA1840" s="1" t="s">
        <v>25</v>
      </c>
      <c r="BB1840" s="1" t="s">
        <v>25</v>
      </c>
      <c r="BC1840" s="1" t="s">
        <v>25</v>
      </c>
      <c r="BD1840" s="1"/>
      <c r="BE1840" s="1"/>
      <c r="BF1840" s="1"/>
      <c r="BG1840" s="1"/>
      <c r="BH1840" s="1"/>
      <c r="BI1840" s="1"/>
      <c r="BJ1840" s="1"/>
      <c r="BL1840" s="1" t="s">
        <v>25</v>
      </c>
    </row>
    <row r="1841" ht="15.75" customHeight="1">
      <c r="A1841" s="1"/>
      <c r="B1841" s="1"/>
      <c r="C1841" s="1"/>
      <c r="D1841" s="1" t="s">
        <v>25</v>
      </c>
      <c r="E1841" s="1" t="s">
        <v>25</v>
      </c>
      <c r="F1841" s="1" t="s">
        <v>25</v>
      </c>
      <c r="G1841" s="1" t="s">
        <v>25</v>
      </c>
      <c r="H1841" s="1" t="s">
        <v>25</v>
      </c>
      <c r="M1841" s="1"/>
      <c r="N1841" s="1"/>
      <c r="O1841" s="1"/>
      <c r="P1841" s="1"/>
      <c r="Q1841" s="1"/>
      <c r="S1841" s="1" t="s">
        <v>25</v>
      </c>
      <c r="T1841" s="1" t="s">
        <v>25</v>
      </c>
      <c r="U1841" s="1" t="s">
        <v>25</v>
      </c>
      <c r="V1841" s="1" t="s">
        <v>25</v>
      </c>
      <c r="W1841" s="1" t="s">
        <v>25</v>
      </c>
      <c r="Y1841" s="1" t="str">
        <f>IFERROR(__xludf.DUMMYFUNCTION("UNIQUE(S1841:W1841, TRUE)"),"")</f>
        <v/>
      </c>
      <c r="AE1841" s="1" t="str">
        <f t="shared" ref="AE1841:AI1841" si="1841">IF($A1841&lt;&gt;"", COUNTIF($D1841:$H1841, "=" &amp; Y1841),"")</f>
        <v/>
      </c>
      <c r="AF1841" s="1" t="str">
        <f t="shared" si="1841"/>
        <v/>
      </c>
      <c r="AG1841" s="1" t="str">
        <f t="shared" si="1841"/>
        <v/>
      </c>
      <c r="AH1841" s="1" t="str">
        <f t="shared" si="1841"/>
        <v/>
      </c>
      <c r="AI1841" s="1" t="str">
        <f t="shared" si="1841"/>
        <v/>
      </c>
      <c r="AJ1841" s="1" t="str">
        <f t="shared" si="3"/>
        <v/>
      </c>
      <c r="AL1841" s="1" t="str">
        <f>IFERROR(__xludf.DUMMYFUNCTION("IFERROR(TRANSPOSE(SORT(TRANSPOSE(FILTER(AE1841:AI1841, AE1841:AI1841&lt;&gt;0)),1, FALSE)))"),"")</f>
        <v/>
      </c>
      <c r="AM1841" s="1" t="str">
        <f>IFERROR(__xludf.DUMMYFUNCTION("""COMPUTED_VALUE"""),"")</f>
        <v/>
      </c>
      <c r="AN1841" s="1" t="str">
        <f>IFERROR(__xludf.DUMMYFUNCTION("""COMPUTED_VALUE"""),"")</f>
        <v/>
      </c>
      <c r="AO1841" s="1" t="str">
        <f>IFERROR(__xludf.DUMMYFUNCTION("""COMPUTED_VALUE"""),"")</f>
        <v/>
      </c>
      <c r="AP1841" s="1" t="str">
        <f>IFERROR(__xludf.DUMMYFUNCTION("""COMPUTED_VALUE"""),"")</f>
        <v/>
      </c>
      <c r="AR1841" s="1" t="s">
        <v>25</v>
      </c>
      <c r="AS1841" s="1" t="s">
        <v>25</v>
      </c>
      <c r="AT1841" s="1" t="s">
        <v>25</v>
      </c>
      <c r="AU1841" s="1" t="s">
        <v>25</v>
      </c>
      <c r="AV1841" s="1" t="s">
        <v>25</v>
      </c>
      <c r="AY1841" s="1" t="s">
        <v>25</v>
      </c>
      <c r="AZ1841" s="1" t="s">
        <v>25</v>
      </c>
      <c r="BA1841" s="1" t="s">
        <v>25</v>
      </c>
      <c r="BB1841" s="1" t="s">
        <v>25</v>
      </c>
      <c r="BC1841" s="1" t="s">
        <v>25</v>
      </c>
      <c r="BD1841" s="1"/>
      <c r="BE1841" s="1"/>
      <c r="BF1841" s="1"/>
      <c r="BG1841" s="1"/>
      <c r="BH1841" s="1"/>
      <c r="BI1841" s="1"/>
      <c r="BJ1841" s="1"/>
      <c r="BL1841" s="1" t="s">
        <v>25</v>
      </c>
    </row>
    <row r="1842" ht="15.75" customHeight="1">
      <c r="A1842" s="1"/>
      <c r="B1842" s="1"/>
      <c r="C1842" s="1"/>
      <c r="D1842" s="1" t="s">
        <v>25</v>
      </c>
      <c r="E1842" s="1" t="s">
        <v>25</v>
      </c>
      <c r="F1842" s="1" t="s">
        <v>25</v>
      </c>
      <c r="G1842" s="1" t="s">
        <v>25</v>
      </c>
      <c r="H1842" s="1" t="s">
        <v>25</v>
      </c>
      <c r="M1842" s="1"/>
      <c r="N1842" s="1"/>
      <c r="O1842" s="1"/>
      <c r="P1842" s="1"/>
      <c r="Q1842" s="1"/>
      <c r="S1842" s="1" t="s">
        <v>25</v>
      </c>
      <c r="T1842" s="1" t="s">
        <v>25</v>
      </c>
      <c r="U1842" s="1" t="s">
        <v>25</v>
      </c>
      <c r="V1842" s="1" t="s">
        <v>25</v>
      </c>
      <c r="W1842" s="1" t="s">
        <v>25</v>
      </c>
      <c r="Y1842" s="1" t="str">
        <f>IFERROR(__xludf.DUMMYFUNCTION("UNIQUE(S1842:W1842, TRUE)"),"")</f>
        <v/>
      </c>
      <c r="AE1842" s="1" t="str">
        <f t="shared" ref="AE1842:AI1842" si="1842">IF($A1842&lt;&gt;"", COUNTIF($D1842:$H1842, "=" &amp; Y1842),"")</f>
        <v/>
      </c>
      <c r="AF1842" s="1" t="str">
        <f t="shared" si="1842"/>
        <v/>
      </c>
      <c r="AG1842" s="1" t="str">
        <f t="shared" si="1842"/>
        <v/>
      </c>
      <c r="AH1842" s="1" t="str">
        <f t="shared" si="1842"/>
        <v/>
      </c>
      <c r="AI1842" s="1" t="str">
        <f t="shared" si="1842"/>
        <v/>
      </c>
      <c r="AJ1842" s="1" t="str">
        <f t="shared" si="3"/>
        <v/>
      </c>
      <c r="AL1842" s="1" t="str">
        <f>IFERROR(__xludf.DUMMYFUNCTION("IFERROR(TRANSPOSE(SORT(TRANSPOSE(FILTER(AE1842:AI1842, AE1842:AI1842&lt;&gt;0)),1, FALSE)))"),"")</f>
        <v/>
      </c>
      <c r="AM1842" s="1" t="str">
        <f>IFERROR(__xludf.DUMMYFUNCTION("""COMPUTED_VALUE"""),"")</f>
        <v/>
      </c>
      <c r="AN1842" s="1" t="str">
        <f>IFERROR(__xludf.DUMMYFUNCTION("""COMPUTED_VALUE"""),"")</f>
        <v/>
      </c>
      <c r="AO1842" s="1" t="str">
        <f>IFERROR(__xludf.DUMMYFUNCTION("""COMPUTED_VALUE"""),"")</f>
        <v/>
      </c>
      <c r="AP1842" s="1" t="str">
        <f>IFERROR(__xludf.DUMMYFUNCTION("""COMPUTED_VALUE"""),"")</f>
        <v/>
      </c>
      <c r="AR1842" s="1" t="s">
        <v>25</v>
      </c>
      <c r="AS1842" s="1" t="s">
        <v>25</v>
      </c>
      <c r="AT1842" s="1" t="s">
        <v>25</v>
      </c>
      <c r="AU1842" s="1" t="s">
        <v>25</v>
      </c>
      <c r="AV1842" s="1" t="s">
        <v>25</v>
      </c>
      <c r="AY1842" s="1" t="s">
        <v>25</v>
      </c>
      <c r="AZ1842" s="1" t="s">
        <v>25</v>
      </c>
      <c r="BA1842" s="1" t="s">
        <v>25</v>
      </c>
      <c r="BB1842" s="1" t="s">
        <v>25</v>
      </c>
      <c r="BC1842" s="1" t="s">
        <v>25</v>
      </c>
      <c r="BD1842" s="1"/>
      <c r="BE1842" s="1"/>
      <c r="BF1842" s="1"/>
      <c r="BG1842" s="1"/>
      <c r="BH1842" s="1"/>
      <c r="BI1842" s="1"/>
      <c r="BJ1842" s="1"/>
      <c r="BL1842" s="1" t="s">
        <v>25</v>
      </c>
    </row>
    <row r="1843" ht="15.75" customHeight="1">
      <c r="A1843" s="1"/>
      <c r="B1843" s="1"/>
      <c r="C1843" s="1"/>
      <c r="D1843" s="1" t="s">
        <v>25</v>
      </c>
      <c r="E1843" s="1" t="s">
        <v>25</v>
      </c>
      <c r="F1843" s="1" t="s">
        <v>25</v>
      </c>
      <c r="G1843" s="1" t="s">
        <v>25</v>
      </c>
      <c r="H1843" s="1" t="s">
        <v>25</v>
      </c>
      <c r="M1843" s="1"/>
      <c r="N1843" s="1"/>
      <c r="O1843" s="1"/>
      <c r="P1843" s="1"/>
      <c r="Q1843" s="1"/>
      <c r="S1843" s="1" t="s">
        <v>25</v>
      </c>
      <c r="T1843" s="1" t="s">
        <v>25</v>
      </c>
      <c r="U1843" s="1" t="s">
        <v>25</v>
      </c>
      <c r="V1843" s="1" t="s">
        <v>25</v>
      </c>
      <c r="W1843" s="1" t="s">
        <v>25</v>
      </c>
      <c r="Y1843" s="1" t="str">
        <f>IFERROR(__xludf.DUMMYFUNCTION("UNIQUE(S1843:W1843, TRUE)"),"")</f>
        <v/>
      </c>
      <c r="AE1843" s="1" t="str">
        <f t="shared" ref="AE1843:AI1843" si="1843">IF($A1843&lt;&gt;"", COUNTIF($D1843:$H1843, "=" &amp; Y1843),"")</f>
        <v/>
      </c>
      <c r="AF1843" s="1" t="str">
        <f t="shared" si="1843"/>
        <v/>
      </c>
      <c r="AG1843" s="1" t="str">
        <f t="shared" si="1843"/>
        <v/>
      </c>
      <c r="AH1843" s="1" t="str">
        <f t="shared" si="1843"/>
        <v/>
      </c>
      <c r="AI1843" s="1" t="str">
        <f t="shared" si="1843"/>
        <v/>
      </c>
      <c r="AJ1843" s="1" t="str">
        <f t="shared" si="3"/>
        <v/>
      </c>
      <c r="AL1843" s="1" t="str">
        <f>IFERROR(__xludf.DUMMYFUNCTION("IFERROR(TRANSPOSE(SORT(TRANSPOSE(FILTER(AE1843:AI1843, AE1843:AI1843&lt;&gt;0)),1, FALSE)))"),"")</f>
        <v/>
      </c>
      <c r="AM1843" s="1" t="str">
        <f>IFERROR(__xludf.DUMMYFUNCTION("""COMPUTED_VALUE"""),"")</f>
        <v/>
      </c>
      <c r="AN1843" s="1" t="str">
        <f>IFERROR(__xludf.DUMMYFUNCTION("""COMPUTED_VALUE"""),"")</f>
        <v/>
      </c>
      <c r="AO1843" s="1" t="str">
        <f>IFERROR(__xludf.DUMMYFUNCTION("""COMPUTED_VALUE"""),"")</f>
        <v/>
      </c>
      <c r="AP1843" s="1" t="str">
        <f>IFERROR(__xludf.DUMMYFUNCTION("""COMPUTED_VALUE"""),"")</f>
        <v/>
      </c>
      <c r="AR1843" s="1" t="s">
        <v>25</v>
      </c>
      <c r="AS1843" s="1" t="s">
        <v>25</v>
      </c>
      <c r="AT1843" s="1" t="s">
        <v>25</v>
      </c>
      <c r="AU1843" s="1" t="s">
        <v>25</v>
      </c>
      <c r="AV1843" s="1" t="s">
        <v>25</v>
      </c>
      <c r="AY1843" s="1" t="s">
        <v>25</v>
      </c>
      <c r="AZ1843" s="1" t="s">
        <v>25</v>
      </c>
      <c r="BA1843" s="1" t="s">
        <v>25</v>
      </c>
      <c r="BB1843" s="1" t="s">
        <v>25</v>
      </c>
      <c r="BC1843" s="1" t="s">
        <v>25</v>
      </c>
      <c r="BD1843" s="1"/>
      <c r="BE1843" s="1"/>
      <c r="BF1843" s="1"/>
      <c r="BG1843" s="1"/>
      <c r="BH1843" s="1"/>
      <c r="BI1843" s="1"/>
      <c r="BJ1843" s="1"/>
      <c r="BL1843" s="1" t="s">
        <v>25</v>
      </c>
    </row>
    <row r="1844" ht="15.75" customHeight="1">
      <c r="A1844" s="1"/>
      <c r="B1844" s="1"/>
      <c r="C1844" s="1"/>
      <c r="D1844" s="1" t="s">
        <v>25</v>
      </c>
      <c r="E1844" s="1" t="s">
        <v>25</v>
      </c>
      <c r="F1844" s="1" t="s">
        <v>25</v>
      </c>
      <c r="G1844" s="1" t="s">
        <v>25</v>
      </c>
      <c r="H1844" s="1" t="s">
        <v>25</v>
      </c>
      <c r="M1844" s="1"/>
      <c r="N1844" s="1"/>
      <c r="O1844" s="1"/>
      <c r="P1844" s="1"/>
      <c r="Q1844" s="1"/>
      <c r="S1844" s="1" t="s">
        <v>25</v>
      </c>
      <c r="T1844" s="1" t="s">
        <v>25</v>
      </c>
      <c r="U1844" s="1" t="s">
        <v>25</v>
      </c>
      <c r="V1844" s="1" t="s">
        <v>25</v>
      </c>
      <c r="W1844" s="1" t="s">
        <v>25</v>
      </c>
      <c r="Y1844" s="1" t="str">
        <f>IFERROR(__xludf.DUMMYFUNCTION("UNIQUE(S1844:W1844, TRUE)"),"")</f>
        <v/>
      </c>
      <c r="AE1844" s="1" t="str">
        <f t="shared" ref="AE1844:AI1844" si="1844">IF($A1844&lt;&gt;"", COUNTIF($D1844:$H1844, "=" &amp; Y1844),"")</f>
        <v/>
      </c>
      <c r="AF1844" s="1" t="str">
        <f t="shared" si="1844"/>
        <v/>
      </c>
      <c r="AG1844" s="1" t="str">
        <f t="shared" si="1844"/>
        <v/>
      </c>
      <c r="AH1844" s="1" t="str">
        <f t="shared" si="1844"/>
        <v/>
      </c>
      <c r="AI1844" s="1" t="str">
        <f t="shared" si="1844"/>
        <v/>
      </c>
      <c r="AJ1844" s="1" t="str">
        <f t="shared" si="3"/>
        <v/>
      </c>
      <c r="AL1844" s="1" t="str">
        <f>IFERROR(__xludf.DUMMYFUNCTION("IFERROR(TRANSPOSE(SORT(TRANSPOSE(FILTER(AE1844:AI1844, AE1844:AI1844&lt;&gt;0)),1, FALSE)))"),"")</f>
        <v/>
      </c>
      <c r="AM1844" s="1" t="str">
        <f>IFERROR(__xludf.DUMMYFUNCTION("""COMPUTED_VALUE"""),"")</f>
        <v/>
      </c>
      <c r="AN1844" s="1" t="str">
        <f>IFERROR(__xludf.DUMMYFUNCTION("""COMPUTED_VALUE"""),"")</f>
        <v/>
      </c>
      <c r="AO1844" s="1" t="str">
        <f>IFERROR(__xludf.DUMMYFUNCTION("""COMPUTED_VALUE"""),"")</f>
        <v/>
      </c>
      <c r="AP1844" s="1" t="str">
        <f>IFERROR(__xludf.DUMMYFUNCTION("""COMPUTED_VALUE"""),"")</f>
        <v/>
      </c>
      <c r="AR1844" s="1" t="s">
        <v>25</v>
      </c>
      <c r="AS1844" s="1" t="s">
        <v>25</v>
      </c>
      <c r="AT1844" s="1" t="s">
        <v>25</v>
      </c>
      <c r="AU1844" s="1" t="s">
        <v>25</v>
      </c>
      <c r="AV1844" s="1" t="s">
        <v>25</v>
      </c>
      <c r="AY1844" s="1" t="s">
        <v>25</v>
      </c>
      <c r="AZ1844" s="1" t="s">
        <v>25</v>
      </c>
      <c r="BA1844" s="1" t="s">
        <v>25</v>
      </c>
      <c r="BB1844" s="1" t="s">
        <v>25</v>
      </c>
      <c r="BC1844" s="1" t="s">
        <v>25</v>
      </c>
      <c r="BD1844" s="1"/>
      <c r="BE1844" s="1"/>
      <c r="BF1844" s="1"/>
      <c r="BG1844" s="1"/>
      <c r="BH1844" s="1"/>
      <c r="BI1844" s="1"/>
      <c r="BJ1844" s="1"/>
      <c r="BL1844" s="1" t="s">
        <v>25</v>
      </c>
    </row>
    <row r="1845" ht="15.75" customHeight="1">
      <c r="A1845" s="1"/>
      <c r="B1845" s="1"/>
      <c r="C1845" s="1"/>
      <c r="D1845" s="1" t="s">
        <v>25</v>
      </c>
      <c r="E1845" s="1" t="s">
        <v>25</v>
      </c>
      <c r="F1845" s="1" t="s">
        <v>25</v>
      </c>
      <c r="G1845" s="1" t="s">
        <v>25</v>
      </c>
      <c r="H1845" s="1" t="s">
        <v>25</v>
      </c>
      <c r="M1845" s="1"/>
      <c r="N1845" s="1"/>
      <c r="O1845" s="1"/>
      <c r="P1845" s="1"/>
      <c r="Q1845" s="1"/>
      <c r="S1845" s="1" t="s">
        <v>25</v>
      </c>
      <c r="T1845" s="1" t="s">
        <v>25</v>
      </c>
      <c r="U1845" s="1" t="s">
        <v>25</v>
      </c>
      <c r="V1845" s="1" t="s">
        <v>25</v>
      </c>
      <c r="W1845" s="1" t="s">
        <v>25</v>
      </c>
      <c r="Y1845" s="1" t="str">
        <f>IFERROR(__xludf.DUMMYFUNCTION("UNIQUE(S1845:W1845, TRUE)"),"")</f>
        <v/>
      </c>
      <c r="AE1845" s="1" t="str">
        <f t="shared" ref="AE1845:AI1845" si="1845">IF($A1845&lt;&gt;"", COUNTIF($D1845:$H1845, "=" &amp; Y1845),"")</f>
        <v/>
      </c>
      <c r="AF1845" s="1" t="str">
        <f t="shared" si="1845"/>
        <v/>
      </c>
      <c r="AG1845" s="1" t="str">
        <f t="shared" si="1845"/>
        <v/>
      </c>
      <c r="AH1845" s="1" t="str">
        <f t="shared" si="1845"/>
        <v/>
      </c>
      <c r="AI1845" s="1" t="str">
        <f t="shared" si="1845"/>
        <v/>
      </c>
      <c r="AJ1845" s="1" t="str">
        <f t="shared" si="3"/>
        <v/>
      </c>
      <c r="AL1845" s="1" t="str">
        <f>IFERROR(__xludf.DUMMYFUNCTION("IFERROR(TRANSPOSE(SORT(TRANSPOSE(FILTER(AE1845:AI1845, AE1845:AI1845&lt;&gt;0)),1, FALSE)))"),"")</f>
        <v/>
      </c>
      <c r="AM1845" s="1" t="str">
        <f>IFERROR(__xludf.DUMMYFUNCTION("""COMPUTED_VALUE"""),"")</f>
        <v/>
      </c>
      <c r="AN1845" s="1" t="str">
        <f>IFERROR(__xludf.DUMMYFUNCTION("""COMPUTED_VALUE"""),"")</f>
        <v/>
      </c>
      <c r="AO1845" s="1" t="str">
        <f>IFERROR(__xludf.DUMMYFUNCTION("""COMPUTED_VALUE"""),"")</f>
        <v/>
      </c>
      <c r="AP1845" s="1" t="str">
        <f>IFERROR(__xludf.DUMMYFUNCTION("""COMPUTED_VALUE"""),"")</f>
        <v/>
      </c>
      <c r="AR1845" s="1" t="s">
        <v>25</v>
      </c>
      <c r="AS1845" s="1" t="s">
        <v>25</v>
      </c>
      <c r="AT1845" s="1" t="s">
        <v>25</v>
      </c>
      <c r="AU1845" s="1" t="s">
        <v>25</v>
      </c>
      <c r="AV1845" s="1" t="s">
        <v>25</v>
      </c>
      <c r="AY1845" s="1" t="s">
        <v>25</v>
      </c>
      <c r="AZ1845" s="1" t="s">
        <v>25</v>
      </c>
      <c r="BA1845" s="1" t="s">
        <v>25</v>
      </c>
      <c r="BB1845" s="1" t="s">
        <v>25</v>
      </c>
      <c r="BC1845" s="1" t="s">
        <v>25</v>
      </c>
      <c r="BD1845" s="1"/>
      <c r="BE1845" s="1"/>
      <c r="BF1845" s="1"/>
      <c r="BG1845" s="1"/>
      <c r="BH1845" s="1"/>
      <c r="BI1845" s="1"/>
      <c r="BJ1845" s="1"/>
      <c r="BL1845" s="1" t="s">
        <v>25</v>
      </c>
    </row>
    <row r="1846" ht="15.75" customHeight="1">
      <c r="A1846" s="1"/>
      <c r="B1846" s="1"/>
      <c r="C1846" s="1"/>
      <c r="D1846" s="1" t="s">
        <v>25</v>
      </c>
      <c r="E1846" s="1" t="s">
        <v>25</v>
      </c>
      <c r="F1846" s="1" t="s">
        <v>25</v>
      </c>
      <c r="G1846" s="1" t="s">
        <v>25</v>
      </c>
      <c r="H1846" s="1" t="s">
        <v>25</v>
      </c>
      <c r="M1846" s="1"/>
      <c r="N1846" s="1"/>
      <c r="O1846" s="1"/>
      <c r="P1846" s="1"/>
      <c r="Q1846" s="1"/>
      <c r="S1846" s="1" t="s">
        <v>25</v>
      </c>
      <c r="T1846" s="1" t="s">
        <v>25</v>
      </c>
      <c r="U1846" s="1" t="s">
        <v>25</v>
      </c>
      <c r="V1846" s="1" t="s">
        <v>25</v>
      </c>
      <c r="W1846" s="1" t="s">
        <v>25</v>
      </c>
      <c r="Y1846" s="1" t="str">
        <f>IFERROR(__xludf.DUMMYFUNCTION("UNIQUE(S1846:W1846, TRUE)"),"")</f>
        <v/>
      </c>
      <c r="AE1846" s="1" t="str">
        <f t="shared" ref="AE1846:AI1846" si="1846">IF($A1846&lt;&gt;"", COUNTIF($D1846:$H1846, "=" &amp; Y1846),"")</f>
        <v/>
      </c>
      <c r="AF1846" s="1" t="str">
        <f t="shared" si="1846"/>
        <v/>
      </c>
      <c r="AG1846" s="1" t="str">
        <f t="shared" si="1846"/>
        <v/>
      </c>
      <c r="AH1846" s="1" t="str">
        <f t="shared" si="1846"/>
        <v/>
      </c>
      <c r="AI1846" s="1" t="str">
        <f t="shared" si="1846"/>
        <v/>
      </c>
      <c r="AJ1846" s="1" t="str">
        <f t="shared" si="3"/>
        <v/>
      </c>
      <c r="AL1846" s="1" t="str">
        <f>IFERROR(__xludf.DUMMYFUNCTION("IFERROR(TRANSPOSE(SORT(TRANSPOSE(FILTER(AE1846:AI1846, AE1846:AI1846&lt;&gt;0)),1, FALSE)))"),"")</f>
        <v/>
      </c>
      <c r="AM1846" s="1" t="str">
        <f>IFERROR(__xludf.DUMMYFUNCTION("""COMPUTED_VALUE"""),"")</f>
        <v/>
      </c>
      <c r="AN1846" s="1" t="str">
        <f>IFERROR(__xludf.DUMMYFUNCTION("""COMPUTED_VALUE"""),"")</f>
        <v/>
      </c>
      <c r="AO1846" s="1" t="str">
        <f>IFERROR(__xludf.DUMMYFUNCTION("""COMPUTED_VALUE"""),"")</f>
        <v/>
      </c>
      <c r="AP1846" s="1" t="str">
        <f>IFERROR(__xludf.DUMMYFUNCTION("""COMPUTED_VALUE"""),"")</f>
        <v/>
      </c>
      <c r="AR1846" s="1" t="s">
        <v>25</v>
      </c>
      <c r="AS1846" s="1" t="s">
        <v>25</v>
      </c>
      <c r="AT1846" s="1" t="s">
        <v>25</v>
      </c>
      <c r="AU1846" s="1" t="s">
        <v>25</v>
      </c>
      <c r="AV1846" s="1" t="s">
        <v>25</v>
      </c>
      <c r="AY1846" s="1" t="s">
        <v>25</v>
      </c>
      <c r="AZ1846" s="1" t="s">
        <v>25</v>
      </c>
      <c r="BA1846" s="1" t="s">
        <v>25</v>
      </c>
      <c r="BB1846" s="1" t="s">
        <v>25</v>
      </c>
      <c r="BC1846" s="1" t="s">
        <v>25</v>
      </c>
      <c r="BD1846" s="1"/>
      <c r="BE1846" s="1"/>
      <c r="BF1846" s="1"/>
      <c r="BG1846" s="1"/>
      <c r="BH1846" s="1"/>
      <c r="BI1846" s="1"/>
      <c r="BJ1846" s="1"/>
      <c r="BL1846" s="1" t="s">
        <v>25</v>
      </c>
    </row>
    <row r="1847" ht="15.75" customHeight="1">
      <c r="A1847" s="1"/>
      <c r="B1847" s="1"/>
      <c r="C1847" s="1"/>
      <c r="D1847" s="1" t="s">
        <v>25</v>
      </c>
      <c r="E1847" s="1" t="s">
        <v>25</v>
      </c>
      <c r="F1847" s="1" t="s">
        <v>25</v>
      </c>
      <c r="G1847" s="1" t="s">
        <v>25</v>
      </c>
      <c r="H1847" s="1" t="s">
        <v>25</v>
      </c>
      <c r="M1847" s="1"/>
      <c r="N1847" s="1"/>
      <c r="O1847" s="1"/>
      <c r="P1847" s="1"/>
      <c r="Q1847" s="1"/>
      <c r="S1847" s="1" t="s">
        <v>25</v>
      </c>
      <c r="T1847" s="1" t="s">
        <v>25</v>
      </c>
      <c r="U1847" s="1" t="s">
        <v>25</v>
      </c>
      <c r="V1847" s="1" t="s">
        <v>25</v>
      </c>
      <c r="W1847" s="1" t="s">
        <v>25</v>
      </c>
      <c r="Y1847" s="1" t="str">
        <f>IFERROR(__xludf.DUMMYFUNCTION("UNIQUE(S1847:W1847, TRUE)"),"")</f>
        <v/>
      </c>
      <c r="AE1847" s="1" t="str">
        <f t="shared" ref="AE1847:AI1847" si="1847">IF($A1847&lt;&gt;"", COUNTIF($D1847:$H1847, "=" &amp; Y1847),"")</f>
        <v/>
      </c>
      <c r="AF1847" s="1" t="str">
        <f t="shared" si="1847"/>
        <v/>
      </c>
      <c r="AG1847" s="1" t="str">
        <f t="shared" si="1847"/>
        <v/>
      </c>
      <c r="AH1847" s="1" t="str">
        <f t="shared" si="1847"/>
        <v/>
      </c>
      <c r="AI1847" s="1" t="str">
        <f t="shared" si="1847"/>
        <v/>
      </c>
      <c r="AJ1847" s="1" t="str">
        <f t="shared" si="3"/>
        <v/>
      </c>
      <c r="AL1847" s="1" t="str">
        <f>IFERROR(__xludf.DUMMYFUNCTION("IFERROR(TRANSPOSE(SORT(TRANSPOSE(FILTER(AE1847:AI1847, AE1847:AI1847&lt;&gt;0)),1, FALSE)))"),"")</f>
        <v/>
      </c>
      <c r="AM1847" s="1" t="str">
        <f>IFERROR(__xludf.DUMMYFUNCTION("""COMPUTED_VALUE"""),"")</f>
        <v/>
      </c>
      <c r="AN1847" s="1" t="str">
        <f>IFERROR(__xludf.DUMMYFUNCTION("""COMPUTED_VALUE"""),"")</f>
        <v/>
      </c>
      <c r="AO1847" s="1" t="str">
        <f>IFERROR(__xludf.DUMMYFUNCTION("""COMPUTED_VALUE"""),"")</f>
        <v/>
      </c>
      <c r="AP1847" s="1" t="str">
        <f>IFERROR(__xludf.DUMMYFUNCTION("""COMPUTED_VALUE"""),"")</f>
        <v/>
      </c>
      <c r="AR1847" s="1" t="s">
        <v>25</v>
      </c>
      <c r="AS1847" s="1" t="s">
        <v>25</v>
      </c>
      <c r="AT1847" s="1" t="s">
        <v>25</v>
      </c>
      <c r="AU1847" s="1" t="s">
        <v>25</v>
      </c>
      <c r="AV1847" s="1" t="s">
        <v>25</v>
      </c>
      <c r="AY1847" s="1" t="s">
        <v>25</v>
      </c>
      <c r="AZ1847" s="1" t="s">
        <v>25</v>
      </c>
      <c r="BA1847" s="1" t="s">
        <v>25</v>
      </c>
      <c r="BB1847" s="1" t="s">
        <v>25</v>
      </c>
      <c r="BC1847" s="1" t="s">
        <v>25</v>
      </c>
      <c r="BD1847" s="1"/>
      <c r="BE1847" s="1"/>
      <c r="BF1847" s="1"/>
      <c r="BG1847" s="1"/>
      <c r="BH1847" s="1"/>
      <c r="BI1847" s="1"/>
      <c r="BJ1847" s="1"/>
      <c r="BL1847" s="1" t="s">
        <v>25</v>
      </c>
    </row>
    <row r="1848" ht="15.75" customHeight="1">
      <c r="A1848" s="1"/>
      <c r="B1848" s="1"/>
      <c r="C1848" s="1"/>
      <c r="D1848" s="1" t="s">
        <v>25</v>
      </c>
      <c r="E1848" s="1" t="s">
        <v>25</v>
      </c>
      <c r="F1848" s="1" t="s">
        <v>25</v>
      </c>
      <c r="G1848" s="1" t="s">
        <v>25</v>
      </c>
      <c r="H1848" s="1" t="s">
        <v>25</v>
      </c>
      <c r="M1848" s="1"/>
      <c r="N1848" s="1"/>
      <c r="O1848" s="1"/>
      <c r="P1848" s="1"/>
      <c r="Q1848" s="1"/>
      <c r="S1848" s="1" t="s">
        <v>25</v>
      </c>
      <c r="T1848" s="1" t="s">
        <v>25</v>
      </c>
      <c r="U1848" s="1" t="s">
        <v>25</v>
      </c>
      <c r="V1848" s="1" t="s">
        <v>25</v>
      </c>
      <c r="W1848" s="1" t="s">
        <v>25</v>
      </c>
      <c r="Y1848" s="1" t="str">
        <f>IFERROR(__xludf.DUMMYFUNCTION("UNIQUE(S1848:W1848, TRUE)"),"")</f>
        <v/>
      </c>
      <c r="AE1848" s="1" t="str">
        <f t="shared" ref="AE1848:AI1848" si="1848">IF($A1848&lt;&gt;"", COUNTIF($D1848:$H1848, "=" &amp; Y1848),"")</f>
        <v/>
      </c>
      <c r="AF1848" s="1" t="str">
        <f t="shared" si="1848"/>
        <v/>
      </c>
      <c r="AG1848" s="1" t="str">
        <f t="shared" si="1848"/>
        <v/>
      </c>
      <c r="AH1848" s="1" t="str">
        <f t="shared" si="1848"/>
        <v/>
      </c>
      <c r="AI1848" s="1" t="str">
        <f t="shared" si="1848"/>
        <v/>
      </c>
      <c r="AJ1848" s="1" t="str">
        <f t="shared" si="3"/>
        <v/>
      </c>
      <c r="AL1848" s="1" t="str">
        <f>IFERROR(__xludf.DUMMYFUNCTION("IFERROR(TRANSPOSE(SORT(TRANSPOSE(FILTER(AE1848:AI1848, AE1848:AI1848&lt;&gt;0)),1, FALSE)))"),"")</f>
        <v/>
      </c>
      <c r="AM1848" s="1" t="str">
        <f>IFERROR(__xludf.DUMMYFUNCTION("""COMPUTED_VALUE"""),"")</f>
        <v/>
      </c>
      <c r="AN1848" s="1" t="str">
        <f>IFERROR(__xludf.DUMMYFUNCTION("""COMPUTED_VALUE"""),"")</f>
        <v/>
      </c>
      <c r="AO1848" s="1" t="str">
        <f>IFERROR(__xludf.DUMMYFUNCTION("""COMPUTED_VALUE"""),"")</f>
        <v/>
      </c>
      <c r="AP1848" s="1" t="str">
        <f>IFERROR(__xludf.DUMMYFUNCTION("""COMPUTED_VALUE"""),"")</f>
        <v/>
      </c>
      <c r="AR1848" s="1" t="s">
        <v>25</v>
      </c>
      <c r="AS1848" s="1" t="s">
        <v>25</v>
      </c>
      <c r="AT1848" s="1" t="s">
        <v>25</v>
      </c>
      <c r="AU1848" s="1" t="s">
        <v>25</v>
      </c>
      <c r="AV1848" s="1" t="s">
        <v>25</v>
      </c>
      <c r="AY1848" s="1" t="s">
        <v>25</v>
      </c>
      <c r="AZ1848" s="1" t="s">
        <v>25</v>
      </c>
      <c r="BA1848" s="1" t="s">
        <v>25</v>
      </c>
      <c r="BB1848" s="1" t="s">
        <v>25</v>
      </c>
      <c r="BC1848" s="1" t="s">
        <v>25</v>
      </c>
      <c r="BD1848" s="1"/>
      <c r="BE1848" s="1"/>
      <c r="BF1848" s="1"/>
      <c r="BG1848" s="1"/>
      <c r="BH1848" s="1"/>
      <c r="BI1848" s="1"/>
      <c r="BJ1848" s="1"/>
      <c r="BL1848" s="1" t="s">
        <v>25</v>
      </c>
    </row>
    <row r="1849" ht="15.75" customHeight="1">
      <c r="A1849" s="1"/>
      <c r="B1849" s="1"/>
      <c r="C1849" s="1"/>
      <c r="D1849" s="1" t="s">
        <v>25</v>
      </c>
      <c r="E1849" s="1" t="s">
        <v>25</v>
      </c>
      <c r="F1849" s="1" t="s">
        <v>25</v>
      </c>
      <c r="G1849" s="1" t="s">
        <v>25</v>
      </c>
      <c r="H1849" s="1" t="s">
        <v>25</v>
      </c>
      <c r="M1849" s="1"/>
      <c r="N1849" s="1"/>
      <c r="O1849" s="1"/>
      <c r="P1849" s="1"/>
      <c r="Q1849" s="1"/>
      <c r="S1849" s="1" t="s">
        <v>25</v>
      </c>
      <c r="T1849" s="1" t="s">
        <v>25</v>
      </c>
      <c r="U1849" s="1" t="s">
        <v>25</v>
      </c>
      <c r="V1849" s="1" t="s">
        <v>25</v>
      </c>
      <c r="W1849" s="1" t="s">
        <v>25</v>
      </c>
      <c r="Y1849" s="1" t="str">
        <f>IFERROR(__xludf.DUMMYFUNCTION("UNIQUE(S1849:W1849, TRUE)"),"")</f>
        <v/>
      </c>
      <c r="AE1849" s="1" t="str">
        <f t="shared" ref="AE1849:AI1849" si="1849">IF($A1849&lt;&gt;"", COUNTIF($D1849:$H1849, "=" &amp; Y1849),"")</f>
        <v/>
      </c>
      <c r="AF1849" s="1" t="str">
        <f t="shared" si="1849"/>
        <v/>
      </c>
      <c r="AG1849" s="1" t="str">
        <f t="shared" si="1849"/>
        <v/>
      </c>
      <c r="AH1849" s="1" t="str">
        <f t="shared" si="1849"/>
        <v/>
      </c>
      <c r="AI1849" s="1" t="str">
        <f t="shared" si="1849"/>
        <v/>
      </c>
      <c r="AJ1849" s="1" t="str">
        <f t="shared" si="3"/>
        <v/>
      </c>
      <c r="AL1849" s="1" t="str">
        <f>IFERROR(__xludf.DUMMYFUNCTION("IFERROR(TRANSPOSE(SORT(TRANSPOSE(FILTER(AE1849:AI1849, AE1849:AI1849&lt;&gt;0)),1, FALSE)))"),"")</f>
        <v/>
      </c>
      <c r="AM1849" s="1" t="str">
        <f>IFERROR(__xludf.DUMMYFUNCTION("""COMPUTED_VALUE"""),"")</f>
        <v/>
      </c>
      <c r="AN1849" s="1" t="str">
        <f>IFERROR(__xludf.DUMMYFUNCTION("""COMPUTED_VALUE"""),"")</f>
        <v/>
      </c>
      <c r="AO1849" s="1" t="str">
        <f>IFERROR(__xludf.DUMMYFUNCTION("""COMPUTED_VALUE"""),"")</f>
        <v/>
      </c>
      <c r="AP1849" s="1" t="str">
        <f>IFERROR(__xludf.DUMMYFUNCTION("""COMPUTED_VALUE"""),"")</f>
        <v/>
      </c>
      <c r="AR1849" s="1" t="s">
        <v>25</v>
      </c>
      <c r="AS1849" s="1" t="s">
        <v>25</v>
      </c>
      <c r="AT1849" s="1" t="s">
        <v>25</v>
      </c>
      <c r="AU1849" s="1" t="s">
        <v>25</v>
      </c>
      <c r="AV1849" s="1" t="s">
        <v>25</v>
      </c>
      <c r="AY1849" s="1" t="s">
        <v>25</v>
      </c>
      <c r="AZ1849" s="1" t="s">
        <v>25</v>
      </c>
      <c r="BA1849" s="1" t="s">
        <v>25</v>
      </c>
      <c r="BB1849" s="1" t="s">
        <v>25</v>
      </c>
      <c r="BC1849" s="1" t="s">
        <v>25</v>
      </c>
      <c r="BD1849" s="1"/>
      <c r="BE1849" s="1"/>
      <c r="BF1849" s="1"/>
      <c r="BG1849" s="1"/>
      <c r="BH1849" s="1"/>
      <c r="BI1849" s="1"/>
      <c r="BJ1849" s="1"/>
      <c r="BL1849" s="1" t="s">
        <v>25</v>
      </c>
    </row>
    <row r="1850" ht="15.75" customHeight="1">
      <c r="A1850" s="1"/>
      <c r="B1850" s="1"/>
      <c r="C1850" s="1"/>
      <c r="D1850" s="1" t="s">
        <v>25</v>
      </c>
      <c r="E1850" s="1" t="s">
        <v>25</v>
      </c>
      <c r="F1850" s="1" t="s">
        <v>25</v>
      </c>
      <c r="G1850" s="1" t="s">
        <v>25</v>
      </c>
      <c r="H1850" s="1" t="s">
        <v>25</v>
      </c>
      <c r="M1850" s="1"/>
      <c r="N1850" s="1"/>
      <c r="O1850" s="1"/>
      <c r="P1850" s="1"/>
      <c r="Q1850" s="1"/>
      <c r="S1850" s="1" t="s">
        <v>25</v>
      </c>
      <c r="T1850" s="1" t="s">
        <v>25</v>
      </c>
      <c r="U1850" s="1" t="s">
        <v>25</v>
      </c>
      <c r="V1850" s="1" t="s">
        <v>25</v>
      </c>
      <c r="W1850" s="1" t="s">
        <v>25</v>
      </c>
      <c r="Y1850" s="1" t="str">
        <f>IFERROR(__xludf.DUMMYFUNCTION("UNIQUE(S1850:W1850, TRUE)"),"")</f>
        <v/>
      </c>
      <c r="AE1850" s="1" t="str">
        <f t="shared" ref="AE1850:AI1850" si="1850">IF($A1850&lt;&gt;"", COUNTIF($D1850:$H1850, "=" &amp; Y1850),"")</f>
        <v/>
      </c>
      <c r="AF1850" s="1" t="str">
        <f t="shared" si="1850"/>
        <v/>
      </c>
      <c r="AG1850" s="1" t="str">
        <f t="shared" si="1850"/>
        <v/>
      </c>
      <c r="AH1850" s="1" t="str">
        <f t="shared" si="1850"/>
        <v/>
      </c>
      <c r="AI1850" s="1" t="str">
        <f t="shared" si="1850"/>
        <v/>
      </c>
      <c r="AJ1850" s="1" t="str">
        <f t="shared" si="3"/>
        <v/>
      </c>
      <c r="AL1850" s="1" t="str">
        <f>IFERROR(__xludf.DUMMYFUNCTION("IFERROR(TRANSPOSE(SORT(TRANSPOSE(FILTER(AE1850:AI1850, AE1850:AI1850&lt;&gt;0)),1, FALSE)))"),"")</f>
        <v/>
      </c>
      <c r="AM1850" s="1" t="str">
        <f>IFERROR(__xludf.DUMMYFUNCTION("""COMPUTED_VALUE"""),"")</f>
        <v/>
      </c>
      <c r="AN1850" s="1" t="str">
        <f>IFERROR(__xludf.DUMMYFUNCTION("""COMPUTED_VALUE"""),"")</f>
        <v/>
      </c>
      <c r="AO1850" s="1" t="str">
        <f>IFERROR(__xludf.DUMMYFUNCTION("""COMPUTED_VALUE"""),"")</f>
        <v/>
      </c>
      <c r="AP1850" s="1" t="str">
        <f>IFERROR(__xludf.DUMMYFUNCTION("""COMPUTED_VALUE"""),"")</f>
        <v/>
      </c>
      <c r="AR1850" s="1" t="s">
        <v>25</v>
      </c>
      <c r="AS1850" s="1" t="s">
        <v>25</v>
      </c>
      <c r="AT1850" s="1" t="s">
        <v>25</v>
      </c>
      <c r="AU1850" s="1" t="s">
        <v>25</v>
      </c>
      <c r="AV1850" s="1" t="s">
        <v>25</v>
      </c>
      <c r="AY1850" s="1" t="s">
        <v>25</v>
      </c>
      <c r="AZ1850" s="1" t="s">
        <v>25</v>
      </c>
      <c r="BA1850" s="1" t="s">
        <v>25</v>
      </c>
      <c r="BB1850" s="1" t="s">
        <v>25</v>
      </c>
      <c r="BC1850" s="1" t="s">
        <v>25</v>
      </c>
      <c r="BD1850" s="1"/>
      <c r="BE1850" s="1"/>
      <c r="BF1850" s="1"/>
      <c r="BG1850" s="1"/>
      <c r="BH1850" s="1"/>
      <c r="BI1850" s="1"/>
      <c r="BJ1850" s="1"/>
      <c r="BL1850" s="1" t="s">
        <v>25</v>
      </c>
    </row>
    <row r="1851" ht="15.75" customHeight="1">
      <c r="A1851" s="1"/>
      <c r="B1851" s="1"/>
      <c r="C1851" s="1"/>
      <c r="D1851" s="1" t="s">
        <v>25</v>
      </c>
      <c r="E1851" s="1" t="s">
        <v>25</v>
      </c>
      <c r="F1851" s="1" t="s">
        <v>25</v>
      </c>
      <c r="G1851" s="1" t="s">
        <v>25</v>
      </c>
      <c r="H1851" s="1" t="s">
        <v>25</v>
      </c>
      <c r="M1851" s="1"/>
      <c r="N1851" s="1"/>
      <c r="O1851" s="1"/>
      <c r="P1851" s="1"/>
      <c r="Q1851" s="1"/>
      <c r="S1851" s="1" t="s">
        <v>25</v>
      </c>
      <c r="T1851" s="1" t="s">
        <v>25</v>
      </c>
      <c r="U1851" s="1" t="s">
        <v>25</v>
      </c>
      <c r="V1851" s="1" t="s">
        <v>25</v>
      </c>
      <c r="W1851" s="1" t="s">
        <v>25</v>
      </c>
      <c r="Y1851" s="1" t="str">
        <f>IFERROR(__xludf.DUMMYFUNCTION("UNIQUE(S1851:W1851, TRUE)"),"")</f>
        <v/>
      </c>
      <c r="AE1851" s="1" t="str">
        <f t="shared" ref="AE1851:AI1851" si="1851">IF($A1851&lt;&gt;"", COUNTIF($D1851:$H1851, "=" &amp; Y1851),"")</f>
        <v/>
      </c>
      <c r="AF1851" s="1" t="str">
        <f t="shared" si="1851"/>
        <v/>
      </c>
      <c r="AG1851" s="1" t="str">
        <f t="shared" si="1851"/>
        <v/>
      </c>
      <c r="AH1851" s="1" t="str">
        <f t="shared" si="1851"/>
        <v/>
      </c>
      <c r="AI1851" s="1" t="str">
        <f t="shared" si="1851"/>
        <v/>
      </c>
      <c r="AJ1851" s="1" t="str">
        <f t="shared" si="3"/>
        <v/>
      </c>
      <c r="AL1851" s="1" t="str">
        <f>IFERROR(__xludf.DUMMYFUNCTION("IFERROR(TRANSPOSE(SORT(TRANSPOSE(FILTER(AE1851:AI1851, AE1851:AI1851&lt;&gt;0)),1, FALSE)))"),"")</f>
        <v/>
      </c>
      <c r="AM1851" s="1" t="str">
        <f>IFERROR(__xludf.DUMMYFUNCTION("""COMPUTED_VALUE"""),"")</f>
        <v/>
      </c>
      <c r="AN1851" s="1" t="str">
        <f>IFERROR(__xludf.DUMMYFUNCTION("""COMPUTED_VALUE"""),"")</f>
        <v/>
      </c>
      <c r="AO1851" s="1" t="str">
        <f>IFERROR(__xludf.DUMMYFUNCTION("""COMPUTED_VALUE"""),"")</f>
        <v/>
      </c>
      <c r="AP1851" s="1" t="str">
        <f>IFERROR(__xludf.DUMMYFUNCTION("""COMPUTED_VALUE"""),"")</f>
        <v/>
      </c>
      <c r="AR1851" s="1" t="s">
        <v>25</v>
      </c>
      <c r="AS1851" s="1" t="s">
        <v>25</v>
      </c>
      <c r="AT1851" s="1" t="s">
        <v>25</v>
      </c>
      <c r="AU1851" s="1" t="s">
        <v>25</v>
      </c>
      <c r="AV1851" s="1" t="s">
        <v>25</v>
      </c>
      <c r="AY1851" s="1" t="s">
        <v>25</v>
      </c>
      <c r="AZ1851" s="1" t="s">
        <v>25</v>
      </c>
      <c r="BA1851" s="1" t="s">
        <v>25</v>
      </c>
      <c r="BB1851" s="1" t="s">
        <v>25</v>
      </c>
      <c r="BC1851" s="1" t="s">
        <v>25</v>
      </c>
      <c r="BD1851" s="1"/>
      <c r="BE1851" s="1"/>
      <c r="BF1851" s="1"/>
      <c r="BG1851" s="1"/>
      <c r="BH1851" s="1"/>
      <c r="BI1851" s="1"/>
      <c r="BJ1851" s="1"/>
      <c r="BL1851" s="1" t="s">
        <v>25</v>
      </c>
    </row>
    <row r="1852" ht="15.75" customHeight="1">
      <c r="A1852" s="1"/>
      <c r="B1852" s="1"/>
      <c r="C1852" s="1"/>
      <c r="D1852" s="1" t="s">
        <v>25</v>
      </c>
      <c r="E1852" s="1" t="s">
        <v>25</v>
      </c>
      <c r="F1852" s="1" t="s">
        <v>25</v>
      </c>
      <c r="G1852" s="1" t="s">
        <v>25</v>
      </c>
      <c r="H1852" s="1" t="s">
        <v>25</v>
      </c>
      <c r="M1852" s="1"/>
      <c r="N1852" s="1"/>
      <c r="O1852" s="1"/>
      <c r="P1852" s="1"/>
      <c r="Q1852" s="1"/>
      <c r="S1852" s="1" t="s">
        <v>25</v>
      </c>
      <c r="T1852" s="1" t="s">
        <v>25</v>
      </c>
      <c r="U1852" s="1" t="s">
        <v>25</v>
      </c>
      <c r="V1852" s="1" t="s">
        <v>25</v>
      </c>
      <c r="W1852" s="1" t="s">
        <v>25</v>
      </c>
      <c r="Y1852" s="1" t="str">
        <f>IFERROR(__xludf.DUMMYFUNCTION("UNIQUE(S1852:W1852, TRUE)"),"")</f>
        <v/>
      </c>
      <c r="AE1852" s="1" t="str">
        <f t="shared" ref="AE1852:AI1852" si="1852">IF($A1852&lt;&gt;"", COUNTIF($D1852:$H1852, "=" &amp; Y1852),"")</f>
        <v/>
      </c>
      <c r="AF1852" s="1" t="str">
        <f t="shared" si="1852"/>
        <v/>
      </c>
      <c r="AG1852" s="1" t="str">
        <f t="shared" si="1852"/>
        <v/>
      </c>
      <c r="AH1852" s="1" t="str">
        <f t="shared" si="1852"/>
        <v/>
      </c>
      <c r="AI1852" s="1" t="str">
        <f t="shared" si="1852"/>
        <v/>
      </c>
      <c r="AJ1852" s="1" t="str">
        <f t="shared" si="3"/>
        <v/>
      </c>
      <c r="AL1852" s="1" t="str">
        <f>IFERROR(__xludf.DUMMYFUNCTION("IFERROR(TRANSPOSE(SORT(TRANSPOSE(FILTER(AE1852:AI1852, AE1852:AI1852&lt;&gt;0)),1, FALSE)))"),"")</f>
        <v/>
      </c>
      <c r="AM1852" s="1" t="str">
        <f>IFERROR(__xludf.DUMMYFUNCTION("""COMPUTED_VALUE"""),"")</f>
        <v/>
      </c>
      <c r="AN1852" s="1" t="str">
        <f>IFERROR(__xludf.DUMMYFUNCTION("""COMPUTED_VALUE"""),"")</f>
        <v/>
      </c>
      <c r="AO1852" s="1" t="str">
        <f>IFERROR(__xludf.DUMMYFUNCTION("""COMPUTED_VALUE"""),"")</f>
        <v/>
      </c>
      <c r="AP1852" s="1" t="str">
        <f>IFERROR(__xludf.DUMMYFUNCTION("""COMPUTED_VALUE"""),"")</f>
        <v/>
      </c>
      <c r="AR1852" s="1" t="s">
        <v>25</v>
      </c>
      <c r="AS1852" s="1" t="s">
        <v>25</v>
      </c>
      <c r="AT1852" s="1" t="s">
        <v>25</v>
      </c>
      <c r="AU1852" s="1" t="s">
        <v>25</v>
      </c>
      <c r="AV1852" s="1" t="s">
        <v>25</v>
      </c>
      <c r="AY1852" s="1" t="s">
        <v>25</v>
      </c>
      <c r="AZ1852" s="1" t="s">
        <v>25</v>
      </c>
      <c r="BA1852" s="1" t="s">
        <v>25</v>
      </c>
      <c r="BB1852" s="1" t="s">
        <v>25</v>
      </c>
      <c r="BC1852" s="1" t="s">
        <v>25</v>
      </c>
      <c r="BD1852" s="1"/>
      <c r="BE1852" s="1"/>
      <c r="BF1852" s="1"/>
      <c r="BG1852" s="1"/>
      <c r="BH1852" s="1"/>
      <c r="BI1852" s="1"/>
      <c r="BJ1852" s="1"/>
      <c r="BL1852" s="1" t="s">
        <v>25</v>
      </c>
    </row>
    <row r="1853" ht="15.75" customHeight="1">
      <c r="A1853" s="1"/>
      <c r="B1853" s="1"/>
      <c r="C1853" s="1"/>
      <c r="D1853" s="1" t="s">
        <v>25</v>
      </c>
      <c r="E1853" s="1" t="s">
        <v>25</v>
      </c>
      <c r="F1853" s="1" t="s">
        <v>25</v>
      </c>
      <c r="G1853" s="1" t="s">
        <v>25</v>
      </c>
      <c r="H1853" s="1" t="s">
        <v>25</v>
      </c>
      <c r="M1853" s="1"/>
      <c r="N1853" s="1"/>
      <c r="O1853" s="1"/>
      <c r="P1853" s="1"/>
      <c r="Q1853" s="1"/>
      <c r="S1853" s="1" t="s">
        <v>25</v>
      </c>
      <c r="T1853" s="1" t="s">
        <v>25</v>
      </c>
      <c r="U1853" s="1" t="s">
        <v>25</v>
      </c>
      <c r="V1853" s="1" t="s">
        <v>25</v>
      </c>
      <c r="W1853" s="1" t="s">
        <v>25</v>
      </c>
      <c r="Y1853" s="1" t="str">
        <f>IFERROR(__xludf.DUMMYFUNCTION("UNIQUE(S1853:W1853, TRUE)"),"")</f>
        <v/>
      </c>
      <c r="AE1853" s="1" t="str">
        <f t="shared" ref="AE1853:AI1853" si="1853">IF($A1853&lt;&gt;"", COUNTIF($D1853:$H1853, "=" &amp; Y1853),"")</f>
        <v/>
      </c>
      <c r="AF1853" s="1" t="str">
        <f t="shared" si="1853"/>
        <v/>
      </c>
      <c r="AG1853" s="1" t="str">
        <f t="shared" si="1853"/>
        <v/>
      </c>
      <c r="AH1853" s="1" t="str">
        <f t="shared" si="1853"/>
        <v/>
      </c>
      <c r="AI1853" s="1" t="str">
        <f t="shared" si="1853"/>
        <v/>
      </c>
      <c r="AJ1853" s="1" t="str">
        <f t="shared" si="3"/>
        <v/>
      </c>
      <c r="AL1853" s="1" t="str">
        <f>IFERROR(__xludf.DUMMYFUNCTION("IFERROR(TRANSPOSE(SORT(TRANSPOSE(FILTER(AE1853:AI1853, AE1853:AI1853&lt;&gt;0)),1, FALSE)))"),"")</f>
        <v/>
      </c>
      <c r="AM1853" s="1" t="str">
        <f>IFERROR(__xludf.DUMMYFUNCTION("""COMPUTED_VALUE"""),"")</f>
        <v/>
      </c>
      <c r="AN1853" s="1" t="str">
        <f>IFERROR(__xludf.DUMMYFUNCTION("""COMPUTED_VALUE"""),"")</f>
        <v/>
      </c>
      <c r="AO1853" s="1" t="str">
        <f>IFERROR(__xludf.DUMMYFUNCTION("""COMPUTED_VALUE"""),"")</f>
        <v/>
      </c>
      <c r="AP1853" s="1" t="str">
        <f>IFERROR(__xludf.DUMMYFUNCTION("""COMPUTED_VALUE"""),"")</f>
        <v/>
      </c>
      <c r="AR1853" s="1" t="s">
        <v>25</v>
      </c>
      <c r="AS1853" s="1" t="s">
        <v>25</v>
      </c>
      <c r="AT1853" s="1" t="s">
        <v>25</v>
      </c>
      <c r="AU1853" s="1" t="s">
        <v>25</v>
      </c>
      <c r="AV1853" s="1" t="s">
        <v>25</v>
      </c>
      <c r="AY1853" s="1" t="s">
        <v>25</v>
      </c>
      <c r="AZ1853" s="1" t="s">
        <v>25</v>
      </c>
      <c r="BA1853" s="1" t="s">
        <v>25</v>
      </c>
      <c r="BB1853" s="1" t="s">
        <v>25</v>
      </c>
      <c r="BC1853" s="1" t="s">
        <v>25</v>
      </c>
      <c r="BD1853" s="1"/>
      <c r="BE1853" s="1"/>
      <c r="BF1853" s="1"/>
      <c r="BG1853" s="1"/>
      <c r="BH1853" s="1"/>
      <c r="BI1853" s="1"/>
      <c r="BJ1853" s="1"/>
      <c r="BL1853" s="1" t="s">
        <v>25</v>
      </c>
    </row>
    <row r="1854" ht="15.75" customHeight="1">
      <c r="A1854" s="1"/>
      <c r="B1854" s="1"/>
      <c r="C1854" s="1"/>
      <c r="D1854" s="1" t="s">
        <v>25</v>
      </c>
      <c r="E1854" s="1" t="s">
        <v>25</v>
      </c>
      <c r="F1854" s="1" t="s">
        <v>25</v>
      </c>
      <c r="G1854" s="1" t="s">
        <v>25</v>
      </c>
      <c r="H1854" s="1" t="s">
        <v>25</v>
      </c>
      <c r="M1854" s="1"/>
      <c r="N1854" s="1"/>
      <c r="O1854" s="1"/>
      <c r="P1854" s="1"/>
      <c r="Q1854" s="1"/>
      <c r="S1854" s="1" t="s">
        <v>25</v>
      </c>
      <c r="T1854" s="1" t="s">
        <v>25</v>
      </c>
      <c r="U1854" s="1" t="s">
        <v>25</v>
      </c>
      <c r="V1854" s="1" t="s">
        <v>25</v>
      </c>
      <c r="W1854" s="1" t="s">
        <v>25</v>
      </c>
      <c r="Y1854" s="1" t="str">
        <f>IFERROR(__xludf.DUMMYFUNCTION("UNIQUE(S1854:W1854, TRUE)"),"")</f>
        <v/>
      </c>
      <c r="AE1854" s="1" t="str">
        <f t="shared" ref="AE1854:AI1854" si="1854">IF($A1854&lt;&gt;"", COUNTIF($D1854:$H1854, "=" &amp; Y1854),"")</f>
        <v/>
      </c>
      <c r="AF1854" s="1" t="str">
        <f t="shared" si="1854"/>
        <v/>
      </c>
      <c r="AG1854" s="1" t="str">
        <f t="shared" si="1854"/>
        <v/>
      </c>
      <c r="AH1854" s="1" t="str">
        <f t="shared" si="1854"/>
        <v/>
      </c>
      <c r="AI1854" s="1" t="str">
        <f t="shared" si="1854"/>
        <v/>
      </c>
      <c r="AJ1854" s="1" t="str">
        <f t="shared" si="3"/>
        <v/>
      </c>
      <c r="AL1854" s="1" t="str">
        <f>IFERROR(__xludf.DUMMYFUNCTION("IFERROR(TRANSPOSE(SORT(TRANSPOSE(FILTER(AE1854:AI1854, AE1854:AI1854&lt;&gt;0)),1, FALSE)))"),"")</f>
        <v/>
      </c>
      <c r="AM1854" s="1" t="str">
        <f>IFERROR(__xludf.DUMMYFUNCTION("""COMPUTED_VALUE"""),"")</f>
        <v/>
      </c>
      <c r="AN1854" s="1" t="str">
        <f>IFERROR(__xludf.DUMMYFUNCTION("""COMPUTED_VALUE"""),"")</f>
        <v/>
      </c>
      <c r="AO1854" s="1" t="str">
        <f>IFERROR(__xludf.DUMMYFUNCTION("""COMPUTED_VALUE"""),"")</f>
        <v/>
      </c>
      <c r="AP1854" s="1" t="str">
        <f>IFERROR(__xludf.DUMMYFUNCTION("""COMPUTED_VALUE"""),"")</f>
        <v/>
      </c>
      <c r="AR1854" s="1" t="s">
        <v>25</v>
      </c>
      <c r="AS1854" s="1" t="s">
        <v>25</v>
      </c>
      <c r="AT1854" s="1" t="s">
        <v>25</v>
      </c>
      <c r="AU1854" s="1" t="s">
        <v>25</v>
      </c>
      <c r="AV1854" s="1" t="s">
        <v>25</v>
      </c>
      <c r="AY1854" s="1" t="s">
        <v>25</v>
      </c>
      <c r="AZ1854" s="1" t="s">
        <v>25</v>
      </c>
      <c r="BA1854" s="1" t="s">
        <v>25</v>
      </c>
      <c r="BB1854" s="1" t="s">
        <v>25</v>
      </c>
      <c r="BC1854" s="1" t="s">
        <v>25</v>
      </c>
      <c r="BD1854" s="1"/>
      <c r="BE1854" s="1"/>
      <c r="BF1854" s="1"/>
      <c r="BG1854" s="1"/>
      <c r="BH1854" s="1"/>
      <c r="BI1854" s="1"/>
      <c r="BJ1854" s="1"/>
      <c r="BL1854" s="1" t="s">
        <v>25</v>
      </c>
    </row>
    <row r="1855" ht="15.75" customHeight="1">
      <c r="A1855" s="1"/>
      <c r="B1855" s="1"/>
      <c r="C1855" s="1"/>
      <c r="D1855" s="1" t="s">
        <v>25</v>
      </c>
      <c r="E1855" s="1" t="s">
        <v>25</v>
      </c>
      <c r="F1855" s="1" t="s">
        <v>25</v>
      </c>
      <c r="G1855" s="1" t="s">
        <v>25</v>
      </c>
      <c r="H1855" s="1" t="s">
        <v>25</v>
      </c>
      <c r="M1855" s="1"/>
      <c r="N1855" s="1"/>
      <c r="O1855" s="1"/>
      <c r="P1855" s="1"/>
      <c r="Q1855" s="1"/>
      <c r="S1855" s="1" t="s">
        <v>25</v>
      </c>
      <c r="T1855" s="1" t="s">
        <v>25</v>
      </c>
      <c r="U1855" s="1" t="s">
        <v>25</v>
      </c>
      <c r="V1855" s="1" t="s">
        <v>25</v>
      </c>
      <c r="W1855" s="1" t="s">
        <v>25</v>
      </c>
      <c r="Y1855" s="1" t="str">
        <f>IFERROR(__xludf.DUMMYFUNCTION("UNIQUE(S1855:W1855, TRUE)"),"")</f>
        <v/>
      </c>
      <c r="AE1855" s="1" t="str">
        <f t="shared" ref="AE1855:AI1855" si="1855">IF($A1855&lt;&gt;"", COUNTIF($D1855:$H1855, "=" &amp; Y1855),"")</f>
        <v/>
      </c>
      <c r="AF1855" s="1" t="str">
        <f t="shared" si="1855"/>
        <v/>
      </c>
      <c r="AG1855" s="1" t="str">
        <f t="shared" si="1855"/>
        <v/>
      </c>
      <c r="AH1855" s="1" t="str">
        <f t="shared" si="1855"/>
        <v/>
      </c>
      <c r="AI1855" s="1" t="str">
        <f t="shared" si="1855"/>
        <v/>
      </c>
      <c r="AJ1855" s="1" t="str">
        <f t="shared" si="3"/>
        <v/>
      </c>
      <c r="AL1855" s="1" t="str">
        <f>IFERROR(__xludf.DUMMYFUNCTION("IFERROR(TRANSPOSE(SORT(TRANSPOSE(FILTER(AE1855:AI1855, AE1855:AI1855&lt;&gt;0)),1, FALSE)))"),"")</f>
        <v/>
      </c>
      <c r="AM1855" s="1" t="str">
        <f>IFERROR(__xludf.DUMMYFUNCTION("""COMPUTED_VALUE"""),"")</f>
        <v/>
      </c>
      <c r="AN1855" s="1" t="str">
        <f>IFERROR(__xludf.DUMMYFUNCTION("""COMPUTED_VALUE"""),"")</f>
        <v/>
      </c>
      <c r="AO1855" s="1" t="str">
        <f>IFERROR(__xludf.DUMMYFUNCTION("""COMPUTED_VALUE"""),"")</f>
        <v/>
      </c>
      <c r="AP1855" s="1" t="str">
        <f>IFERROR(__xludf.DUMMYFUNCTION("""COMPUTED_VALUE"""),"")</f>
        <v/>
      </c>
      <c r="AR1855" s="1" t="s">
        <v>25</v>
      </c>
      <c r="AS1855" s="1" t="s">
        <v>25</v>
      </c>
      <c r="AT1855" s="1" t="s">
        <v>25</v>
      </c>
      <c r="AU1855" s="1" t="s">
        <v>25</v>
      </c>
      <c r="AV1855" s="1" t="s">
        <v>25</v>
      </c>
      <c r="AY1855" s="1" t="s">
        <v>25</v>
      </c>
      <c r="AZ1855" s="1" t="s">
        <v>25</v>
      </c>
      <c r="BA1855" s="1" t="s">
        <v>25</v>
      </c>
      <c r="BB1855" s="1" t="s">
        <v>25</v>
      </c>
      <c r="BC1855" s="1" t="s">
        <v>25</v>
      </c>
      <c r="BD1855" s="1"/>
      <c r="BE1855" s="1"/>
      <c r="BF1855" s="1"/>
      <c r="BG1855" s="1"/>
      <c r="BH1855" s="1"/>
      <c r="BI1855" s="1"/>
      <c r="BJ1855" s="1"/>
      <c r="BL1855" s="1" t="s">
        <v>25</v>
      </c>
    </row>
    <row r="1856" ht="15.75" customHeight="1">
      <c r="A1856" s="1"/>
      <c r="B1856" s="1"/>
      <c r="C1856" s="1"/>
      <c r="D1856" s="1" t="s">
        <v>25</v>
      </c>
      <c r="E1856" s="1" t="s">
        <v>25</v>
      </c>
      <c r="F1856" s="1" t="s">
        <v>25</v>
      </c>
      <c r="G1856" s="1" t="s">
        <v>25</v>
      </c>
      <c r="H1856" s="1" t="s">
        <v>25</v>
      </c>
      <c r="M1856" s="1"/>
      <c r="N1856" s="1"/>
      <c r="O1856" s="1"/>
      <c r="P1856" s="1"/>
      <c r="Q1856" s="1"/>
      <c r="S1856" s="1" t="s">
        <v>25</v>
      </c>
      <c r="T1856" s="1" t="s">
        <v>25</v>
      </c>
      <c r="U1856" s="1" t="s">
        <v>25</v>
      </c>
      <c r="V1856" s="1" t="s">
        <v>25</v>
      </c>
      <c r="W1856" s="1" t="s">
        <v>25</v>
      </c>
      <c r="Y1856" s="1" t="str">
        <f>IFERROR(__xludf.DUMMYFUNCTION("UNIQUE(S1856:W1856, TRUE)"),"")</f>
        <v/>
      </c>
      <c r="AE1856" s="1" t="str">
        <f t="shared" ref="AE1856:AI1856" si="1856">IF($A1856&lt;&gt;"", COUNTIF($D1856:$H1856, "=" &amp; Y1856),"")</f>
        <v/>
      </c>
      <c r="AF1856" s="1" t="str">
        <f t="shared" si="1856"/>
        <v/>
      </c>
      <c r="AG1856" s="1" t="str">
        <f t="shared" si="1856"/>
        <v/>
      </c>
      <c r="AH1856" s="1" t="str">
        <f t="shared" si="1856"/>
        <v/>
      </c>
      <c r="AI1856" s="1" t="str">
        <f t="shared" si="1856"/>
        <v/>
      </c>
      <c r="AJ1856" s="1" t="str">
        <f t="shared" si="3"/>
        <v/>
      </c>
      <c r="AL1856" s="1" t="str">
        <f>IFERROR(__xludf.DUMMYFUNCTION("IFERROR(TRANSPOSE(SORT(TRANSPOSE(FILTER(AE1856:AI1856, AE1856:AI1856&lt;&gt;0)),1, FALSE)))"),"")</f>
        <v/>
      </c>
      <c r="AM1856" s="1" t="str">
        <f>IFERROR(__xludf.DUMMYFUNCTION("""COMPUTED_VALUE"""),"")</f>
        <v/>
      </c>
      <c r="AN1856" s="1" t="str">
        <f>IFERROR(__xludf.DUMMYFUNCTION("""COMPUTED_VALUE"""),"")</f>
        <v/>
      </c>
      <c r="AO1856" s="1" t="str">
        <f>IFERROR(__xludf.DUMMYFUNCTION("""COMPUTED_VALUE"""),"")</f>
        <v/>
      </c>
      <c r="AP1856" s="1" t="str">
        <f>IFERROR(__xludf.DUMMYFUNCTION("""COMPUTED_VALUE"""),"")</f>
        <v/>
      </c>
      <c r="AR1856" s="1" t="s">
        <v>25</v>
      </c>
      <c r="AS1856" s="1" t="s">
        <v>25</v>
      </c>
      <c r="AT1856" s="1" t="s">
        <v>25</v>
      </c>
      <c r="AU1856" s="1" t="s">
        <v>25</v>
      </c>
      <c r="AV1856" s="1" t="s">
        <v>25</v>
      </c>
      <c r="AY1856" s="1" t="s">
        <v>25</v>
      </c>
      <c r="AZ1856" s="1" t="s">
        <v>25</v>
      </c>
      <c r="BA1856" s="1" t="s">
        <v>25</v>
      </c>
      <c r="BB1856" s="1" t="s">
        <v>25</v>
      </c>
      <c r="BC1856" s="1" t="s">
        <v>25</v>
      </c>
      <c r="BD1856" s="1"/>
      <c r="BE1856" s="1"/>
      <c r="BF1856" s="1"/>
      <c r="BG1856" s="1"/>
      <c r="BH1856" s="1"/>
      <c r="BI1856" s="1"/>
      <c r="BJ1856" s="1"/>
      <c r="BL1856" s="1" t="s">
        <v>25</v>
      </c>
    </row>
    <row r="1857" ht="15.75" customHeight="1">
      <c r="A1857" s="1"/>
      <c r="B1857" s="1"/>
      <c r="C1857" s="1"/>
      <c r="D1857" s="1" t="s">
        <v>25</v>
      </c>
      <c r="E1857" s="1" t="s">
        <v>25</v>
      </c>
      <c r="F1857" s="1" t="s">
        <v>25</v>
      </c>
      <c r="G1857" s="1" t="s">
        <v>25</v>
      </c>
      <c r="H1857" s="1" t="s">
        <v>25</v>
      </c>
      <c r="M1857" s="1"/>
      <c r="N1857" s="1"/>
      <c r="O1857" s="1"/>
      <c r="P1857" s="1"/>
      <c r="Q1857" s="1"/>
      <c r="S1857" s="1" t="s">
        <v>25</v>
      </c>
      <c r="T1857" s="1" t="s">
        <v>25</v>
      </c>
      <c r="U1857" s="1" t="s">
        <v>25</v>
      </c>
      <c r="V1857" s="1" t="s">
        <v>25</v>
      </c>
      <c r="W1857" s="1" t="s">
        <v>25</v>
      </c>
      <c r="Y1857" s="1" t="str">
        <f>IFERROR(__xludf.DUMMYFUNCTION("UNIQUE(S1857:W1857, TRUE)"),"")</f>
        <v/>
      </c>
      <c r="AE1857" s="1" t="str">
        <f t="shared" ref="AE1857:AI1857" si="1857">IF($A1857&lt;&gt;"", COUNTIF($D1857:$H1857, "=" &amp; Y1857),"")</f>
        <v/>
      </c>
      <c r="AF1857" s="1" t="str">
        <f t="shared" si="1857"/>
        <v/>
      </c>
      <c r="AG1857" s="1" t="str">
        <f t="shared" si="1857"/>
        <v/>
      </c>
      <c r="AH1857" s="1" t="str">
        <f t="shared" si="1857"/>
        <v/>
      </c>
      <c r="AI1857" s="1" t="str">
        <f t="shared" si="1857"/>
        <v/>
      </c>
      <c r="AJ1857" s="1" t="str">
        <f t="shared" si="3"/>
        <v/>
      </c>
      <c r="AL1857" s="1" t="str">
        <f>IFERROR(__xludf.DUMMYFUNCTION("IFERROR(TRANSPOSE(SORT(TRANSPOSE(FILTER(AE1857:AI1857, AE1857:AI1857&lt;&gt;0)),1, FALSE)))"),"")</f>
        <v/>
      </c>
      <c r="AM1857" s="1" t="str">
        <f>IFERROR(__xludf.DUMMYFUNCTION("""COMPUTED_VALUE"""),"")</f>
        <v/>
      </c>
      <c r="AN1857" s="1" t="str">
        <f>IFERROR(__xludf.DUMMYFUNCTION("""COMPUTED_VALUE"""),"")</f>
        <v/>
      </c>
      <c r="AO1857" s="1" t="str">
        <f>IFERROR(__xludf.DUMMYFUNCTION("""COMPUTED_VALUE"""),"")</f>
        <v/>
      </c>
      <c r="AP1857" s="1" t="str">
        <f>IFERROR(__xludf.DUMMYFUNCTION("""COMPUTED_VALUE"""),"")</f>
        <v/>
      </c>
      <c r="AR1857" s="1" t="s">
        <v>25</v>
      </c>
      <c r="AS1857" s="1" t="s">
        <v>25</v>
      </c>
      <c r="AT1857" s="1" t="s">
        <v>25</v>
      </c>
      <c r="AU1857" s="1" t="s">
        <v>25</v>
      </c>
      <c r="AV1857" s="1" t="s">
        <v>25</v>
      </c>
      <c r="AY1857" s="1" t="s">
        <v>25</v>
      </c>
      <c r="AZ1857" s="1" t="s">
        <v>25</v>
      </c>
      <c r="BA1857" s="1" t="s">
        <v>25</v>
      </c>
      <c r="BB1857" s="1" t="s">
        <v>25</v>
      </c>
      <c r="BC1857" s="1" t="s">
        <v>25</v>
      </c>
      <c r="BD1857" s="1"/>
      <c r="BE1857" s="1"/>
      <c r="BF1857" s="1"/>
      <c r="BG1857" s="1"/>
      <c r="BH1857" s="1"/>
      <c r="BI1857" s="1"/>
      <c r="BJ1857" s="1"/>
      <c r="BL1857" s="1" t="s">
        <v>25</v>
      </c>
    </row>
    <row r="1858" ht="15.75" customHeight="1">
      <c r="A1858" s="1"/>
      <c r="B1858" s="1"/>
      <c r="C1858" s="1"/>
      <c r="D1858" s="1" t="s">
        <v>25</v>
      </c>
      <c r="E1858" s="1" t="s">
        <v>25</v>
      </c>
      <c r="F1858" s="1" t="s">
        <v>25</v>
      </c>
      <c r="G1858" s="1" t="s">
        <v>25</v>
      </c>
      <c r="H1858" s="1" t="s">
        <v>25</v>
      </c>
      <c r="M1858" s="1"/>
      <c r="N1858" s="1"/>
      <c r="O1858" s="1"/>
      <c r="P1858" s="1"/>
      <c r="Q1858" s="1"/>
      <c r="S1858" s="1" t="s">
        <v>25</v>
      </c>
      <c r="T1858" s="1" t="s">
        <v>25</v>
      </c>
      <c r="U1858" s="1" t="s">
        <v>25</v>
      </c>
      <c r="V1858" s="1" t="s">
        <v>25</v>
      </c>
      <c r="W1858" s="1" t="s">
        <v>25</v>
      </c>
      <c r="Y1858" s="1" t="str">
        <f>IFERROR(__xludf.DUMMYFUNCTION("UNIQUE(S1858:W1858, TRUE)"),"")</f>
        <v/>
      </c>
      <c r="AE1858" s="1" t="str">
        <f t="shared" ref="AE1858:AI1858" si="1858">IF($A1858&lt;&gt;"", COUNTIF($D1858:$H1858, "=" &amp; Y1858),"")</f>
        <v/>
      </c>
      <c r="AF1858" s="1" t="str">
        <f t="shared" si="1858"/>
        <v/>
      </c>
      <c r="AG1858" s="1" t="str">
        <f t="shared" si="1858"/>
        <v/>
      </c>
      <c r="AH1858" s="1" t="str">
        <f t="shared" si="1858"/>
        <v/>
      </c>
      <c r="AI1858" s="1" t="str">
        <f t="shared" si="1858"/>
        <v/>
      </c>
      <c r="AJ1858" s="1" t="str">
        <f t="shared" si="3"/>
        <v/>
      </c>
      <c r="AL1858" s="1" t="str">
        <f>IFERROR(__xludf.DUMMYFUNCTION("IFERROR(TRANSPOSE(SORT(TRANSPOSE(FILTER(AE1858:AI1858, AE1858:AI1858&lt;&gt;0)),1, FALSE)))"),"")</f>
        <v/>
      </c>
      <c r="AM1858" s="1" t="str">
        <f>IFERROR(__xludf.DUMMYFUNCTION("""COMPUTED_VALUE"""),"")</f>
        <v/>
      </c>
      <c r="AN1858" s="1" t="str">
        <f>IFERROR(__xludf.DUMMYFUNCTION("""COMPUTED_VALUE"""),"")</f>
        <v/>
      </c>
      <c r="AO1858" s="1" t="str">
        <f>IFERROR(__xludf.DUMMYFUNCTION("""COMPUTED_VALUE"""),"")</f>
        <v/>
      </c>
      <c r="AP1858" s="1" t="str">
        <f>IFERROR(__xludf.DUMMYFUNCTION("""COMPUTED_VALUE"""),"")</f>
        <v/>
      </c>
      <c r="AR1858" s="1" t="s">
        <v>25</v>
      </c>
      <c r="AS1858" s="1" t="s">
        <v>25</v>
      </c>
      <c r="AT1858" s="1" t="s">
        <v>25</v>
      </c>
      <c r="AU1858" s="1" t="s">
        <v>25</v>
      </c>
      <c r="AV1858" s="1" t="s">
        <v>25</v>
      </c>
      <c r="AY1858" s="1" t="s">
        <v>25</v>
      </c>
      <c r="AZ1858" s="1" t="s">
        <v>25</v>
      </c>
      <c r="BA1858" s="1" t="s">
        <v>25</v>
      </c>
      <c r="BB1858" s="1" t="s">
        <v>25</v>
      </c>
      <c r="BC1858" s="1" t="s">
        <v>25</v>
      </c>
      <c r="BD1858" s="1"/>
      <c r="BE1858" s="1"/>
      <c r="BF1858" s="1"/>
      <c r="BG1858" s="1"/>
      <c r="BH1858" s="1"/>
      <c r="BI1858" s="1"/>
      <c r="BJ1858" s="1"/>
      <c r="BL1858" s="1" t="s">
        <v>25</v>
      </c>
    </row>
    <row r="1859" ht="15.75" customHeight="1">
      <c r="A1859" s="1"/>
      <c r="B1859" s="1"/>
      <c r="C1859" s="1"/>
      <c r="D1859" s="1" t="s">
        <v>25</v>
      </c>
      <c r="E1859" s="1" t="s">
        <v>25</v>
      </c>
      <c r="F1859" s="1" t="s">
        <v>25</v>
      </c>
      <c r="G1859" s="1" t="s">
        <v>25</v>
      </c>
      <c r="H1859" s="1" t="s">
        <v>25</v>
      </c>
      <c r="M1859" s="1"/>
      <c r="N1859" s="1"/>
      <c r="O1859" s="1"/>
      <c r="P1859" s="1"/>
      <c r="Q1859" s="1"/>
      <c r="S1859" s="1" t="s">
        <v>25</v>
      </c>
      <c r="T1859" s="1" t="s">
        <v>25</v>
      </c>
      <c r="U1859" s="1" t="s">
        <v>25</v>
      </c>
      <c r="V1859" s="1" t="s">
        <v>25</v>
      </c>
      <c r="W1859" s="1" t="s">
        <v>25</v>
      </c>
      <c r="Y1859" s="1" t="str">
        <f>IFERROR(__xludf.DUMMYFUNCTION("UNIQUE(S1859:W1859, TRUE)"),"")</f>
        <v/>
      </c>
      <c r="AE1859" s="1" t="str">
        <f t="shared" ref="AE1859:AI1859" si="1859">IF($A1859&lt;&gt;"", COUNTIF($D1859:$H1859, "=" &amp; Y1859),"")</f>
        <v/>
      </c>
      <c r="AF1859" s="1" t="str">
        <f t="shared" si="1859"/>
        <v/>
      </c>
      <c r="AG1859" s="1" t="str">
        <f t="shared" si="1859"/>
        <v/>
      </c>
      <c r="AH1859" s="1" t="str">
        <f t="shared" si="1859"/>
        <v/>
      </c>
      <c r="AI1859" s="1" t="str">
        <f t="shared" si="1859"/>
        <v/>
      </c>
      <c r="AJ1859" s="1" t="str">
        <f t="shared" si="3"/>
        <v/>
      </c>
      <c r="AL1859" s="1" t="str">
        <f>IFERROR(__xludf.DUMMYFUNCTION("IFERROR(TRANSPOSE(SORT(TRANSPOSE(FILTER(AE1859:AI1859, AE1859:AI1859&lt;&gt;0)),1, FALSE)))"),"")</f>
        <v/>
      </c>
      <c r="AM1859" s="1" t="str">
        <f>IFERROR(__xludf.DUMMYFUNCTION("""COMPUTED_VALUE"""),"")</f>
        <v/>
      </c>
      <c r="AN1859" s="1" t="str">
        <f>IFERROR(__xludf.DUMMYFUNCTION("""COMPUTED_VALUE"""),"")</f>
        <v/>
      </c>
      <c r="AO1859" s="1" t="str">
        <f>IFERROR(__xludf.DUMMYFUNCTION("""COMPUTED_VALUE"""),"")</f>
        <v/>
      </c>
      <c r="AP1859" s="1" t="str">
        <f>IFERROR(__xludf.DUMMYFUNCTION("""COMPUTED_VALUE"""),"")</f>
        <v/>
      </c>
      <c r="AR1859" s="1" t="s">
        <v>25</v>
      </c>
      <c r="AS1859" s="1" t="s">
        <v>25</v>
      </c>
      <c r="AT1859" s="1" t="s">
        <v>25</v>
      </c>
      <c r="AU1859" s="1" t="s">
        <v>25</v>
      </c>
      <c r="AV1859" s="1" t="s">
        <v>25</v>
      </c>
      <c r="AY1859" s="1" t="s">
        <v>25</v>
      </c>
      <c r="AZ1859" s="1" t="s">
        <v>25</v>
      </c>
      <c r="BA1859" s="1" t="s">
        <v>25</v>
      </c>
      <c r="BB1859" s="1" t="s">
        <v>25</v>
      </c>
      <c r="BC1859" s="1" t="s">
        <v>25</v>
      </c>
      <c r="BD1859" s="1"/>
      <c r="BE1859" s="1"/>
      <c r="BF1859" s="1"/>
      <c r="BG1859" s="1"/>
      <c r="BH1859" s="1"/>
      <c r="BI1859" s="1"/>
      <c r="BJ1859" s="1"/>
      <c r="BL1859" s="1" t="s">
        <v>25</v>
      </c>
    </row>
    <row r="1860" ht="15.75" customHeight="1">
      <c r="A1860" s="1"/>
      <c r="B1860" s="1"/>
      <c r="C1860" s="1"/>
      <c r="D1860" s="1" t="s">
        <v>25</v>
      </c>
      <c r="E1860" s="1" t="s">
        <v>25</v>
      </c>
      <c r="F1860" s="1" t="s">
        <v>25</v>
      </c>
      <c r="G1860" s="1" t="s">
        <v>25</v>
      </c>
      <c r="H1860" s="1" t="s">
        <v>25</v>
      </c>
      <c r="M1860" s="1"/>
      <c r="N1860" s="1"/>
      <c r="O1860" s="1"/>
      <c r="P1860" s="1"/>
      <c r="Q1860" s="1"/>
      <c r="S1860" s="1" t="s">
        <v>25</v>
      </c>
      <c r="T1860" s="1" t="s">
        <v>25</v>
      </c>
      <c r="U1860" s="1" t="s">
        <v>25</v>
      </c>
      <c r="V1860" s="1" t="s">
        <v>25</v>
      </c>
      <c r="W1860" s="1" t="s">
        <v>25</v>
      </c>
      <c r="Y1860" s="1" t="str">
        <f>IFERROR(__xludf.DUMMYFUNCTION("UNIQUE(S1860:W1860, TRUE)"),"")</f>
        <v/>
      </c>
      <c r="AE1860" s="1" t="str">
        <f t="shared" ref="AE1860:AI1860" si="1860">IF($A1860&lt;&gt;"", COUNTIF($D1860:$H1860, "=" &amp; Y1860),"")</f>
        <v/>
      </c>
      <c r="AF1860" s="1" t="str">
        <f t="shared" si="1860"/>
        <v/>
      </c>
      <c r="AG1860" s="1" t="str">
        <f t="shared" si="1860"/>
        <v/>
      </c>
      <c r="AH1860" s="1" t="str">
        <f t="shared" si="1860"/>
        <v/>
      </c>
      <c r="AI1860" s="1" t="str">
        <f t="shared" si="1860"/>
        <v/>
      </c>
      <c r="AJ1860" s="1" t="str">
        <f t="shared" si="3"/>
        <v/>
      </c>
      <c r="AL1860" s="1" t="str">
        <f>IFERROR(__xludf.DUMMYFUNCTION("IFERROR(TRANSPOSE(SORT(TRANSPOSE(FILTER(AE1860:AI1860, AE1860:AI1860&lt;&gt;0)),1, FALSE)))"),"")</f>
        <v/>
      </c>
      <c r="AM1860" s="1" t="str">
        <f>IFERROR(__xludf.DUMMYFUNCTION("""COMPUTED_VALUE"""),"")</f>
        <v/>
      </c>
      <c r="AN1860" s="1" t="str">
        <f>IFERROR(__xludf.DUMMYFUNCTION("""COMPUTED_VALUE"""),"")</f>
        <v/>
      </c>
      <c r="AO1860" s="1" t="str">
        <f>IFERROR(__xludf.DUMMYFUNCTION("""COMPUTED_VALUE"""),"")</f>
        <v/>
      </c>
      <c r="AP1860" s="1" t="str">
        <f>IFERROR(__xludf.DUMMYFUNCTION("""COMPUTED_VALUE"""),"")</f>
        <v/>
      </c>
      <c r="AR1860" s="1" t="s">
        <v>25</v>
      </c>
      <c r="AS1860" s="1" t="s">
        <v>25</v>
      </c>
      <c r="AT1860" s="1" t="s">
        <v>25</v>
      </c>
      <c r="AU1860" s="1" t="s">
        <v>25</v>
      </c>
      <c r="AV1860" s="1" t="s">
        <v>25</v>
      </c>
      <c r="AY1860" s="1" t="s">
        <v>25</v>
      </c>
      <c r="AZ1860" s="1" t="s">
        <v>25</v>
      </c>
      <c r="BA1860" s="1" t="s">
        <v>25</v>
      </c>
      <c r="BB1860" s="1" t="s">
        <v>25</v>
      </c>
      <c r="BC1860" s="1" t="s">
        <v>25</v>
      </c>
      <c r="BD1860" s="1"/>
      <c r="BE1860" s="1"/>
      <c r="BF1860" s="1"/>
      <c r="BG1860" s="1"/>
      <c r="BH1860" s="1"/>
      <c r="BI1860" s="1"/>
      <c r="BJ1860" s="1"/>
      <c r="BL1860" s="1" t="s">
        <v>25</v>
      </c>
    </row>
    <row r="1861" ht="15.75" customHeight="1">
      <c r="A1861" s="1"/>
      <c r="B1861" s="1"/>
      <c r="C1861" s="1"/>
      <c r="D1861" s="1" t="s">
        <v>25</v>
      </c>
      <c r="E1861" s="1" t="s">
        <v>25</v>
      </c>
      <c r="F1861" s="1" t="s">
        <v>25</v>
      </c>
      <c r="G1861" s="1" t="s">
        <v>25</v>
      </c>
      <c r="H1861" s="1" t="s">
        <v>25</v>
      </c>
      <c r="M1861" s="1"/>
      <c r="N1861" s="1"/>
      <c r="O1861" s="1"/>
      <c r="P1861" s="1"/>
      <c r="Q1861" s="1"/>
      <c r="S1861" s="1" t="s">
        <v>25</v>
      </c>
      <c r="T1861" s="1" t="s">
        <v>25</v>
      </c>
      <c r="U1861" s="1" t="s">
        <v>25</v>
      </c>
      <c r="V1861" s="1" t="s">
        <v>25</v>
      </c>
      <c r="W1861" s="1" t="s">
        <v>25</v>
      </c>
      <c r="Y1861" s="1" t="str">
        <f>IFERROR(__xludf.DUMMYFUNCTION("UNIQUE(S1861:W1861, TRUE)"),"")</f>
        <v/>
      </c>
      <c r="AE1861" s="1" t="str">
        <f t="shared" ref="AE1861:AI1861" si="1861">IF($A1861&lt;&gt;"", COUNTIF($D1861:$H1861, "=" &amp; Y1861),"")</f>
        <v/>
      </c>
      <c r="AF1861" s="1" t="str">
        <f t="shared" si="1861"/>
        <v/>
      </c>
      <c r="AG1861" s="1" t="str">
        <f t="shared" si="1861"/>
        <v/>
      </c>
      <c r="AH1861" s="1" t="str">
        <f t="shared" si="1861"/>
        <v/>
      </c>
      <c r="AI1861" s="1" t="str">
        <f t="shared" si="1861"/>
        <v/>
      </c>
      <c r="AJ1861" s="1" t="str">
        <f t="shared" si="3"/>
        <v/>
      </c>
      <c r="AL1861" s="1" t="str">
        <f>IFERROR(__xludf.DUMMYFUNCTION("IFERROR(TRANSPOSE(SORT(TRANSPOSE(FILTER(AE1861:AI1861, AE1861:AI1861&lt;&gt;0)),1, FALSE)))"),"")</f>
        <v/>
      </c>
      <c r="AM1861" s="1" t="str">
        <f>IFERROR(__xludf.DUMMYFUNCTION("""COMPUTED_VALUE"""),"")</f>
        <v/>
      </c>
      <c r="AN1861" s="1" t="str">
        <f>IFERROR(__xludf.DUMMYFUNCTION("""COMPUTED_VALUE"""),"")</f>
        <v/>
      </c>
      <c r="AO1861" s="1" t="str">
        <f>IFERROR(__xludf.DUMMYFUNCTION("""COMPUTED_VALUE"""),"")</f>
        <v/>
      </c>
      <c r="AP1861" s="1" t="str">
        <f>IFERROR(__xludf.DUMMYFUNCTION("""COMPUTED_VALUE"""),"")</f>
        <v/>
      </c>
      <c r="AR1861" s="1" t="s">
        <v>25</v>
      </c>
      <c r="AS1861" s="1" t="s">
        <v>25</v>
      </c>
      <c r="AT1861" s="1" t="s">
        <v>25</v>
      </c>
      <c r="AU1861" s="1" t="s">
        <v>25</v>
      </c>
      <c r="AV1861" s="1" t="s">
        <v>25</v>
      </c>
      <c r="AY1861" s="1" t="s">
        <v>25</v>
      </c>
      <c r="AZ1861" s="1" t="s">
        <v>25</v>
      </c>
      <c r="BA1861" s="1" t="s">
        <v>25</v>
      </c>
      <c r="BB1861" s="1" t="s">
        <v>25</v>
      </c>
      <c r="BC1861" s="1" t="s">
        <v>25</v>
      </c>
      <c r="BD1861" s="1"/>
      <c r="BE1861" s="1"/>
      <c r="BF1861" s="1"/>
      <c r="BG1861" s="1"/>
      <c r="BH1861" s="1"/>
      <c r="BI1861" s="1"/>
      <c r="BJ1861" s="1"/>
      <c r="BL1861" s="1" t="s">
        <v>25</v>
      </c>
    </row>
    <row r="1862" ht="15.75" customHeight="1">
      <c r="A1862" s="1"/>
      <c r="B1862" s="1"/>
      <c r="C1862" s="1"/>
      <c r="D1862" s="1" t="s">
        <v>25</v>
      </c>
      <c r="E1862" s="1" t="s">
        <v>25</v>
      </c>
      <c r="F1862" s="1" t="s">
        <v>25</v>
      </c>
      <c r="G1862" s="1" t="s">
        <v>25</v>
      </c>
      <c r="H1862" s="1" t="s">
        <v>25</v>
      </c>
      <c r="M1862" s="1"/>
      <c r="N1862" s="1"/>
      <c r="O1862" s="1"/>
      <c r="P1862" s="1"/>
      <c r="Q1862" s="1"/>
      <c r="S1862" s="1" t="s">
        <v>25</v>
      </c>
      <c r="T1862" s="1" t="s">
        <v>25</v>
      </c>
      <c r="U1862" s="1" t="s">
        <v>25</v>
      </c>
      <c r="V1862" s="1" t="s">
        <v>25</v>
      </c>
      <c r="W1862" s="1" t="s">
        <v>25</v>
      </c>
      <c r="Y1862" s="1" t="str">
        <f>IFERROR(__xludf.DUMMYFUNCTION("UNIQUE(S1862:W1862, TRUE)"),"")</f>
        <v/>
      </c>
      <c r="AE1862" s="1" t="str">
        <f t="shared" ref="AE1862:AI1862" si="1862">IF($A1862&lt;&gt;"", COUNTIF($D1862:$H1862, "=" &amp; Y1862),"")</f>
        <v/>
      </c>
      <c r="AF1862" s="1" t="str">
        <f t="shared" si="1862"/>
        <v/>
      </c>
      <c r="AG1862" s="1" t="str">
        <f t="shared" si="1862"/>
        <v/>
      </c>
      <c r="AH1862" s="1" t="str">
        <f t="shared" si="1862"/>
        <v/>
      </c>
      <c r="AI1862" s="1" t="str">
        <f t="shared" si="1862"/>
        <v/>
      </c>
      <c r="AJ1862" s="1" t="str">
        <f t="shared" si="3"/>
        <v/>
      </c>
      <c r="AL1862" s="1" t="str">
        <f>IFERROR(__xludf.DUMMYFUNCTION("IFERROR(TRANSPOSE(SORT(TRANSPOSE(FILTER(AE1862:AI1862, AE1862:AI1862&lt;&gt;0)),1, FALSE)))"),"")</f>
        <v/>
      </c>
      <c r="AM1862" s="1" t="str">
        <f>IFERROR(__xludf.DUMMYFUNCTION("""COMPUTED_VALUE"""),"")</f>
        <v/>
      </c>
      <c r="AN1862" s="1" t="str">
        <f>IFERROR(__xludf.DUMMYFUNCTION("""COMPUTED_VALUE"""),"")</f>
        <v/>
      </c>
      <c r="AO1862" s="1" t="str">
        <f>IFERROR(__xludf.DUMMYFUNCTION("""COMPUTED_VALUE"""),"")</f>
        <v/>
      </c>
      <c r="AP1862" s="1" t="str">
        <f>IFERROR(__xludf.DUMMYFUNCTION("""COMPUTED_VALUE"""),"")</f>
        <v/>
      </c>
      <c r="AR1862" s="1" t="s">
        <v>25</v>
      </c>
      <c r="AS1862" s="1" t="s">
        <v>25</v>
      </c>
      <c r="AT1862" s="1" t="s">
        <v>25</v>
      </c>
      <c r="AU1862" s="1" t="s">
        <v>25</v>
      </c>
      <c r="AV1862" s="1" t="s">
        <v>25</v>
      </c>
      <c r="AY1862" s="1" t="s">
        <v>25</v>
      </c>
      <c r="AZ1862" s="1" t="s">
        <v>25</v>
      </c>
      <c r="BA1862" s="1" t="s">
        <v>25</v>
      </c>
      <c r="BB1862" s="1" t="s">
        <v>25</v>
      </c>
      <c r="BC1862" s="1" t="s">
        <v>25</v>
      </c>
      <c r="BD1862" s="1"/>
      <c r="BE1862" s="1"/>
      <c r="BF1862" s="1"/>
      <c r="BG1862" s="1"/>
      <c r="BH1862" s="1"/>
      <c r="BI1862" s="1"/>
      <c r="BJ1862" s="1"/>
      <c r="BL1862" s="1" t="s">
        <v>25</v>
      </c>
    </row>
    <row r="1863" ht="15.75" customHeight="1">
      <c r="A1863" s="1"/>
      <c r="B1863" s="1"/>
      <c r="C1863" s="1"/>
      <c r="D1863" s="1" t="s">
        <v>25</v>
      </c>
      <c r="E1863" s="1" t="s">
        <v>25</v>
      </c>
      <c r="F1863" s="1" t="s">
        <v>25</v>
      </c>
      <c r="G1863" s="1" t="s">
        <v>25</v>
      </c>
      <c r="H1863" s="1" t="s">
        <v>25</v>
      </c>
      <c r="M1863" s="1"/>
      <c r="N1863" s="1"/>
      <c r="O1863" s="1"/>
      <c r="P1863" s="1"/>
      <c r="Q1863" s="1"/>
      <c r="S1863" s="1" t="s">
        <v>25</v>
      </c>
      <c r="T1863" s="1" t="s">
        <v>25</v>
      </c>
      <c r="U1863" s="1" t="s">
        <v>25</v>
      </c>
      <c r="V1863" s="1" t="s">
        <v>25</v>
      </c>
      <c r="W1863" s="1" t="s">
        <v>25</v>
      </c>
      <c r="Y1863" s="1" t="str">
        <f>IFERROR(__xludf.DUMMYFUNCTION("UNIQUE(S1863:W1863, TRUE)"),"")</f>
        <v/>
      </c>
      <c r="AE1863" s="1" t="str">
        <f t="shared" ref="AE1863:AI1863" si="1863">IF($A1863&lt;&gt;"", COUNTIF($D1863:$H1863, "=" &amp; Y1863),"")</f>
        <v/>
      </c>
      <c r="AF1863" s="1" t="str">
        <f t="shared" si="1863"/>
        <v/>
      </c>
      <c r="AG1863" s="1" t="str">
        <f t="shared" si="1863"/>
        <v/>
      </c>
      <c r="AH1863" s="1" t="str">
        <f t="shared" si="1863"/>
        <v/>
      </c>
      <c r="AI1863" s="1" t="str">
        <f t="shared" si="1863"/>
        <v/>
      </c>
      <c r="AJ1863" s="1" t="str">
        <f t="shared" si="3"/>
        <v/>
      </c>
      <c r="AL1863" s="1" t="str">
        <f>IFERROR(__xludf.DUMMYFUNCTION("IFERROR(TRANSPOSE(SORT(TRANSPOSE(FILTER(AE1863:AI1863, AE1863:AI1863&lt;&gt;0)),1, FALSE)))"),"")</f>
        <v/>
      </c>
      <c r="AM1863" s="1" t="str">
        <f>IFERROR(__xludf.DUMMYFUNCTION("""COMPUTED_VALUE"""),"")</f>
        <v/>
      </c>
      <c r="AN1863" s="1" t="str">
        <f>IFERROR(__xludf.DUMMYFUNCTION("""COMPUTED_VALUE"""),"")</f>
        <v/>
      </c>
      <c r="AO1863" s="1" t="str">
        <f>IFERROR(__xludf.DUMMYFUNCTION("""COMPUTED_VALUE"""),"")</f>
        <v/>
      </c>
      <c r="AP1863" s="1" t="str">
        <f>IFERROR(__xludf.DUMMYFUNCTION("""COMPUTED_VALUE"""),"")</f>
        <v/>
      </c>
      <c r="AR1863" s="1" t="s">
        <v>25</v>
      </c>
      <c r="AS1863" s="1" t="s">
        <v>25</v>
      </c>
      <c r="AT1863" s="1" t="s">
        <v>25</v>
      </c>
      <c r="AU1863" s="1" t="s">
        <v>25</v>
      </c>
      <c r="AV1863" s="1" t="s">
        <v>25</v>
      </c>
      <c r="AY1863" s="1" t="s">
        <v>25</v>
      </c>
      <c r="AZ1863" s="1" t="s">
        <v>25</v>
      </c>
      <c r="BA1863" s="1" t="s">
        <v>25</v>
      </c>
      <c r="BB1863" s="1" t="s">
        <v>25</v>
      </c>
      <c r="BC1863" s="1" t="s">
        <v>25</v>
      </c>
      <c r="BD1863" s="1"/>
      <c r="BE1863" s="1"/>
      <c r="BF1863" s="1"/>
      <c r="BG1863" s="1"/>
      <c r="BH1863" s="1"/>
      <c r="BI1863" s="1"/>
      <c r="BJ1863" s="1"/>
      <c r="BL1863" s="1" t="s">
        <v>25</v>
      </c>
    </row>
    <row r="1864" ht="15.75" customHeight="1">
      <c r="A1864" s="1"/>
      <c r="B1864" s="1"/>
      <c r="C1864" s="1"/>
      <c r="D1864" s="1" t="s">
        <v>25</v>
      </c>
      <c r="E1864" s="1" t="s">
        <v>25</v>
      </c>
      <c r="F1864" s="1" t="s">
        <v>25</v>
      </c>
      <c r="G1864" s="1" t="s">
        <v>25</v>
      </c>
      <c r="H1864" s="1" t="s">
        <v>25</v>
      </c>
      <c r="M1864" s="1"/>
      <c r="N1864" s="1"/>
      <c r="O1864" s="1"/>
      <c r="P1864" s="1"/>
      <c r="Q1864" s="1"/>
      <c r="S1864" s="1" t="s">
        <v>25</v>
      </c>
      <c r="T1864" s="1" t="s">
        <v>25</v>
      </c>
      <c r="U1864" s="1" t="s">
        <v>25</v>
      </c>
      <c r="V1864" s="1" t="s">
        <v>25</v>
      </c>
      <c r="W1864" s="1" t="s">
        <v>25</v>
      </c>
      <c r="Y1864" s="1" t="str">
        <f>IFERROR(__xludf.DUMMYFUNCTION("UNIQUE(S1864:W1864, TRUE)"),"")</f>
        <v/>
      </c>
      <c r="AE1864" s="1" t="str">
        <f t="shared" ref="AE1864:AI1864" si="1864">IF($A1864&lt;&gt;"", COUNTIF($D1864:$H1864, "=" &amp; Y1864),"")</f>
        <v/>
      </c>
      <c r="AF1864" s="1" t="str">
        <f t="shared" si="1864"/>
        <v/>
      </c>
      <c r="AG1864" s="1" t="str">
        <f t="shared" si="1864"/>
        <v/>
      </c>
      <c r="AH1864" s="1" t="str">
        <f t="shared" si="1864"/>
        <v/>
      </c>
      <c r="AI1864" s="1" t="str">
        <f t="shared" si="1864"/>
        <v/>
      </c>
      <c r="AJ1864" s="1" t="str">
        <f t="shared" si="3"/>
        <v/>
      </c>
      <c r="AL1864" s="1" t="str">
        <f>IFERROR(__xludf.DUMMYFUNCTION("IFERROR(TRANSPOSE(SORT(TRANSPOSE(FILTER(AE1864:AI1864, AE1864:AI1864&lt;&gt;0)),1, FALSE)))"),"")</f>
        <v/>
      </c>
      <c r="AM1864" s="1" t="str">
        <f>IFERROR(__xludf.DUMMYFUNCTION("""COMPUTED_VALUE"""),"")</f>
        <v/>
      </c>
      <c r="AN1864" s="1" t="str">
        <f>IFERROR(__xludf.DUMMYFUNCTION("""COMPUTED_VALUE"""),"")</f>
        <v/>
      </c>
      <c r="AO1864" s="1" t="str">
        <f>IFERROR(__xludf.DUMMYFUNCTION("""COMPUTED_VALUE"""),"")</f>
        <v/>
      </c>
      <c r="AP1864" s="1" t="str">
        <f>IFERROR(__xludf.DUMMYFUNCTION("""COMPUTED_VALUE"""),"")</f>
        <v/>
      </c>
      <c r="AR1864" s="1" t="s">
        <v>25</v>
      </c>
      <c r="AS1864" s="1" t="s">
        <v>25</v>
      </c>
      <c r="AT1864" s="1" t="s">
        <v>25</v>
      </c>
      <c r="AU1864" s="1" t="s">
        <v>25</v>
      </c>
      <c r="AV1864" s="1" t="s">
        <v>25</v>
      </c>
      <c r="AY1864" s="1" t="s">
        <v>25</v>
      </c>
      <c r="AZ1864" s="1" t="s">
        <v>25</v>
      </c>
      <c r="BA1864" s="1" t="s">
        <v>25</v>
      </c>
      <c r="BB1864" s="1" t="s">
        <v>25</v>
      </c>
      <c r="BC1864" s="1" t="s">
        <v>25</v>
      </c>
      <c r="BD1864" s="1"/>
      <c r="BE1864" s="1"/>
      <c r="BF1864" s="1"/>
      <c r="BG1864" s="1"/>
      <c r="BH1864" s="1"/>
      <c r="BI1864" s="1"/>
      <c r="BJ1864" s="1"/>
      <c r="BL1864" s="1" t="s">
        <v>25</v>
      </c>
    </row>
    <row r="1865" ht="15.75" customHeight="1">
      <c r="A1865" s="1"/>
      <c r="B1865" s="1"/>
      <c r="C1865" s="1"/>
      <c r="D1865" s="1" t="s">
        <v>25</v>
      </c>
      <c r="E1865" s="1" t="s">
        <v>25</v>
      </c>
      <c r="F1865" s="1" t="s">
        <v>25</v>
      </c>
      <c r="G1865" s="1" t="s">
        <v>25</v>
      </c>
      <c r="H1865" s="1" t="s">
        <v>25</v>
      </c>
      <c r="M1865" s="1"/>
      <c r="N1865" s="1"/>
      <c r="O1865" s="1"/>
      <c r="P1865" s="1"/>
      <c r="Q1865" s="1"/>
      <c r="S1865" s="1" t="s">
        <v>25</v>
      </c>
      <c r="T1865" s="1" t="s">
        <v>25</v>
      </c>
      <c r="U1865" s="1" t="s">
        <v>25</v>
      </c>
      <c r="V1865" s="1" t="s">
        <v>25</v>
      </c>
      <c r="W1865" s="1" t="s">
        <v>25</v>
      </c>
      <c r="Y1865" s="1" t="str">
        <f>IFERROR(__xludf.DUMMYFUNCTION("UNIQUE(S1865:W1865, TRUE)"),"")</f>
        <v/>
      </c>
      <c r="AE1865" s="1" t="str">
        <f t="shared" ref="AE1865:AI1865" si="1865">IF($A1865&lt;&gt;"", COUNTIF($D1865:$H1865, "=" &amp; Y1865),"")</f>
        <v/>
      </c>
      <c r="AF1865" s="1" t="str">
        <f t="shared" si="1865"/>
        <v/>
      </c>
      <c r="AG1865" s="1" t="str">
        <f t="shared" si="1865"/>
        <v/>
      </c>
      <c r="AH1865" s="1" t="str">
        <f t="shared" si="1865"/>
        <v/>
      </c>
      <c r="AI1865" s="1" t="str">
        <f t="shared" si="1865"/>
        <v/>
      </c>
      <c r="AJ1865" s="1" t="str">
        <f t="shared" si="3"/>
        <v/>
      </c>
      <c r="AL1865" s="1" t="str">
        <f>IFERROR(__xludf.DUMMYFUNCTION("IFERROR(TRANSPOSE(SORT(TRANSPOSE(FILTER(AE1865:AI1865, AE1865:AI1865&lt;&gt;0)),1, FALSE)))"),"")</f>
        <v/>
      </c>
      <c r="AM1865" s="1" t="str">
        <f>IFERROR(__xludf.DUMMYFUNCTION("""COMPUTED_VALUE"""),"")</f>
        <v/>
      </c>
      <c r="AN1865" s="1" t="str">
        <f>IFERROR(__xludf.DUMMYFUNCTION("""COMPUTED_VALUE"""),"")</f>
        <v/>
      </c>
      <c r="AO1865" s="1" t="str">
        <f>IFERROR(__xludf.DUMMYFUNCTION("""COMPUTED_VALUE"""),"")</f>
        <v/>
      </c>
      <c r="AP1865" s="1" t="str">
        <f>IFERROR(__xludf.DUMMYFUNCTION("""COMPUTED_VALUE"""),"")</f>
        <v/>
      </c>
      <c r="AR1865" s="1" t="s">
        <v>25</v>
      </c>
      <c r="AS1865" s="1" t="s">
        <v>25</v>
      </c>
      <c r="AT1865" s="1" t="s">
        <v>25</v>
      </c>
      <c r="AU1865" s="1" t="s">
        <v>25</v>
      </c>
      <c r="AV1865" s="1" t="s">
        <v>25</v>
      </c>
      <c r="AY1865" s="1" t="s">
        <v>25</v>
      </c>
      <c r="AZ1865" s="1" t="s">
        <v>25</v>
      </c>
      <c r="BA1865" s="1" t="s">
        <v>25</v>
      </c>
      <c r="BB1865" s="1" t="s">
        <v>25</v>
      </c>
      <c r="BC1865" s="1" t="s">
        <v>25</v>
      </c>
      <c r="BD1865" s="1"/>
      <c r="BE1865" s="1"/>
      <c r="BF1865" s="1"/>
      <c r="BG1865" s="1"/>
      <c r="BH1865" s="1"/>
      <c r="BI1865" s="1"/>
      <c r="BJ1865" s="1"/>
      <c r="BL1865" s="1" t="s">
        <v>25</v>
      </c>
    </row>
    <row r="1866" ht="15.75" customHeight="1">
      <c r="A1866" s="1"/>
      <c r="B1866" s="1"/>
      <c r="C1866" s="1"/>
      <c r="D1866" s="1" t="s">
        <v>25</v>
      </c>
      <c r="E1866" s="1" t="s">
        <v>25</v>
      </c>
      <c r="F1866" s="1" t="s">
        <v>25</v>
      </c>
      <c r="G1866" s="1" t="s">
        <v>25</v>
      </c>
      <c r="H1866" s="1" t="s">
        <v>25</v>
      </c>
      <c r="M1866" s="1"/>
      <c r="N1866" s="1"/>
      <c r="O1866" s="1"/>
      <c r="P1866" s="1"/>
      <c r="Q1866" s="1"/>
      <c r="S1866" s="1" t="s">
        <v>25</v>
      </c>
      <c r="T1866" s="1" t="s">
        <v>25</v>
      </c>
      <c r="U1866" s="1" t="s">
        <v>25</v>
      </c>
      <c r="V1866" s="1" t="s">
        <v>25</v>
      </c>
      <c r="W1866" s="1" t="s">
        <v>25</v>
      </c>
      <c r="Y1866" s="1" t="str">
        <f>IFERROR(__xludf.DUMMYFUNCTION("UNIQUE(S1866:W1866, TRUE)"),"")</f>
        <v/>
      </c>
      <c r="AE1866" s="1" t="str">
        <f t="shared" ref="AE1866:AI1866" si="1866">IF($A1866&lt;&gt;"", COUNTIF($D1866:$H1866, "=" &amp; Y1866),"")</f>
        <v/>
      </c>
      <c r="AF1866" s="1" t="str">
        <f t="shared" si="1866"/>
        <v/>
      </c>
      <c r="AG1866" s="1" t="str">
        <f t="shared" si="1866"/>
        <v/>
      </c>
      <c r="AH1866" s="1" t="str">
        <f t="shared" si="1866"/>
        <v/>
      </c>
      <c r="AI1866" s="1" t="str">
        <f t="shared" si="1866"/>
        <v/>
      </c>
      <c r="AJ1866" s="1" t="str">
        <f t="shared" si="3"/>
        <v/>
      </c>
      <c r="AL1866" s="1" t="str">
        <f>IFERROR(__xludf.DUMMYFUNCTION("IFERROR(TRANSPOSE(SORT(TRANSPOSE(FILTER(AE1866:AI1866, AE1866:AI1866&lt;&gt;0)),1, FALSE)))"),"")</f>
        <v/>
      </c>
      <c r="AM1866" s="1" t="str">
        <f>IFERROR(__xludf.DUMMYFUNCTION("""COMPUTED_VALUE"""),"")</f>
        <v/>
      </c>
      <c r="AN1866" s="1" t="str">
        <f>IFERROR(__xludf.DUMMYFUNCTION("""COMPUTED_VALUE"""),"")</f>
        <v/>
      </c>
      <c r="AO1866" s="1" t="str">
        <f>IFERROR(__xludf.DUMMYFUNCTION("""COMPUTED_VALUE"""),"")</f>
        <v/>
      </c>
      <c r="AP1866" s="1" t="str">
        <f>IFERROR(__xludf.DUMMYFUNCTION("""COMPUTED_VALUE"""),"")</f>
        <v/>
      </c>
      <c r="AR1866" s="1" t="s">
        <v>25</v>
      </c>
      <c r="AS1866" s="1" t="s">
        <v>25</v>
      </c>
      <c r="AT1866" s="1" t="s">
        <v>25</v>
      </c>
      <c r="AU1866" s="1" t="s">
        <v>25</v>
      </c>
      <c r="AV1866" s="1" t="s">
        <v>25</v>
      </c>
      <c r="AY1866" s="1" t="s">
        <v>25</v>
      </c>
      <c r="AZ1866" s="1" t="s">
        <v>25</v>
      </c>
      <c r="BA1866" s="1" t="s">
        <v>25</v>
      </c>
      <c r="BB1866" s="1" t="s">
        <v>25</v>
      </c>
      <c r="BC1866" s="1" t="s">
        <v>25</v>
      </c>
      <c r="BD1866" s="1"/>
      <c r="BE1866" s="1"/>
      <c r="BF1866" s="1"/>
      <c r="BG1866" s="1"/>
      <c r="BH1866" s="1"/>
      <c r="BI1866" s="1"/>
      <c r="BJ1866" s="1"/>
      <c r="BL1866" s="1" t="s">
        <v>25</v>
      </c>
    </row>
    <row r="1867" ht="15.75" customHeight="1">
      <c r="A1867" s="1"/>
      <c r="B1867" s="1"/>
      <c r="C1867" s="1"/>
      <c r="D1867" s="1" t="s">
        <v>25</v>
      </c>
      <c r="E1867" s="1" t="s">
        <v>25</v>
      </c>
      <c r="F1867" s="1" t="s">
        <v>25</v>
      </c>
      <c r="G1867" s="1" t="s">
        <v>25</v>
      </c>
      <c r="H1867" s="1" t="s">
        <v>25</v>
      </c>
      <c r="M1867" s="1"/>
      <c r="N1867" s="1"/>
      <c r="O1867" s="1"/>
      <c r="P1867" s="1"/>
      <c r="Q1867" s="1"/>
      <c r="S1867" s="1" t="s">
        <v>25</v>
      </c>
      <c r="T1867" s="1" t="s">
        <v>25</v>
      </c>
      <c r="U1867" s="1" t="s">
        <v>25</v>
      </c>
      <c r="V1867" s="1" t="s">
        <v>25</v>
      </c>
      <c r="W1867" s="1" t="s">
        <v>25</v>
      </c>
      <c r="Y1867" s="1" t="str">
        <f>IFERROR(__xludf.DUMMYFUNCTION("UNIQUE(S1867:W1867, TRUE)"),"")</f>
        <v/>
      </c>
      <c r="AE1867" s="1" t="str">
        <f t="shared" ref="AE1867:AI1867" si="1867">IF($A1867&lt;&gt;"", COUNTIF($D1867:$H1867, "=" &amp; Y1867),"")</f>
        <v/>
      </c>
      <c r="AF1867" s="1" t="str">
        <f t="shared" si="1867"/>
        <v/>
      </c>
      <c r="AG1867" s="1" t="str">
        <f t="shared" si="1867"/>
        <v/>
      </c>
      <c r="AH1867" s="1" t="str">
        <f t="shared" si="1867"/>
        <v/>
      </c>
      <c r="AI1867" s="1" t="str">
        <f t="shared" si="1867"/>
        <v/>
      </c>
      <c r="AJ1867" s="1" t="str">
        <f t="shared" si="3"/>
        <v/>
      </c>
      <c r="AL1867" s="1" t="str">
        <f>IFERROR(__xludf.DUMMYFUNCTION("IFERROR(TRANSPOSE(SORT(TRANSPOSE(FILTER(AE1867:AI1867, AE1867:AI1867&lt;&gt;0)),1, FALSE)))"),"")</f>
        <v/>
      </c>
      <c r="AM1867" s="1" t="str">
        <f>IFERROR(__xludf.DUMMYFUNCTION("""COMPUTED_VALUE"""),"")</f>
        <v/>
      </c>
      <c r="AN1867" s="1" t="str">
        <f>IFERROR(__xludf.DUMMYFUNCTION("""COMPUTED_VALUE"""),"")</f>
        <v/>
      </c>
      <c r="AO1867" s="1" t="str">
        <f>IFERROR(__xludf.DUMMYFUNCTION("""COMPUTED_VALUE"""),"")</f>
        <v/>
      </c>
      <c r="AP1867" s="1" t="str">
        <f>IFERROR(__xludf.DUMMYFUNCTION("""COMPUTED_VALUE"""),"")</f>
        <v/>
      </c>
      <c r="AR1867" s="1" t="s">
        <v>25</v>
      </c>
      <c r="AS1867" s="1" t="s">
        <v>25</v>
      </c>
      <c r="AT1867" s="1" t="s">
        <v>25</v>
      </c>
      <c r="AU1867" s="1" t="s">
        <v>25</v>
      </c>
      <c r="AV1867" s="1" t="s">
        <v>25</v>
      </c>
      <c r="AY1867" s="1" t="s">
        <v>25</v>
      </c>
      <c r="AZ1867" s="1" t="s">
        <v>25</v>
      </c>
      <c r="BA1867" s="1" t="s">
        <v>25</v>
      </c>
      <c r="BB1867" s="1" t="s">
        <v>25</v>
      </c>
      <c r="BC1867" s="1" t="s">
        <v>25</v>
      </c>
      <c r="BD1867" s="1"/>
      <c r="BE1867" s="1"/>
      <c r="BF1867" s="1"/>
      <c r="BG1867" s="1"/>
      <c r="BH1867" s="1"/>
      <c r="BI1867" s="1"/>
      <c r="BJ1867" s="1"/>
      <c r="BL1867" s="1" t="s">
        <v>25</v>
      </c>
    </row>
    <row r="1868" ht="15.75" customHeight="1">
      <c r="A1868" s="1"/>
      <c r="B1868" s="1"/>
      <c r="C1868" s="1"/>
      <c r="D1868" s="1" t="s">
        <v>25</v>
      </c>
      <c r="E1868" s="1" t="s">
        <v>25</v>
      </c>
      <c r="F1868" s="1" t="s">
        <v>25</v>
      </c>
      <c r="G1868" s="1" t="s">
        <v>25</v>
      </c>
      <c r="H1868" s="1" t="s">
        <v>25</v>
      </c>
      <c r="M1868" s="1"/>
      <c r="N1868" s="1"/>
      <c r="O1868" s="1"/>
      <c r="P1868" s="1"/>
      <c r="Q1868" s="1"/>
      <c r="S1868" s="1" t="s">
        <v>25</v>
      </c>
      <c r="T1868" s="1" t="s">
        <v>25</v>
      </c>
      <c r="U1868" s="1" t="s">
        <v>25</v>
      </c>
      <c r="V1868" s="1" t="s">
        <v>25</v>
      </c>
      <c r="W1868" s="1" t="s">
        <v>25</v>
      </c>
      <c r="Y1868" s="1" t="str">
        <f>IFERROR(__xludf.DUMMYFUNCTION("UNIQUE(S1868:W1868, TRUE)"),"")</f>
        <v/>
      </c>
      <c r="AE1868" s="1" t="str">
        <f t="shared" ref="AE1868:AI1868" si="1868">IF($A1868&lt;&gt;"", COUNTIF($D1868:$H1868, "=" &amp; Y1868),"")</f>
        <v/>
      </c>
      <c r="AF1868" s="1" t="str">
        <f t="shared" si="1868"/>
        <v/>
      </c>
      <c r="AG1868" s="1" t="str">
        <f t="shared" si="1868"/>
        <v/>
      </c>
      <c r="AH1868" s="1" t="str">
        <f t="shared" si="1868"/>
        <v/>
      </c>
      <c r="AI1868" s="1" t="str">
        <f t="shared" si="1868"/>
        <v/>
      </c>
      <c r="AJ1868" s="1" t="str">
        <f t="shared" si="3"/>
        <v/>
      </c>
      <c r="AL1868" s="1" t="str">
        <f>IFERROR(__xludf.DUMMYFUNCTION("IFERROR(TRANSPOSE(SORT(TRANSPOSE(FILTER(AE1868:AI1868, AE1868:AI1868&lt;&gt;0)),1, FALSE)))"),"")</f>
        <v/>
      </c>
      <c r="AM1868" s="1" t="str">
        <f>IFERROR(__xludf.DUMMYFUNCTION("""COMPUTED_VALUE"""),"")</f>
        <v/>
      </c>
      <c r="AN1868" s="1" t="str">
        <f>IFERROR(__xludf.DUMMYFUNCTION("""COMPUTED_VALUE"""),"")</f>
        <v/>
      </c>
      <c r="AO1868" s="1" t="str">
        <f>IFERROR(__xludf.DUMMYFUNCTION("""COMPUTED_VALUE"""),"")</f>
        <v/>
      </c>
      <c r="AP1868" s="1" t="str">
        <f>IFERROR(__xludf.DUMMYFUNCTION("""COMPUTED_VALUE"""),"")</f>
        <v/>
      </c>
      <c r="AR1868" s="1" t="s">
        <v>25</v>
      </c>
      <c r="AS1868" s="1" t="s">
        <v>25</v>
      </c>
      <c r="AT1868" s="1" t="s">
        <v>25</v>
      </c>
      <c r="AU1868" s="1" t="s">
        <v>25</v>
      </c>
      <c r="AV1868" s="1" t="s">
        <v>25</v>
      </c>
      <c r="AY1868" s="1" t="s">
        <v>25</v>
      </c>
      <c r="AZ1868" s="1" t="s">
        <v>25</v>
      </c>
      <c r="BA1868" s="1" t="s">
        <v>25</v>
      </c>
      <c r="BB1868" s="1" t="s">
        <v>25</v>
      </c>
      <c r="BC1868" s="1" t="s">
        <v>25</v>
      </c>
      <c r="BD1868" s="1"/>
      <c r="BE1868" s="1"/>
      <c r="BF1868" s="1"/>
      <c r="BG1868" s="1"/>
      <c r="BH1868" s="1"/>
      <c r="BI1868" s="1"/>
      <c r="BJ1868" s="1"/>
      <c r="BL1868" s="1" t="s">
        <v>25</v>
      </c>
    </row>
    <row r="1869" ht="15.75" customHeight="1">
      <c r="A1869" s="1"/>
      <c r="B1869" s="1"/>
      <c r="C1869" s="1"/>
      <c r="D1869" s="1" t="s">
        <v>25</v>
      </c>
      <c r="E1869" s="1" t="s">
        <v>25</v>
      </c>
      <c r="F1869" s="1" t="s">
        <v>25</v>
      </c>
      <c r="G1869" s="1" t="s">
        <v>25</v>
      </c>
      <c r="H1869" s="1" t="s">
        <v>25</v>
      </c>
      <c r="M1869" s="1"/>
      <c r="N1869" s="1"/>
      <c r="O1869" s="1"/>
      <c r="P1869" s="1"/>
      <c r="Q1869" s="1"/>
      <c r="S1869" s="1" t="s">
        <v>25</v>
      </c>
      <c r="T1869" s="1" t="s">
        <v>25</v>
      </c>
      <c r="U1869" s="1" t="s">
        <v>25</v>
      </c>
      <c r="V1869" s="1" t="s">
        <v>25</v>
      </c>
      <c r="W1869" s="1" t="s">
        <v>25</v>
      </c>
      <c r="Y1869" s="1" t="str">
        <f>IFERROR(__xludf.DUMMYFUNCTION("UNIQUE(S1869:W1869, TRUE)"),"")</f>
        <v/>
      </c>
      <c r="AE1869" s="1" t="str">
        <f t="shared" ref="AE1869:AI1869" si="1869">IF($A1869&lt;&gt;"", COUNTIF($D1869:$H1869, "=" &amp; Y1869),"")</f>
        <v/>
      </c>
      <c r="AF1869" s="1" t="str">
        <f t="shared" si="1869"/>
        <v/>
      </c>
      <c r="AG1869" s="1" t="str">
        <f t="shared" si="1869"/>
        <v/>
      </c>
      <c r="AH1869" s="1" t="str">
        <f t="shared" si="1869"/>
        <v/>
      </c>
      <c r="AI1869" s="1" t="str">
        <f t="shared" si="1869"/>
        <v/>
      </c>
      <c r="AJ1869" s="1" t="str">
        <f t="shared" si="3"/>
        <v/>
      </c>
      <c r="AL1869" s="1" t="str">
        <f>IFERROR(__xludf.DUMMYFUNCTION("IFERROR(TRANSPOSE(SORT(TRANSPOSE(FILTER(AE1869:AI1869, AE1869:AI1869&lt;&gt;0)),1, FALSE)))"),"")</f>
        <v/>
      </c>
      <c r="AM1869" s="1" t="str">
        <f>IFERROR(__xludf.DUMMYFUNCTION("""COMPUTED_VALUE"""),"")</f>
        <v/>
      </c>
      <c r="AN1869" s="1" t="str">
        <f>IFERROR(__xludf.DUMMYFUNCTION("""COMPUTED_VALUE"""),"")</f>
        <v/>
      </c>
      <c r="AO1869" s="1" t="str">
        <f>IFERROR(__xludf.DUMMYFUNCTION("""COMPUTED_VALUE"""),"")</f>
        <v/>
      </c>
      <c r="AP1869" s="1" t="str">
        <f>IFERROR(__xludf.DUMMYFUNCTION("""COMPUTED_VALUE"""),"")</f>
        <v/>
      </c>
      <c r="AR1869" s="1" t="s">
        <v>25</v>
      </c>
      <c r="AS1869" s="1" t="s">
        <v>25</v>
      </c>
      <c r="AT1869" s="1" t="s">
        <v>25</v>
      </c>
      <c r="AU1869" s="1" t="s">
        <v>25</v>
      </c>
      <c r="AV1869" s="1" t="s">
        <v>25</v>
      </c>
      <c r="AY1869" s="1" t="s">
        <v>25</v>
      </c>
      <c r="AZ1869" s="1" t="s">
        <v>25</v>
      </c>
      <c r="BA1869" s="1" t="s">
        <v>25</v>
      </c>
      <c r="BB1869" s="1" t="s">
        <v>25</v>
      </c>
      <c r="BC1869" s="1" t="s">
        <v>25</v>
      </c>
      <c r="BD1869" s="1"/>
      <c r="BE1869" s="1"/>
      <c r="BF1869" s="1"/>
      <c r="BG1869" s="1"/>
      <c r="BH1869" s="1"/>
      <c r="BI1869" s="1"/>
      <c r="BJ1869" s="1"/>
      <c r="BL1869" s="1" t="s">
        <v>25</v>
      </c>
    </row>
    <row r="1870" ht="15.75" customHeight="1">
      <c r="A1870" s="1"/>
      <c r="B1870" s="1"/>
      <c r="C1870" s="1"/>
      <c r="D1870" s="1" t="s">
        <v>25</v>
      </c>
      <c r="E1870" s="1" t="s">
        <v>25</v>
      </c>
      <c r="F1870" s="1" t="s">
        <v>25</v>
      </c>
      <c r="G1870" s="1" t="s">
        <v>25</v>
      </c>
      <c r="H1870" s="1" t="s">
        <v>25</v>
      </c>
      <c r="M1870" s="1"/>
      <c r="N1870" s="1"/>
      <c r="O1870" s="1"/>
      <c r="P1870" s="1"/>
      <c r="Q1870" s="1"/>
      <c r="S1870" s="1" t="s">
        <v>25</v>
      </c>
      <c r="T1870" s="1" t="s">
        <v>25</v>
      </c>
      <c r="U1870" s="1" t="s">
        <v>25</v>
      </c>
      <c r="V1870" s="1" t="s">
        <v>25</v>
      </c>
      <c r="W1870" s="1" t="s">
        <v>25</v>
      </c>
      <c r="Y1870" s="1" t="str">
        <f>IFERROR(__xludf.DUMMYFUNCTION("UNIQUE(S1870:W1870, TRUE)"),"")</f>
        <v/>
      </c>
      <c r="AE1870" s="1" t="str">
        <f t="shared" ref="AE1870:AI1870" si="1870">IF($A1870&lt;&gt;"", COUNTIF($D1870:$H1870, "=" &amp; Y1870),"")</f>
        <v/>
      </c>
      <c r="AF1870" s="1" t="str">
        <f t="shared" si="1870"/>
        <v/>
      </c>
      <c r="AG1870" s="1" t="str">
        <f t="shared" si="1870"/>
        <v/>
      </c>
      <c r="AH1870" s="1" t="str">
        <f t="shared" si="1870"/>
        <v/>
      </c>
      <c r="AI1870" s="1" t="str">
        <f t="shared" si="1870"/>
        <v/>
      </c>
      <c r="AJ1870" s="1" t="str">
        <f t="shared" si="3"/>
        <v/>
      </c>
      <c r="AL1870" s="1" t="str">
        <f>IFERROR(__xludf.DUMMYFUNCTION("IFERROR(TRANSPOSE(SORT(TRANSPOSE(FILTER(AE1870:AI1870, AE1870:AI1870&lt;&gt;0)),1, FALSE)))"),"")</f>
        <v/>
      </c>
      <c r="AM1870" s="1" t="str">
        <f>IFERROR(__xludf.DUMMYFUNCTION("""COMPUTED_VALUE"""),"")</f>
        <v/>
      </c>
      <c r="AN1870" s="1" t="str">
        <f>IFERROR(__xludf.DUMMYFUNCTION("""COMPUTED_VALUE"""),"")</f>
        <v/>
      </c>
      <c r="AO1870" s="1" t="str">
        <f>IFERROR(__xludf.DUMMYFUNCTION("""COMPUTED_VALUE"""),"")</f>
        <v/>
      </c>
      <c r="AP1870" s="1" t="str">
        <f>IFERROR(__xludf.DUMMYFUNCTION("""COMPUTED_VALUE"""),"")</f>
        <v/>
      </c>
      <c r="AR1870" s="1" t="s">
        <v>25</v>
      </c>
      <c r="AS1870" s="1" t="s">
        <v>25</v>
      </c>
      <c r="AT1870" s="1" t="s">
        <v>25</v>
      </c>
      <c r="AU1870" s="1" t="s">
        <v>25</v>
      </c>
      <c r="AV1870" s="1" t="s">
        <v>25</v>
      </c>
      <c r="AY1870" s="1" t="s">
        <v>25</v>
      </c>
      <c r="AZ1870" s="1" t="s">
        <v>25</v>
      </c>
      <c r="BA1870" s="1" t="s">
        <v>25</v>
      </c>
      <c r="BB1870" s="1" t="s">
        <v>25</v>
      </c>
      <c r="BC1870" s="1" t="s">
        <v>25</v>
      </c>
      <c r="BD1870" s="1"/>
      <c r="BE1870" s="1"/>
      <c r="BF1870" s="1"/>
      <c r="BG1870" s="1"/>
      <c r="BH1870" s="1"/>
      <c r="BI1870" s="1"/>
      <c r="BJ1870" s="1"/>
      <c r="BL1870" s="1" t="s">
        <v>25</v>
      </c>
    </row>
    <row r="1871" ht="15.75" customHeight="1">
      <c r="A1871" s="1"/>
      <c r="B1871" s="1"/>
      <c r="C1871" s="1"/>
      <c r="D1871" s="1" t="s">
        <v>25</v>
      </c>
      <c r="E1871" s="1" t="s">
        <v>25</v>
      </c>
      <c r="F1871" s="1" t="s">
        <v>25</v>
      </c>
      <c r="G1871" s="1" t="s">
        <v>25</v>
      </c>
      <c r="H1871" s="1" t="s">
        <v>25</v>
      </c>
      <c r="M1871" s="1"/>
      <c r="N1871" s="1"/>
      <c r="O1871" s="1"/>
      <c r="P1871" s="1"/>
      <c r="Q1871" s="1"/>
      <c r="S1871" s="1" t="s">
        <v>25</v>
      </c>
      <c r="T1871" s="1" t="s">
        <v>25</v>
      </c>
      <c r="U1871" s="1" t="s">
        <v>25</v>
      </c>
      <c r="V1871" s="1" t="s">
        <v>25</v>
      </c>
      <c r="W1871" s="1" t="s">
        <v>25</v>
      </c>
      <c r="Y1871" s="1" t="str">
        <f>IFERROR(__xludf.DUMMYFUNCTION("UNIQUE(S1871:W1871, TRUE)"),"")</f>
        <v/>
      </c>
      <c r="AE1871" s="1" t="str">
        <f t="shared" ref="AE1871:AI1871" si="1871">IF($A1871&lt;&gt;"", COUNTIF($D1871:$H1871, "=" &amp; Y1871),"")</f>
        <v/>
      </c>
      <c r="AF1871" s="1" t="str">
        <f t="shared" si="1871"/>
        <v/>
      </c>
      <c r="AG1871" s="1" t="str">
        <f t="shared" si="1871"/>
        <v/>
      </c>
      <c r="AH1871" s="1" t="str">
        <f t="shared" si="1871"/>
        <v/>
      </c>
      <c r="AI1871" s="1" t="str">
        <f t="shared" si="1871"/>
        <v/>
      </c>
      <c r="AJ1871" s="1" t="str">
        <f t="shared" si="3"/>
        <v/>
      </c>
      <c r="AL1871" s="1" t="str">
        <f>IFERROR(__xludf.DUMMYFUNCTION("IFERROR(TRANSPOSE(SORT(TRANSPOSE(FILTER(AE1871:AI1871, AE1871:AI1871&lt;&gt;0)),1, FALSE)))"),"")</f>
        <v/>
      </c>
      <c r="AM1871" s="1" t="str">
        <f>IFERROR(__xludf.DUMMYFUNCTION("""COMPUTED_VALUE"""),"")</f>
        <v/>
      </c>
      <c r="AN1871" s="1" t="str">
        <f>IFERROR(__xludf.DUMMYFUNCTION("""COMPUTED_VALUE"""),"")</f>
        <v/>
      </c>
      <c r="AO1871" s="1" t="str">
        <f>IFERROR(__xludf.DUMMYFUNCTION("""COMPUTED_VALUE"""),"")</f>
        <v/>
      </c>
      <c r="AP1871" s="1" t="str">
        <f>IFERROR(__xludf.DUMMYFUNCTION("""COMPUTED_VALUE"""),"")</f>
        <v/>
      </c>
      <c r="AR1871" s="1" t="s">
        <v>25</v>
      </c>
      <c r="AS1871" s="1" t="s">
        <v>25</v>
      </c>
      <c r="AT1871" s="1" t="s">
        <v>25</v>
      </c>
      <c r="AU1871" s="1" t="s">
        <v>25</v>
      </c>
      <c r="AV1871" s="1" t="s">
        <v>25</v>
      </c>
      <c r="AY1871" s="1" t="s">
        <v>25</v>
      </c>
      <c r="AZ1871" s="1" t="s">
        <v>25</v>
      </c>
      <c r="BA1871" s="1" t="s">
        <v>25</v>
      </c>
      <c r="BB1871" s="1" t="s">
        <v>25</v>
      </c>
      <c r="BC1871" s="1" t="s">
        <v>25</v>
      </c>
      <c r="BD1871" s="1"/>
      <c r="BE1871" s="1"/>
      <c r="BF1871" s="1"/>
      <c r="BG1871" s="1"/>
      <c r="BH1871" s="1"/>
      <c r="BI1871" s="1"/>
      <c r="BJ1871" s="1"/>
      <c r="BL1871" s="1" t="s">
        <v>25</v>
      </c>
    </row>
    <row r="1872" ht="15.75" customHeight="1">
      <c r="A1872" s="1"/>
      <c r="B1872" s="1"/>
      <c r="C1872" s="1"/>
      <c r="D1872" s="1" t="s">
        <v>25</v>
      </c>
      <c r="E1872" s="1" t="s">
        <v>25</v>
      </c>
      <c r="F1872" s="1" t="s">
        <v>25</v>
      </c>
      <c r="G1872" s="1" t="s">
        <v>25</v>
      </c>
      <c r="H1872" s="1" t="s">
        <v>25</v>
      </c>
      <c r="M1872" s="1"/>
      <c r="N1872" s="1"/>
      <c r="O1872" s="1"/>
      <c r="P1872" s="1"/>
      <c r="Q1872" s="1"/>
      <c r="S1872" s="1" t="s">
        <v>25</v>
      </c>
      <c r="T1872" s="1" t="s">
        <v>25</v>
      </c>
      <c r="U1872" s="1" t="s">
        <v>25</v>
      </c>
      <c r="V1872" s="1" t="s">
        <v>25</v>
      </c>
      <c r="W1872" s="1" t="s">
        <v>25</v>
      </c>
      <c r="Y1872" s="1" t="str">
        <f>IFERROR(__xludf.DUMMYFUNCTION("UNIQUE(S1872:W1872, TRUE)"),"")</f>
        <v/>
      </c>
      <c r="AE1872" s="1" t="str">
        <f t="shared" ref="AE1872:AI1872" si="1872">IF($A1872&lt;&gt;"", COUNTIF($D1872:$H1872, "=" &amp; Y1872),"")</f>
        <v/>
      </c>
      <c r="AF1872" s="1" t="str">
        <f t="shared" si="1872"/>
        <v/>
      </c>
      <c r="AG1872" s="1" t="str">
        <f t="shared" si="1872"/>
        <v/>
      </c>
      <c r="AH1872" s="1" t="str">
        <f t="shared" si="1872"/>
        <v/>
      </c>
      <c r="AI1872" s="1" t="str">
        <f t="shared" si="1872"/>
        <v/>
      </c>
      <c r="AJ1872" s="1" t="str">
        <f t="shared" si="3"/>
        <v/>
      </c>
      <c r="AL1872" s="1" t="str">
        <f>IFERROR(__xludf.DUMMYFUNCTION("IFERROR(TRANSPOSE(SORT(TRANSPOSE(FILTER(AE1872:AI1872, AE1872:AI1872&lt;&gt;0)),1, FALSE)))"),"")</f>
        <v/>
      </c>
      <c r="AM1872" s="1" t="str">
        <f>IFERROR(__xludf.DUMMYFUNCTION("""COMPUTED_VALUE"""),"")</f>
        <v/>
      </c>
      <c r="AN1872" s="1" t="str">
        <f>IFERROR(__xludf.DUMMYFUNCTION("""COMPUTED_VALUE"""),"")</f>
        <v/>
      </c>
      <c r="AO1872" s="1" t="str">
        <f>IFERROR(__xludf.DUMMYFUNCTION("""COMPUTED_VALUE"""),"")</f>
        <v/>
      </c>
      <c r="AP1872" s="1" t="str">
        <f>IFERROR(__xludf.DUMMYFUNCTION("""COMPUTED_VALUE"""),"")</f>
        <v/>
      </c>
      <c r="AR1872" s="1" t="s">
        <v>25</v>
      </c>
      <c r="AS1872" s="1" t="s">
        <v>25</v>
      </c>
      <c r="AT1872" s="1" t="s">
        <v>25</v>
      </c>
      <c r="AU1872" s="1" t="s">
        <v>25</v>
      </c>
      <c r="AV1872" s="1" t="s">
        <v>25</v>
      </c>
      <c r="AY1872" s="1" t="s">
        <v>25</v>
      </c>
      <c r="AZ1872" s="1" t="s">
        <v>25</v>
      </c>
      <c r="BA1872" s="1" t="s">
        <v>25</v>
      </c>
      <c r="BB1872" s="1" t="s">
        <v>25</v>
      </c>
      <c r="BC1872" s="1" t="s">
        <v>25</v>
      </c>
      <c r="BD1872" s="1"/>
      <c r="BE1872" s="1"/>
      <c r="BF1872" s="1"/>
      <c r="BG1872" s="1"/>
      <c r="BH1872" s="1"/>
      <c r="BI1872" s="1"/>
      <c r="BJ1872" s="1"/>
      <c r="BL1872" s="1" t="s">
        <v>25</v>
      </c>
    </row>
    <row r="1873" ht="15.75" customHeight="1">
      <c r="A1873" s="1"/>
      <c r="B1873" s="1"/>
      <c r="C1873" s="1"/>
      <c r="D1873" s="1" t="s">
        <v>25</v>
      </c>
      <c r="E1873" s="1" t="s">
        <v>25</v>
      </c>
      <c r="F1873" s="1" t="s">
        <v>25</v>
      </c>
      <c r="G1873" s="1" t="s">
        <v>25</v>
      </c>
      <c r="H1873" s="1" t="s">
        <v>25</v>
      </c>
      <c r="M1873" s="1"/>
      <c r="N1873" s="1"/>
      <c r="O1873" s="1"/>
      <c r="P1873" s="1"/>
      <c r="Q1873" s="1"/>
      <c r="S1873" s="1" t="s">
        <v>25</v>
      </c>
      <c r="T1873" s="1" t="s">
        <v>25</v>
      </c>
      <c r="U1873" s="1" t="s">
        <v>25</v>
      </c>
      <c r="V1873" s="1" t="s">
        <v>25</v>
      </c>
      <c r="W1873" s="1" t="s">
        <v>25</v>
      </c>
      <c r="Y1873" s="1" t="str">
        <f>IFERROR(__xludf.DUMMYFUNCTION("UNIQUE(S1873:W1873, TRUE)"),"")</f>
        <v/>
      </c>
      <c r="AE1873" s="1" t="str">
        <f t="shared" ref="AE1873:AI1873" si="1873">IF($A1873&lt;&gt;"", COUNTIF($D1873:$H1873, "=" &amp; Y1873),"")</f>
        <v/>
      </c>
      <c r="AF1873" s="1" t="str">
        <f t="shared" si="1873"/>
        <v/>
      </c>
      <c r="AG1873" s="1" t="str">
        <f t="shared" si="1873"/>
        <v/>
      </c>
      <c r="AH1873" s="1" t="str">
        <f t="shared" si="1873"/>
        <v/>
      </c>
      <c r="AI1873" s="1" t="str">
        <f t="shared" si="1873"/>
        <v/>
      </c>
      <c r="AJ1873" s="1" t="str">
        <f t="shared" si="3"/>
        <v/>
      </c>
      <c r="AL1873" s="1" t="str">
        <f>IFERROR(__xludf.DUMMYFUNCTION("IFERROR(TRANSPOSE(SORT(TRANSPOSE(FILTER(AE1873:AI1873, AE1873:AI1873&lt;&gt;0)),1, FALSE)))"),"")</f>
        <v/>
      </c>
      <c r="AM1873" s="1" t="str">
        <f>IFERROR(__xludf.DUMMYFUNCTION("""COMPUTED_VALUE"""),"")</f>
        <v/>
      </c>
      <c r="AN1873" s="1" t="str">
        <f>IFERROR(__xludf.DUMMYFUNCTION("""COMPUTED_VALUE"""),"")</f>
        <v/>
      </c>
      <c r="AO1873" s="1" t="str">
        <f>IFERROR(__xludf.DUMMYFUNCTION("""COMPUTED_VALUE"""),"")</f>
        <v/>
      </c>
      <c r="AP1873" s="1" t="str">
        <f>IFERROR(__xludf.DUMMYFUNCTION("""COMPUTED_VALUE"""),"")</f>
        <v/>
      </c>
      <c r="AR1873" s="1" t="s">
        <v>25</v>
      </c>
      <c r="AS1873" s="1" t="s">
        <v>25</v>
      </c>
      <c r="AT1873" s="1" t="s">
        <v>25</v>
      </c>
      <c r="AU1873" s="1" t="s">
        <v>25</v>
      </c>
      <c r="AV1873" s="1" t="s">
        <v>25</v>
      </c>
      <c r="AY1873" s="1" t="s">
        <v>25</v>
      </c>
      <c r="AZ1873" s="1" t="s">
        <v>25</v>
      </c>
      <c r="BA1873" s="1" t="s">
        <v>25</v>
      </c>
      <c r="BB1873" s="1" t="s">
        <v>25</v>
      </c>
      <c r="BC1873" s="1" t="s">
        <v>25</v>
      </c>
      <c r="BD1873" s="1"/>
      <c r="BE1873" s="1"/>
      <c r="BF1873" s="1"/>
      <c r="BG1873" s="1"/>
      <c r="BH1873" s="1"/>
      <c r="BI1873" s="1"/>
      <c r="BJ1873" s="1"/>
      <c r="BL1873" s="1" t="s">
        <v>25</v>
      </c>
    </row>
    <row r="1874" ht="15.75" customHeight="1">
      <c r="A1874" s="1"/>
      <c r="B1874" s="1"/>
      <c r="C1874" s="1"/>
      <c r="D1874" s="1" t="s">
        <v>25</v>
      </c>
      <c r="E1874" s="1" t="s">
        <v>25</v>
      </c>
      <c r="F1874" s="1" t="s">
        <v>25</v>
      </c>
      <c r="G1874" s="1" t="s">
        <v>25</v>
      </c>
      <c r="H1874" s="1" t="s">
        <v>25</v>
      </c>
      <c r="M1874" s="1"/>
      <c r="N1874" s="1"/>
      <c r="O1874" s="1"/>
      <c r="P1874" s="1"/>
      <c r="Q1874" s="1"/>
      <c r="S1874" s="1" t="s">
        <v>25</v>
      </c>
      <c r="T1874" s="1" t="s">
        <v>25</v>
      </c>
      <c r="U1874" s="1" t="s">
        <v>25</v>
      </c>
      <c r="V1874" s="1" t="s">
        <v>25</v>
      </c>
      <c r="W1874" s="1" t="s">
        <v>25</v>
      </c>
      <c r="Y1874" s="1" t="str">
        <f>IFERROR(__xludf.DUMMYFUNCTION("UNIQUE(S1874:W1874, TRUE)"),"")</f>
        <v/>
      </c>
      <c r="AE1874" s="1" t="str">
        <f t="shared" ref="AE1874:AI1874" si="1874">IF($A1874&lt;&gt;"", COUNTIF($D1874:$H1874, "=" &amp; Y1874),"")</f>
        <v/>
      </c>
      <c r="AF1874" s="1" t="str">
        <f t="shared" si="1874"/>
        <v/>
      </c>
      <c r="AG1874" s="1" t="str">
        <f t="shared" si="1874"/>
        <v/>
      </c>
      <c r="AH1874" s="1" t="str">
        <f t="shared" si="1874"/>
        <v/>
      </c>
      <c r="AI1874" s="1" t="str">
        <f t="shared" si="1874"/>
        <v/>
      </c>
      <c r="AJ1874" s="1" t="str">
        <f t="shared" si="3"/>
        <v/>
      </c>
      <c r="AL1874" s="1" t="str">
        <f>IFERROR(__xludf.DUMMYFUNCTION("IFERROR(TRANSPOSE(SORT(TRANSPOSE(FILTER(AE1874:AI1874, AE1874:AI1874&lt;&gt;0)),1, FALSE)))"),"")</f>
        <v/>
      </c>
      <c r="AM1874" s="1" t="str">
        <f>IFERROR(__xludf.DUMMYFUNCTION("""COMPUTED_VALUE"""),"")</f>
        <v/>
      </c>
      <c r="AN1874" s="1" t="str">
        <f>IFERROR(__xludf.DUMMYFUNCTION("""COMPUTED_VALUE"""),"")</f>
        <v/>
      </c>
      <c r="AO1874" s="1" t="str">
        <f>IFERROR(__xludf.DUMMYFUNCTION("""COMPUTED_VALUE"""),"")</f>
        <v/>
      </c>
      <c r="AP1874" s="1" t="str">
        <f>IFERROR(__xludf.DUMMYFUNCTION("""COMPUTED_VALUE"""),"")</f>
        <v/>
      </c>
      <c r="AR1874" s="1" t="s">
        <v>25</v>
      </c>
      <c r="AS1874" s="1" t="s">
        <v>25</v>
      </c>
      <c r="AT1874" s="1" t="s">
        <v>25</v>
      </c>
      <c r="AU1874" s="1" t="s">
        <v>25</v>
      </c>
      <c r="AV1874" s="1" t="s">
        <v>25</v>
      </c>
      <c r="AY1874" s="1" t="s">
        <v>25</v>
      </c>
      <c r="AZ1874" s="1" t="s">
        <v>25</v>
      </c>
      <c r="BA1874" s="1" t="s">
        <v>25</v>
      </c>
      <c r="BB1874" s="1" t="s">
        <v>25</v>
      </c>
      <c r="BC1874" s="1" t="s">
        <v>25</v>
      </c>
      <c r="BD1874" s="1"/>
      <c r="BE1874" s="1"/>
      <c r="BF1874" s="1"/>
      <c r="BG1874" s="1"/>
      <c r="BH1874" s="1"/>
      <c r="BI1874" s="1"/>
      <c r="BJ1874" s="1"/>
      <c r="BL1874" s="1" t="s">
        <v>25</v>
      </c>
    </row>
    <row r="1875" ht="15.75" customHeight="1">
      <c r="A1875" s="1"/>
      <c r="B1875" s="1"/>
      <c r="C1875" s="1"/>
      <c r="D1875" s="1" t="s">
        <v>25</v>
      </c>
      <c r="E1875" s="1" t="s">
        <v>25</v>
      </c>
      <c r="F1875" s="1" t="s">
        <v>25</v>
      </c>
      <c r="G1875" s="1" t="s">
        <v>25</v>
      </c>
      <c r="H1875" s="1" t="s">
        <v>25</v>
      </c>
      <c r="M1875" s="1"/>
      <c r="N1875" s="1"/>
      <c r="O1875" s="1"/>
      <c r="P1875" s="1"/>
      <c r="Q1875" s="1"/>
      <c r="S1875" s="1" t="s">
        <v>25</v>
      </c>
      <c r="T1875" s="1" t="s">
        <v>25</v>
      </c>
      <c r="U1875" s="1" t="s">
        <v>25</v>
      </c>
      <c r="V1875" s="1" t="s">
        <v>25</v>
      </c>
      <c r="W1875" s="1" t="s">
        <v>25</v>
      </c>
      <c r="Y1875" s="1" t="str">
        <f>IFERROR(__xludf.DUMMYFUNCTION("UNIQUE(S1875:W1875, TRUE)"),"")</f>
        <v/>
      </c>
      <c r="AE1875" s="1" t="str">
        <f t="shared" ref="AE1875:AI1875" si="1875">IF($A1875&lt;&gt;"", COUNTIF($D1875:$H1875, "=" &amp; Y1875),"")</f>
        <v/>
      </c>
      <c r="AF1875" s="1" t="str">
        <f t="shared" si="1875"/>
        <v/>
      </c>
      <c r="AG1875" s="1" t="str">
        <f t="shared" si="1875"/>
        <v/>
      </c>
      <c r="AH1875" s="1" t="str">
        <f t="shared" si="1875"/>
        <v/>
      </c>
      <c r="AI1875" s="1" t="str">
        <f t="shared" si="1875"/>
        <v/>
      </c>
      <c r="AJ1875" s="1" t="str">
        <f t="shared" si="3"/>
        <v/>
      </c>
      <c r="AL1875" s="1" t="str">
        <f>IFERROR(__xludf.DUMMYFUNCTION("IFERROR(TRANSPOSE(SORT(TRANSPOSE(FILTER(AE1875:AI1875, AE1875:AI1875&lt;&gt;0)),1, FALSE)))"),"")</f>
        <v/>
      </c>
      <c r="AM1875" s="1" t="str">
        <f>IFERROR(__xludf.DUMMYFUNCTION("""COMPUTED_VALUE"""),"")</f>
        <v/>
      </c>
      <c r="AN1875" s="1" t="str">
        <f>IFERROR(__xludf.DUMMYFUNCTION("""COMPUTED_VALUE"""),"")</f>
        <v/>
      </c>
      <c r="AO1875" s="1" t="str">
        <f>IFERROR(__xludf.DUMMYFUNCTION("""COMPUTED_VALUE"""),"")</f>
        <v/>
      </c>
      <c r="AP1875" s="1" t="str">
        <f>IFERROR(__xludf.DUMMYFUNCTION("""COMPUTED_VALUE"""),"")</f>
        <v/>
      </c>
      <c r="AR1875" s="1" t="s">
        <v>25</v>
      </c>
      <c r="AS1875" s="1" t="s">
        <v>25</v>
      </c>
      <c r="AT1875" s="1" t="s">
        <v>25</v>
      </c>
      <c r="AU1875" s="1" t="s">
        <v>25</v>
      </c>
      <c r="AV1875" s="1" t="s">
        <v>25</v>
      </c>
      <c r="AY1875" s="1" t="s">
        <v>25</v>
      </c>
      <c r="AZ1875" s="1" t="s">
        <v>25</v>
      </c>
      <c r="BA1875" s="1" t="s">
        <v>25</v>
      </c>
      <c r="BB1875" s="1" t="s">
        <v>25</v>
      </c>
      <c r="BC1875" s="1" t="s">
        <v>25</v>
      </c>
      <c r="BD1875" s="1"/>
      <c r="BE1875" s="1"/>
      <c r="BF1875" s="1"/>
      <c r="BG1875" s="1"/>
      <c r="BH1875" s="1"/>
      <c r="BI1875" s="1"/>
      <c r="BJ1875" s="1"/>
      <c r="BL1875" s="1" t="s">
        <v>25</v>
      </c>
    </row>
    <row r="1876" ht="15.75" customHeight="1">
      <c r="A1876" s="1"/>
      <c r="B1876" s="1"/>
      <c r="C1876" s="1"/>
      <c r="D1876" s="1" t="s">
        <v>25</v>
      </c>
      <c r="E1876" s="1" t="s">
        <v>25</v>
      </c>
      <c r="F1876" s="1" t="s">
        <v>25</v>
      </c>
      <c r="G1876" s="1" t="s">
        <v>25</v>
      </c>
      <c r="H1876" s="1" t="s">
        <v>25</v>
      </c>
      <c r="M1876" s="1"/>
      <c r="N1876" s="1"/>
      <c r="O1876" s="1"/>
      <c r="P1876" s="1"/>
      <c r="Q1876" s="1"/>
      <c r="S1876" s="1" t="s">
        <v>25</v>
      </c>
      <c r="T1876" s="1" t="s">
        <v>25</v>
      </c>
      <c r="U1876" s="1" t="s">
        <v>25</v>
      </c>
      <c r="V1876" s="1" t="s">
        <v>25</v>
      </c>
      <c r="W1876" s="1" t="s">
        <v>25</v>
      </c>
      <c r="Y1876" s="1" t="str">
        <f>IFERROR(__xludf.DUMMYFUNCTION("UNIQUE(S1876:W1876, TRUE)"),"")</f>
        <v/>
      </c>
      <c r="AE1876" s="1" t="str">
        <f t="shared" ref="AE1876:AI1876" si="1876">IF($A1876&lt;&gt;"", COUNTIF($D1876:$H1876, "=" &amp; Y1876),"")</f>
        <v/>
      </c>
      <c r="AF1876" s="1" t="str">
        <f t="shared" si="1876"/>
        <v/>
      </c>
      <c r="AG1876" s="1" t="str">
        <f t="shared" si="1876"/>
        <v/>
      </c>
      <c r="AH1876" s="1" t="str">
        <f t="shared" si="1876"/>
        <v/>
      </c>
      <c r="AI1876" s="1" t="str">
        <f t="shared" si="1876"/>
        <v/>
      </c>
      <c r="AJ1876" s="1" t="str">
        <f t="shared" si="3"/>
        <v/>
      </c>
      <c r="AL1876" s="1" t="str">
        <f>IFERROR(__xludf.DUMMYFUNCTION("IFERROR(TRANSPOSE(SORT(TRANSPOSE(FILTER(AE1876:AI1876, AE1876:AI1876&lt;&gt;0)),1, FALSE)))"),"")</f>
        <v/>
      </c>
      <c r="AM1876" s="1" t="str">
        <f>IFERROR(__xludf.DUMMYFUNCTION("""COMPUTED_VALUE"""),"")</f>
        <v/>
      </c>
      <c r="AN1876" s="1" t="str">
        <f>IFERROR(__xludf.DUMMYFUNCTION("""COMPUTED_VALUE"""),"")</f>
        <v/>
      </c>
      <c r="AO1876" s="1" t="str">
        <f>IFERROR(__xludf.DUMMYFUNCTION("""COMPUTED_VALUE"""),"")</f>
        <v/>
      </c>
      <c r="AP1876" s="1" t="str">
        <f>IFERROR(__xludf.DUMMYFUNCTION("""COMPUTED_VALUE"""),"")</f>
        <v/>
      </c>
      <c r="AR1876" s="1" t="s">
        <v>25</v>
      </c>
      <c r="AS1876" s="1" t="s">
        <v>25</v>
      </c>
      <c r="AT1876" s="1" t="s">
        <v>25</v>
      </c>
      <c r="AU1876" s="1" t="s">
        <v>25</v>
      </c>
      <c r="AV1876" s="1" t="s">
        <v>25</v>
      </c>
      <c r="AY1876" s="1" t="s">
        <v>25</v>
      </c>
      <c r="AZ1876" s="1" t="s">
        <v>25</v>
      </c>
      <c r="BA1876" s="1" t="s">
        <v>25</v>
      </c>
      <c r="BB1876" s="1" t="s">
        <v>25</v>
      </c>
      <c r="BC1876" s="1" t="s">
        <v>25</v>
      </c>
      <c r="BD1876" s="1"/>
      <c r="BE1876" s="1"/>
      <c r="BF1876" s="1"/>
      <c r="BG1876" s="1"/>
      <c r="BH1876" s="1"/>
      <c r="BI1876" s="1"/>
      <c r="BJ1876" s="1"/>
      <c r="BL1876" s="1" t="s">
        <v>25</v>
      </c>
    </row>
    <row r="1877" ht="15.75" customHeight="1">
      <c r="A1877" s="1"/>
      <c r="B1877" s="1"/>
      <c r="C1877" s="1"/>
      <c r="D1877" s="1" t="s">
        <v>25</v>
      </c>
      <c r="E1877" s="1" t="s">
        <v>25</v>
      </c>
      <c r="F1877" s="1" t="s">
        <v>25</v>
      </c>
      <c r="G1877" s="1" t="s">
        <v>25</v>
      </c>
      <c r="H1877" s="1" t="s">
        <v>25</v>
      </c>
      <c r="M1877" s="1"/>
      <c r="N1877" s="1"/>
      <c r="O1877" s="1"/>
      <c r="P1877" s="1"/>
      <c r="Q1877" s="1"/>
      <c r="S1877" s="1" t="s">
        <v>25</v>
      </c>
      <c r="T1877" s="1" t="s">
        <v>25</v>
      </c>
      <c r="U1877" s="1" t="s">
        <v>25</v>
      </c>
      <c r="V1877" s="1" t="s">
        <v>25</v>
      </c>
      <c r="W1877" s="1" t="s">
        <v>25</v>
      </c>
      <c r="Y1877" s="1" t="str">
        <f>IFERROR(__xludf.DUMMYFUNCTION("UNIQUE(S1877:W1877, TRUE)"),"")</f>
        <v/>
      </c>
      <c r="AE1877" s="1" t="str">
        <f t="shared" ref="AE1877:AI1877" si="1877">IF($A1877&lt;&gt;"", COUNTIF($D1877:$H1877, "=" &amp; Y1877),"")</f>
        <v/>
      </c>
      <c r="AF1877" s="1" t="str">
        <f t="shared" si="1877"/>
        <v/>
      </c>
      <c r="AG1877" s="1" t="str">
        <f t="shared" si="1877"/>
        <v/>
      </c>
      <c r="AH1877" s="1" t="str">
        <f t="shared" si="1877"/>
        <v/>
      </c>
      <c r="AI1877" s="1" t="str">
        <f t="shared" si="1877"/>
        <v/>
      </c>
      <c r="AJ1877" s="1" t="str">
        <f t="shared" si="3"/>
        <v/>
      </c>
      <c r="AL1877" s="1" t="str">
        <f>IFERROR(__xludf.DUMMYFUNCTION("IFERROR(TRANSPOSE(SORT(TRANSPOSE(FILTER(AE1877:AI1877, AE1877:AI1877&lt;&gt;0)),1, FALSE)))"),"")</f>
        <v/>
      </c>
      <c r="AM1877" s="1" t="str">
        <f>IFERROR(__xludf.DUMMYFUNCTION("""COMPUTED_VALUE"""),"")</f>
        <v/>
      </c>
      <c r="AN1877" s="1" t="str">
        <f>IFERROR(__xludf.DUMMYFUNCTION("""COMPUTED_VALUE"""),"")</f>
        <v/>
      </c>
      <c r="AO1877" s="1" t="str">
        <f>IFERROR(__xludf.DUMMYFUNCTION("""COMPUTED_VALUE"""),"")</f>
        <v/>
      </c>
      <c r="AP1877" s="1" t="str">
        <f>IFERROR(__xludf.DUMMYFUNCTION("""COMPUTED_VALUE"""),"")</f>
        <v/>
      </c>
      <c r="AR1877" s="1" t="s">
        <v>25</v>
      </c>
      <c r="AS1877" s="1" t="s">
        <v>25</v>
      </c>
      <c r="AT1877" s="1" t="s">
        <v>25</v>
      </c>
      <c r="AU1877" s="1" t="s">
        <v>25</v>
      </c>
      <c r="AV1877" s="1" t="s">
        <v>25</v>
      </c>
      <c r="AY1877" s="1" t="s">
        <v>25</v>
      </c>
      <c r="AZ1877" s="1" t="s">
        <v>25</v>
      </c>
      <c r="BA1877" s="1" t="s">
        <v>25</v>
      </c>
      <c r="BB1877" s="1" t="s">
        <v>25</v>
      </c>
      <c r="BC1877" s="1" t="s">
        <v>25</v>
      </c>
      <c r="BD1877" s="1"/>
      <c r="BE1877" s="1"/>
      <c r="BF1877" s="1"/>
      <c r="BG1877" s="1"/>
      <c r="BH1877" s="1"/>
      <c r="BI1877" s="1"/>
      <c r="BJ1877" s="1"/>
      <c r="BL1877" s="1" t="s">
        <v>25</v>
      </c>
    </row>
    <row r="1878" ht="15.75" customHeight="1">
      <c r="A1878" s="1"/>
      <c r="B1878" s="1"/>
      <c r="C1878" s="1"/>
      <c r="D1878" s="1" t="s">
        <v>25</v>
      </c>
      <c r="E1878" s="1" t="s">
        <v>25</v>
      </c>
      <c r="F1878" s="1" t="s">
        <v>25</v>
      </c>
      <c r="G1878" s="1" t="s">
        <v>25</v>
      </c>
      <c r="H1878" s="1" t="s">
        <v>25</v>
      </c>
      <c r="M1878" s="1"/>
      <c r="N1878" s="1"/>
      <c r="O1878" s="1"/>
      <c r="P1878" s="1"/>
      <c r="Q1878" s="1"/>
      <c r="S1878" s="1" t="s">
        <v>25</v>
      </c>
      <c r="T1878" s="1" t="s">
        <v>25</v>
      </c>
      <c r="U1878" s="1" t="s">
        <v>25</v>
      </c>
      <c r="V1878" s="1" t="s">
        <v>25</v>
      </c>
      <c r="W1878" s="1" t="s">
        <v>25</v>
      </c>
      <c r="Y1878" s="1" t="str">
        <f>IFERROR(__xludf.DUMMYFUNCTION("UNIQUE(S1878:W1878, TRUE)"),"")</f>
        <v/>
      </c>
      <c r="AE1878" s="1" t="str">
        <f t="shared" ref="AE1878:AI1878" si="1878">IF($A1878&lt;&gt;"", COUNTIF($D1878:$H1878, "=" &amp; Y1878),"")</f>
        <v/>
      </c>
      <c r="AF1878" s="1" t="str">
        <f t="shared" si="1878"/>
        <v/>
      </c>
      <c r="AG1878" s="1" t="str">
        <f t="shared" si="1878"/>
        <v/>
      </c>
      <c r="AH1878" s="1" t="str">
        <f t="shared" si="1878"/>
        <v/>
      </c>
      <c r="AI1878" s="1" t="str">
        <f t="shared" si="1878"/>
        <v/>
      </c>
      <c r="AJ1878" s="1" t="str">
        <f t="shared" si="3"/>
        <v/>
      </c>
      <c r="AL1878" s="1" t="str">
        <f>IFERROR(__xludf.DUMMYFUNCTION("IFERROR(TRANSPOSE(SORT(TRANSPOSE(FILTER(AE1878:AI1878, AE1878:AI1878&lt;&gt;0)),1, FALSE)))"),"")</f>
        <v/>
      </c>
      <c r="AM1878" s="1" t="str">
        <f>IFERROR(__xludf.DUMMYFUNCTION("""COMPUTED_VALUE"""),"")</f>
        <v/>
      </c>
      <c r="AN1878" s="1" t="str">
        <f>IFERROR(__xludf.DUMMYFUNCTION("""COMPUTED_VALUE"""),"")</f>
        <v/>
      </c>
      <c r="AO1878" s="1" t="str">
        <f>IFERROR(__xludf.DUMMYFUNCTION("""COMPUTED_VALUE"""),"")</f>
        <v/>
      </c>
      <c r="AP1878" s="1" t="str">
        <f>IFERROR(__xludf.DUMMYFUNCTION("""COMPUTED_VALUE"""),"")</f>
        <v/>
      </c>
      <c r="AR1878" s="1" t="s">
        <v>25</v>
      </c>
      <c r="AS1878" s="1" t="s">
        <v>25</v>
      </c>
      <c r="AT1878" s="1" t="s">
        <v>25</v>
      </c>
      <c r="AU1878" s="1" t="s">
        <v>25</v>
      </c>
      <c r="AV1878" s="1" t="s">
        <v>25</v>
      </c>
      <c r="AY1878" s="1" t="s">
        <v>25</v>
      </c>
      <c r="AZ1878" s="1" t="s">
        <v>25</v>
      </c>
      <c r="BA1878" s="1" t="s">
        <v>25</v>
      </c>
      <c r="BB1878" s="1" t="s">
        <v>25</v>
      </c>
      <c r="BC1878" s="1" t="s">
        <v>25</v>
      </c>
      <c r="BD1878" s="1"/>
      <c r="BE1878" s="1"/>
      <c r="BF1878" s="1"/>
      <c r="BG1878" s="1"/>
      <c r="BH1878" s="1"/>
      <c r="BI1878" s="1"/>
      <c r="BJ1878" s="1"/>
      <c r="BL1878" s="1" t="s">
        <v>25</v>
      </c>
    </row>
    <row r="1879" ht="15.75" customHeight="1">
      <c r="A1879" s="1"/>
      <c r="B1879" s="1"/>
      <c r="C1879" s="1"/>
      <c r="D1879" s="1" t="s">
        <v>25</v>
      </c>
      <c r="E1879" s="1" t="s">
        <v>25</v>
      </c>
      <c r="F1879" s="1" t="s">
        <v>25</v>
      </c>
      <c r="G1879" s="1" t="s">
        <v>25</v>
      </c>
      <c r="H1879" s="1" t="s">
        <v>25</v>
      </c>
      <c r="M1879" s="1"/>
      <c r="N1879" s="1"/>
      <c r="O1879" s="1"/>
      <c r="P1879" s="1"/>
      <c r="Q1879" s="1"/>
      <c r="S1879" s="1" t="s">
        <v>25</v>
      </c>
      <c r="T1879" s="1" t="s">
        <v>25</v>
      </c>
      <c r="U1879" s="1" t="s">
        <v>25</v>
      </c>
      <c r="V1879" s="1" t="s">
        <v>25</v>
      </c>
      <c r="W1879" s="1" t="s">
        <v>25</v>
      </c>
      <c r="Y1879" s="1" t="str">
        <f>IFERROR(__xludf.DUMMYFUNCTION("UNIQUE(S1879:W1879, TRUE)"),"")</f>
        <v/>
      </c>
      <c r="AE1879" s="1" t="str">
        <f t="shared" ref="AE1879:AI1879" si="1879">IF($A1879&lt;&gt;"", COUNTIF($D1879:$H1879, "=" &amp; Y1879),"")</f>
        <v/>
      </c>
      <c r="AF1879" s="1" t="str">
        <f t="shared" si="1879"/>
        <v/>
      </c>
      <c r="AG1879" s="1" t="str">
        <f t="shared" si="1879"/>
        <v/>
      </c>
      <c r="AH1879" s="1" t="str">
        <f t="shared" si="1879"/>
        <v/>
      </c>
      <c r="AI1879" s="1" t="str">
        <f t="shared" si="1879"/>
        <v/>
      </c>
      <c r="AJ1879" s="1" t="str">
        <f t="shared" si="3"/>
        <v/>
      </c>
      <c r="AL1879" s="1" t="str">
        <f>IFERROR(__xludf.DUMMYFUNCTION("IFERROR(TRANSPOSE(SORT(TRANSPOSE(FILTER(AE1879:AI1879, AE1879:AI1879&lt;&gt;0)),1, FALSE)))"),"")</f>
        <v/>
      </c>
      <c r="AM1879" s="1" t="str">
        <f>IFERROR(__xludf.DUMMYFUNCTION("""COMPUTED_VALUE"""),"")</f>
        <v/>
      </c>
      <c r="AN1879" s="1" t="str">
        <f>IFERROR(__xludf.DUMMYFUNCTION("""COMPUTED_VALUE"""),"")</f>
        <v/>
      </c>
      <c r="AO1879" s="1" t="str">
        <f>IFERROR(__xludf.DUMMYFUNCTION("""COMPUTED_VALUE"""),"")</f>
        <v/>
      </c>
      <c r="AP1879" s="1" t="str">
        <f>IFERROR(__xludf.DUMMYFUNCTION("""COMPUTED_VALUE"""),"")</f>
        <v/>
      </c>
      <c r="AR1879" s="1" t="s">
        <v>25</v>
      </c>
      <c r="AS1879" s="1" t="s">
        <v>25</v>
      </c>
      <c r="AT1879" s="1" t="s">
        <v>25</v>
      </c>
      <c r="AU1879" s="1" t="s">
        <v>25</v>
      </c>
      <c r="AV1879" s="1" t="s">
        <v>25</v>
      </c>
      <c r="AY1879" s="1" t="s">
        <v>25</v>
      </c>
      <c r="AZ1879" s="1" t="s">
        <v>25</v>
      </c>
      <c r="BA1879" s="1" t="s">
        <v>25</v>
      </c>
      <c r="BB1879" s="1" t="s">
        <v>25</v>
      </c>
      <c r="BC1879" s="1" t="s">
        <v>25</v>
      </c>
      <c r="BD1879" s="1"/>
      <c r="BE1879" s="1"/>
      <c r="BF1879" s="1"/>
      <c r="BG1879" s="1"/>
      <c r="BH1879" s="1"/>
      <c r="BI1879" s="1"/>
      <c r="BJ1879" s="1"/>
      <c r="BL1879" s="1" t="s">
        <v>25</v>
      </c>
    </row>
    <row r="1880" ht="15.75" customHeight="1">
      <c r="A1880" s="1"/>
      <c r="B1880" s="1"/>
      <c r="C1880" s="1"/>
      <c r="D1880" s="1" t="s">
        <v>25</v>
      </c>
      <c r="E1880" s="1" t="s">
        <v>25</v>
      </c>
      <c r="F1880" s="1" t="s">
        <v>25</v>
      </c>
      <c r="G1880" s="1" t="s">
        <v>25</v>
      </c>
      <c r="H1880" s="1" t="s">
        <v>25</v>
      </c>
      <c r="M1880" s="1"/>
      <c r="N1880" s="1"/>
      <c r="O1880" s="1"/>
      <c r="P1880" s="1"/>
      <c r="Q1880" s="1"/>
      <c r="S1880" s="1" t="s">
        <v>25</v>
      </c>
      <c r="T1880" s="1" t="s">
        <v>25</v>
      </c>
      <c r="U1880" s="1" t="s">
        <v>25</v>
      </c>
      <c r="V1880" s="1" t="s">
        <v>25</v>
      </c>
      <c r="W1880" s="1" t="s">
        <v>25</v>
      </c>
      <c r="Y1880" s="1" t="str">
        <f>IFERROR(__xludf.DUMMYFUNCTION("UNIQUE(S1880:W1880, TRUE)"),"")</f>
        <v/>
      </c>
      <c r="AE1880" s="1" t="str">
        <f t="shared" ref="AE1880:AI1880" si="1880">IF($A1880&lt;&gt;"", COUNTIF($D1880:$H1880, "=" &amp; Y1880),"")</f>
        <v/>
      </c>
      <c r="AF1880" s="1" t="str">
        <f t="shared" si="1880"/>
        <v/>
      </c>
      <c r="AG1880" s="1" t="str">
        <f t="shared" si="1880"/>
        <v/>
      </c>
      <c r="AH1880" s="1" t="str">
        <f t="shared" si="1880"/>
        <v/>
      </c>
      <c r="AI1880" s="1" t="str">
        <f t="shared" si="1880"/>
        <v/>
      </c>
      <c r="AJ1880" s="1" t="str">
        <f t="shared" si="3"/>
        <v/>
      </c>
      <c r="AL1880" s="1" t="str">
        <f>IFERROR(__xludf.DUMMYFUNCTION("IFERROR(TRANSPOSE(SORT(TRANSPOSE(FILTER(AE1880:AI1880, AE1880:AI1880&lt;&gt;0)),1, FALSE)))"),"")</f>
        <v/>
      </c>
      <c r="AM1880" s="1" t="str">
        <f>IFERROR(__xludf.DUMMYFUNCTION("""COMPUTED_VALUE"""),"")</f>
        <v/>
      </c>
      <c r="AN1880" s="1" t="str">
        <f>IFERROR(__xludf.DUMMYFUNCTION("""COMPUTED_VALUE"""),"")</f>
        <v/>
      </c>
      <c r="AO1880" s="1" t="str">
        <f>IFERROR(__xludf.DUMMYFUNCTION("""COMPUTED_VALUE"""),"")</f>
        <v/>
      </c>
      <c r="AP1880" s="1" t="str">
        <f>IFERROR(__xludf.DUMMYFUNCTION("""COMPUTED_VALUE"""),"")</f>
        <v/>
      </c>
      <c r="AR1880" s="1" t="s">
        <v>25</v>
      </c>
      <c r="AS1880" s="1" t="s">
        <v>25</v>
      </c>
      <c r="AT1880" s="1" t="s">
        <v>25</v>
      </c>
      <c r="AU1880" s="1" t="s">
        <v>25</v>
      </c>
      <c r="AV1880" s="1" t="s">
        <v>25</v>
      </c>
      <c r="AY1880" s="1" t="s">
        <v>25</v>
      </c>
      <c r="AZ1880" s="1" t="s">
        <v>25</v>
      </c>
      <c r="BA1880" s="1" t="s">
        <v>25</v>
      </c>
      <c r="BB1880" s="1" t="s">
        <v>25</v>
      </c>
      <c r="BC1880" s="1" t="s">
        <v>25</v>
      </c>
      <c r="BD1880" s="1"/>
      <c r="BE1880" s="1"/>
      <c r="BF1880" s="1"/>
      <c r="BG1880" s="1"/>
      <c r="BH1880" s="1"/>
      <c r="BI1880" s="1"/>
      <c r="BJ1880" s="1"/>
      <c r="BL1880" s="1" t="s">
        <v>25</v>
      </c>
    </row>
    <row r="1881" ht="15.75" customHeight="1">
      <c r="A1881" s="1"/>
      <c r="B1881" s="1"/>
      <c r="C1881" s="1"/>
      <c r="D1881" s="1" t="s">
        <v>25</v>
      </c>
      <c r="E1881" s="1" t="s">
        <v>25</v>
      </c>
      <c r="F1881" s="1" t="s">
        <v>25</v>
      </c>
      <c r="G1881" s="1" t="s">
        <v>25</v>
      </c>
      <c r="H1881" s="1" t="s">
        <v>25</v>
      </c>
      <c r="M1881" s="1"/>
      <c r="N1881" s="1"/>
      <c r="O1881" s="1"/>
      <c r="P1881" s="1"/>
      <c r="Q1881" s="1"/>
      <c r="S1881" s="1" t="s">
        <v>25</v>
      </c>
      <c r="T1881" s="1" t="s">
        <v>25</v>
      </c>
      <c r="U1881" s="1" t="s">
        <v>25</v>
      </c>
      <c r="V1881" s="1" t="s">
        <v>25</v>
      </c>
      <c r="W1881" s="1" t="s">
        <v>25</v>
      </c>
      <c r="Y1881" s="1" t="str">
        <f>IFERROR(__xludf.DUMMYFUNCTION("UNIQUE(S1881:W1881, TRUE)"),"")</f>
        <v/>
      </c>
      <c r="AE1881" s="1" t="str">
        <f t="shared" ref="AE1881:AI1881" si="1881">IF($A1881&lt;&gt;"", COUNTIF($D1881:$H1881, "=" &amp; Y1881),"")</f>
        <v/>
      </c>
      <c r="AF1881" s="1" t="str">
        <f t="shared" si="1881"/>
        <v/>
      </c>
      <c r="AG1881" s="1" t="str">
        <f t="shared" si="1881"/>
        <v/>
      </c>
      <c r="AH1881" s="1" t="str">
        <f t="shared" si="1881"/>
        <v/>
      </c>
      <c r="AI1881" s="1" t="str">
        <f t="shared" si="1881"/>
        <v/>
      </c>
      <c r="AJ1881" s="1" t="str">
        <f t="shared" si="3"/>
        <v/>
      </c>
      <c r="AL1881" s="1" t="str">
        <f>IFERROR(__xludf.DUMMYFUNCTION("IFERROR(TRANSPOSE(SORT(TRANSPOSE(FILTER(AE1881:AI1881, AE1881:AI1881&lt;&gt;0)),1, FALSE)))"),"")</f>
        <v/>
      </c>
      <c r="AM1881" s="1" t="str">
        <f>IFERROR(__xludf.DUMMYFUNCTION("""COMPUTED_VALUE"""),"")</f>
        <v/>
      </c>
      <c r="AN1881" s="1" t="str">
        <f>IFERROR(__xludf.DUMMYFUNCTION("""COMPUTED_VALUE"""),"")</f>
        <v/>
      </c>
      <c r="AO1881" s="1" t="str">
        <f>IFERROR(__xludf.DUMMYFUNCTION("""COMPUTED_VALUE"""),"")</f>
        <v/>
      </c>
      <c r="AP1881" s="1" t="str">
        <f>IFERROR(__xludf.DUMMYFUNCTION("""COMPUTED_VALUE"""),"")</f>
        <v/>
      </c>
      <c r="AR1881" s="1" t="s">
        <v>25</v>
      </c>
      <c r="AS1881" s="1" t="s">
        <v>25</v>
      </c>
      <c r="AT1881" s="1" t="s">
        <v>25</v>
      </c>
      <c r="AU1881" s="1" t="s">
        <v>25</v>
      </c>
      <c r="AV1881" s="1" t="s">
        <v>25</v>
      </c>
      <c r="AY1881" s="1" t="s">
        <v>25</v>
      </c>
      <c r="AZ1881" s="1" t="s">
        <v>25</v>
      </c>
      <c r="BA1881" s="1" t="s">
        <v>25</v>
      </c>
      <c r="BB1881" s="1" t="s">
        <v>25</v>
      </c>
      <c r="BC1881" s="1" t="s">
        <v>25</v>
      </c>
      <c r="BD1881" s="1"/>
      <c r="BE1881" s="1"/>
      <c r="BF1881" s="1"/>
      <c r="BG1881" s="1"/>
      <c r="BH1881" s="1"/>
      <c r="BI1881" s="1"/>
      <c r="BJ1881" s="1"/>
      <c r="BL1881" s="1" t="s">
        <v>25</v>
      </c>
    </row>
    <row r="1882" ht="15.75" customHeight="1">
      <c r="A1882" s="1"/>
      <c r="B1882" s="1"/>
      <c r="C1882" s="1"/>
      <c r="D1882" s="1" t="s">
        <v>25</v>
      </c>
      <c r="E1882" s="1" t="s">
        <v>25</v>
      </c>
      <c r="F1882" s="1" t="s">
        <v>25</v>
      </c>
      <c r="G1882" s="1" t="s">
        <v>25</v>
      </c>
      <c r="H1882" s="1" t="s">
        <v>25</v>
      </c>
      <c r="M1882" s="1"/>
      <c r="N1882" s="1"/>
      <c r="O1882" s="1"/>
      <c r="P1882" s="1"/>
      <c r="Q1882" s="1"/>
      <c r="S1882" s="1" t="s">
        <v>25</v>
      </c>
      <c r="T1882" s="1" t="s">
        <v>25</v>
      </c>
      <c r="U1882" s="1" t="s">
        <v>25</v>
      </c>
      <c r="V1882" s="1" t="s">
        <v>25</v>
      </c>
      <c r="W1882" s="1" t="s">
        <v>25</v>
      </c>
      <c r="Y1882" s="1" t="str">
        <f>IFERROR(__xludf.DUMMYFUNCTION("UNIQUE(S1882:W1882, TRUE)"),"")</f>
        <v/>
      </c>
      <c r="AE1882" s="1" t="str">
        <f t="shared" ref="AE1882:AI1882" si="1882">IF($A1882&lt;&gt;"", COUNTIF($D1882:$H1882, "=" &amp; Y1882),"")</f>
        <v/>
      </c>
      <c r="AF1882" s="1" t="str">
        <f t="shared" si="1882"/>
        <v/>
      </c>
      <c r="AG1882" s="1" t="str">
        <f t="shared" si="1882"/>
        <v/>
      </c>
      <c r="AH1882" s="1" t="str">
        <f t="shared" si="1882"/>
        <v/>
      </c>
      <c r="AI1882" s="1" t="str">
        <f t="shared" si="1882"/>
        <v/>
      </c>
      <c r="AJ1882" s="1" t="str">
        <f t="shared" si="3"/>
        <v/>
      </c>
      <c r="AL1882" s="1" t="str">
        <f>IFERROR(__xludf.DUMMYFUNCTION("IFERROR(TRANSPOSE(SORT(TRANSPOSE(FILTER(AE1882:AI1882, AE1882:AI1882&lt;&gt;0)),1, FALSE)))"),"")</f>
        <v/>
      </c>
      <c r="AM1882" s="1" t="str">
        <f>IFERROR(__xludf.DUMMYFUNCTION("""COMPUTED_VALUE"""),"")</f>
        <v/>
      </c>
      <c r="AN1882" s="1" t="str">
        <f>IFERROR(__xludf.DUMMYFUNCTION("""COMPUTED_VALUE"""),"")</f>
        <v/>
      </c>
      <c r="AO1882" s="1" t="str">
        <f>IFERROR(__xludf.DUMMYFUNCTION("""COMPUTED_VALUE"""),"")</f>
        <v/>
      </c>
      <c r="AP1882" s="1" t="str">
        <f>IFERROR(__xludf.DUMMYFUNCTION("""COMPUTED_VALUE"""),"")</f>
        <v/>
      </c>
      <c r="AR1882" s="1" t="s">
        <v>25</v>
      </c>
      <c r="AS1882" s="1" t="s">
        <v>25</v>
      </c>
      <c r="AT1882" s="1" t="s">
        <v>25</v>
      </c>
      <c r="AU1882" s="1" t="s">
        <v>25</v>
      </c>
      <c r="AV1882" s="1" t="s">
        <v>25</v>
      </c>
      <c r="AY1882" s="1" t="s">
        <v>25</v>
      </c>
      <c r="AZ1882" s="1" t="s">
        <v>25</v>
      </c>
      <c r="BA1882" s="1" t="s">
        <v>25</v>
      </c>
      <c r="BB1882" s="1" t="s">
        <v>25</v>
      </c>
      <c r="BC1882" s="1" t="s">
        <v>25</v>
      </c>
      <c r="BD1882" s="1"/>
      <c r="BE1882" s="1"/>
      <c r="BF1882" s="1"/>
      <c r="BG1882" s="1"/>
      <c r="BH1882" s="1"/>
      <c r="BI1882" s="1"/>
      <c r="BJ1882" s="1"/>
      <c r="BL1882" s="1" t="s">
        <v>25</v>
      </c>
    </row>
    <row r="1883" ht="15.75" customHeight="1">
      <c r="A1883" s="1"/>
      <c r="B1883" s="1"/>
      <c r="C1883" s="1"/>
      <c r="D1883" s="1" t="s">
        <v>25</v>
      </c>
      <c r="E1883" s="1" t="s">
        <v>25</v>
      </c>
      <c r="F1883" s="1" t="s">
        <v>25</v>
      </c>
      <c r="G1883" s="1" t="s">
        <v>25</v>
      </c>
      <c r="H1883" s="1" t="s">
        <v>25</v>
      </c>
      <c r="M1883" s="1"/>
      <c r="N1883" s="1"/>
      <c r="O1883" s="1"/>
      <c r="P1883" s="1"/>
      <c r="Q1883" s="1"/>
      <c r="S1883" s="1" t="s">
        <v>25</v>
      </c>
      <c r="T1883" s="1" t="s">
        <v>25</v>
      </c>
      <c r="U1883" s="1" t="s">
        <v>25</v>
      </c>
      <c r="V1883" s="1" t="s">
        <v>25</v>
      </c>
      <c r="W1883" s="1" t="s">
        <v>25</v>
      </c>
      <c r="Y1883" s="1" t="str">
        <f>IFERROR(__xludf.DUMMYFUNCTION("UNIQUE(S1883:W1883, TRUE)"),"")</f>
        <v/>
      </c>
      <c r="AE1883" s="1" t="str">
        <f t="shared" ref="AE1883:AI1883" si="1883">IF($A1883&lt;&gt;"", COUNTIF($D1883:$H1883, "=" &amp; Y1883),"")</f>
        <v/>
      </c>
      <c r="AF1883" s="1" t="str">
        <f t="shared" si="1883"/>
        <v/>
      </c>
      <c r="AG1883" s="1" t="str">
        <f t="shared" si="1883"/>
        <v/>
      </c>
      <c r="AH1883" s="1" t="str">
        <f t="shared" si="1883"/>
        <v/>
      </c>
      <c r="AI1883" s="1" t="str">
        <f t="shared" si="1883"/>
        <v/>
      </c>
      <c r="AJ1883" s="1" t="str">
        <f t="shared" si="3"/>
        <v/>
      </c>
      <c r="AL1883" s="1" t="str">
        <f>IFERROR(__xludf.DUMMYFUNCTION("IFERROR(TRANSPOSE(SORT(TRANSPOSE(FILTER(AE1883:AI1883, AE1883:AI1883&lt;&gt;0)),1, FALSE)))"),"")</f>
        <v/>
      </c>
      <c r="AM1883" s="1" t="str">
        <f>IFERROR(__xludf.DUMMYFUNCTION("""COMPUTED_VALUE"""),"")</f>
        <v/>
      </c>
      <c r="AN1883" s="1" t="str">
        <f>IFERROR(__xludf.DUMMYFUNCTION("""COMPUTED_VALUE"""),"")</f>
        <v/>
      </c>
      <c r="AO1883" s="1" t="str">
        <f>IFERROR(__xludf.DUMMYFUNCTION("""COMPUTED_VALUE"""),"")</f>
        <v/>
      </c>
      <c r="AP1883" s="1" t="str">
        <f>IFERROR(__xludf.DUMMYFUNCTION("""COMPUTED_VALUE"""),"")</f>
        <v/>
      </c>
      <c r="AR1883" s="1" t="s">
        <v>25</v>
      </c>
      <c r="AS1883" s="1" t="s">
        <v>25</v>
      </c>
      <c r="AT1883" s="1" t="s">
        <v>25</v>
      </c>
      <c r="AU1883" s="1" t="s">
        <v>25</v>
      </c>
      <c r="AV1883" s="1" t="s">
        <v>25</v>
      </c>
      <c r="AY1883" s="1" t="s">
        <v>25</v>
      </c>
      <c r="AZ1883" s="1" t="s">
        <v>25</v>
      </c>
      <c r="BA1883" s="1" t="s">
        <v>25</v>
      </c>
      <c r="BB1883" s="1" t="s">
        <v>25</v>
      </c>
      <c r="BC1883" s="1" t="s">
        <v>25</v>
      </c>
      <c r="BD1883" s="1"/>
      <c r="BE1883" s="1"/>
      <c r="BF1883" s="1"/>
      <c r="BG1883" s="1"/>
      <c r="BH1883" s="1"/>
      <c r="BI1883" s="1"/>
      <c r="BJ1883" s="1"/>
      <c r="BL1883" s="1" t="s">
        <v>25</v>
      </c>
    </row>
    <row r="1884" ht="15.75" customHeight="1">
      <c r="A1884" s="1"/>
      <c r="B1884" s="1"/>
      <c r="C1884" s="1"/>
      <c r="D1884" s="1" t="s">
        <v>25</v>
      </c>
      <c r="E1884" s="1" t="s">
        <v>25</v>
      </c>
      <c r="F1884" s="1" t="s">
        <v>25</v>
      </c>
      <c r="G1884" s="1" t="s">
        <v>25</v>
      </c>
      <c r="H1884" s="1" t="s">
        <v>25</v>
      </c>
      <c r="M1884" s="1"/>
      <c r="N1884" s="1"/>
      <c r="O1884" s="1"/>
      <c r="P1884" s="1"/>
      <c r="Q1884" s="1"/>
      <c r="S1884" s="1" t="s">
        <v>25</v>
      </c>
      <c r="T1884" s="1" t="s">
        <v>25</v>
      </c>
      <c r="U1884" s="1" t="s">
        <v>25</v>
      </c>
      <c r="V1884" s="1" t="s">
        <v>25</v>
      </c>
      <c r="W1884" s="1" t="s">
        <v>25</v>
      </c>
      <c r="Y1884" s="1" t="str">
        <f>IFERROR(__xludf.DUMMYFUNCTION("UNIQUE(S1884:W1884, TRUE)"),"")</f>
        <v/>
      </c>
      <c r="AE1884" s="1" t="str">
        <f t="shared" ref="AE1884:AI1884" si="1884">IF($A1884&lt;&gt;"", COUNTIF($D1884:$H1884, "=" &amp; Y1884),"")</f>
        <v/>
      </c>
      <c r="AF1884" s="1" t="str">
        <f t="shared" si="1884"/>
        <v/>
      </c>
      <c r="AG1884" s="1" t="str">
        <f t="shared" si="1884"/>
        <v/>
      </c>
      <c r="AH1884" s="1" t="str">
        <f t="shared" si="1884"/>
        <v/>
      </c>
      <c r="AI1884" s="1" t="str">
        <f t="shared" si="1884"/>
        <v/>
      </c>
      <c r="AJ1884" s="1" t="str">
        <f t="shared" si="3"/>
        <v/>
      </c>
      <c r="AL1884" s="1" t="str">
        <f>IFERROR(__xludf.DUMMYFUNCTION("IFERROR(TRANSPOSE(SORT(TRANSPOSE(FILTER(AE1884:AI1884, AE1884:AI1884&lt;&gt;0)),1, FALSE)))"),"")</f>
        <v/>
      </c>
      <c r="AM1884" s="1" t="str">
        <f>IFERROR(__xludf.DUMMYFUNCTION("""COMPUTED_VALUE"""),"")</f>
        <v/>
      </c>
      <c r="AN1884" s="1" t="str">
        <f>IFERROR(__xludf.DUMMYFUNCTION("""COMPUTED_VALUE"""),"")</f>
        <v/>
      </c>
      <c r="AO1884" s="1" t="str">
        <f>IFERROR(__xludf.DUMMYFUNCTION("""COMPUTED_VALUE"""),"")</f>
        <v/>
      </c>
      <c r="AP1884" s="1" t="str">
        <f>IFERROR(__xludf.DUMMYFUNCTION("""COMPUTED_VALUE"""),"")</f>
        <v/>
      </c>
      <c r="AR1884" s="1" t="s">
        <v>25</v>
      </c>
      <c r="AS1884" s="1" t="s">
        <v>25</v>
      </c>
      <c r="AT1884" s="1" t="s">
        <v>25</v>
      </c>
      <c r="AU1884" s="1" t="s">
        <v>25</v>
      </c>
      <c r="AV1884" s="1" t="s">
        <v>25</v>
      </c>
      <c r="AY1884" s="1" t="s">
        <v>25</v>
      </c>
      <c r="AZ1884" s="1" t="s">
        <v>25</v>
      </c>
      <c r="BA1884" s="1" t="s">
        <v>25</v>
      </c>
      <c r="BB1884" s="1" t="s">
        <v>25</v>
      </c>
      <c r="BC1884" s="1" t="s">
        <v>25</v>
      </c>
      <c r="BD1884" s="1"/>
      <c r="BE1884" s="1"/>
      <c r="BF1884" s="1"/>
      <c r="BG1884" s="1"/>
      <c r="BH1884" s="1"/>
      <c r="BI1884" s="1"/>
      <c r="BJ1884" s="1"/>
      <c r="BL1884" s="1" t="s">
        <v>25</v>
      </c>
    </row>
    <row r="1885" ht="15.75" customHeight="1">
      <c r="A1885" s="1"/>
      <c r="B1885" s="1"/>
      <c r="C1885" s="1"/>
      <c r="D1885" s="1" t="s">
        <v>25</v>
      </c>
      <c r="E1885" s="1" t="s">
        <v>25</v>
      </c>
      <c r="F1885" s="1" t="s">
        <v>25</v>
      </c>
      <c r="G1885" s="1" t="s">
        <v>25</v>
      </c>
      <c r="H1885" s="1" t="s">
        <v>25</v>
      </c>
      <c r="M1885" s="1"/>
      <c r="N1885" s="1"/>
      <c r="O1885" s="1"/>
      <c r="P1885" s="1"/>
      <c r="Q1885" s="1"/>
      <c r="S1885" s="1" t="s">
        <v>25</v>
      </c>
      <c r="T1885" s="1" t="s">
        <v>25</v>
      </c>
      <c r="U1885" s="1" t="s">
        <v>25</v>
      </c>
      <c r="V1885" s="1" t="s">
        <v>25</v>
      </c>
      <c r="W1885" s="1" t="s">
        <v>25</v>
      </c>
      <c r="Y1885" s="1" t="str">
        <f>IFERROR(__xludf.DUMMYFUNCTION("UNIQUE(S1885:W1885, TRUE)"),"")</f>
        <v/>
      </c>
      <c r="AE1885" s="1" t="str">
        <f t="shared" ref="AE1885:AI1885" si="1885">IF($A1885&lt;&gt;"", COUNTIF($D1885:$H1885, "=" &amp; Y1885),"")</f>
        <v/>
      </c>
      <c r="AF1885" s="1" t="str">
        <f t="shared" si="1885"/>
        <v/>
      </c>
      <c r="AG1885" s="1" t="str">
        <f t="shared" si="1885"/>
        <v/>
      </c>
      <c r="AH1885" s="1" t="str">
        <f t="shared" si="1885"/>
        <v/>
      </c>
      <c r="AI1885" s="1" t="str">
        <f t="shared" si="1885"/>
        <v/>
      </c>
      <c r="AJ1885" s="1" t="str">
        <f t="shared" si="3"/>
        <v/>
      </c>
      <c r="AL1885" s="1" t="str">
        <f>IFERROR(__xludf.DUMMYFUNCTION("IFERROR(TRANSPOSE(SORT(TRANSPOSE(FILTER(AE1885:AI1885, AE1885:AI1885&lt;&gt;0)),1, FALSE)))"),"")</f>
        <v/>
      </c>
      <c r="AM1885" s="1" t="str">
        <f>IFERROR(__xludf.DUMMYFUNCTION("""COMPUTED_VALUE"""),"")</f>
        <v/>
      </c>
      <c r="AN1885" s="1" t="str">
        <f>IFERROR(__xludf.DUMMYFUNCTION("""COMPUTED_VALUE"""),"")</f>
        <v/>
      </c>
      <c r="AO1885" s="1" t="str">
        <f>IFERROR(__xludf.DUMMYFUNCTION("""COMPUTED_VALUE"""),"")</f>
        <v/>
      </c>
      <c r="AP1885" s="1" t="str">
        <f>IFERROR(__xludf.DUMMYFUNCTION("""COMPUTED_VALUE"""),"")</f>
        <v/>
      </c>
      <c r="AR1885" s="1" t="s">
        <v>25</v>
      </c>
      <c r="AS1885" s="1" t="s">
        <v>25</v>
      </c>
      <c r="AT1885" s="1" t="s">
        <v>25</v>
      </c>
      <c r="AU1885" s="1" t="s">
        <v>25</v>
      </c>
      <c r="AV1885" s="1" t="s">
        <v>25</v>
      </c>
      <c r="AY1885" s="1" t="s">
        <v>25</v>
      </c>
      <c r="AZ1885" s="1" t="s">
        <v>25</v>
      </c>
      <c r="BA1885" s="1" t="s">
        <v>25</v>
      </c>
      <c r="BB1885" s="1" t="s">
        <v>25</v>
      </c>
      <c r="BC1885" s="1" t="s">
        <v>25</v>
      </c>
      <c r="BD1885" s="1"/>
      <c r="BE1885" s="1"/>
      <c r="BF1885" s="1"/>
      <c r="BG1885" s="1"/>
      <c r="BH1885" s="1"/>
      <c r="BI1885" s="1"/>
      <c r="BJ1885" s="1"/>
      <c r="BL1885" s="1" t="s">
        <v>25</v>
      </c>
    </row>
    <row r="1886" ht="15.75" customHeight="1">
      <c r="A1886" s="1"/>
      <c r="B1886" s="1"/>
      <c r="C1886" s="1"/>
      <c r="D1886" s="1" t="s">
        <v>25</v>
      </c>
      <c r="E1886" s="1" t="s">
        <v>25</v>
      </c>
      <c r="F1886" s="1" t="s">
        <v>25</v>
      </c>
      <c r="G1886" s="1" t="s">
        <v>25</v>
      </c>
      <c r="H1886" s="1" t="s">
        <v>25</v>
      </c>
      <c r="M1886" s="1"/>
      <c r="N1886" s="1"/>
      <c r="O1886" s="1"/>
      <c r="P1886" s="1"/>
      <c r="Q1886" s="1"/>
      <c r="S1886" s="1" t="s">
        <v>25</v>
      </c>
      <c r="T1886" s="1" t="s">
        <v>25</v>
      </c>
      <c r="U1886" s="1" t="s">
        <v>25</v>
      </c>
      <c r="V1886" s="1" t="s">
        <v>25</v>
      </c>
      <c r="W1886" s="1" t="s">
        <v>25</v>
      </c>
      <c r="Y1886" s="1" t="str">
        <f>IFERROR(__xludf.DUMMYFUNCTION("UNIQUE(S1886:W1886, TRUE)"),"")</f>
        <v/>
      </c>
      <c r="AE1886" s="1" t="str">
        <f t="shared" ref="AE1886:AI1886" si="1886">IF($A1886&lt;&gt;"", COUNTIF($D1886:$H1886, "=" &amp; Y1886),"")</f>
        <v/>
      </c>
      <c r="AF1886" s="1" t="str">
        <f t="shared" si="1886"/>
        <v/>
      </c>
      <c r="AG1886" s="1" t="str">
        <f t="shared" si="1886"/>
        <v/>
      </c>
      <c r="AH1886" s="1" t="str">
        <f t="shared" si="1886"/>
        <v/>
      </c>
      <c r="AI1886" s="1" t="str">
        <f t="shared" si="1886"/>
        <v/>
      </c>
      <c r="AJ1886" s="1" t="str">
        <f t="shared" si="3"/>
        <v/>
      </c>
      <c r="AL1886" s="1" t="str">
        <f>IFERROR(__xludf.DUMMYFUNCTION("IFERROR(TRANSPOSE(SORT(TRANSPOSE(FILTER(AE1886:AI1886, AE1886:AI1886&lt;&gt;0)),1, FALSE)))"),"")</f>
        <v/>
      </c>
      <c r="AM1886" s="1" t="str">
        <f>IFERROR(__xludf.DUMMYFUNCTION("""COMPUTED_VALUE"""),"")</f>
        <v/>
      </c>
      <c r="AN1886" s="1" t="str">
        <f>IFERROR(__xludf.DUMMYFUNCTION("""COMPUTED_VALUE"""),"")</f>
        <v/>
      </c>
      <c r="AO1886" s="1" t="str">
        <f>IFERROR(__xludf.DUMMYFUNCTION("""COMPUTED_VALUE"""),"")</f>
        <v/>
      </c>
      <c r="AP1886" s="1" t="str">
        <f>IFERROR(__xludf.DUMMYFUNCTION("""COMPUTED_VALUE"""),"")</f>
        <v/>
      </c>
      <c r="AR1886" s="1" t="s">
        <v>25</v>
      </c>
      <c r="AS1886" s="1" t="s">
        <v>25</v>
      </c>
      <c r="AT1886" s="1" t="s">
        <v>25</v>
      </c>
      <c r="AU1886" s="1" t="s">
        <v>25</v>
      </c>
      <c r="AV1886" s="1" t="s">
        <v>25</v>
      </c>
      <c r="AY1886" s="1" t="s">
        <v>25</v>
      </c>
      <c r="AZ1886" s="1" t="s">
        <v>25</v>
      </c>
      <c r="BA1886" s="1" t="s">
        <v>25</v>
      </c>
      <c r="BB1886" s="1" t="s">
        <v>25</v>
      </c>
      <c r="BC1886" s="1" t="s">
        <v>25</v>
      </c>
      <c r="BD1886" s="1"/>
      <c r="BE1886" s="1"/>
      <c r="BF1886" s="1"/>
      <c r="BG1886" s="1"/>
      <c r="BH1886" s="1"/>
      <c r="BI1886" s="1"/>
      <c r="BJ1886" s="1"/>
      <c r="BL1886" s="1" t="s">
        <v>25</v>
      </c>
    </row>
    <row r="1887" ht="15.75" customHeight="1">
      <c r="A1887" s="1"/>
      <c r="B1887" s="1"/>
      <c r="C1887" s="1"/>
      <c r="D1887" s="1" t="s">
        <v>25</v>
      </c>
      <c r="E1887" s="1" t="s">
        <v>25</v>
      </c>
      <c r="F1887" s="1" t="s">
        <v>25</v>
      </c>
      <c r="G1887" s="1" t="s">
        <v>25</v>
      </c>
      <c r="H1887" s="1" t="s">
        <v>25</v>
      </c>
      <c r="M1887" s="1"/>
      <c r="N1887" s="1"/>
      <c r="O1887" s="1"/>
      <c r="P1887" s="1"/>
      <c r="Q1887" s="1"/>
      <c r="S1887" s="1" t="s">
        <v>25</v>
      </c>
      <c r="T1887" s="1" t="s">
        <v>25</v>
      </c>
      <c r="U1887" s="1" t="s">
        <v>25</v>
      </c>
      <c r="V1887" s="1" t="s">
        <v>25</v>
      </c>
      <c r="W1887" s="1" t="s">
        <v>25</v>
      </c>
      <c r="Y1887" s="1" t="str">
        <f>IFERROR(__xludf.DUMMYFUNCTION("UNIQUE(S1887:W1887, TRUE)"),"")</f>
        <v/>
      </c>
      <c r="AE1887" s="1" t="str">
        <f t="shared" ref="AE1887:AI1887" si="1887">IF($A1887&lt;&gt;"", COUNTIF($D1887:$H1887, "=" &amp; Y1887),"")</f>
        <v/>
      </c>
      <c r="AF1887" s="1" t="str">
        <f t="shared" si="1887"/>
        <v/>
      </c>
      <c r="AG1887" s="1" t="str">
        <f t="shared" si="1887"/>
        <v/>
      </c>
      <c r="AH1887" s="1" t="str">
        <f t="shared" si="1887"/>
        <v/>
      </c>
      <c r="AI1887" s="1" t="str">
        <f t="shared" si="1887"/>
        <v/>
      </c>
      <c r="AJ1887" s="1" t="str">
        <f t="shared" si="3"/>
        <v/>
      </c>
      <c r="AL1887" s="1" t="str">
        <f>IFERROR(__xludf.DUMMYFUNCTION("IFERROR(TRANSPOSE(SORT(TRANSPOSE(FILTER(AE1887:AI1887, AE1887:AI1887&lt;&gt;0)),1, FALSE)))"),"")</f>
        <v/>
      </c>
      <c r="AM1887" s="1" t="str">
        <f>IFERROR(__xludf.DUMMYFUNCTION("""COMPUTED_VALUE"""),"")</f>
        <v/>
      </c>
      <c r="AN1887" s="1" t="str">
        <f>IFERROR(__xludf.DUMMYFUNCTION("""COMPUTED_VALUE"""),"")</f>
        <v/>
      </c>
      <c r="AO1887" s="1" t="str">
        <f>IFERROR(__xludf.DUMMYFUNCTION("""COMPUTED_VALUE"""),"")</f>
        <v/>
      </c>
      <c r="AP1887" s="1" t="str">
        <f>IFERROR(__xludf.DUMMYFUNCTION("""COMPUTED_VALUE"""),"")</f>
        <v/>
      </c>
      <c r="AR1887" s="1" t="s">
        <v>25</v>
      </c>
      <c r="AS1887" s="1" t="s">
        <v>25</v>
      </c>
      <c r="AT1887" s="1" t="s">
        <v>25</v>
      </c>
      <c r="AU1887" s="1" t="s">
        <v>25</v>
      </c>
      <c r="AV1887" s="1" t="s">
        <v>25</v>
      </c>
      <c r="AY1887" s="1" t="s">
        <v>25</v>
      </c>
      <c r="AZ1887" s="1" t="s">
        <v>25</v>
      </c>
      <c r="BA1887" s="1" t="s">
        <v>25</v>
      </c>
      <c r="BB1887" s="1" t="s">
        <v>25</v>
      </c>
      <c r="BC1887" s="1" t="s">
        <v>25</v>
      </c>
      <c r="BD1887" s="1"/>
      <c r="BE1887" s="1"/>
      <c r="BF1887" s="1"/>
      <c r="BG1887" s="1"/>
      <c r="BH1887" s="1"/>
      <c r="BI1887" s="1"/>
      <c r="BJ1887" s="1"/>
      <c r="BL1887" s="1" t="s">
        <v>25</v>
      </c>
    </row>
    <row r="1888" ht="15.75" customHeight="1">
      <c r="A1888" s="1"/>
      <c r="B1888" s="1"/>
      <c r="C1888" s="1"/>
      <c r="D1888" s="1" t="s">
        <v>25</v>
      </c>
      <c r="E1888" s="1" t="s">
        <v>25</v>
      </c>
      <c r="F1888" s="1" t="s">
        <v>25</v>
      </c>
      <c r="G1888" s="1" t="s">
        <v>25</v>
      </c>
      <c r="H1888" s="1" t="s">
        <v>25</v>
      </c>
      <c r="M1888" s="1"/>
      <c r="N1888" s="1"/>
      <c r="O1888" s="1"/>
      <c r="P1888" s="1"/>
      <c r="Q1888" s="1"/>
      <c r="S1888" s="1" t="s">
        <v>25</v>
      </c>
      <c r="T1888" s="1" t="s">
        <v>25</v>
      </c>
      <c r="U1888" s="1" t="s">
        <v>25</v>
      </c>
      <c r="V1888" s="1" t="s">
        <v>25</v>
      </c>
      <c r="W1888" s="1" t="s">
        <v>25</v>
      </c>
      <c r="Y1888" s="1" t="str">
        <f>IFERROR(__xludf.DUMMYFUNCTION("UNIQUE(S1888:W1888, TRUE)"),"")</f>
        <v/>
      </c>
      <c r="AE1888" s="1" t="str">
        <f t="shared" ref="AE1888:AI1888" si="1888">IF($A1888&lt;&gt;"", COUNTIF($D1888:$H1888, "=" &amp; Y1888),"")</f>
        <v/>
      </c>
      <c r="AF1888" s="1" t="str">
        <f t="shared" si="1888"/>
        <v/>
      </c>
      <c r="AG1888" s="1" t="str">
        <f t="shared" si="1888"/>
        <v/>
      </c>
      <c r="AH1888" s="1" t="str">
        <f t="shared" si="1888"/>
        <v/>
      </c>
      <c r="AI1888" s="1" t="str">
        <f t="shared" si="1888"/>
        <v/>
      </c>
      <c r="AJ1888" s="1" t="str">
        <f t="shared" si="3"/>
        <v/>
      </c>
      <c r="AL1888" s="1" t="str">
        <f>IFERROR(__xludf.DUMMYFUNCTION("IFERROR(TRANSPOSE(SORT(TRANSPOSE(FILTER(AE1888:AI1888, AE1888:AI1888&lt;&gt;0)),1, FALSE)))"),"")</f>
        <v/>
      </c>
      <c r="AM1888" s="1" t="str">
        <f>IFERROR(__xludf.DUMMYFUNCTION("""COMPUTED_VALUE"""),"")</f>
        <v/>
      </c>
      <c r="AN1888" s="1" t="str">
        <f>IFERROR(__xludf.DUMMYFUNCTION("""COMPUTED_VALUE"""),"")</f>
        <v/>
      </c>
      <c r="AO1888" s="1" t="str">
        <f>IFERROR(__xludf.DUMMYFUNCTION("""COMPUTED_VALUE"""),"")</f>
        <v/>
      </c>
      <c r="AP1888" s="1" t="str">
        <f>IFERROR(__xludf.DUMMYFUNCTION("""COMPUTED_VALUE"""),"")</f>
        <v/>
      </c>
      <c r="AR1888" s="1" t="s">
        <v>25</v>
      </c>
      <c r="AS1888" s="1" t="s">
        <v>25</v>
      </c>
      <c r="AT1888" s="1" t="s">
        <v>25</v>
      </c>
      <c r="AU1888" s="1" t="s">
        <v>25</v>
      </c>
      <c r="AV1888" s="1" t="s">
        <v>25</v>
      </c>
      <c r="AY1888" s="1" t="s">
        <v>25</v>
      </c>
      <c r="AZ1888" s="1" t="s">
        <v>25</v>
      </c>
      <c r="BA1888" s="1" t="s">
        <v>25</v>
      </c>
      <c r="BB1888" s="1" t="s">
        <v>25</v>
      </c>
      <c r="BC1888" s="1" t="s">
        <v>25</v>
      </c>
      <c r="BD1888" s="1"/>
      <c r="BE1888" s="1"/>
      <c r="BF1888" s="1"/>
      <c r="BG1888" s="1"/>
      <c r="BH1888" s="1"/>
      <c r="BI1888" s="1"/>
      <c r="BJ1888" s="1"/>
      <c r="BL1888" s="1" t="s">
        <v>25</v>
      </c>
    </row>
    <row r="1889" ht="15.75" customHeight="1">
      <c r="A1889" s="1"/>
      <c r="B1889" s="1"/>
      <c r="C1889" s="1"/>
      <c r="D1889" s="1" t="s">
        <v>25</v>
      </c>
      <c r="E1889" s="1" t="s">
        <v>25</v>
      </c>
      <c r="F1889" s="1" t="s">
        <v>25</v>
      </c>
      <c r="G1889" s="1" t="s">
        <v>25</v>
      </c>
      <c r="H1889" s="1" t="s">
        <v>25</v>
      </c>
      <c r="M1889" s="1"/>
      <c r="N1889" s="1"/>
      <c r="O1889" s="1"/>
      <c r="P1889" s="1"/>
      <c r="Q1889" s="1"/>
      <c r="S1889" s="1" t="s">
        <v>25</v>
      </c>
      <c r="T1889" s="1" t="s">
        <v>25</v>
      </c>
      <c r="U1889" s="1" t="s">
        <v>25</v>
      </c>
      <c r="V1889" s="1" t="s">
        <v>25</v>
      </c>
      <c r="W1889" s="1" t="s">
        <v>25</v>
      </c>
      <c r="Y1889" s="1" t="str">
        <f>IFERROR(__xludf.DUMMYFUNCTION("UNIQUE(S1889:W1889, TRUE)"),"")</f>
        <v/>
      </c>
      <c r="AE1889" s="1" t="str">
        <f t="shared" ref="AE1889:AI1889" si="1889">IF($A1889&lt;&gt;"", COUNTIF($D1889:$H1889, "=" &amp; Y1889),"")</f>
        <v/>
      </c>
      <c r="AF1889" s="1" t="str">
        <f t="shared" si="1889"/>
        <v/>
      </c>
      <c r="AG1889" s="1" t="str">
        <f t="shared" si="1889"/>
        <v/>
      </c>
      <c r="AH1889" s="1" t="str">
        <f t="shared" si="1889"/>
        <v/>
      </c>
      <c r="AI1889" s="1" t="str">
        <f t="shared" si="1889"/>
        <v/>
      </c>
      <c r="AJ1889" s="1" t="str">
        <f t="shared" si="3"/>
        <v/>
      </c>
      <c r="AL1889" s="1" t="str">
        <f>IFERROR(__xludf.DUMMYFUNCTION("IFERROR(TRANSPOSE(SORT(TRANSPOSE(FILTER(AE1889:AI1889, AE1889:AI1889&lt;&gt;0)),1, FALSE)))"),"")</f>
        <v/>
      </c>
      <c r="AM1889" s="1" t="str">
        <f>IFERROR(__xludf.DUMMYFUNCTION("""COMPUTED_VALUE"""),"")</f>
        <v/>
      </c>
      <c r="AN1889" s="1" t="str">
        <f>IFERROR(__xludf.DUMMYFUNCTION("""COMPUTED_VALUE"""),"")</f>
        <v/>
      </c>
      <c r="AO1889" s="1" t="str">
        <f>IFERROR(__xludf.DUMMYFUNCTION("""COMPUTED_VALUE"""),"")</f>
        <v/>
      </c>
      <c r="AP1889" s="1" t="str">
        <f>IFERROR(__xludf.DUMMYFUNCTION("""COMPUTED_VALUE"""),"")</f>
        <v/>
      </c>
      <c r="AR1889" s="1" t="s">
        <v>25</v>
      </c>
      <c r="AS1889" s="1" t="s">
        <v>25</v>
      </c>
      <c r="AT1889" s="1" t="s">
        <v>25</v>
      </c>
      <c r="AU1889" s="1" t="s">
        <v>25</v>
      </c>
      <c r="AV1889" s="1" t="s">
        <v>25</v>
      </c>
      <c r="AY1889" s="1" t="s">
        <v>25</v>
      </c>
      <c r="AZ1889" s="1" t="s">
        <v>25</v>
      </c>
      <c r="BA1889" s="1" t="s">
        <v>25</v>
      </c>
      <c r="BB1889" s="1" t="s">
        <v>25</v>
      </c>
      <c r="BC1889" s="1" t="s">
        <v>25</v>
      </c>
      <c r="BD1889" s="1"/>
      <c r="BE1889" s="1"/>
      <c r="BF1889" s="1"/>
      <c r="BG1889" s="1"/>
      <c r="BH1889" s="1"/>
      <c r="BI1889" s="1"/>
      <c r="BJ1889" s="1"/>
      <c r="BL1889" s="1" t="s">
        <v>25</v>
      </c>
    </row>
    <row r="1890" ht="15.75" customHeight="1">
      <c r="A1890" s="1"/>
      <c r="B1890" s="1"/>
      <c r="C1890" s="1"/>
      <c r="D1890" s="1" t="s">
        <v>25</v>
      </c>
      <c r="E1890" s="1" t="s">
        <v>25</v>
      </c>
      <c r="F1890" s="1" t="s">
        <v>25</v>
      </c>
      <c r="G1890" s="1" t="s">
        <v>25</v>
      </c>
      <c r="H1890" s="1" t="s">
        <v>25</v>
      </c>
      <c r="M1890" s="1"/>
      <c r="N1890" s="1"/>
      <c r="O1890" s="1"/>
      <c r="P1890" s="1"/>
      <c r="Q1890" s="1"/>
      <c r="S1890" s="1" t="s">
        <v>25</v>
      </c>
      <c r="T1890" s="1" t="s">
        <v>25</v>
      </c>
      <c r="U1890" s="1" t="s">
        <v>25</v>
      </c>
      <c r="V1890" s="1" t="s">
        <v>25</v>
      </c>
      <c r="W1890" s="1" t="s">
        <v>25</v>
      </c>
      <c r="Y1890" s="1" t="str">
        <f>IFERROR(__xludf.DUMMYFUNCTION("UNIQUE(S1890:W1890, TRUE)"),"")</f>
        <v/>
      </c>
      <c r="AE1890" s="1" t="str">
        <f t="shared" ref="AE1890:AI1890" si="1890">IF($A1890&lt;&gt;"", COUNTIF($D1890:$H1890, "=" &amp; Y1890),"")</f>
        <v/>
      </c>
      <c r="AF1890" s="1" t="str">
        <f t="shared" si="1890"/>
        <v/>
      </c>
      <c r="AG1890" s="1" t="str">
        <f t="shared" si="1890"/>
        <v/>
      </c>
      <c r="AH1890" s="1" t="str">
        <f t="shared" si="1890"/>
        <v/>
      </c>
      <c r="AI1890" s="1" t="str">
        <f t="shared" si="1890"/>
        <v/>
      </c>
      <c r="AJ1890" s="1" t="str">
        <f t="shared" si="3"/>
        <v/>
      </c>
      <c r="AL1890" s="1" t="str">
        <f>IFERROR(__xludf.DUMMYFUNCTION("IFERROR(TRANSPOSE(SORT(TRANSPOSE(FILTER(AE1890:AI1890, AE1890:AI1890&lt;&gt;0)),1, FALSE)))"),"")</f>
        <v/>
      </c>
      <c r="AM1890" s="1" t="str">
        <f>IFERROR(__xludf.DUMMYFUNCTION("""COMPUTED_VALUE"""),"")</f>
        <v/>
      </c>
      <c r="AN1890" s="1" t="str">
        <f>IFERROR(__xludf.DUMMYFUNCTION("""COMPUTED_VALUE"""),"")</f>
        <v/>
      </c>
      <c r="AO1890" s="1" t="str">
        <f>IFERROR(__xludf.DUMMYFUNCTION("""COMPUTED_VALUE"""),"")</f>
        <v/>
      </c>
      <c r="AP1890" s="1" t="str">
        <f>IFERROR(__xludf.DUMMYFUNCTION("""COMPUTED_VALUE"""),"")</f>
        <v/>
      </c>
      <c r="AR1890" s="1" t="s">
        <v>25</v>
      </c>
      <c r="AS1890" s="1" t="s">
        <v>25</v>
      </c>
      <c r="AT1890" s="1" t="s">
        <v>25</v>
      </c>
      <c r="AU1890" s="1" t="s">
        <v>25</v>
      </c>
      <c r="AV1890" s="1" t="s">
        <v>25</v>
      </c>
      <c r="AY1890" s="1" t="s">
        <v>25</v>
      </c>
      <c r="AZ1890" s="1" t="s">
        <v>25</v>
      </c>
      <c r="BA1890" s="1" t="s">
        <v>25</v>
      </c>
      <c r="BB1890" s="1" t="s">
        <v>25</v>
      </c>
      <c r="BC1890" s="1" t="s">
        <v>25</v>
      </c>
      <c r="BD1890" s="1"/>
      <c r="BE1890" s="1"/>
      <c r="BF1890" s="1"/>
      <c r="BG1890" s="1"/>
      <c r="BH1890" s="1"/>
      <c r="BI1890" s="1"/>
      <c r="BJ1890" s="1"/>
      <c r="BL1890" s="1" t="s">
        <v>25</v>
      </c>
    </row>
    <row r="1891" ht="15.75" customHeight="1">
      <c r="A1891" s="1"/>
      <c r="B1891" s="1"/>
      <c r="C1891" s="1"/>
      <c r="D1891" s="1" t="s">
        <v>25</v>
      </c>
      <c r="E1891" s="1" t="s">
        <v>25</v>
      </c>
      <c r="F1891" s="1" t="s">
        <v>25</v>
      </c>
      <c r="G1891" s="1" t="s">
        <v>25</v>
      </c>
      <c r="H1891" s="1" t="s">
        <v>25</v>
      </c>
      <c r="M1891" s="1"/>
      <c r="N1891" s="1"/>
      <c r="O1891" s="1"/>
      <c r="P1891" s="1"/>
      <c r="Q1891" s="1"/>
      <c r="S1891" s="1" t="s">
        <v>25</v>
      </c>
      <c r="T1891" s="1" t="s">
        <v>25</v>
      </c>
      <c r="U1891" s="1" t="s">
        <v>25</v>
      </c>
      <c r="V1891" s="1" t="s">
        <v>25</v>
      </c>
      <c r="W1891" s="1" t="s">
        <v>25</v>
      </c>
      <c r="Y1891" s="1" t="str">
        <f>IFERROR(__xludf.DUMMYFUNCTION("UNIQUE(S1891:W1891, TRUE)"),"")</f>
        <v/>
      </c>
      <c r="AE1891" s="1" t="str">
        <f t="shared" ref="AE1891:AI1891" si="1891">IF($A1891&lt;&gt;"", COUNTIF($D1891:$H1891, "=" &amp; Y1891),"")</f>
        <v/>
      </c>
      <c r="AF1891" s="1" t="str">
        <f t="shared" si="1891"/>
        <v/>
      </c>
      <c r="AG1891" s="1" t="str">
        <f t="shared" si="1891"/>
        <v/>
      </c>
      <c r="AH1891" s="1" t="str">
        <f t="shared" si="1891"/>
        <v/>
      </c>
      <c r="AI1891" s="1" t="str">
        <f t="shared" si="1891"/>
        <v/>
      </c>
      <c r="AJ1891" s="1" t="str">
        <f t="shared" si="3"/>
        <v/>
      </c>
      <c r="AL1891" s="1" t="str">
        <f>IFERROR(__xludf.DUMMYFUNCTION("IFERROR(TRANSPOSE(SORT(TRANSPOSE(FILTER(AE1891:AI1891, AE1891:AI1891&lt;&gt;0)),1, FALSE)))"),"")</f>
        <v/>
      </c>
      <c r="AM1891" s="1" t="str">
        <f>IFERROR(__xludf.DUMMYFUNCTION("""COMPUTED_VALUE"""),"")</f>
        <v/>
      </c>
      <c r="AN1891" s="1" t="str">
        <f>IFERROR(__xludf.DUMMYFUNCTION("""COMPUTED_VALUE"""),"")</f>
        <v/>
      </c>
      <c r="AO1891" s="1" t="str">
        <f>IFERROR(__xludf.DUMMYFUNCTION("""COMPUTED_VALUE"""),"")</f>
        <v/>
      </c>
      <c r="AP1891" s="1" t="str">
        <f>IFERROR(__xludf.DUMMYFUNCTION("""COMPUTED_VALUE"""),"")</f>
        <v/>
      </c>
      <c r="AR1891" s="1" t="s">
        <v>25</v>
      </c>
      <c r="AS1891" s="1" t="s">
        <v>25</v>
      </c>
      <c r="AT1891" s="1" t="s">
        <v>25</v>
      </c>
      <c r="AU1891" s="1" t="s">
        <v>25</v>
      </c>
      <c r="AV1891" s="1" t="s">
        <v>25</v>
      </c>
      <c r="AY1891" s="1" t="s">
        <v>25</v>
      </c>
      <c r="AZ1891" s="1" t="s">
        <v>25</v>
      </c>
      <c r="BA1891" s="1" t="s">
        <v>25</v>
      </c>
      <c r="BB1891" s="1" t="s">
        <v>25</v>
      </c>
      <c r="BC1891" s="1" t="s">
        <v>25</v>
      </c>
      <c r="BD1891" s="1"/>
      <c r="BE1891" s="1"/>
      <c r="BF1891" s="1"/>
      <c r="BG1891" s="1"/>
      <c r="BH1891" s="1"/>
      <c r="BI1891" s="1"/>
      <c r="BJ1891" s="1"/>
      <c r="BL1891" s="1" t="s">
        <v>25</v>
      </c>
    </row>
    <row r="1892" ht="15.75" customHeight="1">
      <c r="A1892" s="1"/>
      <c r="B1892" s="1"/>
      <c r="C1892" s="1"/>
      <c r="D1892" s="1" t="s">
        <v>25</v>
      </c>
      <c r="E1892" s="1" t="s">
        <v>25</v>
      </c>
      <c r="F1892" s="1" t="s">
        <v>25</v>
      </c>
      <c r="G1892" s="1" t="s">
        <v>25</v>
      </c>
      <c r="H1892" s="1" t="s">
        <v>25</v>
      </c>
      <c r="M1892" s="1"/>
      <c r="N1892" s="1"/>
      <c r="O1892" s="1"/>
      <c r="P1892" s="1"/>
      <c r="Q1892" s="1"/>
      <c r="S1892" s="1" t="s">
        <v>25</v>
      </c>
      <c r="T1892" s="1" t="s">
        <v>25</v>
      </c>
      <c r="U1892" s="1" t="s">
        <v>25</v>
      </c>
      <c r="V1892" s="1" t="s">
        <v>25</v>
      </c>
      <c r="W1892" s="1" t="s">
        <v>25</v>
      </c>
      <c r="Y1892" s="1" t="str">
        <f>IFERROR(__xludf.DUMMYFUNCTION("UNIQUE(S1892:W1892, TRUE)"),"")</f>
        <v/>
      </c>
      <c r="AE1892" s="1" t="str">
        <f t="shared" ref="AE1892:AI1892" si="1892">IF($A1892&lt;&gt;"", COUNTIF($D1892:$H1892, "=" &amp; Y1892),"")</f>
        <v/>
      </c>
      <c r="AF1892" s="1" t="str">
        <f t="shared" si="1892"/>
        <v/>
      </c>
      <c r="AG1892" s="1" t="str">
        <f t="shared" si="1892"/>
        <v/>
      </c>
      <c r="AH1892" s="1" t="str">
        <f t="shared" si="1892"/>
        <v/>
      </c>
      <c r="AI1892" s="1" t="str">
        <f t="shared" si="1892"/>
        <v/>
      </c>
      <c r="AJ1892" s="1" t="str">
        <f t="shared" si="3"/>
        <v/>
      </c>
      <c r="AL1892" s="1" t="str">
        <f>IFERROR(__xludf.DUMMYFUNCTION("IFERROR(TRANSPOSE(SORT(TRANSPOSE(FILTER(AE1892:AI1892, AE1892:AI1892&lt;&gt;0)),1, FALSE)))"),"")</f>
        <v/>
      </c>
      <c r="AM1892" s="1" t="str">
        <f>IFERROR(__xludf.DUMMYFUNCTION("""COMPUTED_VALUE"""),"")</f>
        <v/>
      </c>
      <c r="AN1892" s="1" t="str">
        <f>IFERROR(__xludf.DUMMYFUNCTION("""COMPUTED_VALUE"""),"")</f>
        <v/>
      </c>
      <c r="AO1892" s="1" t="str">
        <f>IFERROR(__xludf.DUMMYFUNCTION("""COMPUTED_VALUE"""),"")</f>
        <v/>
      </c>
      <c r="AP1892" s="1" t="str">
        <f>IFERROR(__xludf.DUMMYFUNCTION("""COMPUTED_VALUE"""),"")</f>
        <v/>
      </c>
      <c r="AR1892" s="1" t="s">
        <v>25</v>
      </c>
      <c r="AS1892" s="1" t="s">
        <v>25</v>
      </c>
      <c r="AT1892" s="1" t="s">
        <v>25</v>
      </c>
      <c r="AU1892" s="1" t="s">
        <v>25</v>
      </c>
      <c r="AV1892" s="1" t="s">
        <v>25</v>
      </c>
      <c r="AY1892" s="1" t="s">
        <v>25</v>
      </c>
      <c r="AZ1892" s="1" t="s">
        <v>25</v>
      </c>
      <c r="BA1892" s="1" t="s">
        <v>25</v>
      </c>
      <c r="BB1892" s="1" t="s">
        <v>25</v>
      </c>
      <c r="BC1892" s="1" t="s">
        <v>25</v>
      </c>
      <c r="BD1892" s="1"/>
      <c r="BE1892" s="1"/>
      <c r="BF1892" s="1"/>
      <c r="BG1892" s="1"/>
      <c r="BH1892" s="1"/>
      <c r="BI1892" s="1"/>
      <c r="BJ1892" s="1"/>
      <c r="BL1892" s="1" t="s">
        <v>25</v>
      </c>
    </row>
    <row r="1893" ht="15.75" customHeight="1">
      <c r="A1893" s="1"/>
      <c r="B1893" s="1"/>
      <c r="C1893" s="1"/>
      <c r="D1893" s="1" t="s">
        <v>25</v>
      </c>
      <c r="E1893" s="1" t="s">
        <v>25</v>
      </c>
      <c r="F1893" s="1" t="s">
        <v>25</v>
      </c>
      <c r="G1893" s="1" t="s">
        <v>25</v>
      </c>
      <c r="H1893" s="1" t="s">
        <v>25</v>
      </c>
      <c r="M1893" s="1"/>
      <c r="N1893" s="1"/>
      <c r="O1893" s="1"/>
      <c r="P1893" s="1"/>
      <c r="Q1893" s="1"/>
      <c r="S1893" s="1" t="s">
        <v>25</v>
      </c>
      <c r="T1893" s="1" t="s">
        <v>25</v>
      </c>
      <c r="U1893" s="1" t="s">
        <v>25</v>
      </c>
      <c r="V1893" s="1" t="s">
        <v>25</v>
      </c>
      <c r="W1893" s="1" t="s">
        <v>25</v>
      </c>
      <c r="Y1893" s="1" t="str">
        <f>IFERROR(__xludf.DUMMYFUNCTION("UNIQUE(S1893:W1893, TRUE)"),"")</f>
        <v/>
      </c>
      <c r="AE1893" s="1" t="str">
        <f t="shared" ref="AE1893:AI1893" si="1893">IF($A1893&lt;&gt;"", COUNTIF($D1893:$H1893, "=" &amp; Y1893),"")</f>
        <v/>
      </c>
      <c r="AF1893" s="1" t="str">
        <f t="shared" si="1893"/>
        <v/>
      </c>
      <c r="AG1893" s="1" t="str">
        <f t="shared" si="1893"/>
        <v/>
      </c>
      <c r="AH1893" s="1" t="str">
        <f t="shared" si="1893"/>
        <v/>
      </c>
      <c r="AI1893" s="1" t="str">
        <f t="shared" si="1893"/>
        <v/>
      </c>
      <c r="AJ1893" s="1" t="str">
        <f t="shared" si="3"/>
        <v/>
      </c>
      <c r="AL1893" s="1" t="str">
        <f>IFERROR(__xludf.DUMMYFUNCTION("IFERROR(TRANSPOSE(SORT(TRANSPOSE(FILTER(AE1893:AI1893, AE1893:AI1893&lt;&gt;0)),1, FALSE)))"),"")</f>
        <v/>
      </c>
      <c r="AM1893" s="1" t="str">
        <f>IFERROR(__xludf.DUMMYFUNCTION("""COMPUTED_VALUE"""),"")</f>
        <v/>
      </c>
      <c r="AN1893" s="1" t="str">
        <f>IFERROR(__xludf.DUMMYFUNCTION("""COMPUTED_VALUE"""),"")</f>
        <v/>
      </c>
      <c r="AO1893" s="1" t="str">
        <f>IFERROR(__xludf.DUMMYFUNCTION("""COMPUTED_VALUE"""),"")</f>
        <v/>
      </c>
      <c r="AP1893" s="1" t="str">
        <f>IFERROR(__xludf.DUMMYFUNCTION("""COMPUTED_VALUE"""),"")</f>
        <v/>
      </c>
      <c r="AR1893" s="1" t="s">
        <v>25</v>
      </c>
      <c r="AS1893" s="1" t="s">
        <v>25</v>
      </c>
      <c r="AT1893" s="1" t="s">
        <v>25</v>
      </c>
      <c r="AU1893" s="1" t="s">
        <v>25</v>
      </c>
      <c r="AV1893" s="1" t="s">
        <v>25</v>
      </c>
      <c r="AY1893" s="1" t="s">
        <v>25</v>
      </c>
      <c r="AZ1893" s="1" t="s">
        <v>25</v>
      </c>
      <c r="BA1893" s="1" t="s">
        <v>25</v>
      </c>
      <c r="BB1893" s="1" t="s">
        <v>25</v>
      </c>
      <c r="BC1893" s="1" t="s">
        <v>25</v>
      </c>
      <c r="BD1893" s="1"/>
      <c r="BE1893" s="1"/>
      <c r="BF1893" s="1"/>
      <c r="BG1893" s="1"/>
      <c r="BH1893" s="1"/>
      <c r="BI1893" s="1"/>
      <c r="BJ1893" s="1"/>
      <c r="BL1893" s="1" t="s">
        <v>25</v>
      </c>
    </row>
    <row r="1894" ht="15.75" customHeight="1">
      <c r="A1894" s="1"/>
      <c r="B1894" s="1"/>
      <c r="C1894" s="1"/>
      <c r="D1894" s="1" t="s">
        <v>25</v>
      </c>
      <c r="E1894" s="1" t="s">
        <v>25</v>
      </c>
      <c r="F1894" s="1" t="s">
        <v>25</v>
      </c>
      <c r="G1894" s="1" t="s">
        <v>25</v>
      </c>
      <c r="H1894" s="1" t="s">
        <v>25</v>
      </c>
      <c r="M1894" s="1"/>
      <c r="N1894" s="1"/>
      <c r="O1894" s="1"/>
      <c r="P1894" s="1"/>
      <c r="Q1894" s="1"/>
      <c r="S1894" s="1" t="s">
        <v>25</v>
      </c>
      <c r="T1894" s="1" t="s">
        <v>25</v>
      </c>
      <c r="U1894" s="1" t="s">
        <v>25</v>
      </c>
      <c r="V1894" s="1" t="s">
        <v>25</v>
      </c>
      <c r="W1894" s="1" t="s">
        <v>25</v>
      </c>
      <c r="Y1894" s="1" t="str">
        <f>IFERROR(__xludf.DUMMYFUNCTION("UNIQUE(S1894:W1894, TRUE)"),"")</f>
        <v/>
      </c>
      <c r="AE1894" s="1" t="str">
        <f t="shared" ref="AE1894:AI1894" si="1894">IF($A1894&lt;&gt;"", COUNTIF($D1894:$H1894, "=" &amp; Y1894),"")</f>
        <v/>
      </c>
      <c r="AF1894" s="1" t="str">
        <f t="shared" si="1894"/>
        <v/>
      </c>
      <c r="AG1894" s="1" t="str">
        <f t="shared" si="1894"/>
        <v/>
      </c>
      <c r="AH1894" s="1" t="str">
        <f t="shared" si="1894"/>
        <v/>
      </c>
      <c r="AI1894" s="1" t="str">
        <f t="shared" si="1894"/>
        <v/>
      </c>
      <c r="AJ1894" s="1" t="str">
        <f t="shared" si="3"/>
        <v/>
      </c>
      <c r="AL1894" s="1" t="str">
        <f>IFERROR(__xludf.DUMMYFUNCTION("IFERROR(TRANSPOSE(SORT(TRANSPOSE(FILTER(AE1894:AI1894, AE1894:AI1894&lt;&gt;0)),1, FALSE)))"),"")</f>
        <v/>
      </c>
      <c r="AM1894" s="1" t="str">
        <f>IFERROR(__xludf.DUMMYFUNCTION("""COMPUTED_VALUE"""),"")</f>
        <v/>
      </c>
      <c r="AN1894" s="1" t="str">
        <f>IFERROR(__xludf.DUMMYFUNCTION("""COMPUTED_VALUE"""),"")</f>
        <v/>
      </c>
      <c r="AO1894" s="1" t="str">
        <f>IFERROR(__xludf.DUMMYFUNCTION("""COMPUTED_VALUE"""),"")</f>
        <v/>
      </c>
      <c r="AP1894" s="1" t="str">
        <f>IFERROR(__xludf.DUMMYFUNCTION("""COMPUTED_VALUE"""),"")</f>
        <v/>
      </c>
      <c r="AR1894" s="1" t="s">
        <v>25</v>
      </c>
      <c r="AS1894" s="1" t="s">
        <v>25</v>
      </c>
      <c r="AT1894" s="1" t="s">
        <v>25</v>
      </c>
      <c r="AU1894" s="1" t="s">
        <v>25</v>
      </c>
      <c r="AV1894" s="1" t="s">
        <v>25</v>
      </c>
      <c r="AY1894" s="1" t="s">
        <v>25</v>
      </c>
      <c r="AZ1894" s="1" t="s">
        <v>25</v>
      </c>
      <c r="BA1894" s="1" t="s">
        <v>25</v>
      </c>
      <c r="BB1894" s="1" t="s">
        <v>25</v>
      </c>
      <c r="BC1894" s="1" t="s">
        <v>25</v>
      </c>
      <c r="BD1894" s="1"/>
      <c r="BE1894" s="1"/>
      <c r="BF1894" s="1"/>
      <c r="BG1894" s="1"/>
      <c r="BH1894" s="1"/>
      <c r="BI1894" s="1"/>
      <c r="BJ1894" s="1"/>
      <c r="BL1894" s="1" t="s">
        <v>25</v>
      </c>
    </row>
    <row r="1895" ht="15.75" customHeight="1">
      <c r="A1895" s="1"/>
      <c r="B1895" s="1"/>
      <c r="C1895" s="1"/>
      <c r="D1895" s="1" t="s">
        <v>25</v>
      </c>
      <c r="E1895" s="1" t="s">
        <v>25</v>
      </c>
      <c r="F1895" s="1" t="s">
        <v>25</v>
      </c>
      <c r="G1895" s="1" t="s">
        <v>25</v>
      </c>
      <c r="H1895" s="1" t="s">
        <v>25</v>
      </c>
      <c r="M1895" s="1"/>
      <c r="N1895" s="1"/>
      <c r="O1895" s="1"/>
      <c r="P1895" s="1"/>
      <c r="Q1895" s="1"/>
      <c r="S1895" s="1" t="s">
        <v>25</v>
      </c>
      <c r="T1895" s="1" t="s">
        <v>25</v>
      </c>
      <c r="U1895" s="1" t="s">
        <v>25</v>
      </c>
      <c r="V1895" s="1" t="s">
        <v>25</v>
      </c>
      <c r="W1895" s="1" t="s">
        <v>25</v>
      </c>
      <c r="Y1895" s="1" t="str">
        <f>IFERROR(__xludf.DUMMYFUNCTION("UNIQUE(S1895:W1895, TRUE)"),"")</f>
        <v/>
      </c>
      <c r="AE1895" s="1" t="str">
        <f t="shared" ref="AE1895:AI1895" si="1895">IF($A1895&lt;&gt;"", COUNTIF($D1895:$H1895, "=" &amp; Y1895),"")</f>
        <v/>
      </c>
      <c r="AF1895" s="1" t="str">
        <f t="shared" si="1895"/>
        <v/>
      </c>
      <c r="AG1895" s="1" t="str">
        <f t="shared" si="1895"/>
        <v/>
      </c>
      <c r="AH1895" s="1" t="str">
        <f t="shared" si="1895"/>
        <v/>
      </c>
      <c r="AI1895" s="1" t="str">
        <f t="shared" si="1895"/>
        <v/>
      </c>
      <c r="AJ1895" s="1" t="str">
        <f t="shared" si="3"/>
        <v/>
      </c>
      <c r="AL1895" s="1" t="str">
        <f>IFERROR(__xludf.DUMMYFUNCTION("IFERROR(TRANSPOSE(SORT(TRANSPOSE(FILTER(AE1895:AI1895, AE1895:AI1895&lt;&gt;0)),1, FALSE)))"),"")</f>
        <v/>
      </c>
      <c r="AM1895" s="1" t="str">
        <f>IFERROR(__xludf.DUMMYFUNCTION("""COMPUTED_VALUE"""),"")</f>
        <v/>
      </c>
      <c r="AN1895" s="1" t="str">
        <f>IFERROR(__xludf.DUMMYFUNCTION("""COMPUTED_VALUE"""),"")</f>
        <v/>
      </c>
      <c r="AO1895" s="1" t="str">
        <f>IFERROR(__xludf.DUMMYFUNCTION("""COMPUTED_VALUE"""),"")</f>
        <v/>
      </c>
      <c r="AP1895" s="1" t="str">
        <f>IFERROR(__xludf.DUMMYFUNCTION("""COMPUTED_VALUE"""),"")</f>
        <v/>
      </c>
      <c r="AR1895" s="1" t="s">
        <v>25</v>
      </c>
      <c r="AS1895" s="1" t="s">
        <v>25</v>
      </c>
      <c r="AT1895" s="1" t="s">
        <v>25</v>
      </c>
      <c r="AU1895" s="1" t="s">
        <v>25</v>
      </c>
      <c r="AV1895" s="1" t="s">
        <v>25</v>
      </c>
      <c r="AY1895" s="1" t="s">
        <v>25</v>
      </c>
      <c r="AZ1895" s="1" t="s">
        <v>25</v>
      </c>
      <c r="BA1895" s="1" t="s">
        <v>25</v>
      </c>
      <c r="BB1895" s="1" t="s">
        <v>25</v>
      </c>
      <c r="BC1895" s="1" t="s">
        <v>25</v>
      </c>
      <c r="BD1895" s="1"/>
      <c r="BE1895" s="1"/>
      <c r="BF1895" s="1"/>
      <c r="BG1895" s="1"/>
      <c r="BH1895" s="1"/>
      <c r="BI1895" s="1"/>
      <c r="BJ1895" s="1"/>
      <c r="BL1895" s="1" t="s">
        <v>25</v>
      </c>
    </row>
    <row r="1896" ht="15.75" customHeight="1">
      <c r="A1896" s="1"/>
      <c r="B1896" s="1"/>
      <c r="C1896" s="1"/>
      <c r="D1896" s="1" t="s">
        <v>25</v>
      </c>
      <c r="E1896" s="1" t="s">
        <v>25</v>
      </c>
      <c r="F1896" s="1" t="s">
        <v>25</v>
      </c>
      <c r="G1896" s="1" t="s">
        <v>25</v>
      </c>
      <c r="H1896" s="1" t="s">
        <v>25</v>
      </c>
      <c r="M1896" s="1"/>
      <c r="N1896" s="1"/>
      <c r="O1896" s="1"/>
      <c r="P1896" s="1"/>
      <c r="Q1896" s="1"/>
      <c r="S1896" s="1" t="s">
        <v>25</v>
      </c>
      <c r="T1896" s="1" t="s">
        <v>25</v>
      </c>
      <c r="U1896" s="1" t="s">
        <v>25</v>
      </c>
      <c r="V1896" s="1" t="s">
        <v>25</v>
      </c>
      <c r="W1896" s="1" t="s">
        <v>25</v>
      </c>
      <c r="Y1896" s="1" t="str">
        <f>IFERROR(__xludf.DUMMYFUNCTION("UNIQUE(S1896:W1896, TRUE)"),"")</f>
        <v/>
      </c>
      <c r="AE1896" s="1" t="str">
        <f t="shared" ref="AE1896:AI1896" si="1896">IF($A1896&lt;&gt;"", COUNTIF($D1896:$H1896, "=" &amp; Y1896),"")</f>
        <v/>
      </c>
      <c r="AF1896" s="1" t="str">
        <f t="shared" si="1896"/>
        <v/>
      </c>
      <c r="AG1896" s="1" t="str">
        <f t="shared" si="1896"/>
        <v/>
      </c>
      <c r="AH1896" s="1" t="str">
        <f t="shared" si="1896"/>
        <v/>
      </c>
      <c r="AI1896" s="1" t="str">
        <f t="shared" si="1896"/>
        <v/>
      </c>
      <c r="AJ1896" s="1" t="str">
        <f t="shared" si="3"/>
        <v/>
      </c>
      <c r="AL1896" s="1" t="str">
        <f>IFERROR(__xludf.DUMMYFUNCTION("IFERROR(TRANSPOSE(SORT(TRANSPOSE(FILTER(AE1896:AI1896, AE1896:AI1896&lt;&gt;0)),1, FALSE)))"),"")</f>
        <v/>
      </c>
      <c r="AM1896" s="1" t="str">
        <f>IFERROR(__xludf.DUMMYFUNCTION("""COMPUTED_VALUE"""),"")</f>
        <v/>
      </c>
      <c r="AN1896" s="1" t="str">
        <f>IFERROR(__xludf.DUMMYFUNCTION("""COMPUTED_VALUE"""),"")</f>
        <v/>
      </c>
      <c r="AO1896" s="1" t="str">
        <f>IFERROR(__xludf.DUMMYFUNCTION("""COMPUTED_VALUE"""),"")</f>
        <v/>
      </c>
      <c r="AP1896" s="1" t="str">
        <f>IFERROR(__xludf.DUMMYFUNCTION("""COMPUTED_VALUE"""),"")</f>
        <v/>
      </c>
      <c r="AR1896" s="1" t="s">
        <v>25</v>
      </c>
      <c r="AS1896" s="1" t="s">
        <v>25</v>
      </c>
      <c r="AT1896" s="1" t="s">
        <v>25</v>
      </c>
      <c r="AU1896" s="1" t="s">
        <v>25</v>
      </c>
      <c r="AV1896" s="1" t="s">
        <v>25</v>
      </c>
      <c r="AY1896" s="1" t="s">
        <v>25</v>
      </c>
      <c r="AZ1896" s="1" t="s">
        <v>25</v>
      </c>
      <c r="BA1896" s="1" t="s">
        <v>25</v>
      </c>
      <c r="BB1896" s="1" t="s">
        <v>25</v>
      </c>
      <c r="BC1896" s="1" t="s">
        <v>25</v>
      </c>
      <c r="BD1896" s="1"/>
      <c r="BE1896" s="1"/>
      <c r="BF1896" s="1"/>
      <c r="BG1896" s="1"/>
      <c r="BH1896" s="1"/>
      <c r="BI1896" s="1"/>
      <c r="BJ1896" s="1"/>
      <c r="BL1896" s="1" t="s">
        <v>25</v>
      </c>
    </row>
    <row r="1897" ht="15.75" customHeight="1">
      <c r="A1897" s="1"/>
      <c r="B1897" s="1"/>
      <c r="C1897" s="1"/>
      <c r="D1897" s="1" t="s">
        <v>25</v>
      </c>
      <c r="E1897" s="1" t="s">
        <v>25</v>
      </c>
      <c r="F1897" s="1" t="s">
        <v>25</v>
      </c>
      <c r="G1897" s="1" t="s">
        <v>25</v>
      </c>
      <c r="H1897" s="1" t="s">
        <v>25</v>
      </c>
      <c r="M1897" s="1"/>
      <c r="N1897" s="1"/>
      <c r="O1897" s="1"/>
      <c r="P1897" s="1"/>
      <c r="Q1897" s="1"/>
      <c r="S1897" s="1" t="s">
        <v>25</v>
      </c>
      <c r="T1897" s="1" t="s">
        <v>25</v>
      </c>
      <c r="U1897" s="1" t="s">
        <v>25</v>
      </c>
      <c r="V1897" s="1" t="s">
        <v>25</v>
      </c>
      <c r="W1897" s="1" t="s">
        <v>25</v>
      </c>
      <c r="Y1897" s="1" t="str">
        <f>IFERROR(__xludf.DUMMYFUNCTION("UNIQUE(S1897:W1897, TRUE)"),"")</f>
        <v/>
      </c>
      <c r="AE1897" s="1" t="str">
        <f t="shared" ref="AE1897:AI1897" si="1897">IF($A1897&lt;&gt;"", COUNTIF($D1897:$H1897, "=" &amp; Y1897),"")</f>
        <v/>
      </c>
      <c r="AF1897" s="1" t="str">
        <f t="shared" si="1897"/>
        <v/>
      </c>
      <c r="AG1897" s="1" t="str">
        <f t="shared" si="1897"/>
        <v/>
      </c>
      <c r="AH1897" s="1" t="str">
        <f t="shared" si="1897"/>
        <v/>
      </c>
      <c r="AI1897" s="1" t="str">
        <f t="shared" si="1897"/>
        <v/>
      </c>
      <c r="AJ1897" s="1" t="str">
        <f t="shared" si="3"/>
        <v/>
      </c>
      <c r="AL1897" s="1" t="str">
        <f>IFERROR(__xludf.DUMMYFUNCTION("IFERROR(TRANSPOSE(SORT(TRANSPOSE(FILTER(AE1897:AI1897, AE1897:AI1897&lt;&gt;0)),1, FALSE)))"),"")</f>
        <v/>
      </c>
      <c r="AM1897" s="1" t="str">
        <f>IFERROR(__xludf.DUMMYFUNCTION("""COMPUTED_VALUE"""),"")</f>
        <v/>
      </c>
      <c r="AN1897" s="1" t="str">
        <f>IFERROR(__xludf.DUMMYFUNCTION("""COMPUTED_VALUE"""),"")</f>
        <v/>
      </c>
      <c r="AO1897" s="1" t="str">
        <f>IFERROR(__xludf.DUMMYFUNCTION("""COMPUTED_VALUE"""),"")</f>
        <v/>
      </c>
      <c r="AP1897" s="1" t="str">
        <f>IFERROR(__xludf.DUMMYFUNCTION("""COMPUTED_VALUE"""),"")</f>
        <v/>
      </c>
      <c r="AR1897" s="1" t="s">
        <v>25</v>
      </c>
      <c r="AS1897" s="1" t="s">
        <v>25</v>
      </c>
      <c r="AT1897" s="1" t="s">
        <v>25</v>
      </c>
      <c r="AU1897" s="1" t="s">
        <v>25</v>
      </c>
      <c r="AV1897" s="1" t="s">
        <v>25</v>
      </c>
      <c r="AY1897" s="1" t="s">
        <v>25</v>
      </c>
      <c r="AZ1897" s="1" t="s">
        <v>25</v>
      </c>
      <c r="BA1897" s="1" t="s">
        <v>25</v>
      </c>
      <c r="BB1897" s="1" t="s">
        <v>25</v>
      </c>
      <c r="BC1897" s="1" t="s">
        <v>25</v>
      </c>
      <c r="BD1897" s="1"/>
      <c r="BE1897" s="1"/>
      <c r="BF1897" s="1"/>
      <c r="BG1897" s="1"/>
      <c r="BH1897" s="1"/>
      <c r="BI1897" s="1"/>
      <c r="BJ1897" s="1"/>
      <c r="BL1897" s="1" t="s">
        <v>25</v>
      </c>
    </row>
    <row r="1898" ht="15.75" customHeight="1">
      <c r="A1898" s="1"/>
      <c r="B1898" s="1"/>
      <c r="C1898" s="1"/>
      <c r="D1898" s="1" t="s">
        <v>25</v>
      </c>
      <c r="E1898" s="1" t="s">
        <v>25</v>
      </c>
      <c r="F1898" s="1" t="s">
        <v>25</v>
      </c>
      <c r="G1898" s="1" t="s">
        <v>25</v>
      </c>
      <c r="H1898" s="1" t="s">
        <v>25</v>
      </c>
      <c r="M1898" s="1"/>
      <c r="N1898" s="1"/>
      <c r="O1898" s="1"/>
      <c r="P1898" s="1"/>
      <c r="Q1898" s="1"/>
      <c r="S1898" s="1" t="s">
        <v>25</v>
      </c>
      <c r="T1898" s="1" t="s">
        <v>25</v>
      </c>
      <c r="U1898" s="1" t="s">
        <v>25</v>
      </c>
      <c r="V1898" s="1" t="s">
        <v>25</v>
      </c>
      <c r="W1898" s="1" t="s">
        <v>25</v>
      </c>
      <c r="Y1898" s="1" t="str">
        <f>IFERROR(__xludf.DUMMYFUNCTION("UNIQUE(S1898:W1898, TRUE)"),"")</f>
        <v/>
      </c>
      <c r="AE1898" s="1" t="str">
        <f t="shared" ref="AE1898:AI1898" si="1898">IF($A1898&lt;&gt;"", COUNTIF($D1898:$H1898, "=" &amp; Y1898),"")</f>
        <v/>
      </c>
      <c r="AF1898" s="1" t="str">
        <f t="shared" si="1898"/>
        <v/>
      </c>
      <c r="AG1898" s="1" t="str">
        <f t="shared" si="1898"/>
        <v/>
      </c>
      <c r="AH1898" s="1" t="str">
        <f t="shared" si="1898"/>
        <v/>
      </c>
      <c r="AI1898" s="1" t="str">
        <f t="shared" si="1898"/>
        <v/>
      </c>
      <c r="AJ1898" s="1" t="str">
        <f t="shared" si="3"/>
        <v/>
      </c>
      <c r="AL1898" s="1" t="str">
        <f>IFERROR(__xludf.DUMMYFUNCTION("IFERROR(TRANSPOSE(SORT(TRANSPOSE(FILTER(AE1898:AI1898, AE1898:AI1898&lt;&gt;0)),1, FALSE)))"),"")</f>
        <v/>
      </c>
      <c r="AM1898" s="1" t="str">
        <f>IFERROR(__xludf.DUMMYFUNCTION("""COMPUTED_VALUE"""),"")</f>
        <v/>
      </c>
      <c r="AN1898" s="1" t="str">
        <f>IFERROR(__xludf.DUMMYFUNCTION("""COMPUTED_VALUE"""),"")</f>
        <v/>
      </c>
      <c r="AO1898" s="1" t="str">
        <f>IFERROR(__xludf.DUMMYFUNCTION("""COMPUTED_VALUE"""),"")</f>
        <v/>
      </c>
      <c r="AP1898" s="1" t="str">
        <f>IFERROR(__xludf.DUMMYFUNCTION("""COMPUTED_VALUE"""),"")</f>
        <v/>
      </c>
      <c r="AR1898" s="1" t="s">
        <v>25</v>
      </c>
      <c r="AS1898" s="1" t="s">
        <v>25</v>
      </c>
      <c r="AT1898" s="1" t="s">
        <v>25</v>
      </c>
      <c r="AU1898" s="1" t="s">
        <v>25</v>
      </c>
      <c r="AV1898" s="1" t="s">
        <v>25</v>
      </c>
      <c r="AY1898" s="1" t="s">
        <v>25</v>
      </c>
      <c r="AZ1898" s="1" t="s">
        <v>25</v>
      </c>
      <c r="BA1898" s="1" t="s">
        <v>25</v>
      </c>
      <c r="BB1898" s="1" t="s">
        <v>25</v>
      </c>
      <c r="BC1898" s="1" t="s">
        <v>25</v>
      </c>
      <c r="BD1898" s="1"/>
      <c r="BE1898" s="1"/>
      <c r="BF1898" s="1"/>
      <c r="BG1898" s="1"/>
      <c r="BH1898" s="1"/>
      <c r="BI1898" s="1"/>
      <c r="BJ1898" s="1"/>
      <c r="BL1898" s="1" t="s">
        <v>25</v>
      </c>
    </row>
    <row r="1899" ht="15.75" customHeight="1">
      <c r="A1899" s="1"/>
      <c r="B1899" s="1"/>
      <c r="C1899" s="1"/>
      <c r="D1899" s="1" t="s">
        <v>25</v>
      </c>
      <c r="E1899" s="1" t="s">
        <v>25</v>
      </c>
      <c r="F1899" s="1" t="s">
        <v>25</v>
      </c>
      <c r="G1899" s="1" t="s">
        <v>25</v>
      </c>
      <c r="H1899" s="1" t="s">
        <v>25</v>
      </c>
      <c r="M1899" s="1"/>
      <c r="N1899" s="1"/>
      <c r="O1899" s="1"/>
      <c r="P1899" s="1"/>
      <c r="Q1899" s="1"/>
      <c r="S1899" s="1" t="s">
        <v>25</v>
      </c>
      <c r="T1899" s="1" t="s">
        <v>25</v>
      </c>
      <c r="U1899" s="1" t="s">
        <v>25</v>
      </c>
      <c r="V1899" s="1" t="s">
        <v>25</v>
      </c>
      <c r="W1899" s="1" t="s">
        <v>25</v>
      </c>
      <c r="Y1899" s="1" t="str">
        <f>IFERROR(__xludf.DUMMYFUNCTION("UNIQUE(S1899:W1899, TRUE)"),"")</f>
        <v/>
      </c>
      <c r="AE1899" s="1" t="str">
        <f t="shared" ref="AE1899:AI1899" si="1899">IF($A1899&lt;&gt;"", COUNTIF($D1899:$H1899, "=" &amp; Y1899),"")</f>
        <v/>
      </c>
      <c r="AF1899" s="1" t="str">
        <f t="shared" si="1899"/>
        <v/>
      </c>
      <c r="AG1899" s="1" t="str">
        <f t="shared" si="1899"/>
        <v/>
      </c>
      <c r="AH1899" s="1" t="str">
        <f t="shared" si="1899"/>
        <v/>
      </c>
      <c r="AI1899" s="1" t="str">
        <f t="shared" si="1899"/>
        <v/>
      </c>
      <c r="AJ1899" s="1" t="str">
        <f t="shared" si="3"/>
        <v/>
      </c>
      <c r="AL1899" s="1" t="str">
        <f>IFERROR(__xludf.DUMMYFUNCTION("IFERROR(TRANSPOSE(SORT(TRANSPOSE(FILTER(AE1899:AI1899, AE1899:AI1899&lt;&gt;0)),1, FALSE)))"),"")</f>
        <v/>
      </c>
      <c r="AM1899" s="1" t="str">
        <f>IFERROR(__xludf.DUMMYFUNCTION("""COMPUTED_VALUE"""),"")</f>
        <v/>
      </c>
      <c r="AN1899" s="1" t="str">
        <f>IFERROR(__xludf.DUMMYFUNCTION("""COMPUTED_VALUE"""),"")</f>
        <v/>
      </c>
      <c r="AO1899" s="1" t="str">
        <f>IFERROR(__xludf.DUMMYFUNCTION("""COMPUTED_VALUE"""),"")</f>
        <v/>
      </c>
      <c r="AP1899" s="1" t="str">
        <f>IFERROR(__xludf.DUMMYFUNCTION("""COMPUTED_VALUE"""),"")</f>
        <v/>
      </c>
      <c r="AR1899" s="1" t="s">
        <v>25</v>
      </c>
      <c r="AS1899" s="1" t="s">
        <v>25</v>
      </c>
      <c r="AT1899" s="1" t="s">
        <v>25</v>
      </c>
      <c r="AU1899" s="1" t="s">
        <v>25</v>
      </c>
      <c r="AV1899" s="1" t="s">
        <v>25</v>
      </c>
      <c r="AY1899" s="1" t="s">
        <v>25</v>
      </c>
      <c r="AZ1899" s="1" t="s">
        <v>25</v>
      </c>
      <c r="BA1899" s="1" t="s">
        <v>25</v>
      </c>
      <c r="BB1899" s="1" t="s">
        <v>25</v>
      </c>
      <c r="BC1899" s="1" t="s">
        <v>25</v>
      </c>
      <c r="BD1899" s="1"/>
      <c r="BE1899" s="1"/>
      <c r="BF1899" s="1"/>
      <c r="BG1899" s="1"/>
      <c r="BH1899" s="1"/>
      <c r="BI1899" s="1"/>
      <c r="BJ1899" s="1"/>
      <c r="BL1899" s="1" t="s">
        <v>25</v>
      </c>
    </row>
    <row r="1900" ht="15.75" customHeight="1">
      <c r="A1900" s="1"/>
      <c r="B1900" s="1"/>
      <c r="C1900" s="1"/>
      <c r="D1900" s="1" t="s">
        <v>25</v>
      </c>
      <c r="E1900" s="1" t="s">
        <v>25</v>
      </c>
      <c r="F1900" s="1" t="s">
        <v>25</v>
      </c>
      <c r="G1900" s="1" t="s">
        <v>25</v>
      </c>
      <c r="H1900" s="1" t="s">
        <v>25</v>
      </c>
      <c r="M1900" s="1"/>
      <c r="N1900" s="1"/>
      <c r="O1900" s="1"/>
      <c r="P1900" s="1"/>
      <c r="Q1900" s="1"/>
      <c r="S1900" s="1" t="s">
        <v>25</v>
      </c>
      <c r="T1900" s="1" t="s">
        <v>25</v>
      </c>
      <c r="U1900" s="1" t="s">
        <v>25</v>
      </c>
      <c r="V1900" s="1" t="s">
        <v>25</v>
      </c>
      <c r="W1900" s="1" t="s">
        <v>25</v>
      </c>
      <c r="Y1900" s="1" t="str">
        <f>IFERROR(__xludf.DUMMYFUNCTION("UNIQUE(S1900:W1900, TRUE)"),"")</f>
        <v/>
      </c>
      <c r="AE1900" s="1" t="str">
        <f t="shared" ref="AE1900:AI1900" si="1900">IF($A1900&lt;&gt;"", COUNTIF($D1900:$H1900, "=" &amp; Y1900),"")</f>
        <v/>
      </c>
      <c r="AF1900" s="1" t="str">
        <f t="shared" si="1900"/>
        <v/>
      </c>
      <c r="AG1900" s="1" t="str">
        <f t="shared" si="1900"/>
        <v/>
      </c>
      <c r="AH1900" s="1" t="str">
        <f t="shared" si="1900"/>
        <v/>
      </c>
      <c r="AI1900" s="1" t="str">
        <f t="shared" si="1900"/>
        <v/>
      </c>
      <c r="AJ1900" s="1" t="str">
        <f t="shared" si="3"/>
        <v/>
      </c>
      <c r="AL1900" s="1" t="str">
        <f>IFERROR(__xludf.DUMMYFUNCTION("IFERROR(TRANSPOSE(SORT(TRANSPOSE(FILTER(AE1900:AI1900, AE1900:AI1900&lt;&gt;0)),1, FALSE)))"),"")</f>
        <v/>
      </c>
      <c r="AM1900" s="1" t="str">
        <f>IFERROR(__xludf.DUMMYFUNCTION("""COMPUTED_VALUE"""),"")</f>
        <v/>
      </c>
      <c r="AN1900" s="1" t="str">
        <f>IFERROR(__xludf.DUMMYFUNCTION("""COMPUTED_VALUE"""),"")</f>
        <v/>
      </c>
      <c r="AO1900" s="1" t="str">
        <f>IFERROR(__xludf.DUMMYFUNCTION("""COMPUTED_VALUE"""),"")</f>
        <v/>
      </c>
      <c r="AP1900" s="1" t="str">
        <f>IFERROR(__xludf.DUMMYFUNCTION("""COMPUTED_VALUE"""),"")</f>
        <v/>
      </c>
      <c r="AR1900" s="1" t="s">
        <v>25</v>
      </c>
      <c r="AS1900" s="1" t="s">
        <v>25</v>
      </c>
      <c r="AT1900" s="1" t="s">
        <v>25</v>
      </c>
      <c r="AU1900" s="1" t="s">
        <v>25</v>
      </c>
      <c r="AV1900" s="1" t="s">
        <v>25</v>
      </c>
      <c r="AY1900" s="1" t="s">
        <v>25</v>
      </c>
      <c r="AZ1900" s="1" t="s">
        <v>25</v>
      </c>
      <c r="BA1900" s="1" t="s">
        <v>25</v>
      </c>
      <c r="BB1900" s="1" t="s">
        <v>25</v>
      </c>
      <c r="BC1900" s="1" t="s">
        <v>25</v>
      </c>
      <c r="BD1900" s="1"/>
      <c r="BE1900" s="1"/>
      <c r="BF1900" s="1"/>
      <c r="BG1900" s="1"/>
      <c r="BH1900" s="1"/>
      <c r="BI1900" s="1"/>
      <c r="BJ1900" s="1"/>
      <c r="BL1900" s="1" t="s">
        <v>25</v>
      </c>
    </row>
    <row r="1901" ht="15.75" customHeight="1">
      <c r="A1901" s="1"/>
      <c r="B1901" s="1"/>
      <c r="C1901" s="1"/>
      <c r="D1901" s="1" t="s">
        <v>25</v>
      </c>
      <c r="E1901" s="1" t="s">
        <v>25</v>
      </c>
      <c r="F1901" s="1" t="s">
        <v>25</v>
      </c>
      <c r="G1901" s="1" t="s">
        <v>25</v>
      </c>
      <c r="H1901" s="1" t="s">
        <v>25</v>
      </c>
      <c r="M1901" s="1"/>
      <c r="N1901" s="1"/>
      <c r="O1901" s="1"/>
      <c r="P1901" s="1"/>
      <c r="Q1901" s="1"/>
      <c r="S1901" s="1" t="s">
        <v>25</v>
      </c>
      <c r="T1901" s="1" t="s">
        <v>25</v>
      </c>
      <c r="U1901" s="1" t="s">
        <v>25</v>
      </c>
      <c r="V1901" s="1" t="s">
        <v>25</v>
      </c>
      <c r="W1901" s="1" t="s">
        <v>25</v>
      </c>
      <c r="Y1901" s="1" t="str">
        <f>IFERROR(__xludf.DUMMYFUNCTION("UNIQUE(S1901:W1901, TRUE)"),"")</f>
        <v/>
      </c>
      <c r="AE1901" s="1" t="str">
        <f t="shared" ref="AE1901:AI1901" si="1901">IF($A1901&lt;&gt;"", COUNTIF($D1901:$H1901, "=" &amp; Y1901),"")</f>
        <v/>
      </c>
      <c r="AF1901" s="1" t="str">
        <f t="shared" si="1901"/>
        <v/>
      </c>
      <c r="AG1901" s="1" t="str">
        <f t="shared" si="1901"/>
        <v/>
      </c>
      <c r="AH1901" s="1" t="str">
        <f t="shared" si="1901"/>
        <v/>
      </c>
      <c r="AI1901" s="1" t="str">
        <f t="shared" si="1901"/>
        <v/>
      </c>
      <c r="AJ1901" s="1" t="str">
        <f t="shared" si="3"/>
        <v/>
      </c>
      <c r="AL1901" s="1" t="str">
        <f>IFERROR(__xludf.DUMMYFUNCTION("IFERROR(TRANSPOSE(SORT(TRANSPOSE(FILTER(AE1901:AI1901, AE1901:AI1901&lt;&gt;0)),1, FALSE)))"),"")</f>
        <v/>
      </c>
      <c r="AM1901" s="1" t="str">
        <f>IFERROR(__xludf.DUMMYFUNCTION("""COMPUTED_VALUE"""),"")</f>
        <v/>
      </c>
      <c r="AN1901" s="1" t="str">
        <f>IFERROR(__xludf.DUMMYFUNCTION("""COMPUTED_VALUE"""),"")</f>
        <v/>
      </c>
      <c r="AO1901" s="1" t="str">
        <f>IFERROR(__xludf.DUMMYFUNCTION("""COMPUTED_VALUE"""),"")</f>
        <v/>
      </c>
      <c r="AP1901" s="1" t="str">
        <f>IFERROR(__xludf.DUMMYFUNCTION("""COMPUTED_VALUE"""),"")</f>
        <v/>
      </c>
      <c r="AR1901" s="1" t="s">
        <v>25</v>
      </c>
      <c r="AS1901" s="1" t="s">
        <v>25</v>
      </c>
      <c r="AT1901" s="1" t="s">
        <v>25</v>
      </c>
      <c r="AU1901" s="1" t="s">
        <v>25</v>
      </c>
      <c r="AV1901" s="1" t="s">
        <v>25</v>
      </c>
      <c r="AY1901" s="1" t="s">
        <v>25</v>
      </c>
      <c r="AZ1901" s="1" t="s">
        <v>25</v>
      </c>
      <c r="BA1901" s="1" t="s">
        <v>25</v>
      </c>
      <c r="BB1901" s="1" t="s">
        <v>25</v>
      </c>
      <c r="BC1901" s="1" t="s">
        <v>25</v>
      </c>
      <c r="BD1901" s="1"/>
      <c r="BE1901" s="1"/>
      <c r="BF1901" s="1"/>
      <c r="BG1901" s="1"/>
      <c r="BH1901" s="1"/>
      <c r="BI1901" s="1"/>
      <c r="BJ1901" s="1"/>
      <c r="BL1901" s="1" t="s">
        <v>25</v>
      </c>
    </row>
    <row r="1902" ht="15.75" customHeight="1">
      <c r="A1902" s="1"/>
      <c r="B1902" s="1"/>
      <c r="C1902" s="1"/>
      <c r="D1902" s="1" t="s">
        <v>25</v>
      </c>
      <c r="E1902" s="1" t="s">
        <v>25</v>
      </c>
      <c r="F1902" s="1" t="s">
        <v>25</v>
      </c>
      <c r="G1902" s="1" t="s">
        <v>25</v>
      </c>
      <c r="H1902" s="1" t="s">
        <v>25</v>
      </c>
      <c r="M1902" s="1"/>
      <c r="N1902" s="1"/>
      <c r="O1902" s="1"/>
      <c r="P1902" s="1"/>
      <c r="Q1902" s="1"/>
      <c r="S1902" s="1" t="s">
        <v>25</v>
      </c>
      <c r="T1902" s="1" t="s">
        <v>25</v>
      </c>
      <c r="U1902" s="1" t="s">
        <v>25</v>
      </c>
      <c r="V1902" s="1" t="s">
        <v>25</v>
      </c>
      <c r="W1902" s="1" t="s">
        <v>25</v>
      </c>
      <c r="Y1902" s="1" t="str">
        <f>IFERROR(__xludf.DUMMYFUNCTION("UNIQUE(S1902:W1902, TRUE)"),"")</f>
        <v/>
      </c>
      <c r="AE1902" s="1" t="str">
        <f t="shared" ref="AE1902:AI1902" si="1902">IF($A1902&lt;&gt;"", COUNTIF($D1902:$H1902, "=" &amp; Y1902),"")</f>
        <v/>
      </c>
      <c r="AF1902" s="1" t="str">
        <f t="shared" si="1902"/>
        <v/>
      </c>
      <c r="AG1902" s="1" t="str">
        <f t="shared" si="1902"/>
        <v/>
      </c>
      <c r="AH1902" s="1" t="str">
        <f t="shared" si="1902"/>
        <v/>
      </c>
      <c r="AI1902" s="1" t="str">
        <f t="shared" si="1902"/>
        <v/>
      </c>
      <c r="AJ1902" s="1" t="str">
        <f t="shared" si="3"/>
        <v/>
      </c>
      <c r="AL1902" s="1" t="str">
        <f>IFERROR(__xludf.DUMMYFUNCTION("IFERROR(TRANSPOSE(SORT(TRANSPOSE(FILTER(AE1902:AI1902, AE1902:AI1902&lt;&gt;0)),1, FALSE)))"),"")</f>
        <v/>
      </c>
      <c r="AM1902" s="1" t="str">
        <f>IFERROR(__xludf.DUMMYFUNCTION("""COMPUTED_VALUE"""),"")</f>
        <v/>
      </c>
      <c r="AN1902" s="1" t="str">
        <f>IFERROR(__xludf.DUMMYFUNCTION("""COMPUTED_VALUE"""),"")</f>
        <v/>
      </c>
      <c r="AO1902" s="1" t="str">
        <f>IFERROR(__xludf.DUMMYFUNCTION("""COMPUTED_VALUE"""),"")</f>
        <v/>
      </c>
      <c r="AP1902" s="1" t="str">
        <f>IFERROR(__xludf.DUMMYFUNCTION("""COMPUTED_VALUE"""),"")</f>
        <v/>
      </c>
      <c r="AR1902" s="1" t="s">
        <v>25</v>
      </c>
      <c r="AS1902" s="1" t="s">
        <v>25</v>
      </c>
      <c r="AT1902" s="1" t="s">
        <v>25</v>
      </c>
      <c r="AU1902" s="1" t="s">
        <v>25</v>
      </c>
      <c r="AV1902" s="1" t="s">
        <v>25</v>
      </c>
      <c r="AY1902" s="1" t="s">
        <v>25</v>
      </c>
      <c r="AZ1902" s="1" t="s">
        <v>25</v>
      </c>
      <c r="BA1902" s="1" t="s">
        <v>25</v>
      </c>
      <c r="BB1902" s="1" t="s">
        <v>25</v>
      </c>
      <c r="BC1902" s="1" t="s">
        <v>25</v>
      </c>
      <c r="BD1902" s="1"/>
      <c r="BE1902" s="1"/>
      <c r="BF1902" s="1"/>
      <c r="BG1902" s="1"/>
      <c r="BH1902" s="1"/>
      <c r="BI1902" s="1"/>
      <c r="BJ1902" s="1"/>
      <c r="BL1902" s="1" t="s">
        <v>25</v>
      </c>
    </row>
    <row r="1903" ht="15.75" customHeight="1">
      <c r="A1903" s="1"/>
      <c r="B1903" s="1"/>
      <c r="C1903" s="1"/>
      <c r="D1903" s="1" t="s">
        <v>25</v>
      </c>
      <c r="E1903" s="1" t="s">
        <v>25</v>
      </c>
      <c r="F1903" s="1" t="s">
        <v>25</v>
      </c>
      <c r="G1903" s="1" t="s">
        <v>25</v>
      </c>
      <c r="H1903" s="1" t="s">
        <v>25</v>
      </c>
      <c r="M1903" s="1"/>
      <c r="N1903" s="1"/>
      <c r="O1903" s="1"/>
      <c r="P1903" s="1"/>
      <c r="Q1903" s="1"/>
      <c r="S1903" s="1" t="s">
        <v>25</v>
      </c>
      <c r="T1903" s="1" t="s">
        <v>25</v>
      </c>
      <c r="U1903" s="1" t="s">
        <v>25</v>
      </c>
      <c r="V1903" s="1" t="s">
        <v>25</v>
      </c>
      <c r="W1903" s="1" t="s">
        <v>25</v>
      </c>
      <c r="Y1903" s="1" t="str">
        <f>IFERROR(__xludf.DUMMYFUNCTION("UNIQUE(S1903:W1903, TRUE)"),"")</f>
        <v/>
      </c>
      <c r="AE1903" s="1" t="str">
        <f t="shared" ref="AE1903:AI1903" si="1903">IF($A1903&lt;&gt;"", COUNTIF($D1903:$H1903, "=" &amp; Y1903),"")</f>
        <v/>
      </c>
      <c r="AF1903" s="1" t="str">
        <f t="shared" si="1903"/>
        <v/>
      </c>
      <c r="AG1903" s="1" t="str">
        <f t="shared" si="1903"/>
        <v/>
      </c>
      <c r="AH1903" s="1" t="str">
        <f t="shared" si="1903"/>
        <v/>
      </c>
      <c r="AI1903" s="1" t="str">
        <f t="shared" si="1903"/>
        <v/>
      </c>
      <c r="AJ1903" s="1" t="str">
        <f t="shared" si="3"/>
        <v/>
      </c>
      <c r="AL1903" s="1" t="str">
        <f>IFERROR(__xludf.DUMMYFUNCTION("IFERROR(TRANSPOSE(SORT(TRANSPOSE(FILTER(AE1903:AI1903, AE1903:AI1903&lt;&gt;0)),1, FALSE)))"),"")</f>
        <v/>
      </c>
      <c r="AM1903" s="1" t="str">
        <f>IFERROR(__xludf.DUMMYFUNCTION("""COMPUTED_VALUE"""),"")</f>
        <v/>
      </c>
      <c r="AN1903" s="1" t="str">
        <f>IFERROR(__xludf.DUMMYFUNCTION("""COMPUTED_VALUE"""),"")</f>
        <v/>
      </c>
      <c r="AO1903" s="1" t="str">
        <f>IFERROR(__xludf.DUMMYFUNCTION("""COMPUTED_VALUE"""),"")</f>
        <v/>
      </c>
      <c r="AP1903" s="1" t="str">
        <f>IFERROR(__xludf.DUMMYFUNCTION("""COMPUTED_VALUE"""),"")</f>
        <v/>
      </c>
      <c r="AR1903" s="1" t="s">
        <v>25</v>
      </c>
      <c r="AS1903" s="1" t="s">
        <v>25</v>
      </c>
      <c r="AT1903" s="1" t="s">
        <v>25</v>
      </c>
      <c r="AU1903" s="1" t="s">
        <v>25</v>
      </c>
      <c r="AV1903" s="1" t="s">
        <v>25</v>
      </c>
      <c r="AY1903" s="1" t="s">
        <v>25</v>
      </c>
      <c r="AZ1903" s="1" t="s">
        <v>25</v>
      </c>
      <c r="BA1903" s="1" t="s">
        <v>25</v>
      </c>
      <c r="BB1903" s="1" t="s">
        <v>25</v>
      </c>
      <c r="BC1903" s="1" t="s">
        <v>25</v>
      </c>
      <c r="BD1903" s="1"/>
      <c r="BE1903" s="1"/>
      <c r="BF1903" s="1"/>
      <c r="BG1903" s="1"/>
      <c r="BH1903" s="1"/>
      <c r="BI1903" s="1"/>
      <c r="BJ1903" s="1"/>
      <c r="BL1903" s="1" t="s">
        <v>25</v>
      </c>
    </row>
    <row r="1904" ht="15.75" customHeight="1">
      <c r="A1904" s="1"/>
      <c r="B1904" s="1"/>
      <c r="C1904" s="1"/>
      <c r="D1904" s="1" t="s">
        <v>25</v>
      </c>
      <c r="E1904" s="1" t="s">
        <v>25</v>
      </c>
      <c r="F1904" s="1" t="s">
        <v>25</v>
      </c>
      <c r="G1904" s="1" t="s">
        <v>25</v>
      </c>
      <c r="H1904" s="1" t="s">
        <v>25</v>
      </c>
      <c r="M1904" s="1"/>
      <c r="N1904" s="1"/>
      <c r="O1904" s="1"/>
      <c r="P1904" s="1"/>
      <c r="Q1904" s="1"/>
      <c r="S1904" s="1" t="s">
        <v>25</v>
      </c>
      <c r="T1904" s="1" t="s">
        <v>25</v>
      </c>
      <c r="U1904" s="1" t="s">
        <v>25</v>
      </c>
      <c r="V1904" s="1" t="s">
        <v>25</v>
      </c>
      <c r="W1904" s="1" t="s">
        <v>25</v>
      </c>
      <c r="Y1904" s="1" t="str">
        <f>IFERROR(__xludf.DUMMYFUNCTION("UNIQUE(S1904:W1904, TRUE)"),"")</f>
        <v/>
      </c>
      <c r="AE1904" s="1" t="str">
        <f t="shared" ref="AE1904:AI1904" si="1904">IF($A1904&lt;&gt;"", COUNTIF($D1904:$H1904, "=" &amp; Y1904),"")</f>
        <v/>
      </c>
      <c r="AF1904" s="1" t="str">
        <f t="shared" si="1904"/>
        <v/>
      </c>
      <c r="AG1904" s="1" t="str">
        <f t="shared" si="1904"/>
        <v/>
      </c>
      <c r="AH1904" s="1" t="str">
        <f t="shared" si="1904"/>
        <v/>
      </c>
      <c r="AI1904" s="1" t="str">
        <f t="shared" si="1904"/>
        <v/>
      </c>
      <c r="AJ1904" s="1" t="str">
        <f t="shared" si="3"/>
        <v/>
      </c>
      <c r="AL1904" s="1" t="str">
        <f>IFERROR(__xludf.DUMMYFUNCTION("IFERROR(TRANSPOSE(SORT(TRANSPOSE(FILTER(AE1904:AI1904, AE1904:AI1904&lt;&gt;0)),1, FALSE)))"),"")</f>
        <v/>
      </c>
      <c r="AM1904" s="1" t="str">
        <f>IFERROR(__xludf.DUMMYFUNCTION("""COMPUTED_VALUE"""),"")</f>
        <v/>
      </c>
      <c r="AN1904" s="1" t="str">
        <f>IFERROR(__xludf.DUMMYFUNCTION("""COMPUTED_VALUE"""),"")</f>
        <v/>
      </c>
      <c r="AO1904" s="1" t="str">
        <f>IFERROR(__xludf.DUMMYFUNCTION("""COMPUTED_VALUE"""),"")</f>
        <v/>
      </c>
      <c r="AP1904" s="1" t="str">
        <f>IFERROR(__xludf.DUMMYFUNCTION("""COMPUTED_VALUE"""),"")</f>
        <v/>
      </c>
      <c r="AR1904" s="1" t="s">
        <v>25</v>
      </c>
      <c r="AS1904" s="1" t="s">
        <v>25</v>
      </c>
      <c r="AT1904" s="1" t="s">
        <v>25</v>
      </c>
      <c r="AU1904" s="1" t="s">
        <v>25</v>
      </c>
      <c r="AV1904" s="1" t="s">
        <v>25</v>
      </c>
      <c r="AY1904" s="1" t="s">
        <v>25</v>
      </c>
      <c r="AZ1904" s="1" t="s">
        <v>25</v>
      </c>
      <c r="BA1904" s="1" t="s">
        <v>25</v>
      </c>
      <c r="BB1904" s="1" t="s">
        <v>25</v>
      </c>
      <c r="BC1904" s="1" t="s">
        <v>25</v>
      </c>
      <c r="BD1904" s="1"/>
      <c r="BE1904" s="1"/>
      <c r="BF1904" s="1"/>
      <c r="BG1904" s="1"/>
      <c r="BH1904" s="1"/>
      <c r="BI1904" s="1"/>
      <c r="BJ1904" s="1"/>
      <c r="BL1904" s="1" t="s">
        <v>25</v>
      </c>
    </row>
    <row r="1905" ht="15.75" customHeight="1">
      <c r="A1905" s="1"/>
      <c r="B1905" s="1"/>
      <c r="C1905" s="1"/>
      <c r="D1905" s="1" t="s">
        <v>25</v>
      </c>
      <c r="E1905" s="1" t="s">
        <v>25</v>
      </c>
      <c r="F1905" s="1" t="s">
        <v>25</v>
      </c>
      <c r="G1905" s="1" t="s">
        <v>25</v>
      </c>
      <c r="H1905" s="1" t="s">
        <v>25</v>
      </c>
      <c r="M1905" s="1"/>
      <c r="N1905" s="1"/>
      <c r="O1905" s="1"/>
      <c r="P1905" s="1"/>
      <c r="Q1905" s="1"/>
      <c r="S1905" s="1" t="s">
        <v>25</v>
      </c>
      <c r="T1905" s="1" t="s">
        <v>25</v>
      </c>
      <c r="U1905" s="1" t="s">
        <v>25</v>
      </c>
      <c r="V1905" s="1" t="s">
        <v>25</v>
      </c>
      <c r="W1905" s="1" t="s">
        <v>25</v>
      </c>
      <c r="Y1905" s="1" t="str">
        <f>IFERROR(__xludf.DUMMYFUNCTION("UNIQUE(S1905:W1905, TRUE)"),"")</f>
        <v/>
      </c>
      <c r="AE1905" s="1" t="str">
        <f t="shared" ref="AE1905:AI1905" si="1905">IF($A1905&lt;&gt;"", COUNTIF($D1905:$H1905, "=" &amp; Y1905),"")</f>
        <v/>
      </c>
      <c r="AF1905" s="1" t="str">
        <f t="shared" si="1905"/>
        <v/>
      </c>
      <c r="AG1905" s="1" t="str">
        <f t="shared" si="1905"/>
        <v/>
      </c>
      <c r="AH1905" s="1" t="str">
        <f t="shared" si="1905"/>
        <v/>
      </c>
      <c r="AI1905" s="1" t="str">
        <f t="shared" si="1905"/>
        <v/>
      </c>
      <c r="AJ1905" s="1" t="str">
        <f t="shared" si="3"/>
        <v/>
      </c>
      <c r="AL1905" s="1" t="str">
        <f>IFERROR(__xludf.DUMMYFUNCTION("IFERROR(TRANSPOSE(SORT(TRANSPOSE(FILTER(AE1905:AI1905, AE1905:AI1905&lt;&gt;0)),1, FALSE)))"),"")</f>
        <v/>
      </c>
      <c r="AM1905" s="1" t="str">
        <f>IFERROR(__xludf.DUMMYFUNCTION("""COMPUTED_VALUE"""),"")</f>
        <v/>
      </c>
      <c r="AN1905" s="1" t="str">
        <f>IFERROR(__xludf.DUMMYFUNCTION("""COMPUTED_VALUE"""),"")</f>
        <v/>
      </c>
      <c r="AO1905" s="1" t="str">
        <f>IFERROR(__xludf.DUMMYFUNCTION("""COMPUTED_VALUE"""),"")</f>
        <v/>
      </c>
      <c r="AP1905" s="1" t="str">
        <f>IFERROR(__xludf.DUMMYFUNCTION("""COMPUTED_VALUE"""),"")</f>
        <v/>
      </c>
      <c r="AR1905" s="1" t="s">
        <v>25</v>
      </c>
      <c r="AS1905" s="1" t="s">
        <v>25</v>
      </c>
      <c r="AT1905" s="1" t="s">
        <v>25</v>
      </c>
      <c r="AU1905" s="1" t="s">
        <v>25</v>
      </c>
      <c r="AV1905" s="1" t="s">
        <v>25</v>
      </c>
      <c r="AY1905" s="1" t="s">
        <v>25</v>
      </c>
      <c r="AZ1905" s="1" t="s">
        <v>25</v>
      </c>
      <c r="BA1905" s="1" t="s">
        <v>25</v>
      </c>
      <c r="BB1905" s="1" t="s">
        <v>25</v>
      </c>
      <c r="BC1905" s="1" t="s">
        <v>25</v>
      </c>
      <c r="BD1905" s="1"/>
      <c r="BE1905" s="1"/>
      <c r="BF1905" s="1"/>
      <c r="BG1905" s="1"/>
      <c r="BH1905" s="1"/>
      <c r="BI1905" s="1"/>
      <c r="BJ1905" s="1"/>
      <c r="BL1905" s="1" t="s">
        <v>25</v>
      </c>
    </row>
    <row r="1906" ht="15.75" customHeight="1">
      <c r="A1906" s="1"/>
      <c r="B1906" s="1"/>
      <c r="C1906" s="1"/>
      <c r="D1906" s="1" t="s">
        <v>25</v>
      </c>
      <c r="E1906" s="1" t="s">
        <v>25</v>
      </c>
      <c r="F1906" s="1" t="s">
        <v>25</v>
      </c>
      <c r="G1906" s="1" t="s">
        <v>25</v>
      </c>
      <c r="H1906" s="1" t="s">
        <v>25</v>
      </c>
      <c r="M1906" s="1"/>
      <c r="N1906" s="1"/>
      <c r="O1906" s="1"/>
      <c r="P1906" s="1"/>
      <c r="Q1906" s="1"/>
      <c r="S1906" s="1" t="s">
        <v>25</v>
      </c>
      <c r="T1906" s="1" t="s">
        <v>25</v>
      </c>
      <c r="U1906" s="1" t="s">
        <v>25</v>
      </c>
      <c r="V1906" s="1" t="s">
        <v>25</v>
      </c>
      <c r="W1906" s="1" t="s">
        <v>25</v>
      </c>
      <c r="Y1906" s="1" t="str">
        <f>IFERROR(__xludf.DUMMYFUNCTION("UNIQUE(S1906:W1906, TRUE)"),"")</f>
        <v/>
      </c>
      <c r="AE1906" s="1" t="str">
        <f t="shared" ref="AE1906:AI1906" si="1906">IF($A1906&lt;&gt;"", COUNTIF($D1906:$H1906, "=" &amp; Y1906),"")</f>
        <v/>
      </c>
      <c r="AF1906" s="1" t="str">
        <f t="shared" si="1906"/>
        <v/>
      </c>
      <c r="AG1906" s="1" t="str">
        <f t="shared" si="1906"/>
        <v/>
      </c>
      <c r="AH1906" s="1" t="str">
        <f t="shared" si="1906"/>
        <v/>
      </c>
      <c r="AI1906" s="1" t="str">
        <f t="shared" si="1906"/>
        <v/>
      </c>
      <c r="AJ1906" s="1" t="str">
        <f t="shared" si="3"/>
        <v/>
      </c>
      <c r="AL1906" s="1" t="str">
        <f>IFERROR(__xludf.DUMMYFUNCTION("IFERROR(TRANSPOSE(SORT(TRANSPOSE(FILTER(AE1906:AI1906, AE1906:AI1906&lt;&gt;0)),1, FALSE)))"),"")</f>
        <v/>
      </c>
      <c r="AM1906" s="1" t="str">
        <f>IFERROR(__xludf.DUMMYFUNCTION("""COMPUTED_VALUE"""),"")</f>
        <v/>
      </c>
      <c r="AN1906" s="1" t="str">
        <f>IFERROR(__xludf.DUMMYFUNCTION("""COMPUTED_VALUE"""),"")</f>
        <v/>
      </c>
      <c r="AO1906" s="1" t="str">
        <f>IFERROR(__xludf.DUMMYFUNCTION("""COMPUTED_VALUE"""),"")</f>
        <v/>
      </c>
      <c r="AP1906" s="1" t="str">
        <f>IFERROR(__xludf.DUMMYFUNCTION("""COMPUTED_VALUE"""),"")</f>
        <v/>
      </c>
      <c r="AR1906" s="1" t="s">
        <v>25</v>
      </c>
      <c r="AS1906" s="1" t="s">
        <v>25</v>
      </c>
      <c r="AT1906" s="1" t="s">
        <v>25</v>
      </c>
      <c r="AU1906" s="1" t="s">
        <v>25</v>
      </c>
      <c r="AV1906" s="1" t="s">
        <v>25</v>
      </c>
      <c r="AY1906" s="1" t="s">
        <v>25</v>
      </c>
      <c r="AZ1906" s="1" t="s">
        <v>25</v>
      </c>
      <c r="BA1906" s="1" t="s">
        <v>25</v>
      </c>
      <c r="BB1906" s="1" t="s">
        <v>25</v>
      </c>
      <c r="BC1906" s="1" t="s">
        <v>25</v>
      </c>
      <c r="BD1906" s="1"/>
      <c r="BE1906" s="1"/>
      <c r="BF1906" s="1"/>
      <c r="BG1906" s="1"/>
      <c r="BH1906" s="1"/>
      <c r="BI1906" s="1"/>
      <c r="BJ1906" s="1"/>
      <c r="BL1906" s="1" t="s">
        <v>25</v>
      </c>
    </row>
    <row r="1907" ht="15.75" customHeight="1">
      <c r="A1907" s="1"/>
      <c r="B1907" s="1"/>
      <c r="C1907" s="1"/>
      <c r="D1907" s="1" t="s">
        <v>25</v>
      </c>
      <c r="E1907" s="1" t="s">
        <v>25</v>
      </c>
      <c r="F1907" s="1" t="s">
        <v>25</v>
      </c>
      <c r="G1907" s="1" t="s">
        <v>25</v>
      </c>
      <c r="H1907" s="1" t="s">
        <v>25</v>
      </c>
      <c r="M1907" s="1"/>
      <c r="N1907" s="1"/>
      <c r="O1907" s="1"/>
      <c r="P1907" s="1"/>
      <c r="Q1907" s="1"/>
      <c r="S1907" s="1" t="s">
        <v>25</v>
      </c>
      <c r="T1907" s="1" t="s">
        <v>25</v>
      </c>
      <c r="U1907" s="1" t="s">
        <v>25</v>
      </c>
      <c r="V1907" s="1" t="s">
        <v>25</v>
      </c>
      <c r="W1907" s="1" t="s">
        <v>25</v>
      </c>
      <c r="Y1907" s="1" t="str">
        <f>IFERROR(__xludf.DUMMYFUNCTION("UNIQUE(S1907:W1907, TRUE)"),"")</f>
        <v/>
      </c>
      <c r="AE1907" s="1" t="str">
        <f t="shared" ref="AE1907:AI1907" si="1907">IF($A1907&lt;&gt;"", COUNTIF($D1907:$H1907, "=" &amp; Y1907),"")</f>
        <v/>
      </c>
      <c r="AF1907" s="1" t="str">
        <f t="shared" si="1907"/>
        <v/>
      </c>
      <c r="AG1907" s="1" t="str">
        <f t="shared" si="1907"/>
        <v/>
      </c>
      <c r="AH1907" s="1" t="str">
        <f t="shared" si="1907"/>
        <v/>
      </c>
      <c r="AI1907" s="1" t="str">
        <f t="shared" si="1907"/>
        <v/>
      </c>
      <c r="AJ1907" s="1" t="str">
        <f t="shared" si="3"/>
        <v/>
      </c>
      <c r="AL1907" s="1" t="str">
        <f>IFERROR(__xludf.DUMMYFUNCTION("IFERROR(TRANSPOSE(SORT(TRANSPOSE(FILTER(AE1907:AI1907, AE1907:AI1907&lt;&gt;0)),1, FALSE)))"),"")</f>
        <v/>
      </c>
      <c r="AM1907" s="1" t="str">
        <f>IFERROR(__xludf.DUMMYFUNCTION("""COMPUTED_VALUE"""),"")</f>
        <v/>
      </c>
      <c r="AN1907" s="1" t="str">
        <f>IFERROR(__xludf.DUMMYFUNCTION("""COMPUTED_VALUE"""),"")</f>
        <v/>
      </c>
      <c r="AO1907" s="1" t="str">
        <f>IFERROR(__xludf.DUMMYFUNCTION("""COMPUTED_VALUE"""),"")</f>
        <v/>
      </c>
      <c r="AP1907" s="1" t="str">
        <f>IFERROR(__xludf.DUMMYFUNCTION("""COMPUTED_VALUE"""),"")</f>
        <v/>
      </c>
      <c r="AR1907" s="1" t="s">
        <v>25</v>
      </c>
      <c r="AS1907" s="1" t="s">
        <v>25</v>
      </c>
      <c r="AT1907" s="1" t="s">
        <v>25</v>
      </c>
      <c r="AU1907" s="1" t="s">
        <v>25</v>
      </c>
      <c r="AV1907" s="1" t="s">
        <v>25</v>
      </c>
      <c r="AY1907" s="1" t="s">
        <v>25</v>
      </c>
      <c r="AZ1907" s="1" t="s">
        <v>25</v>
      </c>
      <c r="BA1907" s="1" t="s">
        <v>25</v>
      </c>
      <c r="BB1907" s="1" t="s">
        <v>25</v>
      </c>
      <c r="BC1907" s="1" t="s">
        <v>25</v>
      </c>
      <c r="BD1907" s="1"/>
      <c r="BE1907" s="1"/>
      <c r="BF1907" s="1"/>
      <c r="BG1907" s="1"/>
      <c r="BH1907" s="1"/>
      <c r="BI1907" s="1"/>
      <c r="BJ1907" s="1"/>
      <c r="BL1907" s="1" t="s">
        <v>25</v>
      </c>
    </row>
    <row r="1908" ht="15.75" customHeight="1">
      <c r="A1908" s="1"/>
      <c r="B1908" s="1"/>
      <c r="C1908" s="1"/>
      <c r="D1908" s="1" t="s">
        <v>25</v>
      </c>
      <c r="E1908" s="1" t="s">
        <v>25</v>
      </c>
      <c r="F1908" s="1" t="s">
        <v>25</v>
      </c>
      <c r="G1908" s="1" t="s">
        <v>25</v>
      </c>
      <c r="H1908" s="1" t="s">
        <v>25</v>
      </c>
      <c r="M1908" s="1"/>
      <c r="N1908" s="1"/>
      <c r="O1908" s="1"/>
      <c r="P1908" s="1"/>
      <c r="Q1908" s="1"/>
      <c r="S1908" s="1" t="s">
        <v>25</v>
      </c>
      <c r="T1908" s="1" t="s">
        <v>25</v>
      </c>
      <c r="U1908" s="1" t="s">
        <v>25</v>
      </c>
      <c r="V1908" s="1" t="s">
        <v>25</v>
      </c>
      <c r="W1908" s="1" t="s">
        <v>25</v>
      </c>
      <c r="Y1908" s="1" t="str">
        <f>IFERROR(__xludf.DUMMYFUNCTION("UNIQUE(S1908:W1908, TRUE)"),"")</f>
        <v/>
      </c>
      <c r="AE1908" s="1" t="str">
        <f t="shared" ref="AE1908:AI1908" si="1908">IF($A1908&lt;&gt;"", COUNTIF($D1908:$H1908, "=" &amp; Y1908),"")</f>
        <v/>
      </c>
      <c r="AF1908" s="1" t="str">
        <f t="shared" si="1908"/>
        <v/>
      </c>
      <c r="AG1908" s="1" t="str">
        <f t="shared" si="1908"/>
        <v/>
      </c>
      <c r="AH1908" s="1" t="str">
        <f t="shared" si="1908"/>
        <v/>
      </c>
      <c r="AI1908" s="1" t="str">
        <f t="shared" si="1908"/>
        <v/>
      </c>
      <c r="AJ1908" s="1" t="str">
        <f t="shared" si="3"/>
        <v/>
      </c>
      <c r="AL1908" s="1" t="str">
        <f>IFERROR(__xludf.DUMMYFUNCTION("IFERROR(TRANSPOSE(SORT(TRANSPOSE(FILTER(AE1908:AI1908, AE1908:AI1908&lt;&gt;0)),1, FALSE)))"),"")</f>
        <v/>
      </c>
      <c r="AM1908" s="1" t="str">
        <f>IFERROR(__xludf.DUMMYFUNCTION("""COMPUTED_VALUE"""),"")</f>
        <v/>
      </c>
      <c r="AN1908" s="1" t="str">
        <f>IFERROR(__xludf.DUMMYFUNCTION("""COMPUTED_VALUE"""),"")</f>
        <v/>
      </c>
      <c r="AO1908" s="1" t="str">
        <f>IFERROR(__xludf.DUMMYFUNCTION("""COMPUTED_VALUE"""),"")</f>
        <v/>
      </c>
      <c r="AP1908" s="1" t="str">
        <f>IFERROR(__xludf.DUMMYFUNCTION("""COMPUTED_VALUE"""),"")</f>
        <v/>
      </c>
      <c r="AR1908" s="1" t="s">
        <v>25</v>
      </c>
      <c r="AS1908" s="1" t="s">
        <v>25</v>
      </c>
      <c r="AT1908" s="1" t="s">
        <v>25</v>
      </c>
      <c r="AU1908" s="1" t="s">
        <v>25</v>
      </c>
      <c r="AV1908" s="1" t="s">
        <v>25</v>
      </c>
      <c r="AY1908" s="1" t="s">
        <v>25</v>
      </c>
      <c r="AZ1908" s="1" t="s">
        <v>25</v>
      </c>
      <c r="BA1908" s="1" t="s">
        <v>25</v>
      </c>
      <c r="BB1908" s="1" t="s">
        <v>25</v>
      </c>
      <c r="BC1908" s="1" t="s">
        <v>25</v>
      </c>
      <c r="BD1908" s="1"/>
      <c r="BE1908" s="1"/>
      <c r="BF1908" s="1"/>
      <c r="BG1908" s="1"/>
      <c r="BH1908" s="1"/>
      <c r="BI1908" s="1"/>
      <c r="BJ1908" s="1"/>
      <c r="BL1908" s="1" t="s">
        <v>25</v>
      </c>
    </row>
    <row r="1909" ht="15.75" customHeight="1">
      <c r="A1909" s="1"/>
      <c r="B1909" s="1"/>
      <c r="C1909" s="1"/>
      <c r="D1909" s="1" t="s">
        <v>25</v>
      </c>
      <c r="E1909" s="1" t="s">
        <v>25</v>
      </c>
      <c r="F1909" s="1" t="s">
        <v>25</v>
      </c>
      <c r="G1909" s="1" t="s">
        <v>25</v>
      </c>
      <c r="H1909" s="1" t="s">
        <v>25</v>
      </c>
      <c r="M1909" s="1"/>
      <c r="N1909" s="1"/>
      <c r="O1909" s="1"/>
      <c r="P1909" s="1"/>
      <c r="Q1909" s="1"/>
      <c r="S1909" s="1" t="s">
        <v>25</v>
      </c>
      <c r="T1909" s="1" t="s">
        <v>25</v>
      </c>
      <c r="U1909" s="1" t="s">
        <v>25</v>
      </c>
      <c r="V1909" s="1" t="s">
        <v>25</v>
      </c>
      <c r="W1909" s="1" t="s">
        <v>25</v>
      </c>
      <c r="Y1909" s="1" t="str">
        <f>IFERROR(__xludf.DUMMYFUNCTION("UNIQUE(S1909:W1909, TRUE)"),"")</f>
        <v/>
      </c>
      <c r="AE1909" s="1" t="str">
        <f t="shared" ref="AE1909:AI1909" si="1909">IF($A1909&lt;&gt;"", COUNTIF($D1909:$H1909, "=" &amp; Y1909),"")</f>
        <v/>
      </c>
      <c r="AF1909" s="1" t="str">
        <f t="shared" si="1909"/>
        <v/>
      </c>
      <c r="AG1909" s="1" t="str">
        <f t="shared" si="1909"/>
        <v/>
      </c>
      <c r="AH1909" s="1" t="str">
        <f t="shared" si="1909"/>
        <v/>
      </c>
      <c r="AI1909" s="1" t="str">
        <f t="shared" si="1909"/>
        <v/>
      </c>
      <c r="AJ1909" s="1" t="str">
        <f t="shared" si="3"/>
        <v/>
      </c>
      <c r="AL1909" s="1" t="str">
        <f>IFERROR(__xludf.DUMMYFUNCTION("IFERROR(TRANSPOSE(SORT(TRANSPOSE(FILTER(AE1909:AI1909, AE1909:AI1909&lt;&gt;0)),1, FALSE)))"),"")</f>
        <v/>
      </c>
      <c r="AM1909" s="1" t="str">
        <f>IFERROR(__xludf.DUMMYFUNCTION("""COMPUTED_VALUE"""),"")</f>
        <v/>
      </c>
      <c r="AN1909" s="1" t="str">
        <f>IFERROR(__xludf.DUMMYFUNCTION("""COMPUTED_VALUE"""),"")</f>
        <v/>
      </c>
      <c r="AO1909" s="1" t="str">
        <f>IFERROR(__xludf.DUMMYFUNCTION("""COMPUTED_VALUE"""),"")</f>
        <v/>
      </c>
      <c r="AP1909" s="1" t="str">
        <f>IFERROR(__xludf.DUMMYFUNCTION("""COMPUTED_VALUE"""),"")</f>
        <v/>
      </c>
      <c r="AR1909" s="1" t="s">
        <v>25</v>
      </c>
      <c r="AS1909" s="1" t="s">
        <v>25</v>
      </c>
      <c r="AT1909" s="1" t="s">
        <v>25</v>
      </c>
      <c r="AU1909" s="1" t="s">
        <v>25</v>
      </c>
      <c r="AV1909" s="1" t="s">
        <v>25</v>
      </c>
      <c r="AY1909" s="1" t="s">
        <v>25</v>
      </c>
      <c r="AZ1909" s="1" t="s">
        <v>25</v>
      </c>
      <c r="BA1909" s="1" t="s">
        <v>25</v>
      </c>
      <c r="BB1909" s="1" t="s">
        <v>25</v>
      </c>
      <c r="BC1909" s="1" t="s">
        <v>25</v>
      </c>
      <c r="BD1909" s="1"/>
      <c r="BE1909" s="1"/>
      <c r="BF1909" s="1"/>
      <c r="BG1909" s="1"/>
      <c r="BH1909" s="1"/>
      <c r="BI1909" s="1"/>
      <c r="BJ1909" s="1"/>
      <c r="BL1909" s="1" t="s">
        <v>25</v>
      </c>
    </row>
    <row r="1910" ht="15.75" customHeight="1">
      <c r="A1910" s="1"/>
      <c r="B1910" s="1"/>
      <c r="C1910" s="1"/>
      <c r="D1910" s="1" t="s">
        <v>25</v>
      </c>
      <c r="E1910" s="1" t="s">
        <v>25</v>
      </c>
      <c r="F1910" s="1" t="s">
        <v>25</v>
      </c>
      <c r="G1910" s="1" t="s">
        <v>25</v>
      </c>
      <c r="H1910" s="1" t="s">
        <v>25</v>
      </c>
      <c r="M1910" s="1"/>
      <c r="N1910" s="1"/>
      <c r="O1910" s="1"/>
      <c r="P1910" s="1"/>
      <c r="Q1910" s="1"/>
      <c r="S1910" s="1" t="s">
        <v>25</v>
      </c>
      <c r="T1910" s="1" t="s">
        <v>25</v>
      </c>
      <c r="U1910" s="1" t="s">
        <v>25</v>
      </c>
      <c r="V1910" s="1" t="s">
        <v>25</v>
      </c>
      <c r="W1910" s="1" t="s">
        <v>25</v>
      </c>
      <c r="Y1910" s="1" t="str">
        <f>IFERROR(__xludf.DUMMYFUNCTION("UNIQUE(S1910:W1910, TRUE)"),"")</f>
        <v/>
      </c>
      <c r="AE1910" s="1" t="str">
        <f t="shared" ref="AE1910:AI1910" si="1910">IF($A1910&lt;&gt;"", COUNTIF($D1910:$H1910, "=" &amp; Y1910),"")</f>
        <v/>
      </c>
      <c r="AF1910" s="1" t="str">
        <f t="shared" si="1910"/>
        <v/>
      </c>
      <c r="AG1910" s="1" t="str">
        <f t="shared" si="1910"/>
        <v/>
      </c>
      <c r="AH1910" s="1" t="str">
        <f t="shared" si="1910"/>
        <v/>
      </c>
      <c r="AI1910" s="1" t="str">
        <f t="shared" si="1910"/>
        <v/>
      </c>
      <c r="AJ1910" s="1" t="str">
        <f t="shared" si="3"/>
        <v/>
      </c>
      <c r="AL1910" s="1" t="str">
        <f>IFERROR(__xludf.DUMMYFUNCTION("IFERROR(TRANSPOSE(SORT(TRANSPOSE(FILTER(AE1910:AI1910, AE1910:AI1910&lt;&gt;0)),1, FALSE)))"),"")</f>
        <v/>
      </c>
      <c r="AM1910" s="1" t="str">
        <f>IFERROR(__xludf.DUMMYFUNCTION("""COMPUTED_VALUE"""),"")</f>
        <v/>
      </c>
      <c r="AN1910" s="1" t="str">
        <f>IFERROR(__xludf.DUMMYFUNCTION("""COMPUTED_VALUE"""),"")</f>
        <v/>
      </c>
      <c r="AO1910" s="1" t="str">
        <f>IFERROR(__xludf.DUMMYFUNCTION("""COMPUTED_VALUE"""),"")</f>
        <v/>
      </c>
      <c r="AP1910" s="1" t="str">
        <f>IFERROR(__xludf.DUMMYFUNCTION("""COMPUTED_VALUE"""),"")</f>
        <v/>
      </c>
      <c r="AR1910" s="1" t="s">
        <v>25</v>
      </c>
      <c r="AS1910" s="1" t="s">
        <v>25</v>
      </c>
      <c r="AT1910" s="1" t="s">
        <v>25</v>
      </c>
      <c r="AU1910" s="1" t="s">
        <v>25</v>
      </c>
      <c r="AV1910" s="1" t="s">
        <v>25</v>
      </c>
      <c r="AY1910" s="1" t="s">
        <v>25</v>
      </c>
      <c r="AZ1910" s="1" t="s">
        <v>25</v>
      </c>
      <c r="BA1910" s="1" t="s">
        <v>25</v>
      </c>
      <c r="BB1910" s="1" t="s">
        <v>25</v>
      </c>
      <c r="BC1910" s="1" t="s">
        <v>25</v>
      </c>
      <c r="BD1910" s="1"/>
      <c r="BE1910" s="1"/>
      <c r="BF1910" s="1"/>
      <c r="BG1910" s="1"/>
      <c r="BH1910" s="1"/>
      <c r="BI1910" s="1"/>
      <c r="BJ1910" s="1"/>
      <c r="BL1910" s="1" t="s">
        <v>25</v>
      </c>
    </row>
    <row r="1911" ht="15.75" customHeight="1">
      <c r="A1911" s="1"/>
      <c r="B1911" s="1"/>
      <c r="C1911" s="1"/>
      <c r="D1911" s="1" t="s">
        <v>25</v>
      </c>
      <c r="E1911" s="1" t="s">
        <v>25</v>
      </c>
      <c r="F1911" s="1" t="s">
        <v>25</v>
      </c>
      <c r="G1911" s="1" t="s">
        <v>25</v>
      </c>
      <c r="H1911" s="1" t="s">
        <v>25</v>
      </c>
      <c r="M1911" s="1"/>
      <c r="N1911" s="1"/>
      <c r="O1911" s="1"/>
      <c r="P1911" s="1"/>
      <c r="Q1911" s="1"/>
      <c r="S1911" s="1" t="s">
        <v>25</v>
      </c>
      <c r="T1911" s="1" t="s">
        <v>25</v>
      </c>
      <c r="U1911" s="1" t="s">
        <v>25</v>
      </c>
      <c r="V1911" s="1" t="s">
        <v>25</v>
      </c>
      <c r="W1911" s="1" t="s">
        <v>25</v>
      </c>
      <c r="Y1911" s="1" t="str">
        <f>IFERROR(__xludf.DUMMYFUNCTION("UNIQUE(S1911:W1911, TRUE)"),"")</f>
        <v/>
      </c>
      <c r="AE1911" s="1" t="str">
        <f t="shared" ref="AE1911:AI1911" si="1911">IF($A1911&lt;&gt;"", COUNTIF($D1911:$H1911, "=" &amp; Y1911),"")</f>
        <v/>
      </c>
      <c r="AF1911" s="1" t="str">
        <f t="shared" si="1911"/>
        <v/>
      </c>
      <c r="AG1911" s="1" t="str">
        <f t="shared" si="1911"/>
        <v/>
      </c>
      <c r="AH1911" s="1" t="str">
        <f t="shared" si="1911"/>
        <v/>
      </c>
      <c r="AI1911" s="1" t="str">
        <f t="shared" si="1911"/>
        <v/>
      </c>
      <c r="AJ1911" s="1" t="str">
        <f t="shared" si="3"/>
        <v/>
      </c>
      <c r="AL1911" s="1" t="str">
        <f>IFERROR(__xludf.DUMMYFUNCTION("IFERROR(TRANSPOSE(SORT(TRANSPOSE(FILTER(AE1911:AI1911, AE1911:AI1911&lt;&gt;0)),1, FALSE)))"),"")</f>
        <v/>
      </c>
      <c r="AM1911" s="1" t="str">
        <f>IFERROR(__xludf.DUMMYFUNCTION("""COMPUTED_VALUE"""),"")</f>
        <v/>
      </c>
      <c r="AN1911" s="1" t="str">
        <f>IFERROR(__xludf.DUMMYFUNCTION("""COMPUTED_VALUE"""),"")</f>
        <v/>
      </c>
      <c r="AO1911" s="1" t="str">
        <f>IFERROR(__xludf.DUMMYFUNCTION("""COMPUTED_VALUE"""),"")</f>
        <v/>
      </c>
      <c r="AP1911" s="1" t="str">
        <f>IFERROR(__xludf.DUMMYFUNCTION("""COMPUTED_VALUE"""),"")</f>
        <v/>
      </c>
      <c r="AR1911" s="1" t="s">
        <v>25</v>
      </c>
      <c r="AS1911" s="1" t="s">
        <v>25</v>
      </c>
      <c r="AT1911" s="1" t="s">
        <v>25</v>
      </c>
      <c r="AU1911" s="1" t="s">
        <v>25</v>
      </c>
      <c r="AV1911" s="1" t="s">
        <v>25</v>
      </c>
      <c r="AY1911" s="1" t="s">
        <v>25</v>
      </c>
      <c r="AZ1911" s="1" t="s">
        <v>25</v>
      </c>
      <c r="BA1911" s="1" t="s">
        <v>25</v>
      </c>
      <c r="BB1911" s="1" t="s">
        <v>25</v>
      </c>
      <c r="BC1911" s="1" t="s">
        <v>25</v>
      </c>
      <c r="BD1911" s="1"/>
      <c r="BE1911" s="1"/>
      <c r="BF1911" s="1"/>
      <c r="BG1911" s="1"/>
      <c r="BH1911" s="1"/>
      <c r="BI1911" s="1"/>
      <c r="BJ1911" s="1"/>
      <c r="BL1911" s="1" t="s">
        <v>25</v>
      </c>
    </row>
    <row r="1912" ht="15.75" customHeight="1">
      <c r="A1912" s="1"/>
      <c r="B1912" s="1"/>
      <c r="C1912" s="1"/>
      <c r="D1912" s="1" t="s">
        <v>25</v>
      </c>
      <c r="E1912" s="1" t="s">
        <v>25</v>
      </c>
      <c r="F1912" s="1" t="s">
        <v>25</v>
      </c>
      <c r="G1912" s="1" t="s">
        <v>25</v>
      </c>
      <c r="H1912" s="1" t="s">
        <v>25</v>
      </c>
      <c r="M1912" s="1"/>
      <c r="N1912" s="1"/>
      <c r="O1912" s="1"/>
      <c r="P1912" s="1"/>
      <c r="Q1912" s="1"/>
      <c r="S1912" s="1" t="s">
        <v>25</v>
      </c>
      <c r="T1912" s="1" t="s">
        <v>25</v>
      </c>
      <c r="U1912" s="1" t="s">
        <v>25</v>
      </c>
      <c r="V1912" s="1" t="s">
        <v>25</v>
      </c>
      <c r="W1912" s="1" t="s">
        <v>25</v>
      </c>
      <c r="Y1912" s="1" t="str">
        <f>IFERROR(__xludf.DUMMYFUNCTION("UNIQUE(S1912:W1912, TRUE)"),"")</f>
        <v/>
      </c>
      <c r="AE1912" s="1" t="str">
        <f t="shared" ref="AE1912:AI1912" si="1912">IF($A1912&lt;&gt;"", COUNTIF($D1912:$H1912, "=" &amp; Y1912),"")</f>
        <v/>
      </c>
      <c r="AF1912" s="1" t="str">
        <f t="shared" si="1912"/>
        <v/>
      </c>
      <c r="AG1912" s="1" t="str">
        <f t="shared" si="1912"/>
        <v/>
      </c>
      <c r="AH1912" s="1" t="str">
        <f t="shared" si="1912"/>
        <v/>
      </c>
      <c r="AI1912" s="1" t="str">
        <f t="shared" si="1912"/>
        <v/>
      </c>
      <c r="AJ1912" s="1" t="str">
        <f t="shared" si="3"/>
        <v/>
      </c>
      <c r="AL1912" s="1" t="str">
        <f>IFERROR(__xludf.DUMMYFUNCTION("IFERROR(TRANSPOSE(SORT(TRANSPOSE(FILTER(AE1912:AI1912, AE1912:AI1912&lt;&gt;0)),1, FALSE)))"),"")</f>
        <v/>
      </c>
      <c r="AM1912" s="1" t="str">
        <f>IFERROR(__xludf.DUMMYFUNCTION("""COMPUTED_VALUE"""),"")</f>
        <v/>
      </c>
      <c r="AN1912" s="1" t="str">
        <f>IFERROR(__xludf.DUMMYFUNCTION("""COMPUTED_VALUE"""),"")</f>
        <v/>
      </c>
      <c r="AO1912" s="1" t="str">
        <f>IFERROR(__xludf.DUMMYFUNCTION("""COMPUTED_VALUE"""),"")</f>
        <v/>
      </c>
      <c r="AP1912" s="1" t="str">
        <f>IFERROR(__xludf.DUMMYFUNCTION("""COMPUTED_VALUE"""),"")</f>
        <v/>
      </c>
      <c r="AR1912" s="1" t="s">
        <v>25</v>
      </c>
      <c r="AS1912" s="1" t="s">
        <v>25</v>
      </c>
      <c r="AT1912" s="1" t="s">
        <v>25</v>
      </c>
      <c r="AU1912" s="1" t="s">
        <v>25</v>
      </c>
      <c r="AV1912" s="1" t="s">
        <v>25</v>
      </c>
      <c r="AY1912" s="1" t="s">
        <v>25</v>
      </c>
      <c r="AZ1912" s="1" t="s">
        <v>25</v>
      </c>
      <c r="BA1912" s="1" t="s">
        <v>25</v>
      </c>
      <c r="BB1912" s="1" t="s">
        <v>25</v>
      </c>
      <c r="BC1912" s="1" t="s">
        <v>25</v>
      </c>
      <c r="BD1912" s="1"/>
      <c r="BE1912" s="1"/>
      <c r="BF1912" s="1"/>
      <c r="BG1912" s="1"/>
      <c r="BH1912" s="1"/>
      <c r="BI1912" s="1"/>
      <c r="BJ1912" s="1"/>
      <c r="BL1912" s="1" t="s">
        <v>25</v>
      </c>
    </row>
    <row r="1913" ht="15.75" customHeight="1">
      <c r="A1913" s="1"/>
      <c r="B1913" s="1"/>
      <c r="C1913" s="1"/>
      <c r="D1913" s="1" t="s">
        <v>25</v>
      </c>
      <c r="E1913" s="1" t="s">
        <v>25</v>
      </c>
      <c r="F1913" s="1" t="s">
        <v>25</v>
      </c>
      <c r="G1913" s="1" t="s">
        <v>25</v>
      </c>
      <c r="H1913" s="1" t="s">
        <v>25</v>
      </c>
      <c r="M1913" s="1"/>
      <c r="N1913" s="1"/>
      <c r="O1913" s="1"/>
      <c r="P1913" s="1"/>
      <c r="Q1913" s="1"/>
      <c r="S1913" s="1" t="s">
        <v>25</v>
      </c>
      <c r="T1913" s="1" t="s">
        <v>25</v>
      </c>
      <c r="U1913" s="1" t="s">
        <v>25</v>
      </c>
      <c r="V1913" s="1" t="s">
        <v>25</v>
      </c>
      <c r="W1913" s="1" t="s">
        <v>25</v>
      </c>
      <c r="Y1913" s="1" t="str">
        <f>IFERROR(__xludf.DUMMYFUNCTION("UNIQUE(S1913:W1913, TRUE)"),"")</f>
        <v/>
      </c>
      <c r="AE1913" s="1" t="str">
        <f t="shared" ref="AE1913:AI1913" si="1913">IF($A1913&lt;&gt;"", COUNTIF($D1913:$H1913, "=" &amp; Y1913),"")</f>
        <v/>
      </c>
      <c r="AF1913" s="1" t="str">
        <f t="shared" si="1913"/>
        <v/>
      </c>
      <c r="AG1913" s="1" t="str">
        <f t="shared" si="1913"/>
        <v/>
      </c>
      <c r="AH1913" s="1" t="str">
        <f t="shared" si="1913"/>
        <v/>
      </c>
      <c r="AI1913" s="1" t="str">
        <f t="shared" si="1913"/>
        <v/>
      </c>
      <c r="AJ1913" s="1" t="str">
        <f t="shared" si="3"/>
        <v/>
      </c>
      <c r="AL1913" s="1" t="str">
        <f>IFERROR(__xludf.DUMMYFUNCTION("IFERROR(TRANSPOSE(SORT(TRANSPOSE(FILTER(AE1913:AI1913, AE1913:AI1913&lt;&gt;0)),1, FALSE)))"),"")</f>
        <v/>
      </c>
      <c r="AM1913" s="1" t="str">
        <f>IFERROR(__xludf.DUMMYFUNCTION("""COMPUTED_VALUE"""),"")</f>
        <v/>
      </c>
      <c r="AN1913" s="1" t="str">
        <f>IFERROR(__xludf.DUMMYFUNCTION("""COMPUTED_VALUE"""),"")</f>
        <v/>
      </c>
      <c r="AO1913" s="1" t="str">
        <f>IFERROR(__xludf.DUMMYFUNCTION("""COMPUTED_VALUE"""),"")</f>
        <v/>
      </c>
      <c r="AP1913" s="1" t="str">
        <f>IFERROR(__xludf.DUMMYFUNCTION("""COMPUTED_VALUE"""),"")</f>
        <v/>
      </c>
      <c r="AR1913" s="1" t="s">
        <v>25</v>
      </c>
      <c r="AS1913" s="1" t="s">
        <v>25</v>
      </c>
      <c r="AT1913" s="1" t="s">
        <v>25</v>
      </c>
      <c r="AU1913" s="1" t="s">
        <v>25</v>
      </c>
      <c r="AV1913" s="1" t="s">
        <v>25</v>
      </c>
      <c r="AY1913" s="1" t="s">
        <v>25</v>
      </c>
      <c r="AZ1913" s="1" t="s">
        <v>25</v>
      </c>
      <c r="BA1913" s="1" t="s">
        <v>25</v>
      </c>
      <c r="BB1913" s="1" t="s">
        <v>25</v>
      </c>
      <c r="BC1913" s="1" t="s">
        <v>25</v>
      </c>
      <c r="BD1913" s="1"/>
      <c r="BE1913" s="1"/>
      <c r="BF1913" s="1"/>
      <c r="BG1913" s="1"/>
      <c r="BH1913" s="1"/>
      <c r="BI1913" s="1"/>
      <c r="BJ1913" s="1"/>
      <c r="BL1913" s="1" t="s">
        <v>25</v>
      </c>
    </row>
    <row r="1914" ht="15.75" customHeight="1">
      <c r="A1914" s="1"/>
      <c r="B1914" s="1"/>
      <c r="C1914" s="1"/>
      <c r="D1914" s="1" t="s">
        <v>25</v>
      </c>
      <c r="E1914" s="1" t="s">
        <v>25</v>
      </c>
      <c r="F1914" s="1" t="s">
        <v>25</v>
      </c>
      <c r="G1914" s="1" t="s">
        <v>25</v>
      </c>
      <c r="H1914" s="1" t="s">
        <v>25</v>
      </c>
      <c r="M1914" s="1"/>
      <c r="N1914" s="1"/>
      <c r="O1914" s="1"/>
      <c r="P1914" s="1"/>
      <c r="Q1914" s="1"/>
      <c r="S1914" s="1" t="s">
        <v>25</v>
      </c>
      <c r="T1914" s="1" t="s">
        <v>25</v>
      </c>
      <c r="U1914" s="1" t="s">
        <v>25</v>
      </c>
      <c r="V1914" s="1" t="s">
        <v>25</v>
      </c>
      <c r="W1914" s="1" t="s">
        <v>25</v>
      </c>
      <c r="Y1914" s="1" t="str">
        <f>IFERROR(__xludf.DUMMYFUNCTION("UNIQUE(S1914:W1914, TRUE)"),"")</f>
        <v/>
      </c>
      <c r="AE1914" s="1" t="str">
        <f t="shared" ref="AE1914:AI1914" si="1914">IF($A1914&lt;&gt;"", COUNTIF($D1914:$H1914, "=" &amp; Y1914),"")</f>
        <v/>
      </c>
      <c r="AF1914" s="1" t="str">
        <f t="shared" si="1914"/>
        <v/>
      </c>
      <c r="AG1914" s="1" t="str">
        <f t="shared" si="1914"/>
        <v/>
      </c>
      <c r="AH1914" s="1" t="str">
        <f t="shared" si="1914"/>
        <v/>
      </c>
      <c r="AI1914" s="1" t="str">
        <f t="shared" si="1914"/>
        <v/>
      </c>
      <c r="AJ1914" s="1" t="str">
        <f t="shared" si="3"/>
        <v/>
      </c>
      <c r="AL1914" s="1" t="str">
        <f>IFERROR(__xludf.DUMMYFUNCTION("IFERROR(TRANSPOSE(SORT(TRANSPOSE(FILTER(AE1914:AI1914, AE1914:AI1914&lt;&gt;0)),1, FALSE)))"),"")</f>
        <v/>
      </c>
      <c r="AM1914" s="1" t="str">
        <f>IFERROR(__xludf.DUMMYFUNCTION("""COMPUTED_VALUE"""),"")</f>
        <v/>
      </c>
      <c r="AN1914" s="1" t="str">
        <f>IFERROR(__xludf.DUMMYFUNCTION("""COMPUTED_VALUE"""),"")</f>
        <v/>
      </c>
      <c r="AO1914" s="1" t="str">
        <f>IFERROR(__xludf.DUMMYFUNCTION("""COMPUTED_VALUE"""),"")</f>
        <v/>
      </c>
      <c r="AP1914" s="1" t="str">
        <f>IFERROR(__xludf.DUMMYFUNCTION("""COMPUTED_VALUE"""),"")</f>
        <v/>
      </c>
      <c r="AR1914" s="1" t="s">
        <v>25</v>
      </c>
      <c r="AS1914" s="1" t="s">
        <v>25</v>
      </c>
      <c r="AT1914" s="1" t="s">
        <v>25</v>
      </c>
      <c r="AU1914" s="1" t="s">
        <v>25</v>
      </c>
      <c r="AV1914" s="1" t="s">
        <v>25</v>
      </c>
      <c r="AY1914" s="1" t="s">
        <v>25</v>
      </c>
      <c r="AZ1914" s="1" t="s">
        <v>25</v>
      </c>
      <c r="BA1914" s="1" t="s">
        <v>25</v>
      </c>
      <c r="BB1914" s="1" t="s">
        <v>25</v>
      </c>
      <c r="BC1914" s="1" t="s">
        <v>25</v>
      </c>
      <c r="BD1914" s="1"/>
      <c r="BE1914" s="1"/>
      <c r="BF1914" s="1"/>
      <c r="BG1914" s="1"/>
      <c r="BH1914" s="1"/>
      <c r="BI1914" s="1"/>
      <c r="BJ1914" s="1"/>
      <c r="BL1914" s="1" t="s">
        <v>25</v>
      </c>
    </row>
    <row r="1915" ht="15.75" customHeight="1">
      <c r="A1915" s="1"/>
      <c r="B1915" s="1"/>
      <c r="C1915" s="1"/>
      <c r="D1915" s="1" t="s">
        <v>25</v>
      </c>
      <c r="E1915" s="1" t="s">
        <v>25</v>
      </c>
      <c r="F1915" s="1" t="s">
        <v>25</v>
      </c>
      <c r="G1915" s="1" t="s">
        <v>25</v>
      </c>
      <c r="H1915" s="1" t="s">
        <v>25</v>
      </c>
      <c r="M1915" s="1"/>
      <c r="N1915" s="1"/>
      <c r="O1915" s="1"/>
      <c r="P1915" s="1"/>
      <c r="Q1915" s="1"/>
      <c r="S1915" s="1" t="s">
        <v>25</v>
      </c>
      <c r="T1915" s="1" t="s">
        <v>25</v>
      </c>
      <c r="U1915" s="1" t="s">
        <v>25</v>
      </c>
      <c r="V1915" s="1" t="s">
        <v>25</v>
      </c>
      <c r="W1915" s="1" t="s">
        <v>25</v>
      </c>
      <c r="Y1915" s="1" t="str">
        <f>IFERROR(__xludf.DUMMYFUNCTION("UNIQUE(S1915:W1915, TRUE)"),"")</f>
        <v/>
      </c>
      <c r="AE1915" s="1" t="str">
        <f t="shared" ref="AE1915:AI1915" si="1915">IF($A1915&lt;&gt;"", COUNTIF($D1915:$H1915, "=" &amp; Y1915),"")</f>
        <v/>
      </c>
      <c r="AF1915" s="1" t="str">
        <f t="shared" si="1915"/>
        <v/>
      </c>
      <c r="AG1915" s="1" t="str">
        <f t="shared" si="1915"/>
        <v/>
      </c>
      <c r="AH1915" s="1" t="str">
        <f t="shared" si="1915"/>
        <v/>
      </c>
      <c r="AI1915" s="1" t="str">
        <f t="shared" si="1915"/>
        <v/>
      </c>
      <c r="AJ1915" s="1" t="str">
        <f t="shared" si="3"/>
        <v/>
      </c>
      <c r="AL1915" s="1" t="str">
        <f>IFERROR(__xludf.DUMMYFUNCTION("IFERROR(TRANSPOSE(SORT(TRANSPOSE(FILTER(AE1915:AI1915, AE1915:AI1915&lt;&gt;0)),1, FALSE)))"),"")</f>
        <v/>
      </c>
      <c r="AM1915" s="1" t="str">
        <f>IFERROR(__xludf.DUMMYFUNCTION("""COMPUTED_VALUE"""),"")</f>
        <v/>
      </c>
      <c r="AN1915" s="1" t="str">
        <f>IFERROR(__xludf.DUMMYFUNCTION("""COMPUTED_VALUE"""),"")</f>
        <v/>
      </c>
      <c r="AO1915" s="1" t="str">
        <f>IFERROR(__xludf.DUMMYFUNCTION("""COMPUTED_VALUE"""),"")</f>
        <v/>
      </c>
      <c r="AP1915" s="1" t="str">
        <f>IFERROR(__xludf.DUMMYFUNCTION("""COMPUTED_VALUE"""),"")</f>
        <v/>
      </c>
      <c r="AR1915" s="1" t="s">
        <v>25</v>
      </c>
      <c r="AS1915" s="1" t="s">
        <v>25</v>
      </c>
      <c r="AT1915" s="1" t="s">
        <v>25</v>
      </c>
      <c r="AU1915" s="1" t="s">
        <v>25</v>
      </c>
      <c r="AV1915" s="1" t="s">
        <v>25</v>
      </c>
      <c r="AY1915" s="1" t="s">
        <v>25</v>
      </c>
      <c r="AZ1915" s="1" t="s">
        <v>25</v>
      </c>
      <c r="BA1915" s="1" t="s">
        <v>25</v>
      </c>
      <c r="BB1915" s="1" t="s">
        <v>25</v>
      </c>
      <c r="BC1915" s="1" t="s">
        <v>25</v>
      </c>
      <c r="BD1915" s="1"/>
      <c r="BE1915" s="1"/>
      <c r="BF1915" s="1"/>
      <c r="BG1915" s="1"/>
      <c r="BH1915" s="1"/>
      <c r="BI1915" s="1"/>
      <c r="BJ1915" s="1"/>
      <c r="BL1915" s="1" t="s">
        <v>25</v>
      </c>
    </row>
    <row r="1916" ht="15.75" customHeight="1">
      <c r="A1916" s="1"/>
      <c r="B1916" s="1"/>
      <c r="C1916" s="1"/>
      <c r="D1916" s="1" t="s">
        <v>25</v>
      </c>
      <c r="E1916" s="1" t="s">
        <v>25</v>
      </c>
      <c r="F1916" s="1" t="s">
        <v>25</v>
      </c>
      <c r="G1916" s="1" t="s">
        <v>25</v>
      </c>
      <c r="H1916" s="1" t="s">
        <v>25</v>
      </c>
      <c r="M1916" s="1"/>
      <c r="N1916" s="1"/>
      <c r="O1916" s="1"/>
      <c r="P1916" s="1"/>
      <c r="Q1916" s="1"/>
      <c r="S1916" s="1" t="s">
        <v>25</v>
      </c>
      <c r="T1916" s="1" t="s">
        <v>25</v>
      </c>
      <c r="U1916" s="1" t="s">
        <v>25</v>
      </c>
      <c r="V1916" s="1" t="s">
        <v>25</v>
      </c>
      <c r="W1916" s="1" t="s">
        <v>25</v>
      </c>
      <c r="Y1916" s="1" t="str">
        <f>IFERROR(__xludf.DUMMYFUNCTION("UNIQUE(S1916:W1916, TRUE)"),"")</f>
        <v/>
      </c>
      <c r="AE1916" s="1" t="str">
        <f t="shared" ref="AE1916:AI1916" si="1916">IF($A1916&lt;&gt;"", COUNTIF($D1916:$H1916, "=" &amp; Y1916),"")</f>
        <v/>
      </c>
      <c r="AF1916" s="1" t="str">
        <f t="shared" si="1916"/>
        <v/>
      </c>
      <c r="AG1916" s="1" t="str">
        <f t="shared" si="1916"/>
        <v/>
      </c>
      <c r="AH1916" s="1" t="str">
        <f t="shared" si="1916"/>
        <v/>
      </c>
      <c r="AI1916" s="1" t="str">
        <f t="shared" si="1916"/>
        <v/>
      </c>
      <c r="AJ1916" s="1" t="str">
        <f t="shared" si="3"/>
        <v/>
      </c>
      <c r="AL1916" s="1" t="str">
        <f>IFERROR(__xludf.DUMMYFUNCTION("IFERROR(TRANSPOSE(SORT(TRANSPOSE(FILTER(AE1916:AI1916, AE1916:AI1916&lt;&gt;0)),1, FALSE)))"),"")</f>
        <v/>
      </c>
      <c r="AM1916" s="1" t="str">
        <f>IFERROR(__xludf.DUMMYFUNCTION("""COMPUTED_VALUE"""),"")</f>
        <v/>
      </c>
      <c r="AN1916" s="1" t="str">
        <f>IFERROR(__xludf.DUMMYFUNCTION("""COMPUTED_VALUE"""),"")</f>
        <v/>
      </c>
      <c r="AO1916" s="1" t="str">
        <f>IFERROR(__xludf.DUMMYFUNCTION("""COMPUTED_VALUE"""),"")</f>
        <v/>
      </c>
      <c r="AP1916" s="1" t="str">
        <f>IFERROR(__xludf.DUMMYFUNCTION("""COMPUTED_VALUE"""),"")</f>
        <v/>
      </c>
      <c r="AR1916" s="1" t="s">
        <v>25</v>
      </c>
      <c r="AS1916" s="1" t="s">
        <v>25</v>
      </c>
      <c r="AT1916" s="1" t="s">
        <v>25</v>
      </c>
      <c r="AU1916" s="1" t="s">
        <v>25</v>
      </c>
      <c r="AV1916" s="1" t="s">
        <v>25</v>
      </c>
      <c r="AY1916" s="1" t="s">
        <v>25</v>
      </c>
      <c r="AZ1916" s="1" t="s">
        <v>25</v>
      </c>
      <c r="BA1916" s="1" t="s">
        <v>25</v>
      </c>
      <c r="BB1916" s="1" t="s">
        <v>25</v>
      </c>
      <c r="BC1916" s="1" t="s">
        <v>25</v>
      </c>
      <c r="BD1916" s="1"/>
      <c r="BE1916" s="1"/>
      <c r="BF1916" s="1"/>
      <c r="BG1916" s="1"/>
      <c r="BH1916" s="1"/>
      <c r="BI1916" s="1"/>
      <c r="BJ1916" s="1"/>
      <c r="BL1916" s="1" t="s">
        <v>25</v>
      </c>
    </row>
    <row r="1917" ht="15.75" customHeight="1">
      <c r="A1917" s="1"/>
      <c r="B1917" s="1"/>
      <c r="C1917" s="1"/>
      <c r="D1917" s="1" t="s">
        <v>25</v>
      </c>
      <c r="E1917" s="1" t="s">
        <v>25</v>
      </c>
      <c r="F1917" s="1" t="s">
        <v>25</v>
      </c>
      <c r="G1917" s="1" t="s">
        <v>25</v>
      </c>
      <c r="H1917" s="1" t="s">
        <v>25</v>
      </c>
      <c r="M1917" s="1"/>
      <c r="N1917" s="1"/>
      <c r="O1917" s="1"/>
      <c r="P1917" s="1"/>
      <c r="Q1917" s="1"/>
      <c r="S1917" s="1" t="s">
        <v>25</v>
      </c>
      <c r="T1917" s="1" t="s">
        <v>25</v>
      </c>
      <c r="U1917" s="1" t="s">
        <v>25</v>
      </c>
      <c r="V1917" s="1" t="s">
        <v>25</v>
      </c>
      <c r="W1917" s="1" t="s">
        <v>25</v>
      </c>
      <c r="Y1917" s="1" t="str">
        <f>IFERROR(__xludf.DUMMYFUNCTION("UNIQUE(S1917:W1917, TRUE)"),"")</f>
        <v/>
      </c>
      <c r="AE1917" s="1" t="str">
        <f t="shared" ref="AE1917:AI1917" si="1917">IF($A1917&lt;&gt;"", COUNTIF($D1917:$H1917, "=" &amp; Y1917),"")</f>
        <v/>
      </c>
      <c r="AF1917" s="1" t="str">
        <f t="shared" si="1917"/>
        <v/>
      </c>
      <c r="AG1917" s="1" t="str">
        <f t="shared" si="1917"/>
        <v/>
      </c>
      <c r="AH1917" s="1" t="str">
        <f t="shared" si="1917"/>
        <v/>
      </c>
      <c r="AI1917" s="1" t="str">
        <f t="shared" si="1917"/>
        <v/>
      </c>
      <c r="AJ1917" s="1" t="str">
        <f t="shared" si="3"/>
        <v/>
      </c>
      <c r="AL1917" s="1" t="str">
        <f>IFERROR(__xludf.DUMMYFUNCTION("IFERROR(TRANSPOSE(SORT(TRANSPOSE(FILTER(AE1917:AI1917, AE1917:AI1917&lt;&gt;0)),1, FALSE)))"),"")</f>
        <v/>
      </c>
      <c r="AM1917" s="1" t="str">
        <f>IFERROR(__xludf.DUMMYFUNCTION("""COMPUTED_VALUE"""),"")</f>
        <v/>
      </c>
      <c r="AN1917" s="1" t="str">
        <f>IFERROR(__xludf.DUMMYFUNCTION("""COMPUTED_VALUE"""),"")</f>
        <v/>
      </c>
      <c r="AO1917" s="1" t="str">
        <f>IFERROR(__xludf.DUMMYFUNCTION("""COMPUTED_VALUE"""),"")</f>
        <v/>
      </c>
      <c r="AP1917" s="1" t="str">
        <f>IFERROR(__xludf.DUMMYFUNCTION("""COMPUTED_VALUE"""),"")</f>
        <v/>
      </c>
      <c r="AR1917" s="1" t="s">
        <v>25</v>
      </c>
      <c r="AS1917" s="1" t="s">
        <v>25</v>
      </c>
      <c r="AT1917" s="1" t="s">
        <v>25</v>
      </c>
      <c r="AU1917" s="1" t="s">
        <v>25</v>
      </c>
      <c r="AV1917" s="1" t="s">
        <v>25</v>
      </c>
      <c r="AY1917" s="1" t="s">
        <v>25</v>
      </c>
      <c r="AZ1917" s="1" t="s">
        <v>25</v>
      </c>
      <c r="BA1917" s="1" t="s">
        <v>25</v>
      </c>
      <c r="BB1917" s="1" t="s">
        <v>25</v>
      </c>
      <c r="BC1917" s="1" t="s">
        <v>25</v>
      </c>
      <c r="BD1917" s="1"/>
      <c r="BE1917" s="1"/>
      <c r="BF1917" s="1"/>
      <c r="BG1917" s="1"/>
      <c r="BH1917" s="1"/>
      <c r="BI1917" s="1"/>
      <c r="BJ1917" s="1"/>
      <c r="BL1917" s="1" t="s">
        <v>25</v>
      </c>
    </row>
    <row r="1918" ht="15.75" customHeight="1">
      <c r="A1918" s="1"/>
      <c r="B1918" s="1"/>
      <c r="C1918" s="1"/>
      <c r="D1918" s="1" t="s">
        <v>25</v>
      </c>
      <c r="E1918" s="1" t="s">
        <v>25</v>
      </c>
      <c r="F1918" s="1" t="s">
        <v>25</v>
      </c>
      <c r="G1918" s="1" t="s">
        <v>25</v>
      </c>
      <c r="H1918" s="1" t="s">
        <v>25</v>
      </c>
      <c r="M1918" s="1"/>
      <c r="N1918" s="1"/>
      <c r="O1918" s="1"/>
      <c r="P1918" s="1"/>
      <c r="Q1918" s="1"/>
      <c r="S1918" s="1" t="s">
        <v>25</v>
      </c>
      <c r="T1918" s="1" t="s">
        <v>25</v>
      </c>
      <c r="U1918" s="1" t="s">
        <v>25</v>
      </c>
      <c r="V1918" s="1" t="s">
        <v>25</v>
      </c>
      <c r="W1918" s="1" t="s">
        <v>25</v>
      </c>
      <c r="Y1918" s="1" t="str">
        <f>IFERROR(__xludf.DUMMYFUNCTION("UNIQUE(S1918:W1918, TRUE)"),"")</f>
        <v/>
      </c>
      <c r="AE1918" s="1" t="str">
        <f t="shared" ref="AE1918:AI1918" si="1918">IF($A1918&lt;&gt;"", COUNTIF($D1918:$H1918, "=" &amp; Y1918),"")</f>
        <v/>
      </c>
      <c r="AF1918" s="1" t="str">
        <f t="shared" si="1918"/>
        <v/>
      </c>
      <c r="AG1918" s="1" t="str">
        <f t="shared" si="1918"/>
        <v/>
      </c>
      <c r="AH1918" s="1" t="str">
        <f t="shared" si="1918"/>
        <v/>
      </c>
      <c r="AI1918" s="1" t="str">
        <f t="shared" si="1918"/>
        <v/>
      </c>
      <c r="AJ1918" s="1" t="str">
        <f t="shared" si="3"/>
        <v/>
      </c>
      <c r="AL1918" s="1" t="str">
        <f>IFERROR(__xludf.DUMMYFUNCTION("IFERROR(TRANSPOSE(SORT(TRANSPOSE(FILTER(AE1918:AI1918, AE1918:AI1918&lt;&gt;0)),1, FALSE)))"),"")</f>
        <v/>
      </c>
      <c r="AM1918" s="1" t="str">
        <f>IFERROR(__xludf.DUMMYFUNCTION("""COMPUTED_VALUE"""),"")</f>
        <v/>
      </c>
      <c r="AN1918" s="1" t="str">
        <f>IFERROR(__xludf.DUMMYFUNCTION("""COMPUTED_VALUE"""),"")</f>
        <v/>
      </c>
      <c r="AO1918" s="1" t="str">
        <f>IFERROR(__xludf.DUMMYFUNCTION("""COMPUTED_VALUE"""),"")</f>
        <v/>
      </c>
      <c r="AP1918" s="1" t="str">
        <f>IFERROR(__xludf.DUMMYFUNCTION("""COMPUTED_VALUE"""),"")</f>
        <v/>
      </c>
      <c r="AR1918" s="1" t="s">
        <v>25</v>
      </c>
      <c r="AS1918" s="1" t="s">
        <v>25</v>
      </c>
      <c r="AT1918" s="1" t="s">
        <v>25</v>
      </c>
      <c r="AU1918" s="1" t="s">
        <v>25</v>
      </c>
      <c r="AV1918" s="1" t="s">
        <v>25</v>
      </c>
      <c r="AY1918" s="1" t="s">
        <v>25</v>
      </c>
      <c r="AZ1918" s="1" t="s">
        <v>25</v>
      </c>
      <c r="BA1918" s="1" t="s">
        <v>25</v>
      </c>
      <c r="BB1918" s="1" t="s">
        <v>25</v>
      </c>
      <c r="BC1918" s="1" t="s">
        <v>25</v>
      </c>
      <c r="BD1918" s="1"/>
      <c r="BE1918" s="1"/>
      <c r="BF1918" s="1"/>
      <c r="BG1918" s="1"/>
      <c r="BH1918" s="1"/>
      <c r="BI1918" s="1"/>
      <c r="BJ1918" s="1"/>
      <c r="BL1918" s="1" t="s">
        <v>25</v>
      </c>
    </row>
    <row r="1919" ht="15.75" customHeight="1">
      <c r="A1919" s="1"/>
      <c r="B1919" s="1"/>
      <c r="C1919" s="1"/>
      <c r="D1919" s="1" t="s">
        <v>25</v>
      </c>
      <c r="E1919" s="1" t="s">
        <v>25</v>
      </c>
      <c r="F1919" s="1" t="s">
        <v>25</v>
      </c>
      <c r="G1919" s="1" t="s">
        <v>25</v>
      </c>
      <c r="H1919" s="1" t="s">
        <v>25</v>
      </c>
      <c r="M1919" s="1"/>
      <c r="N1919" s="1"/>
      <c r="O1919" s="1"/>
      <c r="P1919" s="1"/>
      <c r="Q1919" s="1"/>
      <c r="S1919" s="1" t="s">
        <v>25</v>
      </c>
      <c r="T1919" s="1" t="s">
        <v>25</v>
      </c>
      <c r="U1919" s="1" t="s">
        <v>25</v>
      </c>
      <c r="V1919" s="1" t="s">
        <v>25</v>
      </c>
      <c r="W1919" s="1" t="s">
        <v>25</v>
      </c>
      <c r="Y1919" s="1" t="str">
        <f>IFERROR(__xludf.DUMMYFUNCTION("UNIQUE(S1919:W1919, TRUE)"),"")</f>
        <v/>
      </c>
      <c r="AE1919" s="1" t="str">
        <f t="shared" ref="AE1919:AI1919" si="1919">IF($A1919&lt;&gt;"", COUNTIF($D1919:$H1919, "=" &amp; Y1919),"")</f>
        <v/>
      </c>
      <c r="AF1919" s="1" t="str">
        <f t="shared" si="1919"/>
        <v/>
      </c>
      <c r="AG1919" s="1" t="str">
        <f t="shared" si="1919"/>
        <v/>
      </c>
      <c r="AH1919" s="1" t="str">
        <f t="shared" si="1919"/>
        <v/>
      </c>
      <c r="AI1919" s="1" t="str">
        <f t="shared" si="1919"/>
        <v/>
      </c>
      <c r="AJ1919" s="1" t="str">
        <f t="shared" si="3"/>
        <v/>
      </c>
      <c r="AL1919" s="1" t="str">
        <f>IFERROR(__xludf.DUMMYFUNCTION("IFERROR(TRANSPOSE(SORT(TRANSPOSE(FILTER(AE1919:AI1919, AE1919:AI1919&lt;&gt;0)),1, FALSE)))"),"")</f>
        <v/>
      </c>
      <c r="AM1919" s="1" t="str">
        <f>IFERROR(__xludf.DUMMYFUNCTION("""COMPUTED_VALUE"""),"")</f>
        <v/>
      </c>
      <c r="AN1919" s="1" t="str">
        <f>IFERROR(__xludf.DUMMYFUNCTION("""COMPUTED_VALUE"""),"")</f>
        <v/>
      </c>
      <c r="AO1919" s="1" t="str">
        <f>IFERROR(__xludf.DUMMYFUNCTION("""COMPUTED_VALUE"""),"")</f>
        <v/>
      </c>
      <c r="AP1919" s="1" t="str">
        <f>IFERROR(__xludf.DUMMYFUNCTION("""COMPUTED_VALUE"""),"")</f>
        <v/>
      </c>
      <c r="AR1919" s="1" t="s">
        <v>25</v>
      </c>
      <c r="AS1919" s="1" t="s">
        <v>25</v>
      </c>
      <c r="AT1919" s="1" t="s">
        <v>25</v>
      </c>
      <c r="AU1919" s="1" t="s">
        <v>25</v>
      </c>
      <c r="AV1919" s="1" t="s">
        <v>25</v>
      </c>
      <c r="AY1919" s="1" t="s">
        <v>25</v>
      </c>
      <c r="AZ1919" s="1" t="s">
        <v>25</v>
      </c>
      <c r="BA1919" s="1" t="s">
        <v>25</v>
      </c>
      <c r="BB1919" s="1" t="s">
        <v>25</v>
      </c>
      <c r="BC1919" s="1" t="s">
        <v>25</v>
      </c>
      <c r="BD1919" s="1"/>
      <c r="BE1919" s="1"/>
      <c r="BF1919" s="1"/>
      <c r="BG1919" s="1"/>
      <c r="BH1919" s="1"/>
      <c r="BI1919" s="1"/>
      <c r="BJ1919" s="1"/>
      <c r="BL1919" s="1" t="s">
        <v>25</v>
      </c>
    </row>
    <row r="1920" ht="15.75" customHeight="1">
      <c r="A1920" s="1"/>
      <c r="B1920" s="1"/>
      <c r="C1920" s="1"/>
      <c r="D1920" s="1" t="s">
        <v>25</v>
      </c>
      <c r="E1920" s="1" t="s">
        <v>25</v>
      </c>
      <c r="F1920" s="1" t="s">
        <v>25</v>
      </c>
      <c r="G1920" s="1" t="s">
        <v>25</v>
      </c>
      <c r="H1920" s="1" t="s">
        <v>25</v>
      </c>
      <c r="M1920" s="1"/>
      <c r="N1920" s="1"/>
      <c r="O1920" s="1"/>
      <c r="P1920" s="1"/>
      <c r="Q1920" s="1"/>
      <c r="S1920" s="1" t="s">
        <v>25</v>
      </c>
      <c r="T1920" s="1" t="s">
        <v>25</v>
      </c>
      <c r="U1920" s="1" t="s">
        <v>25</v>
      </c>
      <c r="V1920" s="1" t="s">
        <v>25</v>
      </c>
      <c r="W1920" s="1" t="s">
        <v>25</v>
      </c>
      <c r="Y1920" s="1" t="str">
        <f>IFERROR(__xludf.DUMMYFUNCTION("UNIQUE(S1920:W1920, TRUE)"),"")</f>
        <v/>
      </c>
      <c r="AE1920" s="1" t="str">
        <f t="shared" ref="AE1920:AI1920" si="1920">IF($A1920&lt;&gt;"", COUNTIF($D1920:$H1920, "=" &amp; Y1920),"")</f>
        <v/>
      </c>
      <c r="AF1920" s="1" t="str">
        <f t="shared" si="1920"/>
        <v/>
      </c>
      <c r="AG1920" s="1" t="str">
        <f t="shared" si="1920"/>
        <v/>
      </c>
      <c r="AH1920" s="1" t="str">
        <f t="shared" si="1920"/>
        <v/>
      </c>
      <c r="AI1920" s="1" t="str">
        <f t="shared" si="1920"/>
        <v/>
      </c>
      <c r="AJ1920" s="1" t="str">
        <f t="shared" si="3"/>
        <v/>
      </c>
      <c r="AL1920" s="1" t="str">
        <f>IFERROR(__xludf.DUMMYFUNCTION("IFERROR(TRANSPOSE(SORT(TRANSPOSE(FILTER(AE1920:AI1920, AE1920:AI1920&lt;&gt;0)),1, FALSE)))"),"")</f>
        <v/>
      </c>
      <c r="AM1920" s="1" t="str">
        <f>IFERROR(__xludf.DUMMYFUNCTION("""COMPUTED_VALUE"""),"")</f>
        <v/>
      </c>
      <c r="AN1920" s="1" t="str">
        <f>IFERROR(__xludf.DUMMYFUNCTION("""COMPUTED_VALUE"""),"")</f>
        <v/>
      </c>
      <c r="AO1920" s="1" t="str">
        <f>IFERROR(__xludf.DUMMYFUNCTION("""COMPUTED_VALUE"""),"")</f>
        <v/>
      </c>
      <c r="AP1920" s="1" t="str">
        <f>IFERROR(__xludf.DUMMYFUNCTION("""COMPUTED_VALUE"""),"")</f>
        <v/>
      </c>
      <c r="AR1920" s="1" t="s">
        <v>25</v>
      </c>
      <c r="AS1920" s="1" t="s">
        <v>25</v>
      </c>
      <c r="AT1920" s="1" t="s">
        <v>25</v>
      </c>
      <c r="AU1920" s="1" t="s">
        <v>25</v>
      </c>
      <c r="AV1920" s="1" t="s">
        <v>25</v>
      </c>
      <c r="AY1920" s="1" t="s">
        <v>25</v>
      </c>
      <c r="AZ1920" s="1" t="s">
        <v>25</v>
      </c>
      <c r="BA1920" s="1" t="s">
        <v>25</v>
      </c>
      <c r="BB1920" s="1" t="s">
        <v>25</v>
      </c>
      <c r="BC1920" s="1" t="s">
        <v>25</v>
      </c>
      <c r="BD1920" s="1"/>
      <c r="BE1920" s="1"/>
      <c r="BF1920" s="1"/>
      <c r="BG1920" s="1"/>
      <c r="BH1920" s="1"/>
      <c r="BI1920" s="1"/>
      <c r="BJ1920" s="1"/>
      <c r="BL1920" s="1" t="s">
        <v>25</v>
      </c>
    </row>
    <row r="1921" ht="15.75" customHeight="1">
      <c r="A1921" s="1"/>
      <c r="B1921" s="1"/>
      <c r="C1921" s="1"/>
      <c r="D1921" s="1" t="s">
        <v>25</v>
      </c>
      <c r="E1921" s="1" t="s">
        <v>25</v>
      </c>
      <c r="F1921" s="1" t="s">
        <v>25</v>
      </c>
      <c r="G1921" s="1" t="s">
        <v>25</v>
      </c>
      <c r="H1921" s="1" t="s">
        <v>25</v>
      </c>
      <c r="M1921" s="1"/>
      <c r="N1921" s="1"/>
      <c r="O1921" s="1"/>
      <c r="P1921" s="1"/>
      <c r="Q1921" s="1"/>
      <c r="S1921" s="1" t="s">
        <v>25</v>
      </c>
      <c r="T1921" s="1" t="s">
        <v>25</v>
      </c>
      <c r="U1921" s="1" t="s">
        <v>25</v>
      </c>
      <c r="V1921" s="1" t="s">
        <v>25</v>
      </c>
      <c r="W1921" s="1" t="s">
        <v>25</v>
      </c>
      <c r="Y1921" s="1" t="str">
        <f>IFERROR(__xludf.DUMMYFUNCTION("UNIQUE(S1921:W1921, TRUE)"),"")</f>
        <v/>
      </c>
      <c r="AE1921" s="1" t="str">
        <f t="shared" ref="AE1921:AI1921" si="1921">IF($A1921&lt;&gt;"", COUNTIF($D1921:$H1921, "=" &amp; Y1921),"")</f>
        <v/>
      </c>
      <c r="AF1921" s="1" t="str">
        <f t="shared" si="1921"/>
        <v/>
      </c>
      <c r="AG1921" s="1" t="str">
        <f t="shared" si="1921"/>
        <v/>
      </c>
      <c r="AH1921" s="1" t="str">
        <f t="shared" si="1921"/>
        <v/>
      </c>
      <c r="AI1921" s="1" t="str">
        <f t="shared" si="1921"/>
        <v/>
      </c>
      <c r="AJ1921" s="1" t="str">
        <f t="shared" si="3"/>
        <v/>
      </c>
      <c r="AL1921" s="1" t="str">
        <f>IFERROR(__xludf.DUMMYFUNCTION("IFERROR(TRANSPOSE(SORT(TRANSPOSE(FILTER(AE1921:AI1921, AE1921:AI1921&lt;&gt;0)),1, FALSE)))"),"")</f>
        <v/>
      </c>
      <c r="AM1921" s="1" t="str">
        <f>IFERROR(__xludf.DUMMYFUNCTION("""COMPUTED_VALUE"""),"")</f>
        <v/>
      </c>
      <c r="AN1921" s="1" t="str">
        <f>IFERROR(__xludf.DUMMYFUNCTION("""COMPUTED_VALUE"""),"")</f>
        <v/>
      </c>
      <c r="AO1921" s="1" t="str">
        <f>IFERROR(__xludf.DUMMYFUNCTION("""COMPUTED_VALUE"""),"")</f>
        <v/>
      </c>
      <c r="AP1921" s="1" t="str">
        <f>IFERROR(__xludf.DUMMYFUNCTION("""COMPUTED_VALUE"""),"")</f>
        <v/>
      </c>
      <c r="AR1921" s="1" t="s">
        <v>25</v>
      </c>
      <c r="AS1921" s="1" t="s">
        <v>25</v>
      </c>
      <c r="AT1921" s="1" t="s">
        <v>25</v>
      </c>
      <c r="AU1921" s="1" t="s">
        <v>25</v>
      </c>
      <c r="AV1921" s="1" t="s">
        <v>25</v>
      </c>
      <c r="AY1921" s="1" t="s">
        <v>25</v>
      </c>
      <c r="AZ1921" s="1" t="s">
        <v>25</v>
      </c>
      <c r="BA1921" s="1" t="s">
        <v>25</v>
      </c>
      <c r="BB1921" s="1" t="s">
        <v>25</v>
      </c>
      <c r="BC1921" s="1" t="s">
        <v>25</v>
      </c>
      <c r="BD1921" s="1"/>
      <c r="BE1921" s="1"/>
      <c r="BF1921" s="1"/>
      <c r="BG1921" s="1"/>
      <c r="BH1921" s="1"/>
      <c r="BI1921" s="1"/>
      <c r="BJ1921" s="1"/>
      <c r="BL1921" s="1" t="s">
        <v>25</v>
      </c>
    </row>
    <row r="1922" ht="15.75" customHeight="1">
      <c r="A1922" s="1"/>
      <c r="B1922" s="1"/>
      <c r="C1922" s="1"/>
      <c r="D1922" s="1" t="s">
        <v>25</v>
      </c>
      <c r="E1922" s="1" t="s">
        <v>25</v>
      </c>
      <c r="F1922" s="1" t="s">
        <v>25</v>
      </c>
      <c r="G1922" s="1" t="s">
        <v>25</v>
      </c>
      <c r="H1922" s="1" t="s">
        <v>25</v>
      </c>
      <c r="M1922" s="1"/>
      <c r="N1922" s="1"/>
      <c r="O1922" s="1"/>
      <c r="P1922" s="1"/>
      <c r="Q1922" s="1"/>
      <c r="S1922" s="1" t="s">
        <v>25</v>
      </c>
      <c r="T1922" s="1" t="s">
        <v>25</v>
      </c>
      <c r="U1922" s="1" t="s">
        <v>25</v>
      </c>
      <c r="V1922" s="1" t="s">
        <v>25</v>
      </c>
      <c r="W1922" s="1" t="s">
        <v>25</v>
      </c>
      <c r="Y1922" s="1" t="str">
        <f>IFERROR(__xludf.DUMMYFUNCTION("UNIQUE(S1922:W1922, TRUE)"),"")</f>
        <v/>
      </c>
      <c r="AE1922" s="1" t="str">
        <f t="shared" ref="AE1922:AI1922" si="1922">IF($A1922&lt;&gt;"", COUNTIF($D1922:$H1922, "=" &amp; Y1922),"")</f>
        <v/>
      </c>
      <c r="AF1922" s="1" t="str">
        <f t="shared" si="1922"/>
        <v/>
      </c>
      <c r="AG1922" s="1" t="str">
        <f t="shared" si="1922"/>
        <v/>
      </c>
      <c r="AH1922" s="1" t="str">
        <f t="shared" si="1922"/>
        <v/>
      </c>
      <c r="AI1922" s="1" t="str">
        <f t="shared" si="1922"/>
        <v/>
      </c>
      <c r="AJ1922" s="1" t="str">
        <f t="shared" si="3"/>
        <v/>
      </c>
      <c r="AL1922" s="1" t="str">
        <f>IFERROR(__xludf.DUMMYFUNCTION("IFERROR(TRANSPOSE(SORT(TRANSPOSE(FILTER(AE1922:AI1922, AE1922:AI1922&lt;&gt;0)),1, FALSE)))"),"")</f>
        <v/>
      </c>
      <c r="AM1922" s="1" t="str">
        <f>IFERROR(__xludf.DUMMYFUNCTION("""COMPUTED_VALUE"""),"")</f>
        <v/>
      </c>
      <c r="AN1922" s="1" t="str">
        <f>IFERROR(__xludf.DUMMYFUNCTION("""COMPUTED_VALUE"""),"")</f>
        <v/>
      </c>
      <c r="AO1922" s="1" t="str">
        <f>IFERROR(__xludf.DUMMYFUNCTION("""COMPUTED_VALUE"""),"")</f>
        <v/>
      </c>
      <c r="AP1922" s="1" t="str">
        <f>IFERROR(__xludf.DUMMYFUNCTION("""COMPUTED_VALUE"""),"")</f>
        <v/>
      </c>
      <c r="AR1922" s="1" t="s">
        <v>25</v>
      </c>
      <c r="AS1922" s="1" t="s">
        <v>25</v>
      </c>
      <c r="AT1922" s="1" t="s">
        <v>25</v>
      </c>
      <c r="AU1922" s="1" t="s">
        <v>25</v>
      </c>
      <c r="AV1922" s="1" t="s">
        <v>25</v>
      </c>
      <c r="AY1922" s="1" t="s">
        <v>25</v>
      </c>
      <c r="AZ1922" s="1" t="s">
        <v>25</v>
      </c>
      <c r="BA1922" s="1" t="s">
        <v>25</v>
      </c>
      <c r="BB1922" s="1" t="s">
        <v>25</v>
      </c>
      <c r="BC1922" s="1" t="s">
        <v>25</v>
      </c>
      <c r="BD1922" s="1"/>
      <c r="BE1922" s="1"/>
      <c r="BF1922" s="1"/>
      <c r="BG1922" s="1"/>
      <c r="BH1922" s="1"/>
      <c r="BI1922" s="1"/>
      <c r="BJ1922" s="1"/>
      <c r="BL1922" s="1" t="s">
        <v>25</v>
      </c>
    </row>
    <row r="1923" ht="15.75" customHeight="1">
      <c r="A1923" s="1"/>
      <c r="B1923" s="1"/>
      <c r="C1923" s="1"/>
      <c r="D1923" s="1" t="s">
        <v>25</v>
      </c>
      <c r="E1923" s="1" t="s">
        <v>25</v>
      </c>
      <c r="F1923" s="1" t="s">
        <v>25</v>
      </c>
      <c r="G1923" s="1" t="s">
        <v>25</v>
      </c>
      <c r="H1923" s="1" t="s">
        <v>25</v>
      </c>
      <c r="M1923" s="1"/>
      <c r="N1923" s="1"/>
      <c r="O1923" s="1"/>
      <c r="P1923" s="1"/>
      <c r="Q1923" s="1"/>
      <c r="S1923" s="1" t="s">
        <v>25</v>
      </c>
      <c r="T1923" s="1" t="s">
        <v>25</v>
      </c>
      <c r="U1923" s="1" t="s">
        <v>25</v>
      </c>
      <c r="V1923" s="1" t="s">
        <v>25</v>
      </c>
      <c r="W1923" s="1" t="s">
        <v>25</v>
      </c>
      <c r="Y1923" s="1" t="str">
        <f>IFERROR(__xludf.DUMMYFUNCTION("UNIQUE(S1923:W1923, TRUE)"),"")</f>
        <v/>
      </c>
      <c r="AE1923" s="1" t="str">
        <f t="shared" ref="AE1923:AI1923" si="1923">IF($A1923&lt;&gt;"", COUNTIF($D1923:$H1923, "=" &amp; Y1923),"")</f>
        <v/>
      </c>
      <c r="AF1923" s="1" t="str">
        <f t="shared" si="1923"/>
        <v/>
      </c>
      <c r="AG1923" s="1" t="str">
        <f t="shared" si="1923"/>
        <v/>
      </c>
      <c r="AH1923" s="1" t="str">
        <f t="shared" si="1923"/>
        <v/>
      </c>
      <c r="AI1923" s="1" t="str">
        <f t="shared" si="1923"/>
        <v/>
      </c>
      <c r="AJ1923" s="1" t="str">
        <f t="shared" si="3"/>
        <v/>
      </c>
      <c r="AL1923" s="1" t="str">
        <f>IFERROR(__xludf.DUMMYFUNCTION("IFERROR(TRANSPOSE(SORT(TRANSPOSE(FILTER(AE1923:AI1923, AE1923:AI1923&lt;&gt;0)),1, FALSE)))"),"")</f>
        <v/>
      </c>
      <c r="AM1923" s="1" t="str">
        <f>IFERROR(__xludf.DUMMYFUNCTION("""COMPUTED_VALUE"""),"")</f>
        <v/>
      </c>
      <c r="AN1923" s="1" t="str">
        <f>IFERROR(__xludf.DUMMYFUNCTION("""COMPUTED_VALUE"""),"")</f>
        <v/>
      </c>
      <c r="AO1923" s="1" t="str">
        <f>IFERROR(__xludf.DUMMYFUNCTION("""COMPUTED_VALUE"""),"")</f>
        <v/>
      </c>
      <c r="AP1923" s="1" t="str">
        <f>IFERROR(__xludf.DUMMYFUNCTION("""COMPUTED_VALUE"""),"")</f>
        <v/>
      </c>
      <c r="AR1923" s="1" t="s">
        <v>25</v>
      </c>
      <c r="AS1923" s="1" t="s">
        <v>25</v>
      </c>
      <c r="AT1923" s="1" t="s">
        <v>25</v>
      </c>
      <c r="AU1923" s="1" t="s">
        <v>25</v>
      </c>
      <c r="AV1923" s="1" t="s">
        <v>25</v>
      </c>
      <c r="AY1923" s="1" t="s">
        <v>25</v>
      </c>
      <c r="AZ1923" s="1" t="s">
        <v>25</v>
      </c>
      <c r="BA1923" s="1" t="s">
        <v>25</v>
      </c>
      <c r="BB1923" s="1" t="s">
        <v>25</v>
      </c>
      <c r="BC1923" s="1" t="s">
        <v>25</v>
      </c>
      <c r="BD1923" s="1"/>
      <c r="BE1923" s="1"/>
      <c r="BF1923" s="1"/>
      <c r="BG1923" s="1"/>
      <c r="BH1923" s="1"/>
      <c r="BI1923" s="1"/>
      <c r="BJ1923" s="1"/>
      <c r="BL1923" s="1" t="s">
        <v>25</v>
      </c>
    </row>
    <row r="1924" ht="15.75" customHeight="1">
      <c r="A1924" s="1"/>
      <c r="B1924" s="1"/>
      <c r="C1924" s="1"/>
      <c r="D1924" s="1" t="s">
        <v>25</v>
      </c>
      <c r="E1924" s="1" t="s">
        <v>25</v>
      </c>
      <c r="F1924" s="1" t="s">
        <v>25</v>
      </c>
      <c r="G1924" s="1" t="s">
        <v>25</v>
      </c>
      <c r="H1924" s="1" t="s">
        <v>25</v>
      </c>
      <c r="M1924" s="1"/>
      <c r="N1924" s="1"/>
      <c r="O1924" s="1"/>
      <c r="P1924" s="1"/>
      <c r="Q1924" s="1"/>
      <c r="S1924" s="1" t="s">
        <v>25</v>
      </c>
      <c r="T1924" s="1" t="s">
        <v>25</v>
      </c>
      <c r="U1924" s="1" t="s">
        <v>25</v>
      </c>
      <c r="V1924" s="1" t="s">
        <v>25</v>
      </c>
      <c r="W1924" s="1" t="s">
        <v>25</v>
      </c>
      <c r="Y1924" s="1" t="str">
        <f>IFERROR(__xludf.DUMMYFUNCTION("UNIQUE(S1924:W1924, TRUE)"),"")</f>
        <v/>
      </c>
      <c r="AE1924" s="1" t="str">
        <f t="shared" ref="AE1924:AI1924" si="1924">IF($A1924&lt;&gt;"", COUNTIF($D1924:$H1924, "=" &amp; Y1924),"")</f>
        <v/>
      </c>
      <c r="AF1924" s="1" t="str">
        <f t="shared" si="1924"/>
        <v/>
      </c>
      <c r="AG1924" s="1" t="str">
        <f t="shared" si="1924"/>
        <v/>
      </c>
      <c r="AH1924" s="1" t="str">
        <f t="shared" si="1924"/>
        <v/>
      </c>
      <c r="AI1924" s="1" t="str">
        <f t="shared" si="1924"/>
        <v/>
      </c>
      <c r="AJ1924" s="1" t="str">
        <f t="shared" si="3"/>
        <v/>
      </c>
      <c r="AL1924" s="1" t="str">
        <f>IFERROR(__xludf.DUMMYFUNCTION("IFERROR(TRANSPOSE(SORT(TRANSPOSE(FILTER(AE1924:AI1924, AE1924:AI1924&lt;&gt;0)),1, FALSE)))"),"")</f>
        <v/>
      </c>
      <c r="AM1924" s="1" t="str">
        <f>IFERROR(__xludf.DUMMYFUNCTION("""COMPUTED_VALUE"""),"")</f>
        <v/>
      </c>
      <c r="AN1924" s="1" t="str">
        <f>IFERROR(__xludf.DUMMYFUNCTION("""COMPUTED_VALUE"""),"")</f>
        <v/>
      </c>
      <c r="AO1924" s="1" t="str">
        <f>IFERROR(__xludf.DUMMYFUNCTION("""COMPUTED_VALUE"""),"")</f>
        <v/>
      </c>
      <c r="AP1924" s="1" t="str">
        <f>IFERROR(__xludf.DUMMYFUNCTION("""COMPUTED_VALUE"""),"")</f>
        <v/>
      </c>
      <c r="AR1924" s="1" t="s">
        <v>25</v>
      </c>
      <c r="AS1924" s="1" t="s">
        <v>25</v>
      </c>
      <c r="AT1924" s="1" t="s">
        <v>25</v>
      </c>
      <c r="AU1924" s="1" t="s">
        <v>25</v>
      </c>
      <c r="AV1924" s="1" t="s">
        <v>25</v>
      </c>
      <c r="AY1924" s="1" t="s">
        <v>25</v>
      </c>
      <c r="AZ1924" s="1" t="s">
        <v>25</v>
      </c>
      <c r="BA1924" s="1" t="s">
        <v>25</v>
      </c>
      <c r="BB1924" s="1" t="s">
        <v>25</v>
      </c>
      <c r="BC1924" s="1" t="s">
        <v>25</v>
      </c>
      <c r="BD1924" s="1"/>
      <c r="BE1924" s="1"/>
      <c r="BF1924" s="1"/>
      <c r="BG1924" s="1"/>
      <c r="BH1924" s="1"/>
      <c r="BI1924" s="1"/>
      <c r="BJ1924" s="1"/>
      <c r="BL1924" s="1" t="s">
        <v>25</v>
      </c>
    </row>
    <row r="1925" ht="15.75" customHeight="1">
      <c r="A1925" s="1"/>
      <c r="B1925" s="1"/>
      <c r="C1925" s="1"/>
      <c r="D1925" s="1" t="s">
        <v>25</v>
      </c>
      <c r="E1925" s="1" t="s">
        <v>25</v>
      </c>
      <c r="F1925" s="1" t="s">
        <v>25</v>
      </c>
      <c r="G1925" s="1" t="s">
        <v>25</v>
      </c>
      <c r="H1925" s="1" t="s">
        <v>25</v>
      </c>
      <c r="M1925" s="1"/>
      <c r="N1925" s="1"/>
      <c r="O1925" s="1"/>
      <c r="P1925" s="1"/>
      <c r="Q1925" s="1"/>
      <c r="S1925" s="1" t="s">
        <v>25</v>
      </c>
      <c r="T1925" s="1" t="s">
        <v>25</v>
      </c>
      <c r="U1925" s="1" t="s">
        <v>25</v>
      </c>
      <c r="V1925" s="1" t="s">
        <v>25</v>
      </c>
      <c r="W1925" s="1" t="s">
        <v>25</v>
      </c>
      <c r="Y1925" s="1" t="str">
        <f>IFERROR(__xludf.DUMMYFUNCTION("UNIQUE(S1925:W1925, TRUE)"),"")</f>
        <v/>
      </c>
      <c r="AE1925" s="1" t="str">
        <f t="shared" ref="AE1925:AI1925" si="1925">IF($A1925&lt;&gt;"", COUNTIF($D1925:$H1925, "=" &amp; Y1925),"")</f>
        <v/>
      </c>
      <c r="AF1925" s="1" t="str">
        <f t="shared" si="1925"/>
        <v/>
      </c>
      <c r="AG1925" s="1" t="str">
        <f t="shared" si="1925"/>
        <v/>
      </c>
      <c r="AH1925" s="1" t="str">
        <f t="shared" si="1925"/>
        <v/>
      </c>
      <c r="AI1925" s="1" t="str">
        <f t="shared" si="1925"/>
        <v/>
      </c>
      <c r="AJ1925" s="1" t="str">
        <f t="shared" si="3"/>
        <v/>
      </c>
      <c r="AL1925" s="1" t="str">
        <f>IFERROR(__xludf.DUMMYFUNCTION("IFERROR(TRANSPOSE(SORT(TRANSPOSE(FILTER(AE1925:AI1925, AE1925:AI1925&lt;&gt;0)),1, FALSE)))"),"")</f>
        <v/>
      </c>
      <c r="AM1925" s="1" t="str">
        <f>IFERROR(__xludf.DUMMYFUNCTION("""COMPUTED_VALUE"""),"")</f>
        <v/>
      </c>
      <c r="AN1925" s="1" t="str">
        <f>IFERROR(__xludf.DUMMYFUNCTION("""COMPUTED_VALUE"""),"")</f>
        <v/>
      </c>
      <c r="AO1925" s="1" t="str">
        <f>IFERROR(__xludf.DUMMYFUNCTION("""COMPUTED_VALUE"""),"")</f>
        <v/>
      </c>
      <c r="AP1925" s="1" t="str">
        <f>IFERROR(__xludf.DUMMYFUNCTION("""COMPUTED_VALUE"""),"")</f>
        <v/>
      </c>
      <c r="AR1925" s="1" t="s">
        <v>25</v>
      </c>
      <c r="AS1925" s="1" t="s">
        <v>25</v>
      </c>
      <c r="AT1925" s="1" t="s">
        <v>25</v>
      </c>
      <c r="AU1925" s="1" t="s">
        <v>25</v>
      </c>
      <c r="AV1925" s="1" t="s">
        <v>25</v>
      </c>
      <c r="AY1925" s="1" t="s">
        <v>25</v>
      </c>
      <c r="AZ1925" s="1" t="s">
        <v>25</v>
      </c>
      <c r="BA1925" s="1" t="s">
        <v>25</v>
      </c>
      <c r="BB1925" s="1" t="s">
        <v>25</v>
      </c>
      <c r="BC1925" s="1" t="s">
        <v>25</v>
      </c>
      <c r="BD1925" s="1"/>
      <c r="BE1925" s="1"/>
      <c r="BF1925" s="1"/>
      <c r="BG1925" s="1"/>
      <c r="BH1925" s="1"/>
      <c r="BI1925" s="1"/>
      <c r="BJ1925" s="1"/>
      <c r="BL1925" s="1" t="s">
        <v>25</v>
      </c>
    </row>
    <row r="1926" ht="15.75" customHeight="1">
      <c r="A1926" s="1"/>
      <c r="B1926" s="1"/>
      <c r="C1926" s="1"/>
      <c r="D1926" s="1" t="s">
        <v>25</v>
      </c>
      <c r="E1926" s="1" t="s">
        <v>25</v>
      </c>
      <c r="F1926" s="1" t="s">
        <v>25</v>
      </c>
      <c r="G1926" s="1" t="s">
        <v>25</v>
      </c>
      <c r="H1926" s="1" t="s">
        <v>25</v>
      </c>
      <c r="M1926" s="1"/>
      <c r="N1926" s="1"/>
      <c r="O1926" s="1"/>
      <c r="P1926" s="1"/>
      <c r="Q1926" s="1"/>
      <c r="S1926" s="1" t="s">
        <v>25</v>
      </c>
      <c r="T1926" s="1" t="s">
        <v>25</v>
      </c>
      <c r="U1926" s="1" t="s">
        <v>25</v>
      </c>
      <c r="V1926" s="1" t="s">
        <v>25</v>
      </c>
      <c r="W1926" s="1" t="s">
        <v>25</v>
      </c>
      <c r="Y1926" s="1" t="str">
        <f>IFERROR(__xludf.DUMMYFUNCTION("UNIQUE(S1926:W1926, TRUE)"),"")</f>
        <v/>
      </c>
      <c r="AE1926" s="1" t="str">
        <f t="shared" ref="AE1926:AI1926" si="1926">IF($A1926&lt;&gt;"", COUNTIF($D1926:$H1926, "=" &amp; Y1926),"")</f>
        <v/>
      </c>
      <c r="AF1926" s="1" t="str">
        <f t="shared" si="1926"/>
        <v/>
      </c>
      <c r="AG1926" s="1" t="str">
        <f t="shared" si="1926"/>
        <v/>
      </c>
      <c r="AH1926" s="1" t="str">
        <f t="shared" si="1926"/>
        <v/>
      </c>
      <c r="AI1926" s="1" t="str">
        <f t="shared" si="1926"/>
        <v/>
      </c>
      <c r="AJ1926" s="1" t="str">
        <f t="shared" si="3"/>
        <v/>
      </c>
      <c r="AL1926" s="1" t="str">
        <f>IFERROR(__xludf.DUMMYFUNCTION("IFERROR(TRANSPOSE(SORT(TRANSPOSE(FILTER(AE1926:AI1926, AE1926:AI1926&lt;&gt;0)),1, FALSE)))"),"")</f>
        <v/>
      </c>
      <c r="AM1926" s="1" t="str">
        <f>IFERROR(__xludf.DUMMYFUNCTION("""COMPUTED_VALUE"""),"")</f>
        <v/>
      </c>
      <c r="AN1926" s="1" t="str">
        <f>IFERROR(__xludf.DUMMYFUNCTION("""COMPUTED_VALUE"""),"")</f>
        <v/>
      </c>
      <c r="AO1926" s="1" t="str">
        <f>IFERROR(__xludf.DUMMYFUNCTION("""COMPUTED_VALUE"""),"")</f>
        <v/>
      </c>
      <c r="AP1926" s="1" t="str">
        <f>IFERROR(__xludf.DUMMYFUNCTION("""COMPUTED_VALUE"""),"")</f>
        <v/>
      </c>
      <c r="AR1926" s="1" t="s">
        <v>25</v>
      </c>
      <c r="AS1926" s="1" t="s">
        <v>25</v>
      </c>
      <c r="AT1926" s="1" t="s">
        <v>25</v>
      </c>
      <c r="AU1926" s="1" t="s">
        <v>25</v>
      </c>
      <c r="AV1926" s="1" t="s">
        <v>25</v>
      </c>
      <c r="AY1926" s="1" t="s">
        <v>25</v>
      </c>
      <c r="AZ1926" s="1" t="s">
        <v>25</v>
      </c>
      <c r="BA1926" s="1" t="s">
        <v>25</v>
      </c>
      <c r="BB1926" s="1" t="s">
        <v>25</v>
      </c>
      <c r="BC1926" s="1" t="s">
        <v>25</v>
      </c>
      <c r="BD1926" s="1"/>
      <c r="BE1926" s="1"/>
      <c r="BF1926" s="1"/>
      <c r="BG1926" s="1"/>
      <c r="BH1926" s="1"/>
      <c r="BI1926" s="1"/>
      <c r="BJ1926" s="1"/>
      <c r="BL1926" s="1" t="s">
        <v>25</v>
      </c>
    </row>
    <row r="1927" ht="15.75" customHeight="1">
      <c r="A1927" s="1"/>
      <c r="B1927" s="1"/>
      <c r="C1927" s="1"/>
      <c r="D1927" s="1" t="s">
        <v>25</v>
      </c>
      <c r="E1927" s="1" t="s">
        <v>25</v>
      </c>
      <c r="F1927" s="1" t="s">
        <v>25</v>
      </c>
      <c r="G1927" s="1" t="s">
        <v>25</v>
      </c>
      <c r="H1927" s="1" t="s">
        <v>25</v>
      </c>
      <c r="M1927" s="1"/>
      <c r="N1927" s="1"/>
      <c r="O1927" s="1"/>
      <c r="P1927" s="1"/>
      <c r="Q1927" s="1"/>
      <c r="S1927" s="1" t="s">
        <v>25</v>
      </c>
      <c r="T1927" s="1" t="s">
        <v>25</v>
      </c>
      <c r="U1927" s="1" t="s">
        <v>25</v>
      </c>
      <c r="V1927" s="1" t="s">
        <v>25</v>
      </c>
      <c r="W1927" s="1" t="s">
        <v>25</v>
      </c>
      <c r="Y1927" s="1" t="str">
        <f>IFERROR(__xludf.DUMMYFUNCTION("UNIQUE(S1927:W1927, TRUE)"),"")</f>
        <v/>
      </c>
      <c r="AE1927" s="1" t="str">
        <f t="shared" ref="AE1927:AI1927" si="1927">IF($A1927&lt;&gt;"", COUNTIF($D1927:$H1927, "=" &amp; Y1927),"")</f>
        <v/>
      </c>
      <c r="AF1927" s="1" t="str">
        <f t="shared" si="1927"/>
        <v/>
      </c>
      <c r="AG1927" s="1" t="str">
        <f t="shared" si="1927"/>
        <v/>
      </c>
      <c r="AH1927" s="1" t="str">
        <f t="shared" si="1927"/>
        <v/>
      </c>
      <c r="AI1927" s="1" t="str">
        <f t="shared" si="1927"/>
        <v/>
      </c>
      <c r="AJ1927" s="1" t="str">
        <f t="shared" si="3"/>
        <v/>
      </c>
      <c r="AL1927" s="1" t="str">
        <f>IFERROR(__xludf.DUMMYFUNCTION("IFERROR(TRANSPOSE(SORT(TRANSPOSE(FILTER(AE1927:AI1927, AE1927:AI1927&lt;&gt;0)),1, FALSE)))"),"")</f>
        <v/>
      </c>
      <c r="AM1927" s="1" t="str">
        <f>IFERROR(__xludf.DUMMYFUNCTION("""COMPUTED_VALUE"""),"")</f>
        <v/>
      </c>
      <c r="AN1927" s="1" t="str">
        <f>IFERROR(__xludf.DUMMYFUNCTION("""COMPUTED_VALUE"""),"")</f>
        <v/>
      </c>
      <c r="AO1927" s="1" t="str">
        <f>IFERROR(__xludf.DUMMYFUNCTION("""COMPUTED_VALUE"""),"")</f>
        <v/>
      </c>
      <c r="AP1927" s="1" t="str">
        <f>IFERROR(__xludf.DUMMYFUNCTION("""COMPUTED_VALUE"""),"")</f>
        <v/>
      </c>
      <c r="AR1927" s="1" t="s">
        <v>25</v>
      </c>
      <c r="AS1927" s="1" t="s">
        <v>25</v>
      </c>
      <c r="AT1927" s="1" t="s">
        <v>25</v>
      </c>
      <c r="AU1927" s="1" t="s">
        <v>25</v>
      </c>
      <c r="AV1927" s="1" t="s">
        <v>25</v>
      </c>
      <c r="AY1927" s="1" t="s">
        <v>25</v>
      </c>
      <c r="AZ1927" s="1" t="s">
        <v>25</v>
      </c>
      <c r="BA1927" s="1" t="s">
        <v>25</v>
      </c>
      <c r="BB1927" s="1" t="s">
        <v>25</v>
      </c>
      <c r="BC1927" s="1" t="s">
        <v>25</v>
      </c>
      <c r="BD1927" s="1"/>
      <c r="BE1927" s="1"/>
      <c r="BF1927" s="1"/>
      <c r="BG1927" s="1"/>
      <c r="BH1927" s="1"/>
      <c r="BI1927" s="1"/>
      <c r="BJ1927" s="1"/>
      <c r="BL1927" s="1" t="s">
        <v>25</v>
      </c>
    </row>
    <row r="1928" ht="15.75" customHeight="1">
      <c r="A1928" s="1"/>
      <c r="B1928" s="1"/>
      <c r="C1928" s="1"/>
      <c r="D1928" s="1" t="s">
        <v>25</v>
      </c>
      <c r="E1928" s="1" t="s">
        <v>25</v>
      </c>
      <c r="F1928" s="1" t="s">
        <v>25</v>
      </c>
      <c r="G1928" s="1" t="s">
        <v>25</v>
      </c>
      <c r="H1928" s="1" t="s">
        <v>25</v>
      </c>
      <c r="M1928" s="1"/>
      <c r="N1928" s="1"/>
      <c r="O1928" s="1"/>
      <c r="P1928" s="1"/>
      <c r="Q1928" s="1"/>
      <c r="S1928" s="1" t="s">
        <v>25</v>
      </c>
      <c r="T1928" s="1" t="s">
        <v>25</v>
      </c>
      <c r="U1928" s="1" t="s">
        <v>25</v>
      </c>
      <c r="V1928" s="1" t="s">
        <v>25</v>
      </c>
      <c r="W1928" s="1" t="s">
        <v>25</v>
      </c>
      <c r="Y1928" s="1" t="str">
        <f>IFERROR(__xludf.DUMMYFUNCTION("UNIQUE(S1928:W1928, TRUE)"),"")</f>
        <v/>
      </c>
      <c r="AE1928" s="1" t="str">
        <f t="shared" ref="AE1928:AI1928" si="1928">IF($A1928&lt;&gt;"", COUNTIF($D1928:$H1928, "=" &amp; Y1928),"")</f>
        <v/>
      </c>
      <c r="AF1928" s="1" t="str">
        <f t="shared" si="1928"/>
        <v/>
      </c>
      <c r="AG1928" s="1" t="str">
        <f t="shared" si="1928"/>
        <v/>
      </c>
      <c r="AH1928" s="1" t="str">
        <f t="shared" si="1928"/>
        <v/>
      </c>
      <c r="AI1928" s="1" t="str">
        <f t="shared" si="1928"/>
        <v/>
      </c>
      <c r="AJ1928" s="1" t="str">
        <f t="shared" si="3"/>
        <v/>
      </c>
      <c r="AL1928" s="1" t="str">
        <f>IFERROR(__xludf.DUMMYFUNCTION("IFERROR(TRANSPOSE(SORT(TRANSPOSE(FILTER(AE1928:AI1928, AE1928:AI1928&lt;&gt;0)),1, FALSE)))"),"")</f>
        <v/>
      </c>
      <c r="AM1928" s="1" t="str">
        <f>IFERROR(__xludf.DUMMYFUNCTION("""COMPUTED_VALUE"""),"")</f>
        <v/>
      </c>
      <c r="AN1928" s="1" t="str">
        <f>IFERROR(__xludf.DUMMYFUNCTION("""COMPUTED_VALUE"""),"")</f>
        <v/>
      </c>
      <c r="AO1928" s="1" t="str">
        <f>IFERROR(__xludf.DUMMYFUNCTION("""COMPUTED_VALUE"""),"")</f>
        <v/>
      </c>
      <c r="AP1928" s="1" t="str">
        <f>IFERROR(__xludf.DUMMYFUNCTION("""COMPUTED_VALUE"""),"")</f>
        <v/>
      </c>
      <c r="AR1928" s="1" t="s">
        <v>25</v>
      </c>
      <c r="AS1928" s="1" t="s">
        <v>25</v>
      </c>
      <c r="AT1928" s="1" t="s">
        <v>25</v>
      </c>
      <c r="AU1928" s="1" t="s">
        <v>25</v>
      </c>
      <c r="AV1928" s="1" t="s">
        <v>25</v>
      </c>
      <c r="AY1928" s="1" t="s">
        <v>25</v>
      </c>
      <c r="AZ1928" s="1" t="s">
        <v>25</v>
      </c>
      <c r="BA1928" s="1" t="s">
        <v>25</v>
      </c>
      <c r="BB1928" s="1" t="s">
        <v>25</v>
      </c>
      <c r="BC1928" s="1" t="s">
        <v>25</v>
      </c>
      <c r="BD1928" s="1"/>
      <c r="BE1928" s="1"/>
      <c r="BF1928" s="1"/>
      <c r="BG1928" s="1"/>
      <c r="BH1928" s="1"/>
      <c r="BI1928" s="1"/>
      <c r="BJ1928" s="1"/>
      <c r="BL1928" s="1" t="s">
        <v>25</v>
      </c>
    </row>
    <row r="1929" ht="15.75" customHeight="1">
      <c r="A1929" s="1"/>
      <c r="B1929" s="1"/>
      <c r="C1929" s="1"/>
      <c r="D1929" s="1" t="s">
        <v>25</v>
      </c>
      <c r="E1929" s="1" t="s">
        <v>25</v>
      </c>
      <c r="F1929" s="1" t="s">
        <v>25</v>
      </c>
      <c r="G1929" s="1" t="s">
        <v>25</v>
      </c>
      <c r="H1929" s="1" t="s">
        <v>25</v>
      </c>
      <c r="M1929" s="1"/>
      <c r="N1929" s="1"/>
      <c r="O1929" s="1"/>
      <c r="P1929" s="1"/>
      <c r="Q1929" s="1"/>
      <c r="S1929" s="1" t="s">
        <v>25</v>
      </c>
      <c r="T1929" s="1" t="s">
        <v>25</v>
      </c>
      <c r="U1929" s="1" t="s">
        <v>25</v>
      </c>
      <c r="V1929" s="1" t="s">
        <v>25</v>
      </c>
      <c r="W1929" s="1" t="s">
        <v>25</v>
      </c>
      <c r="Y1929" s="1" t="str">
        <f>IFERROR(__xludf.DUMMYFUNCTION("UNIQUE(S1929:W1929, TRUE)"),"")</f>
        <v/>
      </c>
      <c r="AE1929" s="1" t="str">
        <f t="shared" ref="AE1929:AI1929" si="1929">IF($A1929&lt;&gt;"", COUNTIF($D1929:$H1929, "=" &amp; Y1929),"")</f>
        <v/>
      </c>
      <c r="AF1929" s="1" t="str">
        <f t="shared" si="1929"/>
        <v/>
      </c>
      <c r="AG1929" s="1" t="str">
        <f t="shared" si="1929"/>
        <v/>
      </c>
      <c r="AH1929" s="1" t="str">
        <f t="shared" si="1929"/>
        <v/>
      </c>
      <c r="AI1929" s="1" t="str">
        <f t="shared" si="1929"/>
        <v/>
      </c>
      <c r="AJ1929" s="1" t="str">
        <f t="shared" si="3"/>
        <v/>
      </c>
      <c r="AL1929" s="1" t="str">
        <f>IFERROR(__xludf.DUMMYFUNCTION("IFERROR(TRANSPOSE(SORT(TRANSPOSE(FILTER(AE1929:AI1929, AE1929:AI1929&lt;&gt;0)),1, FALSE)))"),"")</f>
        <v/>
      </c>
      <c r="AM1929" s="1" t="str">
        <f>IFERROR(__xludf.DUMMYFUNCTION("""COMPUTED_VALUE"""),"")</f>
        <v/>
      </c>
      <c r="AN1929" s="1" t="str">
        <f>IFERROR(__xludf.DUMMYFUNCTION("""COMPUTED_VALUE"""),"")</f>
        <v/>
      </c>
      <c r="AO1929" s="1" t="str">
        <f>IFERROR(__xludf.DUMMYFUNCTION("""COMPUTED_VALUE"""),"")</f>
        <v/>
      </c>
      <c r="AP1929" s="1" t="str">
        <f>IFERROR(__xludf.DUMMYFUNCTION("""COMPUTED_VALUE"""),"")</f>
        <v/>
      </c>
      <c r="AR1929" s="1" t="s">
        <v>25</v>
      </c>
      <c r="AS1929" s="1" t="s">
        <v>25</v>
      </c>
      <c r="AT1929" s="1" t="s">
        <v>25</v>
      </c>
      <c r="AU1929" s="1" t="s">
        <v>25</v>
      </c>
      <c r="AV1929" s="1" t="s">
        <v>25</v>
      </c>
      <c r="AY1929" s="1" t="s">
        <v>25</v>
      </c>
      <c r="AZ1929" s="1" t="s">
        <v>25</v>
      </c>
      <c r="BA1929" s="1" t="s">
        <v>25</v>
      </c>
      <c r="BB1929" s="1" t="s">
        <v>25</v>
      </c>
      <c r="BC1929" s="1" t="s">
        <v>25</v>
      </c>
      <c r="BD1929" s="1"/>
      <c r="BE1929" s="1"/>
      <c r="BF1929" s="1"/>
      <c r="BG1929" s="1"/>
      <c r="BH1929" s="1"/>
      <c r="BI1929" s="1"/>
      <c r="BJ1929" s="1"/>
      <c r="BL1929" s="1" t="s">
        <v>25</v>
      </c>
    </row>
    <row r="1930" ht="15.75" customHeight="1">
      <c r="A1930" s="1"/>
      <c r="B1930" s="1"/>
      <c r="C1930" s="1"/>
      <c r="D1930" s="1" t="s">
        <v>25</v>
      </c>
      <c r="E1930" s="1" t="s">
        <v>25</v>
      </c>
      <c r="F1930" s="1" t="s">
        <v>25</v>
      </c>
      <c r="G1930" s="1" t="s">
        <v>25</v>
      </c>
      <c r="H1930" s="1" t="s">
        <v>25</v>
      </c>
      <c r="M1930" s="1"/>
      <c r="N1930" s="1"/>
      <c r="O1930" s="1"/>
      <c r="P1930" s="1"/>
      <c r="Q1930" s="1"/>
      <c r="S1930" s="1" t="s">
        <v>25</v>
      </c>
      <c r="T1930" s="1" t="s">
        <v>25</v>
      </c>
      <c r="U1930" s="1" t="s">
        <v>25</v>
      </c>
      <c r="V1930" s="1" t="s">
        <v>25</v>
      </c>
      <c r="W1930" s="1" t="s">
        <v>25</v>
      </c>
      <c r="Y1930" s="1" t="str">
        <f>IFERROR(__xludf.DUMMYFUNCTION("UNIQUE(S1930:W1930, TRUE)"),"")</f>
        <v/>
      </c>
      <c r="AE1930" s="1" t="str">
        <f t="shared" ref="AE1930:AI1930" si="1930">IF($A1930&lt;&gt;"", COUNTIF($D1930:$H1930, "=" &amp; Y1930),"")</f>
        <v/>
      </c>
      <c r="AF1930" s="1" t="str">
        <f t="shared" si="1930"/>
        <v/>
      </c>
      <c r="AG1930" s="1" t="str">
        <f t="shared" si="1930"/>
        <v/>
      </c>
      <c r="AH1930" s="1" t="str">
        <f t="shared" si="1930"/>
        <v/>
      </c>
      <c r="AI1930" s="1" t="str">
        <f t="shared" si="1930"/>
        <v/>
      </c>
      <c r="AJ1930" s="1" t="str">
        <f t="shared" si="3"/>
        <v/>
      </c>
      <c r="AL1930" s="1" t="str">
        <f>IFERROR(__xludf.DUMMYFUNCTION("IFERROR(TRANSPOSE(SORT(TRANSPOSE(FILTER(AE1930:AI1930, AE1930:AI1930&lt;&gt;0)),1, FALSE)))"),"")</f>
        <v/>
      </c>
      <c r="AM1930" s="1" t="str">
        <f>IFERROR(__xludf.DUMMYFUNCTION("""COMPUTED_VALUE"""),"")</f>
        <v/>
      </c>
      <c r="AN1930" s="1" t="str">
        <f>IFERROR(__xludf.DUMMYFUNCTION("""COMPUTED_VALUE"""),"")</f>
        <v/>
      </c>
      <c r="AO1930" s="1" t="str">
        <f>IFERROR(__xludf.DUMMYFUNCTION("""COMPUTED_VALUE"""),"")</f>
        <v/>
      </c>
      <c r="AP1930" s="1" t="str">
        <f>IFERROR(__xludf.DUMMYFUNCTION("""COMPUTED_VALUE"""),"")</f>
        <v/>
      </c>
      <c r="AR1930" s="1" t="s">
        <v>25</v>
      </c>
      <c r="AS1930" s="1" t="s">
        <v>25</v>
      </c>
      <c r="AT1930" s="1" t="s">
        <v>25</v>
      </c>
      <c r="AU1930" s="1" t="s">
        <v>25</v>
      </c>
      <c r="AV1930" s="1" t="s">
        <v>25</v>
      </c>
      <c r="AY1930" s="1" t="s">
        <v>25</v>
      </c>
      <c r="AZ1930" s="1" t="s">
        <v>25</v>
      </c>
      <c r="BA1930" s="1" t="s">
        <v>25</v>
      </c>
      <c r="BB1930" s="1" t="s">
        <v>25</v>
      </c>
      <c r="BC1930" s="1" t="s">
        <v>25</v>
      </c>
      <c r="BD1930" s="1"/>
      <c r="BE1930" s="1"/>
      <c r="BF1930" s="1"/>
      <c r="BG1930" s="1"/>
      <c r="BH1930" s="1"/>
      <c r="BI1930" s="1"/>
      <c r="BJ1930" s="1"/>
      <c r="BL1930" s="1" t="s">
        <v>25</v>
      </c>
    </row>
    <row r="1931" ht="15.75" customHeight="1">
      <c r="A1931" s="1"/>
      <c r="B1931" s="1"/>
      <c r="C1931" s="1"/>
      <c r="D1931" s="1" t="s">
        <v>25</v>
      </c>
      <c r="E1931" s="1" t="s">
        <v>25</v>
      </c>
      <c r="F1931" s="1" t="s">
        <v>25</v>
      </c>
      <c r="G1931" s="1" t="s">
        <v>25</v>
      </c>
      <c r="H1931" s="1" t="s">
        <v>25</v>
      </c>
      <c r="M1931" s="1"/>
      <c r="N1931" s="1"/>
      <c r="O1931" s="1"/>
      <c r="P1931" s="1"/>
      <c r="Q1931" s="1"/>
      <c r="S1931" s="1" t="s">
        <v>25</v>
      </c>
      <c r="T1931" s="1" t="s">
        <v>25</v>
      </c>
      <c r="U1931" s="1" t="s">
        <v>25</v>
      </c>
      <c r="V1931" s="1" t="s">
        <v>25</v>
      </c>
      <c r="W1931" s="1" t="s">
        <v>25</v>
      </c>
      <c r="Y1931" s="1" t="str">
        <f>IFERROR(__xludf.DUMMYFUNCTION("UNIQUE(S1931:W1931, TRUE)"),"")</f>
        <v/>
      </c>
      <c r="AE1931" s="1" t="str">
        <f t="shared" ref="AE1931:AI1931" si="1931">IF($A1931&lt;&gt;"", COUNTIF($D1931:$H1931, "=" &amp; Y1931),"")</f>
        <v/>
      </c>
      <c r="AF1931" s="1" t="str">
        <f t="shared" si="1931"/>
        <v/>
      </c>
      <c r="AG1931" s="1" t="str">
        <f t="shared" si="1931"/>
        <v/>
      </c>
      <c r="AH1931" s="1" t="str">
        <f t="shared" si="1931"/>
        <v/>
      </c>
      <c r="AI1931" s="1" t="str">
        <f t="shared" si="1931"/>
        <v/>
      </c>
      <c r="AJ1931" s="1" t="str">
        <f t="shared" si="3"/>
        <v/>
      </c>
      <c r="AL1931" s="1" t="str">
        <f>IFERROR(__xludf.DUMMYFUNCTION("IFERROR(TRANSPOSE(SORT(TRANSPOSE(FILTER(AE1931:AI1931, AE1931:AI1931&lt;&gt;0)),1, FALSE)))"),"")</f>
        <v/>
      </c>
      <c r="AM1931" s="1" t="str">
        <f>IFERROR(__xludf.DUMMYFUNCTION("""COMPUTED_VALUE"""),"")</f>
        <v/>
      </c>
      <c r="AN1931" s="1" t="str">
        <f>IFERROR(__xludf.DUMMYFUNCTION("""COMPUTED_VALUE"""),"")</f>
        <v/>
      </c>
      <c r="AO1931" s="1" t="str">
        <f>IFERROR(__xludf.DUMMYFUNCTION("""COMPUTED_VALUE"""),"")</f>
        <v/>
      </c>
      <c r="AP1931" s="1" t="str">
        <f>IFERROR(__xludf.DUMMYFUNCTION("""COMPUTED_VALUE"""),"")</f>
        <v/>
      </c>
      <c r="AR1931" s="1" t="s">
        <v>25</v>
      </c>
      <c r="AS1931" s="1" t="s">
        <v>25</v>
      </c>
      <c r="AT1931" s="1" t="s">
        <v>25</v>
      </c>
      <c r="AU1931" s="1" t="s">
        <v>25</v>
      </c>
      <c r="AV1931" s="1" t="s">
        <v>25</v>
      </c>
      <c r="AY1931" s="1" t="s">
        <v>25</v>
      </c>
      <c r="AZ1931" s="1" t="s">
        <v>25</v>
      </c>
      <c r="BA1931" s="1" t="s">
        <v>25</v>
      </c>
      <c r="BB1931" s="1" t="s">
        <v>25</v>
      </c>
      <c r="BC1931" s="1" t="s">
        <v>25</v>
      </c>
      <c r="BD1931" s="1"/>
      <c r="BE1931" s="1"/>
      <c r="BF1931" s="1"/>
      <c r="BG1931" s="1"/>
      <c r="BH1931" s="1"/>
      <c r="BI1931" s="1"/>
      <c r="BJ1931" s="1"/>
      <c r="BL1931" s="1" t="s">
        <v>25</v>
      </c>
    </row>
    <row r="1932" ht="15.75" customHeight="1">
      <c r="A1932" s="1"/>
      <c r="B1932" s="1"/>
      <c r="C1932" s="1"/>
      <c r="D1932" s="1" t="s">
        <v>25</v>
      </c>
      <c r="E1932" s="1" t="s">
        <v>25</v>
      </c>
      <c r="F1932" s="1" t="s">
        <v>25</v>
      </c>
      <c r="G1932" s="1" t="s">
        <v>25</v>
      </c>
      <c r="H1932" s="1" t="s">
        <v>25</v>
      </c>
      <c r="M1932" s="1"/>
      <c r="N1932" s="1"/>
      <c r="O1932" s="1"/>
      <c r="P1932" s="1"/>
      <c r="Q1932" s="1"/>
      <c r="S1932" s="1" t="s">
        <v>25</v>
      </c>
      <c r="T1932" s="1" t="s">
        <v>25</v>
      </c>
      <c r="U1932" s="1" t="s">
        <v>25</v>
      </c>
      <c r="V1932" s="1" t="s">
        <v>25</v>
      </c>
      <c r="W1932" s="1" t="s">
        <v>25</v>
      </c>
      <c r="Y1932" s="1" t="str">
        <f>IFERROR(__xludf.DUMMYFUNCTION("UNIQUE(S1932:W1932, TRUE)"),"")</f>
        <v/>
      </c>
      <c r="AE1932" s="1" t="str">
        <f t="shared" ref="AE1932:AI1932" si="1932">IF($A1932&lt;&gt;"", COUNTIF($D1932:$H1932, "=" &amp; Y1932),"")</f>
        <v/>
      </c>
      <c r="AF1932" s="1" t="str">
        <f t="shared" si="1932"/>
        <v/>
      </c>
      <c r="AG1932" s="1" t="str">
        <f t="shared" si="1932"/>
        <v/>
      </c>
      <c r="AH1932" s="1" t="str">
        <f t="shared" si="1932"/>
        <v/>
      </c>
      <c r="AI1932" s="1" t="str">
        <f t="shared" si="1932"/>
        <v/>
      </c>
      <c r="AJ1932" s="1" t="str">
        <f t="shared" si="3"/>
        <v/>
      </c>
      <c r="AL1932" s="1" t="str">
        <f>IFERROR(__xludf.DUMMYFUNCTION("IFERROR(TRANSPOSE(SORT(TRANSPOSE(FILTER(AE1932:AI1932, AE1932:AI1932&lt;&gt;0)),1, FALSE)))"),"")</f>
        <v/>
      </c>
      <c r="AM1932" s="1" t="str">
        <f>IFERROR(__xludf.DUMMYFUNCTION("""COMPUTED_VALUE"""),"")</f>
        <v/>
      </c>
      <c r="AN1932" s="1" t="str">
        <f>IFERROR(__xludf.DUMMYFUNCTION("""COMPUTED_VALUE"""),"")</f>
        <v/>
      </c>
      <c r="AO1932" s="1" t="str">
        <f>IFERROR(__xludf.DUMMYFUNCTION("""COMPUTED_VALUE"""),"")</f>
        <v/>
      </c>
      <c r="AP1932" s="1" t="str">
        <f>IFERROR(__xludf.DUMMYFUNCTION("""COMPUTED_VALUE"""),"")</f>
        <v/>
      </c>
      <c r="AR1932" s="1" t="s">
        <v>25</v>
      </c>
      <c r="AS1932" s="1" t="s">
        <v>25</v>
      </c>
      <c r="AT1932" s="1" t="s">
        <v>25</v>
      </c>
      <c r="AU1932" s="1" t="s">
        <v>25</v>
      </c>
      <c r="AV1932" s="1" t="s">
        <v>25</v>
      </c>
      <c r="AY1932" s="1" t="s">
        <v>25</v>
      </c>
      <c r="AZ1932" s="1" t="s">
        <v>25</v>
      </c>
      <c r="BA1932" s="1" t="s">
        <v>25</v>
      </c>
      <c r="BB1932" s="1" t="s">
        <v>25</v>
      </c>
      <c r="BC1932" s="1" t="s">
        <v>25</v>
      </c>
      <c r="BD1932" s="1"/>
      <c r="BE1932" s="1"/>
      <c r="BF1932" s="1"/>
      <c r="BG1932" s="1"/>
      <c r="BH1932" s="1"/>
      <c r="BI1932" s="1"/>
      <c r="BJ1932" s="1"/>
      <c r="BL1932" s="1" t="s">
        <v>25</v>
      </c>
    </row>
    <row r="1933" ht="15.75" customHeight="1">
      <c r="A1933" s="1"/>
      <c r="B1933" s="1"/>
      <c r="C1933" s="1"/>
      <c r="D1933" s="1" t="s">
        <v>25</v>
      </c>
      <c r="E1933" s="1" t="s">
        <v>25</v>
      </c>
      <c r="F1933" s="1" t="s">
        <v>25</v>
      </c>
      <c r="G1933" s="1" t="s">
        <v>25</v>
      </c>
      <c r="H1933" s="1" t="s">
        <v>25</v>
      </c>
      <c r="M1933" s="1"/>
      <c r="N1933" s="1"/>
      <c r="O1933" s="1"/>
      <c r="P1933" s="1"/>
      <c r="Q1933" s="1"/>
      <c r="S1933" s="1" t="s">
        <v>25</v>
      </c>
      <c r="T1933" s="1" t="s">
        <v>25</v>
      </c>
      <c r="U1933" s="1" t="s">
        <v>25</v>
      </c>
      <c r="V1933" s="1" t="s">
        <v>25</v>
      </c>
      <c r="W1933" s="1" t="s">
        <v>25</v>
      </c>
      <c r="Y1933" s="1" t="str">
        <f>IFERROR(__xludf.DUMMYFUNCTION("UNIQUE(S1933:W1933, TRUE)"),"")</f>
        <v/>
      </c>
      <c r="AE1933" s="1" t="str">
        <f t="shared" ref="AE1933:AI1933" si="1933">IF($A1933&lt;&gt;"", COUNTIF($D1933:$H1933, "=" &amp; Y1933),"")</f>
        <v/>
      </c>
      <c r="AF1933" s="1" t="str">
        <f t="shared" si="1933"/>
        <v/>
      </c>
      <c r="AG1933" s="1" t="str">
        <f t="shared" si="1933"/>
        <v/>
      </c>
      <c r="AH1933" s="1" t="str">
        <f t="shared" si="1933"/>
        <v/>
      </c>
      <c r="AI1933" s="1" t="str">
        <f t="shared" si="1933"/>
        <v/>
      </c>
      <c r="AJ1933" s="1" t="str">
        <f t="shared" si="3"/>
        <v/>
      </c>
      <c r="AL1933" s="1" t="str">
        <f>IFERROR(__xludf.DUMMYFUNCTION("IFERROR(TRANSPOSE(SORT(TRANSPOSE(FILTER(AE1933:AI1933, AE1933:AI1933&lt;&gt;0)),1, FALSE)))"),"")</f>
        <v/>
      </c>
      <c r="AM1933" s="1" t="str">
        <f>IFERROR(__xludf.DUMMYFUNCTION("""COMPUTED_VALUE"""),"")</f>
        <v/>
      </c>
      <c r="AN1933" s="1" t="str">
        <f>IFERROR(__xludf.DUMMYFUNCTION("""COMPUTED_VALUE"""),"")</f>
        <v/>
      </c>
      <c r="AO1933" s="1" t="str">
        <f>IFERROR(__xludf.DUMMYFUNCTION("""COMPUTED_VALUE"""),"")</f>
        <v/>
      </c>
      <c r="AP1933" s="1" t="str">
        <f>IFERROR(__xludf.DUMMYFUNCTION("""COMPUTED_VALUE"""),"")</f>
        <v/>
      </c>
      <c r="AR1933" s="1" t="s">
        <v>25</v>
      </c>
      <c r="AS1933" s="1" t="s">
        <v>25</v>
      </c>
      <c r="AT1933" s="1" t="s">
        <v>25</v>
      </c>
      <c r="AU1933" s="1" t="s">
        <v>25</v>
      </c>
      <c r="AV1933" s="1" t="s">
        <v>25</v>
      </c>
      <c r="AY1933" s="1" t="s">
        <v>25</v>
      </c>
      <c r="AZ1933" s="1" t="s">
        <v>25</v>
      </c>
      <c r="BA1933" s="1" t="s">
        <v>25</v>
      </c>
      <c r="BB1933" s="1" t="s">
        <v>25</v>
      </c>
      <c r="BC1933" s="1" t="s">
        <v>25</v>
      </c>
      <c r="BD1933" s="1"/>
      <c r="BE1933" s="1"/>
      <c r="BF1933" s="1"/>
      <c r="BG1933" s="1"/>
      <c r="BH1933" s="1"/>
      <c r="BI1933" s="1"/>
      <c r="BJ1933" s="1"/>
      <c r="BL1933" s="1" t="s">
        <v>25</v>
      </c>
    </row>
    <row r="1934" ht="15.75" customHeight="1">
      <c r="A1934" s="1"/>
      <c r="B1934" s="1"/>
      <c r="C1934" s="1"/>
      <c r="D1934" s="1" t="s">
        <v>25</v>
      </c>
      <c r="E1934" s="1" t="s">
        <v>25</v>
      </c>
      <c r="F1934" s="1" t="s">
        <v>25</v>
      </c>
      <c r="G1934" s="1" t="s">
        <v>25</v>
      </c>
      <c r="H1934" s="1" t="s">
        <v>25</v>
      </c>
      <c r="M1934" s="1"/>
      <c r="N1934" s="1"/>
      <c r="O1934" s="1"/>
      <c r="P1934" s="1"/>
      <c r="Q1934" s="1"/>
      <c r="S1934" s="1" t="s">
        <v>25</v>
      </c>
      <c r="T1934" s="1" t="s">
        <v>25</v>
      </c>
      <c r="U1934" s="1" t="s">
        <v>25</v>
      </c>
      <c r="V1934" s="1" t="s">
        <v>25</v>
      </c>
      <c r="W1934" s="1" t="s">
        <v>25</v>
      </c>
      <c r="Y1934" s="1" t="str">
        <f>IFERROR(__xludf.DUMMYFUNCTION("UNIQUE(S1934:W1934, TRUE)"),"")</f>
        <v/>
      </c>
      <c r="AE1934" s="1" t="str">
        <f t="shared" ref="AE1934:AI1934" si="1934">IF($A1934&lt;&gt;"", COUNTIF($D1934:$H1934, "=" &amp; Y1934),"")</f>
        <v/>
      </c>
      <c r="AF1934" s="1" t="str">
        <f t="shared" si="1934"/>
        <v/>
      </c>
      <c r="AG1934" s="1" t="str">
        <f t="shared" si="1934"/>
        <v/>
      </c>
      <c r="AH1934" s="1" t="str">
        <f t="shared" si="1934"/>
        <v/>
      </c>
      <c r="AI1934" s="1" t="str">
        <f t="shared" si="1934"/>
        <v/>
      </c>
      <c r="AJ1934" s="1" t="str">
        <f t="shared" si="3"/>
        <v/>
      </c>
      <c r="AL1934" s="1" t="str">
        <f>IFERROR(__xludf.DUMMYFUNCTION("IFERROR(TRANSPOSE(SORT(TRANSPOSE(FILTER(AE1934:AI1934, AE1934:AI1934&lt;&gt;0)),1, FALSE)))"),"")</f>
        <v/>
      </c>
      <c r="AM1934" s="1" t="str">
        <f>IFERROR(__xludf.DUMMYFUNCTION("""COMPUTED_VALUE"""),"")</f>
        <v/>
      </c>
      <c r="AN1934" s="1" t="str">
        <f>IFERROR(__xludf.DUMMYFUNCTION("""COMPUTED_VALUE"""),"")</f>
        <v/>
      </c>
      <c r="AO1934" s="1" t="str">
        <f>IFERROR(__xludf.DUMMYFUNCTION("""COMPUTED_VALUE"""),"")</f>
        <v/>
      </c>
      <c r="AP1934" s="1" t="str">
        <f>IFERROR(__xludf.DUMMYFUNCTION("""COMPUTED_VALUE"""),"")</f>
        <v/>
      </c>
      <c r="AR1934" s="1" t="s">
        <v>25</v>
      </c>
      <c r="AS1934" s="1" t="s">
        <v>25</v>
      </c>
      <c r="AT1934" s="1" t="s">
        <v>25</v>
      </c>
      <c r="AU1934" s="1" t="s">
        <v>25</v>
      </c>
      <c r="AV1934" s="1" t="s">
        <v>25</v>
      </c>
      <c r="AY1934" s="1" t="s">
        <v>25</v>
      </c>
      <c r="AZ1934" s="1" t="s">
        <v>25</v>
      </c>
      <c r="BA1934" s="1" t="s">
        <v>25</v>
      </c>
      <c r="BB1934" s="1" t="s">
        <v>25</v>
      </c>
      <c r="BC1934" s="1" t="s">
        <v>25</v>
      </c>
      <c r="BD1934" s="1"/>
      <c r="BE1934" s="1"/>
      <c r="BF1934" s="1"/>
      <c r="BG1934" s="1"/>
      <c r="BH1934" s="1"/>
      <c r="BI1934" s="1"/>
      <c r="BJ1934" s="1"/>
      <c r="BL1934" s="1" t="s">
        <v>25</v>
      </c>
    </row>
    <row r="1935" ht="15.75" customHeight="1">
      <c r="A1935" s="1"/>
      <c r="B1935" s="1"/>
      <c r="C1935" s="1"/>
      <c r="D1935" s="1" t="s">
        <v>25</v>
      </c>
      <c r="E1935" s="1" t="s">
        <v>25</v>
      </c>
      <c r="F1935" s="1" t="s">
        <v>25</v>
      </c>
      <c r="G1935" s="1" t="s">
        <v>25</v>
      </c>
      <c r="H1935" s="1" t="s">
        <v>25</v>
      </c>
      <c r="M1935" s="1"/>
      <c r="N1935" s="1"/>
      <c r="O1935" s="1"/>
      <c r="P1935" s="1"/>
      <c r="Q1935" s="1"/>
      <c r="S1935" s="1" t="s">
        <v>25</v>
      </c>
      <c r="T1935" s="1" t="s">
        <v>25</v>
      </c>
      <c r="U1935" s="1" t="s">
        <v>25</v>
      </c>
      <c r="V1935" s="1" t="s">
        <v>25</v>
      </c>
      <c r="W1935" s="1" t="s">
        <v>25</v>
      </c>
      <c r="Y1935" s="1" t="str">
        <f>IFERROR(__xludf.DUMMYFUNCTION("UNIQUE(S1935:W1935, TRUE)"),"")</f>
        <v/>
      </c>
      <c r="AE1935" s="1" t="str">
        <f t="shared" ref="AE1935:AI1935" si="1935">IF($A1935&lt;&gt;"", COUNTIF($D1935:$H1935, "=" &amp; Y1935),"")</f>
        <v/>
      </c>
      <c r="AF1935" s="1" t="str">
        <f t="shared" si="1935"/>
        <v/>
      </c>
      <c r="AG1935" s="1" t="str">
        <f t="shared" si="1935"/>
        <v/>
      </c>
      <c r="AH1935" s="1" t="str">
        <f t="shared" si="1935"/>
        <v/>
      </c>
      <c r="AI1935" s="1" t="str">
        <f t="shared" si="1935"/>
        <v/>
      </c>
      <c r="AJ1935" s="1" t="str">
        <f t="shared" si="3"/>
        <v/>
      </c>
      <c r="AL1935" s="1" t="str">
        <f>IFERROR(__xludf.DUMMYFUNCTION("IFERROR(TRANSPOSE(SORT(TRANSPOSE(FILTER(AE1935:AI1935, AE1935:AI1935&lt;&gt;0)),1, FALSE)))"),"")</f>
        <v/>
      </c>
      <c r="AM1935" s="1" t="str">
        <f>IFERROR(__xludf.DUMMYFUNCTION("""COMPUTED_VALUE"""),"")</f>
        <v/>
      </c>
      <c r="AN1935" s="1" t="str">
        <f>IFERROR(__xludf.DUMMYFUNCTION("""COMPUTED_VALUE"""),"")</f>
        <v/>
      </c>
      <c r="AO1935" s="1" t="str">
        <f>IFERROR(__xludf.DUMMYFUNCTION("""COMPUTED_VALUE"""),"")</f>
        <v/>
      </c>
      <c r="AP1935" s="1" t="str">
        <f>IFERROR(__xludf.DUMMYFUNCTION("""COMPUTED_VALUE"""),"")</f>
        <v/>
      </c>
      <c r="AR1935" s="1" t="s">
        <v>25</v>
      </c>
      <c r="AS1935" s="1" t="s">
        <v>25</v>
      </c>
      <c r="AT1935" s="1" t="s">
        <v>25</v>
      </c>
      <c r="AU1935" s="1" t="s">
        <v>25</v>
      </c>
      <c r="AV1935" s="1" t="s">
        <v>25</v>
      </c>
      <c r="AY1935" s="1" t="s">
        <v>25</v>
      </c>
      <c r="AZ1935" s="1" t="s">
        <v>25</v>
      </c>
      <c r="BA1935" s="1" t="s">
        <v>25</v>
      </c>
      <c r="BB1935" s="1" t="s">
        <v>25</v>
      </c>
      <c r="BC1935" s="1" t="s">
        <v>25</v>
      </c>
      <c r="BD1935" s="1"/>
      <c r="BE1935" s="1"/>
      <c r="BF1935" s="1"/>
      <c r="BG1935" s="1"/>
      <c r="BH1935" s="1"/>
      <c r="BI1935" s="1"/>
      <c r="BJ1935" s="1"/>
      <c r="BL1935" s="1" t="s">
        <v>25</v>
      </c>
    </row>
    <row r="1936" ht="15.75" customHeight="1">
      <c r="A1936" s="1"/>
      <c r="B1936" s="1"/>
      <c r="C1936" s="1"/>
      <c r="D1936" s="1" t="s">
        <v>25</v>
      </c>
      <c r="E1936" s="1" t="s">
        <v>25</v>
      </c>
      <c r="F1936" s="1" t="s">
        <v>25</v>
      </c>
      <c r="G1936" s="1" t="s">
        <v>25</v>
      </c>
      <c r="H1936" s="1" t="s">
        <v>25</v>
      </c>
      <c r="M1936" s="1"/>
      <c r="N1936" s="1"/>
      <c r="O1936" s="1"/>
      <c r="P1936" s="1"/>
      <c r="Q1936" s="1"/>
      <c r="S1936" s="1" t="s">
        <v>25</v>
      </c>
      <c r="T1936" s="1" t="s">
        <v>25</v>
      </c>
      <c r="U1936" s="1" t="s">
        <v>25</v>
      </c>
      <c r="V1936" s="1" t="s">
        <v>25</v>
      </c>
      <c r="W1936" s="1" t="s">
        <v>25</v>
      </c>
      <c r="Y1936" s="1" t="str">
        <f>IFERROR(__xludf.DUMMYFUNCTION("UNIQUE(S1936:W1936, TRUE)"),"")</f>
        <v/>
      </c>
      <c r="AE1936" s="1" t="str">
        <f t="shared" ref="AE1936:AI1936" si="1936">IF($A1936&lt;&gt;"", COUNTIF($D1936:$H1936, "=" &amp; Y1936),"")</f>
        <v/>
      </c>
      <c r="AF1936" s="1" t="str">
        <f t="shared" si="1936"/>
        <v/>
      </c>
      <c r="AG1936" s="1" t="str">
        <f t="shared" si="1936"/>
        <v/>
      </c>
      <c r="AH1936" s="1" t="str">
        <f t="shared" si="1936"/>
        <v/>
      </c>
      <c r="AI1936" s="1" t="str">
        <f t="shared" si="1936"/>
        <v/>
      </c>
      <c r="AJ1936" s="1" t="str">
        <f t="shared" si="3"/>
        <v/>
      </c>
      <c r="AL1936" s="1" t="str">
        <f>IFERROR(__xludf.DUMMYFUNCTION("IFERROR(TRANSPOSE(SORT(TRANSPOSE(FILTER(AE1936:AI1936, AE1936:AI1936&lt;&gt;0)),1, FALSE)))"),"")</f>
        <v/>
      </c>
      <c r="AM1936" s="1" t="str">
        <f>IFERROR(__xludf.DUMMYFUNCTION("""COMPUTED_VALUE"""),"")</f>
        <v/>
      </c>
      <c r="AN1936" s="1" t="str">
        <f>IFERROR(__xludf.DUMMYFUNCTION("""COMPUTED_VALUE"""),"")</f>
        <v/>
      </c>
      <c r="AO1936" s="1" t="str">
        <f>IFERROR(__xludf.DUMMYFUNCTION("""COMPUTED_VALUE"""),"")</f>
        <v/>
      </c>
      <c r="AP1936" s="1" t="str">
        <f>IFERROR(__xludf.DUMMYFUNCTION("""COMPUTED_VALUE"""),"")</f>
        <v/>
      </c>
      <c r="AR1936" s="1" t="s">
        <v>25</v>
      </c>
      <c r="AS1936" s="1" t="s">
        <v>25</v>
      </c>
      <c r="AT1936" s="1" t="s">
        <v>25</v>
      </c>
      <c r="AU1936" s="1" t="s">
        <v>25</v>
      </c>
      <c r="AV1936" s="1" t="s">
        <v>25</v>
      </c>
      <c r="AY1936" s="1" t="s">
        <v>25</v>
      </c>
      <c r="AZ1936" s="1" t="s">
        <v>25</v>
      </c>
      <c r="BA1936" s="1" t="s">
        <v>25</v>
      </c>
      <c r="BB1936" s="1" t="s">
        <v>25</v>
      </c>
      <c r="BC1936" s="1" t="s">
        <v>25</v>
      </c>
      <c r="BD1936" s="1"/>
      <c r="BE1936" s="1"/>
      <c r="BF1936" s="1"/>
      <c r="BG1936" s="1"/>
      <c r="BH1936" s="1"/>
      <c r="BI1936" s="1"/>
      <c r="BJ1936" s="1"/>
      <c r="BL1936" s="1" t="s">
        <v>25</v>
      </c>
    </row>
    <row r="1937" ht="15.75" customHeight="1">
      <c r="A1937" s="1"/>
      <c r="B1937" s="1"/>
      <c r="C1937" s="1"/>
      <c r="D1937" s="1" t="s">
        <v>25</v>
      </c>
      <c r="E1937" s="1" t="s">
        <v>25</v>
      </c>
      <c r="F1937" s="1" t="s">
        <v>25</v>
      </c>
      <c r="G1937" s="1" t="s">
        <v>25</v>
      </c>
      <c r="H1937" s="1" t="s">
        <v>25</v>
      </c>
      <c r="M1937" s="1"/>
      <c r="N1937" s="1"/>
      <c r="O1937" s="1"/>
      <c r="P1937" s="1"/>
      <c r="Q1937" s="1"/>
      <c r="S1937" s="1" t="s">
        <v>25</v>
      </c>
      <c r="T1937" s="1" t="s">
        <v>25</v>
      </c>
      <c r="U1937" s="1" t="s">
        <v>25</v>
      </c>
      <c r="V1937" s="1" t="s">
        <v>25</v>
      </c>
      <c r="W1937" s="1" t="s">
        <v>25</v>
      </c>
      <c r="Y1937" s="1" t="str">
        <f>IFERROR(__xludf.DUMMYFUNCTION("UNIQUE(S1937:W1937, TRUE)"),"")</f>
        <v/>
      </c>
      <c r="AE1937" s="1" t="str">
        <f t="shared" ref="AE1937:AI1937" si="1937">IF($A1937&lt;&gt;"", COUNTIF($D1937:$H1937, "=" &amp; Y1937),"")</f>
        <v/>
      </c>
      <c r="AF1937" s="1" t="str">
        <f t="shared" si="1937"/>
        <v/>
      </c>
      <c r="AG1937" s="1" t="str">
        <f t="shared" si="1937"/>
        <v/>
      </c>
      <c r="AH1937" s="1" t="str">
        <f t="shared" si="1937"/>
        <v/>
      </c>
      <c r="AI1937" s="1" t="str">
        <f t="shared" si="1937"/>
        <v/>
      </c>
      <c r="AJ1937" s="1" t="str">
        <f t="shared" si="3"/>
        <v/>
      </c>
      <c r="AL1937" s="1" t="str">
        <f>IFERROR(__xludf.DUMMYFUNCTION("IFERROR(TRANSPOSE(SORT(TRANSPOSE(FILTER(AE1937:AI1937, AE1937:AI1937&lt;&gt;0)),1, FALSE)))"),"")</f>
        <v/>
      </c>
      <c r="AM1937" s="1" t="str">
        <f>IFERROR(__xludf.DUMMYFUNCTION("""COMPUTED_VALUE"""),"")</f>
        <v/>
      </c>
      <c r="AN1937" s="1" t="str">
        <f>IFERROR(__xludf.DUMMYFUNCTION("""COMPUTED_VALUE"""),"")</f>
        <v/>
      </c>
      <c r="AO1937" s="1" t="str">
        <f>IFERROR(__xludf.DUMMYFUNCTION("""COMPUTED_VALUE"""),"")</f>
        <v/>
      </c>
      <c r="AP1937" s="1" t="str">
        <f>IFERROR(__xludf.DUMMYFUNCTION("""COMPUTED_VALUE"""),"")</f>
        <v/>
      </c>
      <c r="AR1937" s="1" t="s">
        <v>25</v>
      </c>
      <c r="AS1937" s="1" t="s">
        <v>25</v>
      </c>
      <c r="AT1937" s="1" t="s">
        <v>25</v>
      </c>
      <c r="AU1937" s="1" t="s">
        <v>25</v>
      </c>
      <c r="AV1937" s="1" t="s">
        <v>25</v>
      </c>
      <c r="AY1937" s="1" t="s">
        <v>25</v>
      </c>
      <c r="AZ1937" s="1" t="s">
        <v>25</v>
      </c>
      <c r="BA1937" s="1" t="s">
        <v>25</v>
      </c>
      <c r="BB1937" s="1" t="s">
        <v>25</v>
      </c>
      <c r="BC1937" s="1" t="s">
        <v>25</v>
      </c>
      <c r="BD1937" s="1"/>
      <c r="BE1937" s="1"/>
      <c r="BF1937" s="1"/>
      <c r="BG1937" s="1"/>
      <c r="BH1937" s="1"/>
      <c r="BI1937" s="1"/>
      <c r="BJ1937" s="1"/>
      <c r="BL1937" s="1" t="s">
        <v>25</v>
      </c>
    </row>
    <row r="1938" ht="15.75" customHeight="1">
      <c r="A1938" s="1"/>
      <c r="B1938" s="1"/>
      <c r="C1938" s="1"/>
      <c r="D1938" s="1" t="s">
        <v>25</v>
      </c>
      <c r="E1938" s="1" t="s">
        <v>25</v>
      </c>
      <c r="F1938" s="1" t="s">
        <v>25</v>
      </c>
      <c r="G1938" s="1" t="s">
        <v>25</v>
      </c>
      <c r="H1938" s="1" t="s">
        <v>25</v>
      </c>
      <c r="M1938" s="1"/>
      <c r="N1938" s="1"/>
      <c r="O1938" s="1"/>
      <c r="P1938" s="1"/>
      <c r="Q1938" s="1"/>
      <c r="S1938" s="1" t="s">
        <v>25</v>
      </c>
      <c r="T1938" s="1" t="s">
        <v>25</v>
      </c>
      <c r="U1938" s="1" t="s">
        <v>25</v>
      </c>
      <c r="V1938" s="1" t="s">
        <v>25</v>
      </c>
      <c r="W1938" s="1" t="s">
        <v>25</v>
      </c>
      <c r="Y1938" s="1" t="str">
        <f>IFERROR(__xludf.DUMMYFUNCTION("UNIQUE(S1938:W1938, TRUE)"),"")</f>
        <v/>
      </c>
      <c r="AE1938" s="1" t="str">
        <f t="shared" ref="AE1938:AI1938" si="1938">IF($A1938&lt;&gt;"", COUNTIF($D1938:$H1938, "=" &amp; Y1938),"")</f>
        <v/>
      </c>
      <c r="AF1938" s="1" t="str">
        <f t="shared" si="1938"/>
        <v/>
      </c>
      <c r="AG1938" s="1" t="str">
        <f t="shared" si="1938"/>
        <v/>
      </c>
      <c r="AH1938" s="1" t="str">
        <f t="shared" si="1938"/>
        <v/>
      </c>
      <c r="AI1938" s="1" t="str">
        <f t="shared" si="1938"/>
        <v/>
      </c>
      <c r="AJ1938" s="1" t="str">
        <f t="shared" si="3"/>
        <v/>
      </c>
      <c r="AL1938" s="1" t="str">
        <f>IFERROR(__xludf.DUMMYFUNCTION("IFERROR(TRANSPOSE(SORT(TRANSPOSE(FILTER(AE1938:AI1938, AE1938:AI1938&lt;&gt;0)),1, FALSE)))"),"")</f>
        <v/>
      </c>
      <c r="AM1938" s="1" t="str">
        <f>IFERROR(__xludf.DUMMYFUNCTION("""COMPUTED_VALUE"""),"")</f>
        <v/>
      </c>
      <c r="AN1938" s="1" t="str">
        <f>IFERROR(__xludf.DUMMYFUNCTION("""COMPUTED_VALUE"""),"")</f>
        <v/>
      </c>
      <c r="AO1938" s="1" t="str">
        <f>IFERROR(__xludf.DUMMYFUNCTION("""COMPUTED_VALUE"""),"")</f>
        <v/>
      </c>
      <c r="AP1938" s="1" t="str">
        <f>IFERROR(__xludf.DUMMYFUNCTION("""COMPUTED_VALUE"""),"")</f>
        <v/>
      </c>
      <c r="AR1938" s="1" t="s">
        <v>25</v>
      </c>
      <c r="AS1938" s="1" t="s">
        <v>25</v>
      </c>
      <c r="AT1938" s="1" t="s">
        <v>25</v>
      </c>
      <c r="AU1938" s="1" t="s">
        <v>25</v>
      </c>
      <c r="AV1938" s="1" t="s">
        <v>25</v>
      </c>
      <c r="AY1938" s="1" t="s">
        <v>25</v>
      </c>
      <c r="AZ1938" s="1" t="s">
        <v>25</v>
      </c>
      <c r="BA1938" s="1" t="s">
        <v>25</v>
      </c>
      <c r="BB1938" s="1" t="s">
        <v>25</v>
      </c>
      <c r="BC1938" s="1" t="s">
        <v>25</v>
      </c>
      <c r="BD1938" s="1"/>
      <c r="BE1938" s="1"/>
      <c r="BF1938" s="1"/>
      <c r="BG1938" s="1"/>
      <c r="BH1938" s="1"/>
      <c r="BI1938" s="1"/>
      <c r="BJ1938" s="1"/>
      <c r="BL1938" s="1" t="s">
        <v>25</v>
      </c>
    </row>
    <row r="1939" ht="15.75" customHeight="1">
      <c r="A1939" s="1"/>
      <c r="B1939" s="1"/>
      <c r="C1939" s="1"/>
      <c r="D1939" s="1" t="s">
        <v>25</v>
      </c>
      <c r="E1939" s="1" t="s">
        <v>25</v>
      </c>
      <c r="F1939" s="1" t="s">
        <v>25</v>
      </c>
      <c r="G1939" s="1" t="s">
        <v>25</v>
      </c>
      <c r="H1939" s="1" t="s">
        <v>25</v>
      </c>
      <c r="M1939" s="1"/>
      <c r="N1939" s="1"/>
      <c r="O1939" s="1"/>
      <c r="P1939" s="1"/>
      <c r="Q1939" s="1"/>
      <c r="S1939" s="1" t="s">
        <v>25</v>
      </c>
      <c r="T1939" s="1" t="s">
        <v>25</v>
      </c>
      <c r="U1939" s="1" t="s">
        <v>25</v>
      </c>
      <c r="V1939" s="1" t="s">
        <v>25</v>
      </c>
      <c r="W1939" s="1" t="s">
        <v>25</v>
      </c>
      <c r="Y1939" s="1" t="str">
        <f>IFERROR(__xludf.DUMMYFUNCTION("UNIQUE(S1939:W1939, TRUE)"),"")</f>
        <v/>
      </c>
      <c r="AE1939" s="1" t="str">
        <f t="shared" ref="AE1939:AI1939" si="1939">IF($A1939&lt;&gt;"", COUNTIF($D1939:$H1939, "=" &amp; Y1939),"")</f>
        <v/>
      </c>
      <c r="AF1939" s="1" t="str">
        <f t="shared" si="1939"/>
        <v/>
      </c>
      <c r="AG1939" s="1" t="str">
        <f t="shared" si="1939"/>
        <v/>
      </c>
      <c r="AH1939" s="1" t="str">
        <f t="shared" si="1939"/>
        <v/>
      </c>
      <c r="AI1939" s="1" t="str">
        <f t="shared" si="1939"/>
        <v/>
      </c>
      <c r="AJ1939" s="1" t="str">
        <f t="shared" si="3"/>
        <v/>
      </c>
      <c r="AL1939" s="1" t="str">
        <f>IFERROR(__xludf.DUMMYFUNCTION("IFERROR(TRANSPOSE(SORT(TRANSPOSE(FILTER(AE1939:AI1939, AE1939:AI1939&lt;&gt;0)),1, FALSE)))"),"")</f>
        <v/>
      </c>
      <c r="AM1939" s="1" t="str">
        <f>IFERROR(__xludf.DUMMYFUNCTION("""COMPUTED_VALUE"""),"")</f>
        <v/>
      </c>
      <c r="AN1939" s="1" t="str">
        <f>IFERROR(__xludf.DUMMYFUNCTION("""COMPUTED_VALUE"""),"")</f>
        <v/>
      </c>
      <c r="AO1939" s="1" t="str">
        <f>IFERROR(__xludf.DUMMYFUNCTION("""COMPUTED_VALUE"""),"")</f>
        <v/>
      </c>
      <c r="AP1939" s="1" t="str">
        <f>IFERROR(__xludf.DUMMYFUNCTION("""COMPUTED_VALUE"""),"")</f>
        <v/>
      </c>
      <c r="AR1939" s="1" t="s">
        <v>25</v>
      </c>
      <c r="AS1939" s="1" t="s">
        <v>25</v>
      </c>
      <c r="AT1939" s="1" t="s">
        <v>25</v>
      </c>
      <c r="AU1939" s="1" t="s">
        <v>25</v>
      </c>
      <c r="AV1939" s="1" t="s">
        <v>25</v>
      </c>
      <c r="AY1939" s="1" t="s">
        <v>25</v>
      </c>
      <c r="AZ1939" s="1" t="s">
        <v>25</v>
      </c>
      <c r="BA1939" s="1" t="s">
        <v>25</v>
      </c>
      <c r="BB1939" s="1" t="s">
        <v>25</v>
      </c>
      <c r="BC1939" s="1" t="s">
        <v>25</v>
      </c>
      <c r="BD1939" s="1"/>
      <c r="BE1939" s="1"/>
      <c r="BF1939" s="1"/>
      <c r="BG1939" s="1"/>
      <c r="BH1939" s="1"/>
      <c r="BI1939" s="1"/>
      <c r="BJ1939" s="1"/>
      <c r="BL1939" s="1" t="s">
        <v>25</v>
      </c>
    </row>
    <row r="1940" ht="15.75" customHeight="1">
      <c r="A1940" s="1"/>
      <c r="B1940" s="1"/>
      <c r="C1940" s="1"/>
      <c r="D1940" s="1" t="s">
        <v>25</v>
      </c>
      <c r="E1940" s="1" t="s">
        <v>25</v>
      </c>
      <c r="F1940" s="1" t="s">
        <v>25</v>
      </c>
      <c r="G1940" s="1" t="s">
        <v>25</v>
      </c>
      <c r="H1940" s="1" t="s">
        <v>25</v>
      </c>
      <c r="M1940" s="1"/>
      <c r="N1940" s="1"/>
      <c r="O1940" s="1"/>
      <c r="P1940" s="1"/>
      <c r="Q1940" s="1"/>
      <c r="S1940" s="1" t="s">
        <v>25</v>
      </c>
      <c r="T1940" s="1" t="s">
        <v>25</v>
      </c>
      <c r="U1940" s="1" t="s">
        <v>25</v>
      </c>
      <c r="V1940" s="1" t="s">
        <v>25</v>
      </c>
      <c r="W1940" s="1" t="s">
        <v>25</v>
      </c>
      <c r="Y1940" s="1" t="str">
        <f>IFERROR(__xludf.DUMMYFUNCTION("UNIQUE(S1940:W1940, TRUE)"),"")</f>
        <v/>
      </c>
      <c r="AE1940" s="1" t="str">
        <f t="shared" ref="AE1940:AI1940" si="1940">IF($A1940&lt;&gt;"", COUNTIF($D1940:$H1940, "=" &amp; Y1940),"")</f>
        <v/>
      </c>
      <c r="AF1940" s="1" t="str">
        <f t="shared" si="1940"/>
        <v/>
      </c>
      <c r="AG1940" s="1" t="str">
        <f t="shared" si="1940"/>
        <v/>
      </c>
      <c r="AH1940" s="1" t="str">
        <f t="shared" si="1940"/>
        <v/>
      </c>
      <c r="AI1940" s="1" t="str">
        <f t="shared" si="1940"/>
        <v/>
      </c>
      <c r="AJ1940" s="1" t="str">
        <f t="shared" si="3"/>
        <v/>
      </c>
      <c r="AL1940" s="1" t="str">
        <f>IFERROR(__xludf.DUMMYFUNCTION("IFERROR(TRANSPOSE(SORT(TRANSPOSE(FILTER(AE1940:AI1940, AE1940:AI1940&lt;&gt;0)),1, FALSE)))"),"")</f>
        <v/>
      </c>
      <c r="AM1940" s="1" t="str">
        <f>IFERROR(__xludf.DUMMYFUNCTION("""COMPUTED_VALUE"""),"")</f>
        <v/>
      </c>
      <c r="AN1940" s="1" t="str">
        <f>IFERROR(__xludf.DUMMYFUNCTION("""COMPUTED_VALUE"""),"")</f>
        <v/>
      </c>
      <c r="AO1940" s="1" t="str">
        <f>IFERROR(__xludf.DUMMYFUNCTION("""COMPUTED_VALUE"""),"")</f>
        <v/>
      </c>
      <c r="AP1940" s="1" t="str">
        <f>IFERROR(__xludf.DUMMYFUNCTION("""COMPUTED_VALUE"""),"")</f>
        <v/>
      </c>
      <c r="AR1940" s="1" t="s">
        <v>25</v>
      </c>
      <c r="AS1940" s="1" t="s">
        <v>25</v>
      </c>
      <c r="AT1940" s="1" t="s">
        <v>25</v>
      </c>
      <c r="AU1940" s="1" t="s">
        <v>25</v>
      </c>
      <c r="AV1940" s="1" t="s">
        <v>25</v>
      </c>
      <c r="AY1940" s="1" t="s">
        <v>25</v>
      </c>
      <c r="AZ1940" s="1" t="s">
        <v>25</v>
      </c>
      <c r="BA1940" s="1" t="s">
        <v>25</v>
      </c>
      <c r="BB1940" s="1" t="s">
        <v>25</v>
      </c>
      <c r="BC1940" s="1" t="s">
        <v>25</v>
      </c>
      <c r="BD1940" s="1"/>
      <c r="BE1940" s="1"/>
      <c r="BF1940" s="1"/>
      <c r="BG1940" s="1"/>
      <c r="BH1940" s="1"/>
      <c r="BI1940" s="1"/>
      <c r="BJ1940" s="1"/>
      <c r="BL1940" s="1" t="s">
        <v>25</v>
      </c>
    </row>
    <row r="1941" ht="15.75" customHeight="1">
      <c r="A1941" s="1"/>
      <c r="B1941" s="1"/>
      <c r="C1941" s="1"/>
      <c r="D1941" s="1" t="s">
        <v>25</v>
      </c>
      <c r="E1941" s="1" t="s">
        <v>25</v>
      </c>
      <c r="F1941" s="1" t="s">
        <v>25</v>
      </c>
      <c r="G1941" s="1" t="s">
        <v>25</v>
      </c>
      <c r="H1941" s="1" t="s">
        <v>25</v>
      </c>
      <c r="M1941" s="1"/>
      <c r="N1941" s="1"/>
      <c r="O1941" s="1"/>
      <c r="P1941" s="1"/>
      <c r="Q1941" s="1"/>
      <c r="S1941" s="1" t="s">
        <v>25</v>
      </c>
      <c r="T1941" s="1" t="s">
        <v>25</v>
      </c>
      <c r="U1941" s="1" t="s">
        <v>25</v>
      </c>
      <c r="V1941" s="1" t="s">
        <v>25</v>
      </c>
      <c r="W1941" s="1" t="s">
        <v>25</v>
      </c>
      <c r="Y1941" s="1" t="str">
        <f>IFERROR(__xludf.DUMMYFUNCTION("UNIQUE(S1941:W1941, TRUE)"),"")</f>
        <v/>
      </c>
      <c r="AE1941" s="1" t="str">
        <f t="shared" ref="AE1941:AI1941" si="1941">IF($A1941&lt;&gt;"", COUNTIF($D1941:$H1941, "=" &amp; Y1941),"")</f>
        <v/>
      </c>
      <c r="AF1941" s="1" t="str">
        <f t="shared" si="1941"/>
        <v/>
      </c>
      <c r="AG1941" s="1" t="str">
        <f t="shared" si="1941"/>
        <v/>
      </c>
      <c r="AH1941" s="1" t="str">
        <f t="shared" si="1941"/>
        <v/>
      </c>
      <c r="AI1941" s="1" t="str">
        <f t="shared" si="1941"/>
        <v/>
      </c>
      <c r="AJ1941" s="1" t="str">
        <f t="shared" si="3"/>
        <v/>
      </c>
      <c r="AL1941" s="1" t="str">
        <f>IFERROR(__xludf.DUMMYFUNCTION("IFERROR(TRANSPOSE(SORT(TRANSPOSE(FILTER(AE1941:AI1941, AE1941:AI1941&lt;&gt;0)),1, FALSE)))"),"")</f>
        <v/>
      </c>
      <c r="AM1941" s="1" t="str">
        <f>IFERROR(__xludf.DUMMYFUNCTION("""COMPUTED_VALUE"""),"")</f>
        <v/>
      </c>
      <c r="AN1941" s="1" t="str">
        <f>IFERROR(__xludf.DUMMYFUNCTION("""COMPUTED_VALUE"""),"")</f>
        <v/>
      </c>
      <c r="AO1941" s="1" t="str">
        <f>IFERROR(__xludf.DUMMYFUNCTION("""COMPUTED_VALUE"""),"")</f>
        <v/>
      </c>
      <c r="AP1941" s="1" t="str">
        <f>IFERROR(__xludf.DUMMYFUNCTION("""COMPUTED_VALUE"""),"")</f>
        <v/>
      </c>
      <c r="AR1941" s="1" t="s">
        <v>25</v>
      </c>
      <c r="AS1941" s="1" t="s">
        <v>25</v>
      </c>
      <c r="AT1941" s="1" t="s">
        <v>25</v>
      </c>
      <c r="AU1941" s="1" t="s">
        <v>25</v>
      </c>
      <c r="AV1941" s="1" t="s">
        <v>25</v>
      </c>
      <c r="AY1941" s="1" t="s">
        <v>25</v>
      </c>
      <c r="AZ1941" s="1" t="s">
        <v>25</v>
      </c>
      <c r="BA1941" s="1" t="s">
        <v>25</v>
      </c>
      <c r="BB1941" s="1" t="s">
        <v>25</v>
      </c>
      <c r="BC1941" s="1" t="s">
        <v>25</v>
      </c>
      <c r="BD1941" s="1"/>
      <c r="BE1941" s="1"/>
      <c r="BF1941" s="1"/>
      <c r="BG1941" s="1"/>
      <c r="BH1941" s="1"/>
      <c r="BI1941" s="1"/>
      <c r="BJ1941" s="1"/>
      <c r="BL1941" s="1" t="s">
        <v>25</v>
      </c>
    </row>
    <row r="1942" ht="15.75" customHeight="1">
      <c r="A1942" s="1"/>
      <c r="B1942" s="1"/>
      <c r="C1942" s="1"/>
      <c r="D1942" s="1" t="s">
        <v>25</v>
      </c>
      <c r="E1942" s="1" t="s">
        <v>25</v>
      </c>
      <c r="F1942" s="1" t="s">
        <v>25</v>
      </c>
      <c r="G1942" s="1" t="s">
        <v>25</v>
      </c>
      <c r="H1942" s="1" t="s">
        <v>25</v>
      </c>
      <c r="M1942" s="1"/>
      <c r="N1942" s="1"/>
      <c r="O1942" s="1"/>
      <c r="P1942" s="1"/>
      <c r="Q1942" s="1"/>
      <c r="S1942" s="1" t="s">
        <v>25</v>
      </c>
      <c r="T1942" s="1" t="s">
        <v>25</v>
      </c>
      <c r="U1942" s="1" t="s">
        <v>25</v>
      </c>
      <c r="V1942" s="1" t="s">
        <v>25</v>
      </c>
      <c r="W1942" s="1" t="s">
        <v>25</v>
      </c>
      <c r="Y1942" s="1" t="str">
        <f>IFERROR(__xludf.DUMMYFUNCTION("UNIQUE(S1942:W1942, TRUE)"),"")</f>
        <v/>
      </c>
      <c r="AE1942" s="1" t="str">
        <f t="shared" ref="AE1942:AI1942" si="1942">IF($A1942&lt;&gt;"", COUNTIF($D1942:$H1942, "=" &amp; Y1942),"")</f>
        <v/>
      </c>
      <c r="AF1942" s="1" t="str">
        <f t="shared" si="1942"/>
        <v/>
      </c>
      <c r="AG1942" s="1" t="str">
        <f t="shared" si="1942"/>
        <v/>
      </c>
      <c r="AH1942" s="1" t="str">
        <f t="shared" si="1942"/>
        <v/>
      </c>
      <c r="AI1942" s="1" t="str">
        <f t="shared" si="1942"/>
        <v/>
      </c>
      <c r="AJ1942" s="1" t="str">
        <f t="shared" si="3"/>
        <v/>
      </c>
      <c r="AL1942" s="1" t="str">
        <f>IFERROR(__xludf.DUMMYFUNCTION("IFERROR(TRANSPOSE(SORT(TRANSPOSE(FILTER(AE1942:AI1942, AE1942:AI1942&lt;&gt;0)),1, FALSE)))"),"")</f>
        <v/>
      </c>
      <c r="AM1942" s="1" t="str">
        <f>IFERROR(__xludf.DUMMYFUNCTION("""COMPUTED_VALUE"""),"")</f>
        <v/>
      </c>
      <c r="AN1942" s="1" t="str">
        <f>IFERROR(__xludf.DUMMYFUNCTION("""COMPUTED_VALUE"""),"")</f>
        <v/>
      </c>
      <c r="AO1942" s="1" t="str">
        <f>IFERROR(__xludf.DUMMYFUNCTION("""COMPUTED_VALUE"""),"")</f>
        <v/>
      </c>
      <c r="AP1942" s="1" t="str">
        <f>IFERROR(__xludf.DUMMYFUNCTION("""COMPUTED_VALUE"""),"")</f>
        <v/>
      </c>
      <c r="AR1942" s="1" t="s">
        <v>25</v>
      </c>
      <c r="AS1942" s="1" t="s">
        <v>25</v>
      </c>
      <c r="AT1942" s="1" t="s">
        <v>25</v>
      </c>
      <c r="AU1942" s="1" t="s">
        <v>25</v>
      </c>
      <c r="AV1942" s="1" t="s">
        <v>25</v>
      </c>
      <c r="AY1942" s="1" t="s">
        <v>25</v>
      </c>
      <c r="AZ1942" s="1" t="s">
        <v>25</v>
      </c>
      <c r="BA1942" s="1" t="s">
        <v>25</v>
      </c>
      <c r="BB1942" s="1" t="s">
        <v>25</v>
      </c>
      <c r="BC1942" s="1" t="s">
        <v>25</v>
      </c>
      <c r="BD1942" s="1"/>
      <c r="BE1942" s="1"/>
      <c r="BF1942" s="1"/>
      <c r="BG1942" s="1"/>
      <c r="BH1942" s="1"/>
      <c r="BI1942" s="1"/>
      <c r="BJ1942" s="1"/>
      <c r="BL1942" s="1" t="s">
        <v>25</v>
      </c>
    </row>
    <row r="1943" ht="15.75" customHeight="1">
      <c r="A1943" s="1"/>
      <c r="B1943" s="1"/>
      <c r="C1943" s="1"/>
      <c r="D1943" s="1" t="s">
        <v>25</v>
      </c>
      <c r="E1943" s="1" t="s">
        <v>25</v>
      </c>
      <c r="F1943" s="1" t="s">
        <v>25</v>
      </c>
      <c r="G1943" s="1" t="s">
        <v>25</v>
      </c>
      <c r="H1943" s="1" t="s">
        <v>25</v>
      </c>
      <c r="M1943" s="1"/>
      <c r="N1943" s="1"/>
      <c r="O1943" s="1"/>
      <c r="P1943" s="1"/>
      <c r="Q1943" s="1"/>
      <c r="S1943" s="1" t="s">
        <v>25</v>
      </c>
      <c r="T1943" s="1" t="s">
        <v>25</v>
      </c>
      <c r="U1943" s="1" t="s">
        <v>25</v>
      </c>
      <c r="V1943" s="1" t="s">
        <v>25</v>
      </c>
      <c r="W1943" s="1" t="s">
        <v>25</v>
      </c>
      <c r="Y1943" s="1" t="str">
        <f>IFERROR(__xludf.DUMMYFUNCTION("UNIQUE(S1943:W1943, TRUE)"),"")</f>
        <v/>
      </c>
      <c r="AE1943" s="1" t="str">
        <f t="shared" ref="AE1943:AI1943" si="1943">IF($A1943&lt;&gt;"", COUNTIF($D1943:$H1943, "=" &amp; Y1943),"")</f>
        <v/>
      </c>
      <c r="AF1943" s="1" t="str">
        <f t="shared" si="1943"/>
        <v/>
      </c>
      <c r="AG1943" s="1" t="str">
        <f t="shared" si="1943"/>
        <v/>
      </c>
      <c r="AH1943" s="1" t="str">
        <f t="shared" si="1943"/>
        <v/>
      </c>
      <c r="AI1943" s="1" t="str">
        <f t="shared" si="1943"/>
        <v/>
      </c>
      <c r="AJ1943" s="1" t="str">
        <f t="shared" si="3"/>
        <v/>
      </c>
      <c r="AL1943" s="1" t="str">
        <f>IFERROR(__xludf.DUMMYFUNCTION("IFERROR(TRANSPOSE(SORT(TRANSPOSE(FILTER(AE1943:AI1943, AE1943:AI1943&lt;&gt;0)),1, FALSE)))"),"")</f>
        <v/>
      </c>
      <c r="AM1943" s="1" t="str">
        <f>IFERROR(__xludf.DUMMYFUNCTION("""COMPUTED_VALUE"""),"")</f>
        <v/>
      </c>
      <c r="AN1943" s="1" t="str">
        <f>IFERROR(__xludf.DUMMYFUNCTION("""COMPUTED_VALUE"""),"")</f>
        <v/>
      </c>
      <c r="AO1943" s="1" t="str">
        <f>IFERROR(__xludf.DUMMYFUNCTION("""COMPUTED_VALUE"""),"")</f>
        <v/>
      </c>
      <c r="AP1943" s="1" t="str">
        <f>IFERROR(__xludf.DUMMYFUNCTION("""COMPUTED_VALUE"""),"")</f>
        <v/>
      </c>
      <c r="AR1943" s="1" t="s">
        <v>25</v>
      </c>
      <c r="AS1943" s="1" t="s">
        <v>25</v>
      </c>
      <c r="AT1943" s="1" t="s">
        <v>25</v>
      </c>
      <c r="AU1943" s="1" t="s">
        <v>25</v>
      </c>
      <c r="AV1943" s="1" t="s">
        <v>25</v>
      </c>
      <c r="AY1943" s="1" t="s">
        <v>25</v>
      </c>
      <c r="AZ1943" s="1" t="s">
        <v>25</v>
      </c>
      <c r="BA1943" s="1" t="s">
        <v>25</v>
      </c>
      <c r="BB1943" s="1" t="s">
        <v>25</v>
      </c>
      <c r="BC1943" s="1" t="s">
        <v>25</v>
      </c>
      <c r="BD1943" s="1"/>
      <c r="BE1943" s="1"/>
      <c r="BF1943" s="1"/>
      <c r="BG1943" s="1"/>
      <c r="BH1943" s="1"/>
      <c r="BI1943" s="1"/>
      <c r="BJ1943" s="1"/>
      <c r="BL1943" s="1" t="s">
        <v>25</v>
      </c>
    </row>
    <row r="1944" ht="15.75" customHeight="1">
      <c r="A1944" s="1"/>
      <c r="B1944" s="1"/>
      <c r="C1944" s="1"/>
      <c r="D1944" s="1" t="s">
        <v>25</v>
      </c>
      <c r="E1944" s="1" t="s">
        <v>25</v>
      </c>
      <c r="F1944" s="1" t="s">
        <v>25</v>
      </c>
      <c r="G1944" s="1" t="s">
        <v>25</v>
      </c>
      <c r="H1944" s="1" t="s">
        <v>25</v>
      </c>
      <c r="M1944" s="1"/>
      <c r="N1944" s="1"/>
      <c r="O1944" s="1"/>
      <c r="P1944" s="1"/>
      <c r="Q1944" s="1"/>
      <c r="S1944" s="1" t="s">
        <v>25</v>
      </c>
      <c r="T1944" s="1" t="s">
        <v>25</v>
      </c>
      <c r="U1944" s="1" t="s">
        <v>25</v>
      </c>
      <c r="V1944" s="1" t="s">
        <v>25</v>
      </c>
      <c r="W1944" s="1" t="s">
        <v>25</v>
      </c>
      <c r="Y1944" s="1" t="str">
        <f>IFERROR(__xludf.DUMMYFUNCTION("UNIQUE(S1944:W1944, TRUE)"),"")</f>
        <v/>
      </c>
      <c r="AE1944" s="1" t="str">
        <f t="shared" ref="AE1944:AI1944" si="1944">IF($A1944&lt;&gt;"", COUNTIF($D1944:$H1944, "=" &amp; Y1944),"")</f>
        <v/>
      </c>
      <c r="AF1944" s="1" t="str">
        <f t="shared" si="1944"/>
        <v/>
      </c>
      <c r="AG1944" s="1" t="str">
        <f t="shared" si="1944"/>
        <v/>
      </c>
      <c r="AH1944" s="1" t="str">
        <f t="shared" si="1944"/>
        <v/>
      </c>
      <c r="AI1944" s="1" t="str">
        <f t="shared" si="1944"/>
        <v/>
      </c>
      <c r="AJ1944" s="1" t="str">
        <f t="shared" si="3"/>
        <v/>
      </c>
      <c r="AL1944" s="1" t="str">
        <f>IFERROR(__xludf.DUMMYFUNCTION("IFERROR(TRANSPOSE(SORT(TRANSPOSE(FILTER(AE1944:AI1944, AE1944:AI1944&lt;&gt;0)),1, FALSE)))"),"")</f>
        <v/>
      </c>
      <c r="AM1944" s="1" t="str">
        <f>IFERROR(__xludf.DUMMYFUNCTION("""COMPUTED_VALUE"""),"")</f>
        <v/>
      </c>
      <c r="AN1944" s="1" t="str">
        <f>IFERROR(__xludf.DUMMYFUNCTION("""COMPUTED_VALUE"""),"")</f>
        <v/>
      </c>
      <c r="AO1944" s="1" t="str">
        <f>IFERROR(__xludf.DUMMYFUNCTION("""COMPUTED_VALUE"""),"")</f>
        <v/>
      </c>
      <c r="AP1944" s="1" t="str">
        <f>IFERROR(__xludf.DUMMYFUNCTION("""COMPUTED_VALUE"""),"")</f>
        <v/>
      </c>
      <c r="AR1944" s="1" t="s">
        <v>25</v>
      </c>
      <c r="AS1944" s="1" t="s">
        <v>25</v>
      </c>
      <c r="AT1944" s="1" t="s">
        <v>25</v>
      </c>
      <c r="AU1944" s="1" t="s">
        <v>25</v>
      </c>
      <c r="AV1944" s="1" t="s">
        <v>25</v>
      </c>
      <c r="AY1944" s="1" t="s">
        <v>25</v>
      </c>
      <c r="AZ1944" s="1" t="s">
        <v>25</v>
      </c>
      <c r="BA1944" s="1" t="s">
        <v>25</v>
      </c>
      <c r="BB1944" s="1" t="s">
        <v>25</v>
      </c>
      <c r="BC1944" s="1" t="s">
        <v>25</v>
      </c>
      <c r="BD1944" s="1"/>
      <c r="BE1944" s="1"/>
      <c r="BF1944" s="1"/>
      <c r="BG1944" s="1"/>
      <c r="BH1944" s="1"/>
      <c r="BI1944" s="1"/>
      <c r="BJ1944" s="1"/>
      <c r="BL1944" s="1" t="s">
        <v>25</v>
      </c>
    </row>
    <row r="1945" ht="15.75" customHeight="1">
      <c r="A1945" s="1"/>
      <c r="B1945" s="1"/>
      <c r="C1945" s="1"/>
      <c r="D1945" s="1" t="s">
        <v>25</v>
      </c>
      <c r="E1945" s="1" t="s">
        <v>25</v>
      </c>
      <c r="F1945" s="1" t="s">
        <v>25</v>
      </c>
      <c r="G1945" s="1" t="s">
        <v>25</v>
      </c>
      <c r="H1945" s="1" t="s">
        <v>25</v>
      </c>
      <c r="M1945" s="1"/>
      <c r="N1945" s="1"/>
      <c r="O1945" s="1"/>
      <c r="P1945" s="1"/>
      <c r="Q1945" s="1"/>
      <c r="S1945" s="1" t="s">
        <v>25</v>
      </c>
      <c r="T1945" s="1" t="s">
        <v>25</v>
      </c>
      <c r="U1945" s="1" t="s">
        <v>25</v>
      </c>
      <c r="V1945" s="1" t="s">
        <v>25</v>
      </c>
      <c r="W1945" s="1" t="s">
        <v>25</v>
      </c>
      <c r="Y1945" s="1" t="str">
        <f>IFERROR(__xludf.DUMMYFUNCTION("UNIQUE(S1945:W1945, TRUE)"),"")</f>
        <v/>
      </c>
      <c r="AE1945" s="1" t="str">
        <f t="shared" ref="AE1945:AI1945" si="1945">IF($A1945&lt;&gt;"", COUNTIF($D1945:$H1945, "=" &amp; Y1945),"")</f>
        <v/>
      </c>
      <c r="AF1945" s="1" t="str">
        <f t="shared" si="1945"/>
        <v/>
      </c>
      <c r="AG1945" s="1" t="str">
        <f t="shared" si="1945"/>
        <v/>
      </c>
      <c r="AH1945" s="1" t="str">
        <f t="shared" si="1945"/>
        <v/>
      </c>
      <c r="AI1945" s="1" t="str">
        <f t="shared" si="1945"/>
        <v/>
      </c>
      <c r="AJ1945" s="1" t="str">
        <f t="shared" si="3"/>
        <v/>
      </c>
      <c r="AL1945" s="1" t="str">
        <f>IFERROR(__xludf.DUMMYFUNCTION("IFERROR(TRANSPOSE(SORT(TRANSPOSE(FILTER(AE1945:AI1945, AE1945:AI1945&lt;&gt;0)),1, FALSE)))"),"")</f>
        <v/>
      </c>
      <c r="AM1945" s="1" t="str">
        <f>IFERROR(__xludf.DUMMYFUNCTION("""COMPUTED_VALUE"""),"")</f>
        <v/>
      </c>
      <c r="AN1945" s="1" t="str">
        <f>IFERROR(__xludf.DUMMYFUNCTION("""COMPUTED_VALUE"""),"")</f>
        <v/>
      </c>
      <c r="AO1945" s="1" t="str">
        <f>IFERROR(__xludf.DUMMYFUNCTION("""COMPUTED_VALUE"""),"")</f>
        <v/>
      </c>
      <c r="AP1945" s="1" t="str">
        <f>IFERROR(__xludf.DUMMYFUNCTION("""COMPUTED_VALUE"""),"")</f>
        <v/>
      </c>
      <c r="AR1945" s="1" t="s">
        <v>25</v>
      </c>
      <c r="AS1945" s="1" t="s">
        <v>25</v>
      </c>
      <c r="AT1945" s="1" t="s">
        <v>25</v>
      </c>
      <c r="AU1945" s="1" t="s">
        <v>25</v>
      </c>
      <c r="AV1945" s="1" t="s">
        <v>25</v>
      </c>
      <c r="AY1945" s="1" t="s">
        <v>25</v>
      </c>
      <c r="AZ1945" s="1" t="s">
        <v>25</v>
      </c>
      <c r="BA1945" s="1" t="s">
        <v>25</v>
      </c>
      <c r="BB1945" s="1" t="s">
        <v>25</v>
      </c>
      <c r="BC1945" s="1" t="s">
        <v>25</v>
      </c>
      <c r="BD1945" s="1"/>
      <c r="BE1945" s="1"/>
      <c r="BF1945" s="1"/>
      <c r="BG1945" s="1"/>
      <c r="BH1945" s="1"/>
      <c r="BI1945" s="1"/>
      <c r="BJ1945" s="1"/>
      <c r="BL1945" s="1" t="s">
        <v>25</v>
      </c>
    </row>
    <row r="1946" ht="15.75" customHeight="1">
      <c r="A1946" s="1"/>
      <c r="B1946" s="1"/>
      <c r="C1946" s="1"/>
      <c r="D1946" s="1" t="s">
        <v>25</v>
      </c>
      <c r="E1946" s="1" t="s">
        <v>25</v>
      </c>
      <c r="F1946" s="1" t="s">
        <v>25</v>
      </c>
      <c r="G1946" s="1" t="s">
        <v>25</v>
      </c>
      <c r="H1946" s="1" t="s">
        <v>25</v>
      </c>
      <c r="M1946" s="1"/>
      <c r="N1946" s="1"/>
      <c r="O1946" s="1"/>
      <c r="P1946" s="1"/>
      <c r="Q1946" s="1"/>
      <c r="S1946" s="1" t="s">
        <v>25</v>
      </c>
      <c r="T1946" s="1" t="s">
        <v>25</v>
      </c>
      <c r="U1946" s="1" t="s">
        <v>25</v>
      </c>
      <c r="V1946" s="1" t="s">
        <v>25</v>
      </c>
      <c r="W1946" s="1" t="s">
        <v>25</v>
      </c>
      <c r="Y1946" s="1" t="str">
        <f>IFERROR(__xludf.DUMMYFUNCTION("UNIQUE(S1946:W1946, TRUE)"),"")</f>
        <v/>
      </c>
      <c r="AE1946" s="1" t="str">
        <f t="shared" ref="AE1946:AI1946" si="1946">IF($A1946&lt;&gt;"", COUNTIF($D1946:$H1946, "=" &amp; Y1946),"")</f>
        <v/>
      </c>
      <c r="AF1946" s="1" t="str">
        <f t="shared" si="1946"/>
        <v/>
      </c>
      <c r="AG1946" s="1" t="str">
        <f t="shared" si="1946"/>
        <v/>
      </c>
      <c r="AH1946" s="1" t="str">
        <f t="shared" si="1946"/>
        <v/>
      </c>
      <c r="AI1946" s="1" t="str">
        <f t="shared" si="1946"/>
        <v/>
      </c>
      <c r="AJ1946" s="1" t="str">
        <f t="shared" si="3"/>
        <v/>
      </c>
      <c r="AL1946" s="1" t="str">
        <f>IFERROR(__xludf.DUMMYFUNCTION("IFERROR(TRANSPOSE(SORT(TRANSPOSE(FILTER(AE1946:AI1946, AE1946:AI1946&lt;&gt;0)),1, FALSE)))"),"")</f>
        <v/>
      </c>
      <c r="AM1946" s="1" t="str">
        <f>IFERROR(__xludf.DUMMYFUNCTION("""COMPUTED_VALUE"""),"")</f>
        <v/>
      </c>
      <c r="AN1946" s="1" t="str">
        <f>IFERROR(__xludf.DUMMYFUNCTION("""COMPUTED_VALUE"""),"")</f>
        <v/>
      </c>
      <c r="AO1946" s="1" t="str">
        <f>IFERROR(__xludf.DUMMYFUNCTION("""COMPUTED_VALUE"""),"")</f>
        <v/>
      </c>
      <c r="AP1946" s="1" t="str">
        <f>IFERROR(__xludf.DUMMYFUNCTION("""COMPUTED_VALUE"""),"")</f>
        <v/>
      </c>
      <c r="AR1946" s="1" t="s">
        <v>25</v>
      </c>
      <c r="AS1946" s="1" t="s">
        <v>25</v>
      </c>
      <c r="AT1946" s="1" t="s">
        <v>25</v>
      </c>
      <c r="AU1946" s="1" t="s">
        <v>25</v>
      </c>
      <c r="AV1946" s="1" t="s">
        <v>25</v>
      </c>
      <c r="AY1946" s="1" t="s">
        <v>25</v>
      </c>
      <c r="AZ1946" s="1" t="s">
        <v>25</v>
      </c>
      <c r="BA1946" s="1" t="s">
        <v>25</v>
      </c>
      <c r="BB1946" s="1" t="s">
        <v>25</v>
      </c>
      <c r="BC1946" s="1" t="s">
        <v>25</v>
      </c>
      <c r="BD1946" s="1"/>
      <c r="BE1946" s="1"/>
      <c r="BF1946" s="1"/>
      <c r="BG1946" s="1"/>
      <c r="BH1946" s="1"/>
      <c r="BI1946" s="1"/>
      <c r="BJ1946" s="1"/>
      <c r="BL1946" s="1" t="s">
        <v>25</v>
      </c>
    </row>
    <row r="1947" ht="15.75" customHeight="1">
      <c r="A1947" s="1"/>
      <c r="B1947" s="1"/>
      <c r="C1947" s="1"/>
      <c r="D1947" s="1" t="s">
        <v>25</v>
      </c>
      <c r="E1947" s="1" t="s">
        <v>25</v>
      </c>
      <c r="F1947" s="1" t="s">
        <v>25</v>
      </c>
      <c r="G1947" s="1" t="s">
        <v>25</v>
      </c>
      <c r="H1947" s="1" t="s">
        <v>25</v>
      </c>
      <c r="M1947" s="1"/>
      <c r="N1947" s="1"/>
      <c r="O1947" s="1"/>
      <c r="P1947" s="1"/>
      <c r="Q1947" s="1"/>
      <c r="S1947" s="1" t="s">
        <v>25</v>
      </c>
      <c r="T1947" s="1" t="s">
        <v>25</v>
      </c>
      <c r="U1947" s="1" t="s">
        <v>25</v>
      </c>
      <c r="V1947" s="1" t="s">
        <v>25</v>
      </c>
      <c r="W1947" s="1" t="s">
        <v>25</v>
      </c>
      <c r="Y1947" s="1" t="str">
        <f>IFERROR(__xludf.DUMMYFUNCTION("UNIQUE(S1947:W1947, TRUE)"),"")</f>
        <v/>
      </c>
      <c r="AE1947" s="1" t="str">
        <f t="shared" ref="AE1947:AI1947" si="1947">IF($A1947&lt;&gt;"", COUNTIF($D1947:$H1947, "=" &amp; Y1947),"")</f>
        <v/>
      </c>
      <c r="AF1947" s="1" t="str">
        <f t="shared" si="1947"/>
        <v/>
      </c>
      <c r="AG1947" s="1" t="str">
        <f t="shared" si="1947"/>
        <v/>
      </c>
      <c r="AH1947" s="1" t="str">
        <f t="shared" si="1947"/>
        <v/>
      </c>
      <c r="AI1947" s="1" t="str">
        <f t="shared" si="1947"/>
        <v/>
      </c>
      <c r="AJ1947" s="1" t="str">
        <f t="shared" si="3"/>
        <v/>
      </c>
      <c r="AL1947" s="1" t="str">
        <f>IFERROR(__xludf.DUMMYFUNCTION("IFERROR(TRANSPOSE(SORT(TRANSPOSE(FILTER(AE1947:AI1947, AE1947:AI1947&lt;&gt;0)),1, FALSE)))"),"")</f>
        <v/>
      </c>
      <c r="AM1947" s="1" t="str">
        <f>IFERROR(__xludf.DUMMYFUNCTION("""COMPUTED_VALUE"""),"")</f>
        <v/>
      </c>
      <c r="AN1947" s="1" t="str">
        <f>IFERROR(__xludf.DUMMYFUNCTION("""COMPUTED_VALUE"""),"")</f>
        <v/>
      </c>
      <c r="AO1947" s="1" t="str">
        <f>IFERROR(__xludf.DUMMYFUNCTION("""COMPUTED_VALUE"""),"")</f>
        <v/>
      </c>
      <c r="AP1947" s="1" t="str">
        <f>IFERROR(__xludf.DUMMYFUNCTION("""COMPUTED_VALUE"""),"")</f>
        <v/>
      </c>
      <c r="AR1947" s="1" t="s">
        <v>25</v>
      </c>
      <c r="AS1947" s="1" t="s">
        <v>25</v>
      </c>
      <c r="AT1947" s="1" t="s">
        <v>25</v>
      </c>
      <c r="AU1947" s="1" t="s">
        <v>25</v>
      </c>
      <c r="AV1947" s="1" t="s">
        <v>25</v>
      </c>
      <c r="AY1947" s="1" t="s">
        <v>25</v>
      </c>
      <c r="AZ1947" s="1" t="s">
        <v>25</v>
      </c>
      <c r="BA1947" s="1" t="s">
        <v>25</v>
      </c>
      <c r="BB1947" s="1" t="s">
        <v>25</v>
      </c>
      <c r="BC1947" s="1" t="s">
        <v>25</v>
      </c>
      <c r="BD1947" s="1"/>
      <c r="BE1947" s="1"/>
      <c r="BF1947" s="1"/>
      <c r="BG1947" s="1"/>
      <c r="BH1947" s="1"/>
      <c r="BI1947" s="1"/>
      <c r="BJ1947" s="1"/>
      <c r="BL1947" s="1" t="s">
        <v>25</v>
      </c>
    </row>
    <row r="1948" ht="15.75" customHeight="1">
      <c r="A1948" s="1"/>
      <c r="B1948" s="1"/>
      <c r="C1948" s="1"/>
      <c r="D1948" s="1" t="s">
        <v>25</v>
      </c>
      <c r="E1948" s="1" t="s">
        <v>25</v>
      </c>
      <c r="F1948" s="1" t="s">
        <v>25</v>
      </c>
      <c r="G1948" s="1" t="s">
        <v>25</v>
      </c>
      <c r="H1948" s="1" t="s">
        <v>25</v>
      </c>
      <c r="M1948" s="1"/>
      <c r="N1948" s="1"/>
      <c r="O1948" s="1"/>
      <c r="P1948" s="1"/>
      <c r="Q1948" s="1"/>
      <c r="S1948" s="1" t="s">
        <v>25</v>
      </c>
      <c r="T1948" s="1" t="s">
        <v>25</v>
      </c>
      <c r="U1948" s="1" t="s">
        <v>25</v>
      </c>
      <c r="V1948" s="1" t="s">
        <v>25</v>
      </c>
      <c r="W1948" s="1" t="s">
        <v>25</v>
      </c>
      <c r="Y1948" s="1" t="str">
        <f>IFERROR(__xludf.DUMMYFUNCTION("UNIQUE(S1948:W1948, TRUE)"),"")</f>
        <v/>
      </c>
      <c r="AE1948" s="1" t="str">
        <f t="shared" ref="AE1948:AI1948" si="1948">IF($A1948&lt;&gt;"", COUNTIF($D1948:$H1948, "=" &amp; Y1948),"")</f>
        <v/>
      </c>
      <c r="AF1948" s="1" t="str">
        <f t="shared" si="1948"/>
        <v/>
      </c>
      <c r="AG1948" s="1" t="str">
        <f t="shared" si="1948"/>
        <v/>
      </c>
      <c r="AH1948" s="1" t="str">
        <f t="shared" si="1948"/>
        <v/>
      </c>
      <c r="AI1948" s="1" t="str">
        <f t="shared" si="1948"/>
        <v/>
      </c>
      <c r="AJ1948" s="1" t="str">
        <f t="shared" si="3"/>
        <v/>
      </c>
      <c r="AL1948" s="1" t="str">
        <f>IFERROR(__xludf.DUMMYFUNCTION("IFERROR(TRANSPOSE(SORT(TRANSPOSE(FILTER(AE1948:AI1948, AE1948:AI1948&lt;&gt;0)),1, FALSE)))"),"")</f>
        <v/>
      </c>
      <c r="AM1948" s="1" t="str">
        <f>IFERROR(__xludf.DUMMYFUNCTION("""COMPUTED_VALUE"""),"")</f>
        <v/>
      </c>
      <c r="AN1948" s="1" t="str">
        <f>IFERROR(__xludf.DUMMYFUNCTION("""COMPUTED_VALUE"""),"")</f>
        <v/>
      </c>
      <c r="AO1948" s="1" t="str">
        <f>IFERROR(__xludf.DUMMYFUNCTION("""COMPUTED_VALUE"""),"")</f>
        <v/>
      </c>
      <c r="AP1948" s="1" t="str">
        <f>IFERROR(__xludf.DUMMYFUNCTION("""COMPUTED_VALUE"""),"")</f>
        <v/>
      </c>
      <c r="AR1948" s="1" t="s">
        <v>25</v>
      </c>
      <c r="AS1948" s="1" t="s">
        <v>25</v>
      </c>
      <c r="AT1948" s="1" t="s">
        <v>25</v>
      </c>
      <c r="AU1948" s="1" t="s">
        <v>25</v>
      </c>
      <c r="AV1948" s="1" t="s">
        <v>25</v>
      </c>
      <c r="AY1948" s="1" t="s">
        <v>25</v>
      </c>
      <c r="AZ1948" s="1" t="s">
        <v>25</v>
      </c>
      <c r="BA1948" s="1" t="s">
        <v>25</v>
      </c>
      <c r="BB1948" s="1" t="s">
        <v>25</v>
      </c>
      <c r="BC1948" s="1" t="s">
        <v>25</v>
      </c>
      <c r="BD1948" s="1"/>
      <c r="BE1948" s="1"/>
      <c r="BF1948" s="1"/>
      <c r="BG1948" s="1"/>
      <c r="BH1948" s="1"/>
      <c r="BI1948" s="1"/>
      <c r="BJ1948" s="1"/>
      <c r="BL1948" s="1" t="s">
        <v>25</v>
      </c>
    </row>
    <row r="1949" ht="15.75" customHeight="1">
      <c r="A1949" s="1"/>
      <c r="B1949" s="1"/>
      <c r="C1949" s="1"/>
      <c r="D1949" s="1" t="s">
        <v>25</v>
      </c>
      <c r="E1949" s="1" t="s">
        <v>25</v>
      </c>
      <c r="F1949" s="1" t="s">
        <v>25</v>
      </c>
      <c r="G1949" s="1" t="s">
        <v>25</v>
      </c>
      <c r="H1949" s="1" t="s">
        <v>25</v>
      </c>
      <c r="M1949" s="1"/>
      <c r="N1949" s="1"/>
      <c r="O1949" s="1"/>
      <c r="P1949" s="1"/>
      <c r="Q1949" s="1"/>
      <c r="S1949" s="1" t="s">
        <v>25</v>
      </c>
      <c r="T1949" s="1" t="s">
        <v>25</v>
      </c>
      <c r="U1949" s="1" t="s">
        <v>25</v>
      </c>
      <c r="V1949" s="1" t="s">
        <v>25</v>
      </c>
      <c r="W1949" s="1" t="s">
        <v>25</v>
      </c>
      <c r="Y1949" s="1" t="str">
        <f>IFERROR(__xludf.DUMMYFUNCTION("UNIQUE(S1949:W1949, TRUE)"),"")</f>
        <v/>
      </c>
      <c r="AE1949" s="1" t="str">
        <f t="shared" ref="AE1949:AI1949" si="1949">IF($A1949&lt;&gt;"", COUNTIF($D1949:$H1949, "=" &amp; Y1949),"")</f>
        <v/>
      </c>
      <c r="AF1949" s="1" t="str">
        <f t="shared" si="1949"/>
        <v/>
      </c>
      <c r="AG1949" s="1" t="str">
        <f t="shared" si="1949"/>
        <v/>
      </c>
      <c r="AH1949" s="1" t="str">
        <f t="shared" si="1949"/>
        <v/>
      </c>
      <c r="AI1949" s="1" t="str">
        <f t="shared" si="1949"/>
        <v/>
      </c>
      <c r="AJ1949" s="1" t="str">
        <f t="shared" si="3"/>
        <v/>
      </c>
      <c r="AL1949" s="1" t="str">
        <f>IFERROR(__xludf.DUMMYFUNCTION("IFERROR(TRANSPOSE(SORT(TRANSPOSE(FILTER(AE1949:AI1949, AE1949:AI1949&lt;&gt;0)),1, FALSE)))"),"")</f>
        <v/>
      </c>
      <c r="AM1949" s="1" t="str">
        <f>IFERROR(__xludf.DUMMYFUNCTION("""COMPUTED_VALUE"""),"")</f>
        <v/>
      </c>
      <c r="AN1949" s="1" t="str">
        <f>IFERROR(__xludf.DUMMYFUNCTION("""COMPUTED_VALUE"""),"")</f>
        <v/>
      </c>
      <c r="AO1949" s="1" t="str">
        <f>IFERROR(__xludf.DUMMYFUNCTION("""COMPUTED_VALUE"""),"")</f>
        <v/>
      </c>
      <c r="AP1949" s="1" t="str">
        <f>IFERROR(__xludf.DUMMYFUNCTION("""COMPUTED_VALUE"""),"")</f>
        <v/>
      </c>
      <c r="AR1949" s="1" t="s">
        <v>25</v>
      </c>
      <c r="AS1949" s="1" t="s">
        <v>25</v>
      </c>
      <c r="AT1949" s="1" t="s">
        <v>25</v>
      </c>
      <c r="AU1949" s="1" t="s">
        <v>25</v>
      </c>
      <c r="AV1949" s="1" t="s">
        <v>25</v>
      </c>
      <c r="AY1949" s="1" t="s">
        <v>25</v>
      </c>
      <c r="AZ1949" s="1" t="s">
        <v>25</v>
      </c>
      <c r="BA1949" s="1" t="s">
        <v>25</v>
      </c>
      <c r="BB1949" s="1" t="s">
        <v>25</v>
      </c>
      <c r="BC1949" s="1" t="s">
        <v>25</v>
      </c>
      <c r="BD1949" s="1"/>
      <c r="BE1949" s="1"/>
      <c r="BF1949" s="1"/>
      <c r="BG1949" s="1"/>
      <c r="BH1949" s="1"/>
      <c r="BI1949" s="1"/>
      <c r="BJ1949" s="1"/>
      <c r="BL1949" s="1" t="s">
        <v>25</v>
      </c>
    </row>
    <row r="1950" ht="15.75" customHeight="1">
      <c r="A1950" s="1"/>
      <c r="B1950" s="1"/>
      <c r="C1950" s="1"/>
      <c r="D1950" s="1" t="s">
        <v>25</v>
      </c>
      <c r="E1950" s="1" t="s">
        <v>25</v>
      </c>
      <c r="F1950" s="1" t="s">
        <v>25</v>
      </c>
      <c r="G1950" s="1" t="s">
        <v>25</v>
      </c>
      <c r="H1950" s="1" t="s">
        <v>25</v>
      </c>
      <c r="M1950" s="1"/>
      <c r="N1950" s="1"/>
      <c r="O1950" s="1"/>
      <c r="P1950" s="1"/>
      <c r="Q1950" s="1"/>
      <c r="S1950" s="1" t="s">
        <v>25</v>
      </c>
      <c r="T1950" s="1" t="s">
        <v>25</v>
      </c>
      <c r="U1950" s="1" t="s">
        <v>25</v>
      </c>
      <c r="V1950" s="1" t="s">
        <v>25</v>
      </c>
      <c r="W1950" s="1" t="s">
        <v>25</v>
      </c>
      <c r="Y1950" s="1" t="str">
        <f>IFERROR(__xludf.DUMMYFUNCTION("UNIQUE(S1950:W1950, TRUE)"),"")</f>
        <v/>
      </c>
      <c r="AE1950" s="1" t="str">
        <f t="shared" ref="AE1950:AI1950" si="1950">IF($A1950&lt;&gt;"", COUNTIF($D1950:$H1950, "=" &amp; Y1950),"")</f>
        <v/>
      </c>
      <c r="AF1950" s="1" t="str">
        <f t="shared" si="1950"/>
        <v/>
      </c>
      <c r="AG1950" s="1" t="str">
        <f t="shared" si="1950"/>
        <v/>
      </c>
      <c r="AH1950" s="1" t="str">
        <f t="shared" si="1950"/>
        <v/>
      </c>
      <c r="AI1950" s="1" t="str">
        <f t="shared" si="1950"/>
        <v/>
      </c>
      <c r="AJ1950" s="1" t="str">
        <f t="shared" si="3"/>
        <v/>
      </c>
      <c r="AL1950" s="1" t="str">
        <f>IFERROR(__xludf.DUMMYFUNCTION("IFERROR(TRANSPOSE(SORT(TRANSPOSE(FILTER(AE1950:AI1950, AE1950:AI1950&lt;&gt;0)),1, FALSE)))"),"")</f>
        <v/>
      </c>
      <c r="AM1950" s="1" t="str">
        <f>IFERROR(__xludf.DUMMYFUNCTION("""COMPUTED_VALUE"""),"")</f>
        <v/>
      </c>
      <c r="AN1950" s="1" t="str">
        <f>IFERROR(__xludf.DUMMYFUNCTION("""COMPUTED_VALUE"""),"")</f>
        <v/>
      </c>
      <c r="AO1950" s="1" t="str">
        <f>IFERROR(__xludf.DUMMYFUNCTION("""COMPUTED_VALUE"""),"")</f>
        <v/>
      </c>
      <c r="AP1950" s="1" t="str">
        <f>IFERROR(__xludf.DUMMYFUNCTION("""COMPUTED_VALUE"""),"")</f>
        <v/>
      </c>
      <c r="AR1950" s="1" t="s">
        <v>25</v>
      </c>
      <c r="AS1950" s="1" t="s">
        <v>25</v>
      </c>
      <c r="AT1950" s="1" t="s">
        <v>25</v>
      </c>
      <c r="AU1950" s="1" t="s">
        <v>25</v>
      </c>
      <c r="AV1950" s="1" t="s">
        <v>25</v>
      </c>
      <c r="AY1950" s="1" t="s">
        <v>25</v>
      </c>
      <c r="AZ1950" s="1" t="s">
        <v>25</v>
      </c>
      <c r="BA1950" s="1" t="s">
        <v>25</v>
      </c>
      <c r="BB1950" s="1" t="s">
        <v>25</v>
      </c>
      <c r="BC1950" s="1" t="s">
        <v>25</v>
      </c>
      <c r="BD1950" s="1"/>
      <c r="BE1950" s="1"/>
      <c r="BF1950" s="1"/>
      <c r="BG1950" s="1"/>
      <c r="BH1950" s="1"/>
      <c r="BI1950" s="1"/>
      <c r="BJ1950" s="1"/>
      <c r="BL1950" s="1" t="s">
        <v>25</v>
      </c>
    </row>
    <row r="1951" ht="15.75" customHeight="1">
      <c r="A1951" s="1"/>
      <c r="B1951" s="1"/>
      <c r="C1951" s="1"/>
      <c r="D1951" s="1" t="s">
        <v>25</v>
      </c>
      <c r="E1951" s="1" t="s">
        <v>25</v>
      </c>
      <c r="F1951" s="1" t="s">
        <v>25</v>
      </c>
      <c r="G1951" s="1" t="s">
        <v>25</v>
      </c>
      <c r="H1951" s="1" t="s">
        <v>25</v>
      </c>
      <c r="M1951" s="1"/>
      <c r="N1951" s="1"/>
      <c r="O1951" s="1"/>
      <c r="P1951" s="1"/>
      <c r="Q1951" s="1"/>
      <c r="S1951" s="1" t="s">
        <v>25</v>
      </c>
      <c r="T1951" s="1" t="s">
        <v>25</v>
      </c>
      <c r="U1951" s="1" t="s">
        <v>25</v>
      </c>
      <c r="V1951" s="1" t="s">
        <v>25</v>
      </c>
      <c r="W1951" s="1" t="s">
        <v>25</v>
      </c>
      <c r="Y1951" s="1" t="str">
        <f>IFERROR(__xludf.DUMMYFUNCTION("UNIQUE(S1951:W1951, TRUE)"),"")</f>
        <v/>
      </c>
      <c r="AE1951" s="1" t="str">
        <f t="shared" ref="AE1951:AI1951" si="1951">IF($A1951&lt;&gt;"", COUNTIF($D1951:$H1951, "=" &amp; Y1951),"")</f>
        <v/>
      </c>
      <c r="AF1951" s="1" t="str">
        <f t="shared" si="1951"/>
        <v/>
      </c>
      <c r="AG1951" s="1" t="str">
        <f t="shared" si="1951"/>
        <v/>
      </c>
      <c r="AH1951" s="1" t="str">
        <f t="shared" si="1951"/>
        <v/>
      </c>
      <c r="AI1951" s="1" t="str">
        <f t="shared" si="1951"/>
        <v/>
      </c>
      <c r="AJ1951" s="1" t="str">
        <f t="shared" si="3"/>
        <v/>
      </c>
      <c r="AL1951" s="1" t="str">
        <f>IFERROR(__xludf.DUMMYFUNCTION("IFERROR(TRANSPOSE(SORT(TRANSPOSE(FILTER(AE1951:AI1951, AE1951:AI1951&lt;&gt;0)),1, FALSE)))"),"")</f>
        <v/>
      </c>
      <c r="AM1951" s="1" t="str">
        <f>IFERROR(__xludf.DUMMYFUNCTION("""COMPUTED_VALUE"""),"")</f>
        <v/>
      </c>
      <c r="AN1951" s="1" t="str">
        <f>IFERROR(__xludf.DUMMYFUNCTION("""COMPUTED_VALUE"""),"")</f>
        <v/>
      </c>
      <c r="AO1951" s="1" t="str">
        <f>IFERROR(__xludf.DUMMYFUNCTION("""COMPUTED_VALUE"""),"")</f>
        <v/>
      </c>
      <c r="AP1951" s="1" t="str">
        <f>IFERROR(__xludf.DUMMYFUNCTION("""COMPUTED_VALUE"""),"")</f>
        <v/>
      </c>
      <c r="AR1951" s="1" t="s">
        <v>25</v>
      </c>
      <c r="AS1951" s="1" t="s">
        <v>25</v>
      </c>
      <c r="AT1951" s="1" t="s">
        <v>25</v>
      </c>
      <c r="AU1951" s="1" t="s">
        <v>25</v>
      </c>
      <c r="AV1951" s="1" t="s">
        <v>25</v>
      </c>
      <c r="AY1951" s="1" t="s">
        <v>25</v>
      </c>
      <c r="AZ1951" s="1" t="s">
        <v>25</v>
      </c>
      <c r="BA1951" s="1" t="s">
        <v>25</v>
      </c>
      <c r="BB1951" s="1" t="s">
        <v>25</v>
      </c>
      <c r="BC1951" s="1" t="s">
        <v>25</v>
      </c>
      <c r="BD1951" s="1"/>
      <c r="BE1951" s="1"/>
      <c r="BF1951" s="1"/>
      <c r="BG1951" s="1"/>
      <c r="BH1951" s="1"/>
      <c r="BI1951" s="1"/>
      <c r="BJ1951" s="1"/>
      <c r="BL1951" s="1" t="s">
        <v>25</v>
      </c>
    </row>
    <row r="1952" ht="15.75" customHeight="1">
      <c r="A1952" s="1"/>
      <c r="B1952" s="1"/>
      <c r="C1952" s="1"/>
      <c r="D1952" s="1" t="s">
        <v>25</v>
      </c>
      <c r="E1952" s="1" t="s">
        <v>25</v>
      </c>
      <c r="F1952" s="1" t="s">
        <v>25</v>
      </c>
      <c r="G1952" s="1" t="s">
        <v>25</v>
      </c>
      <c r="H1952" s="1" t="s">
        <v>25</v>
      </c>
      <c r="M1952" s="1"/>
      <c r="N1952" s="1"/>
      <c r="O1952" s="1"/>
      <c r="P1952" s="1"/>
      <c r="Q1952" s="1"/>
      <c r="S1952" s="1" t="s">
        <v>25</v>
      </c>
      <c r="T1952" s="1" t="s">
        <v>25</v>
      </c>
      <c r="U1952" s="1" t="s">
        <v>25</v>
      </c>
      <c r="V1952" s="1" t="s">
        <v>25</v>
      </c>
      <c r="W1952" s="1" t="s">
        <v>25</v>
      </c>
      <c r="Y1952" s="1" t="str">
        <f>IFERROR(__xludf.DUMMYFUNCTION("UNIQUE(S1952:W1952, TRUE)"),"")</f>
        <v/>
      </c>
      <c r="AE1952" s="1" t="str">
        <f t="shared" ref="AE1952:AI1952" si="1952">IF($A1952&lt;&gt;"", COUNTIF($D1952:$H1952, "=" &amp; Y1952),"")</f>
        <v/>
      </c>
      <c r="AF1952" s="1" t="str">
        <f t="shared" si="1952"/>
        <v/>
      </c>
      <c r="AG1952" s="1" t="str">
        <f t="shared" si="1952"/>
        <v/>
      </c>
      <c r="AH1952" s="1" t="str">
        <f t="shared" si="1952"/>
        <v/>
      </c>
      <c r="AI1952" s="1" t="str">
        <f t="shared" si="1952"/>
        <v/>
      </c>
      <c r="AJ1952" s="1" t="str">
        <f t="shared" si="3"/>
        <v/>
      </c>
      <c r="AL1952" s="1" t="str">
        <f>IFERROR(__xludf.DUMMYFUNCTION("IFERROR(TRANSPOSE(SORT(TRANSPOSE(FILTER(AE1952:AI1952, AE1952:AI1952&lt;&gt;0)),1, FALSE)))"),"")</f>
        <v/>
      </c>
      <c r="AM1952" s="1" t="str">
        <f>IFERROR(__xludf.DUMMYFUNCTION("""COMPUTED_VALUE"""),"")</f>
        <v/>
      </c>
      <c r="AN1952" s="1" t="str">
        <f>IFERROR(__xludf.DUMMYFUNCTION("""COMPUTED_VALUE"""),"")</f>
        <v/>
      </c>
      <c r="AO1952" s="1" t="str">
        <f>IFERROR(__xludf.DUMMYFUNCTION("""COMPUTED_VALUE"""),"")</f>
        <v/>
      </c>
      <c r="AP1952" s="1" t="str">
        <f>IFERROR(__xludf.DUMMYFUNCTION("""COMPUTED_VALUE"""),"")</f>
        <v/>
      </c>
      <c r="AR1952" s="1" t="s">
        <v>25</v>
      </c>
      <c r="AS1952" s="1" t="s">
        <v>25</v>
      </c>
      <c r="AT1952" s="1" t="s">
        <v>25</v>
      </c>
      <c r="AU1952" s="1" t="s">
        <v>25</v>
      </c>
      <c r="AV1952" s="1" t="s">
        <v>25</v>
      </c>
      <c r="AY1952" s="1" t="s">
        <v>25</v>
      </c>
      <c r="AZ1952" s="1" t="s">
        <v>25</v>
      </c>
      <c r="BA1952" s="1" t="s">
        <v>25</v>
      </c>
      <c r="BB1952" s="1" t="s">
        <v>25</v>
      </c>
      <c r="BC1952" s="1" t="s">
        <v>25</v>
      </c>
      <c r="BD1952" s="1"/>
      <c r="BE1952" s="1"/>
      <c r="BF1952" s="1"/>
      <c r="BG1952" s="1"/>
      <c r="BH1952" s="1"/>
      <c r="BI1952" s="1"/>
      <c r="BJ1952" s="1"/>
      <c r="BL1952" s="1" t="s">
        <v>25</v>
      </c>
    </row>
    <row r="1953" ht="15.75" customHeight="1">
      <c r="A1953" s="1"/>
      <c r="B1953" s="1"/>
      <c r="C1953" s="1"/>
      <c r="D1953" s="1" t="s">
        <v>25</v>
      </c>
      <c r="E1953" s="1" t="s">
        <v>25</v>
      </c>
      <c r="F1953" s="1" t="s">
        <v>25</v>
      </c>
      <c r="G1953" s="1" t="s">
        <v>25</v>
      </c>
      <c r="H1953" s="1" t="s">
        <v>25</v>
      </c>
      <c r="M1953" s="1"/>
      <c r="N1953" s="1"/>
      <c r="O1953" s="1"/>
      <c r="P1953" s="1"/>
      <c r="Q1953" s="1"/>
      <c r="S1953" s="1" t="s">
        <v>25</v>
      </c>
      <c r="T1953" s="1" t="s">
        <v>25</v>
      </c>
      <c r="U1953" s="1" t="s">
        <v>25</v>
      </c>
      <c r="V1953" s="1" t="s">
        <v>25</v>
      </c>
      <c r="W1953" s="1" t="s">
        <v>25</v>
      </c>
      <c r="Y1953" s="1" t="str">
        <f>IFERROR(__xludf.DUMMYFUNCTION("UNIQUE(S1953:W1953, TRUE)"),"")</f>
        <v/>
      </c>
      <c r="AE1953" s="1" t="str">
        <f t="shared" ref="AE1953:AI1953" si="1953">IF($A1953&lt;&gt;"", COUNTIF($D1953:$H1953, "=" &amp; Y1953),"")</f>
        <v/>
      </c>
      <c r="AF1953" s="1" t="str">
        <f t="shared" si="1953"/>
        <v/>
      </c>
      <c r="AG1953" s="1" t="str">
        <f t="shared" si="1953"/>
        <v/>
      </c>
      <c r="AH1953" s="1" t="str">
        <f t="shared" si="1953"/>
        <v/>
      </c>
      <c r="AI1953" s="1" t="str">
        <f t="shared" si="1953"/>
        <v/>
      </c>
      <c r="AJ1953" s="1" t="str">
        <f t="shared" si="3"/>
        <v/>
      </c>
      <c r="AL1953" s="1" t="str">
        <f>IFERROR(__xludf.DUMMYFUNCTION("IFERROR(TRANSPOSE(SORT(TRANSPOSE(FILTER(AE1953:AI1953, AE1953:AI1953&lt;&gt;0)),1, FALSE)))"),"")</f>
        <v/>
      </c>
      <c r="AM1953" s="1" t="str">
        <f>IFERROR(__xludf.DUMMYFUNCTION("""COMPUTED_VALUE"""),"")</f>
        <v/>
      </c>
      <c r="AN1953" s="1" t="str">
        <f>IFERROR(__xludf.DUMMYFUNCTION("""COMPUTED_VALUE"""),"")</f>
        <v/>
      </c>
      <c r="AO1953" s="1" t="str">
        <f>IFERROR(__xludf.DUMMYFUNCTION("""COMPUTED_VALUE"""),"")</f>
        <v/>
      </c>
      <c r="AP1953" s="1" t="str">
        <f>IFERROR(__xludf.DUMMYFUNCTION("""COMPUTED_VALUE"""),"")</f>
        <v/>
      </c>
      <c r="AR1953" s="1" t="s">
        <v>25</v>
      </c>
      <c r="AS1953" s="1" t="s">
        <v>25</v>
      </c>
      <c r="AT1953" s="1" t="s">
        <v>25</v>
      </c>
      <c r="AU1953" s="1" t="s">
        <v>25</v>
      </c>
      <c r="AV1953" s="1" t="s">
        <v>25</v>
      </c>
      <c r="AY1953" s="1" t="s">
        <v>25</v>
      </c>
      <c r="AZ1953" s="1" t="s">
        <v>25</v>
      </c>
      <c r="BA1953" s="1" t="s">
        <v>25</v>
      </c>
      <c r="BB1953" s="1" t="s">
        <v>25</v>
      </c>
      <c r="BC1953" s="1" t="s">
        <v>25</v>
      </c>
      <c r="BD1953" s="1"/>
      <c r="BE1953" s="1"/>
      <c r="BF1953" s="1"/>
      <c r="BG1953" s="1"/>
      <c r="BH1953" s="1"/>
      <c r="BI1953" s="1"/>
      <c r="BJ1953" s="1"/>
      <c r="BL1953" s="1" t="s">
        <v>25</v>
      </c>
    </row>
    <row r="1954" ht="15.75" customHeight="1">
      <c r="A1954" s="1"/>
      <c r="B1954" s="1"/>
      <c r="C1954" s="1"/>
      <c r="D1954" s="1" t="s">
        <v>25</v>
      </c>
      <c r="E1954" s="1" t="s">
        <v>25</v>
      </c>
      <c r="F1954" s="1" t="s">
        <v>25</v>
      </c>
      <c r="G1954" s="1" t="s">
        <v>25</v>
      </c>
      <c r="H1954" s="1" t="s">
        <v>25</v>
      </c>
      <c r="M1954" s="1"/>
      <c r="N1954" s="1"/>
      <c r="O1954" s="1"/>
      <c r="P1954" s="1"/>
      <c r="Q1954" s="1"/>
      <c r="S1954" s="1" t="s">
        <v>25</v>
      </c>
      <c r="T1954" s="1" t="s">
        <v>25</v>
      </c>
      <c r="U1954" s="1" t="s">
        <v>25</v>
      </c>
      <c r="V1954" s="1" t="s">
        <v>25</v>
      </c>
      <c r="W1954" s="1" t="s">
        <v>25</v>
      </c>
      <c r="Y1954" s="1" t="str">
        <f>IFERROR(__xludf.DUMMYFUNCTION("UNIQUE(S1954:W1954, TRUE)"),"")</f>
        <v/>
      </c>
      <c r="AE1954" s="1" t="str">
        <f t="shared" ref="AE1954:AI1954" si="1954">IF($A1954&lt;&gt;"", COUNTIF($D1954:$H1954, "=" &amp; Y1954),"")</f>
        <v/>
      </c>
      <c r="AF1954" s="1" t="str">
        <f t="shared" si="1954"/>
        <v/>
      </c>
      <c r="AG1954" s="1" t="str">
        <f t="shared" si="1954"/>
        <v/>
      </c>
      <c r="AH1954" s="1" t="str">
        <f t="shared" si="1954"/>
        <v/>
      </c>
      <c r="AI1954" s="1" t="str">
        <f t="shared" si="1954"/>
        <v/>
      </c>
      <c r="AJ1954" s="1" t="str">
        <f t="shared" si="3"/>
        <v/>
      </c>
      <c r="AL1954" s="1" t="str">
        <f>IFERROR(__xludf.DUMMYFUNCTION("IFERROR(TRANSPOSE(SORT(TRANSPOSE(FILTER(AE1954:AI1954, AE1954:AI1954&lt;&gt;0)),1, FALSE)))"),"")</f>
        <v/>
      </c>
      <c r="AM1954" s="1" t="str">
        <f>IFERROR(__xludf.DUMMYFUNCTION("""COMPUTED_VALUE"""),"")</f>
        <v/>
      </c>
      <c r="AN1954" s="1" t="str">
        <f>IFERROR(__xludf.DUMMYFUNCTION("""COMPUTED_VALUE"""),"")</f>
        <v/>
      </c>
      <c r="AO1954" s="1" t="str">
        <f>IFERROR(__xludf.DUMMYFUNCTION("""COMPUTED_VALUE"""),"")</f>
        <v/>
      </c>
      <c r="AP1954" s="1" t="str">
        <f>IFERROR(__xludf.DUMMYFUNCTION("""COMPUTED_VALUE"""),"")</f>
        <v/>
      </c>
      <c r="AR1954" s="1" t="s">
        <v>25</v>
      </c>
      <c r="AS1954" s="1" t="s">
        <v>25</v>
      </c>
      <c r="AT1954" s="1" t="s">
        <v>25</v>
      </c>
      <c r="AU1954" s="1" t="s">
        <v>25</v>
      </c>
      <c r="AV1954" s="1" t="s">
        <v>25</v>
      </c>
      <c r="AY1954" s="1" t="s">
        <v>25</v>
      </c>
      <c r="AZ1954" s="1" t="s">
        <v>25</v>
      </c>
      <c r="BA1954" s="1" t="s">
        <v>25</v>
      </c>
      <c r="BB1954" s="1" t="s">
        <v>25</v>
      </c>
      <c r="BC1954" s="1" t="s">
        <v>25</v>
      </c>
      <c r="BD1954" s="1"/>
      <c r="BE1954" s="1"/>
      <c r="BF1954" s="1"/>
      <c r="BG1954" s="1"/>
      <c r="BH1954" s="1"/>
      <c r="BI1954" s="1"/>
      <c r="BJ1954" s="1"/>
      <c r="BL1954" s="1" t="s">
        <v>25</v>
      </c>
    </row>
    <row r="1955" ht="15.75" customHeight="1">
      <c r="A1955" s="1"/>
      <c r="B1955" s="1"/>
      <c r="C1955" s="1"/>
      <c r="D1955" s="1" t="s">
        <v>25</v>
      </c>
      <c r="E1955" s="1" t="s">
        <v>25</v>
      </c>
      <c r="F1955" s="1" t="s">
        <v>25</v>
      </c>
      <c r="G1955" s="1" t="s">
        <v>25</v>
      </c>
      <c r="H1955" s="1" t="s">
        <v>25</v>
      </c>
      <c r="M1955" s="1"/>
      <c r="N1955" s="1"/>
      <c r="O1955" s="1"/>
      <c r="P1955" s="1"/>
      <c r="Q1955" s="1"/>
      <c r="S1955" s="1" t="s">
        <v>25</v>
      </c>
      <c r="T1955" s="1" t="s">
        <v>25</v>
      </c>
      <c r="U1955" s="1" t="s">
        <v>25</v>
      </c>
      <c r="V1955" s="1" t="s">
        <v>25</v>
      </c>
      <c r="W1955" s="1" t="s">
        <v>25</v>
      </c>
      <c r="Y1955" s="1" t="str">
        <f>IFERROR(__xludf.DUMMYFUNCTION("UNIQUE(S1955:W1955, TRUE)"),"")</f>
        <v/>
      </c>
      <c r="AE1955" s="1" t="str">
        <f t="shared" ref="AE1955:AI1955" si="1955">IF($A1955&lt;&gt;"", COUNTIF($D1955:$H1955, "=" &amp; Y1955),"")</f>
        <v/>
      </c>
      <c r="AF1955" s="1" t="str">
        <f t="shared" si="1955"/>
        <v/>
      </c>
      <c r="AG1955" s="1" t="str">
        <f t="shared" si="1955"/>
        <v/>
      </c>
      <c r="AH1955" s="1" t="str">
        <f t="shared" si="1955"/>
        <v/>
      </c>
      <c r="AI1955" s="1" t="str">
        <f t="shared" si="1955"/>
        <v/>
      </c>
      <c r="AJ1955" s="1" t="str">
        <f t="shared" si="3"/>
        <v/>
      </c>
      <c r="AL1955" s="1" t="str">
        <f>IFERROR(__xludf.DUMMYFUNCTION("IFERROR(TRANSPOSE(SORT(TRANSPOSE(FILTER(AE1955:AI1955, AE1955:AI1955&lt;&gt;0)),1, FALSE)))"),"")</f>
        <v/>
      </c>
      <c r="AM1955" s="1" t="str">
        <f>IFERROR(__xludf.DUMMYFUNCTION("""COMPUTED_VALUE"""),"")</f>
        <v/>
      </c>
      <c r="AN1955" s="1" t="str">
        <f>IFERROR(__xludf.DUMMYFUNCTION("""COMPUTED_VALUE"""),"")</f>
        <v/>
      </c>
      <c r="AO1955" s="1" t="str">
        <f>IFERROR(__xludf.DUMMYFUNCTION("""COMPUTED_VALUE"""),"")</f>
        <v/>
      </c>
      <c r="AP1955" s="1" t="str">
        <f>IFERROR(__xludf.DUMMYFUNCTION("""COMPUTED_VALUE"""),"")</f>
        <v/>
      </c>
      <c r="AR1955" s="1" t="s">
        <v>25</v>
      </c>
      <c r="AS1955" s="1" t="s">
        <v>25</v>
      </c>
      <c r="AT1955" s="1" t="s">
        <v>25</v>
      </c>
      <c r="AU1955" s="1" t="s">
        <v>25</v>
      </c>
      <c r="AV1955" s="1" t="s">
        <v>25</v>
      </c>
      <c r="AY1955" s="1" t="s">
        <v>25</v>
      </c>
      <c r="AZ1955" s="1" t="s">
        <v>25</v>
      </c>
      <c r="BA1955" s="1" t="s">
        <v>25</v>
      </c>
      <c r="BB1955" s="1" t="s">
        <v>25</v>
      </c>
      <c r="BC1955" s="1" t="s">
        <v>25</v>
      </c>
      <c r="BD1955" s="1"/>
      <c r="BE1955" s="1"/>
      <c r="BF1955" s="1"/>
      <c r="BG1955" s="1"/>
      <c r="BH1955" s="1"/>
      <c r="BI1955" s="1"/>
      <c r="BJ1955" s="1"/>
      <c r="BL1955" s="1" t="s">
        <v>25</v>
      </c>
    </row>
    <row r="1956" ht="15.75" customHeight="1">
      <c r="A1956" s="1"/>
      <c r="B1956" s="1"/>
      <c r="C1956" s="1"/>
      <c r="D1956" s="1" t="s">
        <v>25</v>
      </c>
      <c r="E1956" s="1" t="s">
        <v>25</v>
      </c>
      <c r="F1956" s="1" t="s">
        <v>25</v>
      </c>
      <c r="G1956" s="1" t="s">
        <v>25</v>
      </c>
      <c r="H1956" s="1" t="s">
        <v>25</v>
      </c>
      <c r="M1956" s="1"/>
      <c r="N1956" s="1"/>
      <c r="O1956" s="1"/>
      <c r="P1956" s="1"/>
      <c r="Q1956" s="1"/>
      <c r="S1956" s="1" t="s">
        <v>25</v>
      </c>
      <c r="T1956" s="1" t="s">
        <v>25</v>
      </c>
      <c r="U1956" s="1" t="s">
        <v>25</v>
      </c>
      <c r="V1956" s="1" t="s">
        <v>25</v>
      </c>
      <c r="W1956" s="1" t="s">
        <v>25</v>
      </c>
      <c r="Y1956" s="1" t="str">
        <f>IFERROR(__xludf.DUMMYFUNCTION("UNIQUE(S1956:W1956, TRUE)"),"")</f>
        <v/>
      </c>
      <c r="AE1956" s="1" t="str">
        <f t="shared" ref="AE1956:AI1956" si="1956">IF($A1956&lt;&gt;"", COUNTIF($D1956:$H1956, "=" &amp; Y1956),"")</f>
        <v/>
      </c>
      <c r="AF1956" s="1" t="str">
        <f t="shared" si="1956"/>
        <v/>
      </c>
      <c r="AG1956" s="1" t="str">
        <f t="shared" si="1956"/>
        <v/>
      </c>
      <c r="AH1956" s="1" t="str">
        <f t="shared" si="1956"/>
        <v/>
      </c>
      <c r="AI1956" s="1" t="str">
        <f t="shared" si="1956"/>
        <v/>
      </c>
      <c r="AJ1956" s="1" t="str">
        <f t="shared" si="3"/>
        <v/>
      </c>
      <c r="AL1956" s="1" t="str">
        <f>IFERROR(__xludf.DUMMYFUNCTION("IFERROR(TRANSPOSE(SORT(TRANSPOSE(FILTER(AE1956:AI1956, AE1956:AI1956&lt;&gt;0)),1, FALSE)))"),"")</f>
        <v/>
      </c>
      <c r="AM1956" s="1" t="str">
        <f>IFERROR(__xludf.DUMMYFUNCTION("""COMPUTED_VALUE"""),"")</f>
        <v/>
      </c>
      <c r="AN1956" s="1" t="str">
        <f>IFERROR(__xludf.DUMMYFUNCTION("""COMPUTED_VALUE"""),"")</f>
        <v/>
      </c>
      <c r="AO1956" s="1" t="str">
        <f>IFERROR(__xludf.DUMMYFUNCTION("""COMPUTED_VALUE"""),"")</f>
        <v/>
      </c>
      <c r="AP1956" s="1" t="str">
        <f>IFERROR(__xludf.DUMMYFUNCTION("""COMPUTED_VALUE"""),"")</f>
        <v/>
      </c>
      <c r="AR1956" s="1" t="s">
        <v>25</v>
      </c>
      <c r="AS1956" s="1" t="s">
        <v>25</v>
      </c>
      <c r="AT1956" s="1" t="s">
        <v>25</v>
      </c>
      <c r="AU1956" s="1" t="s">
        <v>25</v>
      </c>
      <c r="AV1956" s="1" t="s">
        <v>25</v>
      </c>
      <c r="AY1956" s="1" t="s">
        <v>25</v>
      </c>
      <c r="AZ1956" s="1" t="s">
        <v>25</v>
      </c>
      <c r="BA1956" s="1" t="s">
        <v>25</v>
      </c>
      <c r="BB1956" s="1" t="s">
        <v>25</v>
      </c>
      <c r="BC1956" s="1" t="s">
        <v>25</v>
      </c>
      <c r="BD1956" s="1"/>
      <c r="BE1956" s="1"/>
      <c r="BF1956" s="1"/>
      <c r="BG1956" s="1"/>
      <c r="BH1956" s="1"/>
      <c r="BI1956" s="1"/>
      <c r="BJ1956" s="1"/>
      <c r="BL1956" s="1" t="s">
        <v>25</v>
      </c>
    </row>
    <row r="1957" ht="15.75" customHeight="1">
      <c r="A1957" s="1"/>
      <c r="B1957" s="1"/>
      <c r="C1957" s="1"/>
      <c r="D1957" s="1" t="s">
        <v>25</v>
      </c>
      <c r="E1957" s="1" t="s">
        <v>25</v>
      </c>
      <c r="F1957" s="1" t="s">
        <v>25</v>
      </c>
      <c r="G1957" s="1" t="s">
        <v>25</v>
      </c>
      <c r="H1957" s="1" t="s">
        <v>25</v>
      </c>
      <c r="M1957" s="1"/>
      <c r="N1957" s="1"/>
      <c r="O1957" s="1"/>
      <c r="P1957" s="1"/>
      <c r="Q1957" s="1"/>
      <c r="S1957" s="1" t="s">
        <v>25</v>
      </c>
      <c r="T1957" s="1" t="s">
        <v>25</v>
      </c>
      <c r="U1957" s="1" t="s">
        <v>25</v>
      </c>
      <c r="V1957" s="1" t="s">
        <v>25</v>
      </c>
      <c r="W1957" s="1" t="s">
        <v>25</v>
      </c>
      <c r="Y1957" s="1" t="str">
        <f>IFERROR(__xludf.DUMMYFUNCTION("UNIQUE(S1957:W1957, TRUE)"),"")</f>
        <v/>
      </c>
      <c r="AE1957" s="1" t="str">
        <f t="shared" ref="AE1957:AI1957" si="1957">IF($A1957&lt;&gt;"", COUNTIF($D1957:$H1957, "=" &amp; Y1957),"")</f>
        <v/>
      </c>
      <c r="AF1957" s="1" t="str">
        <f t="shared" si="1957"/>
        <v/>
      </c>
      <c r="AG1957" s="1" t="str">
        <f t="shared" si="1957"/>
        <v/>
      </c>
      <c r="AH1957" s="1" t="str">
        <f t="shared" si="1957"/>
        <v/>
      </c>
      <c r="AI1957" s="1" t="str">
        <f t="shared" si="1957"/>
        <v/>
      </c>
      <c r="AJ1957" s="1" t="str">
        <f t="shared" si="3"/>
        <v/>
      </c>
      <c r="AL1957" s="1" t="str">
        <f>IFERROR(__xludf.DUMMYFUNCTION("IFERROR(TRANSPOSE(SORT(TRANSPOSE(FILTER(AE1957:AI1957, AE1957:AI1957&lt;&gt;0)),1, FALSE)))"),"")</f>
        <v/>
      </c>
      <c r="AM1957" s="1" t="str">
        <f>IFERROR(__xludf.DUMMYFUNCTION("""COMPUTED_VALUE"""),"")</f>
        <v/>
      </c>
      <c r="AN1957" s="1" t="str">
        <f>IFERROR(__xludf.DUMMYFUNCTION("""COMPUTED_VALUE"""),"")</f>
        <v/>
      </c>
      <c r="AO1957" s="1" t="str">
        <f>IFERROR(__xludf.DUMMYFUNCTION("""COMPUTED_VALUE"""),"")</f>
        <v/>
      </c>
      <c r="AP1957" s="1" t="str">
        <f>IFERROR(__xludf.DUMMYFUNCTION("""COMPUTED_VALUE"""),"")</f>
        <v/>
      </c>
      <c r="AR1957" s="1" t="s">
        <v>25</v>
      </c>
      <c r="AS1957" s="1" t="s">
        <v>25</v>
      </c>
      <c r="AT1957" s="1" t="s">
        <v>25</v>
      </c>
      <c r="AU1957" s="1" t="s">
        <v>25</v>
      </c>
      <c r="AV1957" s="1" t="s">
        <v>25</v>
      </c>
      <c r="AY1957" s="1" t="s">
        <v>25</v>
      </c>
      <c r="AZ1957" s="1" t="s">
        <v>25</v>
      </c>
      <c r="BA1957" s="1" t="s">
        <v>25</v>
      </c>
      <c r="BB1957" s="1" t="s">
        <v>25</v>
      </c>
      <c r="BC1957" s="1" t="s">
        <v>25</v>
      </c>
      <c r="BD1957" s="1"/>
      <c r="BE1957" s="1"/>
      <c r="BF1957" s="1"/>
      <c r="BG1957" s="1"/>
      <c r="BH1957" s="1"/>
      <c r="BI1957" s="1"/>
      <c r="BJ1957" s="1"/>
      <c r="BL1957" s="1" t="s">
        <v>25</v>
      </c>
    </row>
    <row r="1958" ht="15.75" customHeight="1">
      <c r="A1958" s="1"/>
      <c r="B1958" s="1"/>
      <c r="C1958" s="1"/>
      <c r="D1958" s="1" t="s">
        <v>25</v>
      </c>
      <c r="E1958" s="1" t="s">
        <v>25</v>
      </c>
      <c r="F1958" s="1" t="s">
        <v>25</v>
      </c>
      <c r="G1958" s="1" t="s">
        <v>25</v>
      </c>
      <c r="H1958" s="1" t="s">
        <v>25</v>
      </c>
      <c r="M1958" s="1"/>
      <c r="N1958" s="1"/>
      <c r="O1958" s="1"/>
      <c r="P1958" s="1"/>
      <c r="Q1958" s="1"/>
      <c r="S1958" s="1" t="s">
        <v>25</v>
      </c>
      <c r="T1958" s="1" t="s">
        <v>25</v>
      </c>
      <c r="U1958" s="1" t="s">
        <v>25</v>
      </c>
      <c r="V1958" s="1" t="s">
        <v>25</v>
      </c>
      <c r="W1958" s="1" t="s">
        <v>25</v>
      </c>
      <c r="Y1958" s="1" t="str">
        <f>IFERROR(__xludf.DUMMYFUNCTION("UNIQUE(S1958:W1958, TRUE)"),"")</f>
        <v/>
      </c>
      <c r="AE1958" s="1" t="str">
        <f t="shared" ref="AE1958:AI1958" si="1958">IF($A1958&lt;&gt;"", COUNTIF($D1958:$H1958, "=" &amp; Y1958),"")</f>
        <v/>
      </c>
      <c r="AF1958" s="1" t="str">
        <f t="shared" si="1958"/>
        <v/>
      </c>
      <c r="AG1958" s="1" t="str">
        <f t="shared" si="1958"/>
        <v/>
      </c>
      <c r="AH1958" s="1" t="str">
        <f t="shared" si="1958"/>
        <v/>
      </c>
      <c r="AI1958" s="1" t="str">
        <f t="shared" si="1958"/>
        <v/>
      </c>
      <c r="AJ1958" s="1" t="str">
        <f t="shared" si="3"/>
        <v/>
      </c>
      <c r="AL1958" s="1" t="str">
        <f>IFERROR(__xludf.DUMMYFUNCTION("IFERROR(TRANSPOSE(SORT(TRANSPOSE(FILTER(AE1958:AI1958, AE1958:AI1958&lt;&gt;0)),1, FALSE)))"),"")</f>
        <v/>
      </c>
      <c r="AM1958" s="1" t="str">
        <f>IFERROR(__xludf.DUMMYFUNCTION("""COMPUTED_VALUE"""),"")</f>
        <v/>
      </c>
      <c r="AN1958" s="1" t="str">
        <f>IFERROR(__xludf.DUMMYFUNCTION("""COMPUTED_VALUE"""),"")</f>
        <v/>
      </c>
      <c r="AO1958" s="1" t="str">
        <f>IFERROR(__xludf.DUMMYFUNCTION("""COMPUTED_VALUE"""),"")</f>
        <v/>
      </c>
      <c r="AP1958" s="1" t="str">
        <f>IFERROR(__xludf.DUMMYFUNCTION("""COMPUTED_VALUE"""),"")</f>
        <v/>
      </c>
      <c r="AR1958" s="1" t="s">
        <v>25</v>
      </c>
      <c r="AS1958" s="1" t="s">
        <v>25</v>
      </c>
      <c r="AT1958" s="1" t="s">
        <v>25</v>
      </c>
      <c r="AU1958" s="1" t="s">
        <v>25</v>
      </c>
      <c r="AV1958" s="1" t="s">
        <v>25</v>
      </c>
      <c r="AY1958" s="1" t="s">
        <v>25</v>
      </c>
      <c r="AZ1958" s="1" t="s">
        <v>25</v>
      </c>
      <c r="BA1958" s="1" t="s">
        <v>25</v>
      </c>
      <c r="BB1958" s="1" t="s">
        <v>25</v>
      </c>
      <c r="BC1958" s="1" t="s">
        <v>25</v>
      </c>
      <c r="BD1958" s="1"/>
      <c r="BE1958" s="1"/>
      <c r="BF1958" s="1"/>
      <c r="BG1958" s="1"/>
      <c r="BH1958" s="1"/>
      <c r="BI1958" s="1"/>
      <c r="BJ1958" s="1"/>
      <c r="BL1958" s="1" t="s">
        <v>25</v>
      </c>
    </row>
    <row r="1959" ht="15.75" customHeight="1">
      <c r="A1959" s="1"/>
      <c r="B1959" s="1"/>
      <c r="C1959" s="1"/>
      <c r="D1959" s="1" t="s">
        <v>25</v>
      </c>
      <c r="E1959" s="1" t="s">
        <v>25</v>
      </c>
      <c r="F1959" s="1" t="s">
        <v>25</v>
      </c>
      <c r="G1959" s="1" t="s">
        <v>25</v>
      </c>
      <c r="H1959" s="1" t="s">
        <v>25</v>
      </c>
      <c r="M1959" s="1"/>
      <c r="N1959" s="1"/>
      <c r="O1959" s="1"/>
      <c r="P1959" s="1"/>
      <c r="Q1959" s="1"/>
      <c r="S1959" s="1" t="s">
        <v>25</v>
      </c>
      <c r="T1959" s="1" t="s">
        <v>25</v>
      </c>
      <c r="U1959" s="1" t="s">
        <v>25</v>
      </c>
      <c r="V1959" s="1" t="s">
        <v>25</v>
      </c>
      <c r="W1959" s="1" t="s">
        <v>25</v>
      </c>
      <c r="Y1959" s="1" t="str">
        <f>IFERROR(__xludf.DUMMYFUNCTION("UNIQUE(S1959:W1959, TRUE)"),"")</f>
        <v/>
      </c>
      <c r="AE1959" s="1" t="str">
        <f t="shared" ref="AE1959:AI1959" si="1959">IF($A1959&lt;&gt;"", COUNTIF($D1959:$H1959, "=" &amp; Y1959),"")</f>
        <v/>
      </c>
      <c r="AF1959" s="1" t="str">
        <f t="shared" si="1959"/>
        <v/>
      </c>
      <c r="AG1959" s="1" t="str">
        <f t="shared" si="1959"/>
        <v/>
      </c>
      <c r="AH1959" s="1" t="str">
        <f t="shared" si="1959"/>
        <v/>
      </c>
      <c r="AI1959" s="1" t="str">
        <f t="shared" si="1959"/>
        <v/>
      </c>
      <c r="AJ1959" s="1" t="str">
        <f t="shared" si="3"/>
        <v/>
      </c>
      <c r="AL1959" s="1" t="str">
        <f>IFERROR(__xludf.DUMMYFUNCTION("IFERROR(TRANSPOSE(SORT(TRANSPOSE(FILTER(AE1959:AI1959, AE1959:AI1959&lt;&gt;0)),1, FALSE)))"),"")</f>
        <v/>
      </c>
      <c r="AM1959" s="1" t="str">
        <f>IFERROR(__xludf.DUMMYFUNCTION("""COMPUTED_VALUE"""),"")</f>
        <v/>
      </c>
      <c r="AN1959" s="1" t="str">
        <f>IFERROR(__xludf.DUMMYFUNCTION("""COMPUTED_VALUE"""),"")</f>
        <v/>
      </c>
      <c r="AO1959" s="1" t="str">
        <f>IFERROR(__xludf.DUMMYFUNCTION("""COMPUTED_VALUE"""),"")</f>
        <v/>
      </c>
      <c r="AP1959" s="1" t="str">
        <f>IFERROR(__xludf.DUMMYFUNCTION("""COMPUTED_VALUE"""),"")</f>
        <v/>
      </c>
      <c r="AR1959" s="1" t="s">
        <v>25</v>
      </c>
      <c r="AS1959" s="1" t="s">
        <v>25</v>
      </c>
      <c r="AT1959" s="1" t="s">
        <v>25</v>
      </c>
      <c r="AU1959" s="1" t="s">
        <v>25</v>
      </c>
      <c r="AV1959" s="1" t="s">
        <v>25</v>
      </c>
      <c r="AY1959" s="1" t="s">
        <v>25</v>
      </c>
      <c r="AZ1959" s="1" t="s">
        <v>25</v>
      </c>
      <c r="BA1959" s="1" t="s">
        <v>25</v>
      </c>
      <c r="BB1959" s="1" t="s">
        <v>25</v>
      </c>
      <c r="BC1959" s="1" t="s">
        <v>25</v>
      </c>
      <c r="BD1959" s="1"/>
      <c r="BE1959" s="1"/>
      <c r="BF1959" s="1"/>
      <c r="BG1959" s="1"/>
      <c r="BH1959" s="1"/>
      <c r="BI1959" s="1"/>
      <c r="BJ1959" s="1"/>
      <c r="BL1959" s="1" t="s">
        <v>25</v>
      </c>
    </row>
    <row r="1960" ht="15.75" customHeight="1">
      <c r="A1960" s="1"/>
      <c r="B1960" s="1"/>
      <c r="C1960" s="1"/>
      <c r="D1960" s="1" t="s">
        <v>25</v>
      </c>
      <c r="E1960" s="1" t="s">
        <v>25</v>
      </c>
      <c r="F1960" s="1" t="s">
        <v>25</v>
      </c>
      <c r="G1960" s="1" t="s">
        <v>25</v>
      </c>
      <c r="H1960" s="1" t="s">
        <v>25</v>
      </c>
      <c r="M1960" s="1"/>
      <c r="N1960" s="1"/>
      <c r="O1960" s="1"/>
      <c r="P1960" s="1"/>
      <c r="Q1960" s="1"/>
      <c r="S1960" s="1" t="s">
        <v>25</v>
      </c>
      <c r="T1960" s="1" t="s">
        <v>25</v>
      </c>
      <c r="U1960" s="1" t="s">
        <v>25</v>
      </c>
      <c r="V1960" s="1" t="s">
        <v>25</v>
      </c>
      <c r="W1960" s="1" t="s">
        <v>25</v>
      </c>
      <c r="Y1960" s="1" t="str">
        <f>IFERROR(__xludf.DUMMYFUNCTION("UNIQUE(S1960:W1960, TRUE)"),"")</f>
        <v/>
      </c>
      <c r="AE1960" s="1" t="str">
        <f t="shared" ref="AE1960:AI1960" si="1960">IF($A1960&lt;&gt;"", COUNTIF($D1960:$H1960, "=" &amp; Y1960),"")</f>
        <v/>
      </c>
      <c r="AF1960" s="1" t="str">
        <f t="shared" si="1960"/>
        <v/>
      </c>
      <c r="AG1960" s="1" t="str">
        <f t="shared" si="1960"/>
        <v/>
      </c>
      <c r="AH1960" s="1" t="str">
        <f t="shared" si="1960"/>
        <v/>
      </c>
      <c r="AI1960" s="1" t="str">
        <f t="shared" si="1960"/>
        <v/>
      </c>
      <c r="AJ1960" s="1" t="str">
        <f t="shared" si="3"/>
        <v/>
      </c>
      <c r="AL1960" s="1" t="str">
        <f>IFERROR(__xludf.DUMMYFUNCTION("IFERROR(TRANSPOSE(SORT(TRANSPOSE(FILTER(AE1960:AI1960, AE1960:AI1960&lt;&gt;0)),1, FALSE)))"),"")</f>
        <v/>
      </c>
      <c r="AM1960" s="1" t="str">
        <f>IFERROR(__xludf.DUMMYFUNCTION("""COMPUTED_VALUE"""),"")</f>
        <v/>
      </c>
      <c r="AN1960" s="1" t="str">
        <f>IFERROR(__xludf.DUMMYFUNCTION("""COMPUTED_VALUE"""),"")</f>
        <v/>
      </c>
      <c r="AO1960" s="1" t="str">
        <f>IFERROR(__xludf.DUMMYFUNCTION("""COMPUTED_VALUE"""),"")</f>
        <v/>
      </c>
      <c r="AP1960" s="1" t="str">
        <f>IFERROR(__xludf.DUMMYFUNCTION("""COMPUTED_VALUE"""),"")</f>
        <v/>
      </c>
      <c r="AR1960" s="1" t="s">
        <v>25</v>
      </c>
      <c r="AS1960" s="1" t="s">
        <v>25</v>
      </c>
      <c r="AT1960" s="1" t="s">
        <v>25</v>
      </c>
      <c r="AU1960" s="1" t="s">
        <v>25</v>
      </c>
      <c r="AV1960" s="1" t="s">
        <v>25</v>
      </c>
      <c r="AY1960" s="1" t="s">
        <v>25</v>
      </c>
      <c r="AZ1960" s="1" t="s">
        <v>25</v>
      </c>
      <c r="BA1960" s="1" t="s">
        <v>25</v>
      </c>
      <c r="BB1960" s="1" t="s">
        <v>25</v>
      </c>
      <c r="BC1960" s="1" t="s">
        <v>25</v>
      </c>
      <c r="BD1960" s="1"/>
      <c r="BE1960" s="1"/>
      <c r="BF1960" s="1"/>
      <c r="BG1960" s="1"/>
      <c r="BH1960" s="1"/>
      <c r="BI1960" s="1"/>
      <c r="BJ1960" s="1"/>
      <c r="BL1960" s="1" t="s">
        <v>25</v>
      </c>
    </row>
    <row r="1961" ht="15.75" customHeight="1">
      <c r="A1961" s="1"/>
      <c r="B1961" s="1"/>
      <c r="C1961" s="1"/>
      <c r="D1961" s="1" t="s">
        <v>25</v>
      </c>
      <c r="E1961" s="1" t="s">
        <v>25</v>
      </c>
      <c r="F1961" s="1" t="s">
        <v>25</v>
      </c>
      <c r="G1961" s="1" t="s">
        <v>25</v>
      </c>
      <c r="H1961" s="1" t="s">
        <v>25</v>
      </c>
      <c r="M1961" s="1"/>
      <c r="N1961" s="1"/>
      <c r="O1961" s="1"/>
      <c r="P1961" s="1"/>
      <c r="Q1961" s="1"/>
      <c r="S1961" s="1" t="s">
        <v>25</v>
      </c>
      <c r="T1961" s="1" t="s">
        <v>25</v>
      </c>
      <c r="U1961" s="1" t="s">
        <v>25</v>
      </c>
      <c r="V1961" s="1" t="s">
        <v>25</v>
      </c>
      <c r="W1961" s="1" t="s">
        <v>25</v>
      </c>
      <c r="Y1961" s="1" t="str">
        <f>IFERROR(__xludf.DUMMYFUNCTION("UNIQUE(S1961:W1961, TRUE)"),"")</f>
        <v/>
      </c>
      <c r="AE1961" s="1" t="str">
        <f t="shared" ref="AE1961:AI1961" si="1961">IF($A1961&lt;&gt;"", COUNTIF($D1961:$H1961, "=" &amp; Y1961),"")</f>
        <v/>
      </c>
      <c r="AF1961" s="1" t="str">
        <f t="shared" si="1961"/>
        <v/>
      </c>
      <c r="AG1961" s="1" t="str">
        <f t="shared" si="1961"/>
        <v/>
      </c>
      <c r="AH1961" s="1" t="str">
        <f t="shared" si="1961"/>
        <v/>
      </c>
      <c r="AI1961" s="1" t="str">
        <f t="shared" si="1961"/>
        <v/>
      </c>
      <c r="AJ1961" s="1" t="str">
        <f t="shared" si="3"/>
        <v/>
      </c>
      <c r="AL1961" s="1" t="str">
        <f>IFERROR(__xludf.DUMMYFUNCTION("IFERROR(TRANSPOSE(SORT(TRANSPOSE(FILTER(AE1961:AI1961, AE1961:AI1961&lt;&gt;0)),1, FALSE)))"),"")</f>
        <v/>
      </c>
      <c r="AM1961" s="1" t="str">
        <f>IFERROR(__xludf.DUMMYFUNCTION("""COMPUTED_VALUE"""),"")</f>
        <v/>
      </c>
      <c r="AN1961" s="1" t="str">
        <f>IFERROR(__xludf.DUMMYFUNCTION("""COMPUTED_VALUE"""),"")</f>
        <v/>
      </c>
      <c r="AO1961" s="1" t="str">
        <f>IFERROR(__xludf.DUMMYFUNCTION("""COMPUTED_VALUE"""),"")</f>
        <v/>
      </c>
      <c r="AP1961" s="1" t="str">
        <f>IFERROR(__xludf.DUMMYFUNCTION("""COMPUTED_VALUE"""),"")</f>
        <v/>
      </c>
      <c r="AR1961" s="1" t="s">
        <v>25</v>
      </c>
      <c r="AS1961" s="1" t="s">
        <v>25</v>
      </c>
      <c r="AT1961" s="1" t="s">
        <v>25</v>
      </c>
      <c r="AU1961" s="1" t="s">
        <v>25</v>
      </c>
      <c r="AV1961" s="1" t="s">
        <v>25</v>
      </c>
      <c r="AY1961" s="1" t="s">
        <v>25</v>
      </c>
      <c r="AZ1961" s="1" t="s">
        <v>25</v>
      </c>
      <c r="BA1961" s="1" t="s">
        <v>25</v>
      </c>
      <c r="BB1961" s="1" t="s">
        <v>25</v>
      </c>
      <c r="BC1961" s="1" t="s">
        <v>25</v>
      </c>
      <c r="BD1961" s="1"/>
      <c r="BE1961" s="1"/>
      <c r="BF1961" s="1"/>
      <c r="BG1961" s="1"/>
      <c r="BH1961" s="1"/>
      <c r="BI1961" s="1"/>
      <c r="BJ1961" s="1"/>
      <c r="BL1961" s="1" t="s">
        <v>25</v>
      </c>
    </row>
    <row r="1962" ht="15.75" customHeight="1">
      <c r="A1962" s="1"/>
      <c r="B1962" s="1"/>
      <c r="C1962" s="1"/>
      <c r="D1962" s="1" t="s">
        <v>25</v>
      </c>
      <c r="E1962" s="1" t="s">
        <v>25</v>
      </c>
      <c r="F1962" s="1" t="s">
        <v>25</v>
      </c>
      <c r="G1962" s="1" t="s">
        <v>25</v>
      </c>
      <c r="H1962" s="1" t="s">
        <v>25</v>
      </c>
      <c r="M1962" s="1"/>
      <c r="N1962" s="1"/>
      <c r="O1962" s="1"/>
      <c r="P1962" s="1"/>
      <c r="Q1962" s="1"/>
      <c r="S1962" s="1" t="s">
        <v>25</v>
      </c>
      <c r="T1962" s="1" t="s">
        <v>25</v>
      </c>
      <c r="U1962" s="1" t="s">
        <v>25</v>
      </c>
      <c r="V1962" s="1" t="s">
        <v>25</v>
      </c>
      <c r="W1962" s="1" t="s">
        <v>25</v>
      </c>
      <c r="Y1962" s="1" t="str">
        <f>IFERROR(__xludf.DUMMYFUNCTION("UNIQUE(S1962:W1962, TRUE)"),"")</f>
        <v/>
      </c>
      <c r="AE1962" s="1" t="str">
        <f t="shared" ref="AE1962:AI1962" si="1962">IF($A1962&lt;&gt;"", COUNTIF($D1962:$H1962, "=" &amp; Y1962),"")</f>
        <v/>
      </c>
      <c r="AF1962" s="1" t="str">
        <f t="shared" si="1962"/>
        <v/>
      </c>
      <c r="AG1962" s="1" t="str">
        <f t="shared" si="1962"/>
        <v/>
      </c>
      <c r="AH1962" s="1" t="str">
        <f t="shared" si="1962"/>
        <v/>
      </c>
      <c r="AI1962" s="1" t="str">
        <f t="shared" si="1962"/>
        <v/>
      </c>
      <c r="AJ1962" s="1" t="str">
        <f t="shared" si="3"/>
        <v/>
      </c>
      <c r="AL1962" s="1" t="str">
        <f>IFERROR(__xludf.DUMMYFUNCTION("IFERROR(TRANSPOSE(SORT(TRANSPOSE(FILTER(AE1962:AI1962, AE1962:AI1962&lt;&gt;0)),1, FALSE)))"),"")</f>
        <v/>
      </c>
      <c r="AM1962" s="1" t="str">
        <f>IFERROR(__xludf.DUMMYFUNCTION("""COMPUTED_VALUE"""),"")</f>
        <v/>
      </c>
      <c r="AN1962" s="1" t="str">
        <f>IFERROR(__xludf.DUMMYFUNCTION("""COMPUTED_VALUE"""),"")</f>
        <v/>
      </c>
      <c r="AO1962" s="1" t="str">
        <f>IFERROR(__xludf.DUMMYFUNCTION("""COMPUTED_VALUE"""),"")</f>
        <v/>
      </c>
      <c r="AP1962" s="1" t="str">
        <f>IFERROR(__xludf.DUMMYFUNCTION("""COMPUTED_VALUE"""),"")</f>
        <v/>
      </c>
      <c r="AR1962" s="1" t="s">
        <v>25</v>
      </c>
      <c r="AS1962" s="1" t="s">
        <v>25</v>
      </c>
      <c r="AT1962" s="1" t="s">
        <v>25</v>
      </c>
      <c r="AU1962" s="1" t="s">
        <v>25</v>
      </c>
      <c r="AV1962" s="1" t="s">
        <v>25</v>
      </c>
      <c r="AY1962" s="1" t="s">
        <v>25</v>
      </c>
      <c r="AZ1962" s="1" t="s">
        <v>25</v>
      </c>
      <c r="BA1962" s="1" t="s">
        <v>25</v>
      </c>
      <c r="BB1962" s="1" t="s">
        <v>25</v>
      </c>
      <c r="BC1962" s="1" t="s">
        <v>25</v>
      </c>
      <c r="BD1962" s="1"/>
      <c r="BE1962" s="1"/>
      <c r="BF1962" s="1"/>
      <c r="BG1962" s="1"/>
      <c r="BH1962" s="1"/>
      <c r="BI1962" s="1"/>
      <c r="BJ1962" s="1"/>
      <c r="BL1962" s="1" t="s">
        <v>25</v>
      </c>
    </row>
    <row r="1963" ht="15.75" customHeight="1">
      <c r="A1963" s="1"/>
      <c r="B1963" s="1"/>
      <c r="C1963" s="1"/>
      <c r="D1963" s="1" t="s">
        <v>25</v>
      </c>
      <c r="E1963" s="1" t="s">
        <v>25</v>
      </c>
      <c r="F1963" s="1" t="s">
        <v>25</v>
      </c>
      <c r="G1963" s="1" t="s">
        <v>25</v>
      </c>
      <c r="H1963" s="1" t="s">
        <v>25</v>
      </c>
      <c r="M1963" s="1"/>
      <c r="N1963" s="1"/>
      <c r="O1963" s="1"/>
      <c r="P1963" s="1"/>
      <c r="Q1963" s="1"/>
      <c r="S1963" s="1" t="s">
        <v>25</v>
      </c>
      <c r="T1963" s="1" t="s">
        <v>25</v>
      </c>
      <c r="U1963" s="1" t="s">
        <v>25</v>
      </c>
      <c r="V1963" s="1" t="s">
        <v>25</v>
      </c>
      <c r="W1963" s="1" t="s">
        <v>25</v>
      </c>
      <c r="Y1963" s="1" t="str">
        <f>IFERROR(__xludf.DUMMYFUNCTION("UNIQUE(S1963:W1963, TRUE)"),"")</f>
        <v/>
      </c>
      <c r="AE1963" s="1" t="str">
        <f t="shared" ref="AE1963:AI1963" si="1963">IF($A1963&lt;&gt;"", COUNTIF($D1963:$H1963, "=" &amp; Y1963),"")</f>
        <v/>
      </c>
      <c r="AF1963" s="1" t="str">
        <f t="shared" si="1963"/>
        <v/>
      </c>
      <c r="AG1963" s="1" t="str">
        <f t="shared" si="1963"/>
        <v/>
      </c>
      <c r="AH1963" s="1" t="str">
        <f t="shared" si="1963"/>
        <v/>
      </c>
      <c r="AI1963" s="1" t="str">
        <f t="shared" si="1963"/>
        <v/>
      </c>
      <c r="AJ1963" s="1" t="str">
        <f t="shared" si="3"/>
        <v/>
      </c>
      <c r="AL1963" s="1" t="str">
        <f>IFERROR(__xludf.DUMMYFUNCTION("IFERROR(TRANSPOSE(SORT(TRANSPOSE(FILTER(AE1963:AI1963, AE1963:AI1963&lt;&gt;0)),1, FALSE)))"),"")</f>
        <v/>
      </c>
      <c r="AM1963" s="1" t="str">
        <f>IFERROR(__xludf.DUMMYFUNCTION("""COMPUTED_VALUE"""),"")</f>
        <v/>
      </c>
      <c r="AN1963" s="1" t="str">
        <f>IFERROR(__xludf.DUMMYFUNCTION("""COMPUTED_VALUE"""),"")</f>
        <v/>
      </c>
      <c r="AO1963" s="1" t="str">
        <f>IFERROR(__xludf.DUMMYFUNCTION("""COMPUTED_VALUE"""),"")</f>
        <v/>
      </c>
      <c r="AP1963" s="1" t="str">
        <f>IFERROR(__xludf.DUMMYFUNCTION("""COMPUTED_VALUE"""),"")</f>
        <v/>
      </c>
      <c r="AR1963" s="1" t="s">
        <v>25</v>
      </c>
      <c r="AS1963" s="1" t="s">
        <v>25</v>
      </c>
      <c r="AT1963" s="1" t="s">
        <v>25</v>
      </c>
      <c r="AU1963" s="1" t="s">
        <v>25</v>
      </c>
      <c r="AV1963" s="1" t="s">
        <v>25</v>
      </c>
      <c r="AY1963" s="1" t="s">
        <v>25</v>
      </c>
      <c r="AZ1963" s="1" t="s">
        <v>25</v>
      </c>
      <c r="BA1963" s="1" t="s">
        <v>25</v>
      </c>
      <c r="BB1963" s="1" t="s">
        <v>25</v>
      </c>
      <c r="BC1963" s="1" t="s">
        <v>25</v>
      </c>
      <c r="BD1963" s="1"/>
      <c r="BE1963" s="1"/>
      <c r="BF1963" s="1"/>
      <c r="BG1963" s="1"/>
      <c r="BH1963" s="1"/>
      <c r="BI1963" s="1"/>
      <c r="BJ1963" s="1"/>
      <c r="BL1963" s="1" t="s">
        <v>25</v>
      </c>
    </row>
    <row r="1964" ht="15.75" customHeight="1">
      <c r="A1964" s="1"/>
      <c r="B1964" s="1"/>
      <c r="C1964" s="1"/>
      <c r="D1964" s="1" t="s">
        <v>25</v>
      </c>
      <c r="E1964" s="1" t="s">
        <v>25</v>
      </c>
      <c r="F1964" s="1" t="s">
        <v>25</v>
      </c>
      <c r="G1964" s="1" t="s">
        <v>25</v>
      </c>
      <c r="H1964" s="1" t="s">
        <v>25</v>
      </c>
      <c r="M1964" s="1"/>
      <c r="N1964" s="1"/>
      <c r="O1964" s="1"/>
      <c r="P1964" s="1"/>
      <c r="Q1964" s="1"/>
      <c r="S1964" s="1" t="s">
        <v>25</v>
      </c>
      <c r="T1964" s="1" t="s">
        <v>25</v>
      </c>
      <c r="U1964" s="1" t="s">
        <v>25</v>
      </c>
      <c r="V1964" s="1" t="s">
        <v>25</v>
      </c>
      <c r="W1964" s="1" t="s">
        <v>25</v>
      </c>
      <c r="Y1964" s="1" t="str">
        <f>IFERROR(__xludf.DUMMYFUNCTION("UNIQUE(S1964:W1964, TRUE)"),"")</f>
        <v/>
      </c>
      <c r="AE1964" s="1" t="str">
        <f t="shared" ref="AE1964:AI1964" si="1964">IF($A1964&lt;&gt;"", COUNTIF($D1964:$H1964, "=" &amp; Y1964),"")</f>
        <v/>
      </c>
      <c r="AF1964" s="1" t="str">
        <f t="shared" si="1964"/>
        <v/>
      </c>
      <c r="AG1964" s="1" t="str">
        <f t="shared" si="1964"/>
        <v/>
      </c>
      <c r="AH1964" s="1" t="str">
        <f t="shared" si="1964"/>
        <v/>
      </c>
      <c r="AI1964" s="1" t="str">
        <f t="shared" si="1964"/>
        <v/>
      </c>
      <c r="AJ1964" s="1" t="str">
        <f t="shared" si="3"/>
        <v/>
      </c>
      <c r="AL1964" s="1" t="str">
        <f>IFERROR(__xludf.DUMMYFUNCTION("IFERROR(TRANSPOSE(SORT(TRANSPOSE(FILTER(AE1964:AI1964, AE1964:AI1964&lt;&gt;0)),1, FALSE)))"),"")</f>
        <v/>
      </c>
      <c r="AM1964" s="1" t="str">
        <f>IFERROR(__xludf.DUMMYFUNCTION("""COMPUTED_VALUE"""),"")</f>
        <v/>
      </c>
      <c r="AN1964" s="1" t="str">
        <f>IFERROR(__xludf.DUMMYFUNCTION("""COMPUTED_VALUE"""),"")</f>
        <v/>
      </c>
      <c r="AO1964" s="1" t="str">
        <f>IFERROR(__xludf.DUMMYFUNCTION("""COMPUTED_VALUE"""),"")</f>
        <v/>
      </c>
      <c r="AP1964" s="1" t="str">
        <f>IFERROR(__xludf.DUMMYFUNCTION("""COMPUTED_VALUE"""),"")</f>
        <v/>
      </c>
      <c r="AR1964" s="1" t="s">
        <v>25</v>
      </c>
      <c r="AS1964" s="1" t="s">
        <v>25</v>
      </c>
      <c r="AT1964" s="1" t="s">
        <v>25</v>
      </c>
      <c r="AU1964" s="1" t="s">
        <v>25</v>
      </c>
      <c r="AV1964" s="1" t="s">
        <v>25</v>
      </c>
      <c r="AY1964" s="1" t="s">
        <v>25</v>
      </c>
      <c r="AZ1964" s="1" t="s">
        <v>25</v>
      </c>
      <c r="BA1964" s="1" t="s">
        <v>25</v>
      </c>
      <c r="BB1964" s="1" t="s">
        <v>25</v>
      </c>
      <c r="BC1964" s="1" t="s">
        <v>25</v>
      </c>
      <c r="BD1964" s="1"/>
      <c r="BE1964" s="1"/>
      <c r="BF1964" s="1"/>
      <c r="BG1964" s="1"/>
      <c r="BH1964" s="1"/>
      <c r="BI1964" s="1"/>
      <c r="BJ1964" s="1"/>
      <c r="BL1964" s="1" t="s">
        <v>25</v>
      </c>
    </row>
    <row r="1965" ht="15.75" customHeight="1">
      <c r="A1965" s="1"/>
      <c r="B1965" s="1"/>
      <c r="C1965" s="1"/>
      <c r="D1965" s="1" t="s">
        <v>25</v>
      </c>
      <c r="E1965" s="1" t="s">
        <v>25</v>
      </c>
      <c r="F1965" s="1" t="s">
        <v>25</v>
      </c>
      <c r="G1965" s="1" t="s">
        <v>25</v>
      </c>
      <c r="H1965" s="1" t="s">
        <v>25</v>
      </c>
      <c r="M1965" s="1"/>
      <c r="N1965" s="1"/>
      <c r="O1965" s="1"/>
      <c r="P1965" s="1"/>
      <c r="Q1965" s="1"/>
      <c r="S1965" s="1" t="s">
        <v>25</v>
      </c>
      <c r="T1965" s="1" t="s">
        <v>25</v>
      </c>
      <c r="U1965" s="1" t="s">
        <v>25</v>
      </c>
      <c r="V1965" s="1" t="s">
        <v>25</v>
      </c>
      <c r="W1965" s="1" t="s">
        <v>25</v>
      </c>
      <c r="Y1965" s="1" t="str">
        <f>IFERROR(__xludf.DUMMYFUNCTION("UNIQUE(S1965:W1965, TRUE)"),"")</f>
        <v/>
      </c>
      <c r="AE1965" s="1" t="str">
        <f t="shared" ref="AE1965:AI1965" si="1965">IF($A1965&lt;&gt;"", COUNTIF($D1965:$H1965, "=" &amp; Y1965),"")</f>
        <v/>
      </c>
      <c r="AF1965" s="1" t="str">
        <f t="shared" si="1965"/>
        <v/>
      </c>
      <c r="AG1965" s="1" t="str">
        <f t="shared" si="1965"/>
        <v/>
      </c>
      <c r="AH1965" s="1" t="str">
        <f t="shared" si="1965"/>
        <v/>
      </c>
      <c r="AI1965" s="1" t="str">
        <f t="shared" si="1965"/>
        <v/>
      </c>
      <c r="AJ1965" s="1" t="str">
        <f t="shared" si="3"/>
        <v/>
      </c>
      <c r="AL1965" s="1" t="str">
        <f>IFERROR(__xludf.DUMMYFUNCTION("IFERROR(TRANSPOSE(SORT(TRANSPOSE(FILTER(AE1965:AI1965, AE1965:AI1965&lt;&gt;0)),1, FALSE)))"),"")</f>
        <v/>
      </c>
      <c r="AM1965" s="1" t="str">
        <f>IFERROR(__xludf.DUMMYFUNCTION("""COMPUTED_VALUE"""),"")</f>
        <v/>
      </c>
      <c r="AN1965" s="1" t="str">
        <f>IFERROR(__xludf.DUMMYFUNCTION("""COMPUTED_VALUE"""),"")</f>
        <v/>
      </c>
      <c r="AO1965" s="1" t="str">
        <f>IFERROR(__xludf.DUMMYFUNCTION("""COMPUTED_VALUE"""),"")</f>
        <v/>
      </c>
      <c r="AP1965" s="1" t="str">
        <f>IFERROR(__xludf.DUMMYFUNCTION("""COMPUTED_VALUE"""),"")</f>
        <v/>
      </c>
      <c r="AR1965" s="1" t="s">
        <v>25</v>
      </c>
      <c r="AS1965" s="1" t="s">
        <v>25</v>
      </c>
      <c r="AT1965" s="1" t="s">
        <v>25</v>
      </c>
      <c r="AU1965" s="1" t="s">
        <v>25</v>
      </c>
      <c r="AV1965" s="1" t="s">
        <v>25</v>
      </c>
      <c r="AY1965" s="1" t="s">
        <v>25</v>
      </c>
      <c r="AZ1965" s="1" t="s">
        <v>25</v>
      </c>
      <c r="BA1965" s="1" t="s">
        <v>25</v>
      </c>
      <c r="BB1965" s="1" t="s">
        <v>25</v>
      </c>
      <c r="BC1965" s="1" t="s">
        <v>25</v>
      </c>
      <c r="BD1965" s="1"/>
      <c r="BE1965" s="1"/>
      <c r="BF1965" s="1"/>
      <c r="BG1965" s="1"/>
      <c r="BH1965" s="1"/>
      <c r="BI1965" s="1"/>
      <c r="BJ1965" s="1"/>
      <c r="BL1965" s="1" t="s">
        <v>25</v>
      </c>
    </row>
    <row r="1966" ht="15.75" customHeight="1">
      <c r="A1966" s="1"/>
      <c r="B1966" s="1"/>
      <c r="C1966" s="1"/>
      <c r="D1966" s="1" t="s">
        <v>25</v>
      </c>
      <c r="E1966" s="1" t="s">
        <v>25</v>
      </c>
      <c r="F1966" s="1" t="s">
        <v>25</v>
      </c>
      <c r="G1966" s="1" t="s">
        <v>25</v>
      </c>
      <c r="H1966" s="1" t="s">
        <v>25</v>
      </c>
      <c r="M1966" s="1"/>
      <c r="N1966" s="1"/>
      <c r="O1966" s="1"/>
      <c r="P1966" s="1"/>
      <c r="Q1966" s="1"/>
      <c r="S1966" s="1" t="s">
        <v>25</v>
      </c>
      <c r="T1966" s="1" t="s">
        <v>25</v>
      </c>
      <c r="U1966" s="1" t="s">
        <v>25</v>
      </c>
      <c r="V1966" s="1" t="s">
        <v>25</v>
      </c>
      <c r="W1966" s="1" t="s">
        <v>25</v>
      </c>
      <c r="Y1966" s="1" t="str">
        <f>IFERROR(__xludf.DUMMYFUNCTION("UNIQUE(S1966:W1966, TRUE)"),"")</f>
        <v/>
      </c>
      <c r="AE1966" s="1" t="str">
        <f t="shared" ref="AE1966:AI1966" si="1966">IF($A1966&lt;&gt;"", COUNTIF($D1966:$H1966, "=" &amp; Y1966),"")</f>
        <v/>
      </c>
      <c r="AF1966" s="1" t="str">
        <f t="shared" si="1966"/>
        <v/>
      </c>
      <c r="AG1966" s="1" t="str">
        <f t="shared" si="1966"/>
        <v/>
      </c>
      <c r="AH1966" s="1" t="str">
        <f t="shared" si="1966"/>
        <v/>
      </c>
      <c r="AI1966" s="1" t="str">
        <f t="shared" si="1966"/>
        <v/>
      </c>
      <c r="AJ1966" s="1" t="str">
        <f t="shared" si="3"/>
        <v/>
      </c>
      <c r="AL1966" s="1" t="str">
        <f>IFERROR(__xludf.DUMMYFUNCTION("IFERROR(TRANSPOSE(SORT(TRANSPOSE(FILTER(AE1966:AI1966, AE1966:AI1966&lt;&gt;0)),1, FALSE)))"),"")</f>
        <v/>
      </c>
      <c r="AM1966" s="1" t="str">
        <f>IFERROR(__xludf.DUMMYFUNCTION("""COMPUTED_VALUE"""),"")</f>
        <v/>
      </c>
      <c r="AN1966" s="1" t="str">
        <f>IFERROR(__xludf.DUMMYFUNCTION("""COMPUTED_VALUE"""),"")</f>
        <v/>
      </c>
      <c r="AO1966" s="1" t="str">
        <f>IFERROR(__xludf.DUMMYFUNCTION("""COMPUTED_VALUE"""),"")</f>
        <v/>
      </c>
      <c r="AP1966" s="1" t="str">
        <f>IFERROR(__xludf.DUMMYFUNCTION("""COMPUTED_VALUE"""),"")</f>
        <v/>
      </c>
      <c r="AR1966" s="1" t="s">
        <v>25</v>
      </c>
      <c r="AS1966" s="1" t="s">
        <v>25</v>
      </c>
      <c r="AT1966" s="1" t="s">
        <v>25</v>
      </c>
      <c r="AU1966" s="1" t="s">
        <v>25</v>
      </c>
      <c r="AV1966" s="1" t="s">
        <v>25</v>
      </c>
      <c r="AY1966" s="1" t="s">
        <v>25</v>
      </c>
      <c r="AZ1966" s="1" t="s">
        <v>25</v>
      </c>
      <c r="BA1966" s="1" t="s">
        <v>25</v>
      </c>
      <c r="BB1966" s="1" t="s">
        <v>25</v>
      </c>
      <c r="BC1966" s="1" t="s">
        <v>25</v>
      </c>
      <c r="BD1966" s="1"/>
      <c r="BE1966" s="1"/>
      <c r="BF1966" s="1"/>
      <c r="BG1966" s="1"/>
      <c r="BH1966" s="1"/>
      <c r="BI1966" s="1"/>
      <c r="BJ1966" s="1"/>
      <c r="BL1966" s="1" t="s">
        <v>25</v>
      </c>
    </row>
    <row r="1967" ht="15.75" customHeight="1">
      <c r="A1967" s="1"/>
      <c r="B1967" s="1"/>
      <c r="C1967" s="1"/>
      <c r="D1967" s="1" t="s">
        <v>25</v>
      </c>
      <c r="E1967" s="1" t="s">
        <v>25</v>
      </c>
      <c r="F1967" s="1" t="s">
        <v>25</v>
      </c>
      <c r="G1967" s="1" t="s">
        <v>25</v>
      </c>
      <c r="H1967" s="1" t="s">
        <v>25</v>
      </c>
      <c r="M1967" s="1"/>
      <c r="N1967" s="1"/>
      <c r="O1967" s="1"/>
      <c r="P1967" s="1"/>
      <c r="Q1967" s="1"/>
      <c r="S1967" s="1" t="s">
        <v>25</v>
      </c>
      <c r="T1967" s="1" t="s">
        <v>25</v>
      </c>
      <c r="U1967" s="1" t="s">
        <v>25</v>
      </c>
      <c r="V1967" s="1" t="s">
        <v>25</v>
      </c>
      <c r="W1967" s="1" t="s">
        <v>25</v>
      </c>
      <c r="Y1967" s="1" t="str">
        <f>IFERROR(__xludf.DUMMYFUNCTION("UNIQUE(S1967:W1967, TRUE)"),"")</f>
        <v/>
      </c>
      <c r="AE1967" s="1" t="str">
        <f t="shared" ref="AE1967:AI1967" si="1967">IF($A1967&lt;&gt;"", COUNTIF($D1967:$H1967, "=" &amp; Y1967),"")</f>
        <v/>
      </c>
      <c r="AF1967" s="1" t="str">
        <f t="shared" si="1967"/>
        <v/>
      </c>
      <c r="AG1967" s="1" t="str">
        <f t="shared" si="1967"/>
        <v/>
      </c>
      <c r="AH1967" s="1" t="str">
        <f t="shared" si="1967"/>
        <v/>
      </c>
      <c r="AI1967" s="1" t="str">
        <f t="shared" si="1967"/>
        <v/>
      </c>
      <c r="AJ1967" s="1" t="str">
        <f t="shared" si="3"/>
        <v/>
      </c>
      <c r="AL1967" s="1" t="str">
        <f>IFERROR(__xludf.DUMMYFUNCTION("IFERROR(TRANSPOSE(SORT(TRANSPOSE(FILTER(AE1967:AI1967, AE1967:AI1967&lt;&gt;0)),1, FALSE)))"),"")</f>
        <v/>
      </c>
      <c r="AM1967" s="1" t="str">
        <f>IFERROR(__xludf.DUMMYFUNCTION("""COMPUTED_VALUE"""),"")</f>
        <v/>
      </c>
      <c r="AN1967" s="1" t="str">
        <f>IFERROR(__xludf.DUMMYFUNCTION("""COMPUTED_VALUE"""),"")</f>
        <v/>
      </c>
      <c r="AO1967" s="1" t="str">
        <f>IFERROR(__xludf.DUMMYFUNCTION("""COMPUTED_VALUE"""),"")</f>
        <v/>
      </c>
      <c r="AP1967" s="1" t="str">
        <f>IFERROR(__xludf.DUMMYFUNCTION("""COMPUTED_VALUE"""),"")</f>
        <v/>
      </c>
      <c r="AR1967" s="1" t="s">
        <v>25</v>
      </c>
      <c r="AS1967" s="1" t="s">
        <v>25</v>
      </c>
      <c r="AT1967" s="1" t="s">
        <v>25</v>
      </c>
      <c r="AU1967" s="1" t="s">
        <v>25</v>
      </c>
      <c r="AV1967" s="1" t="s">
        <v>25</v>
      </c>
      <c r="AY1967" s="1" t="s">
        <v>25</v>
      </c>
      <c r="AZ1967" s="1" t="s">
        <v>25</v>
      </c>
      <c r="BA1967" s="1" t="s">
        <v>25</v>
      </c>
      <c r="BB1967" s="1" t="s">
        <v>25</v>
      </c>
      <c r="BC1967" s="1" t="s">
        <v>25</v>
      </c>
      <c r="BD1967" s="1"/>
      <c r="BE1967" s="1"/>
      <c r="BF1967" s="1"/>
      <c r="BG1967" s="1"/>
      <c r="BH1967" s="1"/>
      <c r="BI1967" s="1"/>
      <c r="BJ1967" s="1"/>
      <c r="BL1967" s="1" t="s">
        <v>25</v>
      </c>
    </row>
    <row r="1968" ht="15.75" customHeight="1">
      <c r="A1968" s="1"/>
      <c r="B1968" s="1"/>
      <c r="C1968" s="1"/>
      <c r="D1968" s="1" t="s">
        <v>25</v>
      </c>
      <c r="E1968" s="1" t="s">
        <v>25</v>
      </c>
      <c r="F1968" s="1" t="s">
        <v>25</v>
      </c>
      <c r="G1968" s="1" t="s">
        <v>25</v>
      </c>
      <c r="H1968" s="1" t="s">
        <v>25</v>
      </c>
      <c r="M1968" s="1"/>
      <c r="N1968" s="1"/>
      <c r="O1968" s="1"/>
      <c r="P1968" s="1"/>
      <c r="Q1968" s="1"/>
      <c r="S1968" s="1" t="s">
        <v>25</v>
      </c>
      <c r="T1968" s="1" t="s">
        <v>25</v>
      </c>
      <c r="U1968" s="1" t="s">
        <v>25</v>
      </c>
      <c r="V1968" s="1" t="s">
        <v>25</v>
      </c>
      <c r="W1968" s="1" t="s">
        <v>25</v>
      </c>
      <c r="Y1968" s="1" t="str">
        <f>IFERROR(__xludf.DUMMYFUNCTION("UNIQUE(S1968:W1968, TRUE)"),"")</f>
        <v/>
      </c>
      <c r="AE1968" s="1" t="str">
        <f t="shared" ref="AE1968:AI1968" si="1968">IF($A1968&lt;&gt;"", COUNTIF($D1968:$H1968, "=" &amp; Y1968),"")</f>
        <v/>
      </c>
      <c r="AF1968" s="1" t="str">
        <f t="shared" si="1968"/>
        <v/>
      </c>
      <c r="AG1968" s="1" t="str">
        <f t="shared" si="1968"/>
        <v/>
      </c>
      <c r="AH1968" s="1" t="str">
        <f t="shared" si="1968"/>
        <v/>
      </c>
      <c r="AI1968" s="1" t="str">
        <f t="shared" si="1968"/>
        <v/>
      </c>
      <c r="AJ1968" s="1" t="str">
        <f t="shared" si="3"/>
        <v/>
      </c>
      <c r="AL1968" s="1" t="str">
        <f>IFERROR(__xludf.DUMMYFUNCTION("IFERROR(TRANSPOSE(SORT(TRANSPOSE(FILTER(AE1968:AI1968, AE1968:AI1968&lt;&gt;0)),1, FALSE)))"),"")</f>
        <v/>
      </c>
      <c r="AM1968" s="1" t="str">
        <f>IFERROR(__xludf.DUMMYFUNCTION("""COMPUTED_VALUE"""),"")</f>
        <v/>
      </c>
      <c r="AN1968" s="1" t="str">
        <f>IFERROR(__xludf.DUMMYFUNCTION("""COMPUTED_VALUE"""),"")</f>
        <v/>
      </c>
      <c r="AO1968" s="1" t="str">
        <f>IFERROR(__xludf.DUMMYFUNCTION("""COMPUTED_VALUE"""),"")</f>
        <v/>
      </c>
      <c r="AP1968" s="1" t="str">
        <f>IFERROR(__xludf.DUMMYFUNCTION("""COMPUTED_VALUE"""),"")</f>
        <v/>
      </c>
      <c r="AR1968" s="1" t="s">
        <v>25</v>
      </c>
      <c r="AS1968" s="1" t="s">
        <v>25</v>
      </c>
      <c r="AT1968" s="1" t="s">
        <v>25</v>
      </c>
      <c r="AU1968" s="1" t="s">
        <v>25</v>
      </c>
      <c r="AV1968" s="1" t="s">
        <v>25</v>
      </c>
      <c r="AY1968" s="1" t="s">
        <v>25</v>
      </c>
      <c r="AZ1968" s="1" t="s">
        <v>25</v>
      </c>
      <c r="BA1968" s="1" t="s">
        <v>25</v>
      </c>
      <c r="BB1968" s="1" t="s">
        <v>25</v>
      </c>
      <c r="BC1968" s="1" t="s">
        <v>25</v>
      </c>
      <c r="BD1968" s="1"/>
      <c r="BE1968" s="1"/>
      <c r="BF1968" s="1"/>
      <c r="BG1968" s="1"/>
      <c r="BH1968" s="1"/>
      <c r="BI1968" s="1"/>
      <c r="BJ1968" s="1"/>
      <c r="BL1968" s="1" t="s">
        <v>25</v>
      </c>
    </row>
    <row r="1969" ht="15.75" customHeight="1">
      <c r="A1969" s="1"/>
      <c r="B1969" s="1"/>
      <c r="C1969" s="1"/>
      <c r="D1969" s="1" t="s">
        <v>25</v>
      </c>
      <c r="E1969" s="1" t="s">
        <v>25</v>
      </c>
      <c r="F1969" s="1" t="s">
        <v>25</v>
      </c>
      <c r="G1969" s="1" t="s">
        <v>25</v>
      </c>
      <c r="H1969" s="1" t="s">
        <v>25</v>
      </c>
      <c r="M1969" s="1"/>
      <c r="N1969" s="1"/>
      <c r="O1969" s="1"/>
      <c r="P1969" s="1"/>
      <c r="Q1969" s="1"/>
      <c r="S1969" s="1" t="s">
        <v>25</v>
      </c>
      <c r="T1969" s="1" t="s">
        <v>25</v>
      </c>
      <c r="U1969" s="1" t="s">
        <v>25</v>
      </c>
      <c r="V1969" s="1" t="s">
        <v>25</v>
      </c>
      <c r="W1969" s="1" t="s">
        <v>25</v>
      </c>
      <c r="Y1969" s="1" t="str">
        <f>IFERROR(__xludf.DUMMYFUNCTION("UNIQUE(S1969:W1969, TRUE)"),"")</f>
        <v/>
      </c>
      <c r="AE1969" s="1" t="str">
        <f t="shared" ref="AE1969:AI1969" si="1969">IF($A1969&lt;&gt;"", COUNTIF($D1969:$H1969, "=" &amp; Y1969),"")</f>
        <v/>
      </c>
      <c r="AF1969" s="1" t="str">
        <f t="shared" si="1969"/>
        <v/>
      </c>
      <c r="AG1969" s="1" t="str">
        <f t="shared" si="1969"/>
        <v/>
      </c>
      <c r="AH1969" s="1" t="str">
        <f t="shared" si="1969"/>
        <v/>
      </c>
      <c r="AI1969" s="1" t="str">
        <f t="shared" si="1969"/>
        <v/>
      </c>
      <c r="AJ1969" s="1" t="str">
        <f t="shared" si="3"/>
        <v/>
      </c>
      <c r="AL1969" s="1" t="str">
        <f>IFERROR(__xludf.DUMMYFUNCTION("IFERROR(TRANSPOSE(SORT(TRANSPOSE(FILTER(AE1969:AI1969, AE1969:AI1969&lt;&gt;0)),1, FALSE)))"),"")</f>
        <v/>
      </c>
      <c r="AM1969" s="1" t="str">
        <f>IFERROR(__xludf.DUMMYFUNCTION("""COMPUTED_VALUE"""),"")</f>
        <v/>
      </c>
      <c r="AN1969" s="1" t="str">
        <f>IFERROR(__xludf.DUMMYFUNCTION("""COMPUTED_VALUE"""),"")</f>
        <v/>
      </c>
      <c r="AO1969" s="1" t="str">
        <f>IFERROR(__xludf.DUMMYFUNCTION("""COMPUTED_VALUE"""),"")</f>
        <v/>
      </c>
      <c r="AP1969" s="1" t="str">
        <f>IFERROR(__xludf.DUMMYFUNCTION("""COMPUTED_VALUE"""),"")</f>
        <v/>
      </c>
      <c r="AR1969" s="1" t="s">
        <v>25</v>
      </c>
      <c r="AS1969" s="1" t="s">
        <v>25</v>
      </c>
      <c r="AT1969" s="1" t="s">
        <v>25</v>
      </c>
      <c r="AU1969" s="1" t="s">
        <v>25</v>
      </c>
      <c r="AV1969" s="1" t="s">
        <v>25</v>
      </c>
      <c r="AY1969" s="1" t="s">
        <v>25</v>
      </c>
      <c r="AZ1969" s="1" t="s">
        <v>25</v>
      </c>
      <c r="BA1969" s="1" t="s">
        <v>25</v>
      </c>
      <c r="BB1969" s="1" t="s">
        <v>25</v>
      </c>
      <c r="BC1969" s="1" t="s">
        <v>25</v>
      </c>
      <c r="BD1969" s="1"/>
      <c r="BE1969" s="1"/>
      <c r="BF1969" s="1"/>
      <c r="BG1969" s="1"/>
      <c r="BH1969" s="1"/>
      <c r="BI1969" s="1"/>
      <c r="BJ1969" s="1"/>
      <c r="BL1969" s="1" t="s">
        <v>25</v>
      </c>
    </row>
    <row r="1970" ht="15.75" customHeight="1">
      <c r="A1970" s="1"/>
      <c r="B1970" s="1"/>
      <c r="C1970" s="1"/>
      <c r="D1970" s="1" t="s">
        <v>25</v>
      </c>
      <c r="E1970" s="1" t="s">
        <v>25</v>
      </c>
      <c r="F1970" s="1" t="s">
        <v>25</v>
      </c>
      <c r="G1970" s="1" t="s">
        <v>25</v>
      </c>
      <c r="H1970" s="1" t="s">
        <v>25</v>
      </c>
      <c r="M1970" s="1"/>
      <c r="N1970" s="1"/>
      <c r="O1970" s="1"/>
      <c r="P1970" s="1"/>
      <c r="Q1970" s="1"/>
      <c r="S1970" s="1" t="s">
        <v>25</v>
      </c>
      <c r="T1970" s="1" t="s">
        <v>25</v>
      </c>
      <c r="U1970" s="1" t="s">
        <v>25</v>
      </c>
      <c r="V1970" s="1" t="s">
        <v>25</v>
      </c>
      <c r="W1970" s="1" t="s">
        <v>25</v>
      </c>
      <c r="Y1970" s="1" t="str">
        <f>IFERROR(__xludf.DUMMYFUNCTION("UNIQUE(S1970:W1970, TRUE)"),"")</f>
        <v/>
      </c>
      <c r="AE1970" s="1" t="str">
        <f t="shared" ref="AE1970:AI1970" si="1970">IF($A1970&lt;&gt;"", COUNTIF($D1970:$H1970, "=" &amp; Y1970),"")</f>
        <v/>
      </c>
      <c r="AF1970" s="1" t="str">
        <f t="shared" si="1970"/>
        <v/>
      </c>
      <c r="AG1970" s="1" t="str">
        <f t="shared" si="1970"/>
        <v/>
      </c>
      <c r="AH1970" s="1" t="str">
        <f t="shared" si="1970"/>
        <v/>
      </c>
      <c r="AI1970" s="1" t="str">
        <f t="shared" si="1970"/>
        <v/>
      </c>
      <c r="AJ1970" s="1" t="str">
        <f t="shared" si="3"/>
        <v/>
      </c>
      <c r="AL1970" s="1" t="str">
        <f>IFERROR(__xludf.DUMMYFUNCTION("IFERROR(TRANSPOSE(SORT(TRANSPOSE(FILTER(AE1970:AI1970, AE1970:AI1970&lt;&gt;0)),1, FALSE)))"),"")</f>
        <v/>
      </c>
      <c r="AM1970" s="1" t="str">
        <f>IFERROR(__xludf.DUMMYFUNCTION("""COMPUTED_VALUE"""),"")</f>
        <v/>
      </c>
      <c r="AN1970" s="1" t="str">
        <f>IFERROR(__xludf.DUMMYFUNCTION("""COMPUTED_VALUE"""),"")</f>
        <v/>
      </c>
      <c r="AO1970" s="1" t="str">
        <f>IFERROR(__xludf.DUMMYFUNCTION("""COMPUTED_VALUE"""),"")</f>
        <v/>
      </c>
      <c r="AP1970" s="1" t="str">
        <f>IFERROR(__xludf.DUMMYFUNCTION("""COMPUTED_VALUE"""),"")</f>
        <v/>
      </c>
      <c r="AR1970" s="1" t="s">
        <v>25</v>
      </c>
      <c r="AS1970" s="1" t="s">
        <v>25</v>
      </c>
      <c r="AT1970" s="1" t="s">
        <v>25</v>
      </c>
      <c r="AU1970" s="1" t="s">
        <v>25</v>
      </c>
      <c r="AV1970" s="1" t="s">
        <v>25</v>
      </c>
      <c r="AY1970" s="1" t="s">
        <v>25</v>
      </c>
      <c r="AZ1970" s="1" t="s">
        <v>25</v>
      </c>
      <c r="BA1970" s="1" t="s">
        <v>25</v>
      </c>
      <c r="BB1970" s="1" t="s">
        <v>25</v>
      </c>
      <c r="BC1970" s="1" t="s">
        <v>25</v>
      </c>
      <c r="BD1970" s="1"/>
      <c r="BE1970" s="1"/>
      <c r="BF1970" s="1"/>
      <c r="BG1970" s="1"/>
      <c r="BH1970" s="1"/>
      <c r="BI1970" s="1"/>
      <c r="BJ1970" s="1"/>
      <c r="BL1970" s="1" t="s">
        <v>25</v>
      </c>
    </row>
    <row r="1971" ht="15.75" customHeight="1">
      <c r="A1971" s="1"/>
      <c r="B1971" s="1"/>
      <c r="C1971" s="1"/>
      <c r="D1971" s="1" t="s">
        <v>25</v>
      </c>
      <c r="E1971" s="1" t="s">
        <v>25</v>
      </c>
      <c r="F1971" s="1" t="s">
        <v>25</v>
      </c>
      <c r="G1971" s="1" t="s">
        <v>25</v>
      </c>
      <c r="H1971" s="1" t="s">
        <v>25</v>
      </c>
      <c r="M1971" s="1"/>
      <c r="N1971" s="1"/>
      <c r="O1971" s="1"/>
      <c r="P1971" s="1"/>
      <c r="Q1971" s="1"/>
      <c r="S1971" s="1" t="s">
        <v>25</v>
      </c>
      <c r="T1971" s="1" t="s">
        <v>25</v>
      </c>
      <c r="U1971" s="1" t="s">
        <v>25</v>
      </c>
      <c r="V1971" s="1" t="s">
        <v>25</v>
      </c>
      <c r="W1971" s="1" t="s">
        <v>25</v>
      </c>
      <c r="Y1971" s="1" t="str">
        <f>IFERROR(__xludf.DUMMYFUNCTION("UNIQUE(S1971:W1971, TRUE)"),"")</f>
        <v/>
      </c>
      <c r="AE1971" s="1" t="str">
        <f t="shared" ref="AE1971:AI1971" si="1971">IF($A1971&lt;&gt;"", COUNTIF($D1971:$H1971, "=" &amp; Y1971),"")</f>
        <v/>
      </c>
      <c r="AF1971" s="1" t="str">
        <f t="shared" si="1971"/>
        <v/>
      </c>
      <c r="AG1971" s="1" t="str">
        <f t="shared" si="1971"/>
        <v/>
      </c>
      <c r="AH1971" s="1" t="str">
        <f t="shared" si="1971"/>
        <v/>
      </c>
      <c r="AI1971" s="1" t="str">
        <f t="shared" si="1971"/>
        <v/>
      </c>
      <c r="AJ1971" s="1" t="str">
        <f t="shared" si="3"/>
        <v/>
      </c>
      <c r="AL1971" s="1" t="str">
        <f>IFERROR(__xludf.DUMMYFUNCTION("IFERROR(TRANSPOSE(SORT(TRANSPOSE(FILTER(AE1971:AI1971, AE1971:AI1971&lt;&gt;0)),1, FALSE)))"),"")</f>
        <v/>
      </c>
      <c r="AM1971" s="1" t="str">
        <f>IFERROR(__xludf.DUMMYFUNCTION("""COMPUTED_VALUE"""),"")</f>
        <v/>
      </c>
      <c r="AN1971" s="1" t="str">
        <f>IFERROR(__xludf.DUMMYFUNCTION("""COMPUTED_VALUE"""),"")</f>
        <v/>
      </c>
      <c r="AO1971" s="1" t="str">
        <f>IFERROR(__xludf.DUMMYFUNCTION("""COMPUTED_VALUE"""),"")</f>
        <v/>
      </c>
      <c r="AP1971" s="1" t="str">
        <f>IFERROR(__xludf.DUMMYFUNCTION("""COMPUTED_VALUE"""),"")</f>
        <v/>
      </c>
      <c r="AR1971" s="1" t="s">
        <v>25</v>
      </c>
      <c r="AS1971" s="1" t="s">
        <v>25</v>
      </c>
      <c r="AT1971" s="1" t="s">
        <v>25</v>
      </c>
      <c r="AU1971" s="1" t="s">
        <v>25</v>
      </c>
      <c r="AV1971" s="1" t="s">
        <v>25</v>
      </c>
      <c r="AY1971" s="1" t="s">
        <v>25</v>
      </c>
      <c r="AZ1971" s="1" t="s">
        <v>25</v>
      </c>
      <c r="BA1971" s="1" t="s">
        <v>25</v>
      </c>
      <c r="BB1971" s="1" t="s">
        <v>25</v>
      </c>
      <c r="BC1971" s="1" t="s">
        <v>25</v>
      </c>
      <c r="BD1971" s="1"/>
      <c r="BE1971" s="1"/>
      <c r="BF1971" s="1"/>
      <c r="BG1971" s="1"/>
      <c r="BH1971" s="1"/>
      <c r="BI1971" s="1"/>
      <c r="BJ1971" s="1"/>
      <c r="BL1971" s="1" t="s">
        <v>25</v>
      </c>
    </row>
    <row r="1972" ht="15.75" customHeight="1">
      <c r="A1972" s="1"/>
      <c r="B1972" s="1"/>
      <c r="C1972" s="1"/>
      <c r="D1972" s="1" t="s">
        <v>25</v>
      </c>
      <c r="E1972" s="1" t="s">
        <v>25</v>
      </c>
      <c r="F1972" s="1" t="s">
        <v>25</v>
      </c>
      <c r="G1972" s="1" t="s">
        <v>25</v>
      </c>
      <c r="H1972" s="1" t="s">
        <v>25</v>
      </c>
      <c r="M1972" s="1"/>
      <c r="N1972" s="1"/>
      <c r="O1972" s="1"/>
      <c r="P1972" s="1"/>
      <c r="Q1972" s="1"/>
      <c r="S1972" s="1" t="s">
        <v>25</v>
      </c>
      <c r="T1972" s="1" t="s">
        <v>25</v>
      </c>
      <c r="U1972" s="1" t="s">
        <v>25</v>
      </c>
      <c r="V1972" s="1" t="s">
        <v>25</v>
      </c>
      <c r="W1972" s="1" t="s">
        <v>25</v>
      </c>
      <c r="Y1972" s="1" t="str">
        <f>IFERROR(__xludf.DUMMYFUNCTION("UNIQUE(S1972:W1972, TRUE)"),"")</f>
        <v/>
      </c>
      <c r="AE1972" s="1" t="str">
        <f t="shared" ref="AE1972:AI1972" si="1972">IF($A1972&lt;&gt;"", COUNTIF($D1972:$H1972, "=" &amp; Y1972),"")</f>
        <v/>
      </c>
      <c r="AF1972" s="1" t="str">
        <f t="shared" si="1972"/>
        <v/>
      </c>
      <c r="AG1972" s="1" t="str">
        <f t="shared" si="1972"/>
        <v/>
      </c>
      <c r="AH1972" s="1" t="str">
        <f t="shared" si="1972"/>
        <v/>
      </c>
      <c r="AI1972" s="1" t="str">
        <f t="shared" si="1972"/>
        <v/>
      </c>
      <c r="AJ1972" s="1" t="str">
        <f t="shared" si="3"/>
        <v/>
      </c>
      <c r="AL1972" s="1" t="str">
        <f>IFERROR(__xludf.DUMMYFUNCTION("IFERROR(TRANSPOSE(SORT(TRANSPOSE(FILTER(AE1972:AI1972, AE1972:AI1972&lt;&gt;0)),1, FALSE)))"),"")</f>
        <v/>
      </c>
      <c r="AM1972" s="1" t="str">
        <f>IFERROR(__xludf.DUMMYFUNCTION("""COMPUTED_VALUE"""),"")</f>
        <v/>
      </c>
      <c r="AN1972" s="1" t="str">
        <f>IFERROR(__xludf.DUMMYFUNCTION("""COMPUTED_VALUE"""),"")</f>
        <v/>
      </c>
      <c r="AO1972" s="1" t="str">
        <f>IFERROR(__xludf.DUMMYFUNCTION("""COMPUTED_VALUE"""),"")</f>
        <v/>
      </c>
      <c r="AP1972" s="1" t="str">
        <f>IFERROR(__xludf.DUMMYFUNCTION("""COMPUTED_VALUE"""),"")</f>
        <v/>
      </c>
      <c r="AR1972" s="1" t="s">
        <v>25</v>
      </c>
      <c r="AS1972" s="1" t="s">
        <v>25</v>
      </c>
      <c r="AT1972" s="1" t="s">
        <v>25</v>
      </c>
      <c r="AU1972" s="1" t="s">
        <v>25</v>
      </c>
      <c r="AV1972" s="1" t="s">
        <v>25</v>
      </c>
      <c r="AY1972" s="1" t="s">
        <v>25</v>
      </c>
      <c r="AZ1972" s="1" t="s">
        <v>25</v>
      </c>
      <c r="BA1972" s="1" t="s">
        <v>25</v>
      </c>
      <c r="BB1972" s="1" t="s">
        <v>25</v>
      </c>
      <c r="BC1972" s="1" t="s">
        <v>25</v>
      </c>
      <c r="BD1972" s="1"/>
      <c r="BE1972" s="1"/>
      <c r="BF1972" s="1"/>
      <c r="BG1972" s="1"/>
      <c r="BH1972" s="1"/>
      <c r="BI1972" s="1"/>
      <c r="BJ1972" s="1"/>
      <c r="BL1972" s="1" t="s">
        <v>25</v>
      </c>
    </row>
    <row r="1973" ht="15.75" customHeight="1">
      <c r="A1973" s="1"/>
      <c r="B1973" s="1"/>
      <c r="C1973" s="1"/>
      <c r="D1973" s="1" t="s">
        <v>25</v>
      </c>
      <c r="E1973" s="1" t="s">
        <v>25</v>
      </c>
      <c r="F1973" s="1" t="s">
        <v>25</v>
      </c>
      <c r="G1973" s="1" t="s">
        <v>25</v>
      </c>
      <c r="H1973" s="1" t="s">
        <v>25</v>
      </c>
      <c r="M1973" s="1"/>
      <c r="N1973" s="1"/>
      <c r="O1973" s="1"/>
      <c r="P1973" s="1"/>
      <c r="Q1973" s="1"/>
      <c r="S1973" s="1" t="s">
        <v>25</v>
      </c>
      <c r="T1973" s="1" t="s">
        <v>25</v>
      </c>
      <c r="U1973" s="1" t="s">
        <v>25</v>
      </c>
      <c r="V1973" s="1" t="s">
        <v>25</v>
      </c>
      <c r="W1973" s="1" t="s">
        <v>25</v>
      </c>
      <c r="Y1973" s="1" t="str">
        <f>IFERROR(__xludf.DUMMYFUNCTION("UNIQUE(S1973:W1973, TRUE)"),"")</f>
        <v/>
      </c>
      <c r="AE1973" s="1" t="str">
        <f t="shared" ref="AE1973:AI1973" si="1973">IF($A1973&lt;&gt;"", COUNTIF($D1973:$H1973, "=" &amp; Y1973),"")</f>
        <v/>
      </c>
      <c r="AF1973" s="1" t="str">
        <f t="shared" si="1973"/>
        <v/>
      </c>
      <c r="AG1973" s="1" t="str">
        <f t="shared" si="1973"/>
        <v/>
      </c>
      <c r="AH1973" s="1" t="str">
        <f t="shared" si="1973"/>
        <v/>
      </c>
      <c r="AI1973" s="1" t="str">
        <f t="shared" si="1973"/>
        <v/>
      </c>
      <c r="AJ1973" s="1" t="str">
        <f t="shared" si="3"/>
        <v/>
      </c>
      <c r="AL1973" s="1" t="str">
        <f>IFERROR(__xludf.DUMMYFUNCTION("IFERROR(TRANSPOSE(SORT(TRANSPOSE(FILTER(AE1973:AI1973, AE1973:AI1973&lt;&gt;0)),1, FALSE)))"),"")</f>
        <v/>
      </c>
      <c r="AM1973" s="1" t="str">
        <f>IFERROR(__xludf.DUMMYFUNCTION("""COMPUTED_VALUE"""),"")</f>
        <v/>
      </c>
      <c r="AN1973" s="1" t="str">
        <f>IFERROR(__xludf.DUMMYFUNCTION("""COMPUTED_VALUE"""),"")</f>
        <v/>
      </c>
      <c r="AO1973" s="1" t="str">
        <f>IFERROR(__xludf.DUMMYFUNCTION("""COMPUTED_VALUE"""),"")</f>
        <v/>
      </c>
      <c r="AP1973" s="1" t="str">
        <f>IFERROR(__xludf.DUMMYFUNCTION("""COMPUTED_VALUE"""),"")</f>
        <v/>
      </c>
      <c r="AR1973" s="1" t="s">
        <v>25</v>
      </c>
      <c r="AS1973" s="1" t="s">
        <v>25</v>
      </c>
      <c r="AT1973" s="1" t="s">
        <v>25</v>
      </c>
      <c r="AU1973" s="1" t="s">
        <v>25</v>
      </c>
      <c r="AV1973" s="1" t="s">
        <v>25</v>
      </c>
      <c r="AY1973" s="1" t="s">
        <v>25</v>
      </c>
      <c r="AZ1973" s="1" t="s">
        <v>25</v>
      </c>
      <c r="BA1973" s="1" t="s">
        <v>25</v>
      </c>
      <c r="BB1973" s="1" t="s">
        <v>25</v>
      </c>
      <c r="BC1973" s="1" t="s">
        <v>25</v>
      </c>
      <c r="BD1973" s="1"/>
      <c r="BE1973" s="1"/>
      <c r="BF1973" s="1"/>
      <c r="BG1973" s="1"/>
      <c r="BH1973" s="1"/>
      <c r="BI1973" s="1"/>
      <c r="BJ1973" s="1"/>
      <c r="BL1973" s="1" t="s">
        <v>25</v>
      </c>
    </row>
    <row r="1974" ht="15.75" customHeight="1">
      <c r="A1974" s="1"/>
      <c r="B1974" s="1"/>
      <c r="C1974" s="1"/>
      <c r="D1974" s="1" t="s">
        <v>25</v>
      </c>
      <c r="E1974" s="1" t="s">
        <v>25</v>
      </c>
      <c r="F1974" s="1" t="s">
        <v>25</v>
      </c>
      <c r="G1974" s="1" t="s">
        <v>25</v>
      </c>
      <c r="H1974" s="1" t="s">
        <v>25</v>
      </c>
      <c r="M1974" s="1"/>
      <c r="N1974" s="1"/>
      <c r="O1974" s="1"/>
      <c r="P1974" s="1"/>
      <c r="Q1974" s="1"/>
      <c r="S1974" s="1" t="s">
        <v>25</v>
      </c>
      <c r="T1974" s="1" t="s">
        <v>25</v>
      </c>
      <c r="U1974" s="1" t="s">
        <v>25</v>
      </c>
      <c r="V1974" s="1" t="s">
        <v>25</v>
      </c>
      <c r="W1974" s="1" t="s">
        <v>25</v>
      </c>
      <c r="Y1974" s="1" t="str">
        <f>IFERROR(__xludf.DUMMYFUNCTION("UNIQUE(S1974:W1974, TRUE)"),"")</f>
        <v/>
      </c>
      <c r="AE1974" s="1" t="str">
        <f t="shared" ref="AE1974:AI1974" si="1974">IF($A1974&lt;&gt;"", COUNTIF($D1974:$H1974, "=" &amp; Y1974),"")</f>
        <v/>
      </c>
      <c r="AF1974" s="1" t="str">
        <f t="shared" si="1974"/>
        <v/>
      </c>
      <c r="AG1974" s="1" t="str">
        <f t="shared" si="1974"/>
        <v/>
      </c>
      <c r="AH1974" s="1" t="str">
        <f t="shared" si="1974"/>
        <v/>
      </c>
      <c r="AI1974" s="1" t="str">
        <f t="shared" si="1974"/>
        <v/>
      </c>
      <c r="AJ1974" s="1" t="str">
        <f t="shared" si="3"/>
        <v/>
      </c>
      <c r="AL1974" s="1" t="str">
        <f>IFERROR(__xludf.DUMMYFUNCTION("IFERROR(TRANSPOSE(SORT(TRANSPOSE(FILTER(AE1974:AI1974, AE1974:AI1974&lt;&gt;0)),1, FALSE)))"),"")</f>
        <v/>
      </c>
      <c r="AM1974" s="1" t="str">
        <f>IFERROR(__xludf.DUMMYFUNCTION("""COMPUTED_VALUE"""),"")</f>
        <v/>
      </c>
      <c r="AN1974" s="1" t="str">
        <f>IFERROR(__xludf.DUMMYFUNCTION("""COMPUTED_VALUE"""),"")</f>
        <v/>
      </c>
      <c r="AO1974" s="1" t="str">
        <f>IFERROR(__xludf.DUMMYFUNCTION("""COMPUTED_VALUE"""),"")</f>
        <v/>
      </c>
      <c r="AP1974" s="1" t="str">
        <f>IFERROR(__xludf.DUMMYFUNCTION("""COMPUTED_VALUE"""),"")</f>
        <v/>
      </c>
      <c r="AR1974" s="1" t="s">
        <v>25</v>
      </c>
      <c r="AS1974" s="1" t="s">
        <v>25</v>
      </c>
      <c r="AT1974" s="1" t="s">
        <v>25</v>
      </c>
      <c r="AU1974" s="1" t="s">
        <v>25</v>
      </c>
      <c r="AV1974" s="1" t="s">
        <v>25</v>
      </c>
      <c r="AY1974" s="1" t="s">
        <v>25</v>
      </c>
      <c r="AZ1974" s="1" t="s">
        <v>25</v>
      </c>
      <c r="BA1974" s="1" t="s">
        <v>25</v>
      </c>
      <c r="BB1974" s="1" t="s">
        <v>25</v>
      </c>
      <c r="BC1974" s="1" t="s">
        <v>25</v>
      </c>
      <c r="BD1974" s="1"/>
      <c r="BE1974" s="1"/>
      <c r="BF1974" s="1"/>
      <c r="BG1974" s="1"/>
      <c r="BH1974" s="1"/>
      <c r="BI1974" s="1"/>
      <c r="BJ1974" s="1"/>
      <c r="BL1974" s="1" t="s">
        <v>25</v>
      </c>
    </row>
    <row r="1975" ht="15.75" customHeight="1">
      <c r="A1975" s="1"/>
      <c r="B1975" s="1"/>
      <c r="C1975" s="1"/>
      <c r="D1975" s="1" t="s">
        <v>25</v>
      </c>
      <c r="E1975" s="1" t="s">
        <v>25</v>
      </c>
      <c r="F1975" s="1" t="s">
        <v>25</v>
      </c>
      <c r="G1975" s="1" t="s">
        <v>25</v>
      </c>
      <c r="H1975" s="1" t="s">
        <v>25</v>
      </c>
      <c r="M1975" s="1"/>
      <c r="N1975" s="1"/>
      <c r="O1975" s="1"/>
      <c r="P1975" s="1"/>
      <c r="Q1975" s="1"/>
      <c r="S1975" s="1" t="s">
        <v>25</v>
      </c>
      <c r="T1975" s="1" t="s">
        <v>25</v>
      </c>
      <c r="U1975" s="1" t="s">
        <v>25</v>
      </c>
      <c r="V1975" s="1" t="s">
        <v>25</v>
      </c>
      <c r="W1975" s="1" t="s">
        <v>25</v>
      </c>
      <c r="Y1975" s="1" t="str">
        <f>IFERROR(__xludf.DUMMYFUNCTION("UNIQUE(S1975:W1975, TRUE)"),"")</f>
        <v/>
      </c>
      <c r="AE1975" s="1" t="str">
        <f t="shared" ref="AE1975:AI1975" si="1975">IF($A1975&lt;&gt;"", COUNTIF($D1975:$H1975, "=" &amp; Y1975),"")</f>
        <v/>
      </c>
      <c r="AF1975" s="1" t="str">
        <f t="shared" si="1975"/>
        <v/>
      </c>
      <c r="AG1975" s="1" t="str">
        <f t="shared" si="1975"/>
        <v/>
      </c>
      <c r="AH1975" s="1" t="str">
        <f t="shared" si="1975"/>
        <v/>
      </c>
      <c r="AI1975" s="1" t="str">
        <f t="shared" si="1975"/>
        <v/>
      </c>
      <c r="AJ1975" s="1" t="str">
        <f t="shared" si="3"/>
        <v/>
      </c>
      <c r="AL1975" s="1" t="str">
        <f>IFERROR(__xludf.DUMMYFUNCTION("IFERROR(TRANSPOSE(SORT(TRANSPOSE(FILTER(AE1975:AI1975, AE1975:AI1975&lt;&gt;0)),1, FALSE)))"),"")</f>
        <v/>
      </c>
      <c r="AM1975" s="1" t="str">
        <f>IFERROR(__xludf.DUMMYFUNCTION("""COMPUTED_VALUE"""),"")</f>
        <v/>
      </c>
      <c r="AN1975" s="1" t="str">
        <f>IFERROR(__xludf.DUMMYFUNCTION("""COMPUTED_VALUE"""),"")</f>
        <v/>
      </c>
      <c r="AO1975" s="1" t="str">
        <f>IFERROR(__xludf.DUMMYFUNCTION("""COMPUTED_VALUE"""),"")</f>
        <v/>
      </c>
      <c r="AP1975" s="1" t="str">
        <f>IFERROR(__xludf.DUMMYFUNCTION("""COMPUTED_VALUE"""),"")</f>
        <v/>
      </c>
      <c r="AR1975" s="1" t="s">
        <v>25</v>
      </c>
      <c r="AS1975" s="1" t="s">
        <v>25</v>
      </c>
      <c r="AT1975" s="1" t="s">
        <v>25</v>
      </c>
      <c r="AU1975" s="1" t="s">
        <v>25</v>
      </c>
      <c r="AV1975" s="1" t="s">
        <v>25</v>
      </c>
      <c r="AY1975" s="1" t="s">
        <v>25</v>
      </c>
      <c r="AZ1975" s="1" t="s">
        <v>25</v>
      </c>
      <c r="BA1975" s="1" t="s">
        <v>25</v>
      </c>
      <c r="BB1975" s="1" t="s">
        <v>25</v>
      </c>
      <c r="BC1975" s="1" t="s">
        <v>25</v>
      </c>
      <c r="BD1975" s="1"/>
      <c r="BE1975" s="1"/>
      <c r="BF1975" s="1"/>
      <c r="BG1975" s="1"/>
      <c r="BH1975" s="1"/>
      <c r="BI1975" s="1"/>
      <c r="BJ1975" s="1"/>
      <c r="BL1975" s="1" t="s">
        <v>25</v>
      </c>
    </row>
    <row r="1976" ht="15.75" customHeight="1">
      <c r="A1976" s="1"/>
      <c r="B1976" s="1"/>
      <c r="C1976" s="1"/>
      <c r="D1976" s="1" t="s">
        <v>25</v>
      </c>
      <c r="E1976" s="1" t="s">
        <v>25</v>
      </c>
      <c r="F1976" s="1" t="s">
        <v>25</v>
      </c>
      <c r="G1976" s="1" t="s">
        <v>25</v>
      </c>
      <c r="H1976" s="1" t="s">
        <v>25</v>
      </c>
      <c r="M1976" s="1"/>
      <c r="N1976" s="1"/>
      <c r="O1976" s="1"/>
      <c r="P1976" s="1"/>
      <c r="Q1976" s="1"/>
      <c r="S1976" s="1" t="s">
        <v>25</v>
      </c>
      <c r="T1976" s="1" t="s">
        <v>25</v>
      </c>
      <c r="U1976" s="1" t="s">
        <v>25</v>
      </c>
      <c r="V1976" s="1" t="s">
        <v>25</v>
      </c>
      <c r="W1976" s="1" t="s">
        <v>25</v>
      </c>
      <c r="Y1976" s="1" t="str">
        <f>IFERROR(__xludf.DUMMYFUNCTION("UNIQUE(S1976:W1976, TRUE)"),"")</f>
        <v/>
      </c>
      <c r="AE1976" s="1" t="str">
        <f t="shared" ref="AE1976:AI1976" si="1976">IF($A1976&lt;&gt;"", COUNTIF($D1976:$H1976, "=" &amp; Y1976),"")</f>
        <v/>
      </c>
      <c r="AF1976" s="1" t="str">
        <f t="shared" si="1976"/>
        <v/>
      </c>
      <c r="AG1976" s="1" t="str">
        <f t="shared" si="1976"/>
        <v/>
      </c>
      <c r="AH1976" s="1" t="str">
        <f t="shared" si="1976"/>
        <v/>
      </c>
      <c r="AI1976" s="1" t="str">
        <f t="shared" si="1976"/>
        <v/>
      </c>
      <c r="AJ1976" s="1" t="str">
        <f t="shared" si="3"/>
        <v/>
      </c>
      <c r="AL1976" s="1" t="str">
        <f>IFERROR(__xludf.DUMMYFUNCTION("IFERROR(TRANSPOSE(SORT(TRANSPOSE(FILTER(AE1976:AI1976, AE1976:AI1976&lt;&gt;0)),1, FALSE)))"),"")</f>
        <v/>
      </c>
      <c r="AM1976" s="1" t="str">
        <f>IFERROR(__xludf.DUMMYFUNCTION("""COMPUTED_VALUE"""),"")</f>
        <v/>
      </c>
      <c r="AN1976" s="1" t="str">
        <f>IFERROR(__xludf.DUMMYFUNCTION("""COMPUTED_VALUE"""),"")</f>
        <v/>
      </c>
      <c r="AO1976" s="1" t="str">
        <f>IFERROR(__xludf.DUMMYFUNCTION("""COMPUTED_VALUE"""),"")</f>
        <v/>
      </c>
      <c r="AP1976" s="1" t="str">
        <f>IFERROR(__xludf.DUMMYFUNCTION("""COMPUTED_VALUE"""),"")</f>
        <v/>
      </c>
      <c r="AR1976" s="1" t="s">
        <v>25</v>
      </c>
      <c r="AS1976" s="1" t="s">
        <v>25</v>
      </c>
      <c r="AT1976" s="1" t="s">
        <v>25</v>
      </c>
      <c r="AU1976" s="1" t="s">
        <v>25</v>
      </c>
      <c r="AV1976" s="1" t="s">
        <v>25</v>
      </c>
      <c r="AY1976" s="1" t="s">
        <v>25</v>
      </c>
      <c r="AZ1976" s="1" t="s">
        <v>25</v>
      </c>
      <c r="BA1976" s="1" t="s">
        <v>25</v>
      </c>
      <c r="BB1976" s="1" t="s">
        <v>25</v>
      </c>
      <c r="BC1976" s="1" t="s">
        <v>25</v>
      </c>
      <c r="BD1976" s="1"/>
      <c r="BE1976" s="1"/>
      <c r="BF1976" s="1"/>
      <c r="BG1976" s="1"/>
      <c r="BH1976" s="1"/>
      <c r="BI1976" s="1"/>
      <c r="BJ1976" s="1"/>
      <c r="BL1976" s="1" t="s">
        <v>25</v>
      </c>
    </row>
    <row r="1977" ht="15.75" customHeight="1">
      <c r="A1977" s="1"/>
      <c r="B1977" s="1"/>
      <c r="C1977" s="1"/>
      <c r="D1977" s="1" t="s">
        <v>25</v>
      </c>
      <c r="E1977" s="1" t="s">
        <v>25</v>
      </c>
      <c r="F1977" s="1" t="s">
        <v>25</v>
      </c>
      <c r="G1977" s="1" t="s">
        <v>25</v>
      </c>
      <c r="H1977" s="1" t="s">
        <v>25</v>
      </c>
      <c r="M1977" s="1"/>
      <c r="N1977" s="1"/>
      <c r="O1977" s="1"/>
      <c r="P1977" s="1"/>
      <c r="Q1977" s="1"/>
      <c r="S1977" s="1" t="s">
        <v>25</v>
      </c>
      <c r="T1977" s="1" t="s">
        <v>25</v>
      </c>
      <c r="U1977" s="1" t="s">
        <v>25</v>
      </c>
      <c r="V1977" s="1" t="s">
        <v>25</v>
      </c>
      <c r="W1977" s="1" t="s">
        <v>25</v>
      </c>
      <c r="Y1977" s="1" t="str">
        <f>IFERROR(__xludf.DUMMYFUNCTION("UNIQUE(S1977:W1977, TRUE)"),"")</f>
        <v/>
      </c>
      <c r="AE1977" s="1" t="str">
        <f t="shared" ref="AE1977:AI1977" si="1977">IF($A1977&lt;&gt;"", COUNTIF($D1977:$H1977, "=" &amp; Y1977),"")</f>
        <v/>
      </c>
      <c r="AF1977" s="1" t="str">
        <f t="shared" si="1977"/>
        <v/>
      </c>
      <c r="AG1977" s="1" t="str">
        <f t="shared" si="1977"/>
        <v/>
      </c>
      <c r="AH1977" s="1" t="str">
        <f t="shared" si="1977"/>
        <v/>
      </c>
      <c r="AI1977" s="1" t="str">
        <f t="shared" si="1977"/>
        <v/>
      </c>
      <c r="AJ1977" s="1" t="str">
        <f t="shared" si="3"/>
        <v/>
      </c>
      <c r="AL1977" s="1" t="str">
        <f>IFERROR(__xludf.DUMMYFUNCTION("IFERROR(TRANSPOSE(SORT(TRANSPOSE(FILTER(AE1977:AI1977, AE1977:AI1977&lt;&gt;0)),1, FALSE)))"),"")</f>
        <v/>
      </c>
      <c r="AM1977" s="1" t="str">
        <f>IFERROR(__xludf.DUMMYFUNCTION("""COMPUTED_VALUE"""),"")</f>
        <v/>
      </c>
      <c r="AN1977" s="1" t="str">
        <f>IFERROR(__xludf.DUMMYFUNCTION("""COMPUTED_VALUE"""),"")</f>
        <v/>
      </c>
      <c r="AO1977" s="1" t="str">
        <f>IFERROR(__xludf.DUMMYFUNCTION("""COMPUTED_VALUE"""),"")</f>
        <v/>
      </c>
      <c r="AP1977" s="1" t="str">
        <f>IFERROR(__xludf.DUMMYFUNCTION("""COMPUTED_VALUE"""),"")</f>
        <v/>
      </c>
      <c r="AR1977" s="1" t="s">
        <v>25</v>
      </c>
      <c r="AS1977" s="1" t="s">
        <v>25</v>
      </c>
      <c r="AT1977" s="1" t="s">
        <v>25</v>
      </c>
      <c r="AU1977" s="1" t="s">
        <v>25</v>
      </c>
      <c r="AV1977" s="1" t="s">
        <v>25</v>
      </c>
      <c r="AY1977" s="1" t="s">
        <v>25</v>
      </c>
      <c r="AZ1977" s="1" t="s">
        <v>25</v>
      </c>
      <c r="BA1977" s="1" t="s">
        <v>25</v>
      </c>
      <c r="BB1977" s="1" t="s">
        <v>25</v>
      </c>
      <c r="BC1977" s="1" t="s">
        <v>25</v>
      </c>
      <c r="BD1977" s="1"/>
      <c r="BE1977" s="1"/>
      <c r="BF1977" s="1"/>
      <c r="BG1977" s="1"/>
      <c r="BH1977" s="1"/>
      <c r="BI1977" s="1"/>
      <c r="BJ1977" s="1"/>
      <c r="BL1977" s="1" t="s">
        <v>25</v>
      </c>
    </row>
    <row r="1978" ht="15.75" customHeight="1">
      <c r="A1978" s="1"/>
      <c r="B1978" s="1"/>
      <c r="C1978" s="1"/>
      <c r="D1978" s="1" t="s">
        <v>25</v>
      </c>
      <c r="E1978" s="1" t="s">
        <v>25</v>
      </c>
      <c r="F1978" s="1" t="s">
        <v>25</v>
      </c>
      <c r="G1978" s="1" t="s">
        <v>25</v>
      </c>
      <c r="H1978" s="1" t="s">
        <v>25</v>
      </c>
      <c r="M1978" s="1"/>
      <c r="N1978" s="1"/>
      <c r="O1978" s="1"/>
      <c r="P1978" s="1"/>
      <c r="Q1978" s="1"/>
      <c r="S1978" s="1" t="s">
        <v>25</v>
      </c>
      <c r="T1978" s="1" t="s">
        <v>25</v>
      </c>
      <c r="U1978" s="1" t="s">
        <v>25</v>
      </c>
      <c r="V1978" s="1" t="s">
        <v>25</v>
      </c>
      <c r="W1978" s="1" t="s">
        <v>25</v>
      </c>
      <c r="Y1978" s="1" t="str">
        <f>IFERROR(__xludf.DUMMYFUNCTION("UNIQUE(S1978:W1978, TRUE)"),"")</f>
        <v/>
      </c>
      <c r="AE1978" s="1" t="str">
        <f t="shared" ref="AE1978:AI1978" si="1978">IF($A1978&lt;&gt;"", COUNTIF($D1978:$H1978, "=" &amp; Y1978),"")</f>
        <v/>
      </c>
      <c r="AF1978" s="1" t="str">
        <f t="shared" si="1978"/>
        <v/>
      </c>
      <c r="AG1978" s="1" t="str">
        <f t="shared" si="1978"/>
        <v/>
      </c>
      <c r="AH1978" s="1" t="str">
        <f t="shared" si="1978"/>
        <v/>
      </c>
      <c r="AI1978" s="1" t="str">
        <f t="shared" si="1978"/>
        <v/>
      </c>
      <c r="AJ1978" s="1" t="str">
        <f t="shared" si="3"/>
        <v/>
      </c>
      <c r="AL1978" s="1" t="str">
        <f>IFERROR(__xludf.DUMMYFUNCTION("IFERROR(TRANSPOSE(SORT(TRANSPOSE(FILTER(AE1978:AI1978, AE1978:AI1978&lt;&gt;0)),1, FALSE)))"),"")</f>
        <v/>
      </c>
      <c r="AM1978" s="1" t="str">
        <f>IFERROR(__xludf.DUMMYFUNCTION("""COMPUTED_VALUE"""),"")</f>
        <v/>
      </c>
      <c r="AN1978" s="1" t="str">
        <f>IFERROR(__xludf.DUMMYFUNCTION("""COMPUTED_VALUE"""),"")</f>
        <v/>
      </c>
      <c r="AO1978" s="1" t="str">
        <f>IFERROR(__xludf.DUMMYFUNCTION("""COMPUTED_VALUE"""),"")</f>
        <v/>
      </c>
      <c r="AP1978" s="1" t="str">
        <f>IFERROR(__xludf.DUMMYFUNCTION("""COMPUTED_VALUE"""),"")</f>
        <v/>
      </c>
      <c r="AR1978" s="1" t="s">
        <v>25</v>
      </c>
      <c r="AS1978" s="1" t="s">
        <v>25</v>
      </c>
      <c r="AT1978" s="1" t="s">
        <v>25</v>
      </c>
      <c r="AU1978" s="1" t="s">
        <v>25</v>
      </c>
      <c r="AV1978" s="1" t="s">
        <v>25</v>
      </c>
      <c r="AY1978" s="1" t="s">
        <v>25</v>
      </c>
      <c r="AZ1978" s="1" t="s">
        <v>25</v>
      </c>
      <c r="BA1978" s="1" t="s">
        <v>25</v>
      </c>
      <c r="BB1978" s="1" t="s">
        <v>25</v>
      </c>
      <c r="BC1978" s="1" t="s">
        <v>25</v>
      </c>
      <c r="BD1978" s="1"/>
      <c r="BE1978" s="1"/>
      <c r="BF1978" s="1"/>
      <c r="BG1978" s="1"/>
      <c r="BH1978" s="1"/>
      <c r="BI1978" s="1"/>
      <c r="BJ1978" s="1"/>
      <c r="BL1978" s="1" t="s">
        <v>25</v>
      </c>
    </row>
    <row r="1979" ht="15.75" customHeight="1">
      <c r="A1979" s="1"/>
      <c r="B1979" s="1"/>
      <c r="C1979" s="1"/>
      <c r="D1979" s="1" t="s">
        <v>25</v>
      </c>
      <c r="E1979" s="1" t="s">
        <v>25</v>
      </c>
      <c r="F1979" s="1" t="s">
        <v>25</v>
      </c>
      <c r="G1979" s="1" t="s">
        <v>25</v>
      </c>
      <c r="H1979" s="1" t="s">
        <v>25</v>
      </c>
      <c r="M1979" s="1"/>
      <c r="N1979" s="1"/>
      <c r="O1979" s="1"/>
      <c r="P1979" s="1"/>
      <c r="Q1979" s="1"/>
      <c r="S1979" s="1" t="s">
        <v>25</v>
      </c>
      <c r="T1979" s="1" t="s">
        <v>25</v>
      </c>
      <c r="U1979" s="1" t="s">
        <v>25</v>
      </c>
      <c r="V1979" s="1" t="s">
        <v>25</v>
      </c>
      <c r="W1979" s="1" t="s">
        <v>25</v>
      </c>
      <c r="Y1979" s="1" t="str">
        <f>IFERROR(__xludf.DUMMYFUNCTION("UNIQUE(S1979:W1979, TRUE)"),"")</f>
        <v/>
      </c>
      <c r="AE1979" s="1" t="str">
        <f t="shared" ref="AE1979:AI1979" si="1979">IF($A1979&lt;&gt;"", COUNTIF($D1979:$H1979, "=" &amp; Y1979),"")</f>
        <v/>
      </c>
      <c r="AF1979" s="1" t="str">
        <f t="shared" si="1979"/>
        <v/>
      </c>
      <c r="AG1979" s="1" t="str">
        <f t="shared" si="1979"/>
        <v/>
      </c>
      <c r="AH1979" s="1" t="str">
        <f t="shared" si="1979"/>
        <v/>
      </c>
      <c r="AI1979" s="1" t="str">
        <f t="shared" si="1979"/>
        <v/>
      </c>
      <c r="AJ1979" s="1" t="str">
        <f t="shared" si="3"/>
        <v/>
      </c>
      <c r="AL1979" s="1" t="str">
        <f>IFERROR(__xludf.DUMMYFUNCTION("IFERROR(TRANSPOSE(SORT(TRANSPOSE(FILTER(AE1979:AI1979, AE1979:AI1979&lt;&gt;0)),1, FALSE)))"),"")</f>
        <v/>
      </c>
      <c r="AM1979" s="1" t="str">
        <f>IFERROR(__xludf.DUMMYFUNCTION("""COMPUTED_VALUE"""),"")</f>
        <v/>
      </c>
      <c r="AN1979" s="1" t="str">
        <f>IFERROR(__xludf.DUMMYFUNCTION("""COMPUTED_VALUE"""),"")</f>
        <v/>
      </c>
      <c r="AO1979" s="1" t="str">
        <f>IFERROR(__xludf.DUMMYFUNCTION("""COMPUTED_VALUE"""),"")</f>
        <v/>
      </c>
      <c r="AP1979" s="1" t="str">
        <f>IFERROR(__xludf.DUMMYFUNCTION("""COMPUTED_VALUE"""),"")</f>
        <v/>
      </c>
      <c r="AR1979" s="1" t="s">
        <v>25</v>
      </c>
      <c r="AS1979" s="1" t="s">
        <v>25</v>
      </c>
      <c r="AT1979" s="1" t="s">
        <v>25</v>
      </c>
      <c r="AU1979" s="1" t="s">
        <v>25</v>
      </c>
      <c r="AV1979" s="1" t="s">
        <v>25</v>
      </c>
      <c r="AY1979" s="1" t="s">
        <v>25</v>
      </c>
      <c r="AZ1979" s="1" t="s">
        <v>25</v>
      </c>
      <c r="BA1979" s="1" t="s">
        <v>25</v>
      </c>
      <c r="BB1979" s="1" t="s">
        <v>25</v>
      </c>
      <c r="BC1979" s="1" t="s">
        <v>25</v>
      </c>
      <c r="BD1979" s="1"/>
      <c r="BE1979" s="1"/>
      <c r="BF1979" s="1"/>
      <c r="BG1979" s="1"/>
      <c r="BH1979" s="1"/>
      <c r="BI1979" s="1"/>
      <c r="BJ1979" s="1"/>
      <c r="BL1979" s="1" t="s">
        <v>25</v>
      </c>
    </row>
    <row r="1980" ht="15.75" customHeight="1">
      <c r="A1980" s="1"/>
      <c r="B1980" s="1"/>
      <c r="C1980" s="1"/>
      <c r="D1980" s="1" t="s">
        <v>25</v>
      </c>
      <c r="E1980" s="1" t="s">
        <v>25</v>
      </c>
      <c r="F1980" s="1" t="s">
        <v>25</v>
      </c>
      <c r="G1980" s="1" t="s">
        <v>25</v>
      </c>
      <c r="H1980" s="1" t="s">
        <v>25</v>
      </c>
      <c r="M1980" s="1"/>
      <c r="N1980" s="1"/>
      <c r="O1980" s="1"/>
      <c r="P1980" s="1"/>
      <c r="Q1980" s="1"/>
      <c r="S1980" s="1" t="s">
        <v>25</v>
      </c>
      <c r="T1980" s="1" t="s">
        <v>25</v>
      </c>
      <c r="U1980" s="1" t="s">
        <v>25</v>
      </c>
      <c r="V1980" s="1" t="s">
        <v>25</v>
      </c>
      <c r="W1980" s="1" t="s">
        <v>25</v>
      </c>
      <c r="Y1980" s="1" t="str">
        <f>IFERROR(__xludf.DUMMYFUNCTION("UNIQUE(S1980:W1980, TRUE)"),"")</f>
        <v/>
      </c>
      <c r="AE1980" s="1" t="str">
        <f t="shared" ref="AE1980:AI1980" si="1980">IF($A1980&lt;&gt;"", COUNTIF($D1980:$H1980, "=" &amp; Y1980),"")</f>
        <v/>
      </c>
      <c r="AF1980" s="1" t="str">
        <f t="shared" si="1980"/>
        <v/>
      </c>
      <c r="AG1980" s="1" t="str">
        <f t="shared" si="1980"/>
        <v/>
      </c>
      <c r="AH1980" s="1" t="str">
        <f t="shared" si="1980"/>
        <v/>
      </c>
      <c r="AI1980" s="1" t="str">
        <f t="shared" si="1980"/>
        <v/>
      </c>
      <c r="AJ1980" s="1" t="str">
        <f t="shared" si="3"/>
        <v/>
      </c>
      <c r="AL1980" s="1" t="str">
        <f>IFERROR(__xludf.DUMMYFUNCTION("IFERROR(TRANSPOSE(SORT(TRANSPOSE(FILTER(AE1980:AI1980, AE1980:AI1980&lt;&gt;0)),1, FALSE)))"),"")</f>
        <v/>
      </c>
      <c r="AM1980" s="1" t="str">
        <f>IFERROR(__xludf.DUMMYFUNCTION("""COMPUTED_VALUE"""),"")</f>
        <v/>
      </c>
      <c r="AN1980" s="1" t="str">
        <f>IFERROR(__xludf.DUMMYFUNCTION("""COMPUTED_VALUE"""),"")</f>
        <v/>
      </c>
      <c r="AO1980" s="1" t="str">
        <f>IFERROR(__xludf.DUMMYFUNCTION("""COMPUTED_VALUE"""),"")</f>
        <v/>
      </c>
      <c r="AP1980" s="1" t="str">
        <f>IFERROR(__xludf.DUMMYFUNCTION("""COMPUTED_VALUE"""),"")</f>
        <v/>
      </c>
      <c r="AR1980" s="1" t="s">
        <v>25</v>
      </c>
      <c r="AS1980" s="1" t="s">
        <v>25</v>
      </c>
      <c r="AT1980" s="1" t="s">
        <v>25</v>
      </c>
      <c r="AU1980" s="1" t="s">
        <v>25</v>
      </c>
      <c r="AV1980" s="1" t="s">
        <v>25</v>
      </c>
      <c r="AY1980" s="1" t="s">
        <v>25</v>
      </c>
      <c r="AZ1980" s="1" t="s">
        <v>25</v>
      </c>
      <c r="BA1980" s="1" t="s">
        <v>25</v>
      </c>
      <c r="BB1980" s="1" t="s">
        <v>25</v>
      </c>
      <c r="BC1980" s="1" t="s">
        <v>25</v>
      </c>
      <c r="BD1980" s="1"/>
      <c r="BE1980" s="1"/>
      <c r="BF1980" s="1"/>
      <c r="BG1980" s="1"/>
      <c r="BH1980" s="1"/>
      <c r="BI1980" s="1"/>
      <c r="BJ1980" s="1"/>
      <c r="BL1980" s="1" t="s">
        <v>25</v>
      </c>
    </row>
    <row r="1981" ht="15.75" customHeight="1">
      <c r="A1981" s="1"/>
      <c r="B1981" s="1"/>
      <c r="C1981" s="1"/>
      <c r="D1981" s="1" t="s">
        <v>25</v>
      </c>
      <c r="E1981" s="1" t="s">
        <v>25</v>
      </c>
      <c r="F1981" s="1" t="s">
        <v>25</v>
      </c>
      <c r="G1981" s="1" t="s">
        <v>25</v>
      </c>
      <c r="H1981" s="1" t="s">
        <v>25</v>
      </c>
      <c r="M1981" s="1"/>
      <c r="N1981" s="1"/>
      <c r="O1981" s="1"/>
      <c r="P1981" s="1"/>
      <c r="Q1981" s="1"/>
      <c r="S1981" s="1" t="s">
        <v>25</v>
      </c>
      <c r="T1981" s="1" t="s">
        <v>25</v>
      </c>
      <c r="U1981" s="1" t="s">
        <v>25</v>
      </c>
      <c r="V1981" s="1" t="s">
        <v>25</v>
      </c>
      <c r="W1981" s="1" t="s">
        <v>25</v>
      </c>
      <c r="Y1981" s="1" t="str">
        <f>IFERROR(__xludf.DUMMYFUNCTION("UNIQUE(S1981:W1981, TRUE)"),"")</f>
        <v/>
      </c>
      <c r="AE1981" s="1" t="str">
        <f t="shared" ref="AE1981:AI1981" si="1981">IF($A1981&lt;&gt;"", COUNTIF($D1981:$H1981, "=" &amp; Y1981),"")</f>
        <v/>
      </c>
      <c r="AF1981" s="1" t="str">
        <f t="shared" si="1981"/>
        <v/>
      </c>
      <c r="AG1981" s="1" t="str">
        <f t="shared" si="1981"/>
        <v/>
      </c>
      <c r="AH1981" s="1" t="str">
        <f t="shared" si="1981"/>
        <v/>
      </c>
      <c r="AI1981" s="1" t="str">
        <f t="shared" si="1981"/>
        <v/>
      </c>
      <c r="AJ1981" s="1" t="str">
        <f t="shared" si="3"/>
        <v/>
      </c>
      <c r="AL1981" s="1" t="str">
        <f>IFERROR(__xludf.DUMMYFUNCTION("IFERROR(TRANSPOSE(SORT(TRANSPOSE(FILTER(AE1981:AI1981, AE1981:AI1981&lt;&gt;0)),1, FALSE)))"),"")</f>
        <v/>
      </c>
      <c r="AM1981" s="1" t="str">
        <f>IFERROR(__xludf.DUMMYFUNCTION("""COMPUTED_VALUE"""),"")</f>
        <v/>
      </c>
      <c r="AN1981" s="1" t="str">
        <f>IFERROR(__xludf.DUMMYFUNCTION("""COMPUTED_VALUE"""),"")</f>
        <v/>
      </c>
      <c r="AO1981" s="1" t="str">
        <f>IFERROR(__xludf.DUMMYFUNCTION("""COMPUTED_VALUE"""),"")</f>
        <v/>
      </c>
      <c r="AP1981" s="1" t="str">
        <f>IFERROR(__xludf.DUMMYFUNCTION("""COMPUTED_VALUE"""),"")</f>
        <v/>
      </c>
      <c r="AR1981" s="1" t="s">
        <v>25</v>
      </c>
      <c r="AS1981" s="1" t="s">
        <v>25</v>
      </c>
      <c r="AT1981" s="1" t="s">
        <v>25</v>
      </c>
      <c r="AU1981" s="1" t="s">
        <v>25</v>
      </c>
      <c r="AV1981" s="1" t="s">
        <v>25</v>
      </c>
      <c r="AY1981" s="1" t="s">
        <v>25</v>
      </c>
      <c r="AZ1981" s="1" t="s">
        <v>25</v>
      </c>
      <c r="BA1981" s="1" t="s">
        <v>25</v>
      </c>
      <c r="BB1981" s="1" t="s">
        <v>25</v>
      </c>
      <c r="BC1981" s="1" t="s">
        <v>25</v>
      </c>
      <c r="BD1981" s="1"/>
      <c r="BE1981" s="1"/>
      <c r="BF1981" s="1"/>
      <c r="BG1981" s="1"/>
      <c r="BH1981" s="1"/>
      <c r="BI1981" s="1"/>
      <c r="BJ1981" s="1"/>
      <c r="BL1981" s="1" t="s">
        <v>25</v>
      </c>
    </row>
    <row r="1982" ht="15.75" customHeight="1">
      <c r="A1982" s="1"/>
      <c r="B1982" s="1"/>
      <c r="C1982" s="1"/>
      <c r="D1982" s="1" t="s">
        <v>25</v>
      </c>
      <c r="E1982" s="1" t="s">
        <v>25</v>
      </c>
      <c r="F1982" s="1" t="s">
        <v>25</v>
      </c>
      <c r="G1982" s="1" t="s">
        <v>25</v>
      </c>
      <c r="H1982" s="1" t="s">
        <v>25</v>
      </c>
      <c r="M1982" s="1"/>
      <c r="N1982" s="1"/>
      <c r="O1982" s="1"/>
      <c r="P1982" s="1"/>
      <c r="Q1982" s="1"/>
      <c r="S1982" s="1" t="s">
        <v>25</v>
      </c>
      <c r="T1982" s="1" t="s">
        <v>25</v>
      </c>
      <c r="U1982" s="1" t="s">
        <v>25</v>
      </c>
      <c r="V1982" s="1" t="s">
        <v>25</v>
      </c>
      <c r="W1982" s="1" t="s">
        <v>25</v>
      </c>
      <c r="Y1982" s="1" t="str">
        <f>IFERROR(__xludf.DUMMYFUNCTION("UNIQUE(S1982:W1982, TRUE)"),"")</f>
        <v/>
      </c>
      <c r="AE1982" s="1" t="str">
        <f t="shared" ref="AE1982:AI1982" si="1982">IF($A1982&lt;&gt;"", COUNTIF($D1982:$H1982, "=" &amp; Y1982),"")</f>
        <v/>
      </c>
      <c r="AF1982" s="1" t="str">
        <f t="shared" si="1982"/>
        <v/>
      </c>
      <c r="AG1982" s="1" t="str">
        <f t="shared" si="1982"/>
        <v/>
      </c>
      <c r="AH1982" s="1" t="str">
        <f t="shared" si="1982"/>
        <v/>
      </c>
      <c r="AI1982" s="1" t="str">
        <f t="shared" si="1982"/>
        <v/>
      </c>
      <c r="AJ1982" s="1" t="str">
        <f t="shared" si="3"/>
        <v/>
      </c>
      <c r="AL1982" s="1" t="str">
        <f>IFERROR(__xludf.DUMMYFUNCTION("IFERROR(TRANSPOSE(SORT(TRANSPOSE(FILTER(AE1982:AI1982, AE1982:AI1982&lt;&gt;0)),1, FALSE)))"),"")</f>
        <v/>
      </c>
      <c r="AM1982" s="1" t="str">
        <f>IFERROR(__xludf.DUMMYFUNCTION("""COMPUTED_VALUE"""),"")</f>
        <v/>
      </c>
      <c r="AN1982" s="1" t="str">
        <f>IFERROR(__xludf.DUMMYFUNCTION("""COMPUTED_VALUE"""),"")</f>
        <v/>
      </c>
      <c r="AO1982" s="1" t="str">
        <f>IFERROR(__xludf.DUMMYFUNCTION("""COMPUTED_VALUE"""),"")</f>
        <v/>
      </c>
      <c r="AP1982" s="1" t="str">
        <f>IFERROR(__xludf.DUMMYFUNCTION("""COMPUTED_VALUE"""),"")</f>
        <v/>
      </c>
      <c r="AR1982" s="1" t="s">
        <v>25</v>
      </c>
      <c r="AS1982" s="1" t="s">
        <v>25</v>
      </c>
      <c r="AT1982" s="1" t="s">
        <v>25</v>
      </c>
      <c r="AU1982" s="1" t="s">
        <v>25</v>
      </c>
      <c r="AV1982" s="1" t="s">
        <v>25</v>
      </c>
      <c r="AY1982" s="1" t="s">
        <v>25</v>
      </c>
      <c r="AZ1982" s="1" t="s">
        <v>25</v>
      </c>
      <c r="BA1982" s="1" t="s">
        <v>25</v>
      </c>
      <c r="BB1982" s="1" t="s">
        <v>25</v>
      </c>
      <c r="BC1982" s="1" t="s">
        <v>25</v>
      </c>
      <c r="BD1982" s="1"/>
      <c r="BE1982" s="1"/>
      <c r="BF1982" s="1"/>
      <c r="BG1982" s="1"/>
      <c r="BH1982" s="1"/>
      <c r="BI1982" s="1"/>
      <c r="BJ1982" s="1"/>
      <c r="BL1982" s="1" t="s">
        <v>25</v>
      </c>
    </row>
    <row r="1983" ht="15.75" customHeight="1">
      <c r="A1983" s="1"/>
      <c r="B1983" s="1"/>
      <c r="C1983" s="1"/>
      <c r="D1983" s="1" t="s">
        <v>25</v>
      </c>
      <c r="E1983" s="1" t="s">
        <v>25</v>
      </c>
      <c r="F1983" s="1" t="s">
        <v>25</v>
      </c>
      <c r="G1983" s="1" t="s">
        <v>25</v>
      </c>
      <c r="H1983" s="1" t="s">
        <v>25</v>
      </c>
      <c r="M1983" s="1"/>
      <c r="N1983" s="1"/>
      <c r="O1983" s="1"/>
      <c r="P1983" s="1"/>
      <c r="Q1983" s="1"/>
      <c r="S1983" s="1" t="s">
        <v>25</v>
      </c>
      <c r="T1983" s="1" t="s">
        <v>25</v>
      </c>
      <c r="U1983" s="1" t="s">
        <v>25</v>
      </c>
      <c r="V1983" s="1" t="s">
        <v>25</v>
      </c>
      <c r="W1983" s="1" t="s">
        <v>25</v>
      </c>
      <c r="Y1983" s="1" t="str">
        <f>IFERROR(__xludf.DUMMYFUNCTION("UNIQUE(S1983:W1983, TRUE)"),"")</f>
        <v/>
      </c>
      <c r="AE1983" s="1" t="str">
        <f t="shared" ref="AE1983:AI1983" si="1983">IF($A1983&lt;&gt;"", COUNTIF($D1983:$H1983, "=" &amp; Y1983),"")</f>
        <v/>
      </c>
      <c r="AF1983" s="1" t="str">
        <f t="shared" si="1983"/>
        <v/>
      </c>
      <c r="AG1983" s="1" t="str">
        <f t="shared" si="1983"/>
        <v/>
      </c>
      <c r="AH1983" s="1" t="str">
        <f t="shared" si="1983"/>
        <v/>
      </c>
      <c r="AI1983" s="1" t="str">
        <f t="shared" si="1983"/>
        <v/>
      </c>
      <c r="AJ1983" s="1" t="str">
        <f t="shared" si="3"/>
        <v/>
      </c>
      <c r="AL1983" s="1" t="str">
        <f>IFERROR(__xludf.DUMMYFUNCTION("IFERROR(TRANSPOSE(SORT(TRANSPOSE(FILTER(AE1983:AI1983, AE1983:AI1983&lt;&gt;0)),1, FALSE)))"),"")</f>
        <v/>
      </c>
      <c r="AM1983" s="1" t="str">
        <f>IFERROR(__xludf.DUMMYFUNCTION("""COMPUTED_VALUE"""),"")</f>
        <v/>
      </c>
      <c r="AN1983" s="1" t="str">
        <f>IFERROR(__xludf.DUMMYFUNCTION("""COMPUTED_VALUE"""),"")</f>
        <v/>
      </c>
      <c r="AO1983" s="1" t="str">
        <f>IFERROR(__xludf.DUMMYFUNCTION("""COMPUTED_VALUE"""),"")</f>
        <v/>
      </c>
      <c r="AP1983" s="1" t="str">
        <f>IFERROR(__xludf.DUMMYFUNCTION("""COMPUTED_VALUE"""),"")</f>
        <v/>
      </c>
      <c r="AR1983" s="1" t="s">
        <v>25</v>
      </c>
      <c r="AS1983" s="1" t="s">
        <v>25</v>
      </c>
      <c r="AT1983" s="1" t="s">
        <v>25</v>
      </c>
      <c r="AU1983" s="1" t="s">
        <v>25</v>
      </c>
      <c r="AV1983" s="1" t="s">
        <v>25</v>
      </c>
      <c r="AY1983" s="1" t="s">
        <v>25</v>
      </c>
      <c r="AZ1983" s="1" t="s">
        <v>25</v>
      </c>
      <c r="BA1983" s="1" t="s">
        <v>25</v>
      </c>
      <c r="BB1983" s="1" t="s">
        <v>25</v>
      </c>
      <c r="BC1983" s="1" t="s">
        <v>25</v>
      </c>
      <c r="BD1983" s="1"/>
      <c r="BE1983" s="1"/>
      <c r="BF1983" s="1"/>
      <c r="BG1983" s="1"/>
      <c r="BH1983" s="1"/>
      <c r="BI1983" s="1"/>
      <c r="BJ1983" s="1"/>
      <c r="BL1983" s="1" t="s">
        <v>25</v>
      </c>
    </row>
    <row r="1984" ht="15.75" customHeight="1">
      <c r="A1984" s="1"/>
      <c r="B1984" s="1"/>
      <c r="C1984" s="1"/>
      <c r="D1984" s="1" t="s">
        <v>25</v>
      </c>
      <c r="E1984" s="1" t="s">
        <v>25</v>
      </c>
      <c r="F1984" s="1" t="s">
        <v>25</v>
      </c>
      <c r="G1984" s="1" t="s">
        <v>25</v>
      </c>
      <c r="H1984" s="1" t="s">
        <v>25</v>
      </c>
      <c r="M1984" s="1"/>
      <c r="N1984" s="1"/>
      <c r="O1984" s="1"/>
      <c r="P1984" s="1"/>
      <c r="Q1984" s="1"/>
      <c r="S1984" s="1" t="s">
        <v>25</v>
      </c>
      <c r="T1984" s="1" t="s">
        <v>25</v>
      </c>
      <c r="U1984" s="1" t="s">
        <v>25</v>
      </c>
      <c r="V1984" s="1" t="s">
        <v>25</v>
      </c>
      <c r="W1984" s="1" t="s">
        <v>25</v>
      </c>
      <c r="Y1984" s="1" t="str">
        <f>IFERROR(__xludf.DUMMYFUNCTION("UNIQUE(S1984:W1984, TRUE)"),"")</f>
        <v/>
      </c>
      <c r="AE1984" s="1" t="str">
        <f t="shared" ref="AE1984:AI1984" si="1984">IF($A1984&lt;&gt;"", COUNTIF($D1984:$H1984, "=" &amp; Y1984),"")</f>
        <v/>
      </c>
      <c r="AF1984" s="1" t="str">
        <f t="shared" si="1984"/>
        <v/>
      </c>
      <c r="AG1984" s="1" t="str">
        <f t="shared" si="1984"/>
        <v/>
      </c>
      <c r="AH1984" s="1" t="str">
        <f t="shared" si="1984"/>
        <v/>
      </c>
      <c r="AI1984" s="1" t="str">
        <f t="shared" si="1984"/>
        <v/>
      </c>
      <c r="AJ1984" s="1" t="str">
        <f t="shared" si="3"/>
        <v/>
      </c>
      <c r="AL1984" s="1" t="str">
        <f>IFERROR(__xludf.DUMMYFUNCTION("IFERROR(TRANSPOSE(SORT(TRANSPOSE(FILTER(AE1984:AI1984, AE1984:AI1984&lt;&gt;0)),1, FALSE)))"),"")</f>
        <v/>
      </c>
      <c r="AM1984" s="1" t="str">
        <f>IFERROR(__xludf.DUMMYFUNCTION("""COMPUTED_VALUE"""),"")</f>
        <v/>
      </c>
      <c r="AN1984" s="1" t="str">
        <f>IFERROR(__xludf.DUMMYFUNCTION("""COMPUTED_VALUE"""),"")</f>
        <v/>
      </c>
      <c r="AO1984" s="1" t="str">
        <f>IFERROR(__xludf.DUMMYFUNCTION("""COMPUTED_VALUE"""),"")</f>
        <v/>
      </c>
      <c r="AP1984" s="1" t="str">
        <f>IFERROR(__xludf.DUMMYFUNCTION("""COMPUTED_VALUE"""),"")</f>
        <v/>
      </c>
      <c r="AR1984" s="1" t="s">
        <v>25</v>
      </c>
      <c r="AS1984" s="1" t="s">
        <v>25</v>
      </c>
      <c r="AT1984" s="1" t="s">
        <v>25</v>
      </c>
      <c r="AU1984" s="1" t="s">
        <v>25</v>
      </c>
      <c r="AV1984" s="1" t="s">
        <v>25</v>
      </c>
      <c r="AY1984" s="1" t="s">
        <v>25</v>
      </c>
      <c r="AZ1984" s="1" t="s">
        <v>25</v>
      </c>
      <c r="BA1984" s="1" t="s">
        <v>25</v>
      </c>
      <c r="BB1984" s="1" t="s">
        <v>25</v>
      </c>
      <c r="BC1984" s="1" t="s">
        <v>25</v>
      </c>
      <c r="BD1984" s="1"/>
      <c r="BE1984" s="1"/>
      <c r="BF1984" s="1"/>
      <c r="BG1984" s="1"/>
      <c r="BH1984" s="1"/>
      <c r="BI1984" s="1"/>
      <c r="BJ1984" s="1"/>
      <c r="BL1984" s="1" t="s">
        <v>25</v>
      </c>
    </row>
    <row r="1985" ht="15.75" customHeight="1">
      <c r="A1985" s="1"/>
      <c r="B1985" s="1"/>
      <c r="C1985" s="1"/>
      <c r="D1985" s="1" t="s">
        <v>25</v>
      </c>
      <c r="E1985" s="1" t="s">
        <v>25</v>
      </c>
      <c r="F1985" s="1" t="s">
        <v>25</v>
      </c>
      <c r="G1985" s="1" t="s">
        <v>25</v>
      </c>
      <c r="H1985" s="1" t="s">
        <v>25</v>
      </c>
      <c r="M1985" s="1"/>
      <c r="N1985" s="1"/>
      <c r="O1985" s="1"/>
      <c r="P1985" s="1"/>
      <c r="Q1985" s="1"/>
      <c r="S1985" s="1" t="s">
        <v>25</v>
      </c>
      <c r="T1985" s="1" t="s">
        <v>25</v>
      </c>
      <c r="U1985" s="1" t="s">
        <v>25</v>
      </c>
      <c r="V1985" s="1" t="s">
        <v>25</v>
      </c>
      <c r="W1985" s="1" t="s">
        <v>25</v>
      </c>
      <c r="Y1985" s="1" t="str">
        <f>IFERROR(__xludf.DUMMYFUNCTION("UNIQUE(S1985:W1985, TRUE)"),"")</f>
        <v/>
      </c>
      <c r="AE1985" s="1" t="str">
        <f t="shared" ref="AE1985:AI1985" si="1985">IF($A1985&lt;&gt;"", COUNTIF($D1985:$H1985, "=" &amp; Y1985),"")</f>
        <v/>
      </c>
      <c r="AF1985" s="1" t="str">
        <f t="shared" si="1985"/>
        <v/>
      </c>
      <c r="AG1985" s="1" t="str">
        <f t="shared" si="1985"/>
        <v/>
      </c>
      <c r="AH1985" s="1" t="str">
        <f t="shared" si="1985"/>
        <v/>
      </c>
      <c r="AI1985" s="1" t="str">
        <f t="shared" si="1985"/>
        <v/>
      </c>
      <c r="AJ1985" s="1" t="str">
        <f t="shared" si="3"/>
        <v/>
      </c>
      <c r="AL1985" s="1" t="str">
        <f>IFERROR(__xludf.DUMMYFUNCTION("IFERROR(TRANSPOSE(SORT(TRANSPOSE(FILTER(AE1985:AI1985, AE1985:AI1985&lt;&gt;0)),1, FALSE)))"),"")</f>
        <v/>
      </c>
      <c r="AM1985" s="1" t="str">
        <f>IFERROR(__xludf.DUMMYFUNCTION("""COMPUTED_VALUE"""),"")</f>
        <v/>
      </c>
      <c r="AN1985" s="1" t="str">
        <f>IFERROR(__xludf.DUMMYFUNCTION("""COMPUTED_VALUE"""),"")</f>
        <v/>
      </c>
      <c r="AO1985" s="1" t="str">
        <f>IFERROR(__xludf.DUMMYFUNCTION("""COMPUTED_VALUE"""),"")</f>
        <v/>
      </c>
      <c r="AP1985" s="1" t="str">
        <f>IFERROR(__xludf.DUMMYFUNCTION("""COMPUTED_VALUE"""),"")</f>
        <v/>
      </c>
      <c r="AR1985" s="1" t="s">
        <v>25</v>
      </c>
      <c r="AS1985" s="1" t="s">
        <v>25</v>
      </c>
      <c r="AT1985" s="1" t="s">
        <v>25</v>
      </c>
      <c r="AU1985" s="1" t="s">
        <v>25</v>
      </c>
      <c r="AV1985" s="1" t="s">
        <v>25</v>
      </c>
      <c r="AY1985" s="1" t="s">
        <v>25</v>
      </c>
      <c r="AZ1985" s="1" t="s">
        <v>25</v>
      </c>
      <c r="BA1985" s="1" t="s">
        <v>25</v>
      </c>
      <c r="BB1985" s="1" t="s">
        <v>25</v>
      </c>
      <c r="BC1985" s="1" t="s">
        <v>25</v>
      </c>
      <c r="BD1985" s="1"/>
      <c r="BE1985" s="1"/>
      <c r="BF1985" s="1"/>
      <c r="BG1985" s="1"/>
      <c r="BH1985" s="1"/>
      <c r="BI1985" s="1"/>
      <c r="BJ1985" s="1"/>
      <c r="BL1985" s="1" t="s">
        <v>25</v>
      </c>
    </row>
    <row r="1986" ht="15.75" customHeight="1">
      <c r="A1986" s="1"/>
      <c r="B1986" s="1"/>
      <c r="C1986" s="1"/>
      <c r="D1986" s="1" t="s">
        <v>25</v>
      </c>
      <c r="E1986" s="1" t="s">
        <v>25</v>
      </c>
      <c r="F1986" s="1" t="s">
        <v>25</v>
      </c>
      <c r="G1986" s="1" t="s">
        <v>25</v>
      </c>
      <c r="H1986" s="1" t="s">
        <v>25</v>
      </c>
      <c r="M1986" s="1"/>
      <c r="N1986" s="1"/>
      <c r="O1986" s="1"/>
      <c r="P1986" s="1"/>
      <c r="Q1986" s="1"/>
      <c r="S1986" s="1" t="s">
        <v>25</v>
      </c>
      <c r="T1986" s="1" t="s">
        <v>25</v>
      </c>
      <c r="U1986" s="1" t="s">
        <v>25</v>
      </c>
      <c r="V1986" s="1" t="s">
        <v>25</v>
      </c>
      <c r="W1986" s="1" t="s">
        <v>25</v>
      </c>
      <c r="Y1986" s="1" t="str">
        <f>IFERROR(__xludf.DUMMYFUNCTION("UNIQUE(S1986:W1986, TRUE)"),"")</f>
        <v/>
      </c>
      <c r="AE1986" s="1" t="str">
        <f t="shared" ref="AE1986:AI1986" si="1986">IF($A1986&lt;&gt;"", COUNTIF($D1986:$H1986, "=" &amp; Y1986),"")</f>
        <v/>
      </c>
      <c r="AF1986" s="1" t="str">
        <f t="shared" si="1986"/>
        <v/>
      </c>
      <c r="AG1986" s="1" t="str">
        <f t="shared" si="1986"/>
        <v/>
      </c>
      <c r="AH1986" s="1" t="str">
        <f t="shared" si="1986"/>
        <v/>
      </c>
      <c r="AI1986" s="1" t="str">
        <f t="shared" si="1986"/>
        <v/>
      </c>
      <c r="AJ1986" s="1" t="str">
        <f t="shared" si="3"/>
        <v/>
      </c>
      <c r="AL1986" s="1" t="str">
        <f>IFERROR(__xludf.DUMMYFUNCTION("IFERROR(TRANSPOSE(SORT(TRANSPOSE(FILTER(AE1986:AI1986, AE1986:AI1986&lt;&gt;0)),1, FALSE)))"),"")</f>
        <v/>
      </c>
      <c r="AM1986" s="1" t="str">
        <f>IFERROR(__xludf.DUMMYFUNCTION("""COMPUTED_VALUE"""),"")</f>
        <v/>
      </c>
      <c r="AN1986" s="1" t="str">
        <f>IFERROR(__xludf.DUMMYFUNCTION("""COMPUTED_VALUE"""),"")</f>
        <v/>
      </c>
      <c r="AO1986" s="1" t="str">
        <f>IFERROR(__xludf.DUMMYFUNCTION("""COMPUTED_VALUE"""),"")</f>
        <v/>
      </c>
      <c r="AP1986" s="1" t="str">
        <f>IFERROR(__xludf.DUMMYFUNCTION("""COMPUTED_VALUE"""),"")</f>
        <v/>
      </c>
      <c r="AR1986" s="1" t="s">
        <v>25</v>
      </c>
      <c r="AS1986" s="1" t="s">
        <v>25</v>
      </c>
      <c r="AT1986" s="1" t="s">
        <v>25</v>
      </c>
      <c r="AU1986" s="1" t="s">
        <v>25</v>
      </c>
      <c r="AV1986" s="1" t="s">
        <v>25</v>
      </c>
      <c r="AY1986" s="1" t="s">
        <v>25</v>
      </c>
      <c r="AZ1986" s="1" t="s">
        <v>25</v>
      </c>
      <c r="BA1986" s="1" t="s">
        <v>25</v>
      </c>
      <c r="BB1986" s="1" t="s">
        <v>25</v>
      </c>
      <c r="BC1986" s="1" t="s">
        <v>25</v>
      </c>
      <c r="BD1986" s="1"/>
      <c r="BE1986" s="1"/>
      <c r="BF1986" s="1"/>
      <c r="BG1986" s="1"/>
      <c r="BH1986" s="1"/>
      <c r="BI1986" s="1"/>
      <c r="BJ1986" s="1"/>
      <c r="BL1986" s="1" t="s">
        <v>25</v>
      </c>
    </row>
    <row r="1987" ht="15.75" customHeight="1">
      <c r="A1987" s="1"/>
      <c r="B1987" s="1"/>
      <c r="C1987" s="1"/>
      <c r="D1987" s="1" t="s">
        <v>25</v>
      </c>
      <c r="E1987" s="1" t="s">
        <v>25</v>
      </c>
      <c r="F1987" s="1" t="s">
        <v>25</v>
      </c>
      <c r="G1987" s="1" t="s">
        <v>25</v>
      </c>
      <c r="H1987" s="1" t="s">
        <v>25</v>
      </c>
      <c r="M1987" s="1"/>
      <c r="N1987" s="1"/>
      <c r="O1987" s="1"/>
      <c r="P1987" s="1"/>
      <c r="Q1987" s="1"/>
      <c r="S1987" s="1" t="s">
        <v>25</v>
      </c>
      <c r="T1987" s="1" t="s">
        <v>25</v>
      </c>
      <c r="U1987" s="1" t="s">
        <v>25</v>
      </c>
      <c r="V1987" s="1" t="s">
        <v>25</v>
      </c>
      <c r="W1987" s="1" t="s">
        <v>25</v>
      </c>
      <c r="Y1987" s="1" t="str">
        <f>IFERROR(__xludf.DUMMYFUNCTION("UNIQUE(S1987:W1987, TRUE)"),"")</f>
        <v/>
      </c>
      <c r="AE1987" s="1" t="str">
        <f t="shared" ref="AE1987:AI1987" si="1987">IF($A1987&lt;&gt;"", COUNTIF($D1987:$H1987, "=" &amp; Y1987),"")</f>
        <v/>
      </c>
      <c r="AF1987" s="1" t="str">
        <f t="shared" si="1987"/>
        <v/>
      </c>
      <c r="AG1987" s="1" t="str">
        <f t="shared" si="1987"/>
        <v/>
      </c>
      <c r="AH1987" s="1" t="str">
        <f t="shared" si="1987"/>
        <v/>
      </c>
      <c r="AI1987" s="1" t="str">
        <f t="shared" si="1987"/>
        <v/>
      </c>
      <c r="AJ1987" s="1" t="str">
        <f t="shared" si="3"/>
        <v/>
      </c>
      <c r="AL1987" s="1" t="str">
        <f>IFERROR(__xludf.DUMMYFUNCTION("IFERROR(TRANSPOSE(SORT(TRANSPOSE(FILTER(AE1987:AI1987, AE1987:AI1987&lt;&gt;0)),1, FALSE)))"),"")</f>
        <v/>
      </c>
      <c r="AM1987" s="1" t="str">
        <f>IFERROR(__xludf.DUMMYFUNCTION("""COMPUTED_VALUE"""),"")</f>
        <v/>
      </c>
      <c r="AN1987" s="1" t="str">
        <f>IFERROR(__xludf.DUMMYFUNCTION("""COMPUTED_VALUE"""),"")</f>
        <v/>
      </c>
      <c r="AO1987" s="1" t="str">
        <f>IFERROR(__xludf.DUMMYFUNCTION("""COMPUTED_VALUE"""),"")</f>
        <v/>
      </c>
      <c r="AP1987" s="1" t="str">
        <f>IFERROR(__xludf.DUMMYFUNCTION("""COMPUTED_VALUE"""),"")</f>
        <v/>
      </c>
      <c r="AR1987" s="1" t="s">
        <v>25</v>
      </c>
      <c r="AS1987" s="1" t="s">
        <v>25</v>
      </c>
      <c r="AT1987" s="1" t="s">
        <v>25</v>
      </c>
      <c r="AU1987" s="1" t="s">
        <v>25</v>
      </c>
      <c r="AV1987" s="1" t="s">
        <v>25</v>
      </c>
      <c r="AY1987" s="1" t="s">
        <v>25</v>
      </c>
      <c r="AZ1987" s="1" t="s">
        <v>25</v>
      </c>
      <c r="BA1987" s="1" t="s">
        <v>25</v>
      </c>
      <c r="BB1987" s="1" t="s">
        <v>25</v>
      </c>
      <c r="BC1987" s="1" t="s">
        <v>25</v>
      </c>
      <c r="BD1987" s="1"/>
      <c r="BE1987" s="1"/>
      <c r="BF1987" s="1"/>
      <c r="BG1987" s="1"/>
      <c r="BH1987" s="1"/>
      <c r="BI1987" s="1"/>
      <c r="BJ1987" s="1"/>
      <c r="BL1987" s="1" t="s">
        <v>25</v>
      </c>
    </row>
    <row r="1988" ht="15.75" customHeight="1">
      <c r="A1988" s="1"/>
      <c r="B1988" s="1"/>
      <c r="C1988" s="1"/>
      <c r="D1988" s="1" t="s">
        <v>25</v>
      </c>
      <c r="E1988" s="1" t="s">
        <v>25</v>
      </c>
      <c r="F1988" s="1" t="s">
        <v>25</v>
      </c>
      <c r="G1988" s="1" t="s">
        <v>25</v>
      </c>
      <c r="H1988" s="1" t="s">
        <v>25</v>
      </c>
      <c r="M1988" s="1"/>
      <c r="N1988" s="1"/>
      <c r="O1988" s="1"/>
      <c r="P1988" s="1"/>
      <c r="Q1988" s="1"/>
      <c r="S1988" s="1" t="s">
        <v>25</v>
      </c>
      <c r="T1988" s="1" t="s">
        <v>25</v>
      </c>
      <c r="U1988" s="1" t="s">
        <v>25</v>
      </c>
      <c r="V1988" s="1" t="s">
        <v>25</v>
      </c>
      <c r="W1988" s="1" t="s">
        <v>25</v>
      </c>
      <c r="Y1988" s="1" t="str">
        <f>IFERROR(__xludf.DUMMYFUNCTION("UNIQUE(S1988:W1988, TRUE)"),"")</f>
        <v/>
      </c>
      <c r="AE1988" s="1" t="str">
        <f t="shared" ref="AE1988:AI1988" si="1988">IF($A1988&lt;&gt;"", COUNTIF($D1988:$H1988, "=" &amp; Y1988),"")</f>
        <v/>
      </c>
      <c r="AF1988" s="1" t="str">
        <f t="shared" si="1988"/>
        <v/>
      </c>
      <c r="AG1988" s="1" t="str">
        <f t="shared" si="1988"/>
        <v/>
      </c>
      <c r="AH1988" s="1" t="str">
        <f t="shared" si="1988"/>
        <v/>
      </c>
      <c r="AI1988" s="1" t="str">
        <f t="shared" si="1988"/>
        <v/>
      </c>
      <c r="AJ1988" s="1" t="str">
        <f t="shared" si="3"/>
        <v/>
      </c>
      <c r="AL1988" s="1" t="str">
        <f>IFERROR(__xludf.DUMMYFUNCTION("IFERROR(TRANSPOSE(SORT(TRANSPOSE(FILTER(AE1988:AI1988, AE1988:AI1988&lt;&gt;0)),1, FALSE)))"),"")</f>
        <v/>
      </c>
      <c r="AM1988" s="1" t="str">
        <f>IFERROR(__xludf.DUMMYFUNCTION("""COMPUTED_VALUE"""),"")</f>
        <v/>
      </c>
      <c r="AN1988" s="1" t="str">
        <f>IFERROR(__xludf.DUMMYFUNCTION("""COMPUTED_VALUE"""),"")</f>
        <v/>
      </c>
      <c r="AO1988" s="1" t="str">
        <f>IFERROR(__xludf.DUMMYFUNCTION("""COMPUTED_VALUE"""),"")</f>
        <v/>
      </c>
      <c r="AP1988" s="1" t="str">
        <f>IFERROR(__xludf.DUMMYFUNCTION("""COMPUTED_VALUE"""),"")</f>
        <v/>
      </c>
      <c r="AR1988" s="1" t="s">
        <v>25</v>
      </c>
      <c r="AS1988" s="1" t="s">
        <v>25</v>
      </c>
      <c r="AT1988" s="1" t="s">
        <v>25</v>
      </c>
      <c r="AU1988" s="1" t="s">
        <v>25</v>
      </c>
      <c r="AV1988" s="1" t="s">
        <v>25</v>
      </c>
      <c r="AY1988" s="1" t="s">
        <v>25</v>
      </c>
      <c r="AZ1988" s="1" t="s">
        <v>25</v>
      </c>
      <c r="BA1988" s="1" t="s">
        <v>25</v>
      </c>
      <c r="BB1988" s="1" t="s">
        <v>25</v>
      </c>
      <c r="BC1988" s="1" t="s">
        <v>25</v>
      </c>
      <c r="BD1988" s="1"/>
      <c r="BE1988" s="1"/>
      <c r="BF1988" s="1"/>
      <c r="BG1988" s="1"/>
      <c r="BH1988" s="1"/>
      <c r="BI1988" s="1"/>
      <c r="BJ1988" s="1"/>
      <c r="BL1988" s="1" t="s">
        <v>25</v>
      </c>
    </row>
    <row r="1989" ht="15.75" customHeight="1">
      <c r="A1989" s="1"/>
      <c r="B1989" s="1"/>
      <c r="C1989" s="1"/>
      <c r="D1989" s="1" t="s">
        <v>25</v>
      </c>
      <c r="E1989" s="1" t="s">
        <v>25</v>
      </c>
      <c r="F1989" s="1" t="s">
        <v>25</v>
      </c>
      <c r="G1989" s="1" t="s">
        <v>25</v>
      </c>
      <c r="H1989" s="1" t="s">
        <v>25</v>
      </c>
      <c r="M1989" s="1"/>
      <c r="N1989" s="1"/>
      <c r="O1989" s="1"/>
      <c r="P1989" s="1"/>
      <c r="Q1989" s="1"/>
      <c r="S1989" s="1" t="s">
        <v>25</v>
      </c>
      <c r="T1989" s="1" t="s">
        <v>25</v>
      </c>
      <c r="U1989" s="1" t="s">
        <v>25</v>
      </c>
      <c r="V1989" s="1" t="s">
        <v>25</v>
      </c>
      <c r="W1989" s="1" t="s">
        <v>25</v>
      </c>
      <c r="Y1989" s="1" t="str">
        <f>IFERROR(__xludf.DUMMYFUNCTION("UNIQUE(S1989:W1989, TRUE)"),"")</f>
        <v/>
      </c>
      <c r="AE1989" s="1" t="str">
        <f t="shared" ref="AE1989:AI1989" si="1989">IF($A1989&lt;&gt;"", COUNTIF($D1989:$H1989, "=" &amp; Y1989),"")</f>
        <v/>
      </c>
      <c r="AF1989" s="1" t="str">
        <f t="shared" si="1989"/>
        <v/>
      </c>
      <c r="AG1989" s="1" t="str">
        <f t="shared" si="1989"/>
        <v/>
      </c>
      <c r="AH1989" s="1" t="str">
        <f t="shared" si="1989"/>
        <v/>
      </c>
      <c r="AI1989" s="1" t="str">
        <f t="shared" si="1989"/>
        <v/>
      </c>
      <c r="AJ1989" s="1" t="str">
        <f t="shared" si="3"/>
        <v/>
      </c>
      <c r="AL1989" s="1" t="str">
        <f>IFERROR(__xludf.DUMMYFUNCTION("IFERROR(TRANSPOSE(SORT(TRANSPOSE(FILTER(AE1989:AI1989, AE1989:AI1989&lt;&gt;0)),1, FALSE)))"),"")</f>
        <v/>
      </c>
      <c r="AM1989" s="1" t="str">
        <f>IFERROR(__xludf.DUMMYFUNCTION("""COMPUTED_VALUE"""),"")</f>
        <v/>
      </c>
      <c r="AN1989" s="1" t="str">
        <f>IFERROR(__xludf.DUMMYFUNCTION("""COMPUTED_VALUE"""),"")</f>
        <v/>
      </c>
      <c r="AO1989" s="1" t="str">
        <f>IFERROR(__xludf.DUMMYFUNCTION("""COMPUTED_VALUE"""),"")</f>
        <v/>
      </c>
      <c r="AP1989" s="1" t="str">
        <f>IFERROR(__xludf.DUMMYFUNCTION("""COMPUTED_VALUE"""),"")</f>
        <v/>
      </c>
      <c r="AR1989" s="1" t="s">
        <v>25</v>
      </c>
      <c r="AS1989" s="1" t="s">
        <v>25</v>
      </c>
      <c r="AT1989" s="1" t="s">
        <v>25</v>
      </c>
      <c r="AU1989" s="1" t="s">
        <v>25</v>
      </c>
      <c r="AV1989" s="1" t="s">
        <v>25</v>
      </c>
      <c r="AY1989" s="1" t="s">
        <v>25</v>
      </c>
      <c r="AZ1989" s="1" t="s">
        <v>25</v>
      </c>
      <c r="BA1989" s="1" t="s">
        <v>25</v>
      </c>
      <c r="BB1989" s="1" t="s">
        <v>25</v>
      </c>
      <c r="BC1989" s="1" t="s">
        <v>25</v>
      </c>
      <c r="BD1989" s="1"/>
      <c r="BE1989" s="1"/>
      <c r="BF1989" s="1"/>
      <c r="BG1989" s="1"/>
      <c r="BH1989" s="1"/>
      <c r="BI1989" s="1"/>
      <c r="BJ1989" s="1"/>
      <c r="BL1989" s="1" t="s">
        <v>25</v>
      </c>
    </row>
    <row r="1990" ht="15.75" customHeight="1">
      <c r="A1990" s="1"/>
      <c r="B1990" s="1"/>
      <c r="C1990" s="1"/>
      <c r="D1990" s="1" t="s">
        <v>25</v>
      </c>
      <c r="E1990" s="1" t="s">
        <v>25</v>
      </c>
      <c r="F1990" s="1" t="s">
        <v>25</v>
      </c>
      <c r="G1990" s="1" t="s">
        <v>25</v>
      </c>
      <c r="H1990" s="1" t="s">
        <v>25</v>
      </c>
      <c r="M1990" s="1"/>
      <c r="N1990" s="1"/>
      <c r="O1990" s="1"/>
      <c r="P1990" s="1"/>
      <c r="Q1990" s="1"/>
      <c r="S1990" s="1" t="s">
        <v>25</v>
      </c>
      <c r="T1990" s="1" t="s">
        <v>25</v>
      </c>
      <c r="U1990" s="1" t="s">
        <v>25</v>
      </c>
      <c r="V1990" s="1" t="s">
        <v>25</v>
      </c>
      <c r="W1990" s="1" t="s">
        <v>25</v>
      </c>
      <c r="Y1990" s="1" t="str">
        <f>IFERROR(__xludf.DUMMYFUNCTION("UNIQUE(S1990:W1990, TRUE)"),"")</f>
        <v/>
      </c>
      <c r="AE1990" s="1" t="str">
        <f t="shared" ref="AE1990:AI1990" si="1990">IF($A1990&lt;&gt;"", COUNTIF($D1990:$H1990, "=" &amp; Y1990),"")</f>
        <v/>
      </c>
      <c r="AF1990" s="1" t="str">
        <f t="shared" si="1990"/>
        <v/>
      </c>
      <c r="AG1990" s="1" t="str">
        <f t="shared" si="1990"/>
        <v/>
      </c>
      <c r="AH1990" s="1" t="str">
        <f t="shared" si="1990"/>
        <v/>
      </c>
      <c r="AI1990" s="1" t="str">
        <f t="shared" si="1990"/>
        <v/>
      </c>
      <c r="AJ1990" s="1" t="str">
        <f t="shared" si="3"/>
        <v/>
      </c>
      <c r="AL1990" s="1" t="str">
        <f>IFERROR(__xludf.DUMMYFUNCTION("IFERROR(TRANSPOSE(SORT(TRANSPOSE(FILTER(AE1990:AI1990, AE1990:AI1990&lt;&gt;0)),1, FALSE)))"),"")</f>
        <v/>
      </c>
      <c r="AM1990" s="1" t="str">
        <f>IFERROR(__xludf.DUMMYFUNCTION("""COMPUTED_VALUE"""),"")</f>
        <v/>
      </c>
      <c r="AN1990" s="1" t="str">
        <f>IFERROR(__xludf.DUMMYFUNCTION("""COMPUTED_VALUE"""),"")</f>
        <v/>
      </c>
      <c r="AO1990" s="1" t="str">
        <f>IFERROR(__xludf.DUMMYFUNCTION("""COMPUTED_VALUE"""),"")</f>
        <v/>
      </c>
      <c r="AP1990" s="1" t="str">
        <f>IFERROR(__xludf.DUMMYFUNCTION("""COMPUTED_VALUE"""),"")</f>
        <v/>
      </c>
      <c r="AR1990" s="1" t="s">
        <v>25</v>
      </c>
      <c r="AS1990" s="1" t="s">
        <v>25</v>
      </c>
      <c r="AT1990" s="1" t="s">
        <v>25</v>
      </c>
      <c r="AU1990" s="1" t="s">
        <v>25</v>
      </c>
      <c r="AV1990" s="1" t="s">
        <v>25</v>
      </c>
      <c r="AY1990" s="1" t="s">
        <v>25</v>
      </c>
      <c r="AZ1990" s="1" t="s">
        <v>25</v>
      </c>
      <c r="BA1990" s="1" t="s">
        <v>25</v>
      </c>
      <c r="BB1990" s="1" t="s">
        <v>25</v>
      </c>
      <c r="BC1990" s="1" t="s">
        <v>25</v>
      </c>
      <c r="BD1990" s="1"/>
      <c r="BE1990" s="1"/>
      <c r="BF1990" s="1"/>
      <c r="BG1990" s="1"/>
      <c r="BH1990" s="1"/>
      <c r="BI1990" s="1"/>
      <c r="BJ1990" s="1"/>
      <c r="BL1990" s="1" t="s">
        <v>25</v>
      </c>
    </row>
    <row r="1991" ht="15.75" customHeight="1">
      <c r="A1991" s="1"/>
      <c r="B1991" s="1"/>
      <c r="C1991" s="1"/>
      <c r="D1991" s="1" t="s">
        <v>25</v>
      </c>
      <c r="E1991" s="1" t="s">
        <v>25</v>
      </c>
      <c r="F1991" s="1" t="s">
        <v>25</v>
      </c>
      <c r="G1991" s="1" t="s">
        <v>25</v>
      </c>
      <c r="H1991" s="1" t="s">
        <v>25</v>
      </c>
      <c r="M1991" s="1"/>
      <c r="N1991" s="1"/>
      <c r="O1991" s="1"/>
      <c r="P1991" s="1"/>
      <c r="Q1991" s="1"/>
      <c r="S1991" s="1" t="s">
        <v>25</v>
      </c>
      <c r="T1991" s="1" t="s">
        <v>25</v>
      </c>
      <c r="U1991" s="1" t="s">
        <v>25</v>
      </c>
      <c r="V1991" s="1" t="s">
        <v>25</v>
      </c>
      <c r="W1991" s="1" t="s">
        <v>25</v>
      </c>
      <c r="Y1991" s="1" t="str">
        <f>IFERROR(__xludf.DUMMYFUNCTION("UNIQUE(S1991:W1991, TRUE)"),"")</f>
        <v/>
      </c>
      <c r="AE1991" s="1" t="str">
        <f t="shared" ref="AE1991:AI1991" si="1991">IF($A1991&lt;&gt;"", COUNTIF($D1991:$H1991, "=" &amp; Y1991),"")</f>
        <v/>
      </c>
      <c r="AF1991" s="1" t="str">
        <f t="shared" si="1991"/>
        <v/>
      </c>
      <c r="AG1991" s="1" t="str">
        <f t="shared" si="1991"/>
        <v/>
      </c>
      <c r="AH1991" s="1" t="str">
        <f t="shared" si="1991"/>
        <v/>
      </c>
      <c r="AI1991" s="1" t="str">
        <f t="shared" si="1991"/>
        <v/>
      </c>
      <c r="AJ1991" s="1" t="str">
        <f t="shared" si="3"/>
        <v/>
      </c>
      <c r="AL1991" s="1" t="str">
        <f>IFERROR(__xludf.DUMMYFUNCTION("IFERROR(TRANSPOSE(SORT(TRANSPOSE(FILTER(AE1991:AI1991, AE1991:AI1991&lt;&gt;0)),1, FALSE)))"),"")</f>
        <v/>
      </c>
      <c r="AM1991" s="1" t="str">
        <f>IFERROR(__xludf.DUMMYFUNCTION("""COMPUTED_VALUE"""),"")</f>
        <v/>
      </c>
      <c r="AN1991" s="1" t="str">
        <f>IFERROR(__xludf.DUMMYFUNCTION("""COMPUTED_VALUE"""),"")</f>
        <v/>
      </c>
      <c r="AO1991" s="1" t="str">
        <f>IFERROR(__xludf.DUMMYFUNCTION("""COMPUTED_VALUE"""),"")</f>
        <v/>
      </c>
      <c r="AP1991" s="1" t="str">
        <f>IFERROR(__xludf.DUMMYFUNCTION("""COMPUTED_VALUE"""),"")</f>
        <v/>
      </c>
      <c r="AR1991" s="1" t="s">
        <v>25</v>
      </c>
      <c r="AS1991" s="1" t="s">
        <v>25</v>
      </c>
      <c r="AT1991" s="1" t="s">
        <v>25</v>
      </c>
      <c r="AU1991" s="1" t="s">
        <v>25</v>
      </c>
      <c r="AV1991" s="1" t="s">
        <v>25</v>
      </c>
      <c r="AY1991" s="1" t="s">
        <v>25</v>
      </c>
      <c r="AZ1991" s="1" t="s">
        <v>25</v>
      </c>
      <c r="BA1991" s="1" t="s">
        <v>25</v>
      </c>
      <c r="BB1991" s="1" t="s">
        <v>25</v>
      </c>
      <c r="BC1991" s="1" t="s">
        <v>25</v>
      </c>
      <c r="BD1991" s="1"/>
      <c r="BE1991" s="1"/>
      <c r="BF1991" s="1"/>
      <c r="BG1991" s="1"/>
      <c r="BH1991" s="1"/>
      <c r="BI1991" s="1"/>
      <c r="BJ1991" s="1"/>
      <c r="BL1991" s="1" t="s">
        <v>25</v>
      </c>
    </row>
    <row r="1992" ht="15.75" customHeight="1">
      <c r="A1992" s="1"/>
      <c r="B1992" s="1"/>
      <c r="C1992" s="1"/>
      <c r="D1992" s="1" t="s">
        <v>25</v>
      </c>
      <c r="E1992" s="1" t="s">
        <v>25</v>
      </c>
      <c r="F1992" s="1" t="s">
        <v>25</v>
      </c>
      <c r="G1992" s="1" t="s">
        <v>25</v>
      </c>
      <c r="H1992" s="1" t="s">
        <v>25</v>
      </c>
      <c r="M1992" s="1"/>
      <c r="N1992" s="1"/>
      <c r="O1992" s="1"/>
      <c r="P1992" s="1"/>
      <c r="Q1992" s="1"/>
      <c r="S1992" s="1" t="s">
        <v>25</v>
      </c>
      <c r="T1992" s="1" t="s">
        <v>25</v>
      </c>
      <c r="U1992" s="1" t="s">
        <v>25</v>
      </c>
      <c r="V1992" s="1" t="s">
        <v>25</v>
      </c>
      <c r="W1992" s="1" t="s">
        <v>25</v>
      </c>
      <c r="Y1992" s="1" t="str">
        <f>IFERROR(__xludf.DUMMYFUNCTION("UNIQUE(S1992:W1992, TRUE)"),"")</f>
        <v/>
      </c>
      <c r="AE1992" s="1" t="str">
        <f t="shared" ref="AE1992:AI1992" si="1992">IF($A1992&lt;&gt;"", COUNTIF($D1992:$H1992, "=" &amp; Y1992),"")</f>
        <v/>
      </c>
      <c r="AF1992" s="1" t="str">
        <f t="shared" si="1992"/>
        <v/>
      </c>
      <c r="AG1992" s="1" t="str">
        <f t="shared" si="1992"/>
        <v/>
      </c>
      <c r="AH1992" s="1" t="str">
        <f t="shared" si="1992"/>
        <v/>
      </c>
      <c r="AI1992" s="1" t="str">
        <f t="shared" si="1992"/>
        <v/>
      </c>
      <c r="AJ1992" s="1" t="str">
        <f t="shared" si="3"/>
        <v/>
      </c>
      <c r="AL1992" s="1" t="str">
        <f>IFERROR(__xludf.DUMMYFUNCTION("IFERROR(TRANSPOSE(SORT(TRANSPOSE(FILTER(AE1992:AI1992, AE1992:AI1992&lt;&gt;0)),1, FALSE)))"),"")</f>
        <v/>
      </c>
      <c r="AM1992" s="1" t="str">
        <f>IFERROR(__xludf.DUMMYFUNCTION("""COMPUTED_VALUE"""),"")</f>
        <v/>
      </c>
      <c r="AN1992" s="1" t="str">
        <f>IFERROR(__xludf.DUMMYFUNCTION("""COMPUTED_VALUE"""),"")</f>
        <v/>
      </c>
      <c r="AO1992" s="1" t="str">
        <f>IFERROR(__xludf.DUMMYFUNCTION("""COMPUTED_VALUE"""),"")</f>
        <v/>
      </c>
      <c r="AP1992" s="1" t="str">
        <f>IFERROR(__xludf.DUMMYFUNCTION("""COMPUTED_VALUE"""),"")</f>
        <v/>
      </c>
      <c r="AR1992" s="1" t="s">
        <v>25</v>
      </c>
      <c r="AS1992" s="1" t="s">
        <v>25</v>
      </c>
      <c r="AT1992" s="1" t="s">
        <v>25</v>
      </c>
      <c r="AU1992" s="1" t="s">
        <v>25</v>
      </c>
      <c r="AV1992" s="1" t="s">
        <v>25</v>
      </c>
      <c r="AY1992" s="1" t="s">
        <v>25</v>
      </c>
      <c r="AZ1992" s="1" t="s">
        <v>25</v>
      </c>
      <c r="BA1992" s="1" t="s">
        <v>25</v>
      </c>
      <c r="BB1992" s="1" t="s">
        <v>25</v>
      </c>
      <c r="BC1992" s="1" t="s">
        <v>25</v>
      </c>
      <c r="BD1992" s="1"/>
      <c r="BE1992" s="1"/>
      <c r="BF1992" s="1"/>
      <c r="BG1992" s="1"/>
      <c r="BH1992" s="1"/>
      <c r="BI1992" s="1"/>
      <c r="BJ1992" s="1"/>
      <c r="BL1992" s="1" t="s">
        <v>25</v>
      </c>
    </row>
    <row r="1993" ht="15.75" customHeight="1">
      <c r="A1993" s="1"/>
      <c r="B1993" s="1"/>
      <c r="C1993" s="1"/>
      <c r="D1993" s="1" t="s">
        <v>25</v>
      </c>
      <c r="E1993" s="1" t="s">
        <v>25</v>
      </c>
      <c r="F1993" s="1" t="s">
        <v>25</v>
      </c>
      <c r="G1993" s="1" t="s">
        <v>25</v>
      </c>
      <c r="H1993" s="1" t="s">
        <v>25</v>
      </c>
      <c r="M1993" s="1"/>
      <c r="N1993" s="1"/>
      <c r="O1993" s="1"/>
      <c r="P1993" s="1"/>
      <c r="Q1993" s="1"/>
      <c r="S1993" s="1" t="s">
        <v>25</v>
      </c>
      <c r="T1993" s="1" t="s">
        <v>25</v>
      </c>
      <c r="U1993" s="1" t="s">
        <v>25</v>
      </c>
      <c r="V1993" s="1" t="s">
        <v>25</v>
      </c>
      <c r="W1993" s="1" t="s">
        <v>25</v>
      </c>
      <c r="Y1993" s="1" t="str">
        <f>IFERROR(__xludf.DUMMYFUNCTION("UNIQUE(S1993:W1993, TRUE)"),"")</f>
        <v/>
      </c>
      <c r="AE1993" s="1" t="str">
        <f t="shared" ref="AE1993:AI1993" si="1993">IF($A1993&lt;&gt;"", COUNTIF($D1993:$H1993, "=" &amp; Y1993),"")</f>
        <v/>
      </c>
      <c r="AF1993" s="1" t="str">
        <f t="shared" si="1993"/>
        <v/>
      </c>
      <c r="AG1993" s="1" t="str">
        <f t="shared" si="1993"/>
        <v/>
      </c>
      <c r="AH1993" s="1" t="str">
        <f t="shared" si="1993"/>
        <v/>
      </c>
      <c r="AI1993" s="1" t="str">
        <f t="shared" si="1993"/>
        <v/>
      </c>
      <c r="AJ1993" s="1" t="str">
        <f t="shared" si="3"/>
        <v/>
      </c>
      <c r="AL1993" s="1" t="str">
        <f>IFERROR(__xludf.DUMMYFUNCTION("IFERROR(TRANSPOSE(SORT(TRANSPOSE(FILTER(AE1993:AI1993, AE1993:AI1993&lt;&gt;0)),1, FALSE)))"),"")</f>
        <v/>
      </c>
      <c r="AM1993" s="1" t="str">
        <f>IFERROR(__xludf.DUMMYFUNCTION("""COMPUTED_VALUE"""),"")</f>
        <v/>
      </c>
      <c r="AN1993" s="1" t="str">
        <f>IFERROR(__xludf.DUMMYFUNCTION("""COMPUTED_VALUE"""),"")</f>
        <v/>
      </c>
      <c r="AO1993" s="1" t="str">
        <f>IFERROR(__xludf.DUMMYFUNCTION("""COMPUTED_VALUE"""),"")</f>
        <v/>
      </c>
      <c r="AP1993" s="1" t="str">
        <f>IFERROR(__xludf.DUMMYFUNCTION("""COMPUTED_VALUE"""),"")</f>
        <v/>
      </c>
      <c r="AR1993" s="1" t="s">
        <v>25</v>
      </c>
      <c r="AS1993" s="1" t="s">
        <v>25</v>
      </c>
      <c r="AT1993" s="1" t="s">
        <v>25</v>
      </c>
      <c r="AU1993" s="1" t="s">
        <v>25</v>
      </c>
      <c r="AV1993" s="1" t="s">
        <v>25</v>
      </c>
      <c r="AY1993" s="1" t="s">
        <v>25</v>
      </c>
      <c r="AZ1993" s="1" t="s">
        <v>25</v>
      </c>
      <c r="BA1993" s="1" t="s">
        <v>25</v>
      </c>
      <c r="BB1993" s="1" t="s">
        <v>25</v>
      </c>
      <c r="BC1993" s="1" t="s">
        <v>25</v>
      </c>
      <c r="BD1993" s="1"/>
      <c r="BE1993" s="1"/>
      <c r="BF1993" s="1"/>
      <c r="BG1993" s="1"/>
      <c r="BH1993" s="1"/>
      <c r="BI1993" s="1"/>
      <c r="BJ1993" s="1"/>
      <c r="BL1993" s="1" t="s">
        <v>25</v>
      </c>
    </row>
    <row r="1994" ht="15.75" customHeight="1">
      <c r="A1994" s="1"/>
      <c r="B1994" s="1"/>
      <c r="C1994" s="1"/>
      <c r="D1994" s="1" t="s">
        <v>25</v>
      </c>
      <c r="E1994" s="1" t="s">
        <v>25</v>
      </c>
      <c r="F1994" s="1" t="s">
        <v>25</v>
      </c>
      <c r="G1994" s="1" t="s">
        <v>25</v>
      </c>
      <c r="H1994" s="1" t="s">
        <v>25</v>
      </c>
      <c r="M1994" s="1"/>
      <c r="N1994" s="1"/>
      <c r="O1994" s="1"/>
      <c r="P1994" s="1"/>
      <c r="Q1994" s="1"/>
      <c r="S1994" s="1" t="s">
        <v>25</v>
      </c>
      <c r="T1994" s="1" t="s">
        <v>25</v>
      </c>
      <c r="U1994" s="1" t="s">
        <v>25</v>
      </c>
      <c r="V1994" s="1" t="s">
        <v>25</v>
      </c>
      <c r="W1994" s="1" t="s">
        <v>25</v>
      </c>
      <c r="Y1994" s="1" t="str">
        <f>IFERROR(__xludf.DUMMYFUNCTION("UNIQUE(S1994:W1994, TRUE)"),"")</f>
        <v/>
      </c>
      <c r="AE1994" s="1" t="str">
        <f t="shared" ref="AE1994:AI1994" si="1994">IF($A1994&lt;&gt;"", COUNTIF($D1994:$H1994, "=" &amp; Y1994),"")</f>
        <v/>
      </c>
      <c r="AF1994" s="1" t="str">
        <f t="shared" si="1994"/>
        <v/>
      </c>
      <c r="AG1994" s="1" t="str">
        <f t="shared" si="1994"/>
        <v/>
      </c>
      <c r="AH1994" s="1" t="str">
        <f t="shared" si="1994"/>
        <v/>
      </c>
      <c r="AI1994" s="1" t="str">
        <f t="shared" si="1994"/>
        <v/>
      </c>
      <c r="AJ1994" s="1" t="str">
        <f t="shared" si="3"/>
        <v/>
      </c>
      <c r="AL1994" s="1" t="str">
        <f>IFERROR(__xludf.DUMMYFUNCTION("IFERROR(TRANSPOSE(SORT(TRANSPOSE(FILTER(AE1994:AI1994, AE1994:AI1994&lt;&gt;0)),1, FALSE)))"),"")</f>
        <v/>
      </c>
      <c r="AM1994" s="1" t="str">
        <f>IFERROR(__xludf.DUMMYFUNCTION("""COMPUTED_VALUE"""),"")</f>
        <v/>
      </c>
      <c r="AN1994" s="1" t="str">
        <f>IFERROR(__xludf.DUMMYFUNCTION("""COMPUTED_VALUE"""),"")</f>
        <v/>
      </c>
      <c r="AO1994" s="1" t="str">
        <f>IFERROR(__xludf.DUMMYFUNCTION("""COMPUTED_VALUE"""),"")</f>
        <v/>
      </c>
      <c r="AP1994" s="1" t="str">
        <f>IFERROR(__xludf.DUMMYFUNCTION("""COMPUTED_VALUE"""),"")</f>
        <v/>
      </c>
      <c r="AR1994" s="1" t="s">
        <v>25</v>
      </c>
      <c r="AS1994" s="1" t="s">
        <v>25</v>
      </c>
      <c r="AT1994" s="1" t="s">
        <v>25</v>
      </c>
      <c r="AU1994" s="1" t="s">
        <v>25</v>
      </c>
      <c r="AV1994" s="1" t="s">
        <v>25</v>
      </c>
      <c r="AY1994" s="1" t="s">
        <v>25</v>
      </c>
      <c r="AZ1994" s="1" t="s">
        <v>25</v>
      </c>
      <c r="BA1994" s="1" t="s">
        <v>25</v>
      </c>
      <c r="BB1994" s="1" t="s">
        <v>25</v>
      </c>
      <c r="BC1994" s="1" t="s">
        <v>25</v>
      </c>
      <c r="BD1994" s="1"/>
      <c r="BE1994" s="1"/>
      <c r="BF1994" s="1"/>
      <c r="BG1994" s="1"/>
      <c r="BH1994" s="1"/>
      <c r="BI1994" s="1"/>
      <c r="BJ1994" s="1"/>
      <c r="BL1994" s="1" t="s">
        <v>25</v>
      </c>
    </row>
    <row r="1995" ht="15.75" customHeight="1">
      <c r="A1995" s="1"/>
      <c r="B1995" s="1"/>
      <c r="C1995" s="1"/>
      <c r="D1995" s="1" t="s">
        <v>25</v>
      </c>
      <c r="E1995" s="1" t="s">
        <v>25</v>
      </c>
      <c r="F1995" s="1" t="s">
        <v>25</v>
      </c>
      <c r="G1995" s="1" t="s">
        <v>25</v>
      </c>
      <c r="H1995" s="1" t="s">
        <v>25</v>
      </c>
      <c r="M1995" s="1"/>
      <c r="N1995" s="1"/>
      <c r="O1995" s="1"/>
      <c r="P1995" s="1"/>
      <c r="Q1995" s="1"/>
      <c r="S1995" s="1" t="s">
        <v>25</v>
      </c>
      <c r="T1995" s="1" t="s">
        <v>25</v>
      </c>
      <c r="U1995" s="1" t="s">
        <v>25</v>
      </c>
      <c r="V1995" s="1" t="s">
        <v>25</v>
      </c>
      <c r="W1995" s="1" t="s">
        <v>25</v>
      </c>
      <c r="Y1995" s="1" t="str">
        <f>IFERROR(__xludf.DUMMYFUNCTION("UNIQUE(S1995:W1995, TRUE)"),"")</f>
        <v/>
      </c>
      <c r="AE1995" s="1" t="str">
        <f t="shared" ref="AE1995:AI1995" si="1995">IF($A1995&lt;&gt;"", COUNTIF($D1995:$H1995, "=" &amp; Y1995),"")</f>
        <v/>
      </c>
      <c r="AF1995" s="1" t="str">
        <f t="shared" si="1995"/>
        <v/>
      </c>
      <c r="AG1995" s="1" t="str">
        <f t="shared" si="1995"/>
        <v/>
      </c>
      <c r="AH1995" s="1" t="str">
        <f t="shared" si="1995"/>
        <v/>
      </c>
      <c r="AI1995" s="1" t="str">
        <f t="shared" si="1995"/>
        <v/>
      </c>
      <c r="AJ1995" s="1" t="str">
        <f t="shared" si="3"/>
        <v/>
      </c>
      <c r="AL1995" s="1" t="str">
        <f>IFERROR(__xludf.DUMMYFUNCTION("IFERROR(TRANSPOSE(SORT(TRANSPOSE(FILTER(AE1995:AI1995, AE1995:AI1995&lt;&gt;0)),1, FALSE)))"),"")</f>
        <v/>
      </c>
      <c r="AM1995" s="1" t="str">
        <f>IFERROR(__xludf.DUMMYFUNCTION("""COMPUTED_VALUE"""),"")</f>
        <v/>
      </c>
      <c r="AN1995" s="1" t="str">
        <f>IFERROR(__xludf.DUMMYFUNCTION("""COMPUTED_VALUE"""),"")</f>
        <v/>
      </c>
      <c r="AO1995" s="1" t="str">
        <f>IFERROR(__xludf.DUMMYFUNCTION("""COMPUTED_VALUE"""),"")</f>
        <v/>
      </c>
      <c r="AP1995" s="1" t="str">
        <f>IFERROR(__xludf.DUMMYFUNCTION("""COMPUTED_VALUE"""),"")</f>
        <v/>
      </c>
      <c r="AR1995" s="1" t="s">
        <v>25</v>
      </c>
      <c r="AS1995" s="1" t="s">
        <v>25</v>
      </c>
      <c r="AT1995" s="1" t="s">
        <v>25</v>
      </c>
      <c r="AU1995" s="1" t="s">
        <v>25</v>
      </c>
      <c r="AV1995" s="1" t="s">
        <v>25</v>
      </c>
      <c r="AY1995" s="1" t="s">
        <v>25</v>
      </c>
      <c r="AZ1995" s="1" t="s">
        <v>25</v>
      </c>
      <c r="BA1995" s="1" t="s">
        <v>25</v>
      </c>
      <c r="BB1995" s="1" t="s">
        <v>25</v>
      </c>
      <c r="BC1995" s="1" t="s">
        <v>25</v>
      </c>
      <c r="BD1995" s="1"/>
      <c r="BE1995" s="1"/>
      <c r="BF1995" s="1"/>
      <c r="BG1995" s="1"/>
      <c r="BH1995" s="1"/>
      <c r="BI1995" s="1"/>
      <c r="BJ1995" s="1"/>
      <c r="BL1995" s="1" t="s">
        <v>25</v>
      </c>
    </row>
    <row r="1996" ht="15.75" customHeight="1">
      <c r="A1996" s="1"/>
      <c r="B1996" s="1"/>
      <c r="C1996" s="1"/>
      <c r="D1996" s="1" t="s">
        <v>25</v>
      </c>
      <c r="E1996" s="1" t="s">
        <v>25</v>
      </c>
      <c r="F1996" s="1" t="s">
        <v>25</v>
      </c>
      <c r="G1996" s="1" t="s">
        <v>25</v>
      </c>
      <c r="H1996" s="1" t="s">
        <v>25</v>
      </c>
      <c r="M1996" s="1"/>
      <c r="N1996" s="1"/>
      <c r="O1996" s="1"/>
      <c r="P1996" s="1"/>
      <c r="Q1996" s="1"/>
      <c r="S1996" s="1" t="s">
        <v>25</v>
      </c>
      <c r="T1996" s="1" t="s">
        <v>25</v>
      </c>
      <c r="U1996" s="1" t="s">
        <v>25</v>
      </c>
      <c r="V1996" s="1" t="s">
        <v>25</v>
      </c>
      <c r="W1996" s="1" t="s">
        <v>25</v>
      </c>
      <c r="Y1996" s="1" t="str">
        <f>IFERROR(__xludf.DUMMYFUNCTION("UNIQUE(S1996:W1996, TRUE)"),"")</f>
        <v/>
      </c>
      <c r="AE1996" s="1" t="str">
        <f t="shared" ref="AE1996:AI1996" si="1996">IF($A1996&lt;&gt;"", COUNTIF($D1996:$H1996, "=" &amp; Y1996),"")</f>
        <v/>
      </c>
      <c r="AF1996" s="1" t="str">
        <f t="shared" si="1996"/>
        <v/>
      </c>
      <c r="AG1996" s="1" t="str">
        <f t="shared" si="1996"/>
        <v/>
      </c>
      <c r="AH1996" s="1" t="str">
        <f t="shared" si="1996"/>
        <v/>
      </c>
      <c r="AI1996" s="1" t="str">
        <f t="shared" si="1996"/>
        <v/>
      </c>
      <c r="AJ1996" s="1" t="str">
        <f t="shared" si="3"/>
        <v/>
      </c>
      <c r="AL1996" s="1" t="str">
        <f>IFERROR(__xludf.DUMMYFUNCTION("IFERROR(TRANSPOSE(SORT(TRANSPOSE(FILTER(AE1996:AI1996, AE1996:AI1996&lt;&gt;0)),1, FALSE)))"),"")</f>
        <v/>
      </c>
      <c r="AM1996" s="1" t="str">
        <f>IFERROR(__xludf.DUMMYFUNCTION("""COMPUTED_VALUE"""),"")</f>
        <v/>
      </c>
      <c r="AN1996" s="1" t="str">
        <f>IFERROR(__xludf.DUMMYFUNCTION("""COMPUTED_VALUE"""),"")</f>
        <v/>
      </c>
      <c r="AO1996" s="1" t="str">
        <f>IFERROR(__xludf.DUMMYFUNCTION("""COMPUTED_VALUE"""),"")</f>
        <v/>
      </c>
      <c r="AP1996" s="1" t="str">
        <f>IFERROR(__xludf.DUMMYFUNCTION("""COMPUTED_VALUE"""),"")</f>
        <v/>
      </c>
      <c r="AR1996" s="1" t="s">
        <v>25</v>
      </c>
      <c r="AS1996" s="1" t="s">
        <v>25</v>
      </c>
      <c r="AT1996" s="1" t="s">
        <v>25</v>
      </c>
      <c r="AU1996" s="1" t="s">
        <v>25</v>
      </c>
      <c r="AV1996" s="1" t="s">
        <v>25</v>
      </c>
      <c r="AY1996" s="1" t="s">
        <v>25</v>
      </c>
      <c r="AZ1996" s="1" t="s">
        <v>25</v>
      </c>
      <c r="BA1996" s="1" t="s">
        <v>25</v>
      </c>
      <c r="BB1996" s="1" t="s">
        <v>25</v>
      </c>
      <c r="BC1996" s="1" t="s">
        <v>25</v>
      </c>
      <c r="BD1996" s="1"/>
      <c r="BE1996" s="1"/>
      <c r="BF1996" s="1"/>
      <c r="BG1996" s="1"/>
      <c r="BH1996" s="1"/>
      <c r="BI1996" s="1"/>
      <c r="BJ1996" s="1"/>
      <c r="BL1996" s="1" t="s">
        <v>25</v>
      </c>
    </row>
    <row r="1997" ht="15.75" customHeight="1">
      <c r="A1997" s="1"/>
      <c r="B1997" s="1"/>
      <c r="C1997" s="1"/>
      <c r="D1997" s="1" t="s">
        <v>25</v>
      </c>
      <c r="E1997" s="1" t="s">
        <v>25</v>
      </c>
      <c r="F1997" s="1" t="s">
        <v>25</v>
      </c>
      <c r="G1997" s="1" t="s">
        <v>25</v>
      </c>
      <c r="H1997" s="1" t="s">
        <v>25</v>
      </c>
      <c r="M1997" s="1"/>
      <c r="N1997" s="1"/>
      <c r="O1997" s="1"/>
      <c r="P1997" s="1"/>
      <c r="Q1997" s="1"/>
      <c r="S1997" s="1" t="s">
        <v>25</v>
      </c>
      <c r="T1997" s="1" t="s">
        <v>25</v>
      </c>
      <c r="U1997" s="1" t="s">
        <v>25</v>
      </c>
      <c r="V1997" s="1" t="s">
        <v>25</v>
      </c>
      <c r="W1997" s="1" t="s">
        <v>25</v>
      </c>
      <c r="Y1997" s="1" t="str">
        <f>IFERROR(__xludf.DUMMYFUNCTION("UNIQUE(S1997:W1997, TRUE)"),"")</f>
        <v/>
      </c>
      <c r="AE1997" s="1" t="str">
        <f t="shared" ref="AE1997:AI1997" si="1997">IF($A1997&lt;&gt;"", COUNTIF($D1997:$H1997, "=" &amp; Y1997),"")</f>
        <v/>
      </c>
      <c r="AF1997" s="1" t="str">
        <f t="shared" si="1997"/>
        <v/>
      </c>
      <c r="AG1997" s="1" t="str">
        <f t="shared" si="1997"/>
        <v/>
      </c>
      <c r="AH1997" s="1" t="str">
        <f t="shared" si="1997"/>
        <v/>
      </c>
      <c r="AI1997" s="1" t="str">
        <f t="shared" si="1997"/>
        <v/>
      </c>
      <c r="AJ1997" s="1" t="str">
        <f t="shared" si="3"/>
        <v/>
      </c>
      <c r="AL1997" s="1" t="str">
        <f>IFERROR(__xludf.DUMMYFUNCTION("IFERROR(TRANSPOSE(SORT(TRANSPOSE(FILTER(AE1997:AI1997, AE1997:AI1997&lt;&gt;0)),1, FALSE)))"),"")</f>
        <v/>
      </c>
      <c r="AM1997" s="1" t="str">
        <f>IFERROR(__xludf.DUMMYFUNCTION("""COMPUTED_VALUE"""),"")</f>
        <v/>
      </c>
      <c r="AN1997" s="1" t="str">
        <f>IFERROR(__xludf.DUMMYFUNCTION("""COMPUTED_VALUE"""),"")</f>
        <v/>
      </c>
      <c r="AO1997" s="1" t="str">
        <f>IFERROR(__xludf.DUMMYFUNCTION("""COMPUTED_VALUE"""),"")</f>
        <v/>
      </c>
      <c r="AP1997" s="1" t="str">
        <f>IFERROR(__xludf.DUMMYFUNCTION("""COMPUTED_VALUE"""),"")</f>
        <v/>
      </c>
      <c r="AR1997" s="1" t="s">
        <v>25</v>
      </c>
      <c r="AS1997" s="1" t="s">
        <v>25</v>
      </c>
      <c r="AT1997" s="1" t="s">
        <v>25</v>
      </c>
      <c r="AU1997" s="1" t="s">
        <v>25</v>
      </c>
      <c r="AV1997" s="1" t="s">
        <v>25</v>
      </c>
      <c r="AY1997" s="1" t="s">
        <v>25</v>
      </c>
      <c r="AZ1997" s="1" t="s">
        <v>25</v>
      </c>
      <c r="BA1997" s="1" t="s">
        <v>25</v>
      </c>
      <c r="BB1997" s="1" t="s">
        <v>25</v>
      </c>
      <c r="BC1997" s="1" t="s">
        <v>25</v>
      </c>
      <c r="BD1997" s="1"/>
      <c r="BE1997" s="1"/>
      <c r="BF1997" s="1"/>
      <c r="BG1997" s="1"/>
      <c r="BH1997" s="1"/>
      <c r="BI1997" s="1"/>
      <c r="BJ1997" s="1"/>
      <c r="BL1997" s="1" t="s">
        <v>25</v>
      </c>
    </row>
    <row r="1998" ht="15.75" customHeight="1">
      <c r="A1998" s="1"/>
      <c r="B1998" s="1"/>
      <c r="C1998" s="1"/>
      <c r="D1998" s="1" t="s">
        <v>25</v>
      </c>
      <c r="E1998" s="1" t="s">
        <v>25</v>
      </c>
      <c r="F1998" s="1" t="s">
        <v>25</v>
      </c>
      <c r="G1998" s="1" t="s">
        <v>25</v>
      </c>
      <c r="H1998" s="1" t="s">
        <v>25</v>
      </c>
      <c r="M1998" s="1"/>
      <c r="N1998" s="1"/>
      <c r="O1998" s="1"/>
      <c r="P1998" s="1"/>
      <c r="Q1998" s="1"/>
      <c r="S1998" s="1" t="s">
        <v>25</v>
      </c>
      <c r="T1998" s="1" t="s">
        <v>25</v>
      </c>
      <c r="U1998" s="1" t="s">
        <v>25</v>
      </c>
      <c r="V1998" s="1" t="s">
        <v>25</v>
      </c>
      <c r="W1998" s="1" t="s">
        <v>25</v>
      </c>
      <c r="Y1998" s="1" t="str">
        <f>IFERROR(__xludf.DUMMYFUNCTION("UNIQUE(S1998:W1998, TRUE)"),"")</f>
        <v/>
      </c>
      <c r="AE1998" s="1" t="str">
        <f t="shared" ref="AE1998:AI1998" si="1998">IF($A1998&lt;&gt;"", COUNTIF($D1998:$H1998, "=" &amp; Y1998),"")</f>
        <v/>
      </c>
      <c r="AF1998" s="1" t="str">
        <f t="shared" si="1998"/>
        <v/>
      </c>
      <c r="AG1998" s="1" t="str">
        <f t="shared" si="1998"/>
        <v/>
      </c>
      <c r="AH1998" s="1" t="str">
        <f t="shared" si="1998"/>
        <v/>
      </c>
      <c r="AI1998" s="1" t="str">
        <f t="shared" si="1998"/>
        <v/>
      </c>
      <c r="AJ1998" s="1" t="str">
        <f t="shared" si="3"/>
        <v/>
      </c>
      <c r="AL1998" s="1" t="str">
        <f>IFERROR(__xludf.DUMMYFUNCTION("IFERROR(TRANSPOSE(SORT(TRANSPOSE(FILTER(AE1998:AI1998, AE1998:AI1998&lt;&gt;0)),1, FALSE)))"),"")</f>
        <v/>
      </c>
      <c r="AM1998" s="1" t="str">
        <f>IFERROR(__xludf.DUMMYFUNCTION("""COMPUTED_VALUE"""),"")</f>
        <v/>
      </c>
      <c r="AN1998" s="1" t="str">
        <f>IFERROR(__xludf.DUMMYFUNCTION("""COMPUTED_VALUE"""),"")</f>
        <v/>
      </c>
      <c r="AO1998" s="1" t="str">
        <f>IFERROR(__xludf.DUMMYFUNCTION("""COMPUTED_VALUE"""),"")</f>
        <v/>
      </c>
      <c r="AP1998" s="1" t="str">
        <f>IFERROR(__xludf.DUMMYFUNCTION("""COMPUTED_VALUE"""),"")</f>
        <v/>
      </c>
      <c r="AR1998" s="1" t="s">
        <v>25</v>
      </c>
      <c r="AS1998" s="1" t="s">
        <v>25</v>
      </c>
      <c r="AT1998" s="1" t="s">
        <v>25</v>
      </c>
      <c r="AU1998" s="1" t="s">
        <v>25</v>
      </c>
      <c r="AV1998" s="1" t="s">
        <v>25</v>
      </c>
      <c r="AY1998" s="1" t="s">
        <v>25</v>
      </c>
      <c r="AZ1998" s="1" t="s">
        <v>25</v>
      </c>
      <c r="BA1998" s="1" t="s">
        <v>25</v>
      </c>
      <c r="BB1998" s="1" t="s">
        <v>25</v>
      </c>
      <c r="BC1998" s="1" t="s">
        <v>25</v>
      </c>
      <c r="BD1998" s="1"/>
      <c r="BE1998" s="1"/>
      <c r="BF1998" s="1"/>
      <c r="BG1998" s="1"/>
      <c r="BH1998" s="1"/>
      <c r="BI1998" s="1"/>
      <c r="BJ1998" s="1"/>
      <c r="BL1998" s="1" t="s">
        <v>25</v>
      </c>
    </row>
    <row r="1999" ht="15.75" customHeight="1">
      <c r="A1999" s="1"/>
      <c r="B1999" s="1"/>
      <c r="C1999" s="1"/>
      <c r="D1999" s="1" t="s">
        <v>25</v>
      </c>
      <c r="E1999" s="1" t="s">
        <v>25</v>
      </c>
      <c r="F1999" s="1" t="s">
        <v>25</v>
      </c>
      <c r="G1999" s="1" t="s">
        <v>25</v>
      </c>
      <c r="H1999" s="1" t="s">
        <v>25</v>
      </c>
      <c r="M1999" s="1"/>
      <c r="N1999" s="1"/>
      <c r="O1999" s="1"/>
      <c r="P1999" s="1"/>
      <c r="Q1999" s="1"/>
      <c r="S1999" s="1" t="s">
        <v>25</v>
      </c>
      <c r="T1999" s="1" t="s">
        <v>25</v>
      </c>
      <c r="U1999" s="1" t="s">
        <v>25</v>
      </c>
      <c r="V1999" s="1" t="s">
        <v>25</v>
      </c>
      <c r="W1999" s="1" t="s">
        <v>25</v>
      </c>
      <c r="Y1999" s="1" t="str">
        <f>IFERROR(__xludf.DUMMYFUNCTION("UNIQUE(S1999:W1999, TRUE)"),"")</f>
        <v/>
      </c>
      <c r="AE1999" s="1" t="str">
        <f t="shared" ref="AE1999:AI1999" si="1999">IF($A1999&lt;&gt;"", COUNTIF($D1999:$H1999, "=" &amp; Y1999),"")</f>
        <v/>
      </c>
      <c r="AF1999" s="1" t="str">
        <f t="shared" si="1999"/>
        <v/>
      </c>
      <c r="AG1999" s="1" t="str">
        <f t="shared" si="1999"/>
        <v/>
      </c>
      <c r="AH1999" s="1" t="str">
        <f t="shared" si="1999"/>
        <v/>
      </c>
      <c r="AI1999" s="1" t="str">
        <f t="shared" si="1999"/>
        <v/>
      </c>
      <c r="AJ1999" s="1" t="str">
        <f t="shared" si="3"/>
        <v/>
      </c>
      <c r="AL1999" s="1" t="str">
        <f>IFERROR(__xludf.DUMMYFUNCTION("IFERROR(TRANSPOSE(SORT(TRANSPOSE(FILTER(AE1999:AI1999, AE1999:AI1999&lt;&gt;0)),1, FALSE)))"),"")</f>
        <v/>
      </c>
      <c r="AM1999" s="1" t="str">
        <f>IFERROR(__xludf.DUMMYFUNCTION("""COMPUTED_VALUE"""),"")</f>
        <v/>
      </c>
      <c r="AN1999" s="1" t="str">
        <f>IFERROR(__xludf.DUMMYFUNCTION("""COMPUTED_VALUE"""),"")</f>
        <v/>
      </c>
      <c r="AO1999" s="1" t="str">
        <f>IFERROR(__xludf.DUMMYFUNCTION("""COMPUTED_VALUE"""),"")</f>
        <v/>
      </c>
      <c r="AP1999" s="1" t="str">
        <f>IFERROR(__xludf.DUMMYFUNCTION("""COMPUTED_VALUE"""),"")</f>
        <v/>
      </c>
      <c r="AR1999" s="1" t="s">
        <v>25</v>
      </c>
      <c r="AS1999" s="1" t="s">
        <v>25</v>
      </c>
      <c r="AT1999" s="1" t="s">
        <v>25</v>
      </c>
      <c r="AU1999" s="1" t="s">
        <v>25</v>
      </c>
      <c r="AV1999" s="1" t="s">
        <v>25</v>
      </c>
      <c r="AY1999" s="1" t="s">
        <v>25</v>
      </c>
      <c r="AZ1999" s="1" t="s">
        <v>25</v>
      </c>
      <c r="BA1999" s="1" t="s">
        <v>25</v>
      </c>
      <c r="BB1999" s="1" t="s">
        <v>25</v>
      </c>
      <c r="BC1999" s="1" t="s">
        <v>25</v>
      </c>
      <c r="BD1999" s="1"/>
      <c r="BE1999" s="1"/>
      <c r="BF1999" s="1"/>
      <c r="BG1999" s="1"/>
      <c r="BH1999" s="1"/>
      <c r="BI1999" s="1"/>
      <c r="BJ1999" s="1"/>
      <c r="BL1999" s="1" t="s">
        <v>25</v>
      </c>
    </row>
    <row r="2000" ht="15.75" customHeight="1">
      <c r="A2000" s="1"/>
      <c r="B2000" s="1"/>
      <c r="C2000" s="1"/>
      <c r="D2000" s="1" t="s">
        <v>25</v>
      </c>
      <c r="E2000" s="1" t="s">
        <v>25</v>
      </c>
      <c r="F2000" s="1" t="s">
        <v>25</v>
      </c>
      <c r="G2000" s="1" t="s">
        <v>25</v>
      </c>
      <c r="H2000" s="1" t="s">
        <v>25</v>
      </c>
      <c r="M2000" s="1"/>
      <c r="N2000" s="1"/>
      <c r="O2000" s="1"/>
      <c r="P2000" s="1"/>
      <c r="Q2000" s="1"/>
      <c r="S2000" s="1" t="s">
        <v>25</v>
      </c>
      <c r="T2000" s="1" t="s">
        <v>25</v>
      </c>
      <c r="U2000" s="1" t="s">
        <v>25</v>
      </c>
      <c r="V2000" s="1" t="s">
        <v>25</v>
      </c>
      <c r="W2000" s="1" t="s">
        <v>25</v>
      </c>
      <c r="Y2000" s="1" t="str">
        <f>IFERROR(__xludf.DUMMYFUNCTION("UNIQUE(S2000:W2000, TRUE)"),"")</f>
        <v/>
      </c>
      <c r="AE2000" s="1" t="str">
        <f t="shared" ref="AE2000:AI2000" si="2000">IF($A2000&lt;&gt;"", COUNTIF($D2000:$H2000, "=" &amp; Y2000),"")</f>
        <v/>
      </c>
      <c r="AF2000" s="1" t="str">
        <f t="shared" si="2000"/>
        <v/>
      </c>
      <c r="AG2000" s="1" t="str">
        <f t="shared" si="2000"/>
        <v/>
      </c>
      <c r="AH2000" s="1" t="str">
        <f t="shared" si="2000"/>
        <v/>
      </c>
      <c r="AI2000" s="1" t="str">
        <f t="shared" si="2000"/>
        <v/>
      </c>
      <c r="AJ2000" s="1" t="str">
        <f t="shared" si="3"/>
        <v/>
      </c>
      <c r="AL2000" s="1" t="str">
        <f>IFERROR(__xludf.DUMMYFUNCTION("IFERROR(TRANSPOSE(SORT(TRANSPOSE(FILTER(AE2000:AI2000, AE2000:AI2000&lt;&gt;0)),1, FALSE)))"),"")</f>
        <v/>
      </c>
      <c r="AM2000" s="1" t="str">
        <f>IFERROR(__xludf.DUMMYFUNCTION("""COMPUTED_VALUE"""),"")</f>
        <v/>
      </c>
      <c r="AN2000" s="1" t="str">
        <f>IFERROR(__xludf.DUMMYFUNCTION("""COMPUTED_VALUE"""),"")</f>
        <v/>
      </c>
      <c r="AO2000" s="1" t="str">
        <f>IFERROR(__xludf.DUMMYFUNCTION("""COMPUTED_VALUE"""),"")</f>
        <v/>
      </c>
      <c r="AP2000" s="1" t="str">
        <f>IFERROR(__xludf.DUMMYFUNCTION("""COMPUTED_VALUE"""),"")</f>
        <v/>
      </c>
      <c r="AR2000" s="1" t="s">
        <v>25</v>
      </c>
      <c r="AS2000" s="1" t="s">
        <v>25</v>
      </c>
      <c r="AT2000" s="1" t="s">
        <v>25</v>
      </c>
      <c r="AU2000" s="1" t="s">
        <v>25</v>
      </c>
      <c r="AV2000" s="1" t="s">
        <v>25</v>
      </c>
      <c r="AY2000" s="1" t="s">
        <v>25</v>
      </c>
      <c r="AZ2000" s="1" t="s">
        <v>25</v>
      </c>
      <c r="BA2000" s="1" t="s">
        <v>25</v>
      </c>
      <c r="BB2000" s="1" t="s">
        <v>25</v>
      </c>
      <c r="BC2000" s="1" t="s">
        <v>25</v>
      </c>
      <c r="BD2000" s="1"/>
      <c r="BE2000" s="1"/>
      <c r="BF2000" s="1"/>
      <c r="BG2000" s="1"/>
      <c r="BH2000" s="1"/>
      <c r="BI2000" s="1"/>
      <c r="BJ2000" s="1"/>
      <c r="BL2000" s="1" t="s">
        <v>25</v>
      </c>
    </row>
  </sheetData>
  <mergeCells count="10">
    <mergeCell ref="AR1:AV1"/>
    <mergeCell ref="AY1:BC1"/>
    <mergeCell ref="BD1:BH1"/>
    <mergeCell ref="D1:H1"/>
    <mergeCell ref="J1:K1"/>
    <mergeCell ref="M1:Q1"/>
    <mergeCell ref="S1:W1"/>
    <mergeCell ref="Y1:AC1"/>
    <mergeCell ref="AE1:AI1"/>
    <mergeCell ref="AL1:A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5.38"/>
    <col customWidth="1" min="4" max="8" width="2.63"/>
    <col customWidth="1" min="9" max="9" width="4.13"/>
    <col customWidth="1" min="10" max="11" width="3.13"/>
    <col customWidth="1" min="12" max="17" width="2.75"/>
    <col customWidth="1" min="18" max="18" width="4.13"/>
    <col customWidth="1" min="19" max="23" width="2.88"/>
    <col customWidth="1" min="24" max="24" width="4.13"/>
    <col customWidth="1" min="25" max="29" width="2.88"/>
    <col customWidth="1" min="30" max="30" width="4.13"/>
    <col customWidth="1" min="31" max="35" width="2.88"/>
    <col customWidth="1" min="36" max="36" width="4.13"/>
    <col customWidth="1" min="37" max="37" width="5.0"/>
    <col customWidth="1" min="38" max="47" width="2.88"/>
    <col customWidth="1" min="48" max="48" width="6.88"/>
    <col customWidth="1" min="49" max="49" width="6.25"/>
    <col customWidth="1" min="50" max="50" width="5.25"/>
    <col customWidth="1" min="51" max="51" width="10.13"/>
    <col customWidth="1" min="52" max="52" width="10.63"/>
    <col customWidth="1" min="53" max="64" width="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I1" s="1"/>
      <c r="J1" s="1" t="s">
        <v>4</v>
      </c>
      <c r="L1" s="1"/>
      <c r="M1" s="1" t="s">
        <v>5</v>
      </c>
      <c r="R1" s="1"/>
      <c r="S1" s="1" t="s">
        <v>7</v>
      </c>
      <c r="X1" s="1"/>
      <c r="Y1" s="1" t="s">
        <v>8</v>
      </c>
      <c r="AD1" s="1"/>
      <c r="AE1" s="1" t="s">
        <v>10</v>
      </c>
      <c r="AJ1" s="1"/>
      <c r="AK1" s="1" t="s">
        <v>12</v>
      </c>
      <c r="AL1" s="1" t="s">
        <v>13</v>
      </c>
      <c r="AQ1" s="1" t="s">
        <v>14</v>
      </c>
      <c r="AV1" s="1" t="s">
        <v>1</v>
      </c>
      <c r="AW1" s="1" t="s">
        <v>2</v>
      </c>
      <c r="AX1" s="1"/>
      <c r="AY1" s="1" t="s">
        <v>15</v>
      </c>
      <c r="AZ1" s="1">
        <f>SUM(AY2:AY2000)</f>
        <v>249204891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5.75" customHeight="1">
      <c r="A2" s="2" t="s">
        <v>16</v>
      </c>
      <c r="B2" s="1" t="str">
        <f>IFERROR(__xludf.DUMMYFUNCTION("ArrayFormula(IFERROR(SPLIT($A2:$A2000, "" "")))"),"JJJJ8")</f>
        <v>JJJJ8</v>
      </c>
      <c r="C2" s="1">
        <f>IFERROR(__xludf.DUMMYFUNCTION("""COMPUTED_VALUE"""),619.0)</f>
        <v>619</v>
      </c>
      <c r="D2" s="1" t="str">
        <f t="array" ref="D2:D2000">MID($B2:$B2000,COLUMN()-3,1)</f>
        <v>J</v>
      </c>
      <c r="E2" s="1" t="str">
        <f t="array" ref="E2:E2000">MID($B2:$B2000,COLUMN()-3,1)</f>
        <v>J</v>
      </c>
      <c r="F2" s="1" t="str">
        <f t="array" ref="F2:F2000">MID($B2:$B2000,COLUMN()-3,1)</f>
        <v>J</v>
      </c>
      <c r="G2" s="1" t="str">
        <f t="array" ref="G2:G2000">MID($B2:$B2000,COLUMN()-3,1)</f>
        <v>J</v>
      </c>
      <c r="H2" s="1" t="str">
        <f t="array" ref="H2:H2000">MID($B2:$B2000,COLUMN()-3,1)</f>
        <v>8</v>
      </c>
      <c r="J2" s="3" t="s">
        <v>17</v>
      </c>
      <c r="K2" s="1">
        <v>1.0</v>
      </c>
      <c r="M2" s="1">
        <f t="array" ref="M2:M2000">IFERROR(VLOOKUP(D2:D2000,$J$2:$K2000,2,FALSE))</f>
        <v>11</v>
      </c>
      <c r="N2" s="1">
        <f t="array" ref="N2:N2000">IFERROR(VLOOKUP(E2:E2000,$J$2:$K2000,2,FALSE))</f>
        <v>11</v>
      </c>
      <c r="O2" s="1">
        <f t="array" ref="O2:O2000">IFERROR(VLOOKUP(F2:F2000,$J$2:$K2000,2,FALSE))</f>
        <v>11</v>
      </c>
      <c r="P2" s="1">
        <f t="array" ref="P2:P2000">IFERROR(VLOOKUP(G2:G2000,$J$2:$K2000,2,FALSE))</f>
        <v>11</v>
      </c>
      <c r="Q2" s="1">
        <f t="array" ref="Q2:Q2000">IFERROR(VLOOKUP(H2:H2000,$J$2:$K2000,2,FALSE))</f>
        <v>8</v>
      </c>
      <c r="S2" s="1" t="str">
        <f>IFERROR(__xludf.DUMMYFUNCTION("UNIQUE(D2:H2, TRUE)"),"J")</f>
        <v>J</v>
      </c>
      <c r="T2" s="1" t="str">
        <f>IFERROR(__xludf.DUMMYFUNCTION("""COMPUTED_VALUE"""),"8")</f>
        <v>8</v>
      </c>
      <c r="Y2" s="1">
        <f t="shared" ref="Y2:Y2000" si="2">IF(COUNTIF($D2:$H2, "=" &amp; S2)&lt;&gt;0,COUNTIF($D2:$H2, "=" &amp; S2),"")</f>
        <v>4</v>
      </c>
      <c r="Z2" s="1">
        <f t="shared" ref="Z2:AC2" si="1">IF($Y2&lt;&gt;"",COUNTIF($D2:$H2, "=" &amp; T2),"")</f>
        <v>1</v>
      </c>
      <c r="AA2" s="1">
        <f t="shared" si="1"/>
        <v>0</v>
      </c>
      <c r="AB2" s="1">
        <f t="shared" si="1"/>
        <v>0</v>
      </c>
      <c r="AC2" s="1">
        <f t="shared" si="1"/>
        <v>0</v>
      </c>
      <c r="AE2" s="1">
        <f>IFERROR(__xludf.DUMMYFUNCTION("IFERROR(TRANSPOSE(SORT(TRANSPOSE(FILTER(Y2:AC2, Y2:AC2&lt;&gt;0)),1, FALSE)))"),4.0)</f>
        <v>4</v>
      </c>
      <c r="AF2" s="1">
        <f>IFERROR(__xludf.DUMMYFUNCTION("""COMPUTED_VALUE"""),1.0)</f>
        <v>1</v>
      </c>
      <c r="AK2" s="1">
        <f t="array" ref="AK2:AK1001">IFERROR(SEQUENCE(COUNTIF(A2:A2000, "&lt;&gt;")))</f>
        <v>1</v>
      </c>
      <c r="AL2" s="1">
        <f t="array" ref="AL2:AW2000">SORT({AE2:AI2000,M2:Q2000,B2:C2000},1,TRUE,2,TRUE,3,TRUE,4,TRUE,5,TRUE,6,TRUE,7,TRUE,8,TRUE,9,TRUE,10,TRUE)</f>
        <v>1</v>
      </c>
      <c r="AM2" s="1">
        <v>1.0</v>
      </c>
      <c r="AN2" s="1">
        <v>1.0</v>
      </c>
      <c r="AO2" s="1">
        <v>1.0</v>
      </c>
      <c r="AP2" s="1">
        <v>1.0</v>
      </c>
      <c r="AQ2" s="1">
        <v>2.0</v>
      </c>
      <c r="AR2" s="1">
        <v>5.0</v>
      </c>
      <c r="AS2" s="1">
        <v>12.0</v>
      </c>
      <c r="AT2" s="1">
        <v>13.0</v>
      </c>
      <c r="AU2" s="1">
        <v>14.0</v>
      </c>
      <c r="AV2" s="1" t="s">
        <v>18</v>
      </c>
      <c r="AW2" s="1">
        <v>411.0</v>
      </c>
      <c r="AY2" s="1">
        <f t="array" ref="AY2:AY2000">IF(AW2:AW2000*AK2:AK2000&lt;&gt;0,AW2:AW2000*AK2:AK2000,"")</f>
        <v>411</v>
      </c>
    </row>
    <row r="3" ht="15.75" customHeight="1">
      <c r="A3" s="2" t="s">
        <v>19</v>
      </c>
      <c r="B3" s="1" t="str">
        <f>IFERROR(__xludf.DUMMYFUNCTION("""COMPUTED_VALUE"""),"Q4J94")</f>
        <v>Q4J94</v>
      </c>
      <c r="C3" s="1">
        <f>IFERROR(__xludf.DUMMYFUNCTION("""COMPUTED_VALUE"""),152.0)</f>
        <v>152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21</v>
      </c>
      <c r="J3" s="3" t="s">
        <v>24</v>
      </c>
      <c r="K3" s="1">
        <v>2.0</v>
      </c>
      <c r="M3" s="1">
        <v>12.0</v>
      </c>
      <c r="N3" s="1">
        <v>4.0</v>
      </c>
      <c r="O3" s="1">
        <v>11.0</v>
      </c>
      <c r="P3" s="1">
        <v>9.0</v>
      </c>
      <c r="Q3" s="1">
        <v>4.0</v>
      </c>
      <c r="S3" s="1" t="str">
        <f>IFERROR(__xludf.DUMMYFUNCTION("UNIQUE(D3:H3, TRUE)"),"Q")</f>
        <v>Q</v>
      </c>
      <c r="T3" s="1" t="str">
        <f>IFERROR(__xludf.DUMMYFUNCTION("""COMPUTED_VALUE"""),"4")</f>
        <v>4</v>
      </c>
      <c r="U3" s="1" t="str">
        <f>IFERROR(__xludf.DUMMYFUNCTION("""COMPUTED_VALUE"""),"J")</f>
        <v>J</v>
      </c>
      <c r="V3" s="1" t="str">
        <f>IFERROR(__xludf.DUMMYFUNCTION("""COMPUTED_VALUE"""),"9")</f>
        <v>9</v>
      </c>
      <c r="Y3" s="1">
        <f t="shared" si="2"/>
        <v>1</v>
      </c>
      <c r="Z3" s="1">
        <f t="shared" ref="Z3:AC3" si="3">IF($Y3&lt;&gt;"",COUNTIF($D3:$H3, "=" &amp; T3),"")</f>
        <v>2</v>
      </c>
      <c r="AA3" s="1">
        <f t="shared" si="3"/>
        <v>1</v>
      </c>
      <c r="AB3" s="1">
        <f t="shared" si="3"/>
        <v>1</v>
      </c>
      <c r="AC3" s="1">
        <f t="shared" si="3"/>
        <v>0</v>
      </c>
      <c r="AE3" s="1">
        <f>IFERROR(__xludf.DUMMYFUNCTION("IFERROR(TRANSPOSE(SORT(TRANSPOSE(FILTER(Y3:AC3, Y3:AC3&lt;&gt;0)),1, FALSE)))"),2.0)</f>
        <v>2</v>
      </c>
      <c r="AF3" s="1">
        <f>IFERROR(__xludf.DUMMYFUNCTION("""COMPUTED_VALUE"""),1.0)</f>
        <v>1</v>
      </c>
      <c r="AG3" s="1">
        <f>IFERROR(__xludf.DUMMYFUNCTION("""COMPUTED_VALUE"""),1.0)</f>
        <v>1</v>
      </c>
      <c r="AH3" s="1">
        <f>IFERROR(__xludf.DUMMYFUNCTION("""COMPUTED_VALUE"""),1.0)</f>
        <v>1</v>
      </c>
      <c r="AK3" s="1">
        <v>2.0</v>
      </c>
      <c r="AL3" s="1">
        <v>1.0</v>
      </c>
      <c r="AM3" s="1">
        <v>1.0</v>
      </c>
      <c r="AN3" s="1">
        <v>1.0</v>
      </c>
      <c r="AO3" s="1">
        <v>1.0</v>
      </c>
      <c r="AP3" s="1">
        <v>1.0</v>
      </c>
      <c r="AQ3" s="1">
        <v>2.0</v>
      </c>
      <c r="AR3" s="1">
        <v>6.0</v>
      </c>
      <c r="AS3" s="1">
        <v>8.0</v>
      </c>
      <c r="AT3" s="1">
        <v>13.0</v>
      </c>
      <c r="AU3" s="1">
        <v>3.0</v>
      </c>
      <c r="AV3" s="1" t="s">
        <v>26</v>
      </c>
      <c r="AW3" s="1">
        <v>164.0</v>
      </c>
      <c r="AY3" s="1">
        <v>328.0</v>
      </c>
    </row>
    <row r="4" ht="15.75" customHeight="1">
      <c r="A4" s="2" t="s">
        <v>27</v>
      </c>
      <c r="B4" s="1">
        <f>IFERROR(__xludf.DUMMYFUNCTION("""COMPUTED_VALUE"""),77587.0)</f>
        <v>77587</v>
      </c>
      <c r="C4" s="1">
        <f>IFERROR(__xludf.DUMMYFUNCTION("""COMPUTED_VALUE"""),277.0)</f>
        <v>277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28</v>
      </c>
      <c r="J4" s="3" t="s">
        <v>31</v>
      </c>
      <c r="K4" s="1">
        <v>3.0</v>
      </c>
      <c r="M4" s="1">
        <v>7.0</v>
      </c>
      <c r="N4" s="1">
        <v>7.0</v>
      </c>
      <c r="O4" s="1">
        <v>5.0</v>
      </c>
      <c r="P4" s="1">
        <v>8.0</v>
      </c>
      <c r="Q4" s="1">
        <v>7.0</v>
      </c>
      <c r="S4" s="1" t="str">
        <f>IFERROR(__xludf.DUMMYFUNCTION("UNIQUE(D4:H4, TRUE)"),"7")</f>
        <v>7</v>
      </c>
      <c r="T4" s="1" t="str">
        <f>IFERROR(__xludf.DUMMYFUNCTION("""COMPUTED_VALUE"""),"5")</f>
        <v>5</v>
      </c>
      <c r="U4" s="1" t="str">
        <f>IFERROR(__xludf.DUMMYFUNCTION("""COMPUTED_VALUE"""),"8")</f>
        <v>8</v>
      </c>
      <c r="Y4" s="1">
        <f t="shared" si="2"/>
        <v>3</v>
      </c>
      <c r="Z4" s="1">
        <f t="shared" ref="Z4:AC4" si="4">IF($Y4&lt;&gt;"",COUNTIF($D4:$H4, "=" &amp; T4),"")</f>
        <v>1</v>
      </c>
      <c r="AA4" s="1">
        <f t="shared" si="4"/>
        <v>1</v>
      </c>
      <c r="AB4" s="1">
        <f t="shared" si="4"/>
        <v>0</v>
      </c>
      <c r="AC4" s="1">
        <f t="shared" si="4"/>
        <v>0</v>
      </c>
      <c r="AE4" s="1">
        <f>IFERROR(__xludf.DUMMYFUNCTION("IFERROR(TRANSPOSE(SORT(TRANSPOSE(FILTER(Y4:AC4, Y4:AC4&lt;&gt;0)),1, FALSE)))"),3.0)</f>
        <v>3</v>
      </c>
      <c r="AF4" s="1">
        <f>IFERROR(__xludf.DUMMYFUNCTION("""COMPUTED_VALUE"""),1.0)</f>
        <v>1</v>
      </c>
      <c r="AG4" s="1">
        <f>IFERROR(__xludf.DUMMYFUNCTION("""COMPUTED_VALUE"""),1.0)</f>
        <v>1</v>
      </c>
      <c r="AK4" s="1">
        <v>3.0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2.0</v>
      </c>
      <c r="AR4" s="1">
        <v>7.0</v>
      </c>
      <c r="AS4" s="1">
        <v>5.0</v>
      </c>
      <c r="AT4" s="1">
        <v>10.0</v>
      </c>
      <c r="AU4" s="1">
        <v>14.0</v>
      </c>
      <c r="AV4" s="1" t="s">
        <v>32</v>
      </c>
      <c r="AW4" s="1">
        <v>992.0</v>
      </c>
      <c r="AY4" s="1">
        <v>2976.0</v>
      </c>
    </row>
    <row r="5" ht="15.75" customHeight="1">
      <c r="A5" s="2" t="s">
        <v>33</v>
      </c>
      <c r="B5" s="1" t="str">
        <f>IFERROR(__xludf.DUMMYFUNCTION("""COMPUTED_VALUE"""),"7333J")</f>
        <v>7333J</v>
      </c>
      <c r="C5" s="1">
        <f>IFERROR(__xludf.DUMMYFUNCTION("""COMPUTED_VALUE"""),651.0)</f>
        <v>651</v>
      </c>
      <c r="D5" s="1" t="s">
        <v>28</v>
      </c>
      <c r="E5" s="1" t="s">
        <v>31</v>
      </c>
      <c r="F5" s="1" t="s">
        <v>31</v>
      </c>
      <c r="G5" s="1" t="s">
        <v>31</v>
      </c>
      <c r="H5" s="1" t="s">
        <v>22</v>
      </c>
      <c r="J5" s="3" t="s">
        <v>21</v>
      </c>
      <c r="K5" s="1">
        <v>4.0</v>
      </c>
      <c r="M5" s="1">
        <v>7.0</v>
      </c>
      <c r="N5" s="1">
        <v>3.0</v>
      </c>
      <c r="O5" s="1">
        <v>3.0</v>
      </c>
      <c r="P5" s="1">
        <v>3.0</v>
      </c>
      <c r="Q5" s="1">
        <v>11.0</v>
      </c>
      <c r="S5" s="1" t="str">
        <f>IFERROR(__xludf.DUMMYFUNCTION("UNIQUE(D5:H5, TRUE)"),"7")</f>
        <v>7</v>
      </c>
      <c r="T5" s="1" t="str">
        <f>IFERROR(__xludf.DUMMYFUNCTION("""COMPUTED_VALUE"""),"3")</f>
        <v>3</v>
      </c>
      <c r="U5" s="1" t="str">
        <f>IFERROR(__xludf.DUMMYFUNCTION("""COMPUTED_VALUE"""),"J")</f>
        <v>J</v>
      </c>
      <c r="Y5" s="1">
        <f t="shared" si="2"/>
        <v>1</v>
      </c>
      <c r="Z5" s="1">
        <f t="shared" ref="Z5:AC5" si="5">IF($Y5&lt;&gt;"",COUNTIF($D5:$H5, "=" &amp; T5),"")</f>
        <v>3</v>
      </c>
      <c r="AA5" s="1">
        <f t="shared" si="5"/>
        <v>1</v>
      </c>
      <c r="AB5" s="1">
        <f t="shared" si="5"/>
        <v>0</v>
      </c>
      <c r="AC5" s="1">
        <f t="shared" si="5"/>
        <v>0</v>
      </c>
      <c r="AE5" s="1">
        <f>IFERROR(__xludf.DUMMYFUNCTION("IFERROR(TRANSPOSE(SORT(TRANSPOSE(FILTER(Y5:AC5, Y5:AC5&lt;&gt;0)),1, FALSE)))"),3.0)</f>
        <v>3</v>
      </c>
      <c r="AF5" s="1">
        <f>IFERROR(__xludf.DUMMYFUNCTION("""COMPUTED_VALUE"""),1.0)</f>
        <v>1</v>
      </c>
      <c r="AG5" s="1">
        <f>IFERROR(__xludf.DUMMYFUNCTION("""COMPUTED_VALUE"""),1.0)</f>
        <v>1</v>
      </c>
      <c r="AK5" s="1">
        <v>4.0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2.0</v>
      </c>
      <c r="AR5" s="1">
        <v>9.0</v>
      </c>
      <c r="AS5" s="1">
        <v>10.0</v>
      </c>
      <c r="AT5" s="1">
        <v>14.0</v>
      </c>
      <c r="AU5" s="1">
        <v>12.0</v>
      </c>
      <c r="AV5" s="1" t="s">
        <v>34</v>
      </c>
      <c r="AW5" s="1">
        <v>145.0</v>
      </c>
      <c r="AY5" s="1">
        <v>580.0</v>
      </c>
    </row>
    <row r="6" ht="15.75" customHeight="1">
      <c r="A6" s="2" t="s">
        <v>35</v>
      </c>
      <c r="B6" s="4" t="str">
        <f>IFERROR(__xludf.DUMMYFUNCTION("""COMPUTED_VALUE"""),"QQQQ2")</f>
        <v>QQQQ2</v>
      </c>
      <c r="C6" s="1">
        <f>IFERROR(__xludf.DUMMYFUNCTION("""COMPUTED_VALUE"""),419.0)</f>
        <v>419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24</v>
      </c>
      <c r="J6" s="3" t="s">
        <v>29</v>
      </c>
      <c r="K6" s="1">
        <v>5.0</v>
      </c>
      <c r="M6" s="1">
        <v>12.0</v>
      </c>
      <c r="N6" s="1">
        <v>12.0</v>
      </c>
      <c r="O6" s="1">
        <v>12.0</v>
      </c>
      <c r="P6" s="1">
        <v>12.0</v>
      </c>
      <c r="Q6" s="1">
        <v>2.0</v>
      </c>
      <c r="S6" s="1" t="str">
        <f>IFERROR(__xludf.DUMMYFUNCTION("UNIQUE(D6:H6, TRUE)"),"Q")</f>
        <v>Q</v>
      </c>
      <c r="T6" s="1" t="str">
        <f>IFERROR(__xludf.DUMMYFUNCTION("""COMPUTED_VALUE"""),"2")</f>
        <v>2</v>
      </c>
      <c r="Y6" s="1">
        <f t="shared" si="2"/>
        <v>4</v>
      </c>
      <c r="Z6" s="1">
        <f t="shared" ref="Z6:AC6" si="6">IF($Y6&lt;&gt;"",COUNTIF($D6:$H6, "=" &amp; T6),"")</f>
        <v>1</v>
      </c>
      <c r="AA6" s="1">
        <f t="shared" si="6"/>
        <v>0</v>
      </c>
      <c r="AB6" s="1">
        <f t="shared" si="6"/>
        <v>0</v>
      </c>
      <c r="AC6" s="1">
        <f t="shared" si="6"/>
        <v>0</v>
      </c>
      <c r="AE6" s="1">
        <f>IFERROR(__xludf.DUMMYFUNCTION("IFERROR(TRANSPOSE(SORT(TRANSPOSE(FILTER(Y6:AC6, Y6:AC6&lt;&gt;0)),1, FALSE)))"),4.0)</f>
        <v>4</v>
      </c>
      <c r="AF6" s="1">
        <f>IFERROR(__xludf.DUMMYFUNCTION("""COMPUTED_VALUE"""),1.0)</f>
        <v>1</v>
      </c>
      <c r="AK6" s="1">
        <v>5.0</v>
      </c>
      <c r="AL6" s="1">
        <v>1.0</v>
      </c>
      <c r="AM6" s="1">
        <v>1.0</v>
      </c>
      <c r="AN6" s="1">
        <v>1.0</v>
      </c>
      <c r="AO6" s="1">
        <v>1.0</v>
      </c>
      <c r="AP6" s="1">
        <v>1.0</v>
      </c>
      <c r="AQ6" s="1">
        <v>2.0</v>
      </c>
      <c r="AR6" s="1">
        <v>10.0</v>
      </c>
      <c r="AS6" s="1">
        <v>5.0</v>
      </c>
      <c r="AT6" s="1">
        <v>4.0</v>
      </c>
      <c r="AU6" s="1">
        <v>8.0</v>
      </c>
      <c r="AV6" s="1" t="s">
        <v>36</v>
      </c>
      <c r="AW6" s="1">
        <v>415.0</v>
      </c>
      <c r="AY6" s="1">
        <v>2075.0</v>
      </c>
    </row>
    <row r="7" ht="15.75" customHeight="1">
      <c r="A7" s="2" t="s">
        <v>37</v>
      </c>
      <c r="B7" s="1" t="str">
        <f>IFERROR(__xludf.DUMMYFUNCTION("""COMPUTED_VALUE"""),"72KA3")</f>
        <v>72KA3</v>
      </c>
      <c r="C7" s="1">
        <f>IFERROR(__xludf.DUMMYFUNCTION("""COMPUTED_VALUE"""),851.0)</f>
        <v>851</v>
      </c>
      <c r="D7" s="1" t="s">
        <v>28</v>
      </c>
      <c r="E7" s="1" t="s">
        <v>24</v>
      </c>
      <c r="F7" s="1" t="s">
        <v>38</v>
      </c>
      <c r="G7" s="1" t="s">
        <v>39</v>
      </c>
      <c r="H7" s="1" t="s">
        <v>31</v>
      </c>
      <c r="J7" s="3" t="s">
        <v>40</v>
      </c>
      <c r="K7" s="1">
        <v>6.0</v>
      </c>
      <c r="M7" s="1">
        <v>7.0</v>
      </c>
      <c r="N7" s="1">
        <v>2.0</v>
      </c>
      <c r="O7" s="1">
        <v>13.0</v>
      </c>
      <c r="P7" s="1">
        <v>14.0</v>
      </c>
      <c r="Q7" s="1">
        <v>3.0</v>
      </c>
      <c r="S7" s="1" t="str">
        <f>IFERROR(__xludf.DUMMYFUNCTION("UNIQUE(D7:H7, TRUE)"),"7")</f>
        <v>7</v>
      </c>
      <c r="T7" s="1" t="str">
        <f>IFERROR(__xludf.DUMMYFUNCTION("""COMPUTED_VALUE"""),"2")</f>
        <v>2</v>
      </c>
      <c r="U7" s="1" t="str">
        <f>IFERROR(__xludf.DUMMYFUNCTION("""COMPUTED_VALUE"""),"K")</f>
        <v>K</v>
      </c>
      <c r="V7" s="1" t="str">
        <f>IFERROR(__xludf.DUMMYFUNCTION("""COMPUTED_VALUE"""),"A")</f>
        <v>A</v>
      </c>
      <c r="W7" s="1" t="str">
        <f>IFERROR(__xludf.DUMMYFUNCTION("""COMPUTED_VALUE"""),"3")</f>
        <v>3</v>
      </c>
      <c r="Y7" s="1">
        <f t="shared" si="2"/>
        <v>1</v>
      </c>
      <c r="Z7" s="1">
        <f t="shared" ref="Z7:AC7" si="7">IF($Y7&lt;&gt;"",COUNTIF($D7:$H7, "=" &amp; T7),"")</f>
        <v>1</v>
      </c>
      <c r="AA7" s="1">
        <f t="shared" si="7"/>
        <v>1</v>
      </c>
      <c r="AB7" s="1">
        <f t="shared" si="7"/>
        <v>1</v>
      </c>
      <c r="AC7" s="1">
        <f t="shared" si="7"/>
        <v>1</v>
      </c>
      <c r="AE7" s="1">
        <f>IFERROR(__xludf.DUMMYFUNCTION("IFERROR(TRANSPOSE(SORT(TRANSPOSE(FILTER(Y7:AC7, Y7:AC7&lt;&gt;0)),1, FALSE)))"),1.0)</f>
        <v>1</v>
      </c>
      <c r="AF7" s="1">
        <f>IFERROR(__xludf.DUMMYFUNCTION("""COMPUTED_VALUE"""),1.0)</f>
        <v>1</v>
      </c>
      <c r="AG7" s="1">
        <f>IFERROR(__xludf.DUMMYFUNCTION("""COMPUTED_VALUE"""),1.0)</f>
        <v>1</v>
      </c>
      <c r="AH7" s="1">
        <f>IFERROR(__xludf.DUMMYFUNCTION("""COMPUTED_VALUE"""),1.0)</f>
        <v>1</v>
      </c>
      <c r="AI7" s="1">
        <f>IFERROR(__xludf.DUMMYFUNCTION("""COMPUTED_VALUE"""),1.0)</f>
        <v>1</v>
      </c>
      <c r="AK7" s="1">
        <v>6.0</v>
      </c>
      <c r="AL7" s="1">
        <v>1.0</v>
      </c>
      <c r="AM7" s="1">
        <v>1.0</v>
      </c>
      <c r="AN7" s="1">
        <v>1.0</v>
      </c>
      <c r="AO7" s="1">
        <v>1.0</v>
      </c>
      <c r="AP7" s="1">
        <v>1.0</v>
      </c>
      <c r="AQ7" s="1">
        <v>2.0</v>
      </c>
      <c r="AR7" s="1">
        <v>10.0</v>
      </c>
      <c r="AS7" s="1">
        <v>8.0</v>
      </c>
      <c r="AT7" s="1">
        <v>11.0</v>
      </c>
      <c r="AU7" s="1">
        <v>7.0</v>
      </c>
      <c r="AV7" s="1" t="s">
        <v>331</v>
      </c>
      <c r="AW7" s="1">
        <v>628.0</v>
      </c>
      <c r="AY7" s="1">
        <v>3768.0</v>
      </c>
    </row>
    <row r="8" ht="15.75" customHeight="1">
      <c r="A8" s="2" t="s">
        <v>42</v>
      </c>
      <c r="B8" s="1" t="str">
        <f>IFERROR(__xludf.DUMMYFUNCTION("""COMPUTED_VALUE"""),"555Q2")</f>
        <v>555Q2</v>
      </c>
      <c r="C8" s="1">
        <f>IFERROR(__xludf.DUMMYFUNCTION("""COMPUTED_VALUE"""),806.0)</f>
        <v>806</v>
      </c>
      <c r="D8" s="1" t="s">
        <v>29</v>
      </c>
      <c r="E8" s="1" t="s">
        <v>29</v>
      </c>
      <c r="F8" s="1" t="s">
        <v>29</v>
      </c>
      <c r="G8" s="1" t="s">
        <v>20</v>
      </c>
      <c r="H8" s="1" t="s">
        <v>24</v>
      </c>
      <c r="J8" s="3" t="s">
        <v>28</v>
      </c>
      <c r="K8" s="1">
        <v>7.0</v>
      </c>
      <c r="M8" s="1">
        <v>5.0</v>
      </c>
      <c r="N8" s="1">
        <v>5.0</v>
      </c>
      <c r="O8" s="1">
        <v>5.0</v>
      </c>
      <c r="P8" s="1">
        <v>12.0</v>
      </c>
      <c r="Q8" s="1">
        <v>2.0</v>
      </c>
      <c r="S8" s="1" t="str">
        <f>IFERROR(__xludf.DUMMYFUNCTION("UNIQUE(D8:H8, TRUE)"),"5")</f>
        <v>5</v>
      </c>
      <c r="T8" s="1" t="str">
        <f>IFERROR(__xludf.DUMMYFUNCTION("""COMPUTED_VALUE"""),"Q")</f>
        <v>Q</v>
      </c>
      <c r="U8" s="1" t="str">
        <f>IFERROR(__xludf.DUMMYFUNCTION("""COMPUTED_VALUE"""),"2")</f>
        <v>2</v>
      </c>
      <c r="Y8" s="1">
        <f t="shared" si="2"/>
        <v>3</v>
      </c>
      <c r="Z8" s="1">
        <f t="shared" ref="Z8:AC8" si="8">IF($Y8&lt;&gt;"",COUNTIF($D8:$H8, "=" &amp; T8),"")</f>
        <v>1</v>
      </c>
      <c r="AA8" s="1">
        <f t="shared" si="8"/>
        <v>1</v>
      </c>
      <c r="AB8" s="1">
        <f t="shared" si="8"/>
        <v>0</v>
      </c>
      <c r="AC8" s="1">
        <f t="shared" si="8"/>
        <v>0</v>
      </c>
      <c r="AE8" s="1">
        <f>IFERROR(__xludf.DUMMYFUNCTION("IFERROR(TRANSPOSE(SORT(TRANSPOSE(FILTER(Y8:AC8, Y8:AC8&lt;&gt;0)),1, FALSE)))"),3.0)</f>
        <v>3</v>
      </c>
      <c r="AF8" s="1">
        <f>IFERROR(__xludf.DUMMYFUNCTION("""COMPUTED_VALUE"""),1.0)</f>
        <v>1</v>
      </c>
      <c r="AG8" s="1">
        <f>IFERROR(__xludf.DUMMYFUNCTION("""COMPUTED_VALUE"""),1.0)</f>
        <v>1</v>
      </c>
      <c r="AK8" s="1">
        <v>7.0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2.0</v>
      </c>
      <c r="AR8" s="1">
        <v>12.0</v>
      </c>
      <c r="AS8" s="1">
        <v>8.0</v>
      </c>
      <c r="AT8" s="1">
        <v>9.0</v>
      </c>
      <c r="AU8" s="1">
        <v>11.0</v>
      </c>
      <c r="AV8" s="1" t="s">
        <v>335</v>
      </c>
      <c r="AW8" s="1">
        <v>356.0</v>
      </c>
      <c r="AY8" s="1">
        <v>2492.0</v>
      </c>
    </row>
    <row r="9" ht="15.75" customHeight="1">
      <c r="A9" s="2" t="s">
        <v>44</v>
      </c>
      <c r="B9" s="1" t="str">
        <f>IFERROR(__xludf.DUMMYFUNCTION("""COMPUTED_VALUE"""),"37QTT")</f>
        <v>37QTT</v>
      </c>
      <c r="C9" s="1">
        <f>IFERROR(__xludf.DUMMYFUNCTION("""COMPUTED_VALUE"""),72.0)</f>
        <v>72</v>
      </c>
      <c r="D9" s="1" t="s">
        <v>31</v>
      </c>
      <c r="E9" s="1" t="s">
        <v>28</v>
      </c>
      <c r="F9" s="1" t="s">
        <v>20</v>
      </c>
      <c r="G9" s="1" t="s">
        <v>45</v>
      </c>
      <c r="H9" s="1" t="s">
        <v>45</v>
      </c>
      <c r="J9" s="3" t="s">
        <v>30</v>
      </c>
      <c r="K9" s="1">
        <v>8.0</v>
      </c>
      <c r="M9" s="1">
        <v>3.0</v>
      </c>
      <c r="N9" s="1">
        <v>7.0</v>
      </c>
      <c r="O9" s="1">
        <v>12.0</v>
      </c>
      <c r="P9" s="1">
        <v>10.0</v>
      </c>
      <c r="Q9" s="1">
        <v>10.0</v>
      </c>
      <c r="S9" s="1" t="str">
        <f>IFERROR(__xludf.DUMMYFUNCTION("UNIQUE(D9:H9, TRUE)"),"3")</f>
        <v>3</v>
      </c>
      <c r="T9" s="1" t="str">
        <f>IFERROR(__xludf.DUMMYFUNCTION("""COMPUTED_VALUE"""),"7")</f>
        <v>7</v>
      </c>
      <c r="U9" s="1" t="str">
        <f>IFERROR(__xludf.DUMMYFUNCTION("""COMPUTED_VALUE"""),"Q")</f>
        <v>Q</v>
      </c>
      <c r="V9" s="1" t="str">
        <f>IFERROR(__xludf.DUMMYFUNCTION("""COMPUTED_VALUE"""),"T")</f>
        <v>T</v>
      </c>
      <c r="Y9" s="1">
        <f t="shared" si="2"/>
        <v>1</v>
      </c>
      <c r="Z9" s="1">
        <f t="shared" ref="Z9:AC9" si="9">IF($Y9&lt;&gt;"",COUNTIF($D9:$H9, "=" &amp; T9),"")</f>
        <v>1</v>
      </c>
      <c r="AA9" s="1">
        <f t="shared" si="9"/>
        <v>1</v>
      </c>
      <c r="AB9" s="1">
        <f t="shared" si="9"/>
        <v>2</v>
      </c>
      <c r="AC9" s="1">
        <f t="shared" si="9"/>
        <v>0</v>
      </c>
      <c r="AE9" s="1">
        <f>IFERROR(__xludf.DUMMYFUNCTION("IFERROR(TRANSPOSE(SORT(TRANSPOSE(FILTER(Y9:AC9, Y9:AC9&lt;&gt;0)),1, FALSE)))"),2.0)</f>
        <v>2</v>
      </c>
      <c r="AF9" s="1">
        <f>IFERROR(__xludf.DUMMYFUNCTION("""COMPUTED_VALUE"""),1.0)</f>
        <v>1</v>
      </c>
      <c r="AG9" s="1">
        <f>IFERROR(__xludf.DUMMYFUNCTION("""COMPUTED_VALUE"""),1.0)</f>
        <v>1</v>
      </c>
      <c r="AH9" s="1">
        <f>IFERROR(__xludf.DUMMYFUNCTION("""COMPUTED_VALUE"""),1.0)</f>
        <v>1</v>
      </c>
      <c r="AK9" s="1">
        <v>8.0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2.0</v>
      </c>
      <c r="AR9" s="1">
        <v>13.0</v>
      </c>
      <c r="AS9" s="1">
        <v>5.0</v>
      </c>
      <c r="AT9" s="1">
        <v>3.0</v>
      </c>
      <c r="AU9" s="1">
        <v>4.0</v>
      </c>
      <c r="AV9" s="1" t="s">
        <v>41</v>
      </c>
      <c r="AW9" s="1">
        <v>547.0</v>
      </c>
      <c r="AY9" s="1">
        <v>4376.0</v>
      </c>
    </row>
    <row r="10" ht="15.75" customHeight="1">
      <c r="A10" s="2" t="s">
        <v>47</v>
      </c>
      <c r="B10" s="1">
        <f>IFERROR(__xludf.DUMMYFUNCTION("""COMPUTED_VALUE"""),39446.0)</f>
        <v>39446</v>
      </c>
      <c r="C10" s="1">
        <f>IFERROR(__xludf.DUMMYFUNCTION("""COMPUTED_VALUE"""),597.0)</f>
        <v>597</v>
      </c>
      <c r="D10" s="1" t="s">
        <v>31</v>
      </c>
      <c r="E10" s="1" t="s">
        <v>23</v>
      </c>
      <c r="F10" s="1" t="s">
        <v>21</v>
      </c>
      <c r="G10" s="1" t="s">
        <v>21</v>
      </c>
      <c r="H10" s="1" t="s">
        <v>40</v>
      </c>
      <c r="J10" s="3" t="s">
        <v>23</v>
      </c>
      <c r="K10" s="1">
        <v>9.0</v>
      </c>
      <c r="M10" s="1">
        <v>3.0</v>
      </c>
      <c r="N10" s="1">
        <v>9.0</v>
      </c>
      <c r="O10" s="1">
        <v>4.0</v>
      </c>
      <c r="P10" s="1">
        <v>4.0</v>
      </c>
      <c r="Q10" s="1">
        <v>6.0</v>
      </c>
      <c r="S10" s="1" t="str">
        <f>IFERROR(__xludf.DUMMYFUNCTION("UNIQUE(D10:H10, TRUE)"),"3")</f>
        <v>3</v>
      </c>
      <c r="T10" s="1" t="str">
        <f>IFERROR(__xludf.DUMMYFUNCTION("""COMPUTED_VALUE"""),"9")</f>
        <v>9</v>
      </c>
      <c r="U10" s="1" t="str">
        <f>IFERROR(__xludf.DUMMYFUNCTION("""COMPUTED_VALUE"""),"4")</f>
        <v>4</v>
      </c>
      <c r="V10" s="1" t="str">
        <f>IFERROR(__xludf.DUMMYFUNCTION("""COMPUTED_VALUE"""),"6")</f>
        <v>6</v>
      </c>
      <c r="Y10" s="1">
        <f t="shared" si="2"/>
        <v>1</v>
      </c>
      <c r="Z10" s="1">
        <f t="shared" ref="Z10:AC10" si="10">IF($Y10&lt;&gt;"",COUNTIF($D10:$H10, "=" &amp; T10),"")</f>
        <v>1</v>
      </c>
      <c r="AA10" s="1">
        <f t="shared" si="10"/>
        <v>2</v>
      </c>
      <c r="AB10" s="1">
        <f t="shared" si="10"/>
        <v>1</v>
      </c>
      <c r="AC10" s="1">
        <f t="shared" si="10"/>
        <v>0</v>
      </c>
      <c r="AE10" s="1">
        <f>IFERROR(__xludf.DUMMYFUNCTION("IFERROR(TRANSPOSE(SORT(TRANSPOSE(FILTER(Y10:AC10, Y10:AC10&lt;&gt;0)),1, FALSE)))"),2.0)</f>
        <v>2</v>
      </c>
      <c r="AF10" s="1">
        <f>IFERROR(__xludf.DUMMYFUNCTION("""COMPUTED_VALUE"""),1.0)</f>
        <v>1</v>
      </c>
      <c r="AG10" s="1">
        <f>IFERROR(__xludf.DUMMYFUNCTION("""COMPUTED_VALUE"""),1.0)</f>
        <v>1</v>
      </c>
      <c r="AH10" s="1">
        <f>IFERROR(__xludf.DUMMYFUNCTION("""COMPUTED_VALUE"""),1.0)</f>
        <v>1</v>
      </c>
      <c r="AK10" s="1">
        <v>9.0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Q10" s="1">
        <v>2.0</v>
      </c>
      <c r="AR10" s="1">
        <v>13.0</v>
      </c>
      <c r="AS10" s="1">
        <v>5.0</v>
      </c>
      <c r="AT10" s="1">
        <v>6.0</v>
      </c>
      <c r="AU10" s="1">
        <v>3.0</v>
      </c>
      <c r="AV10" s="1" t="s">
        <v>43</v>
      </c>
      <c r="AW10" s="1">
        <v>861.0</v>
      </c>
      <c r="AY10" s="1">
        <v>7749.0</v>
      </c>
    </row>
    <row r="11" ht="15.75" customHeight="1">
      <c r="A11" s="2" t="s">
        <v>49</v>
      </c>
      <c r="B11" s="1" t="str">
        <f>IFERROR(__xludf.DUMMYFUNCTION("""COMPUTED_VALUE"""),"KK99T")</f>
        <v>KK99T</v>
      </c>
      <c r="C11" s="1">
        <f>IFERROR(__xludf.DUMMYFUNCTION("""COMPUTED_VALUE"""),453.0)</f>
        <v>453</v>
      </c>
      <c r="D11" s="1" t="s">
        <v>38</v>
      </c>
      <c r="E11" s="1" t="s">
        <v>38</v>
      </c>
      <c r="F11" s="1" t="s">
        <v>23</v>
      </c>
      <c r="G11" s="1" t="s">
        <v>23</v>
      </c>
      <c r="H11" s="1" t="s">
        <v>45</v>
      </c>
      <c r="J11" s="1" t="s">
        <v>45</v>
      </c>
      <c r="K11" s="1">
        <v>10.0</v>
      </c>
      <c r="M11" s="1">
        <v>13.0</v>
      </c>
      <c r="N11" s="1">
        <v>13.0</v>
      </c>
      <c r="O11" s="1">
        <v>9.0</v>
      </c>
      <c r="P11" s="1">
        <v>9.0</v>
      </c>
      <c r="Q11" s="1">
        <v>10.0</v>
      </c>
      <c r="S11" s="1" t="str">
        <f>IFERROR(__xludf.DUMMYFUNCTION("UNIQUE(D11:H11, TRUE)"),"K")</f>
        <v>K</v>
      </c>
      <c r="T11" s="1" t="str">
        <f>IFERROR(__xludf.DUMMYFUNCTION("""COMPUTED_VALUE"""),"9")</f>
        <v>9</v>
      </c>
      <c r="U11" s="1" t="str">
        <f>IFERROR(__xludf.DUMMYFUNCTION("""COMPUTED_VALUE"""),"T")</f>
        <v>T</v>
      </c>
      <c r="Y11" s="1">
        <f t="shared" si="2"/>
        <v>2</v>
      </c>
      <c r="Z11" s="1">
        <f t="shared" ref="Z11:AC11" si="11">IF($Y11&lt;&gt;"",COUNTIF($D11:$H11, "=" &amp; T11),"")</f>
        <v>2</v>
      </c>
      <c r="AA11" s="1">
        <f t="shared" si="11"/>
        <v>1</v>
      </c>
      <c r="AB11" s="1">
        <f t="shared" si="11"/>
        <v>0</v>
      </c>
      <c r="AC11" s="1">
        <f t="shared" si="11"/>
        <v>0</v>
      </c>
      <c r="AE11" s="1">
        <f>IFERROR(__xludf.DUMMYFUNCTION("IFERROR(TRANSPOSE(SORT(TRANSPOSE(FILTER(Y11:AC11, Y11:AC11&lt;&gt;0)),1, FALSE)))"),2.0)</f>
        <v>2</v>
      </c>
      <c r="AF11" s="1">
        <f>IFERROR(__xludf.DUMMYFUNCTION("""COMPUTED_VALUE"""),2.0)</f>
        <v>2</v>
      </c>
      <c r="AG11" s="1">
        <f>IFERROR(__xludf.DUMMYFUNCTION("""COMPUTED_VALUE"""),1.0)</f>
        <v>1</v>
      </c>
      <c r="AK11" s="1">
        <v>10.0</v>
      </c>
      <c r="AL11" s="1">
        <v>1.0</v>
      </c>
      <c r="AM11" s="1">
        <v>1.0</v>
      </c>
      <c r="AN11" s="1">
        <v>1.0</v>
      </c>
      <c r="AO11" s="1">
        <v>1.0</v>
      </c>
      <c r="AP11" s="1">
        <v>1.0</v>
      </c>
      <c r="AQ11" s="1">
        <v>2.0</v>
      </c>
      <c r="AR11" s="1">
        <v>14.0</v>
      </c>
      <c r="AS11" s="1">
        <v>3.0</v>
      </c>
      <c r="AT11" s="1">
        <v>4.0</v>
      </c>
      <c r="AU11" s="1">
        <v>5.0</v>
      </c>
      <c r="AV11" s="1" t="s">
        <v>46</v>
      </c>
      <c r="AW11" s="1">
        <v>685.0</v>
      </c>
      <c r="AY11" s="1">
        <v>6850.0</v>
      </c>
    </row>
    <row r="12" ht="15.75" customHeight="1">
      <c r="A12" s="2" t="s">
        <v>51</v>
      </c>
      <c r="B12" s="1" t="str">
        <f>IFERROR(__xludf.DUMMYFUNCTION("""COMPUTED_VALUE"""),"T5522")</f>
        <v>T5522</v>
      </c>
      <c r="C12" s="1">
        <f>IFERROR(__xludf.DUMMYFUNCTION("""COMPUTED_VALUE"""),247.0)</f>
        <v>247</v>
      </c>
      <c r="D12" s="1" t="s">
        <v>45</v>
      </c>
      <c r="E12" s="1" t="s">
        <v>29</v>
      </c>
      <c r="F12" s="1" t="s">
        <v>29</v>
      </c>
      <c r="G12" s="1" t="s">
        <v>24</v>
      </c>
      <c r="H12" s="1" t="s">
        <v>24</v>
      </c>
      <c r="J12" s="1" t="s">
        <v>22</v>
      </c>
      <c r="K12" s="1">
        <v>11.0</v>
      </c>
      <c r="M12" s="1">
        <v>10.0</v>
      </c>
      <c r="N12" s="1">
        <v>5.0</v>
      </c>
      <c r="O12" s="1">
        <v>5.0</v>
      </c>
      <c r="P12" s="1">
        <v>2.0</v>
      </c>
      <c r="Q12" s="1">
        <v>2.0</v>
      </c>
      <c r="S12" s="1" t="str">
        <f>IFERROR(__xludf.DUMMYFUNCTION("UNIQUE(D12:H12, TRUE)"),"T")</f>
        <v>T</v>
      </c>
      <c r="T12" s="1" t="str">
        <f>IFERROR(__xludf.DUMMYFUNCTION("""COMPUTED_VALUE"""),"5")</f>
        <v>5</v>
      </c>
      <c r="U12" s="1" t="str">
        <f>IFERROR(__xludf.DUMMYFUNCTION("""COMPUTED_VALUE"""),"2")</f>
        <v>2</v>
      </c>
      <c r="Y12" s="1">
        <f t="shared" si="2"/>
        <v>1</v>
      </c>
      <c r="Z12" s="1">
        <f t="shared" ref="Z12:AC12" si="12">IF($Y12&lt;&gt;"",COUNTIF($D12:$H12, "=" &amp; T12),"")</f>
        <v>2</v>
      </c>
      <c r="AA12" s="1">
        <f t="shared" si="12"/>
        <v>2</v>
      </c>
      <c r="AB12" s="1">
        <f t="shared" si="12"/>
        <v>0</v>
      </c>
      <c r="AC12" s="1">
        <f t="shared" si="12"/>
        <v>0</v>
      </c>
      <c r="AE12" s="1">
        <f>IFERROR(__xludf.DUMMYFUNCTION("IFERROR(TRANSPOSE(SORT(TRANSPOSE(FILTER(Y12:AC12, Y12:AC12&lt;&gt;0)),1, FALSE)))"),2.0)</f>
        <v>2</v>
      </c>
      <c r="AF12" s="1">
        <f>IFERROR(__xludf.DUMMYFUNCTION("""COMPUTED_VALUE"""),2.0)</f>
        <v>2</v>
      </c>
      <c r="AG12" s="1">
        <f>IFERROR(__xludf.DUMMYFUNCTION("""COMPUTED_VALUE"""),1.0)</f>
        <v>1</v>
      </c>
      <c r="AK12" s="1">
        <v>11.0</v>
      </c>
      <c r="AL12" s="1">
        <v>1.0</v>
      </c>
      <c r="AM12" s="1">
        <v>1.0</v>
      </c>
      <c r="AN12" s="1">
        <v>1.0</v>
      </c>
      <c r="AO12" s="1">
        <v>1.0</v>
      </c>
      <c r="AP12" s="1">
        <v>1.0</v>
      </c>
      <c r="AQ12" s="1">
        <v>3.0</v>
      </c>
      <c r="AR12" s="1">
        <v>5.0</v>
      </c>
      <c r="AS12" s="1">
        <v>9.0</v>
      </c>
      <c r="AT12" s="1">
        <v>10.0</v>
      </c>
      <c r="AU12" s="1">
        <v>4.0</v>
      </c>
      <c r="AV12" s="1" t="s">
        <v>48</v>
      </c>
      <c r="AW12" s="1">
        <v>426.0</v>
      </c>
      <c r="AY12" s="1">
        <v>4686.0</v>
      </c>
    </row>
    <row r="13" ht="15.75" customHeight="1">
      <c r="A13" s="2" t="s">
        <v>52</v>
      </c>
      <c r="B13" s="1" t="str">
        <f>IFERROR(__xludf.DUMMYFUNCTION("""COMPUTED_VALUE"""),"8TK48")</f>
        <v>8TK48</v>
      </c>
      <c r="C13" s="1">
        <f>IFERROR(__xludf.DUMMYFUNCTION("""COMPUTED_VALUE"""),109.0)</f>
        <v>109</v>
      </c>
      <c r="D13" s="1" t="s">
        <v>30</v>
      </c>
      <c r="E13" s="1" t="s">
        <v>45</v>
      </c>
      <c r="F13" s="1" t="s">
        <v>38</v>
      </c>
      <c r="G13" s="1" t="s">
        <v>21</v>
      </c>
      <c r="H13" s="1" t="s">
        <v>30</v>
      </c>
      <c r="J13" s="1" t="s">
        <v>20</v>
      </c>
      <c r="K13" s="1">
        <v>12.0</v>
      </c>
      <c r="M13" s="1">
        <v>8.0</v>
      </c>
      <c r="N13" s="1">
        <v>10.0</v>
      </c>
      <c r="O13" s="1">
        <v>13.0</v>
      </c>
      <c r="P13" s="1">
        <v>4.0</v>
      </c>
      <c r="Q13" s="1">
        <v>8.0</v>
      </c>
      <c r="S13" s="1" t="str">
        <f>IFERROR(__xludf.DUMMYFUNCTION("UNIQUE(D13:H13, TRUE)"),"8")</f>
        <v>8</v>
      </c>
      <c r="T13" s="1" t="str">
        <f>IFERROR(__xludf.DUMMYFUNCTION("""COMPUTED_VALUE"""),"T")</f>
        <v>T</v>
      </c>
      <c r="U13" s="1" t="str">
        <f>IFERROR(__xludf.DUMMYFUNCTION("""COMPUTED_VALUE"""),"K")</f>
        <v>K</v>
      </c>
      <c r="V13" s="1" t="str">
        <f>IFERROR(__xludf.DUMMYFUNCTION("""COMPUTED_VALUE"""),"4")</f>
        <v>4</v>
      </c>
      <c r="Y13" s="1">
        <f t="shared" si="2"/>
        <v>2</v>
      </c>
      <c r="Z13" s="1">
        <f t="shared" ref="Z13:AC13" si="13">IF($Y13&lt;&gt;"",COUNTIF($D13:$H13, "=" &amp; T13),"")</f>
        <v>1</v>
      </c>
      <c r="AA13" s="1">
        <f t="shared" si="13"/>
        <v>1</v>
      </c>
      <c r="AB13" s="1">
        <f t="shared" si="13"/>
        <v>1</v>
      </c>
      <c r="AC13" s="1">
        <f t="shared" si="13"/>
        <v>0</v>
      </c>
      <c r="AE13" s="1">
        <f>IFERROR(__xludf.DUMMYFUNCTION("IFERROR(TRANSPOSE(SORT(TRANSPOSE(FILTER(Y13:AC13, Y13:AC13&lt;&gt;0)),1, FALSE)))"),2.0)</f>
        <v>2</v>
      </c>
      <c r="AF13" s="1">
        <f>IFERROR(__xludf.DUMMYFUNCTION("""COMPUTED_VALUE"""),1.0)</f>
        <v>1</v>
      </c>
      <c r="AG13" s="1">
        <f>IFERROR(__xludf.DUMMYFUNCTION("""COMPUTED_VALUE"""),1.0)</f>
        <v>1</v>
      </c>
      <c r="AH13" s="1">
        <f>IFERROR(__xludf.DUMMYFUNCTION("""COMPUTED_VALUE"""),1.0)</f>
        <v>1</v>
      </c>
      <c r="AK13" s="1">
        <v>12.0</v>
      </c>
      <c r="AL13" s="1">
        <v>1.0</v>
      </c>
      <c r="AM13" s="1">
        <v>1.0</v>
      </c>
      <c r="AN13" s="1">
        <v>1.0</v>
      </c>
      <c r="AO13" s="1">
        <v>1.0</v>
      </c>
      <c r="AP13" s="1">
        <v>1.0</v>
      </c>
      <c r="AQ13" s="1">
        <v>3.0</v>
      </c>
      <c r="AR13" s="1">
        <v>6.0</v>
      </c>
      <c r="AS13" s="1">
        <v>5.0</v>
      </c>
      <c r="AT13" s="1">
        <v>4.0</v>
      </c>
      <c r="AU13" s="1">
        <v>12.0</v>
      </c>
      <c r="AV13" s="1" t="s">
        <v>50</v>
      </c>
      <c r="AW13" s="1">
        <v>55.0</v>
      </c>
      <c r="AY13" s="1">
        <v>660.0</v>
      </c>
    </row>
    <row r="14" ht="15.75" customHeight="1">
      <c r="A14" s="2" t="s">
        <v>53</v>
      </c>
      <c r="B14" s="1" t="str">
        <f>IFERROR(__xludf.DUMMYFUNCTION("""COMPUTED_VALUE"""),"46J82")</f>
        <v>46J82</v>
      </c>
      <c r="C14" s="1">
        <f>IFERROR(__xludf.DUMMYFUNCTION("""COMPUTED_VALUE"""),146.0)</f>
        <v>146</v>
      </c>
      <c r="D14" s="1" t="s">
        <v>21</v>
      </c>
      <c r="E14" s="1" t="s">
        <v>40</v>
      </c>
      <c r="F14" s="1" t="s">
        <v>22</v>
      </c>
      <c r="G14" s="1" t="s">
        <v>30</v>
      </c>
      <c r="H14" s="1" t="s">
        <v>24</v>
      </c>
      <c r="J14" s="1" t="s">
        <v>38</v>
      </c>
      <c r="K14" s="1">
        <v>13.0</v>
      </c>
      <c r="M14" s="1">
        <v>4.0</v>
      </c>
      <c r="N14" s="1">
        <v>6.0</v>
      </c>
      <c r="O14" s="1">
        <v>11.0</v>
      </c>
      <c r="P14" s="1">
        <v>8.0</v>
      </c>
      <c r="Q14" s="1">
        <v>2.0</v>
      </c>
      <c r="S14" s="1" t="str">
        <f>IFERROR(__xludf.DUMMYFUNCTION("UNIQUE(D14:H14, TRUE)"),"4")</f>
        <v>4</v>
      </c>
      <c r="T14" s="1" t="str">
        <f>IFERROR(__xludf.DUMMYFUNCTION("""COMPUTED_VALUE"""),"6")</f>
        <v>6</v>
      </c>
      <c r="U14" s="1" t="str">
        <f>IFERROR(__xludf.DUMMYFUNCTION("""COMPUTED_VALUE"""),"J")</f>
        <v>J</v>
      </c>
      <c r="V14" s="1" t="str">
        <f>IFERROR(__xludf.DUMMYFUNCTION("""COMPUTED_VALUE"""),"8")</f>
        <v>8</v>
      </c>
      <c r="W14" s="1" t="str">
        <f>IFERROR(__xludf.DUMMYFUNCTION("""COMPUTED_VALUE"""),"2")</f>
        <v>2</v>
      </c>
      <c r="Y14" s="1">
        <f t="shared" si="2"/>
        <v>1</v>
      </c>
      <c r="Z14" s="1">
        <f t="shared" ref="Z14:AC14" si="14">IF($Y14&lt;&gt;"",COUNTIF($D14:$H14, "=" &amp; T14),"")</f>
        <v>1</v>
      </c>
      <c r="AA14" s="1">
        <f t="shared" si="14"/>
        <v>1</v>
      </c>
      <c r="AB14" s="1">
        <f t="shared" si="14"/>
        <v>1</v>
      </c>
      <c r="AC14" s="1">
        <f t="shared" si="14"/>
        <v>1</v>
      </c>
      <c r="AE14" s="1">
        <f>IFERROR(__xludf.DUMMYFUNCTION("IFERROR(TRANSPOSE(SORT(TRANSPOSE(FILTER(Y14:AC14, Y14:AC14&lt;&gt;0)),1, FALSE)))"),1.0)</f>
        <v>1</v>
      </c>
      <c r="AF14" s="1">
        <f>IFERROR(__xludf.DUMMYFUNCTION("""COMPUTED_VALUE"""),1.0)</f>
        <v>1</v>
      </c>
      <c r="AG14" s="1">
        <f>IFERROR(__xludf.DUMMYFUNCTION("""COMPUTED_VALUE"""),1.0)</f>
        <v>1</v>
      </c>
      <c r="AH14" s="1">
        <f>IFERROR(__xludf.DUMMYFUNCTION("""COMPUTED_VALUE"""),1.0)</f>
        <v>1</v>
      </c>
      <c r="AI14" s="1">
        <f>IFERROR(__xludf.DUMMYFUNCTION("""COMPUTED_VALUE"""),1.0)</f>
        <v>1</v>
      </c>
      <c r="AK14" s="1">
        <v>13.0</v>
      </c>
      <c r="AL14" s="1">
        <v>1.0</v>
      </c>
      <c r="AM14" s="1">
        <v>1.0</v>
      </c>
      <c r="AN14" s="1">
        <v>1.0</v>
      </c>
      <c r="AO14" s="1">
        <v>1.0</v>
      </c>
      <c r="AP14" s="1">
        <v>1.0</v>
      </c>
      <c r="AQ14" s="1">
        <v>3.0</v>
      </c>
      <c r="AR14" s="1">
        <v>6.0</v>
      </c>
      <c r="AS14" s="1">
        <v>8.0</v>
      </c>
      <c r="AT14" s="1">
        <v>4.0</v>
      </c>
      <c r="AU14" s="1">
        <v>7.0</v>
      </c>
      <c r="AV14" s="1">
        <v>36847.0</v>
      </c>
      <c r="AW14" s="1">
        <v>517.0</v>
      </c>
      <c r="AY14" s="1">
        <v>6721.0</v>
      </c>
    </row>
    <row r="15" ht="15.75" customHeight="1">
      <c r="A15" s="2" t="s">
        <v>55</v>
      </c>
      <c r="B15" s="1" t="str">
        <f>IFERROR(__xludf.DUMMYFUNCTION("""COMPUTED_VALUE"""),"444A7")</f>
        <v>444A7</v>
      </c>
      <c r="C15" s="1">
        <f>IFERROR(__xludf.DUMMYFUNCTION("""COMPUTED_VALUE"""),788.0)</f>
        <v>788</v>
      </c>
      <c r="D15" s="1" t="s">
        <v>21</v>
      </c>
      <c r="E15" s="1" t="s">
        <v>21</v>
      </c>
      <c r="F15" s="1" t="s">
        <v>21</v>
      </c>
      <c r="G15" s="1" t="s">
        <v>39</v>
      </c>
      <c r="H15" s="1" t="s">
        <v>28</v>
      </c>
      <c r="J15" s="1" t="s">
        <v>39</v>
      </c>
      <c r="K15" s="1">
        <v>14.0</v>
      </c>
      <c r="M15" s="1">
        <v>4.0</v>
      </c>
      <c r="N15" s="1">
        <v>4.0</v>
      </c>
      <c r="O15" s="1">
        <v>4.0</v>
      </c>
      <c r="P15" s="1">
        <v>14.0</v>
      </c>
      <c r="Q15" s="1">
        <v>7.0</v>
      </c>
      <c r="S15" s="1" t="str">
        <f>IFERROR(__xludf.DUMMYFUNCTION("UNIQUE(D15:H15, TRUE)"),"4")</f>
        <v>4</v>
      </c>
      <c r="T15" s="1" t="str">
        <f>IFERROR(__xludf.DUMMYFUNCTION("""COMPUTED_VALUE"""),"A")</f>
        <v>A</v>
      </c>
      <c r="U15" s="1" t="str">
        <f>IFERROR(__xludf.DUMMYFUNCTION("""COMPUTED_VALUE"""),"7")</f>
        <v>7</v>
      </c>
      <c r="Y15" s="1">
        <f t="shared" si="2"/>
        <v>3</v>
      </c>
      <c r="Z15" s="1">
        <f t="shared" ref="Z15:AC15" si="15">IF($Y15&lt;&gt;"",COUNTIF($D15:$H15, "=" &amp; T15),"")</f>
        <v>1</v>
      </c>
      <c r="AA15" s="1">
        <f t="shared" si="15"/>
        <v>1</v>
      </c>
      <c r="AB15" s="1">
        <f t="shared" si="15"/>
        <v>0</v>
      </c>
      <c r="AC15" s="1">
        <f t="shared" si="15"/>
        <v>0</v>
      </c>
      <c r="AE15" s="1">
        <f>IFERROR(__xludf.DUMMYFUNCTION("IFERROR(TRANSPOSE(SORT(TRANSPOSE(FILTER(Y15:AC15, Y15:AC15&lt;&gt;0)),1, FALSE)))"),3.0)</f>
        <v>3</v>
      </c>
      <c r="AF15" s="1">
        <f>IFERROR(__xludf.DUMMYFUNCTION("""COMPUTED_VALUE"""),1.0)</f>
        <v>1</v>
      </c>
      <c r="AG15" s="1">
        <f>IFERROR(__xludf.DUMMYFUNCTION("""COMPUTED_VALUE"""),1.0)</f>
        <v>1</v>
      </c>
      <c r="AK15" s="1">
        <v>14.0</v>
      </c>
      <c r="AL15" s="1">
        <v>1.0</v>
      </c>
      <c r="AM15" s="1">
        <v>1.0</v>
      </c>
      <c r="AN15" s="1">
        <v>1.0</v>
      </c>
      <c r="AO15" s="1">
        <v>1.0</v>
      </c>
      <c r="AP15" s="1">
        <v>1.0</v>
      </c>
      <c r="AQ15" s="1">
        <v>3.0</v>
      </c>
      <c r="AR15" s="1">
        <v>6.0</v>
      </c>
      <c r="AS15" s="1">
        <v>8.0</v>
      </c>
      <c r="AT15" s="1">
        <v>7.0</v>
      </c>
      <c r="AU15" s="1">
        <v>2.0</v>
      </c>
      <c r="AV15" s="1">
        <v>36872.0</v>
      </c>
      <c r="AW15" s="1">
        <v>930.0</v>
      </c>
      <c r="AY15" s="1">
        <v>13020.0</v>
      </c>
    </row>
    <row r="16" ht="15.75" customHeight="1">
      <c r="A16" s="2" t="s">
        <v>56</v>
      </c>
      <c r="B16" s="1" t="str">
        <f>IFERROR(__xludf.DUMMYFUNCTION("""COMPUTED_VALUE"""),"Q9TQJ")</f>
        <v>Q9TQJ</v>
      </c>
      <c r="C16" s="1">
        <f>IFERROR(__xludf.DUMMYFUNCTION("""COMPUTED_VALUE"""),116.0)</f>
        <v>116</v>
      </c>
      <c r="D16" s="1" t="s">
        <v>20</v>
      </c>
      <c r="E16" s="1" t="s">
        <v>23</v>
      </c>
      <c r="F16" s="1" t="s">
        <v>45</v>
      </c>
      <c r="G16" s="1" t="s">
        <v>20</v>
      </c>
      <c r="H16" s="1" t="s">
        <v>22</v>
      </c>
      <c r="M16" s="1">
        <v>12.0</v>
      </c>
      <c r="N16" s="1">
        <v>9.0</v>
      </c>
      <c r="O16" s="1">
        <v>10.0</v>
      </c>
      <c r="P16" s="1">
        <v>12.0</v>
      </c>
      <c r="Q16" s="1">
        <v>11.0</v>
      </c>
      <c r="S16" s="1" t="str">
        <f>IFERROR(__xludf.DUMMYFUNCTION("UNIQUE(D16:H16, TRUE)"),"Q")</f>
        <v>Q</v>
      </c>
      <c r="T16" s="1" t="str">
        <f>IFERROR(__xludf.DUMMYFUNCTION("""COMPUTED_VALUE"""),"9")</f>
        <v>9</v>
      </c>
      <c r="U16" s="1" t="str">
        <f>IFERROR(__xludf.DUMMYFUNCTION("""COMPUTED_VALUE"""),"T")</f>
        <v>T</v>
      </c>
      <c r="V16" s="1" t="str">
        <f>IFERROR(__xludf.DUMMYFUNCTION("""COMPUTED_VALUE"""),"J")</f>
        <v>J</v>
      </c>
      <c r="Y16" s="1">
        <f t="shared" si="2"/>
        <v>2</v>
      </c>
      <c r="Z16" s="1">
        <f t="shared" ref="Z16:AC16" si="16">IF($Y16&lt;&gt;"",COUNTIF($D16:$H16, "=" &amp; T16),"")</f>
        <v>1</v>
      </c>
      <c r="AA16" s="1">
        <f t="shared" si="16"/>
        <v>1</v>
      </c>
      <c r="AB16" s="1">
        <f t="shared" si="16"/>
        <v>1</v>
      </c>
      <c r="AC16" s="1">
        <f t="shared" si="16"/>
        <v>0</v>
      </c>
      <c r="AE16" s="1">
        <f>IFERROR(__xludf.DUMMYFUNCTION("IFERROR(TRANSPOSE(SORT(TRANSPOSE(FILTER(Y16:AC16, Y16:AC16&lt;&gt;0)),1, FALSE)))"),2.0)</f>
        <v>2</v>
      </c>
      <c r="AF16" s="1">
        <f>IFERROR(__xludf.DUMMYFUNCTION("""COMPUTED_VALUE"""),1.0)</f>
        <v>1</v>
      </c>
      <c r="AG16" s="1">
        <f>IFERROR(__xludf.DUMMYFUNCTION("""COMPUTED_VALUE"""),1.0)</f>
        <v>1</v>
      </c>
      <c r="AH16" s="1">
        <f>IFERROR(__xludf.DUMMYFUNCTION("""COMPUTED_VALUE"""),1.0)</f>
        <v>1</v>
      </c>
      <c r="AK16" s="1">
        <v>15.0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3.0</v>
      </c>
      <c r="AR16" s="1">
        <v>6.0</v>
      </c>
      <c r="AS16" s="1">
        <v>14.0</v>
      </c>
      <c r="AT16" s="1">
        <v>7.0</v>
      </c>
      <c r="AU16" s="1">
        <v>8.0</v>
      </c>
      <c r="AV16" s="1" t="s">
        <v>54</v>
      </c>
      <c r="AW16" s="1">
        <v>514.0</v>
      </c>
      <c r="AY16" s="1">
        <v>7710.0</v>
      </c>
    </row>
    <row r="17" ht="15.75" customHeight="1">
      <c r="A17" s="2" t="s">
        <v>58</v>
      </c>
      <c r="B17" s="1" t="str">
        <f>IFERROR(__xludf.DUMMYFUNCTION("""COMPUTED_VALUE"""),"3A9AA")</f>
        <v>3A9AA</v>
      </c>
      <c r="C17" s="1">
        <f>IFERROR(__xludf.DUMMYFUNCTION("""COMPUTED_VALUE"""),529.0)</f>
        <v>529</v>
      </c>
      <c r="D17" s="1" t="s">
        <v>31</v>
      </c>
      <c r="E17" s="1" t="s">
        <v>39</v>
      </c>
      <c r="F17" s="1" t="s">
        <v>23</v>
      </c>
      <c r="G17" s="1" t="s">
        <v>39</v>
      </c>
      <c r="H17" s="1" t="s">
        <v>39</v>
      </c>
      <c r="M17" s="1">
        <v>3.0</v>
      </c>
      <c r="N17" s="1">
        <v>14.0</v>
      </c>
      <c r="O17" s="1">
        <v>9.0</v>
      </c>
      <c r="P17" s="1">
        <v>14.0</v>
      </c>
      <c r="Q17" s="1">
        <v>14.0</v>
      </c>
      <c r="S17" s="1" t="str">
        <f>IFERROR(__xludf.DUMMYFUNCTION("UNIQUE(D17:H17, TRUE)"),"3")</f>
        <v>3</v>
      </c>
      <c r="T17" s="1" t="str">
        <f>IFERROR(__xludf.DUMMYFUNCTION("""COMPUTED_VALUE"""),"A")</f>
        <v>A</v>
      </c>
      <c r="U17" s="1" t="str">
        <f>IFERROR(__xludf.DUMMYFUNCTION("""COMPUTED_VALUE"""),"9")</f>
        <v>9</v>
      </c>
      <c r="Y17" s="1">
        <f t="shared" si="2"/>
        <v>1</v>
      </c>
      <c r="Z17" s="1">
        <f t="shared" ref="Z17:AC17" si="17">IF($Y17&lt;&gt;"",COUNTIF($D17:$H17, "=" &amp; T17),"")</f>
        <v>3</v>
      </c>
      <c r="AA17" s="1">
        <f t="shared" si="17"/>
        <v>1</v>
      </c>
      <c r="AB17" s="1">
        <f t="shared" si="17"/>
        <v>0</v>
      </c>
      <c r="AC17" s="1">
        <f t="shared" si="17"/>
        <v>0</v>
      </c>
      <c r="AE17" s="1">
        <f>IFERROR(__xludf.DUMMYFUNCTION("IFERROR(TRANSPOSE(SORT(TRANSPOSE(FILTER(Y17:AC17, Y17:AC17&lt;&gt;0)),1, FALSE)))"),3.0)</f>
        <v>3</v>
      </c>
      <c r="AF17" s="1">
        <f>IFERROR(__xludf.DUMMYFUNCTION("""COMPUTED_VALUE"""),1.0)</f>
        <v>1</v>
      </c>
      <c r="AG17" s="1">
        <f>IFERROR(__xludf.DUMMYFUNCTION("""COMPUTED_VALUE"""),1.0)</f>
        <v>1</v>
      </c>
      <c r="AK17" s="1">
        <v>16.0</v>
      </c>
      <c r="AL17" s="1">
        <v>1.0</v>
      </c>
      <c r="AM17" s="1">
        <v>1.0</v>
      </c>
      <c r="AN17" s="1">
        <v>1.0</v>
      </c>
      <c r="AO17" s="1">
        <v>1.0</v>
      </c>
      <c r="AP17" s="1">
        <v>1.0</v>
      </c>
      <c r="AQ17" s="1">
        <v>3.0</v>
      </c>
      <c r="AR17" s="1">
        <v>7.0</v>
      </c>
      <c r="AS17" s="1">
        <v>8.0</v>
      </c>
      <c r="AT17" s="1">
        <v>9.0</v>
      </c>
      <c r="AU17" s="1">
        <v>5.0</v>
      </c>
      <c r="AV17" s="1">
        <v>37895.0</v>
      </c>
      <c r="AW17" s="1">
        <v>412.0</v>
      </c>
      <c r="AY17" s="1">
        <v>6592.0</v>
      </c>
    </row>
    <row r="18" ht="15.75" customHeight="1">
      <c r="A18" s="2" t="s">
        <v>60</v>
      </c>
      <c r="B18" s="1" t="str">
        <f>IFERROR(__xludf.DUMMYFUNCTION("""COMPUTED_VALUE"""),"5AAAJ")</f>
        <v>5AAAJ</v>
      </c>
      <c r="C18" s="1">
        <f>IFERROR(__xludf.DUMMYFUNCTION("""COMPUTED_VALUE"""),63.0)</f>
        <v>63</v>
      </c>
      <c r="D18" s="1" t="s">
        <v>29</v>
      </c>
      <c r="E18" s="1" t="s">
        <v>39</v>
      </c>
      <c r="F18" s="1" t="s">
        <v>39</v>
      </c>
      <c r="G18" s="1" t="s">
        <v>39</v>
      </c>
      <c r="H18" s="1" t="s">
        <v>22</v>
      </c>
      <c r="M18" s="1">
        <v>5.0</v>
      </c>
      <c r="N18" s="1">
        <v>14.0</v>
      </c>
      <c r="O18" s="1">
        <v>14.0</v>
      </c>
      <c r="P18" s="1">
        <v>14.0</v>
      </c>
      <c r="Q18" s="1">
        <v>11.0</v>
      </c>
      <c r="S18" s="1" t="str">
        <f>IFERROR(__xludf.DUMMYFUNCTION("UNIQUE(D18:H18, TRUE)"),"5")</f>
        <v>5</v>
      </c>
      <c r="T18" s="1" t="str">
        <f>IFERROR(__xludf.DUMMYFUNCTION("""COMPUTED_VALUE"""),"A")</f>
        <v>A</v>
      </c>
      <c r="U18" s="1" t="str">
        <f>IFERROR(__xludf.DUMMYFUNCTION("""COMPUTED_VALUE"""),"J")</f>
        <v>J</v>
      </c>
      <c r="Y18" s="1">
        <f t="shared" si="2"/>
        <v>1</v>
      </c>
      <c r="Z18" s="1">
        <f t="shared" ref="Z18:AC18" si="18">IF($Y18&lt;&gt;"",COUNTIF($D18:$H18, "=" &amp; T18),"")</f>
        <v>3</v>
      </c>
      <c r="AA18" s="1">
        <f t="shared" si="18"/>
        <v>1</v>
      </c>
      <c r="AB18" s="1">
        <f t="shared" si="18"/>
        <v>0</v>
      </c>
      <c r="AC18" s="1">
        <f t="shared" si="18"/>
        <v>0</v>
      </c>
      <c r="AE18" s="1">
        <f>IFERROR(__xludf.DUMMYFUNCTION("IFERROR(TRANSPOSE(SORT(TRANSPOSE(FILTER(Y18:AC18, Y18:AC18&lt;&gt;0)),1, FALSE)))"),3.0)</f>
        <v>3</v>
      </c>
      <c r="AF18" s="1">
        <f>IFERROR(__xludf.DUMMYFUNCTION("""COMPUTED_VALUE"""),1.0)</f>
        <v>1</v>
      </c>
      <c r="AG18" s="1">
        <f>IFERROR(__xludf.DUMMYFUNCTION("""COMPUTED_VALUE"""),1.0)</f>
        <v>1</v>
      </c>
      <c r="AK18" s="1">
        <v>17.0</v>
      </c>
      <c r="AL18" s="1">
        <v>1.0</v>
      </c>
      <c r="AM18" s="1">
        <v>1.0</v>
      </c>
      <c r="AN18" s="1">
        <v>1.0</v>
      </c>
      <c r="AO18" s="1">
        <v>1.0</v>
      </c>
      <c r="AP18" s="1">
        <v>1.0</v>
      </c>
      <c r="AQ18" s="1">
        <v>3.0</v>
      </c>
      <c r="AR18" s="1">
        <v>8.0</v>
      </c>
      <c r="AS18" s="1">
        <v>4.0</v>
      </c>
      <c r="AT18" s="1">
        <v>14.0</v>
      </c>
      <c r="AU18" s="1">
        <v>7.0</v>
      </c>
      <c r="AV18" s="1" t="s">
        <v>57</v>
      </c>
      <c r="AW18" s="1">
        <v>780.0</v>
      </c>
      <c r="AY18" s="1">
        <v>13260.0</v>
      </c>
    </row>
    <row r="19" ht="15.75" customHeight="1">
      <c r="A19" s="2" t="s">
        <v>62</v>
      </c>
      <c r="B19" s="1" t="str">
        <f>IFERROR(__xludf.DUMMYFUNCTION("""COMPUTED_VALUE"""),"T9522")</f>
        <v>T9522</v>
      </c>
      <c r="C19" s="1">
        <f>IFERROR(__xludf.DUMMYFUNCTION("""COMPUTED_VALUE"""),668.0)</f>
        <v>668</v>
      </c>
      <c r="D19" s="1" t="s">
        <v>45</v>
      </c>
      <c r="E19" s="1" t="s">
        <v>23</v>
      </c>
      <c r="F19" s="1" t="s">
        <v>29</v>
      </c>
      <c r="G19" s="1" t="s">
        <v>24</v>
      </c>
      <c r="H19" s="1" t="s">
        <v>24</v>
      </c>
      <c r="M19" s="1">
        <v>10.0</v>
      </c>
      <c r="N19" s="1">
        <v>9.0</v>
      </c>
      <c r="O19" s="1">
        <v>5.0</v>
      </c>
      <c r="P19" s="1">
        <v>2.0</v>
      </c>
      <c r="Q19" s="1">
        <v>2.0</v>
      </c>
      <c r="S19" s="1" t="str">
        <f>IFERROR(__xludf.DUMMYFUNCTION("UNIQUE(D19:H19, TRUE)"),"T")</f>
        <v>T</v>
      </c>
      <c r="T19" s="1" t="str">
        <f>IFERROR(__xludf.DUMMYFUNCTION("""COMPUTED_VALUE"""),"9")</f>
        <v>9</v>
      </c>
      <c r="U19" s="1" t="str">
        <f>IFERROR(__xludf.DUMMYFUNCTION("""COMPUTED_VALUE"""),"5")</f>
        <v>5</v>
      </c>
      <c r="V19" s="1" t="str">
        <f>IFERROR(__xludf.DUMMYFUNCTION("""COMPUTED_VALUE"""),"2")</f>
        <v>2</v>
      </c>
      <c r="Y19" s="1">
        <f t="shared" si="2"/>
        <v>1</v>
      </c>
      <c r="Z19" s="1">
        <f t="shared" ref="Z19:AC19" si="19">IF($Y19&lt;&gt;"",COUNTIF($D19:$H19, "=" &amp; T19),"")</f>
        <v>1</v>
      </c>
      <c r="AA19" s="1">
        <f t="shared" si="19"/>
        <v>1</v>
      </c>
      <c r="AB19" s="1">
        <f t="shared" si="19"/>
        <v>2</v>
      </c>
      <c r="AC19" s="1">
        <f t="shared" si="19"/>
        <v>0</v>
      </c>
      <c r="AE19" s="1">
        <f>IFERROR(__xludf.DUMMYFUNCTION("IFERROR(TRANSPOSE(SORT(TRANSPOSE(FILTER(Y19:AC19, Y19:AC19&lt;&gt;0)),1, FALSE)))"),2.0)</f>
        <v>2</v>
      </c>
      <c r="AF19" s="1">
        <f>IFERROR(__xludf.DUMMYFUNCTION("""COMPUTED_VALUE"""),1.0)</f>
        <v>1</v>
      </c>
      <c r="AG19" s="1">
        <f>IFERROR(__xludf.DUMMYFUNCTION("""COMPUTED_VALUE"""),1.0)</f>
        <v>1</v>
      </c>
      <c r="AH19" s="1">
        <f>IFERROR(__xludf.DUMMYFUNCTION("""COMPUTED_VALUE"""),1.0)</f>
        <v>1</v>
      </c>
      <c r="AK19" s="1">
        <v>18.0</v>
      </c>
      <c r="AL19" s="1">
        <v>1.0</v>
      </c>
      <c r="AM19" s="1">
        <v>1.0</v>
      </c>
      <c r="AN19" s="1">
        <v>1.0</v>
      </c>
      <c r="AO19" s="1">
        <v>1.0</v>
      </c>
      <c r="AP19" s="1">
        <v>1.0</v>
      </c>
      <c r="AQ19" s="1">
        <v>3.0</v>
      </c>
      <c r="AR19" s="1">
        <v>9.0</v>
      </c>
      <c r="AS19" s="1">
        <v>8.0</v>
      </c>
      <c r="AT19" s="1">
        <v>13.0</v>
      </c>
      <c r="AU19" s="1">
        <v>6.0</v>
      </c>
      <c r="AV19" s="1" t="s">
        <v>59</v>
      </c>
      <c r="AW19" s="1">
        <v>783.0</v>
      </c>
      <c r="AY19" s="1">
        <v>14094.0</v>
      </c>
    </row>
    <row r="20" ht="15.75" customHeight="1">
      <c r="A20" s="2" t="s">
        <v>64</v>
      </c>
      <c r="B20" s="1" t="str">
        <f>IFERROR(__xludf.DUMMYFUNCTION("""COMPUTED_VALUE"""),"ATJTJ")</f>
        <v>ATJTJ</v>
      </c>
      <c r="C20" s="1">
        <f>IFERROR(__xludf.DUMMYFUNCTION("""COMPUTED_VALUE"""),879.0)</f>
        <v>879</v>
      </c>
      <c r="D20" s="1" t="s">
        <v>39</v>
      </c>
      <c r="E20" s="1" t="s">
        <v>45</v>
      </c>
      <c r="F20" s="1" t="s">
        <v>22</v>
      </c>
      <c r="G20" s="1" t="s">
        <v>45</v>
      </c>
      <c r="H20" s="1" t="s">
        <v>22</v>
      </c>
      <c r="M20" s="1">
        <v>14.0</v>
      </c>
      <c r="N20" s="1">
        <v>10.0</v>
      </c>
      <c r="O20" s="1">
        <v>11.0</v>
      </c>
      <c r="P20" s="1">
        <v>10.0</v>
      </c>
      <c r="Q20" s="1">
        <v>11.0</v>
      </c>
      <c r="S20" s="1" t="str">
        <f>IFERROR(__xludf.DUMMYFUNCTION("UNIQUE(D20:H20, TRUE)"),"A")</f>
        <v>A</v>
      </c>
      <c r="T20" s="1" t="str">
        <f>IFERROR(__xludf.DUMMYFUNCTION("""COMPUTED_VALUE"""),"T")</f>
        <v>T</v>
      </c>
      <c r="U20" s="1" t="str">
        <f>IFERROR(__xludf.DUMMYFUNCTION("""COMPUTED_VALUE"""),"J")</f>
        <v>J</v>
      </c>
      <c r="Y20" s="1">
        <f t="shared" si="2"/>
        <v>1</v>
      </c>
      <c r="Z20" s="1">
        <f t="shared" ref="Z20:AC20" si="20">IF($Y20&lt;&gt;"",COUNTIF($D20:$H20, "=" &amp; T20),"")</f>
        <v>2</v>
      </c>
      <c r="AA20" s="1">
        <f t="shared" si="20"/>
        <v>2</v>
      </c>
      <c r="AB20" s="1">
        <f t="shared" si="20"/>
        <v>0</v>
      </c>
      <c r="AC20" s="1">
        <f t="shared" si="20"/>
        <v>0</v>
      </c>
      <c r="AE20" s="1">
        <f>IFERROR(__xludf.DUMMYFUNCTION("IFERROR(TRANSPOSE(SORT(TRANSPOSE(FILTER(Y20:AC20, Y20:AC20&lt;&gt;0)),1, FALSE)))"),2.0)</f>
        <v>2</v>
      </c>
      <c r="AF20" s="1">
        <f>IFERROR(__xludf.DUMMYFUNCTION("""COMPUTED_VALUE"""),2.0)</f>
        <v>2</v>
      </c>
      <c r="AG20" s="1">
        <f>IFERROR(__xludf.DUMMYFUNCTION("""COMPUTED_VALUE"""),1.0)</f>
        <v>1</v>
      </c>
      <c r="AK20" s="1">
        <v>19.0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3.0</v>
      </c>
      <c r="AR20" s="1">
        <v>10.0</v>
      </c>
      <c r="AS20" s="1">
        <v>13.0</v>
      </c>
      <c r="AT20" s="1">
        <v>2.0</v>
      </c>
      <c r="AU20" s="1">
        <v>8.0</v>
      </c>
      <c r="AV20" s="1" t="s">
        <v>61</v>
      </c>
      <c r="AW20" s="1">
        <v>337.0</v>
      </c>
      <c r="AY20" s="1">
        <v>6403.0</v>
      </c>
    </row>
    <row r="21" ht="15.75" customHeight="1">
      <c r="A21" s="2" t="s">
        <v>66</v>
      </c>
      <c r="B21" s="1" t="str">
        <f>IFERROR(__xludf.DUMMYFUNCTION("""COMPUTED_VALUE"""),"7TATT")</f>
        <v>7TATT</v>
      </c>
      <c r="C21" s="1">
        <f>IFERROR(__xludf.DUMMYFUNCTION("""COMPUTED_VALUE"""),11.0)</f>
        <v>11</v>
      </c>
      <c r="D21" s="1" t="s">
        <v>28</v>
      </c>
      <c r="E21" s="1" t="s">
        <v>45</v>
      </c>
      <c r="F21" s="1" t="s">
        <v>39</v>
      </c>
      <c r="G21" s="1" t="s">
        <v>45</v>
      </c>
      <c r="H21" s="1" t="s">
        <v>45</v>
      </c>
      <c r="M21" s="1">
        <v>7.0</v>
      </c>
      <c r="N21" s="1">
        <v>10.0</v>
      </c>
      <c r="O21" s="1">
        <v>14.0</v>
      </c>
      <c r="P21" s="1">
        <v>10.0</v>
      </c>
      <c r="Q21" s="1">
        <v>10.0</v>
      </c>
      <c r="S21" s="1" t="str">
        <f>IFERROR(__xludf.DUMMYFUNCTION("UNIQUE(D21:H21, TRUE)"),"7")</f>
        <v>7</v>
      </c>
      <c r="T21" s="1" t="str">
        <f>IFERROR(__xludf.DUMMYFUNCTION("""COMPUTED_VALUE"""),"T")</f>
        <v>T</v>
      </c>
      <c r="U21" s="1" t="str">
        <f>IFERROR(__xludf.DUMMYFUNCTION("""COMPUTED_VALUE"""),"A")</f>
        <v>A</v>
      </c>
      <c r="Y21" s="1">
        <f t="shared" si="2"/>
        <v>1</v>
      </c>
      <c r="Z21" s="1">
        <f t="shared" ref="Z21:AC21" si="21">IF($Y21&lt;&gt;"",COUNTIF($D21:$H21, "=" &amp; T21),"")</f>
        <v>3</v>
      </c>
      <c r="AA21" s="1">
        <f t="shared" si="21"/>
        <v>1</v>
      </c>
      <c r="AB21" s="1">
        <f t="shared" si="21"/>
        <v>0</v>
      </c>
      <c r="AC21" s="1">
        <f t="shared" si="21"/>
        <v>0</v>
      </c>
      <c r="AE21" s="1">
        <f>IFERROR(__xludf.DUMMYFUNCTION("IFERROR(TRANSPOSE(SORT(TRANSPOSE(FILTER(Y21:AC21, Y21:AC21&lt;&gt;0)),1, FALSE)))"),3.0)</f>
        <v>3</v>
      </c>
      <c r="AF21" s="1">
        <f>IFERROR(__xludf.DUMMYFUNCTION("""COMPUTED_VALUE"""),1.0)</f>
        <v>1</v>
      </c>
      <c r="AG21" s="1">
        <f>IFERROR(__xludf.DUMMYFUNCTION("""COMPUTED_VALUE"""),1.0)</f>
        <v>1</v>
      </c>
      <c r="AK21" s="1">
        <v>20.0</v>
      </c>
      <c r="AL21" s="1">
        <v>1.0</v>
      </c>
      <c r="AM21" s="1">
        <v>1.0</v>
      </c>
      <c r="AN21" s="1">
        <v>1.0</v>
      </c>
      <c r="AO21" s="1">
        <v>1.0</v>
      </c>
      <c r="AP21" s="1">
        <v>1.0</v>
      </c>
      <c r="AQ21" s="1">
        <v>3.0</v>
      </c>
      <c r="AR21" s="1">
        <v>11.0</v>
      </c>
      <c r="AS21" s="1">
        <v>6.0</v>
      </c>
      <c r="AT21" s="1">
        <v>7.0</v>
      </c>
      <c r="AU21" s="1">
        <v>5.0</v>
      </c>
      <c r="AV21" s="1" t="s">
        <v>343</v>
      </c>
      <c r="AW21" s="1">
        <v>37.0</v>
      </c>
      <c r="AY21" s="1">
        <v>740.0</v>
      </c>
    </row>
    <row r="22" ht="15.75" customHeight="1">
      <c r="A22" s="2" t="s">
        <v>68</v>
      </c>
      <c r="B22" s="1">
        <f>IFERROR(__xludf.DUMMYFUNCTION("""COMPUTED_VALUE"""),88686.0)</f>
        <v>88686</v>
      </c>
      <c r="C22" s="1">
        <f>IFERROR(__xludf.DUMMYFUNCTION("""COMPUTED_VALUE"""),885.0)</f>
        <v>885</v>
      </c>
      <c r="D22" s="1" t="s">
        <v>30</v>
      </c>
      <c r="E22" s="1" t="s">
        <v>30</v>
      </c>
      <c r="F22" s="1" t="s">
        <v>40</v>
      </c>
      <c r="G22" s="1" t="s">
        <v>30</v>
      </c>
      <c r="H22" s="1" t="s">
        <v>40</v>
      </c>
      <c r="M22" s="1">
        <v>8.0</v>
      </c>
      <c r="N22" s="1">
        <v>8.0</v>
      </c>
      <c r="O22" s="1">
        <v>6.0</v>
      </c>
      <c r="P22" s="1">
        <v>8.0</v>
      </c>
      <c r="Q22" s="1">
        <v>6.0</v>
      </c>
      <c r="S22" s="1" t="str">
        <f>IFERROR(__xludf.DUMMYFUNCTION("UNIQUE(D22:H22, TRUE)"),"8")</f>
        <v>8</v>
      </c>
      <c r="T22" s="1" t="str">
        <f>IFERROR(__xludf.DUMMYFUNCTION("""COMPUTED_VALUE"""),"6")</f>
        <v>6</v>
      </c>
      <c r="Y22" s="1">
        <f t="shared" si="2"/>
        <v>3</v>
      </c>
      <c r="Z22" s="1">
        <f t="shared" ref="Z22:AC22" si="22">IF($Y22&lt;&gt;"",COUNTIF($D22:$H22, "=" &amp; T22),"")</f>
        <v>2</v>
      </c>
      <c r="AA22" s="1">
        <f t="shared" si="22"/>
        <v>0</v>
      </c>
      <c r="AB22" s="1">
        <f t="shared" si="22"/>
        <v>0</v>
      </c>
      <c r="AC22" s="1">
        <f t="shared" si="22"/>
        <v>0</v>
      </c>
      <c r="AE22" s="1">
        <f>IFERROR(__xludf.DUMMYFUNCTION("IFERROR(TRANSPOSE(SORT(TRANSPOSE(FILTER(Y22:AC22, Y22:AC22&lt;&gt;0)),1, FALSE)))"),3.0)</f>
        <v>3</v>
      </c>
      <c r="AF22" s="1">
        <f>IFERROR(__xludf.DUMMYFUNCTION("""COMPUTED_VALUE"""),2.0)</f>
        <v>2</v>
      </c>
      <c r="AK22" s="1">
        <v>21.0</v>
      </c>
      <c r="AL22" s="1">
        <v>1.0</v>
      </c>
      <c r="AM22" s="1">
        <v>1.0</v>
      </c>
      <c r="AN22" s="1">
        <v>1.0</v>
      </c>
      <c r="AO22" s="1">
        <v>1.0</v>
      </c>
      <c r="AP22" s="1">
        <v>1.0</v>
      </c>
      <c r="AQ22" s="1">
        <v>3.0</v>
      </c>
      <c r="AR22" s="1">
        <v>11.0</v>
      </c>
      <c r="AS22" s="1">
        <v>10.0</v>
      </c>
      <c r="AT22" s="1">
        <v>5.0</v>
      </c>
      <c r="AU22" s="1">
        <v>2.0</v>
      </c>
      <c r="AV22" s="1" t="s">
        <v>345</v>
      </c>
      <c r="AW22" s="1">
        <v>656.0</v>
      </c>
      <c r="AY22" s="1">
        <v>13776.0</v>
      </c>
    </row>
    <row r="23" ht="15.75" customHeight="1">
      <c r="A23" s="2" t="s">
        <v>70</v>
      </c>
      <c r="B23" s="1" t="str">
        <f>IFERROR(__xludf.DUMMYFUNCTION("""COMPUTED_VALUE"""),"5QJ55")</f>
        <v>5QJ55</v>
      </c>
      <c r="C23" s="1">
        <f>IFERROR(__xludf.DUMMYFUNCTION("""COMPUTED_VALUE"""),782.0)</f>
        <v>782</v>
      </c>
      <c r="D23" s="1" t="s">
        <v>29</v>
      </c>
      <c r="E23" s="1" t="s">
        <v>20</v>
      </c>
      <c r="F23" s="1" t="s">
        <v>22</v>
      </c>
      <c r="G23" s="1" t="s">
        <v>29</v>
      </c>
      <c r="H23" s="1" t="s">
        <v>29</v>
      </c>
      <c r="M23" s="1">
        <v>5.0</v>
      </c>
      <c r="N23" s="1">
        <v>12.0</v>
      </c>
      <c r="O23" s="1">
        <v>11.0</v>
      </c>
      <c r="P23" s="1">
        <v>5.0</v>
      </c>
      <c r="Q23" s="1">
        <v>5.0</v>
      </c>
      <c r="S23" s="1" t="str">
        <f>IFERROR(__xludf.DUMMYFUNCTION("UNIQUE(D23:H23, TRUE)"),"5")</f>
        <v>5</v>
      </c>
      <c r="T23" s="1" t="str">
        <f>IFERROR(__xludf.DUMMYFUNCTION("""COMPUTED_VALUE"""),"Q")</f>
        <v>Q</v>
      </c>
      <c r="U23" s="1" t="str">
        <f>IFERROR(__xludf.DUMMYFUNCTION("""COMPUTED_VALUE"""),"J")</f>
        <v>J</v>
      </c>
      <c r="Y23" s="1">
        <f t="shared" si="2"/>
        <v>3</v>
      </c>
      <c r="Z23" s="1">
        <f t="shared" ref="Z23:AC23" si="23">IF($Y23&lt;&gt;"",COUNTIF($D23:$H23, "=" &amp; T23),"")</f>
        <v>1</v>
      </c>
      <c r="AA23" s="1">
        <f t="shared" si="23"/>
        <v>1</v>
      </c>
      <c r="AB23" s="1">
        <f t="shared" si="23"/>
        <v>0</v>
      </c>
      <c r="AC23" s="1">
        <f t="shared" si="23"/>
        <v>0</v>
      </c>
      <c r="AE23" s="1">
        <f>IFERROR(__xludf.DUMMYFUNCTION("IFERROR(TRANSPOSE(SORT(TRANSPOSE(FILTER(Y23:AC23, Y23:AC23&lt;&gt;0)),1, FALSE)))"),3.0)</f>
        <v>3</v>
      </c>
      <c r="AF23" s="1">
        <f>IFERROR(__xludf.DUMMYFUNCTION("""COMPUTED_VALUE"""),1.0)</f>
        <v>1</v>
      </c>
      <c r="AG23" s="1">
        <f>IFERROR(__xludf.DUMMYFUNCTION("""COMPUTED_VALUE"""),1.0)</f>
        <v>1</v>
      </c>
      <c r="AK23" s="1">
        <v>22.0</v>
      </c>
      <c r="AL23" s="1">
        <v>1.0</v>
      </c>
      <c r="AM23" s="1">
        <v>1.0</v>
      </c>
      <c r="AN23" s="1">
        <v>1.0</v>
      </c>
      <c r="AO23" s="1">
        <v>1.0</v>
      </c>
      <c r="AP23" s="1">
        <v>1.0</v>
      </c>
      <c r="AQ23" s="1">
        <v>3.0</v>
      </c>
      <c r="AR23" s="1">
        <v>11.0</v>
      </c>
      <c r="AS23" s="1">
        <v>12.0</v>
      </c>
      <c r="AT23" s="1">
        <v>10.0</v>
      </c>
      <c r="AU23" s="1">
        <v>8.0</v>
      </c>
      <c r="AV23" s="1" t="s">
        <v>347</v>
      </c>
      <c r="AW23" s="1">
        <v>160.0</v>
      </c>
      <c r="AY23" s="1">
        <v>3520.0</v>
      </c>
    </row>
    <row r="24" ht="15.75" customHeight="1">
      <c r="A24" s="2" t="s">
        <v>72</v>
      </c>
      <c r="B24" s="1" t="str">
        <f>IFERROR(__xludf.DUMMYFUNCTION("""COMPUTED_VALUE"""),"72K77")</f>
        <v>72K77</v>
      </c>
      <c r="C24" s="1">
        <f>IFERROR(__xludf.DUMMYFUNCTION("""COMPUTED_VALUE"""),576.0)</f>
        <v>576</v>
      </c>
      <c r="D24" s="1" t="s">
        <v>28</v>
      </c>
      <c r="E24" s="1" t="s">
        <v>24</v>
      </c>
      <c r="F24" s="1" t="s">
        <v>38</v>
      </c>
      <c r="G24" s="1" t="s">
        <v>28</v>
      </c>
      <c r="H24" s="1" t="s">
        <v>28</v>
      </c>
      <c r="M24" s="1">
        <v>7.0</v>
      </c>
      <c r="N24" s="1">
        <v>2.0</v>
      </c>
      <c r="O24" s="1">
        <v>13.0</v>
      </c>
      <c r="P24" s="1">
        <v>7.0</v>
      </c>
      <c r="Q24" s="1">
        <v>7.0</v>
      </c>
      <c r="S24" s="1" t="str">
        <f>IFERROR(__xludf.DUMMYFUNCTION("UNIQUE(D24:H24, TRUE)"),"7")</f>
        <v>7</v>
      </c>
      <c r="T24" s="1" t="str">
        <f>IFERROR(__xludf.DUMMYFUNCTION("""COMPUTED_VALUE"""),"2")</f>
        <v>2</v>
      </c>
      <c r="U24" s="1" t="str">
        <f>IFERROR(__xludf.DUMMYFUNCTION("""COMPUTED_VALUE"""),"K")</f>
        <v>K</v>
      </c>
      <c r="Y24" s="1">
        <f t="shared" si="2"/>
        <v>3</v>
      </c>
      <c r="Z24" s="1">
        <f t="shared" ref="Z24:AC24" si="24">IF($Y24&lt;&gt;"",COUNTIF($D24:$H24, "=" &amp; T24),"")</f>
        <v>1</v>
      </c>
      <c r="AA24" s="1">
        <f t="shared" si="24"/>
        <v>1</v>
      </c>
      <c r="AB24" s="1">
        <f t="shared" si="24"/>
        <v>0</v>
      </c>
      <c r="AC24" s="1">
        <f t="shared" si="24"/>
        <v>0</v>
      </c>
      <c r="AE24" s="1">
        <f>IFERROR(__xludf.DUMMYFUNCTION("IFERROR(TRANSPOSE(SORT(TRANSPOSE(FILTER(Y24:AC24, Y24:AC24&lt;&gt;0)),1, FALSE)))"),3.0)</f>
        <v>3</v>
      </c>
      <c r="AF24" s="1">
        <f>IFERROR(__xludf.DUMMYFUNCTION("""COMPUTED_VALUE"""),1.0)</f>
        <v>1</v>
      </c>
      <c r="AG24" s="1">
        <f>IFERROR(__xludf.DUMMYFUNCTION("""COMPUTED_VALUE"""),1.0)</f>
        <v>1</v>
      </c>
      <c r="AK24" s="1">
        <v>23.0</v>
      </c>
      <c r="AL24" s="1">
        <v>1.0</v>
      </c>
      <c r="AM24" s="1">
        <v>1.0</v>
      </c>
      <c r="AN24" s="1">
        <v>1.0</v>
      </c>
      <c r="AO24" s="1">
        <v>1.0</v>
      </c>
      <c r="AP24" s="1">
        <v>1.0</v>
      </c>
      <c r="AQ24" s="1">
        <v>3.0</v>
      </c>
      <c r="AR24" s="1">
        <v>11.0</v>
      </c>
      <c r="AS24" s="1">
        <v>13.0</v>
      </c>
      <c r="AT24" s="1">
        <v>7.0</v>
      </c>
      <c r="AU24" s="1">
        <v>8.0</v>
      </c>
      <c r="AV24" s="1" t="s">
        <v>349</v>
      </c>
      <c r="AW24" s="1">
        <v>815.0</v>
      </c>
      <c r="AY24" s="1">
        <v>18745.0</v>
      </c>
    </row>
    <row r="25" ht="15.75" customHeight="1">
      <c r="A25" s="2" t="s">
        <v>74</v>
      </c>
      <c r="B25" s="1" t="str">
        <f>IFERROR(__xludf.DUMMYFUNCTION("""COMPUTED_VALUE"""),"KQ48J")</f>
        <v>KQ48J</v>
      </c>
      <c r="C25" s="1">
        <f>IFERROR(__xludf.DUMMYFUNCTION("""COMPUTED_VALUE"""),352.0)</f>
        <v>352</v>
      </c>
      <c r="D25" s="1" t="s">
        <v>38</v>
      </c>
      <c r="E25" s="1" t="s">
        <v>20</v>
      </c>
      <c r="F25" s="1" t="s">
        <v>21</v>
      </c>
      <c r="G25" s="1" t="s">
        <v>30</v>
      </c>
      <c r="H25" s="1" t="s">
        <v>22</v>
      </c>
      <c r="M25" s="1">
        <v>13.0</v>
      </c>
      <c r="N25" s="1">
        <v>12.0</v>
      </c>
      <c r="O25" s="1">
        <v>4.0</v>
      </c>
      <c r="P25" s="1">
        <v>8.0</v>
      </c>
      <c r="Q25" s="1">
        <v>11.0</v>
      </c>
      <c r="S25" s="1" t="str">
        <f>IFERROR(__xludf.DUMMYFUNCTION("UNIQUE(D25:H25, TRUE)"),"K")</f>
        <v>K</v>
      </c>
      <c r="T25" s="1" t="str">
        <f>IFERROR(__xludf.DUMMYFUNCTION("""COMPUTED_VALUE"""),"Q")</f>
        <v>Q</v>
      </c>
      <c r="U25" s="1" t="str">
        <f>IFERROR(__xludf.DUMMYFUNCTION("""COMPUTED_VALUE"""),"4")</f>
        <v>4</v>
      </c>
      <c r="V25" s="1" t="str">
        <f>IFERROR(__xludf.DUMMYFUNCTION("""COMPUTED_VALUE"""),"8")</f>
        <v>8</v>
      </c>
      <c r="W25" s="1" t="str">
        <f>IFERROR(__xludf.DUMMYFUNCTION("""COMPUTED_VALUE"""),"J")</f>
        <v>J</v>
      </c>
      <c r="Y25" s="1">
        <f t="shared" si="2"/>
        <v>1</v>
      </c>
      <c r="Z25" s="1">
        <f t="shared" ref="Z25:AC25" si="25">IF($Y25&lt;&gt;"",COUNTIF($D25:$H25, "=" &amp; T25),"")</f>
        <v>1</v>
      </c>
      <c r="AA25" s="1">
        <f t="shared" si="25"/>
        <v>1</v>
      </c>
      <c r="AB25" s="1">
        <f t="shared" si="25"/>
        <v>1</v>
      </c>
      <c r="AC25" s="1">
        <f t="shared" si="25"/>
        <v>1</v>
      </c>
      <c r="AE25" s="1">
        <f>IFERROR(__xludf.DUMMYFUNCTION("IFERROR(TRANSPOSE(SORT(TRANSPOSE(FILTER(Y25:AC25, Y25:AC25&lt;&gt;0)),1, FALSE)))"),1.0)</f>
        <v>1</v>
      </c>
      <c r="AF25" s="1">
        <f>IFERROR(__xludf.DUMMYFUNCTION("""COMPUTED_VALUE"""),1.0)</f>
        <v>1</v>
      </c>
      <c r="AG25" s="1">
        <f>IFERROR(__xludf.DUMMYFUNCTION("""COMPUTED_VALUE"""),1.0)</f>
        <v>1</v>
      </c>
      <c r="AH25" s="1">
        <f>IFERROR(__xludf.DUMMYFUNCTION("""COMPUTED_VALUE"""),1.0)</f>
        <v>1</v>
      </c>
      <c r="AI25" s="1">
        <f>IFERROR(__xludf.DUMMYFUNCTION("""COMPUTED_VALUE"""),1.0)</f>
        <v>1</v>
      </c>
      <c r="AK25" s="1">
        <v>24.0</v>
      </c>
      <c r="AL25" s="1">
        <v>1.0</v>
      </c>
      <c r="AM25" s="1">
        <v>1.0</v>
      </c>
      <c r="AN25" s="1">
        <v>1.0</v>
      </c>
      <c r="AO25" s="1">
        <v>1.0</v>
      </c>
      <c r="AP25" s="1">
        <v>1.0</v>
      </c>
      <c r="AQ25" s="1">
        <v>3.0</v>
      </c>
      <c r="AR25" s="1">
        <v>14.0</v>
      </c>
      <c r="AS25" s="1">
        <v>12.0</v>
      </c>
      <c r="AT25" s="1">
        <v>8.0</v>
      </c>
      <c r="AU25" s="1">
        <v>2.0</v>
      </c>
      <c r="AV25" s="1" t="s">
        <v>63</v>
      </c>
      <c r="AW25" s="1">
        <v>380.0</v>
      </c>
      <c r="AY25" s="1">
        <v>9120.0</v>
      </c>
    </row>
    <row r="26" ht="15.75" customHeight="1">
      <c r="A26" s="2" t="s">
        <v>76</v>
      </c>
      <c r="B26" s="1" t="str">
        <f>IFERROR(__xludf.DUMMYFUNCTION("""COMPUTED_VALUE"""),"JJ488")</f>
        <v>JJ488</v>
      </c>
      <c r="C26" s="1">
        <f>IFERROR(__xludf.DUMMYFUNCTION("""COMPUTED_VALUE"""),704.0)</f>
        <v>704</v>
      </c>
      <c r="D26" s="1" t="s">
        <v>22</v>
      </c>
      <c r="E26" s="1" t="s">
        <v>22</v>
      </c>
      <c r="F26" s="1" t="s">
        <v>21</v>
      </c>
      <c r="G26" s="1" t="s">
        <v>30</v>
      </c>
      <c r="H26" s="1" t="s">
        <v>30</v>
      </c>
      <c r="M26" s="1">
        <v>11.0</v>
      </c>
      <c r="N26" s="1">
        <v>11.0</v>
      </c>
      <c r="O26" s="1">
        <v>4.0</v>
      </c>
      <c r="P26" s="1">
        <v>8.0</v>
      </c>
      <c r="Q26" s="1">
        <v>8.0</v>
      </c>
      <c r="S26" s="1" t="str">
        <f>IFERROR(__xludf.DUMMYFUNCTION("UNIQUE(D26:H26, TRUE)"),"J")</f>
        <v>J</v>
      </c>
      <c r="T26" s="1" t="str">
        <f>IFERROR(__xludf.DUMMYFUNCTION("""COMPUTED_VALUE"""),"4")</f>
        <v>4</v>
      </c>
      <c r="U26" s="1" t="str">
        <f>IFERROR(__xludf.DUMMYFUNCTION("""COMPUTED_VALUE"""),"8")</f>
        <v>8</v>
      </c>
      <c r="Y26" s="1">
        <f t="shared" si="2"/>
        <v>2</v>
      </c>
      <c r="Z26" s="1">
        <f t="shared" ref="Z26:AC26" si="26">IF($Y26&lt;&gt;"",COUNTIF($D26:$H26, "=" &amp; T26),"")</f>
        <v>1</v>
      </c>
      <c r="AA26" s="1">
        <f t="shared" si="26"/>
        <v>2</v>
      </c>
      <c r="AB26" s="1">
        <f t="shared" si="26"/>
        <v>0</v>
      </c>
      <c r="AC26" s="1">
        <f t="shared" si="26"/>
        <v>0</v>
      </c>
      <c r="AE26" s="1">
        <f>IFERROR(__xludf.DUMMYFUNCTION("IFERROR(TRANSPOSE(SORT(TRANSPOSE(FILTER(Y26:AC26, Y26:AC26&lt;&gt;0)),1, FALSE)))"),2.0)</f>
        <v>2</v>
      </c>
      <c r="AF26" s="1">
        <f>IFERROR(__xludf.DUMMYFUNCTION("""COMPUTED_VALUE"""),2.0)</f>
        <v>2</v>
      </c>
      <c r="AG26" s="1">
        <f>IFERROR(__xludf.DUMMYFUNCTION("""COMPUTED_VALUE"""),1.0)</f>
        <v>1</v>
      </c>
      <c r="AK26" s="1">
        <v>25.0</v>
      </c>
      <c r="AL26" s="1">
        <v>1.0</v>
      </c>
      <c r="AM26" s="1">
        <v>1.0</v>
      </c>
      <c r="AN26" s="1">
        <v>1.0</v>
      </c>
      <c r="AO26" s="1">
        <v>1.0</v>
      </c>
      <c r="AP26" s="1">
        <v>1.0</v>
      </c>
      <c r="AQ26" s="1">
        <v>4.0</v>
      </c>
      <c r="AR26" s="1">
        <v>2.0</v>
      </c>
      <c r="AS26" s="1">
        <v>10.0</v>
      </c>
      <c r="AT26" s="1">
        <v>12.0</v>
      </c>
      <c r="AU26" s="1">
        <v>7.0</v>
      </c>
      <c r="AV26" s="1" t="s">
        <v>65</v>
      </c>
      <c r="AW26" s="1">
        <v>112.0</v>
      </c>
      <c r="AY26" s="1">
        <v>2800.0</v>
      </c>
    </row>
    <row r="27" ht="15.75" customHeight="1">
      <c r="A27" s="2" t="s">
        <v>77</v>
      </c>
      <c r="B27" s="1" t="str">
        <f>IFERROR(__xludf.DUMMYFUNCTION("""COMPUTED_VALUE"""),"3K356")</f>
        <v>3K356</v>
      </c>
      <c r="C27" s="1">
        <f>IFERROR(__xludf.DUMMYFUNCTION("""COMPUTED_VALUE"""),12.0)</f>
        <v>12</v>
      </c>
      <c r="D27" s="1" t="s">
        <v>31</v>
      </c>
      <c r="E27" s="1" t="s">
        <v>38</v>
      </c>
      <c r="F27" s="1" t="s">
        <v>31</v>
      </c>
      <c r="G27" s="1" t="s">
        <v>29</v>
      </c>
      <c r="H27" s="1" t="s">
        <v>40</v>
      </c>
      <c r="M27" s="1">
        <v>3.0</v>
      </c>
      <c r="N27" s="1">
        <v>13.0</v>
      </c>
      <c r="O27" s="1">
        <v>3.0</v>
      </c>
      <c r="P27" s="1">
        <v>5.0</v>
      </c>
      <c r="Q27" s="1">
        <v>6.0</v>
      </c>
      <c r="S27" s="1" t="str">
        <f>IFERROR(__xludf.DUMMYFUNCTION("UNIQUE(D27:H27, TRUE)"),"3")</f>
        <v>3</v>
      </c>
      <c r="T27" s="1" t="str">
        <f>IFERROR(__xludf.DUMMYFUNCTION("""COMPUTED_VALUE"""),"K")</f>
        <v>K</v>
      </c>
      <c r="U27" s="1" t="str">
        <f>IFERROR(__xludf.DUMMYFUNCTION("""COMPUTED_VALUE"""),"5")</f>
        <v>5</v>
      </c>
      <c r="V27" s="1" t="str">
        <f>IFERROR(__xludf.DUMMYFUNCTION("""COMPUTED_VALUE"""),"6")</f>
        <v>6</v>
      </c>
      <c r="Y27" s="1">
        <f t="shared" si="2"/>
        <v>2</v>
      </c>
      <c r="Z27" s="1">
        <f t="shared" ref="Z27:AC27" si="27">IF($Y27&lt;&gt;"",COUNTIF($D27:$H27, "=" &amp; T27),"")</f>
        <v>1</v>
      </c>
      <c r="AA27" s="1">
        <f t="shared" si="27"/>
        <v>1</v>
      </c>
      <c r="AB27" s="1">
        <f t="shared" si="27"/>
        <v>1</v>
      </c>
      <c r="AC27" s="1">
        <f t="shared" si="27"/>
        <v>0</v>
      </c>
      <c r="AE27" s="1">
        <f>IFERROR(__xludf.DUMMYFUNCTION("IFERROR(TRANSPOSE(SORT(TRANSPOSE(FILTER(Y27:AC27, Y27:AC27&lt;&gt;0)),1, FALSE)))"),2.0)</f>
        <v>2</v>
      </c>
      <c r="AF27" s="1">
        <f>IFERROR(__xludf.DUMMYFUNCTION("""COMPUTED_VALUE"""),1.0)</f>
        <v>1</v>
      </c>
      <c r="AG27" s="1">
        <f>IFERROR(__xludf.DUMMYFUNCTION("""COMPUTED_VALUE"""),1.0)</f>
        <v>1</v>
      </c>
      <c r="AH27" s="1">
        <f>IFERROR(__xludf.DUMMYFUNCTION("""COMPUTED_VALUE"""),1.0)</f>
        <v>1</v>
      </c>
      <c r="AK27" s="1">
        <v>26.0</v>
      </c>
      <c r="AL27" s="1">
        <v>1.0</v>
      </c>
      <c r="AM27" s="1">
        <v>1.0</v>
      </c>
      <c r="AN27" s="1">
        <v>1.0</v>
      </c>
      <c r="AO27" s="1">
        <v>1.0</v>
      </c>
      <c r="AP27" s="1">
        <v>1.0</v>
      </c>
      <c r="AQ27" s="1">
        <v>4.0</v>
      </c>
      <c r="AR27" s="1">
        <v>3.0</v>
      </c>
      <c r="AS27" s="1">
        <v>10.0</v>
      </c>
      <c r="AT27" s="1">
        <v>7.0</v>
      </c>
      <c r="AU27" s="1">
        <v>13.0</v>
      </c>
      <c r="AV27" s="1" t="s">
        <v>67</v>
      </c>
      <c r="AW27" s="1">
        <v>413.0</v>
      </c>
      <c r="AY27" s="1">
        <v>10738.0</v>
      </c>
    </row>
    <row r="28" ht="15.75" customHeight="1">
      <c r="A28" s="2" t="s">
        <v>78</v>
      </c>
      <c r="B28" s="1" t="str">
        <f>IFERROR(__xludf.DUMMYFUNCTION("""COMPUTED_VALUE"""),"JQJAQ")</f>
        <v>JQJAQ</v>
      </c>
      <c r="C28" s="1">
        <f>IFERROR(__xludf.DUMMYFUNCTION("""COMPUTED_VALUE"""),201.0)</f>
        <v>201</v>
      </c>
      <c r="D28" s="1" t="s">
        <v>22</v>
      </c>
      <c r="E28" s="1" t="s">
        <v>20</v>
      </c>
      <c r="F28" s="1" t="s">
        <v>22</v>
      </c>
      <c r="G28" s="1" t="s">
        <v>39</v>
      </c>
      <c r="H28" s="1" t="s">
        <v>20</v>
      </c>
      <c r="M28" s="1">
        <v>11.0</v>
      </c>
      <c r="N28" s="1">
        <v>12.0</v>
      </c>
      <c r="O28" s="1">
        <v>11.0</v>
      </c>
      <c r="P28" s="1">
        <v>14.0</v>
      </c>
      <c r="Q28" s="1">
        <v>12.0</v>
      </c>
      <c r="S28" s="1" t="str">
        <f>IFERROR(__xludf.DUMMYFUNCTION("UNIQUE(D28:H28, TRUE)"),"J")</f>
        <v>J</v>
      </c>
      <c r="T28" s="1" t="str">
        <f>IFERROR(__xludf.DUMMYFUNCTION("""COMPUTED_VALUE"""),"Q")</f>
        <v>Q</v>
      </c>
      <c r="U28" s="1" t="str">
        <f>IFERROR(__xludf.DUMMYFUNCTION("""COMPUTED_VALUE"""),"A")</f>
        <v>A</v>
      </c>
      <c r="Y28" s="1">
        <f t="shared" si="2"/>
        <v>2</v>
      </c>
      <c r="Z28" s="1">
        <f t="shared" ref="Z28:AC28" si="28">IF($Y28&lt;&gt;"",COUNTIF($D28:$H28, "=" &amp; T28),"")</f>
        <v>2</v>
      </c>
      <c r="AA28" s="1">
        <f t="shared" si="28"/>
        <v>1</v>
      </c>
      <c r="AB28" s="1">
        <f t="shared" si="28"/>
        <v>0</v>
      </c>
      <c r="AC28" s="1">
        <f t="shared" si="28"/>
        <v>0</v>
      </c>
      <c r="AE28" s="1">
        <f>IFERROR(__xludf.DUMMYFUNCTION("IFERROR(TRANSPOSE(SORT(TRANSPOSE(FILTER(Y28:AC28, Y28:AC28&lt;&gt;0)),1, FALSE)))"),2.0)</f>
        <v>2</v>
      </c>
      <c r="AF28" s="1">
        <f>IFERROR(__xludf.DUMMYFUNCTION("""COMPUTED_VALUE"""),2.0)</f>
        <v>2</v>
      </c>
      <c r="AG28" s="1">
        <f>IFERROR(__xludf.DUMMYFUNCTION("""COMPUTED_VALUE"""),1.0)</f>
        <v>1</v>
      </c>
      <c r="AK28" s="1">
        <v>27.0</v>
      </c>
      <c r="AL28" s="1">
        <v>1.0</v>
      </c>
      <c r="AM28" s="1">
        <v>1.0</v>
      </c>
      <c r="AN28" s="1">
        <v>1.0</v>
      </c>
      <c r="AO28" s="1">
        <v>1.0</v>
      </c>
      <c r="AP28" s="1">
        <v>1.0</v>
      </c>
      <c r="AQ28" s="1">
        <v>4.0</v>
      </c>
      <c r="AR28" s="1">
        <v>3.0</v>
      </c>
      <c r="AS28" s="1">
        <v>12.0</v>
      </c>
      <c r="AT28" s="1">
        <v>10.0</v>
      </c>
      <c r="AU28" s="1">
        <v>11.0</v>
      </c>
      <c r="AV28" s="1" t="s">
        <v>376</v>
      </c>
      <c r="AW28" s="1">
        <v>226.0</v>
      </c>
      <c r="AY28" s="1">
        <v>6102.0</v>
      </c>
    </row>
    <row r="29" ht="15.75" customHeight="1">
      <c r="A29" s="2" t="s">
        <v>80</v>
      </c>
      <c r="B29" s="1">
        <f>IFERROR(__xludf.DUMMYFUNCTION("""COMPUTED_VALUE"""),26272.0)</f>
        <v>26272</v>
      </c>
      <c r="C29" s="1">
        <f>IFERROR(__xludf.DUMMYFUNCTION("""COMPUTED_VALUE"""),373.0)</f>
        <v>373</v>
      </c>
      <c r="D29" s="1" t="s">
        <v>24</v>
      </c>
      <c r="E29" s="1" t="s">
        <v>40</v>
      </c>
      <c r="F29" s="1" t="s">
        <v>24</v>
      </c>
      <c r="G29" s="1" t="s">
        <v>28</v>
      </c>
      <c r="H29" s="1" t="s">
        <v>24</v>
      </c>
      <c r="M29" s="1">
        <v>2.0</v>
      </c>
      <c r="N29" s="1">
        <v>6.0</v>
      </c>
      <c r="O29" s="1">
        <v>2.0</v>
      </c>
      <c r="P29" s="1">
        <v>7.0</v>
      </c>
      <c r="Q29" s="1">
        <v>2.0</v>
      </c>
      <c r="S29" s="1" t="str">
        <f>IFERROR(__xludf.DUMMYFUNCTION("UNIQUE(D29:H29, TRUE)"),"2")</f>
        <v>2</v>
      </c>
      <c r="T29" s="1" t="str">
        <f>IFERROR(__xludf.DUMMYFUNCTION("""COMPUTED_VALUE"""),"6")</f>
        <v>6</v>
      </c>
      <c r="U29" s="1" t="str">
        <f>IFERROR(__xludf.DUMMYFUNCTION("""COMPUTED_VALUE"""),"7")</f>
        <v>7</v>
      </c>
      <c r="Y29" s="1">
        <f t="shared" si="2"/>
        <v>3</v>
      </c>
      <c r="Z29" s="1">
        <f t="shared" ref="Z29:AC29" si="29">IF($Y29&lt;&gt;"",COUNTIF($D29:$H29, "=" &amp; T29),"")</f>
        <v>1</v>
      </c>
      <c r="AA29" s="1">
        <f t="shared" si="29"/>
        <v>1</v>
      </c>
      <c r="AB29" s="1">
        <f t="shared" si="29"/>
        <v>0</v>
      </c>
      <c r="AC29" s="1">
        <f t="shared" si="29"/>
        <v>0</v>
      </c>
      <c r="AE29" s="1">
        <f>IFERROR(__xludf.DUMMYFUNCTION("IFERROR(TRANSPOSE(SORT(TRANSPOSE(FILTER(Y29:AC29, Y29:AC29&lt;&gt;0)),1, FALSE)))"),3.0)</f>
        <v>3</v>
      </c>
      <c r="AF29" s="1">
        <f>IFERROR(__xludf.DUMMYFUNCTION("""COMPUTED_VALUE"""),1.0)</f>
        <v>1</v>
      </c>
      <c r="AG29" s="1">
        <f>IFERROR(__xludf.DUMMYFUNCTION("""COMPUTED_VALUE"""),1.0)</f>
        <v>1</v>
      </c>
      <c r="AK29" s="1">
        <v>28.0</v>
      </c>
      <c r="AL29" s="1">
        <v>1.0</v>
      </c>
      <c r="AM29" s="1">
        <v>1.0</v>
      </c>
      <c r="AN29" s="1">
        <v>1.0</v>
      </c>
      <c r="AO29" s="1">
        <v>1.0</v>
      </c>
      <c r="AP29" s="1">
        <v>1.0</v>
      </c>
      <c r="AQ29" s="1">
        <v>4.0</v>
      </c>
      <c r="AR29" s="1">
        <v>5.0</v>
      </c>
      <c r="AS29" s="1">
        <v>12.0</v>
      </c>
      <c r="AT29" s="1">
        <v>9.0</v>
      </c>
      <c r="AU29" s="1">
        <v>6.0</v>
      </c>
      <c r="AV29" s="1" t="s">
        <v>69</v>
      </c>
      <c r="AW29" s="1">
        <v>208.0</v>
      </c>
      <c r="AY29" s="1">
        <v>5824.0</v>
      </c>
    </row>
    <row r="30" ht="15.75" customHeight="1">
      <c r="A30" s="2" t="s">
        <v>82</v>
      </c>
      <c r="B30" s="1" t="str">
        <f>IFERROR(__xludf.DUMMYFUNCTION("""COMPUTED_VALUE"""),"88JJ2")</f>
        <v>88JJ2</v>
      </c>
      <c r="C30" s="1">
        <f>IFERROR(__xludf.DUMMYFUNCTION("""COMPUTED_VALUE"""),855.0)</f>
        <v>855</v>
      </c>
      <c r="D30" s="1" t="s">
        <v>30</v>
      </c>
      <c r="E30" s="1" t="s">
        <v>30</v>
      </c>
      <c r="F30" s="1" t="s">
        <v>22</v>
      </c>
      <c r="G30" s="1" t="s">
        <v>22</v>
      </c>
      <c r="H30" s="1" t="s">
        <v>24</v>
      </c>
      <c r="M30" s="1">
        <v>8.0</v>
      </c>
      <c r="N30" s="1">
        <v>8.0</v>
      </c>
      <c r="O30" s="1">
        <v>11.0</v>
      </c>
      <c r="P30" s="1">
        <v>11.0</v>
      </c>
      <c r="Q30" s="1">
        <v>2.0</v>
      </c>
      <c r="S30" s="1" t="str">
        <f>IFERROR(__xludf.DUMMYFUNCTION("UNIQUE(D30:H30, TRUE)"),"8")</f>
        <v>8</v>
      </c>
      <c r="T30" s="1" t="str">
        <f>IFERROR(__xludf.DUMMYFUNCTION("""COMPUTED_VALUE"""),"J")</f>
        <v>J</v>
      </c>
      <c r="U30" s="1" t="str">
        <f>IFERROR(__xludf.DUMMYFUNCTION("""COMPUTED_VALUE"""),"2")</f>
        <v>2</v>
      </c>
      <c r="Y30" s="1">
        <f t="shared" si="2"/>
        <v>2</v>
      </c>
      <c r="Z30" s="1">
        <f t="shared" ref="Z30:AC30" si="30">IF($Y30&lt;&gt;"",COUNTIF($D30:$H30, "=" &amp; T30),"")</f>
        <v>2</v>
      </c>
      <c r="AA30" s="1">
        <f t="shared" si="30"/>
        <v>1</v>
      </c>
      <c r="AB30" s="1">
        <f t="shared" si="30"/>
        <v>0</v>
      </c>
      <c r="AC30" s="1">
        <f t="shared" si="30"/>
        <v>0</v>
      </c>
      <c r="AE30" s="1">
        <f>IFERROR(__xludf.DUMMYFUNCTION("IFERROR(TRANSPOSE(SORT(TRANSPOSE(FILTER(Y30:AC30, Y30:AC30&lt;&gt;0)),1, FALSE)))"),2.0)</f>
        <v>2</v>
      </c>
      <c r="AF30" s="1">
        <f>IFERROR(__xludf.DUMMYFUNCTION("""COMPUTED_VALUE"""),2.0)</f>
        <v>2</v>
      </c>
      <c r="AG30" s="1">
        <f>IFERROR(__xludf.DUMMYFUNCTION("""COMPUTED_VALUE"""),1.0)</f>
        <v>1</v>
      </c>
      <c r="AK30" s="1">
        <v>29.0</v>
      </c>
      <c r="AL30" s="1">
        <v>1.0</v>
      </c>
      <c r="AM30" s="1">
        <v>1.0</v>
      </c>
      <c r="AN30" s="1">
        <v>1.0</v>
      </c>
      <c r="AO30" s="1">
        <v>1.0</v>
      </c>
      <c r="AP30" s="1">
        <v>1.0</v>
      </c>
      <c r="AQ30" s="1">
        <v>4.0</v>
      </c>
      <c r="AR30" s="1">
        <v>6.0</v>
      </c>
      <c r="AS30" s="1">
        <v>5.0</v>
      </c>
      <c r="AT30" s="1">
        <v>3.0</v>
      </c>
      <c r="AU30" s="1">
        <v>13.0</v>
      </c>
      <c r="AV30" s="1" t="s">
        <v>71</v>
      </c>
      <c r="AW30" s="1">
        <v>812.0</v>
      </c>
      <c r="AY30" s="1">
        <v>23548.0</v>
      </c>
    </row>
    <row r="31" ht="15.75" customHeight="1">
      <c r="A31" s="2" t="s">
        <v>84</v>
      </c>
      <c r="B31" s="1">
        <f>IFERROR(__xludf.DUMMYFUNCTION("""COMPUTED_VALUE"""),35333.0)</f>
        <v>35333</v>
      </c>
      <c r="C31" s="1">
        <f>IFERROR(__xludf.DUMMYFUNCTION("""COMPUTED_VALUE"""),167.0)</f>
        <v>167</v>
      </c>
      <c r="D31" s="1" t="s">
        <v>31</v>
      </c>
      <c r="E31" s="1" t="s">
        <v>29</v>
      </c>
      <c r="F31" s="1" t="s">
        <v>31</v>
      </c>
      <c r="G31" s="1" t="s">
        <v>31</v>
      </c>
      <c r="H31" s="1" t="s">
        <v>31</v>
      </c>
      <c r="M31" s="1">
        <v>3.0</v>
      </c>
      <c r="N31" s="1">
        <v>5.0</v>
      </c>
      <c r="O31" s="1">
        <v>3.0</v>
      </c>
      <c r="P31" s="1">
        <v>3.0</v>
      </c>
      <c r="Q31" s="1">
        <v>3.0</v>
      </c>
      <c r="S31" s="1" t="str">
        <f>IFERROR(__xludf.DUMMYFUNCTION("UNIQUE(D31:H31, TRUE)"),"3")</f>
        <v>3</v>
      </c>
      <c r="T31" s="1" t="str">
        <f>IFERROR(__xludf.DUMMYFUNCTION("""COMPUTED_VALUE"""),"5")</f>
        <v>5</v>
      </c>
      <c r="Y31" s="1">
        <f t="shared" si="2"/>
        <v>4</v>
      </c>
      <c r="Z31" s="1">
        <f t="shared" ref="Z31:AC31" si="31">IF($Y31&lt;&gt;"",COUNTIF($D31:$H31, "=" &amp; T31),"")</f>
        <v>1</v>
      </c>
      <c r="AA31" s="1">
        <f t="shared" si="31"/>
        <v>0</v>
      </c>
      <c r="AB31" s="1">
        <f t="shared" si="31"/>
        <v>0</v>
      </c>
      <c r="AC31" s="1">
        <f t="shared" si="31"/>
        <v>0</v>
      </c>
      <c r="AE31" s="1">
        <f>IFERROR(__xludf.DUMMYFUNCTION("IFERROR(TRANSPOSE(SORT(TRANSPOSE(FILTER(Y31:AC31, Y31:AC31&lt;&gt;0)),1, FALSE)))"),4.0)</f>
        <v>4</v>
      </c>
      <c r="AF31" s="1">
        <f>IFERROR(__xludf.DUMMYFUNCTION("""COMPUTED_VALUE"""),1.0)</f>
        <v>1</v>
      </c>
      <c r="AK31" s="1">
        <v>30.0</v>
      </c>
      <c r="AL31" s="1">
        <v>1.0</v>
      </c>
      <c r="AM31" s="1">
        <v>1.0</v>
      </c>
      <c r="AN31" s="1">
        <v>1.0</v>
      </c>
      <c r="AO31" s="1">
        <v>1.0</v>
      </c>
      <c r="AP31" s="1">
        <v>1.0</v>
      </c>
      <c r="AQ31" s="1">
        <v>4.0</v>
      </c>
      <c r="AR31" s="1">
        <v>6.0</v>
      </c>
      <c r="AS31" s="1">
        <v>11.0</v>
      </c>
      <c r="AT31" s="1">
        <v>8.0</v>
      </c>
      <c r="AU31" s="1">
        <v>2.0</v>
      </c>
      <c r="AV31" s="1" t="s">
        <v>378</v>
      </c>
      <c r="AW31" s="1">
        <v>146.0</v>
      </c>
      <c r="AY31" s="1">
        <v>4380.0</v>
      </c>
    </row>
    <row r="32" ht="15.75" customHeight="1">
      <c r="A32" s="2" t="s">
        <v>86</v>
      </c>
      <c r="B32" s="1" t="str">
        <f>IFERROR(__xludf.DUMMYFUNCTION("""COMPUTED_VALUE"""),"755Q4")</f>
        <v>755Q4</v>
      </c>
      <c r="C32" s="1">
        <f>IFERROR(__xludf.DUMMYFUNCTION("""COMPUTED_VALUE"""),465.0)</f>
        <v>465</v>
      </c>
      <c r="D32" s="1" t="s">
        <v>28</v>
      </c>
      <c r="E32" s="1" t="s">
        <v>29</v>
      </c>
      <c r="F32" s="1" t="s">
        <v>29</v>
      </c>
      <c r="G32" s="1" t="s">
        <v>20</v>
      </c>
      <c r="H32" s="1" t="s">
        <v>21</v>
      </c>
      <c r="M32" s="1">
        <v>7.0</v>
      </c>
      <c r="N32" s="1">
        <v>5.0</v>
      </c>
      <c r="O32" s="1">
        <v>5.0</v>
      </c>
      <c r="P32" s="1">
        <v>12.0</v>
      </c>
      <c r="Q32" s="1">
        <v>4.0</v>
      </c>
      <c r="S32" s="1" t="str">
        <f>IFERROR(__xludf.DUMMYFUNCTION("UNIQUE(D32:H32, TRUE)"),"7")</f>
        <v>7</v>
      </c>
      <c r="T32" s="1" t="str">
        <f>IFERROR(__xludf.DUMMYFUNCTION("""COMPUTED_VALUE"""),"5")</f>
        <v>5</v>
      </c>
      <c r="U32" s="1" t="str">
        <f>IFERROR(__xludf.DUMMYFUNCTION("""COMPUTED_VALUE"""),"Q")</f>
        <v>Q</v>
      </c>
      <c r="V32" s="1" t="str">
        <f>IFERROR(__xludf.DUMMYFUNCTION("""COMPUTED_VALUE"""),"4")</f>
        <v>4</v>
      </c>
      <c r="Y32" s="1">
        <f t="shared" si="2"/>
        <v>1</v>
      </c>
      <c r="Z32" s="1">
        <f t="shared" ref="Z32:AC32" si="32">IF($Y32&lt;&gt;"",COUNTIF($D32:$H32, "=" &amp; T32),"")</f>
        <v>2</v>
      </c>
      <c r="AA32" s="1">
        <f t="shared" si="32"/>
        <v>1</v>
      </c>
      <c r="AB32" s="1">
        <f t="shared" si="32"/>
        <v>1</v>
      </c>
      <c r="AC32" s="1">
        <f t="shared" si="32"/>
        <v>0</v>
      </c>
      <c r="AE32" s="1">
        <f>IFERROR(__xludf.DUMMYFUNCTION("IFERROR(TRANSPOSE(SORT(TRANSPOSE(FILTER(Y32:AC32, Y32:AC32&lt;&gt;0)),1, FALSE)))"),2.0)</f>
        <v>2</v>
      </c>
      <c r="AF32" s="1">
        <f>IFERROR(__xludf.DUMMYFUNCTION("""COMPUTED_VALUE"""),1.0)</f>
        <v>1</v>
      </c>
      <c r="AG32" s="1">
        <f>IFERROR(__xludf.DUMMYFUNCTION("""COMPUTED_VALUE"""),1.0)</f>
        <v>1</v>
      </c>
      <c r="AH32" s="1">
        <f>IFERROR(__xludf.DUMMYFUNCTION("""COMPUTED_VALUE"""),1.0)</f>
        <v>1</v>
      </c>
      <c r="AK32" s="1">
        <v>31.0</v>
      </c>
      <c r="AL32" s="1">
        <v>1.0</v>
      </c>
      <c r="AM32" s="1">
        <v>1.0</v>
      </c>
      <c r="AN32" s="1">
        <v>1.0</v>
      </c>
      <c r="AO32" s="1">
        <v>1.0</v>
      </c>
      <c r="AP32" s="1">
        <v>1.0</v>
      </c>
      <c r="AQ32" s="1">
        <v>4.0</v>
      </c>
      <c r="AR32" s="1">
        <v>6.0</v>
      </c>
      <c r="AS32" s="1">
        <v>12.0</v>
      </c>
      <c r="AT32" s="1">
        <v>2.0</v>
      </c>
      <c r="AU32" s="1">
        <v>14.0</v>
      </c>
      <c r="AV32" s="1" t="s">
        <v>73</v>
      </c>
      <c r="AW32" s="1">
        <v>39.0</v>
      </c>
      <c r="AY32" s="1">
        <v>1209.0</v>
      </c>
    </row>
    <row r="33" ht="15.75" customHeight="1">
      <c r="A33" s="2" t="s">
        <v>88</v>
      </c>
      <c r="B33" s="1" t="str">
        <f>IFERROR(__xludf.DUMMYFUNCTION("""COMPUTED_VALUE"""),"5J6T5")</f>
        <v>5J6T5</v>
      </c>
      <c r="C33" s="1">
        <f>IFERROR(__xludf.DUMMYFUNCTION("""COMPUTED_VALUE"""),136.0)</f>
        <v>136</v>
      </c>
      <c r="D33" s="1" t="s">
        <v>29</v>
      </c>
      <c r="E33" s="1" t="s">
        <v>22</v>
      </c>
      <c r="F33" s="1" t="s">
        <v>40</v>
      </c>
      <c r="G33" s="1" t="s">
        <v>45</v>
      </c>
      <c r="H33" s="1" t="s">
        <v>29</v>
      </c>
      <c r="M33" s="1">
        <v>5.0</v>
      </c>
      <c r="N33" s="1">
        <v>11.0</v>
      </c>
      <c r="O33" s="1">
        <v>6.0</v>
      </c>
      <c r="P33" s="1">
        <v>10.0</v>
      </c>
      <c r="Q33" s="1">
        <v>5.0</v>
      </c>
      <c r="S33" s="1" t="str">
        <f>IFERROR(__xludf.DUMMYFUNCTION("UNIQUE(D33:H33, TRUE)"),"5")</f>
        <v>5</v>
      </c>
      <c r="T33" s="1" t="str">
        <f>IFERROR(__xludf.DUMMYFUNCTION("""COMPUTED_VALUE"""),"J")</f>
        <v>J</v>
      </c>
      <c r="U33" s="1" t="str">
        <f>IFERROR(__xludf.DUMMYFUNCTION("""COMPUTED_VALUE"""),"6")</f>
        <v>6</v>
      </c>
      <c r="V33" s="1" t="str">
        <f>IFERROR(__xludf.DUMMYFUNCTION("""COMPUTED_VALUE"""),"T")</f>
        <v>T</v>
      </c>
      <c r="Y33" s="1">
        <f t="shared" si="2"/>
        <v>2</v>
      </c>
      <c r="Z33" s="1">
        <f t="shared" ref="Z33:AC33" si="33">IF($Y33&lt;&gt;"",COUNTIF($D33:$H33, "=" &amp; T33),"")</f>
        <v>1</v>
      </c>
      <c r="AA33" s="1">
        <f t="shared" si="33"/>
        <v>1</v>
      </c>
      <c r="AB33" s="1">
        <f t="shared" si="33"/>
        <v>1</v>
      </c>
      <c r="AC33" s="1">
        <f t="shared" si="33"/>
        <v>0</v>
      </c>
      <c r="AE33" s="1">
        <f>IFERROR(__xludf.DUMMYFUNCTION("IFERROR(TRANSPOSE(SORT(TRANSPOSE(FILTER(Y33:AC33, Y33:AC33&lt;&gt;0)),1, FALSE)))"),2.0)</f>
        <v>2</v>
      </c>
      <c r="AF33" s="1">
        <f>IFERROR(__xludf.DUMMYFUNCTION("""COMPUTED_VALUE"""),1.0)</f>
        <v>1</v>
      </c>
      <c r="AG33" s="1">
        <f>IFERROR(__xludf.DUMMYFUNCTION("""COMPUTED_VALUE"""),1.0)</f>
        <v>1</v>
      </c>
      <c r="AH33" s="1">
        <f>IFERROR(__xludf.DUMMYFUNCTION("""COMPUTED_VALUE"""),1.0)</f>
        <v>1</v>
      </c>
      <c r="AK33" s="1">
        <v>32.0</v>
      </c>
      <c r="AL33" s="1">
        <v>1.0</v>
      </c>
      <c r="AM33" s="1">
        <v>1.0</v>
      </c>
      <c r="AN33" s="1">
        <v>1.0</v>
      </c>
      <c r="AO33" s="1">
        <v>1.0</v>
      </c>
      <c r="AP33" s="1">
        <v>1.0</v>
      </c>
      <c r="AQ33" s="1">
        <v>4.0</v>
      </c>
      <c r="AR33" s="1">
        <v>7.0</v>
      </c>
      <c r="AS33" s="1">
        <v>2.0</v>
      </c>
      <c r="AT33" s="1">
        <v>10.0</v>
      </c>
      <c r="AU33" s="1">
        <v>5.0</v>
      </c>
      <c r="AV33" s="1" t="s">
        <v>75</v>
      </c>
      <c r="AW33" s="1">
        <v>948.0</v>
      </c>
      <c r="AY33" s="1">
        <v>30336.0</v>
      </c>
    </row>
    <row r="34" ht="15.75" customHeight="1">
      <c r="A34" s="2" t="s">
        <v>90</v>
      </c>
      <c r="B34" s="1" t="str">
        <f>IFERROR(__xludf.DUMMYFUNCTION("""COMPUTED_VALUE"""),"JTA23")</f>
        <v>JTA23</v>
      </c>
      <c r="C34" s="1">
        <f>IFERROR(__xludf.DUMMYFUNCTION("""COMPUTED_VALUE"""),477.0)</f>
        <v>477</v>
      </c>
      <c r="D34" s="1" t="s">
        <v>22</v>
      </c>
      <c r="E34" s="1" t="s">
        <v>45</v>
      </c>
      <c r="F34" s="1" t="s">
        <v>39</v>
      </c>
      <c r="G34" s="1" t="s">
        <v>24</v>
      </c>
      <c r="H34" s="1" t="s">
        <v>31</v>
      </c>
      <c r="M34" s="1">
        <v>11.0</v>
      </c>
      <c r="N34" s="1">
        <v>10.0</v>
      </c>
      <c r="O34" s="1">
        <v>14.0</v>
      </c>
      <c r="P34" s="1">
        <v>2.0</v>
      </c>
      <c r="Q34" s="1">
        <v>3.0</v>
      </c>
      <c r="S34" s="1" t="str">
        <f>IFERROR(__xludf.DUMMYFUNCTION("UNIQUE(D34:H34, TRUE)"),"J")</f>
        <v>J</v>
      </c>
      <c r="T34" s="1" t="str">
        <f>IFERROR(__xludf.DUMMYFUNCTION("""COMPUTED_VALUE"""),"T")</f>
        <v>T</v>
      </c>
      <c r="U34" s="1" t="str">
        <f>IFERROR(__xludf.DUMMYFUNCTION("""COMPUTED_VALUE"""),"A")</f>
        <v>A</v>
      </c>
      <c r="V34" s="1" t="str">
        <f>IFERROR(__xludf.DUMMYFUNCTION("""COMPUTED_VALUE"""),"2")</f>
        <v>2</v>
      </c>
      <c r="W34" s="1" t="str">
        <f>IFERROR(__xludf.DUMMYFUNCTION("""COMPUTED_VALUE"""),"3")</f>
        <v>3</v>
      </c>
      <c r="Y34" s="1">
        <f t="shared" si="2"/>
        <v>1</v>
      </c>
      <c r="Z34" s="1">
        <f t="shared" ref="Z34:AC34" si="34">IF($Y34&lt;&gt;"",COUNTIF($D34:$H34, "=" &amp; T34),"")</f>
        <v>1</v>
      </c>
      <c r="AA34" s="1">
        <f t="shared" si="34"/>
        <v>1</v>
      </c>
      <c r="AB34" s="1">
        <f t="shared" si="34"/>
        <v>1</v>
      </c>
      <c r="AC34" s="1">
        <f t="shared" si="34"/>
        <v>1</v>
      </c>
      <c r="AE34" s="1">
        <f>IFERROR(__xludf.DUMMYFUNCTION("IFERROR(TRANSPOSE(SORT(TRANSPOSE(FILTER(Y34:AC34, Y34:AC34&lt;&gt;0)),1, FALSE)))"),1.0)</f>
        <v>1</v>
      </c>
      <c r="AF34" s="1">
        <f>IFERROR(__xludf.DUMMYFUNCTION("""COMPUTED_VALUE"""),1.0)</f>
        <v>1</v>
      </c>
      <c r="AG34" s="1">
        <f>IFERROR(__xludf.DUMMYFUNCTION("""COMPUTED_VALUE"""),1.0)</f>
        <v>1</v>
      </c>
      <c r="AH34" s="1">
        <f>IFERROR(__xludf.DUMMYFUNCTION("""COMPUTED_VALUE"""),1.0)</f>
        <v>1</v>
      </c>
      <c r="AI34" s="1">
        <f>IFERROR(__xludf.DUMMYFUNCTION("""COMPUTED_VALUE"""),1.0)</f>
        <v>1</v>
      </c>
      <c r="AK34" s="1">
        <v>33.0</v>
      </c>
      <c r="AL34" s="1">
        <v>1.0</v>
      </c>
      <c r="AM34" s="1">
        <v>1.0</v>
      </c>
      <c r="AN34" s="1">
        <v>1.0</v>
      </c>
      <c r="AO34" s="1">
        <v>1.0</v>
      </c>
      <c r="AP34" s="1">
        <v>1.0</v>
      </c>
      <c r="AQ34" s="1">
        <v>4.0</v>
      </c>
      <c r="AR34" s="1">
        <v>8.0</v>
      </c>
      <c r="AS34" s="1">
        <v>5.0</v>
      </c>
      <c r="AT34" s="1">
        <v>7.0</v>
      </c>
      <c r="AU34" s="1">
        <v>6.0</v>
      </c>
      <c r="AV34" s="1">
        <v>48576.0</v>
      </c>
      <c r="AW34" s="1">
        <v>839.0</v>
      </c>
      <c r="AY34" s="1">
        <v>27687.0</v>
      </c>
    </row>
    <row r="35" ht="15.75" customHeight="1">
      <c r="A35" s="2" t="s">
        <v>92</v>
      </c>
      <c r="B35" s="1" t="str">
        <f>IFERROR(__xludf.DUMMYFUNCTION("""COMPUTED_VALUE"""),"J8488")</f>
        <v>J8488</v>
      </c>
      <c r="C35" s="1">
        <f>IFERROR(__xludf.DUMMYFUNCTION("""COMPUTED_VALUE"""),252.0)</f>
        <v>252</v>
      </c>
      <c r="D35" s="1" t="s">
        <v>22</v>
      </c>
      <c r="E35" s="1" t="s">
        <v>30</v>
      </c>
      <c r="F35" s="1" t="s">
        <v>21</v>
      </c>
      <c r="G35" s="1" t="s">
        <v>30</v>
      </c>
      <c r="H35" s="1" t="s">
        <v>30</v>
      </c>
      <c r="M35" s="1">
        <v>11.0</v>
      </c>
      <c r="N35" s="1">
        <v>8.0</v>
      </c>
      <c r="O35" s="1">
        <v>4.0</v>
      </c>
      <c r="P35" s="1">
        <v>8.0</v>
      </c>
      <c r="Q35" s="1">
        <v>8.0</v>
      </c>
      <c r="S35" s="1" t="str">
        <f>IFERROR(__xludf.DUMMYFUNCTION("UNIQUE(D35:H35, TRUE)"),"J")</f>
        <v>J</v>
      </c>
      <c r="T35" s="1" t="str">
        <f>IFERROR(__xludf.DUMMYFUNCTION("""COMPUTED_VALUE"""),"8")</f>
        <v>8</v>
      </c>
      <c r="U35" s="1" t="str">
        <f>IFERROR(__xludf.DUMMYFUNCTION("""COMPUTED_VALUE"""),"4")</f>
        <v>4</v>
      </c>
      <c r="Y35" s="1">
        <f t="shared" si="2"/>
        <v>1</v>
      </c>
      <c r="Z35" s="1">
        <f t="shared" ref="Z35:AC35" si="35">IF($Y35&lt;&gt;"",COUNTIF($D35:$H35, "=" &amp; T35),"")</f>
        <v>3</v>
      </c>
      <c r="AA35" s="1">
        <f t="shared" si="35"/>
        <v>1</v>
      </c>
      <c r="AB35" s="1">
        <f t="shared" si="35"/>
        <v>0</v>
      </c>
      <c r="AC35" s="1">
        <f t="shared" si="35"/>
        <v>0</v>
      </c>
      <c r="AE35" s="1">
        <f>IFERROR(__xludf.DUMMYFUNCTION("IFERROR(TRANSPOSE(SORT(TRANSPOSE(FILTER(Y35:AC35, Y35:AC35&lt;&gt;0)),1, FALSE)))"),3.0)</f>
        <v>3</v>
      </c>
      <c r="AF35" s="1">
        <f>IFERROR(__xludf.DUMMYFUNCTION("""COMPUTED_VALUE"""),1.0)</f>
        <v>1</v>
      </c>
      <c r="AG35" s="1">
        <f>IFERROR(__xludf.DUMMYFUNCTION("""COMPUTED_VALUE"""),1.0)</f>
        <v>1</v>
      </c>
      <c r="AK35" s="1">
        <v>34.0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4.0</v>
      </c>
      <c r="AR35" s="1">
        <v>8.0</v>
      </c>
      <c r="AS35" s="1">
        <v>7.0</v>
      </c>
      <c r="AT35" s="1">
        <v>2.0</v>
      </c>
      <c r="AU35" s="1">
        <v>9.0</v>
      </c>
      <c r="AV35" s="1">
        <v>48729.0</v>
      </c>
      <c r="AW35" s="1">
        <v>267.0</v>
      </c>
      <c r="AY35" s="1">
        <v>9078.0</v>
      </c>
    </row>
    <row r="36" ht="15.75" customHeight="1">
      <c r="A36" s="2" t="s">
        <v>93</v>
      </c>
      <c r="B36" s="1">
        <f>IFERROR(__xludf.DUMMYFUNCTION("""COMPUTED_VALUE"""),55556.0)</f>
        <v>55556</v>
      </c>
      <c r="C36" s="1">
        <f>IFERROR(__xludf.DUMMYFUNCTION("""COMPUTED_VALUE"""),417.0)</f>
        <v>417</v>
      </c>
      <c r="D36" s="1" t="s">
        <v>29</v>
      </c>
      <c r="E36" s="1" t="s">
        <v>29</v>
      </c>
      <c r="F36" s="1" t="s">
        <v>29</v>
      </c>
      <c r="G36" s="1" t="s">
        <v>29</v>
      </c>
      <c r="H36" s="1" t="s">
        <v>40</v>
      </c>
      <c r="M36" s="1">
        <v>5.0</v>
      </c>
      <c r="N36" s="1">
        <v>5.0</v>
      </c>
      <c r="O36" s="1">
        <v>5.0</v>
      </c>
      <c r="P36" s="1">
        <v>5.0</v>
      </c>
      <c r="Q36" s="1">
        <v>6.0</v>
      </c>
      <c r="S36" s="1" t="str">
        <f>IFERROR(__xludf.DUMMYFUNCTION("UNIQUE(D36:H36, TRUE)"),"5")</f>
        <v>5</v>
      </c>
      <c r="T36" s="1" t="str">
        <f>IFERROR(__xludf.DUMMYFUNCTION("""COMPUTED_VALUE"""),"6")</f>
        <v>6</v>
      </c>
      <c r="Y36" s="1">
        <f t="shared" si="2"/>
        <v>4</v>
      </c>
      <c r="Z36" s="1">
        <f t="shared" ref="Z36:AC36" si="36">IF($Y36&lt;&gt;"",COUNTIF($D36:$H36, "=" &amp; T36),"")</f>
        <v>1</v>
      </c>
      <c r="AA36" s="1">
        <f t="shared" si="36"/>
        <v>0</v>
      </c>
      <c r="AB36" s="1">
        <f t="shared" si="36"/>
        <v>0</v>
      </c>
      <c r="AC36" s="1">
        <f t="shared" si="36"/>
        <v>0</v>
      </c>
      <c r="AE36" s="1">
        <f>IFERROR(__xludf.DUMMYFUNCTION("IFERROR(TRANSPOSE(SORT(TRANSPOSE(FILTER(Y36:AC36, Y36:AC36&lt;&gt;0)),1, FALSE)))"),4.0)</f>
        <v>4</v>
      </c>
      <c r="AF36" s="1">
        <f>IFERROR(__xludf.DUMMYFUNCTION("""COMPUTED_VALUE"""),1.0)</f>
        <v>1</v>
      </c>
      <c r="AK36" s="1">
        <v>35.0</v>
      </c>
      <c r="AL36" s="1">
        <v>1.0</v>
      </c>
      <c r="AM36" s="1">
        <v>1.0</v>
      </c>
      <c r="AN36" s="1">
        <v>1.0</v>
      </c>
      <c r="AO36" s="1">
        <v>1.0</v>
      </c>
      <c r="AP36" s="1">
        <v>1.0</v>
      </c>
      <c r="AQ36" s="1">
        <v>4.0</v>
      </c>
      <c r="AR36" s="1">
        <v>8.0</v>
      </c>
      <c r="AS36" s="1">
        <v>14.0</v>
      </c>
      <c r="AT36" s="1">
        <v>7.0</v>
      </c>
      <c r="AU36" s="1">
        <v>9.0</v>
      </c>
      <c r="AV36" s="1" t="s">
        <v>79</v>
      </c>
      <c r="AW36" s="1">
        <v>910.0</v>
      </c>
      <c r="AY36" s="1">
        <v>31850.0</v>
      </c>
    </row>
    <row r="37" ht="15.75" customHeight="1">
      <c r="A37" s="2" t="s">
        <v>94</v>
      </c>
      <c r="B37" s="1" t="str">
        <f>IFERROR(__xludf.DUMMYFUNCTION("""COMPUTED_VALUE"""),"55T8T")</f>
        <v>55T8T</v>
      </c>
      <c r="C37" s="1">
        <f>IFERROR(__xludf.DUMMYFUNCTION("""COMPUTED_VALUE"""),193.0)</f>
        <v>193</v>
      </c>
      <c r="D37" s="1" t="s">
        <v>29</v>
      </c>
      <c r="E37" s="1" t="s">
        <v>29</v>
      </c>
      <c r="F37" s="1" t="s">
        <v>45</v>
      </c>
      <c r="G37" s="1" t="s">
        <v>30</v>
      </c>
      <c r="H37" s="1" t="s">
        <v>45</v>
      </c>
      <c r="M37" s="1">
        <v>5.0</v>
      </c>
      <c r="N37" s="1">
        <v>5.0</v>
      </c>
      <c r="O37" s="1">
        <v>10.0</v>
      </c>
      <c r="P37" s="1">
        <v>8.0</v>
      </c>
      <c r="Q37" s="1">
        <v>10.0</v>
      </c>
      <c r="S37" s="1" t="str">
        <f>IFERROR(__xludf.DUMMYFUNCTION("UNIQUE(D37:H37, TRUE)"),"5")</f>
        <v>5</v>
      </c>
      <c r="T37" s="1" t="str">
        <f>IFERROR(__xludf.DUMMYFUNCTION("""COMPUTED_VALUE"""),"T")</f>
        <v>T</v>
      </c>
      <c r="U37" s="1" t="str">
        <f>IFERROR(__xludf.DUMMYFUNCTION("""COMPUTED_VALUE"""),"8")</f>
        <v>8</v>
      </c>
      <c r="Y37" s="1">
        <f t="shared" si="2"/>
        <v>2</v>
      </c>
      <c r="Z37" s="1">
        <f t="shared" ref="Z37:AC37" si="37">IF($Y37&lt;&gt;"",COUNTIF($D37:$H37, "=" &amp; T37),"")</f>
        <v>2</v>
      </c>
      <c r="AA37" s="1">
        <f t="shared" si="37"/>
        <v>1</v>
      </c>
      <c r="AB37" s="1">
        <f t="shared" si="37"/>
        <v>0</v>
      </c>
      <c r="AC37" s="1">
        <f t="shared" si="37"/>
        <v>0</v>
      </c>
      <c r="AE37" s="1">
        <f>IFERROR(__xludf.DUMMYFUNCTION("IFERROR(TRANSPOSE(SORT(TRANSPOSE(FILTER(Y37:AC37, Y37:AC37&lt;&gt;0)),1, FALSE)))"),2.0)</f>
        <v>2</v>
      </c>
      <c r="AF37" s="1">
        <f>IFERROR(__xludf.DUMMYFUNCTION("""COMPUTED_VALUE"""),2.0)</f>
        <v>2</v>
      </c>
      <c r="AG37" s="1">
        <f>IFERROR(__xludf.DUMMYFUNCTION("""COMPUTED_VALUE"""),1.0)</f>
        <v>1</v>
      </c>
      <c r="AK37" s="1">
        <v>36.0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4.0</v>
      </c>
      <c r="AR37" s="1">
        <v>9.0</v>
      </c>
      <c r="AS37" s="1">
        <v>5.0</v>
      </c>
      <c r="AT37" s="1">
        <v>14.0</v>
      </c>
      <c r="AU37" s="1">
        <v>10.0</v>
      </c>
      <c r="AV37" s="1" t="s">
        <v>81</v>
      </c>
      <c r="AW37" s="1">
        <v>632.0</v>
      </c>
      <c r="AY37" s="1">
        <v>22752.0</v>
      </c>
    </row>
    <row r="38" ht="15.75" customHeight="1">
      <c r="A38" s="2" t="s">
        <v>96</v>
      </c>
      <c r="B38" s="1">
        <f>IFERROR(__xludf.DUMMYFUNCTION("""COMPUTED_VALUE"""),22782.0)</f>
        <v>22782</v>
      </c>
      <c r="C38" s="1">
        <f>IFERROR(__xludf.DUMMYFUNCTION("""COMPUTED_VALUE"""),148.0)</f>
        <v>148</v>
      </c>
      <c r="D38" s="1" t="s">
        <v>24</v>
      </c>
      <c r="E38" s="1" t="s">
        <v>24</v>
      </c>
      <c r="F38" s="1" t="s">
        <v>28</v>
      </c>
      <c r="G38" s="1" t="s">
        <v>30</v>
      </c>
      <c r="H38" s="1" t="s">
        <v>24</v>
      </c>
      <c r="M38" s="1">
        <v>2.0</v>
      </c>
      <c r="N38" s="1">
        <v>2.0</v>
      </c>
      <c r="O38" s="1">
        <v>7.0</v>
      </c>
      <c r="P38" s="1">
        <v>8.0</v>
      </c>
      <c r="Q38" s="1">
        <v>2.0</v>
      </c>
      <c r="S38" s="1" t="str">
        <f>IFERROR(__xludf.DUMMYFUNCTION("UNIQUE(D38:H38, TRUE)"),"2")</f>
        <v>2</v>
      </c>
      <c r="T38" s="1" t="str">
        <f>IFERROR(__xludf.DUMMYFUNCTION("""COMPUTED_VALUE"""),"7")</f>
        <v>7</v>
      </c>
      <c r="U38" s="1" t="str">
        <f>IFERROR(__xludf.DUMMYFUNCTION("""COMPUTED_VALUE"""),"8")</f>
        <v>8</v>
      </c>
      <c r="Y38" s="1">
        <f t="shared" si="2"/>
        <v>3</v>
      </c>
      <c r="Z38" s="1">
        <f t="shared" ref="Z38:AC38" si="38">IF($Y38&lt;&gt;"",COUNTIF($D38:$H38, "=" &amp; T38),"")</f>
        <v>1</v>
      </c>
      <c r="AA38" s="1">
        <f t="shared" si="38"/>
        <v>1</v>
      </c>
      <c r="AB38" s="1">
        <f t="shared" si="38"/>
        <v>0</v>
      </c>
      <c r="AC38" s="1">
        <f t="shared" si="38"/>
        <v>0</v>
      </c>
      <c r="AE38" s="1">
        <f>IFERROR(__xludf.DUMMYFUNCTION("IFERROR(TRANSPOSE(SORT(TRANSPOSE(FILTER(Y38:AC38, Y38:AC38&lt;&gt;0)),1, FALSE)))"),3.0)</f>
        <v>3</v>
      </c>
      <c r="AF38" s="1">
        <f>IFERROR(__xludf.DUMMYFUNCTION("""COMPUTED_VALUE"""),1.0)</f>
        <v>1</v>
      </c>
      <c r="AG38" s="1">
        <f>IFERROR(__xludf.DUMMYFUNCTION("""COMPUTED_VALUE"""),1.0)</f>
        <v>1</v>
      </c>
      <c r="AK38" s="1">
        <v>37.0</v>
      </c>
      <c r="AL38" s="1">
        <v>1.0</v>
      </c>
      <c r="AM38" s="1">
        <v>1.0</v>
      </c>
      <c r="AN38" s="1">
        <v>1.0</v>
      </c>
      <c r="AO38" s="1">
        <v>1.0</v>
      </c>
      <c r="AP38" s="1">
        <v>1.0</v>
      </c>
      <c r="AQ38" s="1">
        <v>4.0</v>
      </c>
      <c r="AR38" s="1">
        <v>11.0</v>
      </c>
      <c r="AS38" s="1">
        <v>3.0</v>
      </c>
      <c r="AT38" s="1">
        <v>10.0</v>
      </c>
      <c r="AU38" s="1">
        <v>8.0</v>
      </c>
      <c r="AV38" s="1" t="s">
        <v>370</v>
      </c>
      <c r="AW38" s="1">
        <v>476.0</v>
      </c>
      <c r="AY38" s="1">
        <v>17612.0</v>
      </c>
    </row>
    <row r="39" ht="15.75" customHeight="1">
      <c r="A39" s="2" t="s">
        <v>98</v>
      </c>
      <c r="B39" s="1" t="str">
        <f>IFERROR(__xludf.DUMMYFUNCTION("""COMPUTED_VALUE"""),"2372J")</f>
        <v>2372J</v>
      </c>
      <c r="C39" s="1">
        <f>IFERROR(__xludf.DUMMYFUNCTION("""COMPUTED_VALUE"""),811.0)</f>
        <v>811</v>
      </c>
      <c r="D39" s="1" t="s">
        <v>24</v>
      </c>
      <c r="E39" s="1" t="s">
        <v>31</v>
      </c>
      <c r="F39" s="1" t="s">
        <v>28</v>
      </c>
      <c r="G39" s="1" t="s">
        <v>24</v>
      </c>
      <c r="H39" s="1" t="s">
        <v>22</v>
      </c>
      <c r="M39" s="1">
        <v>2.0</v>
      </c>
      <c r="N39" s="1">
        <v>3.0</v>
      </c>
      <c r="O39" s="1">
        <v>7.0</v>
      </c>
      <c r="P39" s="1">
        <v>2.0</v>
      </c>
      <c r="Q39" s="1">
        <v>11.0</v>
      </c>
      <c r="S39" s="1" t="str">
        <f>IFERROR(__xludf.DUMMYFUNCTION("UNIQUE(D39:H39, TRUE)"),"2")</f>
        <v>2</v>
      </c>
      <c r="T39" s="1" t="str">
        <f>IFERROR(__xludf.DUMMYFUNCTION("""COMPUTED_VALUE"""),"3")</f>
        <v>3</v>
      </c>
      <c r="U39" s="1" t="str">
        <f>IFERROR(__xludf.DUMMYFUNCTION("""COMPUTED_VALUE"""),"7")</f>
        <v>7</v>
      </c>
      <c r="V39" s="1" t="str">
        <f>IFERROR(__xludf.DUMMYFUNCTION("""COMPUTED_VALUE"""),"J")</f>
        <v>J</v>
      </c>
      <c r="Y39" s="1">
        <f t="shared" si="2"/>
        <v>2</v>
      </c>
      <c r="Z39" s="1">
        <f t="shared" ref="Z39:AC39" si="39">IF($Y39&lt;&gt;"",COUNTIF($D39:$H39, "=" &amp; T39),"")</f>
        <v>1</v>
      </c>
      <c r="AA39" s="1">
        <f t="shared" si="39"/>
        <v>1</v>
      </c>
      <c r="AB39" s="1">
        <f t="shared" si="39"/>
        <v>1</v>
      </c>
      <c r="AC39" s="1">
        <f t="shared" si="39"/>
        <v>0</v>
      </c>
      <c r="AE39" s="1">
        <f>IFERROR(__xludf.DUMMYFUNCTION("IFERROR(TRANSPOSE(SORT(TRANSPOSE(FILTER(Y39:AC39, Y39:AC39&lt;&gt;0)),1, FALSE)))"),2.0)</f>
        <v>2</v>
      </c>
      <c r="AF39" s="1">
        <f>IFERROR(__xludf.DUMMYFUNCTION("""COMPUTED_VALUE"""),1.0)</f>
        <v>1</v>
      </c>
      <c r="AG39" s="1">
        <f>IFERROR(__xludf.DUMMYFUNCTION("""COMPUTED_VALUE"""),1.0)</f>
        <v>1</v>
      </c>
      <c r="AH39" s="1">
        <f>IFERROR(__xludf.DUMMYFUNCTION("""COMPUTED_VALUE"""),1.0)</f>
        <v>1</v>
      </c>
      <c r="AK39" s="1">
        <v>38.0</v>
      </c>
      <c r="AL39" s="1">
        <v>1.0</v>
      </c>
      <c r="AM39" s="1">
        <v>1.0</v>
      </c>
      <c r="AN39" s="1">
        <v>1.0</v>
      </c>
      <c r="AO39" s="1">
        <v>1.0</v>
      </c>
      <c r="AP39" s="1">
        <v>1.0</v>
      </c>
      <c r="AQ39" s="1">
        <v>4.0</v>
      </c>
      <c r="AR39" s="1">
        <v>12.0</v>
      </c>
      <c r="AS39" s="1">
        <v>6.0</v>
      </c>
      <c r="AT39" s="1">
        <v>14.0</v>
      </c>
      <c r="AU39" s="1">
        <v>5.0</v>
      </c>
      <c r="AV39" s="1" t="s">
        <v>83</v>
      </c>
      <c r="AW39" s="1">
        <v>663.0</v>
      </c>
      <c r="AY39" s="1">
        <v>25194.0</v>
      </c>
    </row>
    <row r="40" ht="15.75" customHeight="1">
      <c r="A40" s="2" t="s">
        <v>100</v>
      </c>
      <c r="B40" s="1" t="str">
        <f>IFERROR(__xludf.DUMMYFUNCTION("""COMPUTED_VALUE"""),"J4K72")</f>
        <v>J4K72</v>
      </c>
      <c r="C40" s="1">
        <f>IFERROR(__xludf.DUMMYFUNCTION("""COMPUTED_VALUE"""),114.0)</f>
        <v>114</v>
      </c>
      <c r="D40" s="1" t="s">
        <v>22</v>
      </c>
      <c r="E40" s="1" t="s">
        <v>21</v>
      </c>
      <c r="F40" s="1" t="s">
        <v>38</v>
      </c>
      <c r="G40" s="1" t="s">
        <v>28</v>
      </c>
      <c r="H40" s="1" t="s">
        <v>24</v>
      </c>
      <c r="M40" s="1">
        <v>11.0</v>
      </c>
      <c r="N40" s="1">
        <v>4.0</v>
      </c>
      <c r="O40" s="1">
        <v>13.0</v>
      </c>
      <c r="P40" s="1">
        <v>7.0</v>
      </c>
      <c r="Q40" s="1">
        <v>2.0</v>
      </c>
      <c r="S40" s="1" t="str">
        <f>IFERROR(__xludf.DUMMYFUNCTION("UNIQUE(D40:H40, TRUE)"),"J")</f>
        <v>J</v>
      </c>
      <c r="T40" s="1" t="str">
        <f>IFERROR(__xludf.DUMMYFUNCTION("""COMPUTED_VALUE"""),"4")</f>
        <v>4</v>
      </c>
      <c r="U40" s="1" t="str">
        <f>IFERROR(__xludf.DUMMYFUNCTION("""COMPUTED_VALUE"""),"K")</f>
        <v>K</v>
      </c>
      <c r="V40" s="1" t="str">
        <f>IFERROR(__xludf.DUMMYFUNCTION("""COMPUTED_VALUE"""),"7")</f>
        <v>7</v>
      </c>
      <c r="W40" s="1" t="str">
        <f>IFERROR(__xludf.DUMMYFUNCTION("""COMPUTED_VALUE"""),"2")</f>
        <v>2</v>
      </c>
      <c r="Y40" s="1">
        <f t="shared" si="2"/>
        <v>1</v>
      </c>
      <c r="Z40" s="1">
        <f t="shared" ref="Z40:AC40" si="40">IF($Y40&lt;&gt;"",COUNTIF($D40:$H40, "=" &amp; T40),"")</f>
        <v>1</v>
      </c>
      <c r="AA40" s="1">
        <f t="shared" si="40"/>
        <v>1</v>
      </c>
      <c r="AB40" s="1">
        <f t="shared" si="40"/>
        <v>1</v>
      </c>
      <c r="AC40" s="1">
        <f t="shared" si="40"/>
        <v>1</v>
      </c>
      <c r="AE40" s="1">
        <f>IFERROR(__xludf.DUMMYFUNCTION("IFERROR(TRANSPOSE(SORT(TRANSPOSE(FILTER(Y40:AC40, Y40:AC40&lt;&gt;0)),1, FALSE)))"),1.0)</f>
        <v>1</v>
      </c>
      <c r="AF40" s="1">
        <f>IFERROR(__xludf.DUMMYFUNCTION("""COMPUTED_VALUE"""),1.0)</f>
        <v>1</v>
      </c>
      <c r="AG40" s="1">
        <f>IFERROR(__xludf.DUMMYFUNCTION("""COMPUTED_VALUE"""),1.0)</f>
        <v>1</v>
      </c>
      <c r="AH40" s="1">
        <f>IFERROR(__xludf.DUMMYFUNCTION("""COMPUTED_VALUE"""),1.0)</f>
        <v>1</v>
      </c>
      <c r="AI40" s="1">
        <f>IFERROR(__xludf.DUMMYFUNCTION("""COMPUTED_VALUE"""),1.0)</f>
        <v>1</v>
      </c>
      <c r="AK40" s="1">
        <v>39.0</v>
      </c>
      <c r="AL40" s="1">
        <v>1.0</v>
      </c>
      <c r="AM40" s="1">
        <v>1.0</v>
      </c>
      <c r="AN40" s="1">
        <v>1.0</v>
      </c>
      <c r="AO40" s="1">
        <v>1.0</v>
      </c>
      <c r="AP40" s="1">
        <v>1.0</v>
      </c>
      <c r="AQ40" s="1">
        <v>4.0</v>
      </c>
      <c r="AR40" s="1">
        <v>13.0</v>
      </c>
      <c r="AS40" s="1">
        <v>5.0</v>
      </c>
      <c r="AT40" s="1">
        <v>3.0</v>
      </c>
      <c r="AU40" s="1">
        <v>9.0</v>
      </c>
      <c r="AV40" s="1" t="s">
        <v>85</v>
      </c>
      <c r="AW40" s="1">
        <v>968.0</v>
      </c>
      <c r="AY40" s="1">
        <v>37752.0</v>
      </c>
    </row>
    <row r="41" ht="15.75" customHeight="1">
      <c r="A41" s="2" t="s">
        <v>102</v>
      </c>
      <c r="B41" s="1" t="str">
        <f>IFERROR(__xludf.DUMMYFUNCTION("""COMPUTED_VALUE"""),"9Q4KK")</f>
        <v>9Q4KK</v>
      </c>
      <c r="C41" s="1">
        <f>IFERROR(__xludf.DUMMYFUNCTION("""COMPUTED_VALUE"""),303.0)</f>
        <v>303</v>
      </c>
      <c r="D41" s="1" t="s">
        <v>23</v>
      </c>
      <c r="E41" s="1" t="s">
        <v>20</v>
      </c>
      <c r="F41" s="1" t="s">
        <v>21</v>
      </c>
      <c r="G41" s="1" t="s">
        <v>38</v>
      </c>
      <c r="H41" s="1" t="s">
        <v>38</v>
      </c>
      <c r="M41" s="1">
        <v>9.0</v>
      </c>
      <c r="N41" s="1">
        <v>12.0</v>
      </c>
      <c r="O41" s="1">
        <v>4.0</v>
      </c>
      <c r="P41" s="1">
        <v>13.0</v>
      </c>
      <c r="Q41" s="1">
        <v>13.0</v>
      </c>
      <c r="S41" s="1" t="str">
        <f>IFERROR(__xludf.DUMMYFUNCTION("UNIQUE(D41:H41, TRUE)"),"9")</f>
        <v>9</v>
      </c>
      <c r="T41" s="1" t="str">
        <f>IFERROR(__xludf.DUMMYFUNCTION("""COMPUTED_VALUE"""),"Q")</f>
        <v>Q</v>
      </c>
      <c r="U41" s="1" t="str">
        <f>IFERROR(__xludf.DUMMYFUNCTION("""COMPUTED_VALUE"""),"4")</f>
        <v>4</v>
      </c>
      <c r="V41" s="1" t="str">
        <f>IFERROR(__xludf.DUMMYFUNCTION("""COMPUTED_VALUE"""),"K")</f>
        <v>K</v>
      </c>
      <c r="Y41" s="1">
        <f t="shared" si="2"/>
        <v>1</v>
      </c>
      <c r="Z41" s="1">
        <f t="shared" ref="Z41:AC41" si="41">IF($Y41&lt;&gt;"",COUNTIF($D41:$H41, "=" &amp; T41),"")</f>
        <v>1</v>
      </c>
      <c r="AA41" s="1">
        <f t="shared" si="41"/>
        <v>1</v>
      </c>
      <c r="AB41" s="1">
        <f t="shared" si="41"/>
        <v>2</v>
      </c>
      <c r="AC41" s="1">
        <f t="shared" si="41"/>
        <v>0</v>
      </c>
      <c r="AE41" s="1">
        <f>IFERROR(__xludf.DUMMYFUNCTION("IFERROR(TRANSPOSE(SORT(TRANSPOSE(FILTER(Y41:AC41, Y41:AC41&lt;&gt;0)),1, FALSE)))"),2.0)</f>
        <v>2</v>
      </c>
      <c r="AF41" s="1">
        <f>IFERROR(__xludf.DUMMYFUNCTION("""COMPUTED_VALUE"""),1.0)</f>
        <v>1</v>
      </c>
      <c r="AG41" s="1">
        <f>IFERROR(__xludf.DUMMYFUNCTION("""COMPUTED_VALUE"""),1.0)</f>
        <v>1</v>
      </c>
      <c r="AH41" s="1">
        <f>IFERROR(__xludf.DUMMYFUNCTION("""COMPUTED_VALUE"""),1.0)</f>
        <v>1</v>
      </c>
      <c r="AK41" s="1">
        <v>40.0</v>
      </c>
      <c r="AL41" s="1">
        <v>1.0</v>
      </c>
      <c r="AM41" s="1">
        <v>1.0</v>
      </c>
      <c r="AN41" s="1">
        <v>1.0</v>
      </c>
      <c r="AO41" s="1">
        <v>1.0</v>
      </c>
      <c r="AP41" s="1">
        <v>1.0</v>
      </c>
      <c r="AQ41" s="1">
        <v>4.0</v>
      </c>
      <c r="AR41" s="1">
        <v>13.0</v>
      </c>
      <c r="AS41" s="1">
        <v>12.0</v>
      </c>
      <c r="AT41" s="1">
        <v>14.0</v>
      </c>
      <c r="AU41" s="1">
        <v>3.0</v>
      </c>
      <c r="AV41" s="1" t="s">
        <v>87</v>
      </c>
      <c r="AW41" s="1">
        <v>850.0</v>
      </c>
      <c r="AY41" s="1">
        <v>34000.0</v>
      </c>
    </row>
    <row r="42" ht="15.75" customHeight="1">
      <c r="A42" s="2" t="s">
        <v>104</v>
      </c>
      <c r="B42" s="1" t="str">
        <f>IFERROR(__xludf.DUMMYFUNCTION("""COMPUTED_VALUE"""),"4J2J2")</f>
        <v>4J2J2</v>
      </c>
      <c r="C42" s="1">
        <f>IFERROR(__xludf.DUMMYFUNCTION("""COMPUTED_VALUE"""),388.0)</f>
        <v>388</v>
      </c>
      <c r="D42" s="1" t="s">
        <v>21</v>
      </c>
      <c r="E42" s="1" t="s">
        <v>22</v>
      </c>
      <c r="F42" s="1" t="s">
        <v>24</v>
      </c>
      <c r="G42" s="1" t="s">
        <v>22</v>
      </c>
      <c r="H42" s="1" t="s">
        <v>24</v>
      </c>
      <c r="M42" s="1">
        <v>4.0</v>
      </c>
      <c r="N42" s="1">
        <v>11.0</v>
      </c>
      <c r="O42" s="1">
        <v>2.0</v>
      </c>
      <c r="P42" s="1">
        <v>11.0</v>
      </c>
      <c r="Q42" s="1">
        <v>2.0</v>
      </c>
      <c r="S42" s="1" t="str">
        <f>IFERROR(__xludf.DUMMYFUNCTION("UNIQUE(D42:H42, TRUE)"),"4")</f>
        <v>4</v>
      </c>
      <c r="T42" s="1" t="str">
        <f>IFERROR(__xludf.DUMMYFUNCTION("""COMPUTED_VALUE"""),"J")</f>
        <v>J</v>
      </c>
      <c r="U42" s="1" t="str">
        <f>IFERROR(__xludf.DUMMYFUNCTION("""COMPUTED_VALUE"""),"2")</f>
        <v>2</v>
      </c>
      <c r="Y42" s="1">
        <f t="shared" si="2"/>
        <v>1</v>
      </c>
      <c r="Z42" s="1">
        <f t="shared" ref="Z42:AC42" si="42">IF($Y42&lt;&gt;"",COUNTIF($D42:$H42, "=" &amp; T42),"")</f>
        <v>2</v>
      </c>
      <c r="AA42" s="1">
        <f t="shared" si="42"/>
        <v>2</v>
      </c>
      <c r="AB42" s="1">
        <f t="shared" si="42"/>
        <v>0</v>
      </c>
      <c r="AC42" s="1">
        <f t="shared" si="42"/>
        <v>0</v>
      </c>
      <c r="AE42" s="1">
        <f>IFERROR(__xludf.DUMMYFUNCTION("IFERROR(TRANSPOSE(SORT(TRANSPOSE(FILTER(Y42:AC42, Y42:AC42&lt;&gt;0)),1, FALSE)))"),2.0)</f>
        <v>2</v>
      </c>
      <c r="AF42" s="1">
        <f>IFERROR(__xludf.DUMMYFUNCTION("""COMPUTED_VALUE"""),2.0)</f>
        <v>2</v>
      </c>
      <c r="AG42" s="1">
        <f>IFERROR(__xludf.DUMMYFUNCTION("""COMPUTED_VALUE"""),1.0)</f>
        <v>1</v>
      </c>
      <c r="AK42" s="1">
        <v>41.0</v>
      </c>
      <c r="AL42" s="1">
        <v>1.0</v>
      </c>
      <c r="AM42" s="1">
        <v>1.0</v>
      </c>
      <c r="AN42" s="1">
        <v>1.0</v>
      </c>
      <c r="AO42" s="1">
        <v>1.0</v>
      </c>
      <c r="AP42" s="1">
        <v>1.0</v>
      </c>
      <c r="AQ42" s="1">
        <v>4.0</v>
      </c>
      <c r="AR42" s="1">
        <v>14.0</v>
      </c>
      <c r="AS42" s="1">
        <v>5.0</v>
      </c>
      <c r="AT42" s="1">
        <v>9.0</v>
      </c>
      <c r="AU42" s="1">
        <v>8.0</v>
      </c>
      <c r="AV42" s="1" t="s">
        <v>89</v>
      </c>
      <c r="AW42" s="1">
        <v>253.0</v>
      </c>
      <c r="AY42" s="1">
        <v>10373.0</v>
      </c>
    </row>
    <row r="43" ht="15.75" customHeight="1">
      <c r="A43" s="2" t="s">
        <v>106</v>
      </c>
      <c r="B43" s="1" t="str">
        <f>IFERROR(__xludf.DUMMYFUNCTION("""COMPUTED_VALUE"""),"6AJ9Q")</f>
        <v>6AJ9Q</v>
      </c>
      <c r="C43" s="1">
        <f>IFERROR(__xludf.DUMMYFUNCTION("""COMPUTED_VALUE"""),965.0)</f>
        <v>965</v>
      </c>
      <c r="D43" s="1" t="s">
        <v>40</v>
      </c>
      <c r="E43" s="1" t="s">
        <v>39</v>
      </c>
      <c r="F43" s="1" t="s">
        <v>22</v>
      </c>
      <c r="G43" s="1" t="s">
        <v>23</v>
      </c>
      <c r="H43" s="1" t="s">
        <v>20</v>
      </c>
      <c r="M43" s="1">
        <v>6.0</v>
      </c>
      <c r="N43" s="1">
        <v>14.0</v>
      </c>
      <c r="O43" s="1">
        <v>11.0</v>
      </c>
      <c r="P43" s="1">
        <v>9.0</v>
      </c>
      <c r="Q43" s="1">
        <v>12.0</v>
      </c>
      <c r="S43" s="1" t="str">
        <f>IFERROR(__xludf.DUMMYFUNCTION("UNIQUE(D43:H43, TRUE)"),"6")</f>
        <v>6</v>
      </c>
      <c r="T43" s="1" t="str">
        <f>IFERROR(__xludf.DUMMYFUNCTION("""COMPUTED_VALUE"""),"A")</f>
        <v>A</v>
      </c>
      <c r="U43" s="1" t="str">
        <f>IFERROR(__xludf.DUMMYFUNCTION("""COMPUTED_VALUE"""),"J")</f>
        <v>J</v>
      </c>
      <c r="V43" s="1" t="str">
        <f>IFERROR(__xludf.DUMMYFUNCTION("""COMPUTED_VALUE"""),"9")</f>
        <v>9</v>
      </c>
      <c r="W43" s="1" t="str">
        <f>IFERROR(__xludf.DUMMYFUNCTION("""COMPUTED_VALUE"""),"Q")</f>
        <v>Q</v>
      </c>
      <c r="Y43" s="1">
        <f t="shared" si="2"/>
        <v>1</v>
      </c>
      <c r="Z43" s="1">
        <f t="shared" ref="Z43:AC43" si="43">IF($Y43&lt;&gt;"",COUNTIF($D43:$H43, "=" &amp; T43),"")</f>
        <v>1</v>
      </c>
      <c r="AA43" s="1">
        <f t="shared" si="43"/>
        <v>1</v>
      </c>
      <c r="AB43" s="1">
        <f t="shared" si="43"/>
        <v>1</v>
      </c>
      <c r="AC43" s="1">
        <f t="shared" si="43"/>
        <v>1</v>
      </c>
      <c r="AE43" s="1">
        <f>IFERROR(__xludf.DUMMYFUNCTION("IFERROR(TRANSPOSE(SORT(TRANSPOSE(FILTER(Y43:AC43, Y43:AC43&lt;&gt;0)),1, FALSE)))"),1.0)</f>
        <v>1</v>
      </c>
      <c r="AF43" s="1">
        <f>IFERROR(__xludf.DUMMYFUNCTION("""COMPUTED_VALUE"""),1.0)</f>
        <v>1</v>
      </c>
      <c r="AG43" s="1">
        <f>IFERROR(__xludf.DUMMYFUNCTION("""COMPUTED_VALUE"""),1.0)</f>
        <v>1</v>
      </c>
      <c r="AH43" s="1">
        <f>IFERROR(__xludf.DUMMYFUNCTION("""COMPUTED_VALUE"""),1.0)</f>
        <v>1</v>
      </c>
      <c r="AI43" s="1">
        <f>IFERROR(__xludf.DUMMYFUNCTION("""COMPUTED_VALUE"""),1.0)</f>
        <v>1</v>
      </c>
      <c r="AK43" s="1">
        <v>42.0</v>
      </c>
      <c r="AL43" s="1">
        <v>1.0</v>
      </c>
      <c r="AM43" s="1">
        <v>1.0</v>
      </c>
      <c r="AN43" s="1">
        <v>1.0</v>
      </c>
      <c r="AO43" s="1">
        <v>1.0</v>
      </c>
      <c r="AP43" s="1">
        <v>1.0</v>
      </c>
      <c r="AQ43" s="1">
        <v>4.0</v>
      </c>
      <c r="AR43" s="1">
        <v>14.0</v>
      </c>
      <c r="AS43" s="1">
        <v>11.0</v>
      </c>
      <c r="AT43" s="1">
        <v>13.0</v>
      </c>
      <c r="AU43" s="1">
        <v>2.0</v>
      </c>
      <c r="AV43" s="1" t="s">
        <v>383</v>
      </c>
      <c r="AW43" s="1">
        <v>958.0</v>
      </c>
      <c r="AY43" s="1">
        <v>40236.0</v>
      </c>
    </row>
    <row r="44" ht="15.75" customHeight="1">
      <c r="A44" s="2" t="s">
        <v>108</v>
      </c>
      <c r="B44" s="1">
        <f>IFERROR(__xludf.DUMMYFUNCTION("""COMPUTED_VALUE"""),45335.0)</f>
        <v>45335</v>
      </c>
      <c r="C44" s="1">
        <f>IFERROR(__xludf.DUMMYFUNCTION("""COMPUTED_VALUE"""),952.0)</f>
        <v>952</v>
      </c>
      <c r="D44" s="1" t="s">
        <v>21</v>
      </c>
      <c r="E44" s="1" t="s">
        <v>29</v>
      </c>
      <c r="F44" s="1" t="s">
        <v>31</v>
      </c>
      <c r="G44" s="1" t="s">
        <v>31</v>
      </c>
      <c r="H44" s="1" t="s">
        <v>29</v>
      </c>
      <c r="M44" s="1">
        <v>4.0</v>
      </c>
      <c r="N44" s="1">
        <v>5.0</v>
      </c>
      <c r="O44" s="1">
        <v>3.0</v>
      </c>
      <c r="P44" s="1">
        <v>3.0</v>
      </c>
      <c r="Q44" s="1">
        <v>5.0</v>
      </c>
      <c r="S44" s="1" t="str">
        <f>IFERROR(__xludf.DUMMYFUNCTION("UNIQUE(D44:H44, TRUE)"),"4")</f>
        <v>4</v>
      </c>
      <c r="T44" s="1" t="str">
        <f>IFERROR(__xludf.DUMMYFUNCTION("""COMPUTED_VALUE"""),"5")</f>
        <v>5</v>
      </c>
      <c r="U44" s="1" t="str">
        <f>IFERROR(__xludf.DUMMYFUNCTION("""COMPUTED_VALUE"""),"3")</f>
        <v>3</v>
      </c>
      <c r="Y44" s="1">
        <f t="shared" si="2"/>
        <v>1</v>
      </c>
      <c r="Z44" s="1">
        <f t="shared" ref="Z44:AC44" si="44">IF($Y44&lt;&gt;"",COUNTIF($D44:$H44, "=" &amp; T44),"")</f>
        <v>2</v>
      </c>
      <c r="AA44" s="1">
        <f t="shared" si="44"/>
        <v>2</v>
      </c>
      <c r="AB44" s="1">
        <f t="shared" si="44"/>
        <v>0</v>
      </c>
      <c r="AC44" s="1">
        <f t="shared" si="44"/>
        <v>0</v>
      </c>
      <c r="AE44" s="1">
        <f>IFERROR(__xludf.DUMMYFUNCTION("IFERROR(TRANSPOSE(SORT(TRANSPOSE(FILTER(Y44:AC44, Y44:AC44&lt;&gt;0)),1, FALSE)))"),2.0)</f>
        <v>2</v>
      </c>
      <c r="AF44" s="1">
        <f>IFERROR(__xludf.DUMMYFUNCTION("""COMPUTED_VALUE"""),2.0)</f>
        <v>2</v>
      </c>
      <c r="AG44" s="1">
        <f>IFERROR(__xludf.DUMMYFUNCTION("""COMPUTED_VALUE"""),1.0)</f>
        <v>1</v>
      </c>
      <c r="AK44" s="1">
        <v>43.0</v>
      </c>
      <c r="AL44" s="1">
        <v>1.0</v>
      </c>
      <c r="AM44" s="1">
        <v>1.0</v>
      </c>
      <c r="AN44" s="1">
        <v>1.0</v>
      </c>
      <c r="AO44" s="1">
        <v>1.0</v>
      </c>
      <c r="AP44" s="1">
        <v>1.0</v>
      </c>
      <c r="AQ44" s="1">
        <v>5.0</v>
      </c>
      <c r="AR44" s="1">
        <v>9.0</v>
      </c>
      <c r="AS44" s="1">
        <v>3.0</v>
      </c>
      <c r="AT44" s="1">
        <v>2.0</v>
      </c>
      <c r="AU44" s="1">
        <v>13.0</v>
      </c>
      <c r="AV44" s="1" t="s">
        <v>91</v>
      </c>
      <c r="AW44" s="1">
        <v>349.0</v>
      </c>
      <c r="AY44" s="1">
        <v>15007.0</v>
      </c>
    </row>
    <row r="45" ht="15.75" customHeight="1">
      <c r="A45" s="2" t="s">
        <v>110</v>
      </c>
      <c r="B45" s="1" t="str">
        <f>IFERROR(__xludf.DUMMYFUNCTION("""COMPUTED_VALUE"""),"982T3")</f>
        <v>982T3</v>
      </c>
      <c r="C45" s="1">
        <f>IFERROR(__xludf.DUMMYFUNCTION("""COMPUTED_VALUE"""),184.0)</f>
        <v>184</v>
      </c>
      <c r="D45" s="1" t="s">
        <v>23</v>
      </c>
      <c r="E45" s="1" t="s">
        <v>30</v>
      </c>
      <c r="F45" s="1" t="s">
        <v>24</v>
      </c>
      <c r="G45" s="1" t="s">
        <v>45</v>
      </c>
      <c r="H45" s="1" t="s">
        <v>31</v>
      </c>
      <c r="M45" s="1">
        <v>9.0</v>
      </c>
      <c r="N45" s="1">
        <v>8.0</v>
      </c>
      <c r="O45" s="1">
        <v>2.0</v>
      </c>
      <c r="P45" s="1">
        <v>10.0</v>
      </c>
      <c r="Q45" s="1">
        <v>3.0</v>
      </c>
      <c r="S45" s="1" t="str">
        <f>IFERROR(__xludf.DUMMYFUNCTION("UNIQUE(D45:H45, TRUE)"),"9")</f>
        <v>9</v>
      </c>
      <c r="T45" s="1" t="str">
        <f>IFERROR(__xludf.DUMMYFUNCTION("""COMPUTED_VALUE"""),"8")</f>
        <v>8</v>
      </c>
      <c r="U45" s="1" t="str">
        <f>IFERROR(__xludf.DUMMYFUNCTION("""COMPUTED_VALUE"""),"2")</f>
        <v>2</v>
      </c>
      <c r="V45" s="1" t="str">
        <f>IFERROR(__xludf.DUMMYFUNCTION("""COMPUTED_VALUE"""),"T")</f>
        <v>T</v>
      </c>
      <c r="W45" s="1" t="str">
        <f>IFERROR(__xludf.DUMMYFUNCTION("""COMPUTED_VALUE"""),"3")</f>
        <v>3</v>
      </c>
      <c r="Y45" s="1">
        <f t="shared" si="2"/>
        <v>1</v>
      </c>
      <c r="Z45" s="1">
        <f t="shared" ref="Z45:AC45" si="45">IF($Y45&lt;&gt;"",COUNTIF($D45:$H45, "=" &amp; T45),"")</f>
        <v>1</v>
      </c>
      <c r="AA45" s="1">
        <f t="shared" si="45"/>
        <v>1</v>
      </c>
      <c r="AB45" s="1">
        <f t="shared" si="45"/>
        <v>1</v>
      </c>
      <c r="AC45" s="1">
        <f t="shared" si="45"/>
        <v>1</v>
      </c>
      <c r="AE45" s="1">
        <f>IFERROR(__xludf.DUMMYFUNCTION("IFERROR(TRANSPOSE(SORT(TRANSPOSE(FILTER(Y45:AC45, Y45:AC45&lt;&gt;0)),1, FALSE)))"),1.0)</f>
        <v>1</v>
      </c>
      <c r="AF45" s="1">
        <f>IFERROR(__xludf.DUMMYFUNCTION("""COMPUTED_VALUE"""),1.0)</f>
        <v>1</v>
      </c>
      <c r="AG45" s="1">
        <f>IFERROR(__xludf.DUMMYFUNCTION("""COMPUTED_VALUE"""),1.0)</f>
        <v>1</v>
      </c>
      <c r="AH45" s="1">
        <f>IFERROR(__xludf.DUMMYFUNCTION("""COMPUTED_VALUE"""),1.0)</f>
        <v>1</v>
      </c>
      <c r="AI45" s="1">
        <f>IFERROR(__xludf.DUMMYFUNCTION("""COMPUTED_VALUE"""),1.0)</f>
        <v>1</v>
      </c>
      <c r="AK45" s="1">
        <v>44.0</v>
      </c>
      <c r="AL45" s="1">
        <v>1.0</v>
      </c>
      <c r="AM45" s="1">
        <v>1.0</v>
      </c>
      <c r="AN45" s="1">
        <v>1.0</v>
      </c>
      <c r="AO45" s="1">
        <v>1.0</v>
      </c>
      <c r="AP45" s="1">
        <v>1.0</v>
      </c>
      <c r="AQ45" s="1">
        <v>5.0</v>
      </c>
      <c r="AR45" s="1">
        <v>9.0</v>
      </c>
      <c r="AS45" s="1">
        <v>4.0</v>
      </c>
      <c r="AT45" s="1">
        <v>3.0</v>
      </c>
      <c r="AU45" s="1">
        <v>6.0</v>
      </c>
      <c r="AV45" s="1">
        <v>59436.0</v>
      </c>
      <c r="AW45" s="1">
        <v>42.0</v>
      </c>
      <c r="AY45" s="1">
        <v>1848.0</v>
      </c>
    </row>
    <row r="46" ht="15.75" customHeight="1">
      <c r="A46" s="2" t="s">
        <v>112</v>
      </c>
      <c r="B46" s="1" t="str">
        <f>IFERROR(__xludf.DUMMYFUNCTION("""COMPUTED_VALUE"""),"55Q5Q")</f>
        <v>55Q5Q</v>
      </c>
      <c r="C46" s="1">
        <f>IFERROR(__xludf.DUMMYFUNCTION("""COMPUTED_VALUE"""),762.0)</f>
        <v>762</v>
      </c>
      <c r="D46" s="1" t="s">
        <v>29</v>
      </c>
      <c r="E46" s="1" t="s">
        <v>29</v>
      </c>
      <c r="F46" s="1" t="s">
        <v>20</v>
      </c>
      <c r="G46" s="1" t="s">
        <v>29</v>
      </c>
      <c r="H46" s="1" t="s">
        <v>20</v>
      </c>
      <c r="M46" s="1">
        <v>5.0</v>
      </c>
      <c r="N46" s="1">
        <v>5.0</v>
      </c>
      <c r="O46" s="1">
        <v>12.0</v>
      </c>
      <c r="P46" s="1">
        <v>5.0</v>
      </c>
      <c r="Q46" s="1">
        <v>12.0</v>
      </c>
      <c r="S46" s="1" t="str">
        <f>IFERROR(__xludf.DUMMYFUNCTION("UNIQUE(D46:H46, TRUE)"),"5")</f>
        <v>5</v>
      </c>
      <c r="T46" s="1" t="str">
        <f>IFERROR(__xludf.DUMMYFUNCTION("""COMPUTED_VALUE"""),"Q")</f>
        <v>Q</v>
      </c>
      <c r="Y46" s="1">
        <f t="shared" si="2"/>
        <v>3</v>
      </c>
      <c r="Z46" s="1">
        <f t="shared" ref="Z46:AC46" si="46">IF($Y46&lt;&gt;"",COUNTIF($D46:$H46, "=" &amp; T46),"")</f>
        <v>2</v>
      </c>
      <c r="AA46" s="1">
        <f t="shared" si="46"/>
        <v>0</v>
      </c>
      <c r="AB46" s="1">
        <f t="shared" si="46"/>
        <v>0</v>
      </c>
      <c r="AC46" s="1">
        <f t="shared" si="46"/>
        <v>0</v>
      </c>
      <c r="AE46" s="1">
        <f>IFERROR(__xludf.DUMMYFUNCTION("IFERROR(TRANSPOSE(SORT(TRANSPOSE(FILTER(Y46:AC46, Y46:AC46&lt;&gt;0)),1, FALSE)))"),3.0)</f>
        <v>3</v>
      </c>
      <c r="AF46" s="1">
        <f>IFERROR(__xludf.DUMMYFUNCTION("""COMPUTED_VALUE"""),2.0)</f>
        <v>2</v>
      </c>
      <c r="AK46" s="1">
        <v>45.0</v>
      </c>
      <c r="AL46" s="1">
        <v>1.0</v>
      </c>
      <c r="AM46" s="1">
        <v>1.0</v>
      </c>
      <c r="AN46" s="1">
        <v>1.0</v>
      </c>
      <c r="AO46" s="1">
        <v>1.0</v>
      </c>
      <c r="AP46" s="1">
        <v>1.0</v>
      </c>
      <c r="AQ46" s="1">
        <v>5.0</v>
      </c>
      <c r="AR46" s="1">
        <v>9.0</v>
      </c>
      <c r="AS46" s="1">
        <v>6.0</v>
      </c>
      <c r="AT46" s="1">
        <v>4.0</v>
      </c>
      <c r="AU46" s="1">
        <v>7.0</v>
      </c>
      <c r="AV46" s="1">
        <v>59647.0</v>
      </c>
      <c r="AW46" s="1">
        <v>682.0</v>
      </c>
      <c r="AY46" s="1">
        <v>30690.0</v>
      </c>
    </row>
    <row r="47" ht="15.75" customHeight="1">
      <c r="A47" s="2" t="s">
        <v>114</v>
      </c>
      <c r="B47" s="1" t="str">
        <f>IFERROR(__xludf.DUMMYFUNCTION("""COMPUTED_VALUE"""),"TK572")</f>
        <v>TK572</v>
      </c>
      <c r="C47" s="1">
        <f>IFERROR(__xludf.DUMMYFUNCTION("""COMPUTED_VALUE"""),972.0)</f>
        <v>972</v>
      </c>
      <c r="D47" s="1" t="s">
        <v>45</v>
      </c>
      <c r="E47" s="1" t="s">
        <v>38</v>
      </c>
      <c r="F47" s="1" t="s">
        <v>29</v>
      </c>
      <c r="G47" s="1" t="s">
        <v>28</v>
      </c>
      <c r="H47" s="1" t="s">
        <v>24</v>
      </c>
      <c r="M47" s="1">
        <v>10.0</v>
      </c>
      <c r="N47" s="1">
        <v>13.0</v>
      </c>
      <c r="O47" s="1">
        <v>5.0</v>
      </c>
      <c r="P47" s="1">
        <v>7.0</v>
      </c>
      <c r="Q47" s="1">
        <v>2.0</v>
      </c>
      <c r="S47" s="1" t="str">
        <f>IFERROR(__xludf.DUMMYFUNCTION("UNIQUE(D47:H47, TRUE)"),"T")</f>
        <v>T</v>
      </c>
      <c r="T47" s="1" t="str">
        <f>IFERROR(__xludf.DUMMYFUNCTION("""COMPUTED_VALUE"""),"K")</f>
        <v>K</v>
      </c>
      <c r="U47" s="1" t="str">
        <f>IFERROR(__xludf.DUMMYFUNCTION("""COMPUTED_VALUE"""),"5")</f>
        <v>5</v>
      </c>
      <c r="V47" s="1" t="str">
        <f>IFERROR(__xludf.DUMMYFUNCTION("""COMPUTED_VALUE"""),"7")</f>
        <v>7</v>
      </c>
      <c r="W47" s="1" t="str">
        <f>IFERROR(__xludf.DUMMYFUNCTION("""COMPUTED_VALUE"""),"2")</f>
        <v>2</v>
      </c>
      <c r="Y47" s="1">
        <f t="shared" si="2"/>
        <v>1</v>
      </c>
      <c r="Z47" s="1">
        <f t="shared" ref="Z47:AC47" si="47">IF($Y47&lt;&gt;"",COUNTIF($D47:$H47, "=" &amp; T47),"")</f>
        <v>1</v>
      </c>
      <c r="AA47" s="1">
        <f t="shared" si="47"/>
        <v>1</v>
      </c>
      <c r="AB47" s="1">
        <f t="shared" si="47"/>
        <v>1</v>
      </c>
      <c r="AC47" s="1">
        <f t="shared" si="47"/>
        <v>1</v>
      </c>
      <c r="AE47" s="1">
        <f>IFERROR(__xludf.DUMMYFUNCTION("IFERROR(TRANSPOSE(SORT(TRANSPOSE(FILTER(Y47:AC47, Y47:AC47&lt;&gt;0)),1, FALSE)))"),1.0)</f>
        <v>1</v>
      </c>
      <c r="AF47" s="1">
        <f>IFERROR(__xludf.DUMMYFUNCTION("""COMPUTED_VALUE"""),1.0)</f>
        <v>1</v>
      </c>
      <c r="AG47" s="1">
        <f>IFERROR(__xludf.DUMMYFUNCTION("""COMPUTED_VALUE"""),1.0)</f>
        <v>1</v>
      </c>
      <c r="AH47" s="1">
        <f>IFERROR(__xludf.DUMMYFUNCTION("""COMPUTED_VALUE"""),1.0)</f>
        <v>1</v>
      </c>
      <c r="AI47" s="1">
        <f>IFERROR(__xludf.DUMMYFUNCTION("""COMPUTED_VALUE"""),1.0)</f>
        <v>1</v>
      </c>
      <c r="AK47" s="1">
        <v>46.0</v>
      </c>
      <c r="AL47" s="1">
        <v>1.0</v>
      </c>
      <c r="AM47" s="1">
        <v>1.0</v>
      </c>
      <c r="AN47" s="1">
        <v>1.0</v>
      </c>
      <c r="AO47" s="1">
        <v>1.0</v>
      </c>
      <c r="AP47" s="1">
        <v>1.0</v>
      </c>
      <c r="AQ47" s="1">
        <v>5.0</v>
      </c>
      <c r="AR47" s="1">
        <v>10.0</v>
      </c>
      <c r="AS47" s="1">
        <v>4.0</v>
      </c>
      <c r="AT47" s="1">
        <v>8.0</v>
      </c>
      <c r="AU47" s="1">
        <v>9.0</v>
      </c>
      <c r="AV47" s="1" t="s">
        <v>95</v>
      </c>
      <c r="AW47" s="1">
        <v>26.0</v>
      </c>
      <c r="AY47" s="1">
        <v>1196.0</v>
      </c>
    </row>
    <row r="48" ht="15.75" customHeight="1">
      <c r="A48" s="2" t="s">
        <v>116</v>
      </c>
      <c r="B48" s="1" t="str">
        <f>IFERROR(__xludf.DUMMYFUNCTION("""COMPUTED_VALUE"""),"T5TT5")</f>
        <v>T5TT5</v>
      </c>
      <c r="C48" s="1">
        <f>IFERROR(__xludf.DUMMYFUNCTION("""COMPUTED_VALUE"""),250.0)</f>
        <v>250</v>
      </c>
      <c r="D48" s="1" t="s">
        <v>45</v>
      </c>
      <c r="E48" s="1" t="s">
        <v>29</v>
      </c>
      <c r="F48" s="1" t="s">
        <v>45</v>
      </c>
      <c r="G48" s="1" t="s">
        <v>45</v>
      </c>
      <c r="H48" s="1" t="s">
        <v>29</v>
      </c>
      <c r="M48" s="1">
        <v>10.0</v>
      </c>
      <c r="N48" s="1">
        <v>5.0</v>
      </c>
      <c r="O48" s="1">
        <v>10.0</v>
      </c>
      <c r="P48" s="1">
        <v>10.0</v>
      </c>
      <c r="Q48" s="1">
        <v>5.0</v>
      </c>
      <c r="S48" s="1" t="str">
        <f>IFERROR(__xludf.DUMMYFUNCTION("UNIQUE(D48:H48, TRUE)"),"T")</f>
        <v>T</v>
      </c>
      <c r="T48" s="1" t="str">
        <f>IFERROR(__xludf.DUMMYFUNCTION("""COMPUTED_VALUE"""),"5")</f>
        <v>5</v>
      </c>
      <c r="Y48" s="1">
        <f t="shared" si="2"/>
        <v>3</v>
      </c>
      <c r="Z48" s="1">
        <f t="shared" ref="Z48:AC48" si="48">IF($Y48&lt;&gt;"",COUNTIF($D48:$H48, "=" &amp; T48),"")</f>
        <v>2</v>
      </c>
      <c r="AA48" s="1">
        <f t="shared" si="48"/>
        <v>0</v>
      </c>
      <c r="AB48" s="1">
        <f t="shared" si="48"/>
        <v>0</v>
      </c>
      <c r="AC48" s="1">
        <f t="shared" si="48"/>
        <v>0</v>
      </c>
      <c r="AE48" s="1">
        <f>IFERROR(__xludf.DUMMYFUNCTION("IFERROR(TRANSPOSE(SORT(TRANSPOSE(FILTER(Y48:AC48, Y48:AC48&lt;&gt;0)),1, FALSE)))"),3.0)</f>
        <v>3</v>
      </c>
      <c r="AF48" s="1">
        <f>IFERROR(__xludf.DUMMYFUNCTION("""COMPUTED_VALUE"""),2.0)</f>
        <v>2</v>
      </c>
      <c r="AK48" s="1">
        <v>47.0</v>
      </c>
      <c r="AL48" s="1">
        <v>1.0</v>
      </c>
      <c r="AM48" s="1">
        <v>1.0</v>
      </c>
      <c r="AN48" s="1">
        <v>1.0</v>
      </c>
      <c r="AO48" s="1">
        <v>1.0</v>
      </c>
      <c r="AP48" s="1">
        <v>1.0</v>
      </c>
      <c r="AQ48" s="1">
        <v>5.0</v>
      </c>
      <c r="AR48" s="1">
        <v>10.0</v>
      </c>
      <c r="AS48" s="1">
        <v>6.0</v>
      </c>
      <c r="AT48" s="1">
        <v>7.0</v>
      </c>
      <c r="AU48" s="1">
        <v>9.0</v>
      </c>
      <c r="AV48" s="1" t="s">
        <v>97</v>
      </c>
      <c r="AW48" s="1">
        <v>511.0</v>
      </c>
      <c r="AY48" s="1">
        <v>24017.0</v>
      </c>
    </row>
    <row r="49" ht="15.75" customHeight="1">
      <c r="A49" s="2" t="s">
        <v>118</v>
      </c>
      <c r="B49" s="1" t="str">
        <f>IFERROR(__xludf.DUMMYFUNCTION("""COMPUTED_VALUE"""),"2Q8Q8")</f>
        <v>2Q8Q8</v>
      </c>
      <c r="C49" s="1">
        <f>IFERROR(__xludf.DUMMYFUNCTION("""COMPUTED_VALUE"""),119.0)</f>
        <v>119</v>
      </c>
      <c r="D49" s="1" t="s">
        <v>24</v>
      </c>
      <c r="E49" s="1" t="s">
        <v>20</v>
      </c>
      <c r="F49" s="1" t="s">
        <v>30</v>
      </c>
      <c r="G49" s="1" t="s">
        <v>20</v>
      </c>
      <c r="H49" s="1" t="s">
        <v>30</v>
      </c>
      <c r="M49" s="1">
        <v>2.0</v>
      </c>
      <c r="N49" s="1">
        <v>12.0</v>
      </c>
      <c r="O49" s="1">
        <v>8.0</v>
      </c>
      <c r="P49" s="1">
        <v>12.0</v>
      </c>
      <c r="Q49" s="1">
        <v>8.0</v>
      </c>
      <c r="S49" s="1" t="str">
        <f>IFERROR(__xludf.DUMMYFUNCTION("UNIQUE(D49:H49, TRUE)"),"2")</f>
        <v>2</v>
      </c>
      <c r="T49" s="1" t="str">
        <f>IFERROR(__xludf.DUMMYFUNCTION("""COMPUTED_VALUE"""),"Q")</f>
        <v>Q</v>
      </c>
      <c r="U49" s="1" t="str">
        <f>IFERROR(__xludf.DUMMYFUNCTION("""COMPUTED_VALUE"""),"8")</f>
        <v>8</v>
      </c>
      <c r="Y49" s="1">
        <f t="shared" si="2"/>
        <v>1</v>
      </c>
      <c r="Z49" s="1">
        <f t="shared" ref="Z49:AC49" si="49">IF($Y49&lt;&gt;"",COUNTIF($D49:$H49, "=" &amp; T49),"")</f>
        <v>2</v>
      </c>
      <c r="AA49" s="1">
        <f t="shared" si="49"/>
        <v>2</v>
      </c>
      <c r="AB49" s="1">
        <f t="shared" si="49"/>
        <v>0</v>
      </c>
      <c r="AC49" s="1">
        <f t="shared" si="49"/>
        <v>0</v>
      </c>
      <c r="AE49" s="1">
        <f>IFERROR(__xludf.DUMMYFUNCTION("IFERROR(TRANSPOSE(SORT(TRANSPOSE(FILTER(Y49:AC49, Y49:AC49&lt;&gt;0)),1, FALSE)))"),2.0)</f>
        <v>2</v>
      </c>
      <c r="AF49" s="1">
        <f>IFERROR(__xludf.DUMMYFUNCTION("""COMPUTED_VALUE"""),2.0)</f>
        <v>2</v>
      </c>
      <c r="AG49" s="1">
        <f>IFERROR(__xludf.DUMMYFUNCTION("""COMPUTED_VALUE"""),1.0)</f>
        <v>1</v>
      </c>
      <c r="AK49" s="1">
        <v>48.0</v>
      </c>
      <c r="AL49" s="1">
        <v>1.0</v>
      </c>
      <c r="AM49" s="1">
        <v>1.0</v>
      </c>
      <c r="AN49" s="1">
        <v>1.0</v>
      </c>
      <c r="AO49" s="1">
        <v>1.0</v>
      </c>
      <c r="AP49" s="1">
        <v>1.0</v>
      </c>
      <c r="AQ49" s="1">
        <v>5.0</v>
      </c>
      <c r="AR49" s="1">
        <v>10.0</v>
      </c>
      <c r="AS49" s="1">
        <v>13.0</v>
      </c>
      <c r="AT49" s="1">
        <v>12.0</v>
      </c>
      <c r="AU49" s="1">
        <v>6.0</v>
      </c>
      <c r="AV49" s="1" t="s">
        <v>99</v>
      </c>
      <c r="AW49" s="1">
        <v>266.0</v>
      </c>
      <c r="AY49" s="1">
        <v>12768.0</v>
      </c>
    </row>
    <row r="50" ht="15.75" customHeight="1">
      <c r="A50" s="2" t="s">
        <v>120</v>
      </c>
      <c r="B50" s="1" t="str">
        <f>IFERROR(__xludf.DUMMYFUNCTION("""COMPUTED_VALUE"""),"AA436")</f>
        <v>AA436</v>
      </c>
      <c r="C50" s="1">
        <f>IFERROR(__xludf.DUMMYFUNCTION("""COMPUTED_VALUE"""),353.0)</f>
        <v>353</v>
      </c>
      <c r="D50" s="1" t="s">
        <v>39</v>
      </c>
      <c r="E50" s="1" t="s">
        <v>39</v>
      </c>
      <c r="F50" s="1" t="s">
        <v>21</v>
      </c>
      <c r="G50" s="1" t="s">
        <v>31</v>
      </c>
      <c r="H50" s="1" t="s">
        <v>40</v>
      </c>
      <c r="M50" s="1">
        <v>14.0</v>
      </c>
      <c r="N50" s="1">
        <v>14.0</v>
      </c>
      <c r="O50" s="1">
        <v>4.0</v>
      </c>
      <c r="P50" s="1">
        <v>3.0</v>
      </c>
      <c r="Q50" s="1">
        <v>6.0</v>
      </c>
      <c r="S50" s="1" t="str">
        <f>IFERROR(__xludf.DUMMYFUNCTION("UNIQUE(D50:H50, TRUE)"),"A")</f>
        <v>A</v>
      </c>
      <c r="T50" s="1" t="str">
        <f>IFERROR(__xludf.DUMMYFUNCTION("""COMPUTED_VALUE"""),"4")</f>
        <v>4</v>
      </c>
      <c r="U50" s="1" t="str">
        <f>IFERROR(__xludf.DUMMYFUNCTION("""COMPUTED_VALUE"""),"3")</f>
        <v>3</v>
      </c>
      <c r="V50" s="1" t="str">
        <f>IFERROR(__xludf.DUMMYFUNCTION("""COMPUTED_VALUE"""),"6")</f>
        <v>6</v>
      </c>
      <c r="Y50" s="1">
        <f t="shared" si="2"/>
        <v>2</v>
      </c>
      <c r="Z50" s="1">
        <f t="shared" ref="Z50:AC50" si="50">IF($Y50&lt;&gt;"",COUNTIF($D50:$H50, "=" &amp; T50),"")</f>
        <v>1</v>
      </c>
      <c r="AA50" s="1">
        <f t="shared" si="50"/>
        <v>1</v>
      </c>
      <c r="AB50" s="1">
        <f t="shared" si="50"/>
        <v>1</v>
      </c>
      <c r="AC50" s="1">
        <f t="shared" si="50"/>
        <v>0</v>
      </c>
      <c r="AE50" s="1">
        <f>IFERROR(__xludf.DUMMYFUNCTION("IFERROR(TRANSPOSE(SORT(TRANSPOSE(FILTER(Y50:AC50, Y50:AC50&lt;&gt;0)),1, FALSE)))"),2.0)</f>
        <v>2</v>
      </c>
      <c r="AF50" s="1">
        <f>IFERROR(__xludf.DUMMYFUNCTION("""COMPUTED_VALUE"""),1.0)</f>
        <v>1</v>
      </c>
      <c r="AG50" s="1">
        <f>IFERROR(__xludf.DUMMYFUNCTION("""COMPUTED_VALUE"""),1.0)</f>
        <v>1</v>
      </c>
      <c r="AH50" s="1">
        <f>IFERROR(__xludf.DUMMYFUNCTION("""COMPUTED_VALUE"""),1.0)</f>
        <v>1</v>
      </c>
      <c r="AK50" s="1">
        <v>49.0</v>
      </c>
      <c r="AL50" s="1">
        <v>1.0</v>
      </c>
      <c r="AM50" s="1">
        <v>1.0</v>
      </c>
      <c r="AN50" s="1">
        <v>1.0</v>
      </c>
      <c r="AO50" s="1">
        <v>1.0</v>
      </c>
      <c r="AP50" s="1">
        <v>1.0</v>
      </c>
      <c r="AQ50" s="1">
        <v>5.0</v>
      </c>
      <c r="AR50" s="1">
        <v>10.0</v>
      </c>
      <c r="AS50" s="1">
        <v>14.0</v>
      </c>
      <c r="AT50" s="1">
        <v>7.0</v>
      </c>
      <c r="AU50" s="1">
        <v>13.0</v>
      </c>
      <c r="AV50" s="1" t="s">
        <v>101</v>
      </c>
      <c r="AW50" s="1">
        <v>162.0</v>
      </c>
      <c r="AY50" s="1">
        <v>7938.0</v>
      </c>
    </row>
    <row r="51" ht="15.75" customHeight="1">
      <c r="A51" s="2" t="s">
        <v>122</v>
      </c>
      <c r="B51" s="1" t="str">
        <f>IFERROR(__xludf.DUMMYFUNCTION("""COMPUTED_VALUE"""),"6KKK5")</f>
        <v>6KKK5</v>
      </c>
      <c r="C51" s="1">
        <f>IFERROR(__xludf.DUMMYFUNCTION("""COMPUTED_VALUE"""),501.0)</f>
        <v>501</v>
      </c>
      <c r="D51" s="1" t="s">
        <v>40</v>
      </c>
      <c r="E51" s="1" t="s">
        <v>38</v>
      </c>
      <c r="F51" s="1" t="s">
        <v>38</v>
      </c>
      <c r="G51" s="1" t="s">
        <v>38</v>
      </c>
      <c r="H51" s="1" t="s">
        <v>29</v>
      </c>
      <c r="M51" s="1">
        <v>6.0</v>
      </c>
      <c r="N51" s="1">
        <v>13.0</v>
      </c>
      <c r="O51" s="1">
        <v>13.0</v>
      </c>
      <c r="P51" s="1">
        <v>13.0</v>
      </c>
      <c r="Q51" s="1">
        <v>5.0</v>
      </c>
      <c r="S51" s="1" t="str">
        <f>IFERROR(__xludf.DUMMYFUNCTION("UNIQUE(D51:H51, TRUE)"),"6")</f>
        <v>6</v>
      </c>
      <c r="T51" s="1" t="str">
        <f>IFERROR(__xludf.DUMMYFUNCTION("""COMPUTED_VALUE"""),"K")</f>
        <v>K</v>
      </c>
      <c r="U51" s="1" t="str">
        <f>IFERROR(__xludf.DUMMYFUNCTION("""COMPUTED_VALUE"""),"5")</f>
        <v>5</v>
      </c>
      <c r="Y51" s="1">
        <f t="shared" si="2"/>
        <v>1</v>
      </c>
      <c r="Z51" s="1">
        <f t="shared" ref="Z51:AC51" si="51">IF($Y51&lt;&gt;"",COUNTIF($D51:$H51, "=" &amp; T51),"")</f>
        <v>3</v>
      </c>
      <c r="AA51" s="1">
        <f t="shared" si="51"/>
        <v>1</v>
      </c>
      <c r="AB51" s="1">
        <f t="shared" si="51"/>
        <v>0</v>
      </c>
      <c r="AC51" s="1">
        <f t="shared" si="51"/>
        <v>0</v>
      </c>
      <c r="AE51" s="1">
        <f>IFERROR(__xludf.DUMMYFUNCTION("IFERROR(TRANSPOSE(SORT(TRANSPOSE(FILTER(Y51:AC51, Y51:AC51&lt;&gt;0)),1, FALSE)))"),3.0)</f>
        <v>3</v>
      </c>
      <c r="AF51" s="1">
        <f>IFERROR(__xludf.DUMMYFUNCTION("""COMPUTED_VALUE"""),1.0)</f>
        <v>1</v>
      </c>
      <c r="AG51" s="1">
        <f>IFERROR(__xludf.DUMMYFUNCTION("""COMPUTED_VALUE"""),1.0)</f>
        <v>1</v>
      </c>
      <c r="AK51" s="1">
        <v>50.0</v>
      </c>
      <c r="AL51" s="1">
        <v>1.0</v>
      </c>
      <c r="AM51" s="1">
        <v>1.0</v>
      </c>
      <c r="AN51" s="1">
        <v>1.0</v>
      </c>
      <c r="AO51" s="1">
        <v>1.0</v>
      </c>
      <c r="AP51" s="1">
        <v>1.0</v>
      </c>
      <c r="AQ51" s="1">
        <v>5.0</v>
      </c>
      <c r="AR51" s="1">
        <v>12.0</v>
      </c>
      <c r="AS51" s="1">
        <v>2.0</v>
      </c>
      <c r="AT51" s="1">
        <v>14.0</v>
      </c>
      <c r="AU51" s="1">
        <v>3.0</v>
      </c>
      <c r="AV51" s="1" t="s">
        <v>103</v>
      </c>
      <c r="AW51" s="1">
        <v>913.0</v>
      </c>
      <c r="AY51" s="1">
        <v>45650.0</v>
      </c>
    </row>
    <row r="52" ht="15.75" customHeight="1">
      <c r="A52" s="2" t="s">
        <v>124</v>
      </c>
      <c r="B52" s="1" t="str">
        <f>IFERROR(__xludf.DUMMYFUNCTION("""COMPUTED_VALUE"""),"399J9")</f>
        <v>399J9</v>
      </c>
      <c r="C52" s="1">
        <f>IFERROR(__xludf.DUMMYFUNCTION("""COMPUTED_VALUE"""),561.0)</f>
        <v>561</v>
      </c>
      <c r="D52" s="1" t="s">
        <v>31</v>
      </c>
      <c r="E52" s="1" t="s">
        <v>23</v>
      </c>
      <c r="F52" s="1" t="s">
        <v>23</v>
      </c>
      <c r="G52" s="1" t="s">
        <v>22</v>
      </c>
      <c r="H52" s="1" t="s">
        <v>23</v>
      </c>
      <c r="M52" s="1">
        <v>3.0</v>
      </c>
      <c r="N52" s="1">
        <v>9.0</v>
      </c>
      <c r="O52" s="1">
        <v>9.0</v>
      </c>
      <c r="P52" s="1">
        <v>11.0</v>
      </c>
      <c r="Q52" s="1">
        <v>9.0</v>
      </c>
      <c r="S52" s="1" t="str">
        <f>IFERROR(__xludf.DUMMYFUNCTION("UNIQUE(D52:H52, TRUE)"),"3")</f>
        <v>3</v>
      </c>
      <c r="T52" s="1" t="str">
        <f>IFERROR(__xludf.DUMMYFUNCTION("""COMPUTED_VALUE"""),"9")</f>
        <v>9</v>
      </c>
      <c r="U52" s="1" t="str">
        <f>IFERROR(__xludf.DUMMYFUNCTION("""COMPUTED_VALUE"""),"J")</f>
        <v>J</v>
      </c>
      <c r="Y52" s="1">
        <f t="shared" si="2"/>
        <v>1</v>
      </c>
      <c r="Z52" s="1">
        <f t="shared" ref="Z52:AC52" si="52">IF($Y52&lt;&gt;"",COUNTIF($D52:$H52, "=" &amp; T52),"")</f>
        <v>3</v>
      </c>
      <c r="AA52" s="1">
        <f t="shared" si="52"/>
        <v>1</v>
      </c>
      <c r="AB52" s="1">
        <f t="shared" si="52"/>
        <v>0</v>
      </c>
      <c r="AC52" s="1">
        <f t="shared" si="52"/>
        <v>0</v>
      </c>
      <c r="AE52" s="1">
        <f>IFERROR(__xludf.DUMMYFUNCTION("IFERROR(TRANSPOSE(SORT(TRANSPOSE(FILTER(Y52:AC52, Y52:AC52&lt;&gt;0)),1, FALSE)))"),3.0)</f>
        <v>3</v>
      </c>
      <c r="AF52" s="1">
        <f>IFERROR(__xludf.DUMMYFUNCTION("""COMPUTED_VALUE"""),1.0)</f>
        <v>1</v>
      </c>
      <c r="AG52" s="1">
        <f>IFERROR(__xludf.DUMMYFUNCTION("""COMPUTED_VALUE"""),1.0)</f>
        <v>1</v>
      </c>
      <c r="AK52" s="1">
        <v>51.0</v>
      </c>
      <c r="AL52" s="1">
        <v>1.0</v>
      </c>
      <c r="AM52" s="1">
        <v>1.0</v>
      </c>
      <c r="AN52" s="1">
        <v>1.0</v>
      </c>
      <c r="AO52" s="1">
        <v>1.0</v>
      </c>
      <c r="AP52" s="1">
        <v>1.0</v>
      </c>
      <c r="AQ52" s="1">
        <v>5.0</v>
      </c>
      <c r="AR52" s="1">
        <v>13.0</v>
      </c>
      <c r="AS52" s="1">
        <v>6.0</v>
      </c>
      <c r="AT52" s="1">
        <v>12.0</v>
      </c>
      <c r="AU52" s="1">
        <v>4.0</v>
      </c>
      <c r="AV52" s="1" t="s">
        <v>105</v>
      </c>
      <c r="AW52" s="1">
        <v>205.0</v>
      </c>
      <c r="AY52" s="1">
        <v>10455.0</v>
      </c>
    </row>
    <row r="53" ht="15.75" customHeight="1">
      <c r="A53" s="2" t="s">
        <v>126</v>
      </c>
      <c r="B53" s="1" t="str">
        <f>IFERROR(__xludf.DUMMYFUNCTION("""COMPUTED_VALUE"""),"T8AA3")</f>
        <v>T8AA3</v>
      </c>
      <c r="C53" s="1">
        <f>IFERROR(__xludf.DUMMYFUNCTION("""COMPUTED_VALUE"""),406.0)</f>
        <v>406</v>
      </c>
      <c r="D53" s="1" t="s">
        <v>45</v>
      </c>
      <c r="E53" s="1" t="s">
        <v>30</v>
      </c>
      <c r="F53" s="1" t="s">
        <v>39</v>
      </c>
      <c r="G53" s="1" t="s">
        <v>39</v>
      </c>
      <c r="H53" s="1" t="s">
        <v>31</v>
      </c>
      <c r="M53" s="1">
        <v>10.0</v>
      </c>
      <c r="N53" s="1">
        <v>8.0</v>
      </c>
      <c r="O53" s="1">
        <v>14.0</v>
      </c>
      <c r="P53" s="1">
        <v>14.0</v>
      </c>
      <c r="Q53" s="1">
        <v>3.0</v>
      </c>
      <c r="S53" s="1" t="str">
        <f>IFERROR(__xludf.DUMMYFUNCTION("UNIQUE(D53:H53, TRUE)"),"T")</f>
        <v>T</v>
      </c>
      <c r="T53" s="1" t="str">
        <f>IFERROR(__xludf.DUMMYFUNCTION("""COMPUTED_VALUE"""),"8")</f>
        <v>8</v>
      </c>
      <c r="U53" s="1" t="str">
        <f>IFERROR(__xludf.DUMMYFUNCTION("""COMPUTED_VALUE"""),"A")</f>
        <v>A</v>
      </c>
      <c r="V53" s="1" t="str">
        <f>IFERROR(__xludf.DUMMYFUNCTION("""COMPUTED_VALUE"""),"3")</f>
        <v>3</v>
      </c>
      <c r="Y53" s="1">
        <f t="shared" si="2"/>
        <v>1</v>
      </c>
      <c r="Z53" s="1">
        <f t="shared" ref="Z53:AC53" si="53">IF($Y53&lt;&gt;"",COUNTIF($D53:$H53, "=" &amp; T53),"")</f>
        <v>1</v>
      </c>
      <c r="AA53" s="1">
        <f t="shared" si="53"/>
        <v>2</v>
      </c>
      <c r="AB53" s="1">
        <f t="shared" si="53"/>
        <v>1</v>
      </c>
      <c r="AC53" s="1">
        <f t="shared" si="53"/>
        <v>0</v>
      </c>
      <c r="AE53" s="1">
        <f>IFERROR(__xludf.DUMMYFUNCTION("IFERROR(TRANSPOSE(SORT(TRANSPOSE(FILTER(Y53:AC53, Y53:AC53&lt;&gt;0)),1, FALSE)))"),2.0)</f>
        <v>2</v>
      </c>
      <c r="AF53" s="1">
        <f>IFERROR(__xludf.DUMMYFUNCTION("""COMPUTED_VALUE"""),1.0)</f>
        <v>1</v>
      </c>
      <c r="AG53" s="1">
        <f>IFERROR(__xludf.DUMMYFUNCTION("""COMPUTED_VALUE"""),1.0)</f>
        <v>1</v>
      </c>
      <c r="AH53" s="1">
        <f>IFERROR(__xludf.DUMMYFUNCTION("""COMPUTED_VALUE"""),1.0)</f>
        <v>1</v>
      </c>
      <c r="AK53" s="1">
        <v>52.0</v>
      </c>
      <c r="AL53" s="1">
        <v>1.0</v>
      </c>
      <c r="AM53" s="1">
        <v>1.0</v>
      </c>
      <c r="AN53" s="1">
        <v>1.0</v>
      </c>
      <c r="AO53" s="1">
        <v>1.0</v>
      </c>
      <c r="AP53" s="1">
        <v>1.0</v>
      </c>
      <c r="AQ53" s="1">
        <v>5.0</v>
      </c>
      <c r="AR53" s="1">
        <v>13.0</v>
      </c>
      <c r="AS53" s="1">
        <v>7.0</v>
      </c>
      <c r="AT53" s="1">
        <v>9.0</v>
      </c>
      <c r="AU53" s="1">
        <v>8.0</v>
      </c>
      <c r="AV53" s="1" t="s">
        <v>107</v>
      </c>
      <c r="AW53" s="1">
        <v>400.0</v>
      </c>
      <c r="AY53" s="1">
        <v>20800.0</v>
      </c>
    </row>
    <row r="54" ht="15.75" customHeight="1">
      <c r="A54" s="2" t="s">
        <v>128</v>
      </c>
      <c r="B54" s="1" t="str">
        <f>IFERROR(__xludf.DUMMYFUNCTION("""COMPUTED_VALUE"""),"JKAAK")</f>
        <v>JKAAK</v>
      </c>
      <c r="C54" s="1">
        <f>IFERROR(__xludf.DUMMYFUNCTION("""COMPUTED_VALUE"""),482.0)</f>
        <v>482</v>
      </c>
      <c r="D54" s="1" t="s">
        <v>22</v>
      </c>
      <c r="E54" s="1" t="s">
        <v>38</v>
      </c>
      <c r="F54" s="1" t="s">
        <v>39</v>
      </c>
      <c r="G54" s="1" t="s">
        <v>39</v>
      </c>
      <c r="H54" s="1" t="s">
        <v>38</v>
      </c>
      <c r="M54" s="1">
        <v>11.0</v>
      </c>
      <c r="N54" s="1">
        <v>13.0</v>
      </c>
      <c r="O54" s="1">
        <v>14.0</v>
      </c>
      <c r="P54" s="1">
        <v>14.0</v>
      </c>
      <c r="Q54" s="1">
        <v>13.0</v>
      </c>
      <c r="S54" s="1" t="str">
        <f>IFERROR(__xludf.DUMMYFUNCTION("UNIQUE(D54:H54, TRUE)"),"J")</f>
        <v>J</v>
      </c>
      <c r="T54" s="1" t="str">
        <f>IFERROR(__xludf.DUMMYFUNCTION("""COMPUTED_VALUE"""),"K")</f>
        <v>K</v>
      </c>
      <c r="U54" s="1" t="str">
        <f>IFERROR(__xludf.DUMMYFUNCTION("""COMPUTED_VALUE"""),"A")</f>
        <v>A</v>
      </c>
      <c r="Y54" s="1">
        <f t="shared" si="2"/>
        <v>1</v>
      </c>
      <c r="Z54" s="1">
        <f t="shared" ref="Z54:AC54" si="54">IF($Y54&lt;&gt;"",COUNTIF($D54:$H54, "=" &amp; T54),"")</f>
        <v>2</v>
      </c>
      <c r="AA54" s="1">
        <f t="shared" si="54"/>
        <v>2</v>
      </c>
      <c r="AB54" s="1">
        <f t="shared" si="54"/>
        <v>0</v>
      </c>
      <c r="AC54" s="1">
        <f t="shared" si="54"/>
        <v>0</v>
      </c>
      <c r="AE54" s="1">
        <f>IFERROR(__xludf.DUMMYFUNCTION("IFERROR(TRANSPOSE(SORT(TRANSPOSE(FILTER(Y54:AC54, Y54:AC54&lt;&gt;0)),1, FALSE)))"),2.0)</f>
        <v>2</v>
      </c>
      <c r="AF54" s="1">
        <f>IFERROR(__xludf.DUMMYFUNCTION("""COMPUTED_VALUE"""),2.0)</f>
        <v>2</v>
      </c>
      <c r="AG54" s="1">
        <f>IFERROR(__xludf.DUMMYFUNCTION("""COMPUTED_VALUE"""),1.0)</f>
        <v>1</v>
      </c>
      <c r="AK54" s="1">
        <v>53.0</v>
      </c>
      <c r="AL54" s="1">
        <v>1.0</v>
      </c>
      <c r="AM54" s="1">
        <v>1.0</v>
      </c>
      <c r="AN54" s="1">
        <v>1.0</v>
      </c>
      <c r="AO54" s="1">
        <v>1.0</v>
      </c>
      <c r="AP54" s="1">
        <v>1.0</v>
      </c>
      <c r="AQ54" s="1">
        <v>5.0</v>
      </c>
      <c r="AR54" s="1">
        <v>13.0</v>
      </c>
      <c r="AS54" s="1">
        <v>8.0</v>
      </c>
      <c r="AT54" s="1">
        <v>10.0</v>
      </c>
      <c r="AU54" s="1">
        <v>7.0</v>
      </c>
      <c r="AV54" s="1" t="s">
        <v>109</v>
      </c>
      <c r="AW54" s="1">
        <v>269.0</v>
      </c>
      <c r="AY54" s="1">
        <v>14257.0</v>
      </c>
    </row>
    <row r="55" ht="15.75" customHeight="1">
      <c r="A55" s="2" t="s">
        <v>130</v>
      </c>
      <c r="B55" s="1">
        <f>IFERROR(__xludf.DUMMYFUNCTION("""COMPUTED_VALUE"""),55585.0)</f>
        <v>55585</v>
      </c>
      <c r="C55" s="1">
        <f>IFERROR(__xludf.DUMMYFUNCTION("""COMPUTED_VALUE"""),695.0)</f>
        <v>695</v>
      </c>
      <c r="D55" s="1" t="s">
        <v>29</v>
      </c>
      <c r="E55" s="1" t="s">
        <v>29</v>
      </c>
      <c r="F55" s="1" t="s">
        <v>29</v>
      </c>
      <c r="G55" s="1" t="s">
        <v>30</v>
      </c>
      <c r="H55" s="1" t="s">
        <v>29</v>
      </c>
      <c r="M55" s="1">
        <v>5.0</v>
      </c>
      <c r="N55" s="1">
        <v>5.0</v>
      </c>
      <c r="O55" s="1">
        <v>5.0</v>
      </c>
      <c r="P55" s="1">
        <v>8.0</v>
      </c>
      <c r="Q55" s="1">
        <v>5.0</v>
      </c>
      <c r="S55" s="1" t="str">
        <f>IFERROR(__xludf.DUMMYFUNCTION("UNIQUE(D55:H55, TRUE)"),"5")</f>
        <v>5</v>
      </c>
      <c r="T55" s="1" t="str">
        <f>IFERROR(__xludf.DUMMYFUNCTION("""COMPUTED_VALUE"""),"8")</f>
        <v>8</v>
      </c>
      <c r="Y55" s="1">
        <f t="shared" si="2"/>
        <v>4</v>
      </c>
      <c r="Z55" s="1">
        <f t="shared" ref="Z55:AC55" si="55">IF($Y55&lt;&gt;"",COUNTIF($D55:$H55, "=" &amp; T55),"")</f>
        <v>1</v>
      </c>
      <c r="AA55" s="1">
        <f t="shared" si="55"/>
        <v>0</v>
      </c>
      <c r="AB55" s="1">
        <f t="shared" si="55"/>
        <v>0</v>
      </c>
      <c r="AC55" s="1">
        <f t="shared" si="55"/>
        <v>0</v>
      </c>
      <c r="AE55" s="1">
        <f>IFERROR(__xludf.DUMMYFUNCTION("IFERROR(TRANSPOSE(SORT(TRANSPOSE(FILTER(Y55:AC55, Y55:AC55&lt;&gt;0)),1, FALSE)))"),4.0)</f>
        <v>4</v>
      </c>
      <c r="AF55" s="1">
        <f>IFERROR(__xludf.DUMMYFUNCTION("""COMPUTED_VALUE"""),1.0)</f>
        <v>1</v>
      </c>
      <c r="AK55" s="1">
        <v>54.0</v>
      </c>
      <c r="AL55" s="1">
        <v>1.0</v>
      </c>
      <c r="AM55" s="1">
        <v>1.0</v>
      </c>
      <c r="AN55" s="1">
        <v>1.0</v>
      </c>
      <c r="AO55" s="1">
        <v>1.0</v>
      </c>
      <c r="AP55" s="1">
        <v>1.0</v>
      </c>
      <c r="AQ55" s="1">
        <v>5.0</v>
      </c>
      <c r="AR55" s="1">
        <v>13.0</v>
      </c>
      <c r="AS55" s="1">
        <v>12.0</v>
      </c>
      <c r="AT55" s="1">
        <v>11.0</v>
      </c>
      <c r="AU55" s="1">
        <v>10.0</v>
      </c>
      <c r="AV55" s="1" t="s">
        <v>396</v>
      </c>
      <c r="AW55" s="1">
        <v>590.0</v>
      </c>
      <c r="AY55" s="1">
        <v>31860.0</v>
      </c>
    </row>
    <row r="56" ht="15.75" customHeight="1">
      <c r="A56" s="2" t="s">
        <v>132</v>
      </c>
      <c r="B56" s="1" t="str">
        <f>IFERROR(__xludf.DUMMYFUNCTION("""COMPUTED_VALUE"""),"KJTK7")</f>
        <v>KJTK7</v>
      </c>
      <c r="C56" s="1">
        <f>IFERROR(__xludf.DUMMYFUNCTION("""COMPUTED_VALUE"""),559.0)</f>
        <v>559</v>
      </c>
      <c r="D56" s="1" t="s">
        <v>38</v>
      </c>
      <c r="E56" s="1" t="s">
        <v>22</v>
      </c>
      <c r="F56" s="1" t="s">
        <v>45</v>
      </c>
      <c r="G56" s="1" t="s">
        <v>38</v>
      </c>
      <c r="H56" s="1" t="s">
        <v>28</v>
      </c>
      <c r="M56" s="1">
        <v>13.0</v>
      </c>
      <c r="N56" s="1">
        <v>11.0</v>
      </c>
      <c r="O56" s="1">
        <v>10.0</v>
      </c>
      <c r="P56" s="1">
        <v>13.0</v>
      </c>
      <c r="Q56" s="1">
        <v>7.0</v>
      </c>
      <c r="S56" s="1" t="str">
        <f>IFERROR(__xludf.DUMMYFUNCTION("UNIQUE(D56:H56, TRUE)"),"K")</f>
        <v>K</v>
      </c>
      <c r="T56" s="1" t="str">
        <f>IFERROR(__xludf.DUMMYFUNCTION("""COMPUTED_VALUE"""),"J")</f>
        <v>J</v>
      </c>
      <c r="U56" s="1" t="str">
        <f>IFERROR(__xludf.DUMMYFUNCTION("""COMPUTED_VALUE"""),"T")</f>
        <v>T</v>
      </c>
      <c r="V56" s="1" t="str">
        <f>IFERROR(__xludf.DUMMYFUNCTION("""COMPUTED_VALUE"""),"7")</f>
        <v>7</v>
      </c>
      <c r="Y56" s="1">
        <f t="shared" si="2"/>
        <v>2</v>
      </c>
      <c r="Z56" s="1">
        <f t="shared" ref="Z56:AC56" si="56">IF($Y56&lt;&gt;"",COUNTIF($D56:$H56, "=" &amp; T56),"")</f>
        <v>1</v>
      </c>
      <c r="AA56" s="1">
        <f t="shared" si="56"/>
        <v>1</v>
      </c>
      <c r="AB56" s="1">
        <f t="shared" si="56"/>
        <v>1</v>
      </c>
      <c r="AC56" s="1">
        <f t="shared" si="56"/>
        <v>0</v>
      </c>
      <c r="AE56" s="1">
        <f>IFERROR(__xludf.DUMMYFUNCTION("IFERROR(TRANSPOSE(SORT(TRANSPOSE(FILTER(Y56:AC56, Y56:AC56&lt;&gt;0)),1, FALSE)))"),2.0)</f>
        <v>2</v>
      </c>
      <c r="AF56" s="1">
        <f>IFERROR(__xludf.DUMMYFUNCTION("""COMPUTED_VALUE"""),1.0)</f>
        <v>1</v>
      </c>
      <c r="AG56" s="1">
        <f>IFERROR(__xludf.DUMMYFUNCTION("""COMPUTED_VALUE"""),1.0)</f>
        <v>1</v>
      </c>
      <c r="AH56" s="1">
        <f>IFERROR(__xludf.DUMMYFUNCTION("""COMPUTED_VALUE"""),1.0)</f>
        <v>1</v>
      </c>
      <c r="AK56" s="1">
        <v>55.0</v>
      </c>
      <c r="AL56" s="1">
        <v>1.0</v>
      </c>
      <c r="AM56" s="1">
        <v>1.0</v>
      </c>
      <c r="AN56" s="1">
        <v>1.0</v>
      </c>
      <c r="AO56" s="1">
        <v>1.0</v>
      </c>
      <c r="AP56" s="1">
        <v>1.0</v>
      </c>
      <c r="AQ56" s="1">
        <v>5.0</v>
      </c>
      <c r="AR56" s="1">
        <v>14.0</v>
      </c>
      <c r="AS56" s="1">
        <v>8.0</v>
      </c>
      <c r="AT56" s="1">
        <v>2.0</v>
      </c>
      <c r="AU56" s="1">
        <v>9.0</v>
      </c>
      <c r="AV56" s="1" t="s">
        <v>111</v>
      </c>
      <c r="AW56" s="1">
        <v>995.0</v>
      </c>
      <c r="AY56" s="1">
        <v>54725.0</v>
      </c>
    </row>
    <row r="57" ht="15.75" customHeight="1">
      <c r="A57" s="2" t="s">
        <v>134</v>
      </c>
      <c r="B57" s="1" t="str">
        <f>IFERROR(__xludf.DUMMYFUNCTION("""COMPUTED_VALUE"""),"27JJT")</f>
        <v>27JJT</v>
      </c>
      <c r="C57" s="1">
        <f>IFERROR(__xludf.DUMMYFUNCTION("""COMPUTED_VALUE"""),690.0)</f>
        <v>690</v>
      </c>
      <c r="D57" s="1" t="s">
        <v>24</v>
      </c>
      <c r="E57" s="1" t="s">
        <v>28</v>
      </c>
      <c r="F57" s="1" t="s">
        <v>22</v>
      </c>
      <c r="G57" s="1" t="s">
        <v>22</v>
      </c>
      <c r="H57" s="1" t="s">
        <v>45</v>
      </c>
      <c r="M57" s="1">
        <v>2.0</v>
      </c>
      <c r="N57" s="1">
        <v>7.0</v>
      </c>
      <c r="O57" s="1">
        <v>11.0</v>
      </c>
      <c r="P57" s="1">
        <v>11.0</v>
      </c>
      <c r="Q57" s="1">
        <v>10.0</v>
      </c>
      <c r="S57" s="1" t="str">
        <f>IFERROR(__xludf.DUMMYFUNCTION("UNIQUE(D57:H57, TRUE)"),"2")</f>
        <v>2</v>
      </c>
      <c r="T57" s="1" t="str">
        <f>IFERROR(__xludf.DUMMYFUNCTION("""COMPUTED_VALUE"""),"7")</f>
        <v>7</v>
      </c>
      <c r="U57" s="1" t="str">
        <f>IFERROR(__xludf.DUMMYFUNCTION("""COMPUTED_VALUE"""),"J")</f>
        <v>J</v>
      </c>
      <c r="V57" s="1" t="str">
        <f>IFERROR(__xludf.DUMMYFUNCTION("""COMPUTED_VALUE"""),"T")</f>
        <v>T</v>
      </c>
      <c r="Y57" s="1">
        <f t="shared" si="2"/>
        <v>1</v>
      </c>
      <c r="Z57" s="1">
        <f t="shared" ref="Z57:AC57" si="57">IF($Y57&lt;&gt;"",COUNTIF($D57:$H57, "=" &amp; T57),"")</f>
        <v>1</v>
      </c>
      <c r="AA57" s="1">
        <f t="shared" si="57"/>
        <v>2</v>
      </c>
      <c r="AB57" s="1">
        <f t="shared" si="57"/>
        <v>1</v>
      </c>
      <c r="AC57" s="1">
        <f t="shared" si="57"/>
        <v>0</v>
      </c>
      <c r="AE57" s="1">
        <f>IFERROR(__xludf.DUMMYFUNCTION("IFERROR(TRANSPOSE(SORT(TRANSPOSE(FILTER(Y57:AC57, Y57:AC57&lt;&gt;0)),1, FALSE)))"),2.0)</f>
        <v>2</v>
      </c>
      <c r="AF57" s="1">
        <f>IFERROR(__xludf.DUMMYFUNCTION("""COMPUTED_VALUE"""),1.0)</f>
        <v>1</v>
      </c>
      <c r="AG57" s="1">
        <f>IFERROR(__xludf.DUMMYFUNCTION("""COMPUTED_VALUE"""),1.0)</f>
        <v>1</v>
      </c>
      <c r="AH57" s="1">
        <f>IFERROR(__xludf.DUMMYFUNCTION("""COMPUTED_VALUE"""),1.0)</f>
        <v>1</v>
      </c>
      <c r="AK57" s="1">
        <v>56.0</v>
      </c>
      <c r="AL57" s="1">
        <v>1.0</v>
      </c>
      <c r="AM57" s="1">
        <v>1.0</v>
      </c>
      <c r="AN57" s="1">
        <v>1.0</v>
      </c>
      <c r="AO57" s="1">
        <v>1.0</v>
      </c>
      <c r="AP57" s="1">
        <v>1.0</v>
      </c>
      <c r="AQ57" s="1">
        <v>6.0</v>
      </c>
      <c r="AR57" s="1">
        <v>2.0</v>
      </c>
      <c r="AS57" s="1">
        <v>5.0</v>
      </c>
      <c r="AT57" s="1">
        <v>11.0</v>
      </c>
      <c r="AU57" s="1">
        <v>9.0</v>
      </c>
      <c r="AV57" s="1" t="s">
        <v>400</v>
      </c>
      <c r="AW57" s="1">
        <v>336.0</v>
      </c>
      <c r="AY57" s="1">
        <v>18816.0</v>
      </c>
    </row>
    <row r="58" ht="15.75" customHeight="1">
      <c r="A58" s="2" t="s">
        <v>135</v>
      </c>
      <c r="B58" s="1" t="str">
        <f>IFERROR(__xludf.DUMMYFUNCTION("""COMPUTED_VALUE"""),"4QQQ4")</f>
        <v>4QQQ4</v>
      </c>
      <c r="C58" s="1">
        <f>IFERROR(__xludf.DUMMYFUNCTION("""COMPUTED_VALUE"""),990.0)</f>
        <v>990</v>
      </c>
      <c r="D58" s="1" t="s">
        <v>21</v>
      </c>
      <c r="E58" s="1" t="s">
        <v>20</v>
      </c>
      <c r="F58" s="1" t="s">
        <v>20</v>
      </c>
      <c r="G58" s="1" t="s">
        <v>20</v>
      </c>
      <c r="H58" s="1" t="s">
        <v>21</v>
      </c>
      <c r="M58" s="1">
        <v>4.0</v>
      </c>
      <c r="N58" s="1">
        <v>12.0</v>
      </c>
      <c r="O58" s="1">
        <v>12.0</v>
      </c>
      <c r="P58" s="1">
        <v>12.0</v>
      </c>
      <c r="Q58" s="1">
        <v>4.0</v>
      </c>
      <c r="S58" s="1" t="str">
        <f>IFERROR(__xludf.DUMMYFUNCTION("UNIQUE(D58:H58, TRUE)"),"4")</f>
        <v>4</v>
      </c>
      <c r="T58" s="1" t="str">
        <f>IFERROR(__xludf.DUMMYFUNCTION("""COMPUTED_VALUE"""),"Q")</f>
        <v>Q</v>
      </c>
      <c r="Y58" s="1">
        <f t="shared" si="2"/>
        <v>2</v>
      </c>
      <c r="Z58" s="1">
        <f t="shared" ref="Z58:AC58" si="58">IF($Y58&lt;&gt;"",COUNTIF($D58:$H58, "=" &amp; T58),"")</f>
        <v>3</v>
      </c>
      <c r="AA58" s="1">
        <f t="shared" si="58"/>
        <v>0</v>
      </c>
      <c r="AB58" s="1">
        <f t="shared" si="58"/>
        <v>0</v>
      </c>
      <c r="AC58" s="1">
        <f t="shared" si="58"/>
        <v>0</v>
      </c>
      <c r="AE58" s="1">
        <f>IFERROR(__xludf.DUMMYFUNCTION("IFERROR(TRANSPOSE(SORT(TRANSPOSE(FILTER(Y58:AC58, Y58:AC58&lt;&gt;0)),1, FALSE)))"),3.0)</f>
        <v>3</v>
      </c>
      <c r="AF58" s="1">
        <f>IFERROR(__xludf.DUMMYFUNCTION("""COMPUTED_VALUE"""),2.0)</f>
        <v>2</v>
      </c>
      <c r="AK58" s="1">
        <v>57.0</v>
      </c>
      <c r="AL58" s="1">
        <v>1.0</v>
      </c>
      <c r="AM58" s="1">
        <v>1.0</v>
      </c>
      <c r="AN58" s="1">
        <v>1.0</v>
      </c>
      <c r="AO58" s="1">
        <v>1.0</v>
      </c>
      <c r="AP58" s="1">
        <v>1.0</v>
      </c>
      <c r="AQ58" s="1">
        <v>6.0</v>
      </c>
      <c r="AR58" s="1">
        <v>2.0</v>
      </c>
      <c r="AS58" s="1">
        <v>11.0</v>
      </c>
      <c r="AT58" s="1">
        <v>10.0</v>
      </c>
      <c r="AU58" s="1">
        <v>8.0</v>
      </c>
      <c r="AV58" s="1" t="s">
        <v>398</v>
      </c>
      <c r="AW58" s="1">
        <v>860.0</v>
      </c>
      <c r="AY58" s="1">
        <v>49020.0</v>
      </c>
    </row>
    <row r="59" ht="15.75" customHeight="1">
      <c r="A59" s="2" t="s">
        <v>137</v>
      </c>
      <c r="B59" s="1" t="str">
        <f>IFERROR(__xludf.DUMMYFUNCTION("""COMPUTED_VALUE"""),"J32J3")</f>
        <v>J32J3</v>
      </c>
      <c r="C59" s="1">
        <f>IFERROR(__xludf.DUMMYFUNCTION("""COMPUTED_VALUE"""),24.0)</f>
        <v>24</v>
      </c>
      <c r="D59" s="1" t="s">
        <v>22</v>
      </c>
      <c r="E59" s="1" t="s">
        <v>31</v>
      </c>
      <c r="F59" s="1" t="s">
        <v>24</v>
      </c>
      <c r="G59" s="1" t="s">
        <v>22</v>
      </c>
      <c r="H59" s="1" t="s">
        <v>31</v>
      </c>
      <c r="M59" s="1">
        <v>11.0</v>
      </c>
      <c r="N59" s="1">
        <v>3.0</v>
      </c>
      <c r="O59" s="1">
        <v>2.0</v>
      </c>
      <c r="P59" s="1">
        <v>11.0</v>
      </c>
      <c r="Q59" s="1">
        <v>3.0</v>
      </c>
      <c r="S59" s="1" t="str">
        <f>IFERROR(__xludf.DUMMYFUNCTION("UNIQUE(D59:H59, TRUE)"),"J")</f>
        <v>J</v>
      </c>
      <c r="T59" s="1" t="str">
        <f>IFERROR(__xludf.DUMMYFUNCTION("""COMPUTED_VALUE"""),"3")</f>
        <v>3</v>
      </c>
      <c r="U59" s="1" t="str">
        <f>IFERROR(__xludf.DUMMYFUNCTION("""COMPUTED_VALUE"""),"2")</f>
        <v>2</v>
      </c>
      <c r="Y59" s="1">
        <f t="shared" si="2"/>
        <v>2</v>
      </c>
      <c r="Z59" s="1">
        <f t="shared" ref="Z59:AC59" si="59">IF($Y59&lt;&gt;"",COUNTIF($D59:$H59, "=" &amp; T59),"")</f>
        <v>2</v>
      </c>
      <c r="AA59" s="1">
        <f t="shared" si="59"/>
        <v>1</v>
      </c>
      <c r="AB59" s="1">
        <f t="shared" si="59"/>
        <v>0</v>
      </c>
      <c r="AC59" s="1">
        <f t="shared" si="59"/>
        <v>0</v>
      </c>
      <c r="AE59" s="1">
        <f>IFERROR(__xludf.DUMMYFUNCTION("IFERROR(TRANSPOSE(SORT(TRANSPOSE(FILTER(Y59:AC59, Y59:AC59&lt;&gt;0)),1, FALSE)))"),2.0)</f>
        <v>2</v>
      </c>
      <c r="AF59" s="1">
        <f>IFERROR(__xludf.DUMMYFUNCTION("""COMPUTED_VALUE"""),2.0)</f>
        <v>2</v>
      </c>
      <c r="AG59" s="1">
        <f>IFERROR(__xludf.DUMMYFUNCTION("""COMPUTED_VALUE"""),1.0)</f>
        <v>1</v>
      </c>
      <c r="AK59" s="1">
        <v>58.0</v>
      </c>
      <c r="AL59" s="1">
        <v>1.0</v>
      </c>
      <c r="AM59" s="1">
        <v>1.0</v>
      </c>
      <c r="AN59" s="1">
        <v>1.0</v>
      </c>
      <c r="AO59" s="1">
        <v>1.0</v>
      </c>
      <c r="AP59" s="1">
        <v>1.0</v>
      </c>
      <c r="AQ59" s="1">
        <v>6.0</v>
      </c>
      <c r="AR59" s="1">
        <v>4.0</v>
      </c>
      <c r="AS59" s="1">
        <v>7.0</v>
      </c>
      <c r="AT59" s="1">
        <v>14.0</v>
      </c>
      <c r="AU59" s="1">
        <v>11.0</v>
      </c>
      <c r="AV59" s="1" t="s">
        <v>408</v>
      </c>
      <c r="AW59" s="1">
        <v>509.0</v>
      </c>
      <c r="AY59" s="1">
        <v>29522.0</v>
      </c>
    </row>
    <row r="60" ht="15.75" customHeight="1">
      <c r="A60" s="2" t="s">
        <v>138</v>
      </c>
      <c r="B60" s="1" t="str">
        <f>IFERROR(__xludf.DUMMYFUNCTION("""COMPUTED_VALUE"""),"5J545")</f>
        <v>5J545</v>
      </c>
      <c r="C60" s="1">
        <f>IFERROR(__xludf.DUMMYFUNCTION("""COMPUTED_VALUE"""),863.0)</f>
        <v>863</v>
      </c>
      <c r="D60" s="1" t="s">
        <v>29</v>
      </c>
      <c r="E60" s="1" t="s">
        <v>22</v>
      </c>
      <c r="F60" s="1" t="s">
        <v>29</v>
      </c>
      <c r="G60" s="1" t="s">
        <v>21</v>
      </c>
      <c r="H60" s="1" t="s">
        <v>29</v>
      </c>
      <c r="M60" s="1">
        <v>5.0</v>
      </c>
      <c r="N60" s="1">
        <v>11.0</v>
      </c>
      <c r="O60" s="1">
        <v>5.0</v>
      </c>
      <c r="P60" s="1">
        <v>4.0</v>
      </c>
      <c r="Q60" s="1">
        <v>5.0</v>
      </c>
      <c r="S60" s="1" t="str">
        <f>IFERROR(__xludf.DUMMYFUNCTION("UNIQUE(D60:H60, TRUE)"),"5")</f>
        <v>5</v>
      </c>
      <c r="T60" s="1" t="str">
        <f>IFERROR(__xludf.DUMMYFUNCTION("""COMPUTED_VALUE"""),"J")</f>
        <v>J</v>
      </c>
      <c r="U60" s="1" t="str">
        <f>IFERROR(__xludf.DUMMYFUNCTION("""COMPUTED_VALUE"""),"4")</f>
        <v>4</v>
      </c>
      <c r="Y60" s="1">
        <f t="shared" si="2"/>
        <v>3</v>
      </c>
      <c r="Z60" s="1">
        <f t="shared" ref="Z60:AC60" si="60">IF($Y60&lt;&gt;"",COUNTIF($D60:$H60, "=" &amp; T60),"")</f>
        <v>1</v>
      </c>
      <c r="AA60" s="1">
        <f t="shared" si="60"/>
        <v>1</v>
      </c>
      <c r="AB60" s="1">
        <f t="shared" si="60"/>
        <v>0</v>
      </c>
      <c r="AC60" s="1">
        <f t="shared" si="60"/>
        <v>0</v>
      </c>
      <c r="AE60" s="1">
        <f>IFERROR(__xludf.DUMMYFUNCTION("IFERROR(TRANSPOSE(SORT(TRANSPOSE(FILTER(Y60:AC60, Y60:AC60&lt;&gt;0)),1, FALSE)))"),3.0)</f>
        <v>3</v>
      </c>
      <c r="AF60" s="1">
        <f>IFERROR(__xludf.DUMMYFUNCTION("""COMPUTED_VALUE"""),1.0)</f>
        <v>1</v>
      </c>
      <c r="AG60" s="1">
        <f>IFERROR(__xludf.DUMMYFUNCTION("""COMPUTED_VALUE"""),1.0)</f>
        <v>1</v>
      </c>
      <c r="AK60" s="1">
        <v>59.0</v>
      </c>
      <c r="AL60" s="1">
        <v>1.0</v>
      </c>
      <c r="AM60" s="1">
        <v>1.0</v>
      </c>
      <c r="AN60" s="1">
        <v>1.0</v>
      </c>
      <c r="AO60" s="1">
        <v>1.0</v>
      </c>
      <c r="AP60" s="1">
        <v>1.0</v>
      </c>
      <c r="AQ60" s="1">
        <v>6.0</v>
      </c>
      <c r="AR60" s="1">
        <v>7.0</v>
      </c>
      <c r="AS60" s="1">
        <v>12.0</v>
      </c>
      <c r="AT60" s="1">
        <v>2.0</v>
      </c>
      <c r="AU60" s="1">
        <v>13.0</v>
      </c>
      <c r="AV60" s="1" t="s">
        <v>113</v>
      </c>
      <c r="AW60" s="1">
        <v>871.0</v>
      </c>
      <c r="AY60" s="1">
        <v>51389.0</v>
      </c>
    </row>
    <row r="61" ht="15.75" customHeight="1">
      <c r="A61" s="2" t="s">
        <v>140</v>
      </c>
      <c r="B61" s="1" t="str">
        <f>IFERROR(__xludf.DUMMYFUNCTION("""COMPUTED_VALUE"""),"558QQ")</f>
        <v>558QQ</v>
      </c>
      <c r="C61" s="1">
        <f>IFERROR(__xludf.DUMMYFUNCTION("""COMPUTED_VALUE"""),920.0)</f>
        <v>920</v>
      </c>
      <c r="D61" s="1" t="s">
        <v>29</v>
      </c>
      <c r="E61" s="1" t="s">
        <v>29</v>
      </c>
      <c r="F61" s="1" t="s">
        <v>30</v>
      </c>
      <c r="G61" s="1" t="s">
        <v>20</v>
      </c>
      <c r="H61" s="1" t="s">
        <v>20</v>
      </c>
      <c r="M61" s="1">
        <v>5.0</v>
      </c>
      <c r="N61" s="1">
        <v>5.0</v>
      </c>
      <c r="O61" s="1">
        <v>8.0</v>
      </c>
      <c r="P61" s="1">
        <v>12.0</v>
      </c>
      <c r="Q61" s="1">
        <v>12.0</v>
      </c>
      <c r="S61" s="1" t="str">
        <f>IFERROR(__xludf.DUMMYFUNCTION("UNIQUE(D61:H61, TRUE)"),"5")</f>
        <v>5</v>
      </c>
      <c r="T61" s="1" t="str">
        <f>IFERROR(__xludf.DUMMYFUNCTION("""COMPUTED_VALUE"""),"8")</f>
        <v>8</v>
      </c>
      <c r="U61" s="1" t="str">
        <f>IFERROR(__xludf.DUMMYFUNCTION("""COMPUTED_VALUE"""),"Q")</f>
        <v>Q</v>
      </c>
      <c r="Y61" s="1">
        <f t="shared" si="2"/>
        <v>2</v>
      </c>
      <c r="Z61" s="1">
        <f t="shared" ref="Z61:AC61" si="61">IF($Y61&lt;&gt;"",COUNTIF($D61:$H61, "=" &amp; T61),"")</f>
        <v>1</v>
      </c>
      <c r="AA61" s="1">
        <f t="shared" si="61"/>
        <v>2</v>
      </c>
      <c r="AB61" s="1">
        <f t="shared" si="61"/>
        <v>0</v>
      </c>
      <c r="AC61" s="1">
        <f t="shared" si="61"/>
        <v>0</v>
      </c>
      <c r="AE61" s="1">
        <f>IFERROR(__xludf.DUMMYFUNCTION("IFERROR(TRANSPOSE(SORT(TRANSPOSE(FILTER(Y61:AC61, Y61:AC61&lt;&gt;0)),1, FALSE)))"),2.0)</f>
        <v>2</v>
      </c>
      <c r="AF61" s="1">
        <f>IFERROR(__xludf.DUMMYFUNCTION("""COMPUTED_VALUE"""),2.0)</f>
        <v>2</v>
      </c>
      <c r="AG61" s="1">
        <f>IFERROR(__xludf.DUMMYFUNCTION("""COMPUTED_VALUE"""),1.0)</f>
        <v>1</v>
      </c>
      <c r="AK61" s="1">
        <v>60.0</v>
      </c>
      <c r="AL61" s="1">
        <v>1.0</v>
      </c>
      <c r="AM61" s="1">
        <v>1.0</v>
      </c>
      <c r="AN61" s="1">
        <v>1.0</v>
      </c>
      <c r="AO61" s="1">
        <v>1.0</v>
      </c>
      <c r="AP61" s="1">
        <v>1.0</v>
      </c>
      <c r="AQ61" s="1">
        <v>6.0</v>
      </c>
      <c r="AR61" s="1">
        <v>7.0</v>
      </c>
      <c r="AS61" s="1">
        <v>13.0</v>
      </c>
      <c r="AT61" s="1">
        <v>12.0</v>
      </c>
      <c r="AU61" s="1">
        <v>14.0</v>
      </c>
      <c r="AV61" s="1" t="s">
        <v>115</v>
      </c>
      <c r="AW61" s="1">
        <v>316.0</v>
      </c>
      <c r="AY61" s="1">
        <v>18960.0</v>
      </c>
    </row>
    <row r="62" ht="15.75" customHeight="1">
      <c r="A62" s="2" t="s">
        <v>142</v>
      </c>
      <c r="B62" s="1">
        <f>IFERROR(__xludf.DUMMYFUNCTION("""COMPUTED_VALUE"""),49949.0)</f>
        <v>49949</v>
      </c>
      <c r="C62" s="1">
        <f>IFERROR(__xludf.DUMMYFUNCTION("""COMPUTED_VALUE"""),187.0)</f>
        <v>187</v>
      </c>
      <c r="D62" s="1" t="s">
        <v>21</v>
      </c>
      <c r="E62" s="1" t="s">
        <v>23</v>
      </c>
      <c r="F62" s="1" t="s">
        <v>23</v>
      </c>
      <c r="G62" s="1" t="s">
        <v>21</v>
      </c>
      <c r="H62" s="1" t="s">
        <v>23</v>
      </c>
      <c r="M62" s="1">
        <v>4.0</v>
      </c>
      <c r="N62" s="1">
        <v>9.0</v>
      </c>
      <c r="O62" s="1">
        <v>9.0</v>
      </c>
      <c r="P62" s="1">
        <v>4.0</v>
      </c>
      <c r="Q62" s="1">
        <v>9.0</v>
      </c>
      <c r="S62" s="1" t="str">
        <f>IFERROR(__xludf.DUMMYFUNCTION("UNIQUE(D62:H62, TRUE)"),"4")</f>
        <v>4</v>
      </c>
      <c r="T62" s="1" t="str">
        <f>IFERROR(__xludf.DUMMYFUNCTION("""COMPUTED_VALUE"""),"9")</f>
        <v>9</v>
      </c>
      <c r="Y62" s="1">
        <f t="shared" si="2"/>
        <v>2</v>
      </c>
      <c r="Z62" s="1">
        <f t="shared" ref="Z62:AC62" si="62">IF($Y62&lt;&gt;"",COUNTIF($D62:$H62, "=" &amp; T62),"")</f>
        <v>3</v>
      </c>
      <c r="AA62" s="1">
        <f t="shared" si="62"/>
        <v>0</v>
      </c>
      <c r="AB62" s="1">
        <f t="shared" si="62"/>
        <v>0</v>
      </c>
      <c r="AC62" s="1">
        <f t="shared" si="62"/>
        <v>0</v>
      </c>
      <c r="AE62" s="1">
        <f>IFERROR(__xludf.DUMMYFUNCTION("IFERROR(TRANSPOSE(SORT(TRANSPOSE(FILTER(Y62:AC62, Y62:AC62&lt;&gt;0)),1, FALSE)))"),3.0)</f>
        <v>3</v>
      </c>
      <c r="AF62" s="1">
        <f>IFERROR(__xludf.DUMMYFUNCTION("""COMPUTED_VALUE"""),2.0)</f>
        <v>2</v>
      </c>
      <c r="AK62" s="1">
        <v>61.0</v>
      </c>
      <c r="AL62" s="1">
        <v>1.0</v>
      </c>
      <c r="AM62" s="1">
        <v>1.0</v>
      </c>
      <c r="AN62" s="1">
        <v>1.0</v>
      </c>
      <c r="AO62" s="1">
        <v>1.0</v>
      </c>
      <c r="AP62" s="1">
        <v>1.0</v>
      </c>
      <c r="AQ62" s="1">
        <v>6.0</v>
      </c>
      <c r="AR62" s="1">
        <v>8.0</v>
      </c>
      <c r="AS62" s="1">
        <v>3.0</v>
      </c>
      <c r="AT62" s="1">
        <v>11.0</v>
      </c>
      <c r="AU62" s="1">
        <v>12.0</v>
      </c>
      <c r="AV62" s="1" t="s">
        <v>414</v>
      </c>
      <c r="AW62" s="1">
        <v>197.0</v>
      </c>
      <c r="AY62" s="1">
        <v>12017.0</v>
      </c>
    </row>
    <row r="63" ht="15.75" customHeight="1">
      <c r="A63" s="2" t="s">
        <v>144</v>
      </c>
      <c r="B63" s="1" t="str">
        <f>IFERROR(__xludf.DUMMYFUNCTION("""COMPUTED_VALUE"""),"JQQK9")</f>
        <v>JQQK9</v>
      </c>
      <c r="C63" s="1">
        <f>IFERROR(__xludf.DUMMYFUNCTION("""COMPUTED_VALUE"""),179.0)</f>
        <v>179</v>
      </c>
      <c r="D63" s="1" t="s">
        <v>22</v>
      </c>
      <c r="E63" s="1" t="s">
        <v>20</v>
      </c>
      <c r="F63" s="1" t="s">
        <v>20</v>
      </c>
      <c r="G63" s="1" t="s">
        <v>38</v>
      </c>
      <c r="H63" s="1" t="s">
        <v>23</v>
      </c>
      <c r="M63" s="1">
        <v>11.0</v>
      </c>
      <c r="N63" s="1">
        <v>12.0</v>
      </c>
      <c r="O63" s="1">
        <v>12.0</v>
      </c>
      <c r="P63" s="1">
        <v>13.0</v>
      </c>
      <c r="Q63" s="1">
        <v>9.0</v>
      </c>
      <c r="S63" s="1" t="str">
        <f>IFERROR(__xludf.DUMMYFUNCTION("UNIQUE(D63:H63, TRUE)"),"J")</f>
        <v>J</v>
      </c>
      <c r="T63" s="1" t="str">
        <f>IFERROR(__xludf.DUMMYFUNCTION("""COMPUTED_VALUE"""),"Q")</f>
        <v>Q</v>
      </c>
      <c r="U63" s="1" t="str">
        <f>IFERROR(__xludf.DUMMYFUNCTION("""COMPUTED_VALUE"""),"K")</f>
        <v>K</v>
      </c>
      <c r="V63" s="1" t="str">
        <f>IFERROR(__xludf.DUMMYFUNCTION("""COMPUTED_VALUE"""),"9")</f>
        <v>9</v>
      </c>
      <c r="Y63" s="1">
        <f t="shared" si="2"/>
        <v>1</v>
      </c>
      <c r="Z63" s="1">
        <f t="shared" ref="Z63:AC63" si="63">IF($Y63&lt;&gt;"",COUNTIF($D63:$H63, "=" &amp; T63),"")</f>
        <v>2</v>
      </c>
      <c r="AA63" s="1">
        <f t="shared" si="63"/>
        <v>1</v>
      </c>
      <c r="AB63" s="1">
        <f t="shared" si="63"/>
        <v>1</v>
      </c>
      <c r="AC63" s="1">
        <f t="shared" si="63"/>
        <v>0</v>
      </c>
      <c r="AE63" s="1">
        <f>IFERROR(__xludf.DUMMYFUNCTION("IFERROR(TRANSPOSE(SORT(TRANSPOSE(FILTER(Y63:AC63, Y63:AC63&lt;&gt;0)),1, FALSE)))"),2.0)</f>
        <v>2</v>
      </c>
      <c r="AF63" s="1">
        <f>IFERROR(__xludf.DUMMYFUNCTION("""COMPUTED_VALUE"""),1.0)</f>
        <v>1</v>
      </c>
      <c r="AG63" s="1">
        <f>IFERROR(__xludf.DUMMYFUNCTION("""COMPUTED_VALUE"""),1.0)</f>
        <v>1</v>
      </c>
      <c r="AH63" s="1">
        <f>IFERROR(__xludf.DUMMYFUNCTION("""COMPUTED_VALUE"""),1.0)</f>
        <v>1</v>
      </c>
      <c r="AK63" s="1">
        <v>62.0</v>
      </c>
      <c r="AL63" s="1">
        <v>1.0</v>
      </c>
      <c r="AM63" s="1">
        <v>1.0</v>
      </c>
      <c r="AN63" s="1">
        <v>1.0</v>
      </c>
      <c r="AO63" s="1">
        <v>1.0</v>
      </c>
      <c r="AP63" s="1">
        <v>1.0</v>
      </c>
      <c r="AQ63" s="1">
        <v>6.0</v>
      </c>
      <c r="AR63" s="1">
        <v>9.0</v>
      </c>
      <c r="AS63" s="1">
        <v>7.0</v>
      </c>
      <c r="AT63" s="1">
        <v>2.0</v>
      </c>
      <c r="AU63" s="1">
        <v>12.0</v>
      </c>
      <c r="AV63" s="1" t="s">
        <v>117</v>
      </c>
      <c r="AW63" s="1">
        <v>522.0</v>
      </c>
      <c r="AY63" s="1">
        <v>32364.0</v>
      </c>
    </row>
    <row r="64" ht="15.75" customHeight="1">
      <c r="A64" s="2" t="s">
        <v>146</v>
      </c>
      <c r="B64" s="1" t="str">
        <f>IFERROR(__xludf.DUMMYFUNCTION("""COMPUTED_VALUE"""),"T29JK")</f>
        <v>T29JK</v>
      </c>
      <c r="C64" s="1">
        <f>IFERROR(__xludf.DUMMYFUNCTION("""COMPUTED_VALUE"""),605.0)</f>
        <v>605</v>
      </c>
      <c r="D64" s="1" t="s">
        <v>45</v>
      </c>
      <c r="E64" s="1" t="s">
        <v>24</v>
      </c>
      <c r="F64" s="1" t="s">
        <v>23</v>
      </c>
      <c r="G64" s="1" t="s">
        <v>22</v>
      </c>
      <c r="H64" s="1" t="s">
        <v>38</v>
      </c>
      <c r="M64" s="1">
        <v>10.0</v>
      </c>
      <c r="N64" s="1">
        <v>2.0</v>
      </c>
      <c r="O64" s="1">
        <v>9.0</v>
      </c>
      <c r="P64" s="1">
        <v>11.0</v>
      </c>
      <c r="Q64" s="1">
        <v>13.0</v>
      </c>
      <c r="S64" s="1" t="str">
        <f>IFERROR(__xludf.DUMMYFUNCTION("UNIQUE(D64:H64, TRUE)"),"T")</f>
        <v>T</v>
      </c>
      <c r="T64" s="1" t="str">
        <f>IFERROR(__xludf.DUMMYFUNCTION("""COMPUTED_VALUE"""),"2")</f>
        <v>2</v>
      </c>
      <c r="U64" s="1" t="str">
        <f>IFERROR(__xludf.DUMMYFUNCTION("""COMPUTED_VALUE"""),"9")</f>
        <v>9</v>
      </c>
      <c r="V64" s="1" t="str">
        <f>IFERROR(__xludf.DUMMYFUNCTION("""COMPUTED_VALUE"""),"J")</f>
        <v>J</v>
      </c>
      <c r="W64" s="1" t="str">
        <f>IFERROR(__xludf.DUMMYFUNCTION("""COMPUTED_VALUE"""),"K")</f>
        <v>K</v>
      </c>
      <c r="Y64" s="1">
        <f t="shared" si="2"/>
        <v>1</v>
      </c>
      <c r="Z64" s="1">
        <f t="shared" ref="Z64:AC64" si="64">IF($Y64&lt;&gt;"",COUNTIF($D64:$H64, "=" &amp; T64),"")</f>
        <v>1</v>
      </c>
      <c r="AA64" s="1">
        <f t="shared" si="64"/>
        <v>1</v>
      </c>
      <c r="AB64" s="1">
        <f t="shared" si="64"/>
        <v>1</v>
      </c>
      <c r="AC64" s="1">
        <f t="shared" si="64"/>
        <v>1</v>
      </c>
      <c r="AE64" s="1">
        <f>IFERROR(__xludf.DUMMYFUNCTION("IFERROR(TRANSPOSE(SORT(TRANSPOSE(FILTER(Y64:AC64, Y64:AC64&lt;&gt;0)),1, FALSE)))"),1.0)</f>
        <v>1</v>
      </c>
      <c r="AF64" s="1">
        <f>IFERROR(__xludf.DUMMYFUNCTION("""COMPUTED_VALUE"""),1.0)</f>
        <v>1</v>
      </c>
      <c r="AG64" s="1">
        <f>IFERROR(__xludf.DUMMYFUNCTION("""COMPUTED_VALUE"""),1.0)</f>
        <v>1</v>
      </c>
      <c r="AH64" s="1">
        <f>IFERROR(__xludf.DUMMYFUNCTION("""COMPUTED_VALUE"""),1.0)</f>
        <v>1</v>
      </c>
      <c r="AI64" s="1">
        <f>IFERROR(__xludf.DUMMYFUNCTION("""COMPUTED_VALUE"""),1.0)</f>
        <v>1</v>
      </c>
      <c r="AK64" s="1">
        <v>63.0</v>
      </c>
      <c r="AL64" s="1">
        <v>1.0</v>
      </c>
      <c r="AM64" s="1">
        <v>1.0</v>
      </c>
      <c r="AN64" s="1">
        <v>1.0</v>
      </c>
      <c r="AO64" s="1">
        <v>1.0</v>
      </c>
      <c r="AP64" s="1">
        <v>1.0</v>
      </c>
      <c r="AQ64" s="1">
        <v>6.0</v>
      </c>
      <c r="AR64" s="1">
        <v>10.0</v>
      </c>
      <c r="AS64" s="1">
        <v>3.0</v>
      </c>
      <c r="AT64" s="1">
        <v>14.0</v>
      </c>
      <c r="AU64" s="1">
        <v>12.0</v>
      </c>
      <c r="AV64" s="1" t="s">
        <v>119</v>
      </c>
      <c r="AW64" s="1">
        <v>410.0</v>
      </c>
      <c r="AY64" s="1">
        <v>25830.0</v>
      </c>
    </row>
    <row r="65" ht="15.75" customHeight="1">
      <c r="A65" s="2" t="s">
        <v>148</v>
      </c>
      <c r="B65" s="1" t="str">
        <f>IFERROR(__xludf.DUMMYFUNCTION("""COMPUTED_VALUE"""),"699J6")</f>
        <v>699J6</v>
      </c>
      <c r="C65" s="1">
        <f>IFERROR(__xludf.DUMMYFUNCTION("""COMPUTED_VALUE"""),445.0)</f>
        <v>445</v>
      </c>
      <c r="D65" s="1" t="s">
        <v>40</v>
      </c>
      <c r="E65" s="1" t="s">
        <v>23</v>
      </c>
      <c r="F65" s="1" t="s">
        <v>23</v>
      </c>
      <c r="G65" s="1" t="s">
        <v>22</v>
      </c>
      <c r="H65" s="1" t="s">
        <v>40</v>
      </c>
      <c r="M65" s="1">
        <v>6.0</v>
      </c>
      <c r="N65" s="1">
        <v>9.0</v>
      </c>
      <c r="O65" s="1">
        <v>9.0</v>
      </c>
      <c r="P65" s="1">
        <v>11.0</v>
      </c>
      <c r="Q65" s="1">
        <v>6.0</v>
      </c>
      <c r="S65" s="1" t="str">
        <f>IFERROR(__xludf.DUMMYFUNCTION("UNIQUE(D65:H65, TRUE)"),"6")</f>
        <v>6</v>
      </c>
      <c r="T65" s="1" t="str">
        <f>IFERROR(__xludf.DUMMYFUNCTION("""COMPUTED_VALUE"""),"9")</f>
        <v>9</v>
      </c>
      <c r="U65" s="1" t="str">
        <f>IFERROR(__xludf.DUMMYFUNCTION("""COMPUTED_VALUE"""),"J")</f>
        <v>J</v>
      </c>
      <c r="Y65" s="1">
        <f t="shared" si="2"/>
        <v>2</v>
      </c>
      <c r="Z65" s="1">
        <f t="shared" ref="Z65:AC65" si="65">IF($Y65&lt;&gt;"",COUNTIF($D65:$H65, "=" &amp; T65),"")</f>
        <v>2</v>
      </c>
      <c r="AA65" s="1">
        <f t="shared" si="65"/>
        <v>1</v>
      </c>
      <c r="AB65" s="1">
        <f t="shared" si="65"/>
        <v>0</v>
      </c>
      <c r="AC65" s="1">
        <f t="shared" si="65"/>
        <v>0</v>
      </c>
      <c r="AE65" s="1">
        <f>IFERROR(__xludf.DUMMYFUNCTION("IFERROR(TRANSPOSE(SORT(TRANSPOSE(FILTER(Y65:AC65, Y65:AC65&lt;&gt;0)),1, FALSE)))"),2.0)</f>
        <v>2</v>
      </c>
      <c r="AF65" s="1">
        <f>IFERROR(__xludf.DUMMYFUNCTION("""COMPUTED_VALUE"""),2.0)</f>
        <v>2</v>
      </c>
      <c r="AG65" s="1">
        <f>IFERROR(__xludf.DUMMYFUNCTION("""COMPUTED_VALUE"""),1.0)</f>
        <v>1</v>
      </c>
      <c r="AK65" s="1">
        <v>64.0</v>
      </c>
      <c r="AL65" s="1">
        <v>1.0</v>
      </c>
      <c r="AM65" s="1">
        <v>1.0</v>
      </c>
      <c r="AN65" s="1">
        <v>1.0</v>
      </c>
      <c r="AO65" s="1">
        <v>1.0</v>
      </c>
      <c r="AP65" s="1">
        <v>1.0</v>
      </c>
      <c r="AQ65" s="1">
        <v>6.0</v>
      </c>
      <c r="AR65" s="1">
        <v>12.0</v>
      </c>
      <c r="AS65" s="1">
        <v>8.0</v>
      </c>
      <c r="AT65" s="1">
        <v>5.0</v>
      </c>
      <c r="AU65" s="1">
        <v>2.0</v>
      </c>
      <c r="AV65" s="1" t="s">
        <v>121</v>
      </c>
      <c r="AW65" s="1">
        <v>951.0</v>
      </c>
      <c r="AY65" s="1">
        <v>60864.0</v>
      </c>
    </row>
    <row r="66" ht="15.75" customHeight="1">
      <c r="A66" s="2" t="s">
        <v>150</v>
      </c>
      <c r="B66" s="1" t="str">
        <f>IFERROR(__xludf.DUMMYFUNCTION("""COMPUTED_VALUE"""),"KK7QJ")</f>
        <v>KK7QJ</v>
      </c>
      <c r="C66" s="1">
        <f>IFERROR(__xludf.DUMMYFUNCTION("""COMPUTED_VALUE"""),284.0)</f>
        <v>284</v>
      </c>
      <c r="D66" s="1" t="s">
        <v>38</v>
      </c>
      <c r="E66" s="1" t="s">
        <v>38</v>
      </c>
      <c r="F66" s="1" t="s">
        <v>28</v>
      </c>
      <c r="G66" s="1" t="s">
        <v>20</v>
      </c>
      <c r="H66" s="1" t="s">
        <v>22</v>
      </c>
      <c r="M66" s="1">
        <v>13.0</v>
      </c>
      <c r="N66" s="1">
        <v>13.0</v>
      </c>
      <c r="O66" s="1">
        <v>7.0</v>
      </c>
      <c r="P66" s="1">
        <v>12.0</v>
      </c>
      <c r="Q66" s="1">
        <v>11.0</v>
      </c>
      <c r="S66" s="1" t="str">
        <f>IFERROR(__xludf.DUMMYFUNCTION("UNIQUE(D66:H66, TRUE)"),"K")</f>
        <v>K</v>
      </c>
      <c r="T66" s="1" t="str">
        <f>IFERROR(__xludf.DUMMYFUNCTION("""COMPUTED_VALUE"""),"7")</f>
        <v>7</v>
      </c>
      <c r="U66" s="1" t="str">
        <f>IFERROR(__xludf.DUMMYFUNCTION("""COMPUTED_VALUE"""),"Q")</f>
        <v>Q</v>
      </c>
      <c r="V66" s="1" t="str">
        <f>IFERROR(__xludf.DUMMYFUNCTION("""COMPUTED_VALUE"""),"J")</f>
        <v>J</v>
      </c>
      <c r="Y66" s="1">
        <f t="shared" si="2"/>
        <v>2</v>
      </c>
      <c r="Z66" s="1">
        <f t="shared" ref="Z66:AC66" si="66">IF($Y66&lt;&gt;"",COUNTIF($D66:$H66, "=" &amp; T66),"")</f>
        <v>1</v>
      </c>
      <c r="AA66" s="1">
        <f t="shared" si="66"/>
        <v>1</v>
      </c>
      <c r="AB66" s="1">
        <f t="shared" si="66"/>
        <v>1</v>
      </c>
      <c r="AC66" s="1">
        <f t="shared" si="66"/>
        <v>0</v>
      </c>
      <c r="AE66" s="1">
        <f>IFERROR(__xludf.DUMMYFUNCTION("IFERROR(TRANSPOSE(SORT(TRANSPOSE(FILTER(Y66:AC66, Y66:AC66&lt;&gt;0)),1, FALSE)))"),2.0)</f>
        <v>2</v>
      </c>
      <c r="AF66" s="1">
        <f>IFERROR(__xludf.DUMMYFUNCTION("""COMPUTED_VALUE"""),1.0)</f>
        <v>1</v>
      </c>
      <c r="AG66" s="1">
        <f>IFERROR(__xludf.DUMMYFUNCTION("""COMPUTED_VALUE"""),1.0)</f>
        <v>1</v>
      </c>
      <c r="AH66" s="1">
        <f>IFERROR(__xludf.DUMMYFUNCTION("""COMPUTED_VALUE"""),1.0)</f>
        <v>1</v>
      </c>
      <c r="AK66" s="1">
        <v>65.0</v>
      </c>
      <c r="AL66" s="1">
        <v>1.0</v>
      </c>
      <c r="AM66" s="1">
        <v>1.0</v>
      </c>
      <c r="AN66" s="1">
        <v>1.0</v>
      </c>
      <c r="AO66" s="1">
        <v>1.0</v>
      </c>
      <c r="AP66" s="1">
        <v>1.0</v>
      </c>
      <c r="AQ66" s="1">
        <v>6.0</v>
      </c>
      <c r="AR66" s="1">
        <v>13.0</v>
      </c>
      <c r="AS66" s="1">
        <v>3.0</v>
      </c>
      <c r="AT66" s="1">
        <v>8.0</v>
      </c>
      <c r="AU66" s="1">
        <v>12.0</v>
      </c>
      <c r="AV66" s="1" t="s">
        <v>123</v>
      </c>
      <c r="AW66" s="1">
        <v>397.0</v>
      </c>
      <c r="AY66" s="1">
        <v>25805.0</v>
      </c>
    </row>
    <row r="67" ht="15.75" customHeight="1">
      <c r="A67" s="2" t="s">
        <v>152</v>
      </c>
      <c r="B67" s="1" t="str">
        <f>IFERROR(__xludf.DUMMYFUNCTION("""COMPUTED_VALUE"""),"647AJ")</f>
        <v>647AJ</v>
      </c>
      <c r="C67" s="1">
        <f>IFERROR(__xludf.DUMMYFUNCTION("""COMPUTED_VALUE"""),509.0)</f>
        <v>509</v>
      </c>
      <c r="D67" s="1" t="s">
        <v>40</v>
      </c>
      <c r="E67" s="1" t="s">
        <v>21</v>
      </c>
      <c r="F67" s="1" t="s">
        <v>28</v>
      </c>
      <c r="G67" s="1" t="s">
        <v>39</v>
      </c>
      <c r="H67" s="1" t="s">
        <v>22</v>
      </c>
      <c r="M67" s="1">
        <v>6.0</v>
      </c>
      <c r="N67" s="1">
        <v>4.0</v>
      </c>
      <c r="O67" s="1">
        <v>7.0</v>
      </c>
      <c r="P67" s="1">
        <v>14.0</v>
      </c>
      <c r="Q67" s="1">
        <v>11.0</v>
      </c>
      <c r="S67" s="1" t="str">
        <f>IFERROR(__xludf.DUMMYFUNCTION("UNIQUE(D67:H67, TRUE)"),"6")</f>
        <v>6</v>
      </c>
      <c r="T67" s="1" t="str">
        <f>IFERROR(__xludf.DUMMYFUNCTION("""COMPUTED_VALUE"""),"4")</f>
        <v>4</v>
      </c>
      <c r="U67" s="1" t="str">
        <f>IFERROR(__xludf.DUMMYFUNCTION("""COMPUTED_VALUE"""),"7")</f>
        <v>7</v>
      </c>
      <c r="V67" s="1" t="str">
        <f>IFERROR(__xludf.DUMMYFUNCTION("""COMPUTED_VALUE"""),"A")</f>
        <v>A</v>
      </c>
      <c r="W67" s="1" t="str">
        <f>IFERROR(__xludf.DUMMYFUNCTION("""COMPUTED_VALUE"""),"J")</f>
        <v>J</v>
      </c>
      <c r="Y67" s="1">
        <f t="shared" si="2"/>
        <v>1</v>
      </c>
      <c r="Z67" s="1">
        <f t="shared" ref="Z67:AC67" si="67">IF($Y67&lt;&gt;"",COUNTIF($D67:$H67, "=" &amp; T67),"")</f>
        <v>1</v>
      </c>
      <c r="AA67" s="1">
        <f t="shared" si="67"/>
        <v>1</v>
      </c>
      <c r="AB67" s="1">
        <f t="shared" si="67"/>
        <v>1</v>
      </c>
      <c r="AC67" s="1">
        <f t="shared" si="67"/>
        <v>1</v>
      </c>
      <c r="AE67" s="1">
        <f>IFERROR(__xludf.DUMMYFUNCTION("IFERROR(TRANSPOSE(SORT(TRANSPOSE(FILTER(Y67:AC67, Y67:AC67&lt;&gt;0)),1, FALSE)))"),1.0)</f>
        <v>1</v>
      </c>
      <c r="AF67" s="1">
        <f>IFERROR(__xludf.DUMMYFUNCTION("""COMPUTED_VALUE"""),1.0)</f>
        <v>1</v>
      </c>
      <c r="AG67" s="1">
        <f>IFERROR(__xludf.DUMMYFUNCTION("""COMPUTED_VALUE"""),1.0)</f>
        <v>1</v>
      </c>
      <c r="AH67" s="1">
        <f>IFERROR(__xludf.DUMMYFUNCTION("""COMPUTED_VALUE"""),1.0)</f>
        <v>1</v>
      </c>
      <c r="AI67" s="1">
        <f>IFERROR(__xludf.DUMMYFUNCTION("""COMPUTED_VALUE"""),1.0)</f>
        <v>1</v>
      </c>
      <c r="AK67" s="1">
        <v>66.0</v>
      </c>
      <c r="AL67" s="1">
        <v>1.0</v>
      </c>
      <c r="AM67" s="1">
        <v>1.0</v>
      </c>
      <c r="AN67" s="1">
        <v>1.0</v>
      </c>
      <c r="AO67" s="1">
        <v>1.0</v>
      </c>
      <c r="AP67" s="1">
        <v>1.0</v>
      </c>
      <c r="AQ67" s="1">
        <v>6.0</v>
      </c>
      <c r="AR67" s="1">
        <v>13.0</v>
      </c>
      <c r="AS67" s="1">
        <v>9.0</v>
      </c>
      <c r="AT67" s="1">
        <v>14.0</v>
      </c>
      <c r="AU67" s="1">
        <v>3.0</v>
      </c>
      <c r="AV67" s="1" t="s">
        <v>125</v>
      </c>
      <c r="AW67" s="1">
        <v>312.0</v>
      </c>
      <c r="AY67" s="1">
        <v>20592.0</v>
      </c>
    </row>
    <row r="68" ht="15.75" customHeight="1">
      <c r="A68" s="2" t="s">
        <v>154</v>
      </c>
      <c r="B68" s="1" t="str">
        <f>IFERROR(__xludf.DUMMYFUNCTION("""COMPUTED_VALUE"""),"KK8K3")</f>
        <v>KK8K3</v>
      </c>
      <c r="C68" s="1">
        <f>IFERROR(__xludf.DUMMYFUNCTION("""COMPUTED_VALUE"""),893.0)</f>
        <v>893</v>
      </c>
      <c r="D68" s="1" t="s">
        <v>38</v>
      </c>
      <c r="E68" s="1" t="s">
        <v>38</v>
      </c>
      <c r="F68" s="1" t="s">
        <v>30</v>
      </c>
      <c r="G68" s="1" t="s">
        <v>38</v>
      </c>
      <c r="H68" s="1" t="s">
        <v>31</v>
      </c>
      <c r="M68" s="1">
        <v>13.0</v>
      </c>
      <c r="N68" s="1">
        <v>13.0</v>
      </c>
      <c r="O68" s="1">
        <v>8.0</v>
      </c>
      <c r="P68" s="1">
        <v>13.0</v>
      </c>
      <c r="Q68" s="1">
        <v>3.0</v>
      </c>
      <c r="S68" s="1" t="str">
        <f>IFERROR(__xludf.DUMMYFUNCTION("UNIQUE(D68:H68, TRUE)"),"K")</f>
        <v>K</v>
      </c>
      <c r="T68" s="1" t="str">
        <f>IFERROR(__xludf.DUMMYFUNCTION("""COMPUTED_VALUE"""),"8")</f>
        <v>8</v>
      </c>
      <c r="U68" s="1" t="str">
        <f>IFERROR(__xludf.DUMMYFUNCTION("""COMPUTED_VALUE"""),"3")</f>
        <v>3</v>
      </c>
      <c r="Y68" s="1">
        <f t="shared" si="2"/>
        <v>3</v>
      </c>
      <c r="Z68" s="1">
        <f t="shared" ref="Z68:AC68" si="68">IF($Y68&lt;&gt;"",COUNTIF($D68:$H68, "=" &amp; T68),"")</f>
        <v>1</v>
      </c>
      <c r="AA68" s="1">
        <f t="shared" si="68"/>
        <v>1</v>
      </c>
      <c r="AB68" s="1">
        <f t="shared" si="68"/>
        <v>0</v>
      </c>
      <c r="AC68" s="1">
        <f t="shared" si="68"/>
        <v>0</v>
      </c>
      <c r="AE68" s="1">
        <f>IFERROR(__xludf.DUMMYFUNCTION("IFERROR(TRANSPOSE(SORT(TRANSPOSE(FILTER(Y68:AC68, Y68:AC68&lt;&gt;0)),1, FALSE)))"),3.0)</f>
        <v>3</v>
      </c>
      <c r="AF68" s="1">
        <f>IFERROR(__xludf.DUMMYFUNCTION("""COMPUTED_VALUE"""),1.0)</f>
        <v>1</v>
      </c>
      <c r="AG68" s="1">
        <f>IFERROR(__xludf.DUMMYFUNCTION("""COMPUTED_VALUE"""),1.0)</f>
        <v>1</v>
      </c>
      <c r="AK68" s="1">
        <v>67.0</v>
      </c>
      <c r="AL68" s="1">
        <v>1.0</v>
      </c>
      <c r="AM68" s="1">
        <v>1.0</v>
      </c>
      <c r="AN68" s="1">
        <v>1.0</v>
      </c>
      <c r="AO68" s="1">
        <v>1.0</v>
      </c>
      <c r="AP68" s="1">
        <v>1.0</v>
      </c>
      <c r="AQ68" s="1">
        <v>6.0</v>
      </c>
      <c r="AR68" s="1">
        <v>14.0</v>
      </c>
      <c r="AS68" s="1">
        <v>11.0</v>
      </c>
      <c r="AT68" s="1">
        <v>5.0</v>
      </c>
      <c r="AU68" s="1">
        <v>4.0</v>
      </c>
      <c r="AV68" s="1" t="s">
        <v>420</v>
      </c>
      <c r="AW68" s="1">
        <v>214.0</v>
      </c>
      <c r="AY68" s="1">
        <v>14338.0</v>
      </c>
    </row>
    <row r="69" ht="15.75" customHeight="1">
      <c r="A69" s="2" t="s">
        <v>156</v>
      </c>
      <c r="B69" s="1" t="str">
        <f>IFERROR(__xludf.DUMMYFUNCTION("""COMPUTED_VALUE"""),"7KK79")</f>
        <v>7KK79</v>
      </c>
      <c r="C69" s="1">
        <f>IFERROR(__xludf.DUMMYFUNCTION("""COMPUTED_VALUE"""),174.0)</f>
        <v>174</v>
      </c>
      <c r="D69" s="1" t="s">
        <v>28</v>
      </c>
      <c r="E69" s="1" t="s">
        <v>38</v>
      </c>
      <c r="F69" s="1" t="s">
        <v>38</v>
      </c>
      <c r="G69" s="1" t="s">
        <v>28</v>
      </c>
      <c r="H69" s="1" t="s">
        <v>23</v>
      </c>
      <c r="M69" s="1">
        <v>7.0</v>
      </c>
      <c r="N69" s="1">
        <v>13.0</v>
      </c>
      <c r="O69" s="1">
        <v>13.0</v>
      </c>
      <c r="P69" s="1">
        <v>7.0</v>
      </c>
      <c r="Q69" s="1">
        <v>9.0</v>
      </c>
      <c r="S69" s="1" t="str">
        <f>IFERROR(__xludf.DUMMYFUNCTION("UNIQUE(D69:H69, TRUE)"),"7")</f>
        <v>7</v>
      </c>
      <c r="T69" s="1" t="str">
        <f>IFERROR(__xludf.DUMMYFUNCTION("""COMPUTED_VALUE"""),"K")</f>
        <v>K</v>
      </c>
      <c r="U69" s="1" t="str">
        <f>IFERROR(__xludf.DUMMYFUNCTION("""COMPUTED_VALUE"""),"9")</f>
        <v>9</v>
      </c>
      <c r="Y69" s="1">
        <f t="shared" si="2"/>
        <v>2</v>
      </c>
      <c r="Z69" s="1">
        <f t="shared" ref="Z69:AC69" si="69">IF($Y69&lt;&gt;"",COUNTIF($D69:$H69, "=" &amp; T69),"")</f>
        <v>2</v>
      </c>
      <c r="AA69" s="1">
        <f t="shared" si="69"/>
        <v>1</v>
      </c>
      <c r="AB69" s="1">
        <f t="shared" si="69"/>
        <v>0</v>
      </c>
      <c r="AC69" s="1">
        <f t="shared" si="69"/>
        <v>0</v>
      </c>
      <c r="AE69" s="1">
        <f>IFERROR(__xludf.DUMMYFUNCTION("IFERROR(TRANSPOSE(SORT(TRANSPOSE(FILTER(Y69:AC69, Y69:AC69&lt;&gt;0)),1, FALSE)))"),2.0)</f>
        <v>2</v>
      </c>
      <c r="AF69" s="1">
        <f>IFERROR(__xludf.DUMMYFUNCTION("""COMPUTED_VALUE"""),2.0)</f>
        <v>2</v>
      </c>
      <c r="AG69" s="1">
        <f>IFERROR(__xludf.DUMMYFUNCTION("""COMPUTED_VALUE"""),1.0)</f>
        <v>1</v>
      </c>
      <c r="AK69" s="1">
        <v>68.0</v>
      </c>
      <c r="AL69" s="1">
        <v>1.0</v>
      </c>
      <c r="AM69" s="1">
        <v>1.0</v>
      </c>
      <c r="AN69" s="1">
        <v>1.0</v>
      </c>
      <c r="AO69" s="1">
        <v>1.0</v>
      </c>
      <c r="AP69" s="1">
        <v>1.0</v>
      </c>
      <c r="AQ69" s="1">
        <v>6.0</v>
      </c>
      <c r="AR69" s="1">
        <v>14.0</v>
      </c>
      <c r="AS69" s="1">
        <v>11.0</v>
      </c>
      <c r="AT69" s="1">
        <v>9.0</v>
      </c>
      <c r="AU69" s="1">
        <v>12.0</v>
      </c>
      <c r="AV69" s="1" t="s">
        <v>422</v>
      </c>
      <c r="AW69" s="1">
        <v>965.0</v>
      </c>
      <c r="AY69" s="1">
        <v>65620.0</v>
      </c>
    </row>
    <row r="70" ht="15.75" customHeight="1">
      <c r="A70" s="2" t="s">
        <v>158</v>
      </c>
      <c r="B70" s="1" t="str">
        <f>IFERROR(__xludf.DUMMYFUNCTION("""COMPUTED_VALUE"""),"J8J55")</f>
        <v>J8J55</v>
      </c>
      <c r="C70" s="1">
        <f>IFERROR(__xludf.DUMMYFUNCTION("""COMPUTED_VALUE"""),523.0)</f>
        <v>523</v>
      </c>
      <c r="D70" s="1" t="s">
        <v>22</v>
      </c>
      <c r="E70" s="1" t="s">
        <v>30</v>
      </c>
      <c r="F70" s="1" t="s">
        <v>22</v>
      </c>
      <c r="G70" s="1" t="s">
        <v>29</v>
      </c>
      <c r="H70" s="1" t="s">
        <v>29</v>
      </c>
      <c r="M70" s="1">
        <v>11.0</v>
      </c>
      <c r="N70" s="1">
        <v>8.0</v>
      </c>
      <c r="O70" s="1">
        <v>11.0</v>
      </c>
      <c r="P70" s="1">
        <v>5.0</v>
      </c>
      <c r="Q70" s="1">
        <v>5.0</v>
      </c>
      <c r="S70" s="1" t="str">
        <f>IFERROR(__xludf.DUMMYFUNCTION("UNIQUE(D70:H70, TRUE)"),"J")</f>
        <v>J</v>
      </c>
      <c r="T70" s="1" t="str">
        <f>IFERROR(__xludf.DUMMYFUNCTION("""COMPUTED_VALUE"""),"8")</f>
        <v>8</v>
      </c>
      <c r="U70" s="1" t="str">
        <f>IFERROR(__xludf.DUMMYFUNCTION("""COMPUTED_VALUE"""),"5")</f>
        <v>5</v>
      </c>
      <c r="Y70" s="1">
        <f t="shared" si="2"/>
        <v>2</v>
      </c>
      <c r="Z70" s="1">
        <f t="shared" ref="Z70:AC70" si="70">IF($Y70&lt;&gt;"",COUNTIF($D70:$H70, "=" &amp; T70),"")</f>
        <v>1</v>
      </c>
      <c r="AA70" s="1">
        <f t="shared" si="70"/>
        <v>2</v>
      </c>
      <c r="AB70" s="1">
        <f t="shared" si="70"/>
        <v>0</v>
      </c>
      <c r="AC70" s="1">
        <f t="shared" si="70"/>
        <v>0</v>
      </c>
      <c r="AE70" s="1">
        <f>IFERROR(__xludf.DUMMYFUNCTION("IFERROR(TRANSPOSE(SORT(TRANSPOSE(FILTER(Y70:AC70, Y70:AC70&lt;&gt;0)),1, FALSE)))"),2.0)</f>
        <v>2</v>
      </c>
      <c r="AF70" s="1">
        <f>IFERROR(__xludf.DUMMYFUNCTION("""COMPUTED_VALUE"""),2.0)</f>
        <v>2</v>
      </c>
      <c r="AG70" s="1">
        <f>IFERROR(__xludf.DUMMYFUNCTION("""COMPUTED_VALUE"""),1.0)</f>
        <v>1</v>
      </c>
      <c r="AK70" s="1">
        <v>69.0</v>
      </c>
      <c r="AL70" s="1">
        <v>1.0</v>
      </c>
      <c r="AM70" s="1">
        <v>1.0</v>
      </c>
      <c r="AN70" s="1">
        <v>1.0</v>
      </c>
      <c r="AO70" s="1">
        <v>1.0</v>
      </c>
      <c r="AP70" s="1">
        <v>1.0</v>
      </c>
      <c r="AQ70" s="1">
        <v>6.0</v>
      </c>
      <c r="AR70" s="1">
        <v>14.0</v>
      </c>
      <c r="AS70" s="1">
        <v>12.0</v>
      </c>
      <c r="AT70" s="1">
        <v>9.0</v>
      </c>
      <c r="AU70" s="1">
        <v>4.0</v>
      </c>
      <c r="AV70" s="1" t="s">
        <v>127</v>
      </c>
      <c r="AW70" s="1">
        <v>84.0</v>
      </c>
      <c r="AY70" s="1">
        <v>5796.0</v>
      </c>
    </row>
    <row r="71" ht="15.75" customHeight="1">
      <c r="A71" s="2" t="s">
        <v>160</v>
      </c>
      <c r="B71" s="1" t="str">
        <f>IFERROR(__xludf.DUMMYFUNCTION("""COMPUTED_VALUE"""),"6T3AQ")</f>
        <v>6T3AQ</v>
      </c>
      <c r="C71" s="1">
        <f>IFERROR(__xludf.DUMMYFUNCTION("""COMPUTED_VALUE"""),410.0)</f>
        <v>410</v>
      </c>
      <c r="D71" s="1" t="s">
        <v>40</v>
      </c>
      <c r="E71" s="1" t="s">
        <v>45</v>
      </c>
      <c r="F71" s="1" t="s">
        <v>31</v>
      </c>
      <c r="G71" s="1" t="s">
        <v>39</v>
      </c>
      <c r="H71" s="1" t="s">
        <v>20</v>
      </c>
      <c r="M71" s="1">
        <v>6.0</v>
      </c>
      <c r="N71" s="1">
        <v>10.0</v>
      </c>
      <c r="O71" s="1">
        <v>3.0</v>
      </c>
      <c r="P71" s="1">
        <v>14.0</v>
      </c>
      <c r="Q71" s="1">
        <v>12.0</v>
      </c>
      <c r="S71" s="1" t="str">
        <f>IFERROR(__xludf.DUMMYFUNCTION("UNIQUE(D71:H71, TRUE)"),"6")</f>
        <v>6</v>
      </c>
      <c r="T71" s="1" t="str">
        <f>IFERROR(__xludf.DUMMYFUNCTION("""COMPUTED_VALUE"""),"T")</f>
        <v>T</v>
      </c>
      <c r="U71" s="1" t="str">
        <f>IFERROR(__xludf.DUMMYFUNCTION("""COMPUTED_VALUE"""),"3")</f>
        <v>3</v>
      </c>
      <c r="V71" s="1" t="str">
        <f>IFERROR(__xludf.DUMMYFUNCTION("""COMPUTED_VALUE"""),"A")</f>
        <v>A</v>
      </c>
      <c r="W71" s="1" t="str">
        <f>IFERROR(__xludf.DUMMYFUNCTION("""COMPUTED_VALUE"""),"Q")</f>
        <v>Q</v>
      </c>
      <c r="Y71" s="1">
        <f t="shared" si="2"/>
        <v>1</v>
      </c>
      <c r="Z71" s="1">
        <f t="shared" ref="Z71:AC71" si="71">IF($Y71&lt;&gt;"",COUNTIF($D71:$H71, "=" &amp; T71),"")</f>
        <v>1</v>
      </c>
      <c r="AA71" s="1">
        <f t="shared" si="71"/>
        <v>1</v>
      </c>
      <c r="AB71" s="1">
        <f t="shared" si="71"/>
        <v>1</v>
      </c>
      <c r="AC71" s="1">
        <f t="shared" si="71"/>
        <v>1</v>
      </c>
      <c r="AE71" s="1">
        <f>IFERROR(__xludf.DUMMYFUNCTION("IFERROR(TRANSPOSE(SORT(TRANSPOSE(FILTER(Y71:AC71, Y71:AC71&lt;&gt;0)),1, FALSE)))"),1.0)</f>
        <v>1</v>
      </c>
      <c r="AF71" s="1">
        <f>IFERROR(__xludf.DUMMYFUNCTION("""COMPUTED_VALUE"""),1.0)</f>
        <v>1</v>
      </c>
      <c r="AG71" s="1">
        <f>IFERROR(__xludf.DUMMYFUNCTION("""COMPUTED_VALUE"""),1.0)</f>
        <v>1</v>
      </c>
      <c r="AH71" s="1">
        <f>IFERROR(__xludf.DUMMYFUNCTION("""COMPUTED_VALUE"""),1.0)</f>
        <v>1</v>
      </c>
      <c r="AI71" s="1">
        <f>IFERROR(__xludf.DUMMYFUNCTION("""COMPUTED_VALUE"""),1.0)</f>
        <v>1</v>
      </c>
      <c r="AK71" s="1">
        <v>70.0</v>
      </c>
      <c r="AL71" s="1">
        <v>1.0</v>
      </c>
      <c r="AM71" s="1">
        <v>1.0</v>
      </c>
      <c r="AN71" s="1">
        <v>1.0</v>
      </c>
      <c r="AO71" s="1">
        <v>1.0</v>
      </c>
      <c r="AP71" s="1">
        <v>1.0</v>
      </c>
      <c r="AQ71" s="1">
        <v>6.0</v>
      </c>
      <c r="AR71" s="1">
        <v>14.0</v>
      </c>
      <c r="AS71" s="1">
        <v>13.0</v>
      </c>
      <c r="AT71" s="1">
        <v>12.0</v>
      </c>
      <c r="AU71" s="1">
        <v>9.0</v>
      </c>
      <c r="AV71" s="1" t="s">
        <v>129</v>
      </c>
      <c r="AW71" s="1">
        <v>670.0</v>
      </c>
      <c r="AY71" s="1">
        <v>46900.0</v>
      </c>
    </row>
    <row r="72" ht="15.75" customHeight="1">
      <c r="A72" s="2" t="s">
        <v>162</v>
      </c>
      <c r="B72" s="1">
        <f>IFERROR(__xludf.DUMMYFUNCTION("""COMPUTED_VALUE"""),44349.0)</f>
        <v>44349</v>
      </c>
      <c r="C72" s="1">
        <f>IFERROR(__xludf.DUMMYFUNCTION("""COMPUTED_VALUE"""),296.0)</f>
        <v>296</v>
      </c>
      <c r="D72" s="1" t="s">
        <v>21</v>
      </c>
      <c r="E72" s="1" t="s">
        <v>21</v>
      </c>
      <c r="F72" s="1" t="s">
        <v>31</v>
      </c>
      <c r="G72" s="1" t="s">
        <v>21</v>
      </c>
      <c r="H72" s="1" t="s">
        <v>23</v>
      </c>
      <c r="M72" s="1">
        <v>4.0</v>
      </c>
      <c r="N72" s="1">
        <v>4.0</v>
      </c>
      <c r="O72" s="1">
        <v>3.0</v>
      </c>
      <c r="P72" s="1">
        <v>4.0</v>
      </c>
      <c r="Q72" s="1">
        <v>9.0</v>
      </c>
      <c r="S72" s="1" t="str">
        <f>IFERROR(__xludf.DUMMYFUNCTION("UNIQUE(D72:H72, TRUE)"),"4")</f>
        <v>4</v>
      </c>
      <c r="T72" s="1" t="str">
        <f>IFERROR(__xludf.DUMMYFUNCTION("""COMPUTED_VALUE"""),"3")</f>
        <v>3</v>
      </c>
      <c r="U72" s="1" t="str">
        <f>IFERROR(__xludf.DUMMYFUNCTION("""COMPUTED_VALUE"""),"9")</f>
        <v>9</v>
      </c>
      <c r="Y72" s="1">
        <f t="shared" si="2"/>
        <v>3</v>
      </c>
      <c r="Z72" s="1">
        <f t="shared" ref="Z72:AC72" si="72">IF($Y72&lt;&gt;"",COUNTIF($D72:$H72, "=" &amp; T72),"")</f>
        <v>1</v>
      </c>
      <c r="AA72" s="1">
        <f t="shared" si="72"/>
        <v>1</v>
      </c>
      <c r="AB72" s="1">
        <f t="shared" si="72"/>
        <v>0</v>
      </c>
      <c r="AC72" s="1">
        <f t="shared" si="72"/>
        <v>0</v>
      </c>
      <c r="AE72" s="1">
        <f>IFERROR(__xludf.DUMMYFUNCTION("IFERROR(TRANSPOSE(SORT(TRANSPOSE(FILTER(Y72:AC72, Y72:AC72&lt;&gt;0)),1, FALSE)))"),3.0)</f>
        <v>3</v>
      </c>
      <c r="AF72" s="1">
        <f>IFERROR(__xludf.DUMMYFUNCTION("""COMPUTED_VALUE"""),1.0)</f>
        <v>1</v>
      </c>
      <c r="AG72" s="1">
        <f>IFERROR(__xludf.DUMMYFUNCTION("""COMPUTED_VALUE"""),1.0)</f>
        <v>1</v>
      </c>
      <c r="AK72" s="1">
        <v>71.0</v>
      </c>
      <c r="AL72" s="1">
        <v>1.0</v>
      </c>
      <c r="AM72" s="1">
        <v>1.0</v>
      </c>
      <c r="AN72" s="1">
        <v>1.0</v>
      </c>
      <c r="AO72" s="1">
        <v>1.0</v>
      </c>
      <c r="AP72" s="1">
        <v>1.0</v>
      </c>
      <c r="AQ72" s="1">
        <v>7.0</v>
      </c>
      <c r="AR72" s="1">
        <v>2.0</v>
      </c>
      <c r="AS72" s="1">
        <v>13.0</v>
      </c>
      <c r="AT72" s="1">
        <v>14.0</v>
      </c>
      <c r="AU72" s="1">
        <v>3.0</v>
      </c>
      <c r="AV72" s="1" t="s">
        <v>131</v>
      </c>
      <c r="AW72" s="1">
        <v>851.0</v>
      </c>
      <c r="AY72" s="1">
        <v>60421.0</v>
      </c>
    </row>
    <row r="73" ht="15.75" customHeight="1">
      <c r="A73" s="2" t="s">
        <v>163</v>
      </c>
      <c r="B73" s="1" t="str">
        <f>IFERROR(__xludf.DUMMYFUNCTION("""COMPUTED_VALUE"""),"JJJJJ")</f>
        <v>JJJJJ</v>
      </c>
      <c r="C73" s="1">
        <f>IFERROR(__xludf.DUMMYFUNCTION("""COMPUTED_VALUE"""),158.0)</f>
        <v>158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M73" s="1">
        <v>11.0</v>
      </c>
      <c r="N73" s="1">
        <v>11.0</v>
      </c>
      <c r="O73" s="1">
        <v>11.0</v>
      </c>
      <c r="P73" s="1">
        <v>11.0</v>
      </c>
      <c r="Q73" s="1">
        <v>11.0</v>
      </c>
      <c r="S73" s="1" t="str">
        <f>IFERROR(__xludf.DUMMYFUNCTION("UNIQUE(D73:H73, TRUE)"),"J")</f>
        <v>J</v>
      </c>
      <c r="Y73" s="1">
        <f t="shared" si="2"/>
        <v>5</v>
      </c>
      <c r="Z73" s="1">
        <f t="shared" ref="Z73:AC73" si="73">IF($Y73&lt;&gt;"",COUNTIF($D73:$H73, "=" &amp; T73),"")</f>
        <v>0</v>
      </c>
      <c r="AA73" s="1">
        <f t="shared" si="73"/>
        <v>0</v>
      </c>
      <c r="AB73" s="1">
        <f t="shared" si="73"/>
        <v>0</v>
      </c>
      <c r="AC73" s="1">
        <f t="shared" si="73"/>
        <v>0</v>
      </c>
      <c r="AE73" s="1">
        <f>IFERROR(__xludf.DUMMYFUNCTION("IFERROR(TRANSPOSE(SORT(TRANSPOSE(FILTER(Y73:AC73, Y73:AC73&lt;&gt;0)),1, FALSE)))"),5.0)</f>
        <v>5</v>
      </c>
      <c r="AK73" s="1">
        <v>72.0</v>
      </c>
      <c r="AL73" s="1">
        <v>1.0</v>
      </c>
      <c r="AM73" s="1">
        <v>1.0</v>
      </c>
      <c r="AN73" s="1">
        <v>1.0</v>
      </c>
      <c r="AO73" s="1">
        <v>1.0</v>
      </c>
      <c r="AP73" s="1">
        <v>1.0</v>
      </c>
      <c r="AQ73" s="1">
        <v>7.0</v>
      </c>
      <c r="AR73" s="1">
        <v>3.0</v>
      </c>
      <c r="AS73" s="1">
        <v>10.0</v>
      </c>
      <c r="AT73" s="1">
        <v>5.0</v>
      </c>
      <c r="AU73" s="1">
        <v>12.0</v>
      </c>
      <c r="AV73" s="1" t="s">
        <v>133</v>
      </c>
      <c r="AW73" s="1">
        <v>65.0</v>
      </c>
      <c r="AY73" s="1">
        <v>4680.0</v>
      </c>
    </row>
    <row r="74" ht="15.75" customHeight="1">
      <c r="A74" s="2" t="s">
        <v>165</v>
      </c>
      <c r="B74" s="1">
        <f>IFERROR(__xludf.DUMMYFUNCTION("""COMPUTED_VALUE"""),99998.0)</f>
        <v>99998</v>
      </c>
      <c r="C74" s="1">
        <f>IFERROR(__xludf.DUMMYFUNCTION("""COMPUTED_VALUE"""),570.0)</f>
        <v>570</v>
      </c>
      <c r="D74" s="1" t="s">
        <v>23</v>
      </c>
      <c r="E74" s="1" t="s">
        <v>23</v>
      </c>
      <c r="F74" s="1" t="s">
        <v>23</v>
      </c>
      <c r="G74" s="1" t="s">
        <v>23</v>
      </c>
      <c r="H74" s="1" t="s">
        <v>30</v>
      </c>
      <c r="M74" s="1">
        <v>9.0</v>
      </c>
      <c r="N74" s="1">
        <v>9.0</v>
      </c>
      <c r="O74" s="1">
        <v>9.0</v>
      </c>
      <c r="P74" s="1">
        <v>9.0</v>
      </c>
      <c r="Q74" s="1">
        <v>8.0</v>
      </c>
      <c r="S74" s="1" t="str">
        <f>IFERROR(__xludf.DUMMYFUNCTION("UNIQUE(D74:H74, TRUE)"),"9")</f>
        <v>9</v>
      </c>
      <c r="T74" s="1" t="str">
        <f>IFERROR(__xludf.DUMMYFUNCTION("""COMPUTED_VALUE"""),"8")</f>
        <v>8</v>
      </c>
      <c r="Y74" s="1">
        <f t="shared" si="2"/>
        <v>4</v>
      </c>
      <c r="Z74" s="1">
        <f t="shared" ref="Z74:AC74" si="74">IF($Y74&lt;&gt;"",COUNTIF($D74:$H74, "=" &amp; T74),"")</f>
        <v>1</v>
      </c>
      <c r="AA74" s="1">
        <f t="shared" si="74"/>
        <v>0</v>
      </c>
      <c r="AB74" s="1">
        <f t="shared" si="74"/>
        <v>0</v>
      </c>
      <c r="AC74" s="1">
        <f t="shared" si="74"/>
        <v>0</v>
      </c>
      <c r="AE74" s="1">
        <f>IFERROR(__xludf.DUMMYFUNCTION("IFERROR(TRANSPOSE(SORT(TRANSPOSE(FILTER(Y74:AC74, Y74:AC74&lt;&gt;0)),1, FALSE)))"),4.0)</f>
        <v>4</v>
      </c>
      <c r="AF74" s="1">
        <f>IFERROR(__xludf.DUMMYFUNCTION("""COMPUTED_VALUE"""),1.0)</f>
        <v>1</v>
      </c>
      <c r="AK74" s="1">
        <v>73.0</v>
      </c>
      <c r="AL74" s="1">
        <v>1.0</v>
      </c>
      <c r="AM74" s="1">
        <v>1.0</v>
      </c>
      <c r="AN74" s="1">
        <v>1.0</v>
      </c>
      <c r="AO74" s="1">
        <v>1.0</v>
      </c>
      <c r="AP74" s="1">
        <v>1.0</v>
      </c>
      <c r="AQ74" s="1">
        <v>7.0</v>
      </c>
      <c r="AR74" s="1">
        <v>3.0</v>
      </c>
      <c r="AS74" s="1">
        <v>10.0</v>
      </c>
      <c r="AT74" s="1">
        <v>11.0</v>
      </c>
      <c r="AU74" s="1">
        <v>5.0</v>
      </c>
      <c r="AV74" s="1" t="s">
        <v>435</v>
      </c>
      <c r="AW74" s="1">
        <v>379.0</v>
      </c>
      <c r="AY74" s="1">
        <v>27667.0</v>
      </c>
    </row>
    <row r="75" ht="15.75" customHeight="1">
      <c r="A75" s="2" t="s">
        <v>167</v>
      </c>
      <c r="B75" s="1" t="str">
        <f>IFERROR(__xludf.DUMMYFUNCTION("""COMPUTED_VALUE"""),"5TKQ6")</f>
        <v>5TKQ6</v>
      </c>
      <c r="C75" s="1">
        <f>IFERROR(__xludf.DUMMYFUNCTION("""COMPUTED_VALUE"""),266.0)</f>
        <v>266</v>
      </c>
      <c r="D75" s="1" t="s">
        <v>29</v>
      </c>
      <c r="E75" s="1" t="s">
        <v>45</v>
      </c>
      <c r="F75" s="1" t="s">
        <v>38</v>
      </c>
      <c r="G75" s="1" t="s">
        <v>20</v>
      </c>
      <c r="H75" s="1" t="s">
        <v>40</v>
      </c>
      <c r="M75" s="1">
        <v>5.0</v>
      </c>
      <c r="N75" s="1">
        <v>10.0</v>
      </c>
      <c r="O75" s="1">
        <v>13.0</v>
      </c>
      <c r="P75" s="1">
        <v>12.0</v>
      </c>
      <c r="Q75" s="1">
        <v>6.0</v>
      </c>
      <c r="S75" s="1" t="str">
        <f>IFERROR(__xludf.DUMMYFUNCTION("UNIQUE(D75:H75, TRUE)"),"5")</f>
        <v>5</v>
      </c>
      <c r="T75" s="1" t="str">
        <f>IFERROR(__xludf.DUMMYFUNCTION("""COMPUTED_VALUE"""),"T")</f>
        <v>T</v>
      </c>
      <c r="U75" s="1" t="str">
        <f>IFERROR(__xludf.DUMMYFUNCTION("""COMPUTED_VALUE"""),"K")</f>
        <v>K</v>
      </c>
      <c r="V75" s="1" t="str">
        <f>IFERROR(__xludf.DUMMYFUNCTION("""COMPUTED_VALUE"""),"Q")</f>
        <v>Q</v>
      </c>
      <c r="W75" s="1" t="str">
        <f>IFERROR(__xludf.DUMMYFUNCTION("""COMPUTED_VALUE"""),"6")</f>
        <v>6</v>
      </c>
      <c r="Y75" s="1">
        <f t="shared" si="2"/>
        <v>1</v>
      </c>
      <c r="Z75" s="1">
        <f t="shared" ref="Z75:AC75" si="75">IF($Y75&lt;&gt;"",COUNTIF($D75:$H75, "=" &amp; T75),"")</f>
        <v>1</v>
      </c>
      <c r="AA75" s="1">
        <f t="shared" si="75"/>
        <v>1</v>
      </c>
      <c r="AB75" s="1">
        <f t="shared" si="75"/>
        <v>1</v>
      </c>
      <c r="AC75" s="1">
        <f t="shared" si="75"/>
        <v>1</v>
      </c>
      <c r="AE75" s="1">
        <f>IFERROR(__xludf.DUMMYFUNCTION("IFERROR(TRANSPOSE(SORT(TRANSPOSE(FILTER(Y75:AC75, Y75:AC75&lt;&gt;0)),1, FALSE)))"),1.0)</f>
        <v>1</v>
      </c>
      <c r="AF75" s="1">
        <f>IFERROR(__xludf.DUMMYFUNCTION("""COMPUTED_VALUE"""),1.0)</f>
        <v>1</v>
      </c>
      <c r="AG75" s="1">
        <f>IFERROR(__xludf.DUMMYFUNCTION("""COMPUTED_VALUE"""),1.0)</f>
        <v>1</v>
      </c>
      <c r="AH75" s="1">
        <f>IFERROR(__xludf.DUMMYFUNCTION("""COMPUTED_VALUE"""),1.0)</f>
        <v>1</v>
      </c>
      <c r="AI75" s="1">
        <f>IFERROR(__xludf.DUMMYFUNCTION("""COMPUTED_VALUE"""),1.0)</f>
        <v>1</v>
      </c>
      <c r="AK75" s="1">
        <v>74.0</v>
      </c>
      <c r="AL75" s="1">
        <v>1.0</v>
      </c>
      <c r="AM75" s="1">
        <v>1.0</v>
      </c>
      <c r="AN75" s="1">
        <v>1.0</v>
      </c>
      <c r="AO75" s="1">
        <v>1.0</v>
      </c>
      <c r="AP75" s="1">
        <v>1.0</v>
      </c>
      <c r="AQ75" s="1">
        <v>7.0</v>
      </c>
      <c r="AR75" s="1">
        <v>4.0</v>
      </c>
      <c r="AS75" s="1">
        <v>8.0</v>
      </c>
      <c r="AT75" s="1">
        <v>6.0</v>
      </c>
      <c r="AU75" s="1">
        <v>9.0</v>
      </c>
      <c r="AV75" s="1">
        <v>74869.0</v>
      </c>
      <c r="AW75" s="1">
        <v>994.0</v>
      </c>
      <c r="AY75" s="1">
        <v>73556.0</v>
      </c>
    </row>
    <row r="76" ht="15.75" customHeight="1">
      <c r="A76" s="2" t="s">
        <v>169</v>
      </c>
      <c r="B76" s="1" t="str">
        <f>IFERROR(__xludf.DUMMYFUNCTION("""COMPUTED_VALUE"""),"9933T")</f>
        <v>9933T</v>
      </c>
      <c r="C76" s="1">
        <f>IFERROR(__xludf.DUMMYFUNCTION("""COMPUTED_VALUE"""),300.0)</f>
        <v>300</v>
      </c>
      <c r="D76" s="1" t="s">
        <v>23</v>
      </c>
      <c r="E76" s="1" t="s">
        <v>23</v>
      </c>
      <c r="F76" s="1" t="s">
        <v>31</v>
      </c>
      <c r="G76" s="1" t="s">
        <v>31</v>
      </c>
      <c r="H76" s="1" t="s">
        <v>45</v>
      </c>
      <c r="M76" s="1">
        <v>9.0</v>
      </c>
      <c r="N76" s="1">
        <v>9.0</v>
      </c>
      <c r="O76" s="1">
        <v>3.0</v>
      </c>
      <c r="P76" s="1">
        <v>3.0</v>
      </c>
      <c r="Q76" s="1">
        <v>10.0</v>
      </c>
      <c r="S76" s="1" t="str">
        <f>IFERROR(__xludf.DUMMYFUNCTION("UNIQUE(D76:H76, TRUE)"),"9")</f>
        <v>9</v>
      </c>
      <c r="T76" s="1" t="str">
        <f>IFERROR(__xludf.DUMMYFUNCTION("""COMPUTED_VALUE"""),"3")</f>
        <v>3</v>
      </c>
      <c r="U76" s="1" t="str">
        <f>IFERROR(__xludf.DUMMYFUNCTION("""COMPUTED_VALUE"""),"T")</f>
        <v>T</v>
      </c>
      <c r="Y76" s="1">
        <f t="shared" si="2"/>
        <v>2</v>
      </c>
      <c r="Z76" s="1">
        <f t="shared" ref="Z76:AC76" si="76">IF($Y76&lt;&gt;"",COUNTIF($D76:$H76, "=" &amp; T76),"")</f>
        <v>2</v>
      </c>
      <c r="AA76" s="1">
        <f t="shared" si="76"/>
        <v>1</v>
      </c>
      <c r="AB76" s="1">
        <f t="shared" si="76"/>
        <v>0</v>
      </c>
      <c r="AC76" s="1">
        <f t="shared" si="76"/>
        <v>0</v>
      </c>
      <c r="AE76" s="1">
        <f>IFERROR(__xludf.DUMMYFUNCTION("IFERROR(TRANSPOSE(SORT(TRANSPOSE(FILTER(Y76:AC76, Y76:AC76&lt;&gt;0)),1, FALSE)))"),2.0)</f>
        <v>2</v>
      </c>
      <c r="AF76" s="1">
        <f>IFERROR(__xludf.DUMMYFUNCTION("""COMPUTED_VALUE"""),2.0)</f>
        <v>2</v>
      </c>
      <c r="AG76" s="1">
        <f>IFERROR(__xludf.DUMMYFUNCTION("""COMPUTED_VALUE"""),1.0)</f>
        <v>1</v>
      </c>
      <c r="AK76" s="1">
        <v>75.0</v>
      </c>
      <c r="AL76" s="1">
        <v>1.0</v>
      </c>
      <c r="AM76" s="1">
        <v>1.0</v>
      </c>
      <c r="AN76" s="1">
        <v>1.0</v>
      </c>
      <c r="AO76" s="1">
        <v>1.0</v>
      </c>
      <c r="AP76" s="1">
        <v>1.0</v>
      </c>
      <c r="AQ76" s="1">
        <v>7.0</v>
      </c>
      <c r="AR76" s="1">
        <v>4.0</v>
      </c>
      <c r="AS76" s="1">
        <v>12.0</v>
      </c>
      <c r="AT76" s="1">
        <v>11.0</v>
      </c>
      <c r="AU76" s="1">
        <v>2.0</v>
      </c>
      <c r="AV76" s="1" t="s">
        <v>441</v>
      </c>
      <c r="AW76" s="1">
        <v>984.0</v>
      </c>
      <c r="AY76" s="1">
        <v>73800.0</v>
      </c>
    </row>
    <row r="77" ht="15.75" customHeight="1">
      <c r="A77" s="2" t="s">
        <v>171</v>
      </c>
      <c r="B77" s="1" t="str">
        <f>IFERROR(__xludf.DUMMYFUNCTION("""COMPUTED_VALUE"""),"K665K")</f>
        <v>K665K</v>
      </c>
      <c r="C77" s="1">
        <f>IFERROR(__xludf.DUMMYFUNCTION("""COMPUTED_VALUE"""),724.0)</f>
        <v>724</v>
      </c>
      <c r="D77" s="1" t="s">
        <v>38</v>
      </c>
      <c r="E77" s="1" t="s">
        <v>40</v>
      </c>
      <c r="F77" s="1" t="s">
        <v>40</v>
      </c>
      <c r="G77" s="1" t="s">
        <v>29</v>
      </c>
      <c r="H77" s="1" t="s">
        <v>38</v>
      </c>
      <c r="M77" s="1">
        <v>13.0</v>
      </c>
      <c r="N77" s="1">
        <v>6.0</v>
      </c>
      <c r="O77" s="1">
        <v>6.0</v>
      </c>
      <c r="P77" s="1">
        <v>5.0</v>
      </c>
      <c r="Q77" s="1">
        <v>13.0</v>
      </c>
      <c r="S77" s="1" t="str">
        <f>IFERROR(__xludf.DUMMYFUNCTION("UNIQUE(D77:H77, TRUE)"),"K")</f>
        <v>K</v>
      </c>
      <c r="T77" s="1" t="str">
        <f>IFERROR(__xludf.DUMMYFUNCTION("""COMPUTED_VALUE"""),"6")</f>
        <v>6</v>
      </c>
      <c r="U77" s="1" t="str">
        <f>IFERROR(__xludf.DUMMYFUNCTION("""COMPUTED_VALUE"""),"5")</f>
        <v>5</v>
      </c>
      <c r="Y77" s="1">
        <f t="shared" si="2"/>
        <v>2</v>
      </c>
      <c r="Z77" s="1">
        <f t="shared" ref="Z77:AC77" si="77">IF($Y77&lt;&gt;"",COUNTIF($D77:$H77, "=" &amp; T77),"")</f>
        <v>2</v>
      </c>
      <c r="AA77" s="1">
        <f t="shared" si="77"/>
        <v>1</v>
      </c>
      <c r="AB77" s="1">
        <f t="shared" si="77"/>
        <v>0</v>
      </c>
      <c r="AC77" s="1">
        <f t="shared" si="77"/>
        <v>0</v>
      </c>
      <c r="AE77" s="1">
        <f>IFERROR(__xludf.DUMMYFUNCTION("IFERROR(TRANSPOSE(SORT(TRANSPOSE(FILTER(Y77:AC77, Y77:AC77&lt;&gt;0)),1, FALSE)))"),2.0)</f>
        <v>2</v>
      </c>
      <c r="AF77" s="1">
        <f>IFERROR(__xludf.DUMMYFUNCTION("""COMPUTED_VALUE"""),2.0)</f>
        <v>2</v>
      </c>
      <c r="AG77" s="1">
        <f>IFERROR(__xludf.DUMMYFUNCTION("""COMPUTED_VALUE"""),1.0)</f>
        <v>1</v>
      </c>
      <c r="AK77" s="1">
        <v>76.0</v>
      </c>
      <c r="AL77" s="1">
        <v>1.0</v>
      </c>
      <c r="AM77" s="1">
        <v>1.0</v>
      </c>
      <c r="AN77" s="1">
        <v>1.0</v>
      </c>
      <c r="AO77" s="1">
        <v>1.0</v>
      </c>
      <c r="AP77" s="1">
        <v>1.0</v>
      </c>
      <c r="AQ77" s="1">
        <v>7.0</v>
      </c>
      <c r="AR77" s="1">
        <v>5.0</v>
      </c>
      <c r="AS77" s="1">
        <v>14.0</v>
      </c>
      <c r="AT77" s="1">
        <v>2.0</v>
      </c>
      <c r="AU77" s="1">
        <v>9.0</v>
      </c>
      <c r="AV77" s="1" t="s">
        <v>136</v>
      </c>
      <c r="AW77" s="1">
        <v>132.0</v>
      </c>
      <c r="AY77" s="1">
        <v>10032.0</v>
      </c>
    </row>
    <row r="78" ht="15.75" customHeight="1">
      <c r="A78" s="2" t="s">
        <v>173</v>
      </c>
      <c r="B78" s="1" t="str">
        <f>IFERROR(__xludf.DUMMYFUNCTION("""COMPUTED_VALUE"""),"QTTTQ")</f>
        <v>QTTTQ</v>
      </c>
      <c r="C78" s="1">
        <f>IFERROR(__xludf.DUMMYFUNCTION("""COMPUTED_VALUE"""),807.0)</f>
        <v>807</v>
      </c>
      <c r="D78" s="1" t="s">
        <v>20</v>
      </c>
      <c r="E78" s="1" t="s">
        <v>45</v>
      </c>
      <c r="F78" s="1" t="s">
        <v>45</v>
      </c>
      <c r="G78" s="1" t="s">
        <v>45</v>
      </c>
      <c r="H78" s="1" t="s">
        <v>20</v>
      </c>
      <c r="M78" s="1">
        <v>12.0</v>
      </c>
      <c r="N78" s="1">
        <v>10.0</v>
      </c>
      <c r="O78" s="1">
        <v>10.0</v>
      </c>
      <c r="P78" s="1">
        <v>10.0</v>
      </c>
      <c r="Q78" s="1">
        <v>12.0</v>
      </c>
      <c r="S78" s="1" t="str">
        <f>IFERROR(__xludf.DUMMYFUNCTION("UNIQUE(D78:H78, TRUE)"),"Q")</f>
        <v>Q</v>
      </c>
      <c r="T78" s="1" t="str">
        <f>IFERROR(__xludf.DUMMYFUNCTION("""COMPUTED_VALUE"""),"T")</f>
        <v>T</v>
      </c>
      <c r="Y78" s="1">
        <f t="shared" si="2"/>
        <v>2</v>
      </c>
      <c r="Z78" s="1">
        <f t="shared" ref="Z78:AC78" si="78">IF($Y78&lt;&gt;"",COUNTIF($D78:$H78, "=" &amp; T78),"")</f>
        <v>3</v>
      </c>
      <c r="AA78" s="1">
        <f t="shared" si="78"/>
        <v>0</v>
      </c>
      <c r="AB78" s="1">
        <f t="shared" si="78"/>
        <v>0</v>
      </c>
      <c r="AC78" s="1">
        <f t="shared" si="78"/>
        <v>0</v>
      </c>
      <c r="AE78" s="1">
        <f>IFERROR(__xludf.DUMMYFUNCTION("IFERROR(TRANSPOSE(SORT(TRANSPOSE(FILTER(Y78:AC78, Y78:AC78&lt;&gt;0)),1, FALSE)))"),3.0)</f>
        <v>3</v>
      </c>
      <c r="AF78" s="1">
        <f>IFERROR(__xludf.DUMMYFUNCTION("""COMPUTED_VALUE"""),2.0)</f>
        <v>2</v>
      </c>
      <c r="AK78" s="1">
        <v>77.0</v>
      </c>
      <c r="AL78" s="1">
        <v>1.0</v>
      </c>
      <c r="AM78" s="1">
        <v>1.0</v>
      </c>
      <c r="AN78" s="1">
        <v>1.0</v>
      </c>
      <c r="AO78" s="1">
        <v>1.0</v>
      </c>
      <c r="AP78" s="1">
        <v>1.0</v>
      </c>
      <c r="AQ78" s="1">
        <v>7.0</v>
      </c>
      <c r="AR78" s="1">
        <v>5.0</v>
      </c>
      <c r="AS78" s="1">
        <v>14.0</v>
      </c>
      <c r="AT78" s="1">
        <v>8.0</v>
      </c>
      <c r="AU78" s="1">
        <v>11.0</v>
      </c>
      <c r="AV78" s="1" t="s">
        <v>447</v>
      </c>
      <c r="AW78" s="1">
        <v>200.0</v>
      </c>
      <c r="AY78" s="1">
        <v>15400.0</v>
      </c>
    </row>
    <row r="79" ht="15.75" customHeight="1">
      <c r="A79" s="2" t="s">
        <v>175</v>
      </c>
      <c r="B79" s="1" t="str">
        <f>IFERROR(__xludf.DUMMYFUNCTION("""COMPUTED_VALUE"""),"7Q5Q5")</f>
        <v>7Q5Q5</v>
      </c>
      <c r="C79" s="1">
        <f>IFERROR(__xludf.DUMMYFUNCTION("""COMPUTED_VALUE"""),375.0)</f>
        <v>375</v>
      </c>
      <c r="D79" s="1" t="s">
        <v>28</v>
      </c>
      <c r="E79" s="1" t="s">
        <v>20</v>
      </c>
      <c r="F79" s="1" t="s">
        <v>29</v>
      </c>
      <c r="G79" s="1" t="s">
        <v>20</v>
      </c>
      <c r="H79" s="1" t="s">
        <v>29</v>
      </c>
      <c r="M79" s="1">
        <v>7.0</v>
      </c>
      <c r="N79" s="1">
        <v>12.0</v>
      </c>
      <c r="O79" s="1">
        <v>5.0</v>
      </c>
      <c r="P79" s="1">
        <v>12.0</v>
      </c>
      <c r="Q79" s="1">
        <v>5.0</v>
      </c>
      <c r="S79" s="1" t="str">
        <f>IFERROR(__xludf.DUMMYFUNCTION("UNIQUE(D79:H79, TRUE)"),"7")</f>
        <v>7</v>
      </c>
      <c r="T79" s="1" t="str">
        <f>IFERROR(__xludf.DUMMYFUNCTION("""COMPUTED_VALUE"""),"Q")</f>
        <v>Q</v>
      </c>
      <c r="U79" s="1" t="str">
        <f>IFERROR(__xludf.DUMMYFUNCTION("""COMPUTED_VALUE"""),"5")</f>
        <v>5</v>
      </c>
      <c r="Y79" s="1">
        <f t="shared" si="2"/>
        <v>1</v>
      </c>
      <c r="Z79" s="1">
        <f t="shared" ref="Z79:AC79" si="79">IF($Y79&lt;&gt;"",COUNTIF($D79:$H79, "=" &amp; T79),"")</f>
        <v>2</v>
      </c>
      <c r="AA79" s="1">
        <f t="shared" si="79"/>
        <v>2</v>
      </c>
      <c r="AB79" s="1">
        <f t="shared" si="79"/>
        <v>0</v>
      </c>
      <c r="AC79" s="1">
        <f t="shared" si="79"/>
        <v>0</v>
      </c>
      <c r="AE79" s="1">
        <f>IFERROR(__xludf.DUMMYFUNCTION("IFERROR(TRANSPOSE(SORT(TRANSPOSE(FILTER(Y79:AC79, Y79:AC79&lt;&gt;0)),1, FALSE)))"),2.0)</f>
        <v>2</v>
      </c>
      <c r="AF79" s="1">
        <f>IFERROR(__xludf.DUMMYFUNCTION("""COMPUTED_VALUE"""),2.0)</f>
        <v>2</v>
      </c>
      <c r="AG79" s="1">
        <f>IFERROR(__xludf.DUMMYFUNCTION("""COMPUTED_VALUE"""),1.0)</f>
        <v>1</v>
      </c>
      <c r="AK79" s="1">
        <v>78.0</v>
      </c>
      <c r="AL79" s="1">
        <v>1.0</v>
      </c>
      <c r="AM79" s="1">
        <v>1.0</v>
      </c>
      <c r="AN79" s="1">
        <v>1.0</v>
      </c>
      <c r="AO79" s="1">
        <v>1.0</v>
      </c>
      <c r="AP79" s="1">
        <v>1.0</v>
      </c>
      <c r="AQ79" s="1">
        <v>7.0</v>
      </c>
      <c r="AR79" s="1">
        <v>8.0</v>
      </c>
      <c r="AS79" s="1">
        <v>2.0</v>
      </c>
      <c r="AT79" s="1">
        <v>9.0</v>
      </c>
      <c r="AU79" s="1">
        <v>5.0</v>
      </c>
      <c r="AV79" s="1">
        <v>78295.0</v>
      </c>
      <c r="AW79" s="1">
        <v>571.0</v>
      </c>
      <c r="AY79" s="1">
        <v>44538.0</v>
      </c>
    </row>
    <row r="80" ht="15.75" customHeight="1">
      <c r="A80" s="2" t="s">
        <v>177</v>
      </c>
      <c r="B80" s="1" t="str">
        <f>IFERROR(__xludf.DUMMYFUNCTION("""COMPUTED_VALUE"""),"Q6666")</f>
        <v>Q6666</v>
      </c>
      <c r="C80" s="1">
        <f>IFERROR(__xludf.DUMMYFUNCTION("""COMPUTED_VALUE"""),966.0)</f>
        <v>966</v>
      </c>
      <c r="D80" s="1" t="s">
        <v>20</v>
      </c>
      <c r="E80" s="1" t="s">
        <v>40</v>
      </c>
      <c r="F80" s="1" t="s">
        <v>40</v>
      </c>
      <c r="G80" s="1" t="s">
        <v>40</v>
      </c>
      <c r="H80" s="1" t="s">
        <v>40</v>
      </c>
      <c r="M80" s="1">
        <v>12.0</v>
      </c>
      <c r="N80" s="1">
        <v>6.0</v>
      </c>
      <c r="O80" s="1">
        <v>6.0</v>
      </c>
      <c r="P80" s="1">
        <v>6.0</v>
      </c>
      <c r="Q80" s="1">
        <v>6.0</v>
      </c>
      <c r="S80" s="1" t="str">
        <f>IFERROR(__xludf.DUMMYFUNCTION("UNIQUE(D80:H80, TRUE)"),"Q")</f>
        <v>Q</v>
      </c>
      <c r="T80" s="1" t="str">
        <f>IFERROR(__xludf.DUMMYFUNCTION("""COMPUTED_VALUE"""),"6")</f>
        <v>6</v>
      </c>
      <c r="Y80" s="1">
        <f t="shared" si="2"/>
        <v>1</v>
      </c>
      <c r="Z80" s="1">
        <f t="shared" ref="Z80:AC80" si="80">IF($Y80&lt;&gt;"",COUNTIF($D80:$H80, "=" &amp; T80),"")</f>
        <v>4</v>
      </c>
      <c r="AA80" s="1">
        <f t="shared" si="80"/>
        <v>0</v>
      </c>
      <c r="AB80" s="1">
        <f t="shared" si="80"/>
        <v>0</v>
      </c>
      <c r="AC80" s="1">
        <f t="shared" si="80"/>
        <v>0</v>
      </c>
      <c r="AE80" s="1">
        <f>IFERROR(__xludf.DUMMYFUNCTION("IFERROR(TRANSPOSE(SORT(TRANSPOSE(FILTER(Y80:AC80, Y80:AC80&lt;&gt;0)),1, FALSE)))"),4.0)</f>
        <v>4</v>
      </c>
      <c r="AF80" s="1">
        <f>IFERROR(__xludf.DUMMYFUNCTION("""COMPUTED_VALUE"""),1.0)</f>
        <v>1</v>
      </c>
      <c r="AK80" s="1">
        <v>79.0</v>
      </c>
      <c r="AL80" s="1">
        <v>1.0</v>
      </c>
      <c r="AM80" s="1">
        <v>1.0</v>
      </c>
      <c r="AN80" s="1">
        <v>1.0</v>
      </c>
      <c r="AO80" s="1">
        <v>1.0</v>
      </c>
      <c r="AP80" s="1">
        <v>1.0</v>
      </c>
      <c r="AQ80" s="1">
        <v>7.0</v>
      </c>
      <c r="AR80" s="1">
        <v>8.0</v>
      </c>
      <c r="AS80" s="1">
        <v>5.0</v>
      </c>
      <c r="AT80" s="1">
        <v>10.0</v>
      </c>
      <c r="AU80" s="1">
        <v>2.0</v>
      </c>
      <c r="AV80" s="1" t="s">
        <v>139</v>
      </c>
      <c r="AW80" s="1">
        <v>259.0</v>
      </c>
      <c r="AY80" s="1">
        <v>20461.0</v>
      </c>
    </row>
    <row r="81" ht="15.75" customHeight="1">
      <c r="A81" s="2" t="s">
        <v>179</v>
      </c>
      <c r="B81" s="1" t="str">
        <f>IFERROR(__xludf.DUMMYFUNCTION("""COMPUTED_VALUE"""),"TQ35K")</f>
        <v>TQ35K</v>
      </c>
      <c r="C81" s="1">
        <f>IFERROR(__xludf.DUMMYFUNCTION("""COMPUTED_VALUE"""),825.0)</f>
        <v>825</v>
      </c>
      <c r="D81" s="1" t="s">
        <v>45</v>
      </c>
      <c r="E81" s="1" t="s">
        <v>20</v>
      </c>
      <c r="F81" s="1" t="s">
        <v>31</v>
      </c>
      <c r="G81" s="1" t="s">
        <v>29</v>
      </c>
      <c r="H81" s="1" t="s">
        <v>38</v>
      </c>
      <c r="M81" s="1">
        <v>10.0</v>
      </c>
      <c r="N81" s="1">
        <v>12.0</v>
      </c>
      <c r="O81" s="1">
        <v>3.0</v>
      </c>
      <c r="P81" s="1">
        <v>5.0</v>
      </c>
      <c r="Q81" s="1">
        <v>13.0</v>
      </c>
      <c r="S81" s="1" t="str">
        <f>IFERROR(__xludf.DUMMYFUNCTION("UNIQUE(D81:H81, TRUE)"),"T")</f>
        <v>T</v>
      </c>
      <c r="T81" s="1" t="str">
        <f>IFERROR(__xludf.DUMMYFUNCTION("""COMPUTED_VALUE"""),"Q")</f>
        <v>Q</v>
      </c>
      <c r="U81" s="1" t="str">
        <f>IFERROR(__xludf.DUMMYFUNCTION("""COMPUTED_VALUE"""),"3")</f>
        <v>3</v>
      </c>
      <c r="V81" s="1" t="str">
        <f>IFERROR(__xludf.DUMMYFUNCTION("""COMPUTED_VALUE"""),"5")</f>
        <v>5</v>
      </c>
      <c r="W81" s="1" t="str">
        <f>IFERROR(__xludf.DUMMYFUNCTION("""COMPUTED_VALUE"""),"K")</f>
        <v>K</v>
      </c>
      <c r="Y81" s="1">
        <f t="shared" si="2"/>
        <v>1</v>
      </c>
      <c r="Z81" s="1">
        <f t="shared" ref="Z81:AC81" si="81">IF($Y81&lt;&gt;"",COUNTIF($D81:$H81, "=" &amp; T81),"")</f>
        <v>1</v>
      </c>
      <c r="AA81" s="1">
        <f t="shared" si="81"/>
        <v>1</v>
      </c>
      <c r="AB81" s="1">
        <f t="shared" si="81"/>
        <v>1</v>
      </c>
      <c r="AC81" s="1">
        <f t="shared" si="81"/>
        <v>1</v>
      </c>
      <c r="AE81" s="1">
        <f>IFERROR(__xludf.DUMMYFUNCTION("IFERROR(TRANSPOSE(SORT(TRANSPOSE(FILTER(Y81:AC81, Y81:AC81&lt;&gt;0)),1, FALSE)))"),1.0)</f>
        <v>1</v>
      </c>
      <c r="AF81" s="1">
        <f>IFERROR(__xludf.DUMMYFUNCTION("""COMPUTED_VALUE"""),1.0)</f>
        <v>1</v>
      </c>
      <c r="AG81" s="1">
        <f>IFERROR(__xludf.DUMMYFUNCTION("""COMPUTED_VALUE"""),1.0)</f>
        <v>1</v>
      </c>
      <c r="AH81" s="1">
        <f>IFERROR(__xludf.DUMMYFUNCTION("""COMPUTED_VALUE"""),1.0)</f>
        <v>1</v>
      </c>
      <c r="AI81" s="1">
        <f>IFERROR(__xludf.DUMMYFUNCTION("""COMPUTED_VALUE"""),1.0)</f>
        <v>1</v>
      </c>
      <c r="AK81" s="1">
        <v>80.0</v>
      </c>
      <c r="AL81" s="1">
        <v>1.0</v>
      </c>
      <c r="AM81" s="1">
        <v>1.0</v>
      </c>
      <c r="AN81" s="1">
        <v>1.0</v>
      </c>
      <c r="AO81" s="1">
        <v>1.0</v>
      </c>
      <c r="AP81" s="1">
        <v>1.0</v>
      </c>
      <c r="AQ81" s="1">
        <v>7.0</v>
      </c>
      <c r="AR81" s="1">
        <v>8.0</v>
      </c>
      <c r="AS81" s="1">
        <v>14.0</v>
      </c>
      <c r="AT81" s="1">
        <v>3.0</v>
      </c>
      <c r="AU81" s="1">
        <v>10.0</v>
      </c>
      <c r="AV81" s="1" t="s">
        <v>141</v>
      </c>
      <c r="AW81" s="1">
        <v>40.0</v>
      </c>
      <c r="AY81" s="1">
        <v>3200.0</v>
      </c>
    </row>
    <row r="82" ht="15.75" customHeight="1">
      <c r="A82" s="2" t="s">
        <v>181</v>
      </c>
      <c r="B82" s="1" t="str">
        <f>IFERROR(__xludf.DUMMYFUNCTION("""COMPUTED_VALUE"""),"T5QQ5")</f>
        <v>T5QQ5</v>
      </c>
      <c r="C82" s="1">
        <f>IFERROR(__xludf.DUMMYFUNCTION("""COMPUTED_VALUE"""),18.0)</f>
        <v>18</v>
      </c>
      <c r="D82" s="1" t="s">
        <v>45</v>
      </c>
      <c r="E82" s="1" t="s">
        <v>29</v>
      </c>
      <c r="F82" s="1" t="s">
        <v>20</v>
      </c>
      <c r="G82" s="1" t="s">
        <v>20</v>
      </c>
      <c r="H82" s="1" t="s">
        <v>29</v>
      </c>
      <c r="M82" s="1">
        <v>10.0</v>
      </c>
      <c r="N82" s="1">
        <v>5.0</v>
      </c>
      <c r="O82" s="1">
        <v>12.0</v>
      </c>
      <c r="P82" s="1">
        <v>12.0</v>
      </c>
      <c r="Q82" s="1">
        <v>5.0</v>
      </c>
      <c r="S82" s="1" t="str">
        <f>IFERROR(__xludf.DUMMYFUNCTION("UNIQUE(D82:H82, TRUE)"),"T")</f>
        <v>T</v>
      </c>
      <c r="T82" s="1" t="str">
        <f>IFERROR(__xludf.DUMMYFUNCTION("""COMPUTED_VALUE"""),"5")</f>
        <v>5</v>
      </c>
      <c r="U82" s="1" t="str">
        <f>IFERROR(__xludf.DUMMYFUNCTION("""COMPUTED_VALUE"""),"Q")</f>
        <v>Q</v>
      </c>
      <c r="Y82" s="1">
        <f t="shared" si="2"/>
        <v>1</v>
      </c>
      <c r="Z82" s="1">
        <f t="shared" ref="Z82:AC82" si="82">IF($Y82&lt;&gt;"",COUNTIF($D82:$H82, "=" &amp; T82),"")</f>
        <v>2</v>
      </c>
      <c r="AA82" s="1">
        <f t="shared" si="82"/>
        <v>2</v>
      </c>
      <c r="AB82" s="1">
        <f t="shared" si="82"/>
        <v>0</v>
      </c>
      <c r="AC82" s="1">
        <f t="shared" si="82"/>
        <v>0</v>
      </c>
      <c r="AE82" s="1">
        <f>IFERROR(__xludf.DUMMYFUNCTION("IFERROR(TRANSPOSE(SORT(TRANSPOSE(FILTER(Y82:AC82, Y82:AC82&lt;&gt;0)),1, FALSE)))"),2.0)</f>
        <v>2</v>
      </c>
      <c r="AF82" s="1">
        <f>IFERROR(__xludf.DUMMYFUNCTION("""COMPUTED_VALUE"""),2.0)</f>
        <v>2</v>
      </c>
      <c r="AG82" s="1">
        <f>IFERROR(__xludf.DUMMYFUNCTION("""COMPUTED_VALUE"""),1.0)</f>
        <v>1</v>
      </c>
      <c r="AK82" s="1">
        <v>81.0</v>
      </c>
      <c r="AL82" s="1">
        <v>1.0</v>
      </c>
      <c r="AM82" s="1">
        <v>1.0</v>
      </c>
      <c r="AN82" s="1">
        <v>1.0</v>
      </c>
      <c r="AO82" s="1">
        <v>1.0</v>
      </c>
      <c r="AP82" s="1">
        <v>1.0</v>
      </c>
      <c r="AQ82" s="1">
        <v>7.0</v>
      </c>
      <c r="AR82" s="1">
        <v>9.0</v>
      </c>
      <c r="AS82" s="1">
        <v>10.0</v>
      </c>
      <c r="AT82" s="1">
        <v>4.0</v>
      </c>
      <c r="AU82" s="1">
        <v>6.0</v>
      </c>
      <c r="AV82" s="1" t="s">
        <v>143</v>
      </c>
      <c r="AW82" s="1">
        <v>428.0</v>
      </c>
      <c r="AY82" s="1">
        <v>34668.0</v>
      </c>
    </row>
    <row r="83" ht="15.75" customHeight="1">
      <c r="A83" s="2" t="s">
        <v>183</v>
      </c>
      <c r="B83" s="1" t="str">
        <f>IFERROR(__xludf.DUMMYFUNCTION("""COMPUTED_VALUE"""),"KQ794")</f>
        <v>KQ794</v>
      </c>
      <c r="C83" s="1">
        <f>IFERROR(__xludf.DUMMYFUNCTION("""COMPUTED_VALUE"""),802.0)</f>
        <v>802</v>
      </c>
      <c r="D83" s="1" t="s">
        <v>38</v>
      </c>
      <c r="E83" s="1" t="s">
        <v>20</v>
      </c>
      <c r="F83" s="1" t="s">
        <v>28</v>
      </c>
      <c r="G83" s="1" t="s">
        <v>23</v>
      </c>
      <c r="H83" s="1" t="s">
        <v>21</v>
      </c>
      <c r="M83" s="1">
        <v>13.0</v>
      </c>
      <c r="N83" s="1">
        <v>12.0</v>
      </c>
      <c r="O83" s="1">
        <v>7.0</v>
      </c>
      <c r="P83" s="1">
        <v>9.0</v>
      </c>
      <c r="Q83" s="1">
        <v>4.0</v>
      </c>
      <c r="S83" s="1" t="str">
        <f>IFERROR(__xludf.DUMMYFUNCTION("UNIQUE(D83:H83, TRUE)"),"K")</f>
        <v>K</v>
      </c>
      <c r="T83" s="1" t="str">
        <f>IFERROR(__xludf.DUMMYFUNCTION("""COMPUTED_VALUE"""),"Q")</f>
        <v>Q</v>
      </c>
      <c r="U83" s="1" t="str">
        <f>IFERROR(__xludf.DUMMYFUNCTION("""COMPUTED_VALUE"""),"7")</f>
        <v>7</v>
      </c>
      <c r="V83" s="1" t="str">
        <f>IFERROR(__xludf.DUMMYFUNCTION("""COMPUTED_VALUE"""),"9")</f>
        <v>9</v>
      </c>
      <c r="W83" s="1" t="str">
        <f>IFERROR(__xludf.DUMMYFUNCTION("""COMPUTED_VALUE"""),"4")</f>
        <v>4</v>
      </c>
      <c r="Y83" s="1">
        <f t="shared" si="2"/>
        <v>1</v>
      </c>
      <c r="Z83" s="1">
        <f t="shared" ref="Z83:AC83" si="83">IF($Y83&lt;&gt;"",COUNTIF($D83:$H83, "=" &amp; T83),"")</f>
        <v>1</v>
      </c>
      <c r="AA83" s="1">
        <f t="shared" si="83"/>
        <v>1</v>
      </c>
      <c r="AB83" s="1">
        <f t="shared" si="83"/>
        <v>1</v>
      </c>
      <c r="AC83" s="1">
        <f t="shared" si="83"/>
        <v>1</v>
      </c>
      <c r="AE83" s="1">
        <f>IFERROR(__xludf.DUMMYFUNCTION("IFERROR(TRANSPOSE(SORT(TRANSPOSE(FILTER(Y83:AC83, Y83:AC83&lt;&gt;0)),1, FALSE)))"),1.0)</f>
        <v>1</v>
      </c>
      <c r="AF83" s="1">
        <f>IFERROR(__xludf.DUMMYFUNCTION("""COMPUTED_VALUE"""),1.0)</f>
        <v>1</v>
      </c>
      <c r="AG83" s="1">
        <f>IFERROR(__xludf.DUMMYFUNCTION("""COMPUTED_VALUE"""),1.0)</f>
        <v>1</v>
      </c>
      <c r="AH83" s="1">
        <f>IFERROR(__xludf.DUMMYFUNCTION("""COMPUTED_VALUE"""),1.0)</f>
        <v>1</v>
      </c>
      <c r="AI83" s="1">
        <f>IFERROR(__xludf.DUMMYFUNCTION("""COMPUTED_VALUE"""),1.0)</f>
        <v>1</v>
      </c>
      <c r="AK83" s="1">
        <v>82.0</v>
      </c>
      <c r="AL83" s="1">
        <v>1.0</v>
      </c>
      <c r="AM83" s="1">
        <v>1.0</v>
      </c>
      <c r="AN83" s="1">
        <v>1.0</v>
      </c>
      <c r="AO83" s="1">
        <v>1.0</v>
      </c>
      <c r="AP83" s="1">
        <v>1.0</v>
      </c>
      <c r="AQ83" s="1">
        <v>7.0</v>
      </c>
      <c r="AR83" s="1">
        <v>10.0</v>
      </c>
      <c r="AS83" s="1">
        <v>13.0</v>
      </c>
      <c r="AT83" s="1">
        <v>12.0</v>
      </c>
      <c r="AU83" s="1">
        <v>2.0</v>
      </c>
      <c r="AV83" s="1" t="s">
        <v>145</v>
      </c>
      <c r="AW83" s="1">
        <v>358.0</v>
      </c>
      <c r="AY83" s="1">
        <v>29356.0</v>
      </c>
    </row>
    <row r="84" ht="15.75" customHeight="1">
      <c r="A84" s="2" t="s">
        <v>185</v>
      </c>
      <c r="B84" s="1" t="str">
        <f>IFERROR(__xludf.DUMMYFUNCTION("""COMPUTED_VALUE"""),"K42KT")</f>
        <v>K42KT</v>
      </c>
      <c r="C84" s="1">
        <f>IFERROR(__xludf.DUMMYFUNCTION("""COMPUTED_VALUE"""),240.0)</f>
        <v>240</v>
      </c>
      <c r="D84" s="1" t="s">
        <v>38</v>
      </c>
      <c r="E84" s="1" t="s">
        <v>21</v>
      </c>
      <c r="F84" s="1" t="s">
        <v>24</v>
      </c>
      <c r="G84" s="1" t="s">
        <v>38</v>
      </c>
      <c r="H84" s="1" t="s">
        <v>45</v>
      </c>
      <c r="M84" s="1">
        <v>13.0</v>
      </c>
      <c r="N84" s="1">
        <v>4.0</v>
      </c>
      <c r="O84" s="1">
        <v>2.0</v>
      </c>
      <c r="P84" s="1">
        <v>13.0</v>
      </c>
      <c r="Q84" s="1">
        <v>10.0</v>
      </c>
      <c r="S84" s="1" t="str">
        <f>IFERROR(__xludf.DUMMYFUNCTION("UNIQUE(D84:H84, TRUE)"),"K")</f>
        <v>K</v>
      </c>
      <c r="T84" s="1" t="str">
        <f>IFERROR(__xludf.DUMMYFUNCTION("""COMPUTED_VALUE"""),"4")</f>
        <v>4</v>
      </c>
      <c r="U84" s="1" t="str">
        <f>IFERROR(__xludf.DUMMYFUNCTION("""COMPUTED_VALUE"""),"2")</f>
        <v>2</v>
      </c>
      <c r="V84" s="1" t="str">
        <f>IFERROR(__xludf.DUMMYFUNCTION("""COMPUTED_VALUE"""),"T")</f>
        <v>T</v>
      </c>
      <c r="Y84" s="1">
        <f t="shared" si="2"/>
        <v>2</v>
      </c>
      <c r="Z84" s="1">
        <f t="shared" ref="Z84:AC84" si="84">IF($Y84&lt;&gt;"",COUNTIF($D84:$H84, "=" &amp; T84),"")</f>
        <v>1</v>
      </c>
      <c r="AA84" s="1">
        <f t="shared" si="84"/>
        <v>1</v>
      </c>
      <c r="AB84" s="1">
        <f t="shared" si="84"/>
        <v>1</v>
      </c>
      <c r="AC84" s="1">
        <f t="shared" si="84"/>
        <v>0</v>
      </c>
      <c r="AE84" s="1">
        <f>IFERROR(__xludf.DUMMYFUNCTION("IFERROR(TRANSPOSE(SORT(TRANSPOSE(FILTER(Y84:AC84, Y84:AC84&lt;&gt;0)),1, FALSE)))"),2.0)</f>
        <v>2</v>
      </c>
      <c r="AF84" s="1">
        <f>IFERROR(__xludf.DUMMYFUNCTION("""COMPUTED_VALUE"""),1.0)</f>
        <v>1</v>
      </c>
      <c r="AG84" s="1">
        <f>IFERROR(__xludf.DUMMYFUNCTION("""COMPUTED_VALUE"""),1.0)</f>
        <v>1</v>
      </c>
      <c r="AH84" s="1">
        <f>IFERROR(__xludf.DUMMYFUNCTION("""COMPUTED_VALUE"""),1.0)</f>
        <v>1</v>
      </c>
      <c r="AK84" s="1">
        <v>83.0</v>
      </c>
      <c r="AL84" s="1">
        <v>1.0</v>
      </c>
      <c r="AM84" s="1">
        <v>1.0</v>
      </c>
      <c r="AN84" s="1">
        <v>1.0</v>
      </c>
      <c r="AO84" s="1">
        <v>1.0</v>
      </c>
      <c r="AP84" s="1">
        <v>1.0</v>
      </c>
      <c r="AQ84" s="1">
        <v>7.0</v>
      </c>
      <c r="AR84" s="1">
        <v>11.0</v>
      </c>
      <c r="AS84" s="1">
        <v>8.0</v>
      </c>
      <c r="AT84" s="1">
        <v>10.0</v>
      </c>
      <c r="AU84" s="1">
        <v>12.0</v>
      </c>
      <c r="AV84" s="1" t="s">
        <v>432</v>
      </c>
      <c r="AW84" s="1">
        <v>111.0</v>
      </c>
      <c r="AY84" s="1">
        <v>9213.0</v>
      </c>
    </row>
    <row r="85" ht="15.75" customHeight="1">
      <c r="A85" s="2" t="s">
        <v>187</v>
      </c>
      <c r="B85" s="1" t="str">
        <f>IFERROR(__xludf.DUMMYFUNCTION("""COMPUTED_VALUE"""),"QKKJJ")</f>
        <v>QKKJJ</v>
      </c>
      <c r="C85" s="1">
        <f>IFERROR(__xludf.DUMMYFUNCTION("""COMPUTED_VALUE"""),97.0)</f>
        <v>97</v>
      </c>
      <c r="D85" s="1" t="s">
        <v>20</v>
      </c>
      <c r="E85" s="1" t="s">
        <v>38</v>
      </c>
      <c r="F85" s="1" t="s">
        <v>38</v>
      </c>
      <c r="G85" s="1" t="s">
        <v>22</v>
      </c>
      <c r="H85" s="1" t="s">
        <v>22</v>
      </c>
      <c r="M85" s="1">
        <v>12.0</v>
      </c>
      <c r="N85" s="1">
        <v>13.0</v>
      </c>
      <c r="O85" s="1">
        <v>13.0</v>
      </c>
      <c r="P85" s="1">
        <v>11.0</v>
      </c>
      <c r="Q85" s="1">
        <v>11.0</v>
      </c>
      <c r="S85" s="1" t="str">
        <f>IFERROR(__xludf.DUMMYFUNCTION("UNIQUE(D85:H85, TRUE)"),"Q")</f>
        <v>Q</v>
      </c>
      <c r="T85" s="1" t="str">
        <f>IFERROR(__xludf.DUMMYFUNCTION("""COMPUTED_VALUE"""),"K")</f>
        <v>K</v>
      </c>
      <c r="U85" s="1" t="str">
        <f>IFERROR(__xludf.DUMMYFUNCTION("""COMPUTED_VALUE"""),"J")</f>
        <v>J</v>
      </c>
      <c r="Y85" s="1">
        <f t="shared" si="2"/>
        <v>1</v>
      </c>
      <c r="Z85" s="1">
        <f t="shared" ref="Z85:AC85" si="85">IF($Y85&lt;&gt;"",COUNTIF($D85:$H85, "=" &amp; T85),"")</f>
        <v>2</v>
      </c>
      <c r="AA85" s="1">
        <f t="shared" si="85"/>
        <v>2</v>
      </c>
      <c r="AB85" s="1">
        <f t="shared" si="85"/>
        <v>0</v>
      </c>
      <c r="AC85" s="1">
        <f t="shared" si="85"/>
        <v>0</v>
      </c>
      <c r="AE85" s="1">
        <f>IFERROR(__xludf.DUMMYFUNCTION("IFERROR(TRANSPOSE(SORT(TRANSPOSE(FILTER(Y85:AC85, Y85:AC85&lt;&gt;0)),1, FALSE)))"),2.0)</f>
        <v>2</v>
      </c>
      <c r="AF85" s="1">
        <f>IFERROR(__xludf.DUMMYFUNCTION("""COMPUTED_VALUE"""),2.0)</f>
        <v>2</v>
      </c>
      <c r="AG85" s="1">
        <f>IFERROR(__xludf.DUMMYFUNCTION("""COMPUTED_VALUE"""),1.0)</f>
        <v>1</v>
      </c>
      <c r="AK85" s="1">
        <v>84.0</v>
      </c>
      <c r="AL85" s="1">
        <v>1.0</v>
      </c>
      <c r="AM85" s="1">
        <v>1.0</v>
      </c>
      <c r="AN85" s="1">
        <v>1.0</v>
      </c>
      <c r="AO85" s="1">
        <v>1.0</v>
      </c>
      <c r="AP85" s="1">
        <v>1.0</v>
      </c>
      <c r="AQ85" s="1">
        <v>7.0</v>
      </c>
      <c r="AR85" s="1">
        <v>12.0</v>
      </c>
      <c r="AS85" s="1">
        <v>4.0</v>
      </c>
      <c r="AT85" s="1">
        <v>3.0</v>
      </c>
      <c r="AU85" s="1">
        <v>6.0</v>
      </c>
      <c r="AV85" s="1" t="s">
        <v>147</v>
      </c>
      <c r="AW85" s="1">
        <v>919.0</v>
      </c>
      <c r="AY85" s="1">
        <v>77196.0</v>
      </c>
    </row>
    <row r="86" ht="15.75" customHeight="1">
      <c r="A86" s="2" t="s">
        <v>189</v>
      </c>
      <c r="B86" s="1">
        <f>IFERROR(__xludf.DUMMYFUNCTION("""COMPUTED_VALUE"""),77647.0)</f>
        <v>77647</v>
      </c>
      <c r="C86" s="1">
        <f>IFERROR(__xludf.DUMMYFUNCTION("""COMPUTED_VALUE"""),504.0)</f>
        <v>504</v>
      </c>
      <c r="D86" s="1" t="s">
        <v>28</v>
      </c>
      <c r="E86" s="1" t="s">
        <v>28</v>
      </c>
      <c r="F86" s="1" t="s">
        <v>40</v>
      </c>
      <c r="G86" s="1" t="s">
        <v>21</v>
      </c>
      <c r="H86" s="1" t="s">
        <v>28</v>
      </c>
      <c r="M86" s="1">
        <v>7.0</v>
      </c>
      <c r="N86" s="1">
        <v>7.0</v>
      </c>
      <c r="O86" s="1">
        <v>6.0</v>
      </c>
      <c r="P86" s="1">
        <v>4.0</v>
      </c>
      <c r="Q86" s="1">
        <v>7.0</v>
      </c>
      <c r="S86" s="1" t="str">
        <f>IFERROR(__xludf.DUMMYFUNCTION("UNIQUE(D86:H86, TRUE)"),"7")</f>
        <v>7</v>
      </c>
      <c r="T86" s="1" t="str">
        <f>IFERROR(__xludf.DUMMYFUNCTION("""COMPUTED_VALUE"""),"6")</f>
        <v>6</v>
      </c>
      <c r="U86" s="1" t="str">
        <f>IFERROR(__xludf.DUMMYFUNCTION("""COMPUTED_VALUE"""),"4")</f>
        <v>4</v>
      </c>
      <c r="Y86" s="1">
        <f t="shared" si="2"/>
        <v>3</v>
      </c>
      <c r="Z86" s="1">
        <f t="shared" ref="Z86:AC86" si="86">IF($Y86&lt;&gt;"",COUNTIF($D86:$H86, "=" &amp; T86),"")</f>
        <v>1</v>
      </c>
      <c r="AA86" s="1">
        <f t="shared" si="86"/>
        <v>1</v>
      </c>
      <c r="AB86" s="1">
        <f t="shared" si="86"/>
        <v>0</v>
      </c>
      <c r="AC86" s="1">
        <f t="shared" si="86"/>
        <v>0</v>
      </c>
      <c r="AE86" s="1">
        <f>IFERROR(__xludf.DUMMYFUNCTION("IFERROR(TRANSPOSE(SORT(TRANSPOSE(FILTER(Y86:AC86, Y86:AC86&lt;&gt;0)),1, FALSE)))"),3.0)</f>
        <v>3</v>
      </c>
      <c r="AF86" s="1">
        <f>IFERROR(__xludf.DUMMYFUNCTION("""COMPUTED_VALUE"""),1.0)</f>
        <v>1</v>
      </c>
      <c r="AG86" s="1">
        <f>IFERROR(__xludf.DUMMYFUNCTION("""COMPUTED_VALUE"""),1.0)</f>
        <v>1</v>
      </c>
      <c r="AK86" s="1">
        <v>85.0</v>
      </c>
      <c r="AL86" s="1">
        <v>1.0</v>
      </c>
      <c r="AM86" s="1">
        <v>1.0</v>
      </c>
      <c r="AN86" s="1">
        <v>1.0</v>
      </c>
      <c r="AO86" s="1">
        <v>1.0</v>
      </c>
      <c r="AP86" s="1">
        <v>1.0</v>
      </c>
      <c r="AQ86" s="1">
        <v>7.0</v>
      </c>
      <c r="AR86" s="1">
        <v>14.0</v>
      </c>
      <c r="AS86" s="1">
        <v>13.0</v>
      </c>
      <c r="AT86" s="1">
        <v>12.0</v>
      </c>
      <c r="AU86" s="1">
        <v>2.0</v>
      </c>
      <c r="AV86" s="1" t="s">
        <v>149</v>
      </c>
      <c r="AW86" s="1">
        <v>969.0</v>
      </c>
      <c r="AY86" s="1">
        <v>82365.0</v>
      </c>
    </row>
    <row r="87" ht="15.75" customHeight="1">
      <c r="A87" s="2" t="s">
        <v>191</v>
      </c>
      <c r="B87" s="1" t="str">
        <f>IFERROR(__xludf.DUMMYFUNCTION("""COMPUTED_VALUE"""),"87J84")</f>
        <v>87J84</v>
      </c>
      <c r="C87" s="1">
        <f>IFERROR(__xludf.DUMMYFUNCTION("""COMPUTED_VALUE"""),443.0)</f>
        <v>443</v>
      </c>
      <c r="D87" s="1" t="s">
        <v>30</v>
      </c>
      <c r="E87" s="1" t="s">
        <v>28</v>
      </c>
      <c r="F87" s="1" t="s">
        <v>22</v>
      </c>
      <c r="G87" s="1" t="s">
        <v>30</v>
      </c>
      <c r="H87" s="1" t="s">
        <v>21</v>
      </c>
      <c r="M87" s="1">
        <v>8.0</v>
      </c>
      <c r="N87" s="1">
        <v>7.0</v>
      </c>
      <c r="O87" s="1">
        <v>11.0</v>
      </c>
      <c r="P87" s="1">
        <v>8.0</v>
      </c>
      <c r="Q87" s="1">
        <v>4.0</v>
      </c>
      <c r="S87" s="1" t="str">
        <f>IFERROR(__xludf.DUMMYFUNCTION("UNIQUE(D87:H87, TRUE)"),"8")</f>
        <v>8</v>
      </c>
      <c r="T87" s="1" t="str">
        <f>IFERROR(__xludf.DUMMYFUNCTION("""COMPUTED_VALUE"""),"7")</f>
        <v>7</v>
      </c>
      <c r="U87" s="1" t="str">
        <f>IFERROR(__xludf.DUMMYFUNCTION("""COMPUTED_VALUE"""),"J")</f>
        <v>J</v>
      </c>
      <c r="V87" s="1" t="str">
        <f>IFERROR(__xludf.DUMMYFUNCTION("""COMPUTED_VALUE"""),"4")</f>
        <v>4</v>
      </c>
      <c r="Y87" s="1">
        <f t="shared" si="2"/>
        <v>2</v>
      </c>
      <c r="Z87" s="1">
        <f t="shared" ref="Z87:AC87" si="87">IF($Y87&lt;&gt;"",COUNTIF($D87:$H87, "=" &amp; T87),"")</f>
        <v>1</v>
      </c>
      <c r="AA87" s="1">
        <f t="shared" si="87"/>
        <v>1</v>
      </c>
      <c r="AB87" s="1">
        <f t="shared" si="87"/>
        <v>1</v>
      </c>
      <c r="AC87" s="1">
        <f t="shared" si="87"/>
        <v>0</v>
      </c>
      <c r="AE87" s="1">
        <f>IFERROR(__xludf.DUMMYFUNCTION("IFERROR(TRANSPOSE(SORT(TRANSPOSE(FILTER(Y87:AC87, Y87:AC87&lt;&gt;0)),1, FALSE)))"),2.0)</f>
        <v>2</v>
      </c>
      <c r="AF87" s="1">
        <f>IFERROR(__xludf.DUMMYFUNCTION("""COMPUTED_VALUE"""),1.0)</f>
        <v>1</v>
      </c>
      <c r="AG87" s="1">
        <f>IFERROR(__xludf.DUMMYFUNCTION("""COMPUTED_VALUE"""),1.0)</f>
        <v>1</v>
      </c>
      <c r="AH87" s="1">
        <f>IFERROR(__xludf.DUMMYFUNCTION("""COMPUTED_VALUE"""),1.0)</f>
        <v>1</v>
      </c>
      <c r="AK87" s="1">
        <v>86.0</v>
      </c>
      <c r="AL87" s="1">
        <v>1.0</v>
      </c>
      <c r="AM87" s="1">
        <v>1.0</v>
      </c>
      <c r="AN87" s="1">
        <v>1.0</v>
      </c>
      <c r="AO87" s="1">
        <v>1.0</v>
      </c>
      <c r="AP87" s="1">
        <v>1.0</v>
      </c>
      <c r="AQ87" s="1">
        <v>8.0</v>
      </c>
      <c r="AR87" s="1">
        <v>2.0</v>
      </c>
      <c r="AS87" s="1">
        <v>7.0</v>
      </c>
      <c r="AT87" s="1">
        <v>12.0</v>
      </c>
      <c r="AU87" s="1">
        <v>3.0</v>
      </c>
      <c r="AV87" s="1" t="s">
        <v>151</v>
      </c>
      <c r="AW87" s="1">
        <v>122.0</v>
      </c>
      <c r="AY87" s="1">
        <v>10492.0</v>
      </c>
    </row>
    <row r="88" ht="15.75" customHeight="1">
      <c r="A88" s="2" t="s">
        <v>193</v>
      </c>
      <c r="B88" s="1" t="str">
        <f>IFERROR(__xludf.DUMMYFUNCTION("""COMPUTED_VALUE"""),"KATTK")</f>
        <v>KATTK</v>
      </c>
      <c r="C88" s="1">
        <f>IFERROR(__xludf.DUMMYFUNCTION("""COMPUTED_VALUE"""),666.0)</f>
        <v>666</v>
      </c>
      <c r="D88" s="1" t="s">
        <v>38</v>
      </c>
      <c r="E88" s="1" t="s">
        <v>39</v>
      </c>
      <c r="F88" s="1" t="s">
        <v>45</v>
      </c>
      <c r="G88" s="1" t="s">
        <v>45</v>
      </c>
      <c r="H88" s="1" t="s">
        <v>38</v>
      </c>
      <c r="M88" s="1">
        <v>13.0</v>
      </c>
      <c r="N88" s="1">
        <v>14.0</v>
      </c>
      <c r="O88" s="1">
        <v>10.0</v>
      </c>
      <c r="P88" s="1">
        <v>10.0</v>
      </c>
      <c r="Q88" s="1">
        <v>13.0</v>
      </c>
      <c r="S88" s="1" t="str">
        <f>IFERROR(__xludf.DUMMYFUNCTION("UNIQUE(D88:H88, TRUE)"),"K")</f>
        <v>K</v>
      </c>
      <c r="T88" s="1" t="str">
        <f>IFERROR(__xludf.DUMMYFUNCTION("""COMPUTED_VALUE"""),"A")</f>
        <v>A</v>
      </c>
      <c r="U88" s="1" t="str">
        <f>IFERROR(__xludf.DUMMYFUNCTION("""COMPUTED_VALUE"""),"T")</f>
        <v>T</v>
      </c>
      <c r="Y88" s="1">
        <f t="shared" si="2"/>
        <v>2</v>
      </c>
      <c r="Z88" s="1">
        <f t="shared" ref="Z88:AC88" si="88">IF($Y88&lt;&gt;"",COUNTIF($D88:$H88, "=" &amp; T88),"")</f>
        <v>1</v>
      </c>
      <c r="AA88" s="1">
        <f t="shared" si="88"/>
        <v>2</v>
      </c>
      <c r="AB88" s="1">
        <f t="shared" si="88"/>
        <v>0</v>
      </c>
      <c r="AC88" s="1">
        <f t="shared" si="88"/>
        <v>0</v>
      </c>
      <c r="AE88" s="1">
        <f>IFERROR(__xludf.DUMMYFUNCTION("IFERROR(TRANSPOSE(SORT(TRANSPOSE(FILTER(Y88:AC88, Y88:AC88&lt;&gt;0)),1, FALSE)))"),2.0)</f>
        <v>2</v>
      </c>
      <c r="AF88" s="1">
        <f>IFERROR(__xludf.DUMMYFUNCTION("""COMPUTED_VALUE"""),2.0)</f>
        <v>2</v>
      </c>
      <c r="AG88" s="1">
        <f>IFERROR(__xludf.DUMMYFUNCTION("""COMPUTED_VALUE"""),1.0)</f>
        <v>1</v>
      </c>
      <c r="AK88" s="1">
        <v>87.0</v>
      </c>
      <c r="AL88" s="1">
        <v>1.0</v>
      </c>
      <c r="AM88" s="1">
        <v>1.0</v>
      </c>
      <c r="AN88" s="1">
        <v>1.0</v>
      </c>
      <c r="AO88" s="1">
        <v>1.0</v>
      </c>
      <c r="AP88" s="1">
        <v>1.0</v>
      </c>
      <c r="AQ88" s="1">
        <v>8.0</v>
      </c>
      <c r="AR88" s="1">
        <v>2.0</v>
      </c>
      <c r="AS88" s="1">
        <v>7.0</v>
      </c>
      <c r="AT88" s="1">
        <v>14.0</v>
      </c>
      <c r="AU88" s="1">
        <v>6.0</v>
      </c>
      <c r="AV88" s="1" t="s">
        <v>153</v>
      </c>
      <c r="AW88" s="1">
        <v>795.0</v>
      </c>
      <c r="AY88" s="1">
        <v>69165.0</v>
      </c>
    </row>
    <row r="89" ht="15.75" customHeight="1">
      <c r="A89" s="2" t="s">
        <v>195</v>
      </c>
      <c r="B89" s="1" t="str">
        <f>IFERROR(__xludf.DUMMYFUNCTION("""COMPUTED_VALUE"""),"52J88")</f>
        <v>52J88</v>
      </c>
      <c r="C89" s="1">
        <f>IFERROR(__xludf.DUMMYFUNCTION("""COMPUTED_VALUE"""),889.0)</f>
        <v>889</v>
      </c>
      <c r="D89" s="1" t="s">
        <v>29</v>
      </c>
      <c r="E89" s="1" t="s">
        <v>24</v>
      </c>
      <c r="F89" s="1" t="s">
        <v>22</v>
      </c>
      <c r="G89" s="1" t="s">
        <v>30</v>
      </c>
      <c r="H89" s="1" t="s">
        <v>30</v>
      </c>
      <c r="M89" s="1">
        <v>5.0</v>
      </c>
      <c r="N89" s="1">
        <v>2.0</v>
      </c>
      <c r="O89" s="1">
        <v>11.0</v>
      </c>
      <c r="P89" s="1">
        <v>8.0</v>
      </c>
      <c r="Q89" s="1">
        <v>8.0</v>
      </c>
      <c r="S89" s="1" t="str">
        <f>IFERROR(__xludf.DUMMYFUNCTION("UNIQUE(D89:H89, TRUE)"),"5")</f>
        <v>5</v>
      </c>
      <c r="T89" s="1" t="str">
        <f>IFERROR(__xludf.DUMMYFUNCTION("""COMPUTED_VALUE"""),"2")</f>
        <v>2</v>
      </c>
      <c r="U89" s="1" t="str">
        <f>IFERROR(__xludf.DUMMYFUNCTION("""COMPUTED_VALUE"""),"J")</f>
        <v>J</v>
      </c>
      <c r="V89" s="1" t="str">
        <f>IFERROR(__xludf.DUMMYFUNCTION("""COMPUTED_VALUE"""),"8")</f>
        <v>8</v>
      </c>
      <c r="Y89" s="1">
        <f t="shared" si="2"/>
        <v>1</v>
      </c>
      <c r="Z89" s="1">
        <f t="shared" ref="Z89:AC89" si="89">IF($Y89&lt;&gt;"",COUNTIF($D89:$H89, "=" &amp; T89),"")</f>
        <v>1</v>
      </c>
      <c r="AA89" s="1">
        <f t="shared" si="89"/>
        <v>1</v>
      </c>
      <c r="AB89" s="1">
        <f t="shared" si="89"/>
        <v>2</v>
      </c>
      <c r="AC89" s="1">
        <f t="shared" si="89"/>
        <v>0</v>
      </c>
      <c r="AE89" s="1">
        <f>IFERROR(__xludf.DUMMYFUNCTION("IFERROR(TRANSPOSE(SORT(TRANSPOSE(FILTER(Y89:AC89, Y89:AC89&lt;&gt;0)),1, FALSE)))"),2.0)</f>
        <v>2</v>
      </c>
      <c r="AF89" s="1">
        <f>IFERROR(__xludf.DUMMYFUNCTION("""COMPUTED_VALUE"""),1.0)</f>
        <v>1</v>
      </c>
      <c r="AG89" s="1">
        <f>IFERROR(__xludf.DUMMYFUNCTION("""COMPUTED_VALUE"""),1.0)</f>
        <v>1</v>
      </c>
      <c r="AH89" s="1">
        <f>IFERROR(__xludf.DUMMYFUNCTION("""COMPUTED_VALUE"""),1.0)</f>
        <v>1</v>
      </c>
      <c r="AK89" s="1">
        <v>88.0</v>
      </c>
      <c r="AL89" s="1">
        <v>1.0</v>
      </c>
      <c r="AM89" s="1">
        <v>1.0</v>
      </c>
      <c r="AN89" s="1">
        <v>1.0</v>
      </c>
      <c r="AO89" s="1">
        <v>1.0</v>
      </c>
      <c r="AP89" s="1">
        <v>1.0</v>
      </c>
      <c r="AQ89" s="1">
        <v>8.0</v>
      </c>
      <c r="AR89" s="1">
        <v>4.0</v>
      </c>
      <c r="AS89" s="1">
        <v>2.0</v>
      </c>
      <c r="AT89" s="1">
        <v>13.0</v>
      </c>
      <c r="AU89" s="1">
        <v>5.0</v>
      </c>
      <c r="AV89" s="1" t="s">
        <v>155</v>
      </c>
      <c r="AW89" s="1">
        <v>562.0</v>
      </c>
      <c r="AY89" s="1">
        <v>49456.0</v>
      </c>
    </row>
    <row r="90" ht="15.75" customHeight="1">
      <c r="A90" s="2" t="s">
        <v>197</v>
      </c>
      <c r="B90" s="1" t="str">
        <f>IFERROR(__xludf.DUMMYFUNCTION("""COMPUTED_VALUE"""),"66JKJ")</f>
        <v>66JKJ</v>
      </c>
      <c r="C90" s="1">
        <f>IFERROR(__xludf.DUMMYFUNCTION("""COMPUTED_VALUE"""),977.0)</f>
        <v>977</v>
      </c>
      <c r="D90" s="1" t="s">
        <v>40</v>
      </c>
      <c r="E90" s="1" t="s">
        <v>40</v>
      </c>
      <c r="F90" s="1" t="s">
        <v>22</v>
      </c>
      <c r="G90" s="1" t="s">
        <v>38</v>
      </c>
      <c r="H90" s="1" t="s">
        <v>22</v>
      </c>
      <c r="M90" s="1">
        <v>6.0</v>
      </c>
      <c r="N90" s="1">
        <v>6.0</v>
      </c>
      <c r="O90" s="1">
        <v>11.0</v>
      </c>
      <c r="P90" s="1">
        <v>13.0</v>
      </c>
      <c r="Q90" s="1">
        <v>11.0</v>
      </c>
      <c r="S90" s="1" t="str">
        <f>IFERROR(__xludf.DUMMYFUNCTION("UNIQUE(D90:H90, TRUE)"),"6")</f>
        <v>6</v>
      </c>
      <c r="T90" s="1" t="str">
        <f>IFERROR(__xludf.DUMMYFUNCTION("""COMPUTED_VALUE"""),"J")</f>
        <v>J</v>
      </c>
      <c r="U90" s="1" t="str">
        <f>IFERROR(__xludf.DUMMYFUNCTION("""COMPUTED_VALUE"""),"K")</f>
        <v>K</v>
      </c>
      <c r="Y90" s="1">
        <f t="shared" si="2"/>
        <v>2</v>
      </c>
      <c r="Z90" s="1">
        <f t="shared" ref="Z90:AC90" si="90">IF($Y90&lt;&gt;"",COUNTIF($D90:$H90, "=" &amp; T90),"")</f>
        <v>2</v>
      </c>
      <c r="AA90" s="1">
        <f t="shared" si="90"/>
        <v>1</v>
      </c>
      <c r="AB90" s="1">
        <f t="shared" si="90"/>
        <v>0</v>
      </c>
      <c r="AC90" s="1">
        <f t="shared" si="90"/>
        <v>0</v>
      </c>
      <c r="AE90" s="1">
        <f>IFERROR(__xludf.DUMMYFUNCTION("IFERROR(TRANSPOSE(SORT(TRANSPOSE(FILTER(Y90:AC90, Y90:AC90&lt;&gt;0)),1, FALSE)))"),2.0)</f>
        <v>2</v>
      </c>
      <c r="AF90" s="1">
        <f>IFERROR(__xludf.DUMMYFUNCTION("""COMPUTED_VALUE"""),2.0)</f>
        <v>2</v>
      </c>
      <c r="AG90" s="1">
        <f>IFERROR(__xludf.DUMMYFUNCTION("""COMPUTED_VALUE"""),1.0)</f>
        <v>1</v>
      </c>
      <c r="AK90" s="1">
        <v>89.0</v>
      </c>
      <c r="AL90" s="1">
        <v>1.0</v>
      </c>
      <c r="AM90" s="1">
        <v>1.0</v>
      </c>
      <c r="AN90" s="1">
        <v>1.0</v>
      </c>
      <c r="AO90" s="1">
        <v>1.0</v>
      </c>
      <c r="AP90" s="1">
        <v>1.0</v>
      </c>
      <c r="AQ90" s="1">
        <v>8.0</v>
      </c>
      <c r="AR90" s="1">
        <v>4.0</v>
      </c>
      <c r="AS90" s="1">
        <v>6.0</v>
      </c>
      <c r="AT90" s="1">
        <v>5.0</v>
      </c>
      <c r="AU90" s="1">
        <v>11.0</v>
      </c>
      <c r="AV90" s="1" t="s">
        <v>471</v>
      </c>
      <c r="AW90" s="1">
        <v>954.0</v>
      </c>
      <c r="AY90" s="1">
        <v>84906.0</v>
      </c>
    </row>
    <row r="91" ht="15.75" customHeight="1">
      <c r="A91" s="2" t="s">
        <v>199</v>
      </c>
      <c r="B91" s="1" t="str">
        <f>IFERROR(__xludf.DUMMYFUNCTION("""COMPUTED_VALUE"""),"6AQ94")</f>
        <v>6AQ94</v>
      </c>
      <c r="C91" s="1">
        <f>IFERROR(__xludf.DUMMYFUNCTION("""COMPUTED_VALUE"""),84.0)</f>
        <v>84</v>
      </c>
      <c r="D91" s="1" t="s">
        <v>40</v>
      </c>
      <c r="E91" s="1" t="s">
        <v>39</v>
      </c>
      <c r="F91" s="1" t="s">
        <v>20</v>
      </c>
      <c r="G91" s="1" t="s">
        <v>23</v>
      </c>
      <c r="H91" s="1" t="s">
        <v>21</v>
      </c>
      <c r="M91" s="1">
        <v>6.0</v>
      </c>
      <c r="N91" s="1">
        <v>14.0</v>
      </c>
      <c r="O91" s="1">
        <v>12.0</v>
      </c>
      <c r="P91" s="1">
        <v>9.0</v>
      </c>
      <c r="Q91" s="1">
        <v>4.0</v>
      </c>
      <c r="S91" s="1" t="str">
        <f>IFERROR(__xludf.DUMMYFUNCTION("UNIQUE(D91:H91, TRUE)"),"6")</f>
        <v>6</v>
      </c>
      <c r="T91" s="1" t="str">
        <f>IFERROR(__xludf.DUMMYFUNCTION("""COMPUTED_VALUE"""),"A")</f>
        <v>A</v>
      </c>
      <c r="U91" s="1" t="str">
        <f>IFERROR(__xludf.DUMMYFUNCTION("""COMPUTED_VALUE"""),"Q")</f>
        <v>Q</v>
      </c>
      <c r="V91" s="1" t="str">
        <f>IFERROR(__xludf.DUMMYFUNCTION("""COMPUTED_VALUE"""),"9")</f>
        <v>9</v>
      </c>
      <c r="W91" s="1" t="str">
        <f>IFERROR(__xludf.DUMMYFUNCTION("""COMPUTED_VALUE"""),"4")</f>
        <v>4</v>
      </c>
      <c r="Y91" s="1">
        <f t="shared" si="2"/>
        <v>1</v>
      </c>
      <c r="Z91" s="1">
        <f t="shared" ref="Z91:AC91" si="91">IF($Y91&lt;&gt;"",COUNTIF($D91:$H91, "=" &amp; T91),"")</f>
        <v>1</v>
      </c>
      <c r="AA91" s="1">
        <f t="shared" si="91"/>
        <v>1</v>
      </c>
      <c r="AB91" s="1">
        <f t="shared" si="91"/>
        <v>1</v>
      </c>
      <c r="AC91" s="1">
        <f t="shared" si="91"/>
        <v>1</v>
      </c>
      <c r="AE91" s="1">
        <f>IFERROR(__xludf.DUMMYFUNCTION("IFERROR(TRANSPOSE(SORT(TRANSPOSE(FILTER(Y91:AC91, Y91:AC91&lt;&gt;0)),1, FALSE)))"),1.0)</f>
        <v>1</v>
      </c>
      <c r="AF91" s="1">
        <f>IFERROR(__xludf.DUMMYFUNCTION("""COMPUTED_VALUE"""),1.0)</f>
        <v>1</v>
      </c>
      <c r="AG91" s="1">
        <f>IFERROR(__xludf.DUMMYFUNCTION("""COMPUTED_VALUE"""),1.0)</f>
        <v>1</v>
      </c>
      <c r="AH91" s="1">
        <f>IFERROR(__xludf.DUMMYFUNCTION("""COMPUTED_VALUE"""),1.0)</f>
        <v>1</v>
      </c>
      <c r="AI91" s="1">
        <f>IFERROR(__xludf.DUMMYFUNCTION("""COMPUTED_VALUE"""),1.0)</f>
        <v>1</v>
      </c>
      <c r="AK91" s="1">
        <v>90.0</v>
      </c>
      <c r="AL91" s="1">
        <v>1.0</v>
      </c>
      <c r="AM91" s="1">
        <v>1.0</v>
      </c>
      <c r="AN91" s="1">
        <v>1.0</v>
      </c>
      <c r="AO91" s="1">
        <v>1.0</v>
      </c>
      <c r="AP91" s="1">
        <v>1.0</v>
      </c>
      <c r="AQ91" s="1">
        <v>8.0</v>
      </c>
      <c r="AR91" s="1">
        <v>4.0</v>
      </c>
      <c r="AS91" s="1">
        <v>11.0</v>
      </c>
      <c r="AT91" s="1">
        <v>7.0</v>
      </c>
      <c r="AU91" s="1">
        <v>12.0</v>
      </c>
      <c r="AV91" s="1" t="s">
        <v>465</v>
      </c>
      <c r="AW91" s="1">
        <v>805.0</v>
      </c>
      <c r="AY91" s="1">
        <v>72450.0</v>
      </c>
    </row>
    <row r="92" ht="15.75" customHeight="1">
      <c r="A92" s="2" t="s">
        <v>201</v>
      </c>
      <c r="B92" s="1" t="str">
        <f>IFERROR(__xludf.DUMMYFUNCTION("""COMPUTED_VALUE"""),"36A78")</f>
        <v>36A78</v>
      </c>
      <c r="C92" s="1">
        <f>IFERROR(__xludf.DUMMYFUNCTION("""COMPUTED_VALUE"""),514.0)</f>
        <v>514</v>
      </c>
      <c r="D92" s="1" t="s">
        <v>31</v>
      </c>
      <c r="E92" s="1" t="s">
        <v>40</v>
      </c>
      <c r="F92" s="1" t="s">
        <v>39</v>
      </c>
      <c r="G92" s="1" t="s">
        <v>28</v>
      </c>
      <c r="H92" s="1" t="s">
        <v>30</v>
      </c>
      <c r="M92" s="1">
        <v>3.0</v>
      </c>
      <c r="N92" s="1">
        <v>6.0</v>
      </c>
      <c r="O92" s="1">
        <v>14.0</v>
      </c>
      <c r="P92" s="1">
        <v>7.0</v>
      </c>
      <c r="Q92" s="1">
        <v>8.0</v>
      </c>
      <c r="S92" s="1" t="str">
        <f>IFERROR(__xludf.DUMMYFUNCTION("UNIQUE(D92:H92, TRUE)"),"3")</f>
        <v>3</v>
      </c>
      <c r="T92" s="1" t="str">
        <f>IFERROR(__xludf.DUMMYFUNCTION("""COMPUTED_VALUE"""),"6")</f>
        <v>6</v>
      </c>
      <c r="U92" s="1" t="str">
        <f>IFERROR(__xludf.DUMMYFUNCTION("""COMPUTED_VALUE"""),"A")</f>
        <v>A</v>
      </c>
      <c r="V92" s="1" t="str">
        <f>IFERROR(__xludf.DUMMYFUNCTION("""COMPUTED_VALUE"""),"7")</f>
        <v>7</v>
      </c>
      <c r="W92" s="1" t="str">
        <f>IFERROR(__xludf.DUMMYFUNCTION("""COMPUTED_VALUE"""),"8")</f>
        <v>8</v>
      </c>
      <c r="Y92" s="1">
        <f t="shared" si="2"/>
        <v>1</v>
      </c>
      <c r="Z92" s="1">
        <f t="shared" ref="Z92:AC92" si="92">IF($Y92&lt;&gt;"",COUNTIF($D92:$H92, "=" &amp; T92),"")</f>
        <v>1</v>
      </c>
      <c r="AA92" s="1">
        <f t="shared" si="92"/>
        <v>1</v>
      </c>
      <c r="AB92" s="1">
        <f t="shared" si="92"/>
        <v>1</v>
      </c>
      <c r="AC92" s="1">
        <f t="shared" si="92"/>
        <v>1</v>
      </c>
      <c r="AE92" s="1">
        <f>IFERROR(__xludf.DUMMYFUNCTION("IFERROR(TRANSPOSE(SORT(TRANSPOSE(FILTER(Y92:AC92, Y92:AC92&lt;&gt;0)),1, FALSE)))"),1.0)</f>
        <v>1</v>
      </c>
      <c r="AF92" s="1">
        <f>IFERROR(__xludf.DUMMYFUNCTION("""COMPUTED_VALUE"""),1.0)</f>
        <v>1</v>
      </c>
      <c r="AG92" s="1">
        <f>IFERROR(__xludf.DUMMYFUNCTION("""COMPUTED_VALUE"""),1.0)</f>
        <v>1</v>
      </c>
      <c r="AH92" s="1">
        <f>IFERROR(__xludf.DUMMYFUNCTION("""COMPUTED_VALUE"""),1.0)</f>
        <v>1</v>
      </c>
      <c r="AI92" s="1">
        <f>IFERROR(__xludf.DUMMYFUNCTION("""COMPUTED_VALUE"""),1.0)</f>
        <v>1</v>
      </c>
      <c r="AK92" s="1">
        <v>91.0</v>
      </c>
      <c r="AL92" s="1">
        <v>1.0</v>
      </c>
      <c r="AM92" s="1">
        <v>1.0</v>
      </c>
      <c r="AN92" s="1">
        <v>1.0</v>
      </c>
      <c r="AO92" s="1">
        <v>1.0</v>
      </c>
      <c r="AP92" s="1">
        <v>1.0</v>
      </c>
      <c r="AQ92" s="1">
        <v>8.0</v>
      </c>
      <c r="AR92" s="1">
        <v>4.0</v>
      </c>
      <c r="AS92" s="1">
        <v>11.0</v>
      </c>
      <c r="AT92" s="1">
        <v>14.0</v>
      </c>
      <c r="AU92" s="1">
        <v>9.0</v>
      </c>
      <c r="AV92" s="1" t="s">
        <v>467</v>
      </c>
      <c r="AW92" s="1">
        <v>484.0</v>
      </c>
      <c r="AY92" s="1">
        <v>44044.0</v>
      </c>
    </row>
    <row r="93" ht="15.75" customHeight="1">
      <c r="A93" s="2" t="s">
        <v>203</v>
      </c>
      <c r="B93" s="1" t="str">
        <f>IFERROR(__xludf.DUMMYFUNCTION("""COMPUTED_VALUE"""),"AA67A")</f>
        <v>AA67A</v>
      </c>
      <c r="C93" s="1">
        <f>IFERROR(__xludf.DUMMYFUNCTION("""COMPUTED_VALUE"""),286.0)</f>
        <v>286</v>
      </c>
      <c r="D93" s="1" t="s">
        <v>39</v>
      </c>
      <c r="E93" s="1" t="s">
        <v>39</v>
      </c>
      <c r="F93" s="1" t="s">
        <v>40</v>
      </c>
      <c r="G93" s="1" t="s">
        <v>28</v>
      </c>
      <c r="H93" s="1" t="s">
        <v>39</v>
      </c>
      <c r="M93" s="1">
        <v>14.0</v>
      </c>
      <c r="N93" s="1">
        <v>14.0</v>
      </c>
      <c r="O93" s="1">
        <v>6.0</v>
      </c>
      <c r="P93" s="1">
        <v>7.0</v>
      </c>
      <c r="Q93" s="1">
        <v>14.0</v>
      </c>
      <c r="S93" s="1" t="str">
        <f>IFERROR(__xludf.DUMMYFUNCTION("UNIQUE(D93:H93, TRUE)"),"A")</f>
        <v>A</v>
      </c>
      <c r="T93" s="1" t="str">
        <f>IFERROR(__xludf.DUMMYFUNCTION("""COMPUTED_VALUE"""),"6")</f>
        <v>6</v>
      </c>
      <c r="U93" s="1" t="str">
        <f>IFERROR(__xludf.DUMMYFUNCTION("""COMPUTED_VALUE"""),"7")</f>
        <v>7</v>
      </c>
      <c r="Y93" s="1">
        <f t="shared" si="2"/>
        <v>3</v>
      </c>
      <c r="Z93" s="1">
        <f t="shared" ref="Z93:AC93" si="93">IF($Y93&lt;&gt;"",COUNTIF($D93:$H93, "=" &amp; T93),"")</f>
        <v>1</v>
      </c>
      <c r="AA93" s="1">
        <f t="shared" si="93"/>
        <v>1</v>
      </c>
      <c r="AB93" s="1">
        <f t="shared" si="93"/>
        <v>0</v>
      </c>
      <c r="AC93" s="1">
        <f t="shared" si="93"/>
        <v>0</v>
      </c>
      <c r="AE93" s="1">
        <f>IFERROR(__xludf.DUMMYFUNCTION("IFERROR(TRANSPOSE(SORT(TRANSPOSE(FILTER(Y93:AC93, Y93:AC93&lt;&gt;0)),1, FALSE)))"),3.0)</f>
        <v>3</v>
      </c>
      <c r="AF93" s="1">
        <f>IFERROR(__xludf.DUMMYFUNCTION("""COMPUTED_VALUE"""),1.0)</f>
        <v>1</v>
      </c>
      <c r="AG93" s="1">
        <f>IFERROR(__xludf.DUMMYFUNCTION("""COMPUTED_VALUE"""),1.0)</f>
        <v>1</v>
      </c>
      <c r="AK93" s="1">
        <v>92.0</v>
      </c>
      <c r="AL93" s="1">
        <v>1.0</v>
      </c>
      <c r="AM93" s="1">
        <v>1.0</v>
      </c>
      <c r="AN93" s="1">
        <v>1.0</v>
      </c>
      <c r="AO93" s="1">
        <v>1.0</v>
      </c>
      <c r="AP93" s="1">
        <v>1.0</v>
      </c>
      <c r="AQ93" s="1">
        <v>8.0</v>
      </c>
      <c r="AR93" s="1">
        <v>4.0</v>
      </c>
      <c r="AS93" s="1">
        <v>12.0</v>
      </c>
      <c r="AT93" s="1">
        <v>3.0</v>
      </c>
      <c r="AU93" s="1">
        <v>9.0</v>
      </c>
      <c r="AV93" s="1" t="s">
        <v>157</v>
      </c>
      <c r="AW93" s="1">
        <v>458.0</v>
      </c>
      <c r="AY93" s="1">
        <v>42136.0</v>
      </c>
    </row>
    <row r="94" ht="15.75" customHeight="1">
      <c r="A94" s="2" t="s">
        <v>205</v>
      </c>
      <c r="B94" s="1" t="str">
        <f>IFERROR(__xludf.DUMMYFUNCTION("""COMPUTED_VALUE"""),"74Q34")</f>
        <v>74Q34</v>
      </c>
      <c r="C94" s="1">
        <f>IFERROR(__xludf.DUMMYFUNCTION("""COMPUTED_VALUE"""),490.0)</f>
        <v>490</v>
      </c>
      <c r="D94" s="1" t="s">
        <v>28</v>
      </c>
      <c r="E94" s="1" t="s">
        <v>21</v>
      </c>
      <c r="F94" s="1" t="s">
        <v>20</v>
      </c>
      <c r="G94" s="1" t="s">
        <v>31</v>
      </c>
      <c r="H94" s="1" t="s">
        <v>21</v>
      </c>
      <c r="M94" s="1">
        <v>7.0</v>
      </c>
      <c r="N94" s="1">
        <v>4.0</v>
      </c>
      <c r="O94" s="1">
        <v>12.0</v>
      </c>
      <c r="P94" s="1">
        <v>3.0</v>
      </c>
      <c r="Q94" s="1">
        <v>4.0</v>
      </c>
      <c r="S94" s="1" t="str">
        <f>IFERROR(__xludf.DUMMYFUNCTION("UNIQUE(D94:H94, TRUE)"),"7")</f>
        <v>7</v>
      </c>
      <c r="T94" s="1" t="str">
        <f>IFERROR(__xludf.DUMMYFUNCTION("""COMPUTED_VALUE"""),"4")</f>
        <v>4</v>
      </c>
      <c r="U94" s="1" t="str">
        <f>IFERROR(__xludf.DUMMYFUNCTION("""COMPUTED_VALUE"""),"Q")</f>
        <v>Q</v>
      </c>
      <c r="V94" s="1" t="str">
        <f>IFERROR(__xludf.DUMMYFUNCTION("""COMPUTED_VALUE"""),"3")</f>
        <v>3</v>
      </c>
      <c r="Y94" s="1">
        <f t="shared" si="2"/>
        <v>1</v>
      </c>
      <c r="Z94" s="1">
        <f t="shared" ref="Z94:AC94" si="94">IF($Y94&lt;&gt;"",COUNTIF($D94:$H94, "=" &amp; T94),"")</f>
        <v>2</v>
      </c>
      <c r="AA94" s="1">
        <f t="shared" si="94"/>
        <v>1</v>
      </c>
      <c r="AB94" s="1">
        <f t="shared" si="94"/>
        <v>1</v>
      </c>
      <c r="AC94" s="1">
        <f t="shared" si="94"/>
        <v>0</v>
      </c>
      <c r="AE94" s="1">
        <f>IFERROR(__xludf.DUMMYFUNCTION("IFERROR(TRANSPOSE(SORT(TRANSPOSE(FILTER(Y94:AC94, Y94:AC94&lt;&gt;0)),1, FALSE)))"),2.0)</f>
        <v>2</v>
      </c>
      <c r="AF94" s="1">
        <f>IFERROR(__xludf.DUMMYFUNCTION("""COMPUTED_VALUE"""),1.0)</f>
        <v>1</v>
      </c>
      <c r="AG94" s="1">
        <f>IFERROR(__xludf.DUMMYFUNCTION("""COMPUTED_VALUE"""),1.0)</f>
        <v>1</v>
      </c>
      <c r="AH94" s="1">
        <f>IFERROR(__xludf.DUMMYFUNCTION("""COMPUTED_VALUE"""),1.0)</f>
        <v>1</v>
      </c>
      <c r="AK94" s="1">
        <v>93.0</v>
      </c>
      <c r="AL94" s="1">
        <v>1.0</v>
      </c>
      <c r="AM94" s="1">
        <v>1.0</v>
      </c>
      <c r="AN94" s="1">
        <v>1.0</v>
      </c>
      <c r="AO94" s="1">
        <v>1.0</v>
      </c>
      <c r="AP94" s="1">
        <v>1.0</v>
      </c>
      <c r="AQ94" s="1">
        <v>8.0</v>
      </c>
      <c r="AR94" s="1">
        <v>5.0</v>
      </c>
      <c r="AS94" s="1">
        <v>9.0</v>
      </c>
      <c r="AT94" s="1">
        <v>2.0</v>
      </c>
      <c r="AU94" s="1">
        <v>12.0</v>
      </c>
      <c r="AV94" s="1" t="s">
        <v>159</v>
      </c>
      <c r="AW94" s="1">
        <v>468.0</v>
      </c>
      <c r="AY94" s="1">
        <v>43524.0</v>
      </c>
    </row>
    <row r="95" ht="15.75" customHeight="1">
      <c r="A95" s="2" t="s">
        <v>207</v>
      </c>
      <c r="B95" s="1" t="str">
        <f>IFERROR(__xludf.DUMMYFUNCTION("""COMPUTED_VALUE"""),"QQ8QQ")</f>
        <v>QQ8QQ</v>
      </c>
      <c r="C95" s="1">
        <f>IFERROR(__xludf.DUMMYFUNCTION("""COMPUTED_VALUE"""),79.0)</f>
        <v>79</v>
      </c>
      <c r="D95" s="1" t="s">
        <v>20</v>
      </c>
      <c r="E95" s="1" t="s">
        <v>20</v>
      </c>
      <c r="F95" s="1" t="s">
        <v>30</v>
      </c>
      <c r="G95" s="1" t="s">
        <v>20</v>
      </c>
      <c r="H95" s="1" t="s">
        <v>20</v>
      </c>
      <c r="M95" s="1">
        <v>12.0</v>
      </c>
      <c r="N95" s="1">
        <v>12.0</v>
      </c>
      <c r="O95" s="1">
        <v>8.0</v>
      </c>
      <c r="P95" s="1">
        <v>12.0</v>
      </c>
      <c r="Q95" s="1">
        <v>12.0</v>
      </c>
      <c r="S95" s="1" t="str">
        <f>IFERROR(__xludf.DUMMYFUNCTION("UNIQUE(D95:H95, TRUE)"),"Q")</f>
        <v>Q</v>
      </c>
      <c r="T95" s="1" t="str">
        <f>IFERROR(__xludf.DUMMYFUNCTION("""COMPUTED_VALUE"""),"8")</f>
        <v>8</v>
      </c>
      <c r="Y95" s="1">
        <f t="shared" si="2"/>
        <v>4</v>
      </c>
      <c r="Z95" s="1">
        <f t="shared" ref="Z95:AC95" si="95">IF($Y95&lt;&gt;"",COUNTIF($D95:$H95, "=" &amp; T95),"")</f>
        <v>1</v>
      </c>
      <c r="AA95" s="1">
        <f t="shared" si="95"/>
        <v>0</v>
      </c>
      <c r="AB95" s="1">
        <f t="shared" si="95"/>
        <v>0</v>
      </c>
      <c r="AC95" s="1">
        <f t="shared" si="95"/>
        <v>0</v>
      </c>
      <c r="AE95" s="1">
        <f>IFERROR(__xludf.DUMMYFUNCTION("IFERROR(TRANSPOSE(SORT(TRANSPOSE(FILTER(Y95:AC95, Y95:AC95&lt;&gt;0)),1, FALSE)))"),4.0)</f>
        <v>4</v>
      </c>
      <c r="AF95" s="1">
        <f>IFERROR(__xludf.DUMMYFUNCTION("""COMPUTED_VALUE"""),1.0)</f>
        <v>1</v>
      </c>
      <c r="AK95" s="1">
        <v>94.0</v>
      </c>
      <c r="AL95" s="1">
        <v>1.0</v>
      </c>
      <c r="AM95" s="1">
        <v>1.0</v>
      </c>
      <c r="AN95" s="1">
        <v>1.0</v>
      </c>
      <c r="AO95" s="1">
        <v>1.0</v>
      </c>
      <c r="AP95" s="1">
        <v>1.0</v>
      </c>
      <c r="AQ95" s="1">
        <v>8.0</v>
      </c>
      <c r="AR95" s="1">
        <v>6.0</v>
      </c>
      <c r="AS95" s="1">
        <v>13.0</v>
      </c>
      <c r="AT95" s="1">
        <v>9.0</v>
      </c>
      <c r="AU95" s="1">
        <v>4.0</v>
      </c>
      <c r="AV95" s="1" t="s">
        <v>161</v>
      </c>
      <c r="AW95" s="1">
        <v>947.0</v>
      </c>
      <c r="AY95" s="1">
        <v>89018.0</v>
      </c>
    </row>
    <row r="96" ht="15.75" customHeight="1">
      <c r="A96" s="2" t="s">
        <v>209</v>
      </c>
      <c r="B96" s="1" t="str">
        <f>IFERROR(__xludf.DUMMYFUNCTION("""COMPUTED_VALUE"""),"3K555")</f>
        <v>3K555</v>
      </c>
      <c r="C96" s="1">
        <f>IFERROR(__xludf.DUMMYFUNCTION("""COMPUTED_VALUE"""),323.0)</f>
        <v>323</v>
      </c>
      <c r="D96" s="1" t="s">
        <v>31</v>
      </c>
      <c r="E96" s="1" t="s">
        <v>38</v>
      </c>
      <c r="F96" s="1" t="s">
        <v>29</v>
      </c>
      <c r="G96" s="1" t="s">
        <v>29</v>
      </c>
      <c r="H96" s="1" t="s">
        <v>29</v>
      </c>
      <c r="M96" s="1">
        <v>3.0</v>
      </c>
      <c r="N96" s="1">
        <v>13.0</v>
      </c>
      <c r="O96" s="1">
        <v>5.0</v>
      </c>
      <c r="P96" s="1">
        <v>5.0</v>
      </c>
      <c r="Q96" s="1">
        <v>5.0</v>
      </c>
      <c r="S96" s="1" t="str">
        <f>IFERROR(__xludf.DUMMYFUNCTION("UNIQUE(D96:H96, TRUE)"),"3")</f>
        <v>3</v>
      </c>
      <c r="T96" s="1" t="str">
        <f>IFERROR(__xludf.DUMMYFUNCTION("""COMPUTED_VALUE"""),"K")</f>
        <v>K</v>
      </c>
      <c r="U96" s="1" t="str">
        <f>IFERROR(__xludf.DUMMYFUNCTION("""COMPUTED_VALUE"""),"5")</f>
        <v>5</v>
      </c>
      <c r="Y96" s="1">
        <f t="shared" si="2"/>
        <v>1</v>
      </c>
      <c r="Z96" s="1">
        <f t="shared" ref="Z96:AC96" si="96">IF($Y96&lt;&gt;"",COUNTIF($D96:$H96, "=" &amp; T96),"")</f>
        <v>1</v>
      </c>
      <c r="AA96" s="1">
        <f t="shared" si="96"/>
        <v>3</v>
      </c>
      <c r="AB96" s="1">
        <f t="shared" si="96"/>
        <v>0</v>
      </c>
      <c r="AC96" s="1">
        <f t="shared" si="96"/>
        <v>0</v>
      </c>
      <c r="AE96" s="1">
        <f>IFERROR(__xludf.DUMMYFUNCTION("IFERROR(TRANSPOSE(SORT(TRANSPOSE(FILTER(Y96:AC96, Y96:AC96&lt;&gt;0)),1, FALSE)))"),3.0)</f>
        <v>3</v>
      </c>
      <c r="AF96" s="1">
        <f>IFERROR(__xludf.DUMMYFUNCTION("""COMPUTED_VALUE"""),1.0)</f>
        <v>1</v>
      </c>
      <c r="AG96" s="1">
        <f>IFERROR(__xludf.DUMMYFUNCTION("""COMPUTED_VALUE"""),1.0)</f>
        <v>1</v>
      </c>
      <c r="AK96" s="1">
        <v>95.0</v>
      </c>
      <c r="AL96" s="1">
        <v>1.0</v>
      </c>
      <c r="AM96" s="1">
        <v>1.0</v>
      </c>
      <c r="AN96" s="1">
        <v>1.0</v>
      </c>
      <c r="AO96" s="1">
        <v>1.0</v>
      </c>
      <c r="AP96" s="1">
        <v>1.0</v>
      </c>
      <c r="AQ96" s="1">
        <v>8.0</v>
      </c>
      <c r="AR96" s="1">
        <v>9.0</v>
      </c>
      <c r="AS96" s="1">
        <v>4.0</v>
      </c>
      <c r="AT96" s="1">
        <v>3.0</v>
      </c>
      <c r="AU96" s="1">
        <v>2.0</v>
      </c>
      <c r="AV96" s="1">
        <v>89432.0</v>
      </c>
      <c r="AW96" s="1">
        <v>494.0</v>
      </c>
      <c r="AY96" s="1">
        <v>46930.0</v>
      </c>
    </row>
    <row r="97" ht="15.75" customHeight="1">
      <c r="A97" s="2" t="s">
        <v>211</v>
      </c>
      <c r="B97" s="1" t="str">
        <f>IFERROR(__xludf.DUMMYFUNCTION("""COMPUTED_VALUE"""),"Q3JKT")</f>
        <v>Q3JKT</v>
      </c>
      <c r="C97" s="1">
        <f>IFERROR(__xludf.DUMMYFUNCTION("""COMPUTED_VALUE"""),338.0)</f>
        <v>338</v>
      </c>
      <c r="D97" s="1" t="s">
        <v>20</v>
      </c>
      <c r="E97" s="1" t="s">
        <v>31</v>
      </c>
      <c r="F97" s="1" t="s">
        <v>22</v>
      </c>
      <c r="G97" s="1" t="s">
        <v>38</v>
      </c>
      <c r="H97" s="1" t="s">
        <v>45</v>
      </c>
      <c r="M97" s="1">
        <v>12.0</v>
      </c>
      <c r="N97" s="1">
        <v>3.0</v>
      </c>
      <c r="O97" s="1">
        <v>11.0</v>
      </c>
      <c r="P97" s="1">
        <v>13.0</v>
      </c>
      <c r="Q97" s="1">
        <v>10.0</v>
      </c>
      <c r="S97" s="1" t="str">
        <f>IFERROR(__xludf.DUMMYFUNCTION("UNIQUE(D97:H97, TRUE)"),"Q")</f>
        <v>Q</v>
      </c>
      <c r="T97" s="1" t="str">
        <f>IFERROR(__xludf.DUMMYFUNCTION("""COMPUTED_VALUE"""),"3")</f>
        <v>3</v>
      </c>
      <c r="U97" s="1" t="str">
        <f>IFERROR(__xludf.DUMMYFUNCTION("""COMPUTED_VALUE"""),"J")</f>
        <v>J</v>
      </c>
      <c r="V97" s="1" t="str">
        <f>IFERROR(__xludf.DUMMYFUNCTION("""COMPUTED_VALUE"""),"K")</f>
        <v>K</v>
      </c>
      <c r="W97" s="1" t="str">
        <f>IFERROR(__xludf.DUMMYFUNCTION("""COMPUTED_VALUE"""),"T")</f>
        <v>T</v>
      </c>
      <c r="Y97" s="1">
        <f t="shared" si="2"/>
        <v>1</v>
      </c>
      <c r="Z97" s="1">
        <f t="shared" ref="Z97:AC97" si="97">IF($Y97&lt;&gt;"",COUNTIF($D97:$H97, "=" &amp; T97),"")</f>
        <v>1</v>
      </c>
      <c r="AA97" s="1">
        <f t="shared" si="97"/>
        <v>1</v>
      </c>
      <c r="AB97" s="1">
        <f t="shared" si="97"/>
        <v>1</v>
      </c>
      <c r="AC97" s="1">
        <f t="shared" si="97"/>
        <v>1</v>
      </c>
      <c r="AE97" s="1">
        <f>IFERROR(__xludf.DUMMYFUNCTION("IFERROR(TRANSPOSE(SORT(TRANSPOSE(FILTER(Y97:AC97, Y97:AC97&lt;&gt;0)),1, FALSE)))"),1.0)</f>
        <v>1</v>
      </c>
      <c r="AF97" s="1">
        <f>IFERROR(__xludf.DUMMYFUNCTION("""COMPUTED_VALUE"""),1.0)</f>
        <v>1</v>
      </c>
      <c r="AG97" s="1">
        <f>IFERROR(__xludf.DUMMYFUNCTION("""COMPUTED_VALUE"""),1.0)</f>
        <v>1</v>
      </c>
      <c r="AH97" s="1">
        <f>IFERROR(__xludf.DUMMYFUNCTION("""COMPUTED_VALUE"""),1.0)</f>
        <v>1</v>
      </c>
      <c r="AI97" s="1">
        <f>IFERROR(__xludf.DUMMYFUNCTION("""COMPUTED_VALUE"""),1.0)</f>
        <v>1</v>
      </c>
      <c r="AK97" s="1">
        <v>96.0</v>
      </c>
      <c r="AL97" s="1">
        <v>1.0</v>
      </c>
      <c r="AM97" s="1">
        <v>1.0</v>
      </c>
      <c r="AN97" s="1">
        <v>1.0</v>
      </c>
      <c r="AO97" s="1">
        <v>1.0</v>
      </c>
      <c r="AP97" s="1">
        <v>1.0</v>
      </c>
      <c r="AQ97" s="1">
        <v>8.0</v>
      </c>
      <c r="AR97" s="1">
        <v>10.0</v>
      </c>
      <c r="AS97" s="1">
        <v>2.0</v>
      </c>
      <c r="AT97" s="1">
        <v>6.0</v>
      </c>
      <c r="AU97" s="1">
        <v>5.0</v>
      </c>
      <c r="AV97" s="1" t="s">
        <v>164</v>
      </c>
      <c r="AW97" s="1">
        <v>441.0</v>
      </c>
      <c r="AY97" s="1">
        <v>42336.0</v>
      </c>
    </row>
    <row r="98" ht="15.75" customHeight="1">
      <c r="A98" s="2" t="s">
        <v>213</v>
      </c>
      <c r="B98" s="1" t="str">
        <f>IFERROR(__xludf.DUMMYFUNCTION("""COMPUTED_VALUE"""),"2A222")</f>
        <v>2A222</v>
      </c>
      <c r="C98" s="1">
        <f>IFERROR(__xludf.DUMMYFUNCTION("""COMPUTED_VALUE"""),448.0)</f>
        <v>448</v>
      </c>
      <c r="D98" s="1" t="s">
        <v>24</v>
      </c>
      <c r="E98" s="1" t="s">
        <v>39</v>
      </c>
      <c r="F98" s="1" t="s">
        <v>24</v>
      </c>
      <c r="G98" s="1" t="s">
        <v>24</v>
      </c>
      <c r="H98" s="1" t="s">
        <v>24</v>
      </c>
      <c r="M98" s="1">
        <v>2.0</v>
      </c>
      <c r="N98" s="1">
        <v>14.0</v>
      </c>
      <c r="O98" s="1">
        <v>2.0</v>
      </c>
      <c r="P98" s="1">
        <v>2.0</v>
      </c>
      <c r="Q98" s="1">
        <v>2.0</v>
      </c>
      <c r="S98" s="1" t="str">
        <f>IFERROR(__xludf.DUMMYFUNCTION("UNIQUE(D98:H98, TRUE)"),"2")</f>
        <v>2</v>
      </c>
      <c r="T98" s="1" t="str">
        <f>IFERROR(__xludf.DUMMYFUNCTION("""COMPUTED_VALUE"""),"A")</f>
        <v>A</v>
      </c>
      <c r="Y98" s="1">
        <f t="shared" si="2"/>
        <v>4</v>
      </c>
      <c r="Z98" s="1">
        <f t="shared" ref="Z98:AC98" si="98">IF($Y98&lt;&gt;"",COUNTIF($D98:$H98, "=" &amp; T98),"")</f>
        <v>1</v>
      </c>
      <c r="AA98" s="1">
        <f t="shared" si="98"/>
        <v>0</v>
      </c>
      <c r="AB98" s="1">
        <f t="shared" si="98"/>
        <v>0</v>
      </c>
      <c r="AC98" s="1">
        <f t="shared" si="98"/>
        <v>0</v>
      </c>
      <c r="AE98" s="1">
        <f>IFERROR(__xludf.DUMMYFUNCTION("IFERROR(TRANSPOSE(SORT(TRANSPOSE(FILTER(Y98:AC98, Y98:AC98&lt;&gt;0)),1, FALSE)))"),4.0)</f>
        <v>4</v>
      </c>
      <c r="AF98" s="1">
        <f>IFERROR(__xludf.DUMMYFUNCTION("""COMPUTED_VALUE"""),1.0)</f>
        <v>1</v>
      </c>
      <c r="AK98" s="1">
        <v>97.0</v>
      </c>
      <c r="AL98" s="1">
        <v>1.0</v>
      </c>
      <c r="AM98" s="1">
        <v>1.0</v>
      </c>
      <c r="AN98" s="1">
        <v>1.0</v>
      </c>
      <c r="AO98" s="1">
        <v>1.0</v>
      </c>
      <c r="AP98" s="1">
        <v>1.0</v>
      </c>
      <c r="AQ98" s="1">
        <v>8.0</v>
      </c>
      <c r="AR98" s="1">
        <v>11.0</v>
      </c>
      <c r="AS98" s="1">
        <v>3.0</v>
      </c>
      <c r="AT98" s="1">
        <v>2.0</v>
      </c>
      <c r="AU98" s="1">
        <v>9.0</v>
      </c>
      <c r="AV98" s="1" t="s">
        <v>460</v>
      </c>
      <c r="AW98" s="1">
        <v>633.0</v>
      </c>
      <c r="AY98" s="1">
        <v>61401.0</v>
      </c>
    </row>
    <row r="99" ht="15.75" customHeight="1">
      <c r="A99" s="2" t="s">
        <v>215</v>
      </c>
      <c r="B99" s="1" t="str">
        <f>IFERROR(__xludf.DUMMYFUNCTION("""COMPUTED_VALUE"""),"935JJ")</f>
        <v>935JJ</v>
      </c>
      <c r="C99" s="1">
        <f>IFERROR(__xludf.DUMMYFUNCTION("""COMPUTED_VALUE"""),798.0)</f>
        <v>798</v>
      </c>
      <c r="D99" s="1" t="s">
        <v>23</v>
      </c>
      <c r="E99" s="1" t="s">
        <v>31</v>
      </c>
      <c r="F99" s="1" t="s">
        <v>29</v>
      </c>
      <c r="G99" s="1" t="s">
        <v>22</v>
      </c>
      <c r="H99" s="1" t="s">
        <v>22</v>
      </c>
      <c r="M99" s="1">
        <v>9.0</v>
      </c>
      <c r="N99" s="1">
        <v>3.0</v>
      </c>
      <c r="O99" s="1">
        <v>5.0</v>
      </c>
      <c r="P99" s="1">
        <v>11.0</v>
      </c>
      <c r="Q99" s="1">
        <v>11.0</v>
      </c>
      <c r="S99" s="1" t="str">
        <f>IFERROR(__xludf.DUMMYFUNCTION("UNIQUE(D99:H99, TRUE)"),"9")</f>
        <v>9</v>
      </c>
      <c r="T99" s="1" t="str">
        <f>IFERROR(__xludf.DUMMYFUNCTION("""COMPUTED_VALUE"""),"3")</f>
        <v>3</v>
      </c>
      <c r="U99" s="1" t="str">
        <f>IFERROR(__xludf.DUMMYFUNCTION("""COMPUTED_VALUE"""),"5")</f>
        <v>5</v>
      </c>
      <c r="V99" s="1" t="str">
        <f>IFERROR(__xludf.DUMMYFUNCTION("""COMPUTED_VALUE"""),"J")</f>
        <v>J</v>
      </c>
      <c r="Y99" s="1">
        <f t="shared" si="2"/>
        <v>1</v>
      </c>
      <c r="Z99" s="1">
        <f t="shared" ref="Z99:AC99" si="99">IF($Y99&lt;&gt;"",COUNTIF($D99:$H99, "=" &amp; T99),"")</f>
        <v>1</v>
      </c>
      <c r="AA99" s="1">
        <f t="shared" si="99"/>
        <v>1</v>
      </c>
      <c r="AB99" s="1">
        <f t="shared" si="99"/>
        <v>2</v>
      </c>
      <c r="AC99" s="1">
        <f t="shared" si="99"/>
        <v>0</v>
      </c>
      <c r="AE99" s="1">
        <f>IFERROR(__xludf.DUMMYFUNCTION("IFERROR(TRANSPOSE(SORT(TRANSPOSE(FILTER(Y99:AC99, Y99:AC99&lt;&gt;0)),1, FALSE)))"),2.0)</f>
        <v>2</v>
      </c>
      <c r="AF99" s="1">
        <f>IFERROR(__xludf.DUMMYFUNCTION("""COMPUTED_VALUE"""),1.0)</f>
        <v>1</v>
      </c>
      <c r="AG99" s="1">
        <f>IFERROR(__xludf.DUMMYFUNCTION("""COMPUTED_VALUE"""),1.0)</f>
        <v>1</v>
      </c>
      <c r="AH99" s="1">
        <f>IFERROR(__xludf.DUMMYFUNCTION("""COMPUTED_VALUE"""),1.0)</f>
        <v>1</v>
      </c>
      <c r="AK99" s="1">
        <v>98.0</v>
      </c>
      <c r="AL99" s="1">
        <v>1.0</v>
      </c>
      <c r="AM99" s="1">
        <v>1.0</v>
      </c>
      <c r="AN99" s="1">
        <v>1.0</v>
      </c>
      <c r="AO99" s="1">
        <v>1.0</v>
      </c>
      <c r="AP99" s="1">
        <v>1.0</v>
      </c>
      <c r="AQ99" s="1">
        <v>8.0</v>
      </c>
      <c r="AR99" s="1">
        <v>11.0</v>
      </c>
      <c r="AS99" s="1">
        <v>3.0</v>
      </c>
      <c r="AT99" s="1">
        <v>13.0</v>
      </c>
      <c r="AU99" s="1">
        <v>14.0</v>
      </c>
      <c r="AV99" s="1" t="s">
        <v>462</v>
      </c>
      <c r="AW99" s="1">
        <v>699.0</v>
      </c>
      <c r="AY99" s="1">
        <v>68502.0</v>
      </c>
    </row>
    <row r="100" ht="15.75" customHeight="1">
      <c r="A100" s="2" t="s">
        <v>217</v>
      </c>
      <c r="B100" s="1" t="str">
        <f>IFERROR(__xludf.DUMMYFUNCTION("""COMPUTED_VALUE"""),"43QTJ")</f>
        <v>43QTJ</v>
      </c>
      <c r="C100" s="1">
        <f>IFERROR(__xludf.DUMMYFUNCTION("""COMPUTED_VALUE"""),226.0)</f>
        <v>226</v>
      </c>
      <c r="D100" s="1" t="s">
        <v>21</v>
      </c>
      <c r="E100" s="1" t="s">
        <v>31</v>
      </c>
      <c r="F100" s="1" t="s">
        <v>20</v>
      </c>
      <c r="G100" s="1" t="s">
        <v>45</v>
      </c>
      <c r="H100" s="1" t="s">
        <v>22</v>
      </c>
      <c r="M100" s="1">
        <v>4.0</v>
      </c>
      <c r="N100" s="1">
        <v>3.0</v>
      </c>
      <c r="O100" s="1">
        <v>12.0</v>
      </c>
      <c r="P100" s="1">
        <v>10.0</v>
      </c>
      <c r="Q100" s="1">
        <v>11.0</v>
      </c>
      <c r="S100" s="1" t="str">
        <f>IFERROR(__xludf.DUMMYFUNCTION("UNIQUE(D100:H100, TRUE)"),"4")</f>
        <v>4</v>
      </c>
      <c r="T100" s="1" t="str">
        <f>IFERROR(__xludf.DUMMYFUNCTION("""COMPUTED_VALUE"""),"3")</f>
        <v>3</v>
      </c>
      <c r="U100" s="1" t="str">
        <f>IFERROR(__xludf.DUMMYFUNCTION("""COMPUTED_VALUE"""),"Q")</f>
        <v>Q</v>
      </c>
      <c r="V100" s="1" t="str">
        <f>IFERROR(__xludf.DUMMYFUNCTION("""COMPUTED_VALUE"""),"T")</f>
        <v>T</v>
      </c>
      <c r="W100" s="1" t="str">
        <f>IFERROR(__xludf.DUMMYFUNCTION("""COMPUTED_VALUE"""),"J")</f>
        <v>J</v>
      </c>
      <c r="Y100" s="1">
        <f t="shared" si="2"/>
        <v>1</v>
      </c>
      <c r="Z100" s="1">
        <f t="shared" ref="Z100:AC100" si="100">IF($Y100&lt;&gt;"",COUNTIF($D100:$H100, "=" &amp; T100),"")</f>
        <v>1</v>
      </c>
      <c r="AA100" s="1">
        <f t="shared" si="100"/>
        <v>1</v>
      </c>
      <c r="AB100" s="1">
        <f t="shared" si="100"/>
        <v>1</v>
      </c>
      <c r="AC100" s="1">
        <f t="shared" si="100"/>
        <v>1</v>
      </c>
      <c r="AE100" s="1">
        <f>IFERROR(__xludf.DUMMYFUNCTION("IFERROR(TRANSPOSE(SORT(TRANSPOSE(FILTER(Y100:AC100, Y100:AC100&lt;&gt;0)),1, FALSE)))"),1.0)</f>
        <v>1</v>
      </c>
      <c r="AF100" s="1">
        <f>IFERROR(__xludf.DUMMYFUNCTION("""COMPUTED_VALUE"""),1.0)</f>
        <v>1</v>
      </c>
      <c r="AG100" s="1">
        <f>IFERROR(__xludf.DUMMYFUNCTION("""COMPUTED_VALUE"""),1.0)</f>
        <v>1</v>
      </c>
      <c r="AH100" s="1">
        <f>IFERROR(__xludf.DUMMYFUNCTION("""COMPUTED_VALUE"""),1.0)</f>
        <v>1</v>
      </c>
      <c r="AI100" s="1">
        <f>IFERROR(__xludf.DUMMYFUNCTION("""COMPUTED_VALUE"""),1.0)</f>
        <v>1</v>
      </c>
      <c r="AK100" s="1">
        <v>99.0</v>
      </c>
      <c r="AL100" s="1">
        <v>1.0</v>
      </c>
      <c r="AM100" s="1">
        <v>1.0</v>
      </c>
      <c r="AN100" s="1">
        <v>1.0</v>
      </c>
      <c r="AO100" s="1">
        <v>1.0</v>
      </c>
      <c r="AP100" s="1">
        <v>1.0</v>
      </c>
      <c r="AQ100" s="1">
        <v>8.0</v>
      </c>
      <c r="AR100" s="1">
        <v>14.0</v>
      </c>
      <c r="AS100" s="1">
        <v>2.0</v>
      </c>
      <c r="AT100" s="1">
        <v>6.0</v>
      </c>
      <c r="AU100" s="1">
        <v>10.0</v>
      </c>
      <c r="AV100" s="1" t="s">
        <v>166</v>
      </c>
      <c r="AW100" s="1">
        <v>431.0</v>
      </c>
      <c r="AY100" s="1">
        <v>42669.0</v>
      </c>
    </row>
    <row r="101" ht="15.75" customHeight="1">
      <c r="A101" s="2" t="s">
        <v>219</v>
      </c>
      <c r="B101" s="1" t="str">
        <f>IFERROR(__xludf.DUMMYFUNCTION("""COMPUTED_VALUE"""),"5TA7K")</f>
        <v>5TA7K</v>
      </c>
      <c r="C101" s="1">
        <f>IFERROR(__xludf.DUMMYFUNCTION("""COMPUTED_VALUE"""),162.0)</f>
        <v>162</v>
      </c>
      <c r="D101" s="1" t="s">
        <v>29</v>
      </c>
      <c r="E101" s="1" t="s">
        <v>45</v>
      </c>
      <c r="F101" s="1" t="s">
        <v>39</v>
      </c>
      <c r="G101" s="1" t="s">
        <v>28</v>
      </c>
      <c r="H101" s="1" t="s">
        <v>38</v>
      </c>
      <c r="M101" s="1">
        <v>5.0</v>
      </c>
      <c r="N101" s="1">
        <v>10.0</v>
      </c>
      <c r="O101" s="1">
        <v>14.0</v>
      </c>
      <c r="P101" s="1">
        <v>7.0</v>
      </c>
      <c r="Q101" s="1">
        <v>13.0</v>
      </c>
      <c r="S101" s="1" t="str">
        <f>IFERROR(__xludf.DUMMYFUNCTION("UNIQUE(D101:H101, TRUE)"),"5")</f>
        <v>5</v>
      </c>
      <c r="T101" s="1" t="str">
        <f>IFERROR(__xludf.DUMMYFUNCTION("""COMPUTED_VALUE"""),"T")</f>
        <v>T</v>
      </c>
      <c r="U101" s="1" t="str">
        <f>IFERROR(__xludf.DUMMYFUNCTION("""COMPUTED_VALUE"""),"A")</f>
        <v>A</v>
      </c>
      <c r="V101" s="1" t="str">
        <f>IFERROR(__xludf.DUMMYFUNCTION("""COMPUTED_VALUE"""),"7")</f>
        <v>7</v>
      </c>
      <c r="W101" s="1" t="str">
        <f>IFERROR(__xludf.DUMMYFUNCTION("""COMPUTED_VALUE"""),"K")</f>
        <v>K</v>
      </c>
      <c r="Y101" s="1">
        <f t="shared" si="2"/>
        <v>1</v>
      </c>
      <c r="Z101" s="1">
        <f t="shared" ref="Z101:AC101" si="101">IF($Y101&lt;&gt;"",COUNTIF($D101:$H101, "=" &amp; T101),"")</f>
        <v>1</v>
      </c>
      <c r="AA101" s="1">
        <f t="shared" si="101"/>
        <v>1</v>
      </c>
      <c r="AB101" s="1">
        <f t="shared" si="101"/>
        <v>1</v>
      </c>
      <c r="AC101" s="1">
        <f t="shared" si="101"/>
        <v>1</v>
      </c>
      <c r="AE101" s="1">
        <f>IFERROR(__xludf.DUMMYFUNCTION("IFERROR(TRANSPOSE(SORT(TRANSPOSE(FILTER(Y101:AC101, Y101:AC101&lt;&gt;0)),1, FALSE)))"),1.0)</f>
        <v>1</v>
      </c>
      <c r="AF101" s="1">
        <f>IFERROR(__xludf.DUMMYFUNCTION("""COMPUTED_VALUE"""),1.0)</f>
        <v>1</v>
      </c>
      <c r="AG101" s="1">
        <f>IFERROR(__xludf.DUMMYFUNCTION("""COMPUTED_VALUE"""),1.0)</f>
        <v>1</v>
      </c>
      <c r="AH101" s="1">
        <f>IFERROR(__xludf.DUMMYFUNCTION("""COMPUTED_VALUE"""),1.0)</f>
        <v>1</v>
      </c>
      <c r="AI101" s="1">
        <f>IFERROR(__xludf.DUMMYFUNCTION("""COMPUTED_VALUE"""),1.0)</f>
        <v>1</v>
      </c>
      <c r="AK101" s="1">
        <v>100.0</v>
      </c>
      <c r="AL101" s="1">
        <v>1.0</v>
      </c>
      <c r="AM101" s="1">
        <v>1.0</v>
      </c>
      <c r="AN101" s="1">
        <v>1.0</v>
      </c>
      <c r="AO101" s="1">
        <v>1.0</v>
      </c>
      <c r="AP101" s="1">
        <v>1.0</v>
      </c>
      <c r="AQ101" s="1">
        <v>8.0</v>
      </c>
      <c r="AR101" s="1">
        <v>14.0</v>
      </c>
      <c r="AS101" s="1">
        <v>3.0</v>
      </c>
      <c r="AT101" s="1">
        <v>9.0</v>
      </c>
      <c r="AU101" s="1">
        <v>4.0</v>
      </c>
      <c r="AV101" s="1" t="s">
        <v>168</v>
      </c>
      <c r="AW101" s="1">
        <v>532.0</v>
      </c>
      <c r="AY101" s="1">
        <v>53200.0</v>
      </c>
    </row>
    <row r="102" ht="15.75" customHeight="1">
      <c r="A102" s="2" t="s">
        <v>221</v>
      </c>
      <c r="B102" s="1" t="str">
        <f>IFERROR(__xludf.DUMMYFUNCTION("""COMPUTED_VALUE"""),"553QQ")</f>
        <v>553QQ</v>
      </c>
      <c r="C102" s="1">
        <f>IFERROR(__xludf.DUMMYFUNCTION("""COMPUTED_VALUE"""),420.0)</f>
        <v>420</v>
      </c>
      <c r="D102" s="1" t="s">
        <v>29</v>
      </c>
      <c r="E102" s="1" t="s">
        <v>29</v>
      </c>
      <c r="F102" s="1" t="s">
        <v>31</v>
      </c>
      <c r="G102" s="1" t="s">
        <v>20</v>
      </c>
      <c r="H102" s="1" t="s">
        <v>20</v>
      </c>
      <c r="M102" s="1">
        <v>5.0</v>
      </c>
      <c r="N102" s="1">
        <v>5.0</v>
      </c>
      <c r="O102" s="1">
        <v>3.0</v>
      </c>
      <c r="P102" s="1">
        <v>12.0</v>
      </c>
      <c r="Q102" s="1">
        <v>12.0</v>
      </c>
      <c r="S102" s="1" t="str">
        <f>IFERROR(__xludf.DUMMYFUNCTION("UNIQUE(D102:H102, TRUE)"),"5")</f>
        <v>5</v>
      </c>
      <c r="T102" s="1" t="str">
        <f>IFERROR(__xludf.DUMMYFUNCTION("""COMPUTED_VALUE"""),"3")</f>
        <v>3</v>
      </c>
      <c r="U102" s="1" t="str">
        <f>IFERROR(__xludf.DUMMYFUNCTION("""COMPUTED_VALUE"""),"Q")</f>
        <v>Q</v>
      </c>
      <c r="Y102" s="1">
        <f t="shared" si="2"/>
        <v>2</v>
      </c>
      <c r="Z102" s="1">
        <f t="shared" ref="Z102:AC102" si="102">IF($Y102&lt;&gt;"",COUNTIF($D102:$H102, "=" &amp; T102),"")</f>
        <v>1</v>
      </c>
      <c r="AA102" s="1">
        <f t="shared" si="102"/>
        <v>2</v>
      </c>
      <c r="AB102" s="1">
        <f t="shared" si="102"/>
        <v>0</v>
      </c>
      <c r="AC102" s="1">
        <f t="shared" si="102"/>
        <v>0</v>
      </c>
      <c r="AE102" s="1">
        <f>IFERROR(__xludf.DUMMYFUNCTION("IFERROR(TRANSPOSE(SORT(TRANSPOSE(FILTER(Y102:AC102, Y102:AC102&lt;&gt;0)),1, FALSE)))"),2.0)</f>
        <v>2</v>
      </c>
      <c r="AF102" s="1">
        <f>IFERROR(__xludf.DUMMYFUNCTION("""COMPUTED_VALUE"""),2.0)</f>
        <v>2</v>
      </c>
      <c r="AG102" s="1">
        <f>IFERROR(__xludf.DUMMYFUNCTION("""COMPUTED_VALUE"""),1.0)</f>
        <v>1</v>
      </c>
      <c r="AK102" s="1">
        <v>101.0</v>
      </c>
      <c r="AL102" s="1">
        <v>1.0</v>
      </c>
      <c r="AM102" s="1">
        <v>1.0</v>
      </c>
      <c r="AN102" s="1">
        <v>1.0</v>
      </c>
      <c r="AO102" s="1">
        <v>1.0</v>
      </c>
      <c r="AP102" s="1">
        <v>1.0</v>
      </c>
      <c r="AQ102" s="1">
        <v>9.0</v>
      </c>
      <c r="AR102" s="1">
        <v>4.0</v>
      </c>
      <c r="AS102" s="1">
        <v>12.0</v>
      </c>
      <c r="AT102" s="1">
        <v>5.0</v>
      </c>
      <c r="AU102" s="1">
        <v>7.0</v>
      </c>
      <c r="AV102" s="1" t="s">
        <v>170</v>
      </c>
      <c r="AW102" s="1">
        <v>525.0</v>
      </c>
      <c r="AY102" s="1">
        <v>53025.0</v>
      </c>
    </row>
    <row r="103" ht="15.75" customHeight="1">
      <c r="A103" s="2" t="s">
        <v>223</v>
      </c>
      <c r="B103" s="1" t="str">
        <f>IFERROR(__xludf.DUMMYFUNCTION("""COMPUTED_VALUE"""),"QKKQ9")</f>
        <v>QKKQ9</v>
      </c>
      <c r="C103" s="1">
        <f>IFERROR(__xludf.DUMMYFUNCTION("""COMPUTED_VALUE"""),204.0)</f>
        <v>204</v>
      </c>
      <c r="D103" s="1" t="s">
        <v>20</v>
      </c>
      <c r="E103" s="1" t="s">
        <v>38</v>
      </c>
      <c r="F103" s="1" t="s">
        <v>38</v>
      </c>
      <c r="G103" s="1" t="s">
        <v>20</v>
      </c>
      <c r="H103" s="1" t="s">
        <v>23</v>
      </c>
      <c r="M103" s="1">
        <v>12.0</v>
      </c>
      <c r="N103" s="1">
        <v>13.0</v>
      </c>
      <c r="O103" s="1">
        <v>13.0</v>
      </c>
      <c r="P103" s="1">
        <v>12.0</v>
      </c>
      <c r="Q103" s="1">
        <v>9.0</v>
      </c>
      <c r="S103" s="1" t="str">
        <f>IFERROR(__xludf.DUMMYFUNCTION("UNIQUE(D103:H103, TRUE)"),"Q")</f>
        <v>Q</v>
      </c>
      <c r="T103" s="1" t="str">
        <f>IFERROR(__xludf.DUMMYFUNCTION("""COMPUTED_VALUE"""),"K")</f>
        <v>K</v>
      </c>
      <c r="U103" s="1" t="str">
        <f>IFERROR(__xludf.DUMMYFUNCTION("""COMPUTED_VALUE"""),"9")</f>
        <v>9</v>
      </c>
      <c r="Y103" s="1">
        <f t="shared" si="2"/>
        <v>2</v>
      </c>
      <c r="Z103" s="1">
        <f t="shared" ref="Z103:AC103" si="103">IF($Y103&lt;&gt;"",COUNTIF($D103:$H103, "=" &amp; T103),"")</f>
        <v>2</v>
      </c>
      <c r="AA103" s="1">
        <f t="shared" si="103"/>
        <v>1</v>
      </c>
      <c r="AB103" s="1">
        <f t="shared" si="103"/>
        <v>0</v>
      </c>
      <c r="AC103" s="1">
        <f t="shared" si="103"/>
        <v>0</v>
      </c>
      <c r="AE103" s="1">
        <f>IFERROR(__xludf.DUMMYFUNCTION("IFERROR(TRANSPOSE(SORT(TRANSPOSE(FILTER(Y103:AC103, Y103:AC103&lt;&gt;0)),1, FALSE)))"),2.0)</f>
        <v>2</v>
      </c>
      <c r="AF103" s="1">
        <f>IFERROR(__xludf.DUMMYFUNCTION("""COMPUTED_VALUE"""),2.0)</f>
        <v>2</v>
      </c>
      <c r="AG103" s="1">
        <f>IFERROR(__xludf.DUMMYFUNCTION("""COMPUTED_VALUE"""),1.0)</f>
        <v>1</v>
      </c>
      <c r="AK103" s="1">
        <v>102.0</v>
      </c>
      <c r="AL103" s="1">
        <v>1.0</v>
      </c>
      <c r="AM103" s="1">
        <v>1.0</v>
      </c>
      <c r="AN103" s="1">
        <v>1.0</v>
      </c>
      <c r="AO103" s="1">
        <v>1.0</v>
      </c>
      <c r="AP103" s="1">
        <v>1.0</v>
      </c>
      <c r="AQ103" s="1">
        <v>9.0</v>
      </c>
      <c r="AR103" s="1">
        <v>5.0</v>
      </c>
      <c r="AS103" s="1">
        <v>14.0</v>
      </c>
      <c r="AT103" s="1">
        <v>13.0</v>
      </c>
      <c r="AU103" s="1">
        <v>10.0</v>
      </c>
      <c r="AV103" s="1" t="s">
        <v>172</v>
      </c>
      <c r="AW103" s="1">
        <v>864.0</v>
      </c>
      <c r="AY103" s="1">
        <v>88128.0</v>
      </c>
    </row>
    <row r="104" ht="15.75" customHeight="1">
      <c r="A104" s="2" t="s">
        <v>225</v>
      </c>
      <c r="B104" s="1" t="str">
        <f>IFERROR(__xludf.DUMMYFUNCTION("""COMPUTED_VALUE"""),"9399K")</f>
        <v>9399K</v>
      </c>
      <c r="C104" s="1">
        <f>IFERROR(__xludf.DUMMYFUNCTION("""COMPUTED_VALUE"""),565.0)</f>
        <v>565</v>
      </c>
      <c r="D104" s="1" t="s">
        <v>23</v>
      </c>
      <c r="E104" s="1" t="s">
        <v>31</v>
      </c>
      <c r="F104" s="1" t="s">
        <v>23</v>
      </c>
      <c r="G104" s="1" t="s">
        <v>23</v>
      </c>
      <c r="H104" s="1" t="s">
        <v>38</v>
      </c>
      <c r="M104" s="1">
        <v>9.0</v>
      </c>
      <c r="N104" s="1">
        <v>3.0</v>
      </c>
      <c r="O104" s="1">
        <v>9.0</v>
      </c>
      <c r="P104" s="1">
        <v>9.0</v>
      </c>
      <c r="Q104" s="1">
        <v>13.0</v>
      </c>
      <c r="S104" s="1" t="str">
        <f>IFERROR(__xludf.DUMMYFUNCTION("UNIQUE(D104:H104, TRUE)"),"9")</f>
        <v>9</v>
      </c>
      <c r="T104" s="1" t="str">
        <f>IFERROR(__xludf.DUMMYFUNCTION("""COMPUTED_VALUE"""),"3")</f>
        <v>3</v>
      </c>
      <c r="U104" s="1" t="str">
        <f>IFERROR(__xludf.DUMMYFUNCTION("""COMPUTED_VALUE"""),"K")</f>
        <v>K</v>
      </c>
      <c r="Y104" s="1">
        <f t="shared" si="2"/>
        <v>3</v>
      </c>
      <c r="Z104" s="1">
        <f t="shared" ref="Z104:AC104" si="104">IF($Y104&lt;&gt;"",COUNTIF($D104:$H104, "=" &amp; T104),"")</f>
        <v>1</v>
      </c>
      <c r="AA104" s="1">
        <f t="shared" si="104"/>
        <v>1</v>
      </c>
      <c r="AB104" s="1">
        <f t="shared" si="104"/>
        <v>0</v>
      </c>
      <c r="AC104" s="1">
        <f t="shared" si="104"/>
        <v>0</v>
      </c>
      <c r="AE104" s="1">
        <f>IFERROR(__xludf.DUMMYFUNCTION("IFERROR(TRANSPOSE(SORT(TRANSPOSE(FILTER(Y104:AC104, Y104:AC104&lt;&gt;0)),1, FALSE)))"),3.0)</f>
        <v>3</v>
      </c>
      <c r="AF104" s="1">
        <f>IFERROR(__xludf.DUMMYFUNCTION("""COMPUTED_VALUE"""),1.0)</f>
        <v>1</v>
      </c>
      <c r="AG104" s="1">
        <f>IFERROR(__xludf.DUMMYFUNCTION("""COMPUTED_VALUE"""),1.0)</f>
        <v>1</v>
      </c>
      <c r="AK104" s="1">
        <v>103.0</v>
      </c>
      <c r="AL104" s="1">
        <v>1.0</v>
      </c>
      <c r="AM104" s="1">
        <v>1.0</v>
      </c>
      <c r="AN104" s="1">
        <v>1.0</v>
      </c>
      <c r="AO104" s="1">
        <v>1.0</v>
      </c>
      <c r="AP104" s="1">
        <v>1.0</v>
      </c>
      <c r="AQ104" s="1">
        <v>9.0</v>
      </c>
      <c r="AR104" s="1">
        <v>7.0</v>
      </c>
      <c r="AS104" s="1">
        <v>8.0</v>
      </c>
      <c r="AT104" s="1">
        <v>2.0</v>
      </c>
      <c r="AU104" s="1">
        <v>14.0</v>
      </c>
      <c r="AV104" s="1" t="s">
        <v>174</v>
      </c>
      <c r="AW104" s="1">
        <v>81.0</v>
      </c>
      <c r="AY104" s="1">
        <v>8343.0</v>
      </c>
    </row>
    <row r="105" ht="15.75" customHeight="1">
      <c r="A105" s="2" t="s">
        <v>227</v>
      </c>
      <c r="B105" s="1" t="str">
        <f>IFERROR(__xludf.DUMMYFUNCTION("""COMPUTED_VALUE"""),"8T66T")</f>
        <v>8T66T</v>
      </c>
      <c r="C105" s="1">
        <f>IFERROR(__xludf.DUMMYFUNCTION("""COMPUTED_VALUE"""),638.0)</f>
        <v>638</v>
      </c>
      <c r="D105" s="1" t="s">
        <v>30</v>
      </c>
      <c r="E105" s="1" t="s">
        <v>45</v>
      </c>
      <c r="F105" s="1" t="s">
        <v>40</v>
      </c>
      <c r="G105" s="1" t="s">
        <v>40</v>
      </c>
      <c r="H105" s="1" t="s">
        <v>45</v>
      </c>
      <c r="M105" s="1">
        <v>8.0</v>
      </c>
      <c r="N105" s="1">
        <v>10.0</v>
      </c>
      <c r="O105" s="1">
        <v>6.0</v>
      </c>
      <c r="P105" s="1">
        <v>6.0</v>
      </c>
      <c r="Q105" s="1">
        <v>10.0</v>
      </c>
      <c r="S105" s="1" t="str">
        <f>IFERROR(__xludf.DUMMYFUNCTION("UNIQUE(D105:H105, TRUE)"),"8")</f>
        <v>8</v>
      </c>
      <c r="T105" s="1" t="str">
        <f>IFERROR(__xludf.DUMMYFUNCTION("""COMPUTED_VALUE"""),"T")</f>
        <v>T</v>
      </c>
      <c r="U105" s="1" t="str">
        <f>IFERROR(__xludf.DUMMYFUNCTION("""COMPUTED_VALUE"""),"6")</f>
        <v>6</v>
      </c>
      <c r="Y105" s="1">
        <f t="shared" si="2"/>
        <v>1</v>
      </c>
      <c r="Z105" s="1">
        <f t="shared" ref="Z105:AC105" si="105">IF($Y105&lt;&gt;"",COUNTIF($D105:$H105, "=" &amp; T105),"")</f>
        <v>2</v>
      </c>
      <c r="AA105" s="1">
        <f t="shared" si="105"/>
        <v>2</v>
      </c>
      <c r="AB105" s="1">
        <f t="shared" si="105"/>
        <v>0</v>
      </c>
      <c r="AC105" s="1">
        <f t="shared" si="105"/>
        <v>0</v>
      </c>
      <c r="AE105" s="1">
        <f>IFERROR(__xludf.DUMMYFUNCTION("IFERROR(TRANSPOSE(SORT(TRANSPOSE(FILTER(Y105:AC105, Y105:AC105&lt;&gt;0)),1, FALSE)))"),2.0)</f>
        <v>2</v>
      </c>
      <c r="AF105" s="1">
        <f>IFERROR(__xludf.DUMMYFUNCTION("""COMPUTED_VALUE"""),2.0)</f>
        <v>2</v>
      </c>
      <c r="AG105" s="1">
        <f>IFERROR(__xludf.DUMMYFUNCTION("""COMPUTED_VALUE"""),1.0)</f>
        <v>1</v>
      </c>
      <c r="AK105" s="1">
        <v>104.0</v>
      </c>
      <c r="AL105" s="1">
        <v>1.0</v>
      </c>
      <c r="AM105" s="1">
        <v>1.0</v>
      </c>
      <c r="AN105" s="1">
        <v>1.0</v>
      </c>
      <c r="AO105" s="1">
        <v>1.0</v>
      </c>
      <c r="AP105" s="1">
        <v>1.0</v>
      </c>
      <c r="AQ105" s="1">
        <v>9.0</v>
      </c>
      <c r="AR105" s="1">
        <v>8.0</v>
      </c>
      <c r="AS105" s="1">
        <v>2.0</v>
      </c>
      <c r="AT105" s="1">
        <v>10.0</v>
      </c>
      <c r="AU105" s="1">
        <v>3.0</v>
      </c>
      <c r="AV105" s="1" t="s">
        <v>176</v>
      </c>
      <c r="AW105" s="1">
        <v>184.0</v>
      </c>
      <c r="AY105" s="1">
        <v>19136.0</v>
      </c>
    </row>
    <row r="106" ht="15.75" customHeight="1">
      <c r="A106" s="2" t="s">
        <v>229</v>
      </c>
      <c r="B106" s="1" t="str">
        <f>IFERROR(__xludf.DUMMYFUNCTION("""COMPUTED_VALUE"""),"4444Q")</f>
        <v>4444Q</v>
      </c>
      <c r="C106" s="1">
        <f>IFERROR(__xludf.DUMMYFUNCTION("""COMPUTED_VALUE"""),83.0)</f>
        <v>83</v>
      </c>
      <c r="D106" s="1" t="s">
        <v>21</v>
      </c>
      <c r="E106" s="1" t="s">
        <v>21</v>
      </c>
      <c r="F106" s="1" t="s">
        <v>21</v>
      </c>
      <c r="G106" s="1" t="s">
        <v>21</v>
      </c>
      <c r="H106" s="1" t="s">
        <v>20</v>
      </c>
      <c r="M106" s="1">
        <v>4.0</v>
      </c>
      <c r="N106" s="1">
        <v>4.0</v>
      </c>
      <c r="O106" s="1">
        <v>4.0</v>
      </c>
      <c r="P106" s="1">
        <v>4.0</v>
      </c>
      <c r="Q106" s="1">
        <v>12.0</v>
      </c>
      <c r="S106" s="1" t="str">
        <f>IFERROR(__xludf.DUMMYFUNCTION("UNIQUE(D106:H106, TRUE)"),"4")</f>
        <v>4</v>
      </c>
      <c r="T106" s="1" t="str">
        <f>IFERROR(__xludf.DUMMYFUNCTION("""COMPUTED_VALUE"""),"Q")</f>
        <v>Q</v>
      </c>
      <c r="Y106" s="1">
        <f t="shared" si="2"/>
        <v>4</v>
      </c>
      <c r="Z106" s="1">
        <f t="shared" ref="Z106:AC106" si="106">IF($Y106&lt;&gt;"",COUNTIF($D106:$H106, "=" &amp; T106),"")</f>
        <v>1</v>
      </c>
      <c r="AA106" s="1">
        <f t="shared" si="106"/>
        <v>0</v>
      </c>
      <c r="AB106" s="1">
        <f t="shared" si="106"/>
        <v>0</v>
      </c>
      <c r="AC106" s="1">
        <f t="shared" si="106"/>
        <v>0</v>
      </c>
      <c r="AE106" s="1">
        <f>IFERROR(__xludf.DUMMYFUNCTION("IFERROR(TRANSPOSE(SORT(TRANSPOSE(FILTER(Y106:AC106, Y106:AC106&lt;&gt;0)),1, FALSE)))"),4.0)</f>
        <v>4</v>
      </c>
      <c r="AF106" s="1">
        <f>IFERROR(__xludf.DUMMYFUNCTION("""COMPUTED_VALUE"""),1.0)</f>
        <v>1</v>
      </c>
      <c r="AK106" s="1">
        <v>105.0</v>
      </c>
      <c r="AL106" s="1">
        <v>1.0</v>
      </c>
      <c r="AM106" s="1">
        <v>1.0</v>
      </c>
      <c r="AN106" s="1">
        <v>1.0</v>
      </c>
      <c r="AO106" s="1">
        <v>1.0</v>
      </c>
      <c r="AP106" s="1">
        <v>1.0</v>
      </c>
      <c r="AQ106" s="1">
        <v>9.0</v>
      </c>
      <c r="AR106" s="1">
        <v>10.0</v>
      </c>
      <c r="AS106" s="1">
        <v>12.0</v>
      </c>
      <c r="AT106" s="1">
        <v>11.0</v>
      </c>
      <c r="AU106" s="1">
        <v>6.0</v>
      </c>
      <c r="AV106" s="1" t="s">
        <v>496</v>
      </c>
      <c r="AW106" s="1">
        <v>429.0</v>
      </c>
      <c r="AY106" s="1">
        <v>45045.0</v>
      </c>
    </row>
    <row r="107" ht="15.75" customHeight="1">
      <c r="A107" s="2" t="s">
        <v>231</v>
      </c>
      <c r="B107" s="1" t="str">
        <f>IFERROR(__xludf.DUMMYFUNCTION("""COMPUTED_VALUE"""),"J2223")</f>
        <v>J2223</v>
      </c>
      <c r="C107" s="1">
        <f>IFERROR(__xludf.DUMMYFUNCTION("""COMPUTED_VALUE"""),173.0)</f>
        <v>173</v>
      </c>
      <c r="D107" s="1" t="s">
        <v>22</v>
      </c>
      <c r="E107" s="1" t="s">
        <v>24</v>
      </c>
      <c r="F107" s="1" t="s">
        <v>24</v>
      </c>
      <c r="G107" s="1" t="s">
        <v>24</v>
      </c>
      <c r="H107" s="1" t="s">
        <v>31</v>
      </c>
      <c r="M107" s="1">
        <v>11.0</v>
      </c>
      <c r="N107" s="1">
        <v>2.0</v>
      </c>
      <c r="O107" s="1">
        <v>2.0</v>
      </c>
      <c r="P107" s="1">
        <v>2.0</v>
      </c>
      <c r="Q107" s="1">
        <v>3.0</v>
      </c>
      <c r="S107" s="1" t="str">
        <f>IFERROR(__xludf.DUMMYFUNCTION("UNIQUE(D107:H107, TRUE)"),"J")</f>
        <v>J</v>
      </c>
      <c r="T107" s="1" t="str">
        <f>IFERROR(__xludf.DUMMYFUNCTION("""COMPUTED_VALUE"""),"2")</f>
        <v>2</v>
      </c>
      <c r="U107" s="1" t="str">
        <f>IFERROR(__xludf.DUMMYFUNCTION("""COMPUTED_VALUE"""),"3")</f>
        <v>3</v>
      </c>
      <c r="Y107" s="1">
        <f t="shared" si="2"/>
        <v>1</v>
      </c>
      <c r="Z107" s="1">
        <f t="shared" ref="Z107:AC107" si="107">IF($Y107&lt;&gt;"",COUNTIF($D107:$H107, "=" &amp; T107),"")</f>
        <v>3</v>
      </c>
      <c r="AA107" s="1">
        <f t="shared" si="107"/>
        <v>1</v>
      </c>
      <c r="AB107" s="1">
        <f t="shared" si="107"/>
        <v>0</v>
      </c>
      <c r="AC107" s="1">
        <f t="shared" si="107"/>
        <v>0</v>
      </c>
      <c r="AE107" s="1">
        <f>IFERROR(__xludf.DUMMYFUNCTION("IFERROR(TRANSPOSE(SORT(TRANSPOSE(FILTER(Y107:AC107, Y107:AC107&lt;&gt;0)),1, FALSE)))"),3.0)</f>
        <v>3</v>
      </c>
      <c r="AF107" s="1">
        <f>IFERROR(__xludf.DUMMYFUNCTION("""COMPUTED_VALUE"""),1.0)</f>
        <v>1</v>
      </c>
      <c r="AG107" s="1">
        <f>IFERROR(__xludf.DUMMYFUNCTION("""COMPUTED_VALUE"""),1.0)</f>
        <v>1</v>
      </c>
      <c r="AK107" s="1">
        <v>106.0</v>
      </c>
      <c r="AL107" s="1">
        <v>1.0</v>
      </c>
      <c r="AM107" s="1">
        <v>1.0</v>
      </c>
      <c r="AN107" s="1">
        <v>1.0</v>
      </c>
      <c r="AO107" s="1">
        <v>1.0</v>
      </c>
      <c r="AP107" s="1">
        <v>1.0</v>
      </c>
      <c r="AQ107" s="1">
        <v>9.0</v>
      </c>
      <c r="AR107" s="1">
        <v>13.0</v>
      </c>
      <c r="AS107" s="1">
        <v>5.0</v>
      </c>
      <c r="AT107" s="1">
        <v>8.0</v>
      </c>
      <c r="AU107" s="1">
        <v>3.0</v>
      </c>
      <c r="AV107" s="1" t="s">
        <v>178</v>
      </c>
      <c r="AW107" s="1">
        <v>91.0</v>
      </c>
      <c r="AY107" s="1">
        <v>9646.0</v>
      </c>
    </row>
    <row r="108" ht="15.75" customHeight="1">
      <c r="A108" s="2" t="s">
        <v>233</v>
      </c>
      <c r="B108" s="1" t="str">
        <f>IFERROR(__xludf.DUMMYFUNCTION("""COMPUTED_VALUE"""),"4T454")</f>
        <v>4T454</v>
      </c>
      <c r="C108" s="1">
        <f>IFERROR(__xludf.DUMMYFUNCTION("""COMPUTED_VALUE"""),639.0)</f>
        <v>639</v>
      </c>
      <c r="D108" s="1" t="s">
        <v>21</v>
      </c>
      <c r="E108" s="1" t="s">
        <v>45</v>
      </c>
      <c r="F108" s="1" t="s">
        <v>21</v>
      </c>
      <c r="G108" s="1" t="s">
        <v>29</v>
      </c>
      <c r="H108" s="1" t="s">
        <v>21</v>
      </c>
      <c r="M108" s="1">
        <v>4.0</v>
      </c>
      <c r="N108" s="1">
        <v>10.0</v>
      </c>
      <c r="O108" s="1">
        <v>4.0</v>
      </c>
      <c r="P108" s="1">
        <v>5.0</v>
      </c>
      <c r="Q108" s="1">
        <v>4.0</v>
      </c>
      <c r="S108" s="1" t="str">
        <f>IFERROR(__xludf.DUMMYFUNCTION("UNIQUE(D108:H108, TRUE)"),"4")</f>
        <v>4</v>
      </c>
      <c r="T108" s="1" t="str">
        <f>IFERROR(__xludf.DUMMYFUNCTION("""COMPUTED_VALUE"""),"T")</f>
        <v>T</v>
      </c>
      <c r="U108" s="1" t="str">
        <f>IFERROR(__xludf.DUMMYFUNCTION("""COMPUTED_VALUE"""),"5")</f>
        <v>5</v>
      </c>
      <c r="Y108" s="1">
        <f t="shared" si="2"/>
        <v>3</v>
      </c>
      <c r="Z108" s="1">
        <f t="shared" ref="Z108:AC108" si="108">IF($Y108&lt;&gt;"",COUNTIF($D108:$H108, "=" &amp; T108),"")</f>
        <v>1</v>
      </c>
      <c r="AA108" s="1">
        <f t="shared" si="108"/>
        <v>1</v>
      </c>
      <c r="AB108" s="1">
        <f t="shared" si="108"/>
        <v>0</v>
      </c>
      <c r="AC108" s="1">
        <f t="shared" si="108"/>
        <v>0</v>
      </c>
      <c r="AE108" s="1">
        <f>IFERROR(__xludf.DUMMYFUNCTION("IFERROR(TRANSPOSE(SORT(TRANSPOSE(FILTER(Y108:AC108, Y108:AC108&lt;&gt;0)),1, FALSE)))"),3.0)</f>
        <v>3</v>
      </c>
      <c r="AF108" s="1">
        <f>IFERROR(__xludf.DUMMYFUNCTION("""COMPUTED_VALUE"""),1.0)</f>
        <v>1</v>
      </c>
      <c r="AG108" s="1">
        <f>IFERROR(__xludf.DUMMYFUNCTION("""COMPUTED_VALUE"""),1.0)</f>
        <v>1</v>
      </c>
      <c r="AK108" s="1">
        <v>107.0</v>
      </c>
      <c r="AL108" s="1">
        <v>1.0</v>
      </c>
      <c r="AM108" s="1">
        <v>1.0</v>
      </c>
      <c r="AN108" s="1">
        <v>1.0</v>
      </c>
      <c r="AO108" s="1">
        <v>1.0</v>
      </c>
      <c r="AP108" s="1">
        <v>1.0</v>
      </c>
      <c r="AQ108" s="1">
        <v>9.0</v>
      </c>
      <c r="AR108" s="1">
        <v>13.0</v>
      </c>
      <c r="AS108" s="1">
        <v>11.0</v>
      </c>
      <c r="AT108" s="1">
        <v>14.0</v>
      </c>
      <c r="AU108" s="1">
        <v>2.0</v>
      </c>
      <c r="AV108" s="1" t="s">
        <v>504</v>
      </c>
      <c r="AW108" s="1">
        <v>275.0</v>
      </c>
      <c r="AY108" s="1">
        <v>29425.0</v>
      </c>
    </row>
    <row r="109" ht="15.75" customHeight="1">
      <c r="A109" s="2" t="s">
        <v>235</v>
      </c>
      <c r="B109" s="1" t="str">
        <f>IFERROR(__xludf.DUMMYFUNCTION("""COMPUTED_VALUE"""),"4K3K4")</f>
        <v>4K3K4</v>
      </c>
      <c r="C109" s="1">
        <f>IFERROR(__xludf.DUMMYFUNCTION("""COMPUTED_VALUE"""),454.0)</f>
        <v>454</v>
      </c>
      <c r="D109" s="1" t="s">
        <v>21</v>
      </c>
      <c r="E109" s="1" t="s">
        <v>38</v>
      </c>
      <c r="F109" s="1" t="s">
        <v>31</v>
      </c>
      <c r="G109" s="1" t="s">
        <v>38</v>
      </c>
      <c r="H109" s="1" t="s">
        <v>21</v>
      </c>
      <c r="M109" s="1">
        <v>4.0</v>
      </c>
      <c r="N109" s="1">
        <v>13.0</v>
      </c>
      <c r="O109" s="1">
        <v>3.0</v>
      </c>
      <c r="P109" s="1">
        <v>13.0</v>
      </c>
      <c r="Q109" s="1">
        <v>4.0</v>
      </c>
      <c r="S109" s="1" t="str">
        <f>IFERROR(__xludf.DUMMYFUNCTION("UNIQUE(D109:H109, TRUE)"),"4")</f>
        <v>4</v>
      </c>
      <c r="T109" s="1" t="str">
        <f>IFERROR(__xludf.DUMMYFUNCTION("""COMPUTED_VALUE"""),"K")</f>
        <v>K</v>
      </c>
      <c r="U109" s="1" t="str">
        <f>IFERROR(__xludf.DUMMYFUNCTION("""COMPUTED_VALUE"""),"3")</f>
        <v>3</v>
      </c>
      <c r="Y109" s="1">
        <f t="shared" si="2"/>
        <v>2</v>
      </c>
      <c r="Z109" s="1">
        <f t="shared" ref="Z109:AC109" si="109">IF($Y109&lt;&gt;"",COUNTIF($D109:$H109, "=" &amp; T109),"")</f>
        <v>2</v>
      </c>
      <c r="AA109" s="1">
        <f t="shared" si="109"/>
        <v>1</v>
      </c>
      <c r="AB109" s="1">
        <f t="shared" si="109"/>
        <v>0</v>
      </c>
      <c r="AC109" s="1">
        <f t="shared" si="109"/>
        <v>0</v>
      </c>
      <c r="AE109" s="1">
        <f>IFERROR(__xludf.DUMMYFUNCTION("IFERROR(TRANSPOSE(SORT(TRANSPOSE(FILTER(Y109:AC109, Y109:AC109&lt;&gt;0)),1, FALSE)))"),2.0)</f>
        <v>2</v>
      </c>
      <c r="AF109" s="1">
        <f>IFERROR(__xludf.DUMMYFUNCTION("""COMPUTED_VALUE"""),2.0)</f>
        <v>2</v>
      </c>
      <c r="AG109" s="1">
        <f>IFERROR(__xludf.DUMMYFUNCTION("""COMPUTED_VALUE"""),1.0)</f>
        <v>1</v>
      </c>
      <c r="AK109" s="1">
        <v>108.0</v>
      </c>
      <c r="AL109" s="1">
        <v>1.0</v>
      </c>
      <c r="AM109" s="1">
        <v>1.0</v>
      </c>
      <c r="AN109" s="1">
        <v>1.0</v>
      </c>
      <c r="AO109" s="1">
        <v>1.0</v>
      </c>
      <c r="AP109" s="1">
        <v>1.0</v>
      </c>
      <c r="AQ109" s="1">
        <v>9.0</v>
      </c>
      <c r="AR109" s="1">
        <v>14.0</v>
      </c>
      <c r="AS109" s="1">
        <v>2.0</v>
      </c>
      <c r="AT109" s="1">
        <v>7.0</v>
      </c>
      <c r="AU109" s="1">
        <v>11.0</v>
      </c>
      <c r="AV109" s="1" t="s">
        <v>512</v>
      </c>
      <c r="AW109" s="1">
        <v>993.0</v>
      </c>
      <c r="AY109" s="1">
        <v>107244.0</v>
      </c>
    </row>
    <row r="110" ht="15.75" customHeight="1">
      <c r="A110" s="2" t="s">
        <v>237</v>
      </c>
      <c r="B110" s="1" t="str">
        <f>IFERROR(__xludf.DUMMYFUNCTION("""COMPUTED_VALUE"""),"Q2255")</f>
        <v>Q2255</v>
      </c>
      <c r="C110" s="1">
        <f>IFERROR(__xludf.DUMMYFUNCTION("""COMPUTED_VALUE"""),955.0)</f>
        <v>955</v>
      </c>
      <c r="D110" s="1" t="s">
        <v>20</v>
      </c>
      <c r="E110" s="1" t="s">
        <v>24</v>
      </c>
      <c r="F110" s="1" t="s">
        <v>24</v>
      </c>
      <c r="G110" s="1" t="s">
        <v>29</v>
      </c>
      <c r="H110" s="1" t="s">
        <v>29</v>
      </c>
      <c r="M110" s="1">
        <v>12.0</v>
      </c>
      <c r="N110" s="1">
        <v>2.0</v>
      </c>
      <c r="O110" s="1">
        <v>2.0</v>
      </c>
      <c r="P110" s="1">
        <v>5.0</v>
      </c>
      <c r="Q110" s="1">
        <v>5.0</v>
      </c>
      <c r="S110" s="1" t="str">
        <f>IFERROR(__xludf.DUMMYFUNCTION("UNIQUE(D110:H110, TRUE)"),"Q")</f>
        <v>Q</v>
      </c>
      <c r="T110" s="1" t="str">
        <f>IFERROR(__xludf.DUMMYFUNCTION("""COMPUTED_VALUE"""),"2")</f>
        <v>2</v>
      </c>
      <c r="U110" s="1" t="str">
        <f>IFERROR(__xludf.DUMMYFUNCTION("""COMPUTED_VALUE"""),"5")</f>
        <v>5</v>
      </c>
      <c r="Y110" s="1">
        <f t="shared" si="2"/>
        <v>1</v>
      </c>
      <c r="Z110" s="1">
        <f t="shared" ref="Z110:AC110" si="110">IF($Y110&lt;&gt;"",COUNTIF($D110:$H110, "=" &amp; T110),"")</f>
        <v>2</v>
      </c>
      <c r="AA110" s="1">
        <f t="shared" si="110"/>
        <v>2</v>
      </c>
      <c r="AB110" s="1">
        <f t="shared" si="110"/>
        <v>0</v>
      </c>
      <c r="AC110" s="1">
        <f t="shared" si="110"/>
        <v>0</v>
      </c>
      <c r="AE110" s="1">
        <f>IFERROR(__xludf.DUMMYFUNCTION("IFERROR(TRANSPOSE(SORT(TRANSPOSE(FILTER(Y110:AC110, Y110:AC110&lt;&gt;0)),1, FALSE)))"),2.0)</f>
        <v>2</v>
      </c>
      <c r="AF110" s="1">
        <f>IFERROR(__xludf.DUMMYFUNCTION("""COMPUTED_VALUE"""),2.0)</f>
        <v>2</v>
      </c>
      <c r="AG110" s="1">
        <f>IFERROR(__xludf.DUMMYFUNCTION("""COMPUTED_VALUE"""),1.0)</f>
        <v>1</v>
      </c>
      <c r="AK110" s="1">
        <v>109.0</v>
      </c>
      <c r="AL110" s="1">
        <v>1.0</v>
      </c>
      <c r="AM110" s="1">
        <v>1.0</v>
      </c>
      <c r="AN110" s="1">
        <v>1.0</v>
      </c>
      <c r="AO110" s="1">
        <v>1.0</v>
      </c>
      <c r="AP110" s="1">
        <v>1.0</v>
      </c>
      <c r="AQ110" s="1">
        <v>9.0</v>
      </c>
      <c r="AR110" s="1">
        <v>14.0</v>
      </c>
      <c r="AS110" s="1">
        <v>10.0</v>
      </c>
      <c r="AT110" s="1">
        <v>2.0</v>
      </c>
      <c r="AU110" s="1">
        <v>3.0</v>
      </c>
      <c r="AV110" s="1" t="s">
        <v>180</v>
      </c>
      <c r="AW110" s="1">
        <v>207.0</v>
      </c>
      <c r="AY110" s="1">
        <v>22563.0</v>
      </c>
    </row>
    <row r="111" ht="15.75" customHeight="1">
      <c r="A111" s="2" t="s">
        <v>239</v>
      </c>
      <c r="B111" s="1" t="str">
        <f>IFERROR(__xludf.DUMMYFUNCTION("""COMPUTED_VALUE"""),"965JJ")</f>
        <v>965JJ</v>
      </c>
      <c r="C111" s="1">
        <f>IFERROR(__xludf.DUMMYFUNCTION("""COMPUTED_VALUE"""),658.0)</f>
        <v>658</v>
      </c>
      <c r="D111" s="1" t="s">
        <v>23</v>
      </c>
      <c r="E111" s="1" t="s">
        <v>40</v>
      </c>
      <c r="F111" s="1" t="s">
        <v>29</v>
      </c>
      <c r="G111" s="1" t="s">
        <v>22</v>
      </c>
      <c r="H111" s="1" t="s">
        <v>22</v>
      </c>
      <c r="M111" s="1">
        <v>9.0</v>
      </c>
      <c r="N111" s="1">
        <v>6.0</v>
      </c>
      <c r="O111" s="1">
        <v>5.0</v>
      </c>
      <c r="P111" s="1">
        <v>11.0</v>
      </c>
      <c r="Q111" s="1">
        <v>11.0</v>
      </c>
      <c r="S111" s="1" t="str">
        <f>IFERROR(__xludf.DUMMYFUNCTION("UNIQUE(D111:H111, TRUE)"),"9")</f>
        <v>9</v>
      </c>
      <c r="T111" s="1" t="str">
        <f>IFERROR(__xludf.DUMMYFUNCTION("""COMPUTED_VALUE"""),"6")</f>
        <v>6</v>
      </c>
      <c r="U111" s="1" t="str">
        <f>IFERROR(__xludf.DUMMYFUNCTION("""COMPUTED_VALUE"""),"5")</f>
        <v>5</v>
      </c>
      <c r="V111" s="1" t="str">
        <f>IFERROR(__xludf.DUMMYFUNCTION("""COMPUTED_VALUE"""),"J")</f>
        <v>J</v>
      </c>
      <c r="Y111" s="1">
        <f t="shared" si="2"/>
        <v>1</v>
      </c>
      <c r="Z111" s="1">
        <f t="shared" ref="Z111:AC111" si="111">IF($Y111&lt;&gt;"",COUNTIF($D111:$H111, "=" &amp; T111),"")</f>
        <v>1</v>
      </c>
      <c r="AA111" s="1">
        <f t="shared" si="111"/>
        <v>1</v>
      </c>
      <c r="AB111" s="1">
        <f t="shared" si="111"/>
        <v>2</v>
      </c>
      <c r="AC111" s="1">
        <f t="shared" si="111"/>
        <v>0</v>
      </c>
      <c r="AE111" s="1">
        <f>IFERROR(__xludf.DUMMYFUNCTION("IFERROR(TRANSPOSE(SORT(TRANSPOSE(FILTER(Y111:AC111, Y111:AC111&lt;&gt;0)),1, FALSE)))"),2.0)</f>
        <v>2</v>
      </c>
      <c r="AF111" s="1">
        <f>IFERROR(__xludf.DUMMYFUNCTION("""COMPUTED_VALUE"""),1.0)</f>
        <v>1</v>
      </c>
      <c r="AG111" s="1">
        <f>IFERROR(__xludf.DUMMYFUNCTION("""COMPUTED_VALUE"""),1.0)</f>
        <v>1</v>
      </c>
      <c r="AH111" s="1">
        <f>IFERROR(__xludf.DUMMYFUNCTION("""COMPUTED_VALUE"""),1.0)</f>
        <v>1</v>
      </c>
      <c r="AK111" s="1">
        <v>110.0</v>
      </c>
      <c r="AL111" s="1">
        <v>1.0</v>
      </c>
      <c r="AM111" s="1">
        <v>1.0</v>
      </c>
      <c r="AN111" s="1">
        <v>1.0</v>
      </c>
      <c r="AO111" s="1">
        <v>1.0</v>
      </c>
      <c r="AP111" s="1">
        <v>1.0</v>
      </c>
      <c r="AQ111" s="1">
        <v>9.0</v>
      </c>
      <c r="AR111" s="1">
        <v>14.0</v>
      </c>
      <c r="AS111" s="1">
        <v>11.0</v>
      </c>
      <c r="AT111" s="1">
        <v>8.0</v>
      </c>
      <c r="AU111" s="1">
        <v>5.0</v>
      </c>
      <c r="AV111" s="1" t="s">
        <v>510</v>
      </c>
      <c r="AW111" s="1">
        <v>113.0</v>
      </c>
      <c r="AY111" s="1">
        <v>12430.0</v>
      </c>
    </row>
    <row r="112" ht="15.75" customHeight="1">
      <c r="A112" s="2" t="s">
        <v>241</v>
      </c>
      <c r="B112" s="1" t="str">
        <f>IFERROR(__xludf.DUMMYFUNCTION("""COMPUTED_VALUE"""),"A48K3")</f>
        <v>A48K3</v>
      </c>
      <c r="C112" s="1">
        <f>IFERROR(__xludf.DUMMYFUNCTION("""COMPUTED_VALUE"""),409.0)</f>
        <v>409</v>
      </c>
      <c r="D112" s="1" t="s">
        <v>39</v>
      </c>
      <c r="E112" s="1" t="s">
        <v>21</v>
      </c>
      <c r="F112" s="1" t="s">
        <v>30</v>
      </c>
      <c r="G112" s="1" t="s">
        <v>38</v>
      </c>
      <c r="H112" s="1" t="s">
        <v>31</v>
      </c>
      <c r="M112" s="1">
        <v>14.0</v>
      </c>
      <c r="N112" s="1">
        <v>4.0</v>
      </c>
      <c r="O112" s="1">
        <v>8.0</v>
      </c>
      <c r="P112" s="1">
        <v>13.0</v>
      </c>
      <c r="Q112" s="1">
        <v>3.0</v>
      </c>
      <c r="S112" s="1" t="str">
        <f>IFERROR(__xludf.DUMMYFUNCTION("UNIQUE(D112:H112, TRUE)"),"A")</f>
        <v>A</v>
      </c>
      <c r="T112" s="1" t="str">
        <f>IFERROR(__xludf.DUMMYFUNCTION("""COMPUTED_VALUE"""),"4")</f>
        <v>4</v>
      </c>
      <c r="U112" s="1" t="str">
        <f>IFERROR(__xludf.DUMMYFUNCTION("""COMPUTED_VALUE"""),"8")</f>
        <v>8</v>
      </c>
      <c r="V112" s="1" t="str">
        <f>IFERROR(__xludf.DUMMYFUNCTION("""COMPUTED_VALUE"""),"K")</f>
        <v>K</v>
      </c>
      <c r="W112" s="1" t="str">
        <f>IFERROR(__xludf.DUMMYFUNCTION("""COMPUTED_VALUE"""),"3")</f>
        <v>3</v>
      </c>
      <c r="Y112" s="1">
        <f t="shared" si="2"/>
        <v>1</v>
      </c>
      <c r="Z112" s="1">
        <f t="shared" ref="Z112:AC112" si="112">IF($Y112&lt;&gt;"",COUNTIF($D112:$H112, "=" &amp; T112),"")</f>
        <v>1</v>
      </c>
      <c r="AA112" s="1">
        <f t="shared" si="112"/>
        <v>1</v>
      </c>
      <c r="AB112" s="1">
        <f t="shared" si="112"/>
        <v>1</v>
      </c>
      <c r="AC112" s="1">
        <f t="shared" si="112"/>
        <v>1</v>
      </c>
      <c r="AE112" s="1">
        <f>IFERROR(__xludf.DUMMYFUNCTION("IFERROR(TRANSPOSE(SORT(TRANSPOSE(FILTER(Y112:AC112, Y112:AC112&lt;&gt;0)),1, FALSE)))"),1.0)</f>
        <v>1</v>
      </c>
      <c r="AF112" s="1">
        <f>IFERROR(__xludf.DUMMYFUNCTION("""COMPUTED_VALUE"""),1.0)</f>
        <v>1</v>
      </c>
      <c r="AG112" s="1">
        <f>IFERROR(__xludf.DUMMYFUNCTION("""COMPUTED_VALUE"""),1.0)</f>
        <v>1</v>
      </c>
      <c r="AH112" s="1">
        <f>IFERROR(__xludf.DUMMYFUNCTION("""COMPUTED_VALUE"""),1.0)</f>
        <v>1</v>
      </c>
      <c r="AI112" s="1">
        <f>IFERROR(__xludf.DUMMYFUNCTION("""COMPUTED_VALUE"""),1.0)</f>
        <v>1</v>
      </c>
      <c r="AK112" s="1">
        <v>111.0</v>
      </c>
      <c r="AL112" s="1">
        <v>1.0</v>
      </c>
      <c r="AM112" s="1">
        <v>1.0</v>
      </c>
      <c r="AN112" s="1">
        <v>1.0</v>
      </c>
      <c r="AO112" s="1">
        <v>1.0</v>
      </c>
      <c r="AP112" s="1">
        <v>1.0</v>
      </c>
      <c r="AQ112" s="1">
        <v>10.0</v>
      </c>
      <c r="AR112" s="1">
        <v>2.0</v>
      </c>
      <c r="AS112" s="1">
        <v>5.0</v>
      </c>
      <c r="AT112" s="1">
        <v>11.0</v>
      </c>
      <c r="AU112" s="1">
        <v>13.0</v>
      </c>
      <c r="AV112" s="1" t="s">
        <v>516</v>
      </c>
      <c r="AW112" s="1">
        <v>664.0</v>
      </c>
      <c r="AY112" s="1">
        <v>73704.0</v>
      </c>
    </row>
    <row r="113" ht="15.75" customHeight="1">
      <c r="A113" s="2" t="s">
        <v>243</v>
      </c>
      <c r="B113" s="1" t="str">
        <f>IFERROR(__xludf.DUMMYFUNCTION("""COMPUTED_VALUE"""),"JJA22")</f>
        <v>JJA22</v>
      </c>
      <c r="C113" s="1">
        <f>IFERROR(__xludf.DUMMYFUNCTION("""COMPUTED_VALUE"""),728.0)</f>
        <v>728</v>
      </c>
      <c r="D113" s="1" t="s">
        <v>22</v>
      </c>
      <c r="E113" s="1" t="s">
        <v>22</v>
      </c>
      <c r="F113" s="1" t="s">
        <v>39</v>
      </c>
      <c r="G113" s="1" t="s">
        <v>24</v>
      </c>
      <c r="H113" s="1" t="s">
        <v>24</v>
      </c>
      <c r="M113" s="1">
        <v>11.0</v>
      </c>
      <c r="N113" s="1">
        <v>11.0</v>
      </c>
      <c r="O113" s="1">
        <v>14.0</v>
      </c>
      <c r="P113" s="1">
        <v>2.0</v>
      </c>
      <c r="Q113" s="1">
        <v>2.0</v>
      </c>
      <c r="S113" s="1" t="str">
        <f>IFERROR(__xludf.DUMMYFUNCTION("UNIQUE(D113:H113, TRUE)"),"J")</f>
        <v>J</v>
      </c>
      <c r="T113" s="1" t="str">
        <f>IFERROR(__xludf.DUMMYFUNCTION("""COMPUTED_VALUE"""),"A")</f>
        <v>A</v>
      </c>
      <c r="U113" s="1" t="str">
        <f>IFERROR(__xludf.DUMMYFUNCTION("""COMPUTED_VALUE"""),"2")</f>
        <v>2</v>
      </c>
      <c r="Y113" s="1">
        <f t="shared" si="2"/>
        <v>2</v>
      </c>
      <c r="Z113" s="1">
        <f t="shared" ref="Z113:AC113" si="113">IF($Y113&lt;&gt;"",COUNTIF($D113:$H113, "=" &amp; T113),"")</f>
        <v>1</v>
      </c>
      <c r="AA113" s="1">
        <f t="shared" si="113"/>
        <v>2</v>
      </c>
      <c r="AB113" s="1">
        <f t="shared" si="113"/>
        <v>0</v>
      </c>
      <c r="AC113" s="1">
        <f t="shared" si="113"/>
        <v>0</v>
      </c>
      <c r="AE113" s="1">
        <f>IFERROR(__xludf.DUMMYFUNCTION("IFERROR(TRANSPOSE(SORT(TRANSPOSE(FILTER(Y113:AC113, Y113:AC113&lt;&gt;0)),1, FALSE)))"),2.0)</f>
        <v>2</v>
      </c>
      <c r="AF113" s="1">
        <f>IFERROR(__xludf.DUMMYFUNCTION("""COMPUTED_VALUE"""),2.0)</f>
        <v>2</v>
      </c>
      <c r="AG113" s="1">
        <f>IFERROR(__xludf.DUMMYFUNCTION("""COMPUTED_VALUE"""),1.0)</f>
        <v>1</v>
      </c>
      <c r="AK113" s="1">
        <v>112.0</v>
      </c>
      <c r="AL113" s="1">
        <v>1.0</v>
      </c>
      <c r="AM113" s="1">
        <v>1.0</v>
      </c>
      <c r="AN113" s="1">
        <v>1.0</v>
      </c>
      <c r="AO113" s="1">
        <v>1.0</v>
      </c>
      <c r="AP113" s="1">
        <v>1.0</v>
      </c>
      <c r="AQ113" s="1">
        <v>10.0</v>
      </c>
      <c r="AR113" s="1">
        <v>2.0</v>
      </c>
      <c r="AS113" s="1">
        <v>9.0</v>
      </c>
      <c r="AT113" s="1">
        <v>11.0</v>
      </c>
      <c r="AU113" s="1">
        <v>13.0</v>
      </c>
      <c r="AV113" s="1" t="s">
        <v>518</v>
      </c>
      <c r="AW113" s="1">
        <v>605.0</v>
      </c>
      <c r="AY113" s="1">
        <v>67760.0</v>
      </c>
    </row>
    <row r="114" ht="15.75" customHeight="1">
      <c r="A114" s="2" t="s">
        <v>245</v>
      </c>
      <c r="B114" s="1">
        <f>IFERROR(__xludf.DUMMYFUNCTION("""COMPUTED_VALUE"""),42242.0)</f>
        <v>42242</v>
      </c>
      <c r="C114" s="1">
        <f>IFERROR(__xludf.DUMMYFUNCTION("""COMPUTED_VALUE"""),677.0)</f>
        <v>677</v>
      </c>
      <c r="D114" s="1" t="s">
        <v>21</v>
      </c>
      <c r="E114" s="1" t="s">
        <v>24</v>
      </c>
      <c r="F114" s="1" t="s">
        <v>24</v>
      </c>
      <c r="G114" s="1" t="s">
        <v>21</v>
      </c>
      <c r="H114" s="1" t="s">
        <v>24</v>
      </c>
      <c r="M114" s="1">
        <v>4.0</v>
      </c>
      <c r="N114" s="1">
        <v>2.0</v>
      </c>
      <c r="O114" s="1">
        <v>2.0</v>
      </c>
      <c r="P114" s="1">
        <v>4.0</v>
      </c>
      <c r="Q114" s="1">
        <v>2.0</v>
      </c>
      <c r="S114" s="1" t="str">
        <f>IFERROR(__xludf.DUMMYFUNCTION("UNIQUE(D114:H114, TRUE)"),"4")</f>
        <v>4</v>
      </c>
      <c r="T114" s="1" t="str">
        <f>IFERROR(__xludf.DUMMYFUNCTION("""COMPUTED_VALUE"""),"2")</f>
        <v>2</v>
      </c>
      <c r="Y114" s="1">
        <f t="shared" si="2"/>
        <v>2</v>
      </c>
      <c r="Z114" s="1">
        <f t="shared" ref="Z114:AC114" si="114">IF($Y114&lt;&gt;"",COUNTIF($D114:$H114, "=" &amp; T114),"")</f>
        <v>3</v>
      </c>
      <c r="AA114" s="1">
        <f t="shared" si="114"/>
        <v>0</v>
      </c>
      <c r="AB114" s="1">
        <f t="shared" si="114"/>
        <v>0</v>
      </c>
      <c r="AC114" s="1">
        <f t="shared" si="114"/>
        <v>0</v>
      </c>
      <c r="AE114" s="1">
        <f>IFERROR(__xludf.DUMMYFUNCTION("IFERROR(TRANSPOSE(SORT(TRANSPOSE(FILTER(Y114:AC114, Y114:AC114&lt;&gt;0)),1, FALSE)))"),3.0)</f>
        <v>3</v>
      </c>
      <c r="AF114" s="1">
        <f>IFERROR(__xludf.DUMMYFUNCTION("""COMPUTED_VALUE"""),2.0)</f>
        <v>2</v>
      </c>
      <c r="AK114" s="1">
        <v>113.0</v>
      </c>
      <c r="AL114" s="1">
        <v>1.0</v>
      </c>
      <c r="AM114" s="1">
        <v>1.0</v>
      </c>
      <c r="AN114" s="1">
        <v>1.0</v>
      </c>
      <c r="AO114" s="1">
        <v>1.0</v>
      </c>
      <c r="AP114" s="1">
        <v>1.0</v>
      </c>
      <c r="AQ114" s="1">
        <v>10.0</v>
      </c>
      <c r="AR114" s="1">
        <v>2.0</v>
      </c>
      <c r="AS114" s="1">
        <v>9.0</v>
      </c>
      <c r="AT114" s="1">
        <v>12.0</v>
      </c>
      <c r="AU114" s="1">
        <v>4.0</v>
      </c>
      <c r="AV114" s="1" t="s">
        <v>182</v>
      </c>
      <c r="AW114" s="1">
        <v>33.0</v>
      </c>
      <c r="AY114" s="1">
        <v>3729.0</v>
      </c>
    </row>
    <row r="115" ht="15.75" customHeight="1">
      <c r="A115" s="2" t="s">
        <v>247</v>
      </c>
      <c r="B115" s="1" t="str">
        <f>IFERROR(__xludf.DUMMYFUNCTION("""COMPUTED_VALUE"""),"AKT6J")</f>
        <v>AKT6J</v>
      </c>
      <c r="C115" s="1">
        <f>IFERROR(__xludf.DUMMYFUNCTION("""COMPUTED_VALUE"""),155.0)</f>
        <v>155</v>
      </c>
      <c r="D115" s="1" t="s">
        <v>39</v>
      </c>
      <c r="E115" s="1" t="s">
        <v>38</v>
      </c>
      <c r="F115" s="1" t="s">
        <v>45</v>
      </c>
      <c r="G115" s="1" t="s">
        <v>40</v>
      </c>
      <c r="H115" s="1" t="s">
        <v>22</v>
      </c>
      <c r="M115" s="1">
        <v>14.0</v>
      </c>
      <c r="N115" s="1">
        <v>13.0</v>
      </c>
      <c r="O115" s="1">
        <v>10.0</v>
      </c>
      <c r="P115" s="1">
        <v>6.0</v>
      </c>
      <c r="Q115" s="1">
        <v>11.0</v>
      </c>
      <c r="S115" s="1" t="str">
        <f>IFERROR(__xludf.DUMMYFUNCTION("UNIQUE(D115:H115, TRUE)"),"A")</f>
        <v>A</v>
      </c>
      <c r="T115" s="1" t="str">
        <f>IFERROR(__xludf.DUMMYFUNCTION("""COMPUTED_VALUE"""),"K")</f>
        <v>K</v>
      </c>
      <c r="U115" s="1" t="str">
        <f>IFERROR(__xludf.DUMMYFUNCTION("""COMPUTED_VALUE"""),"T")</f>
        <v>T</v>
      </c>
      <c r="V115" s="1" t="str">
        <f>IFERROR(__xludf.DUMMYFUNCTION("""COMPUTED_VALUE"""),"6")</f>
        <v>6</v>
      </c>
      <c r="W115" s="1" t="str">
        <f>IFERROR(__xludf.DUMMYFUNCTION("""COMPUTED_VALUE"""),"J")</f>
        <v>J</v>
      </c>
      <c r="Y115" s="1">
        <f t="shared" si="2"/>
        <v>1</v>
      </c>
      <c r="Z115" s="1">
        <f t="shared" ref="Z115:AC115" si="115">IF($Y115&lt;&gt;"",COUNTIF($D115:$H115, "=" &amp; T115),"")</f>
        <v>1</v>
      </c>
      <c r="AA115" s="1">
        <f t="shared" si="115"/>
        <v>1</v>
      </c>
      <c r="AB115" s="1">
        <f t="shared" si="115"/>
        <v>1</v>
      </c>
      <c r="AC115" s="1">
        <f t="shared" si="115"/>
        <v>1</v>
      </c>
      <c r="AE115" s="1">
        <f>IFERROR(__xludf.DUMMYFUNCTION("IFERROR(TRANSPOSE(SORT(TRANSPOSE(FILTER(Y115:AC115, Y115:AC115&lt;&gt;0)),1, FALSE)))"),1.0)</f>
        <v>1</v>
      </c>
      <c r="AF115" s="1">
        <f>IFERROR(__xludf.DUMMYFUNCTION("""COMPUTED_VALUE"""),1.0)</f>
        <v>1</v>
      </c>
      <c r="AG115" s="1">
        <f>IFERROR(__xludf.DUMMYFUNCTION("""COMPUTED_VALUE"""),1.0)</f>
        <v>1</v>
      </c>
      <c r="AH115" s="1">
        <f>IFERROR(__xludf.DUMMYFUNCTION("""COMPUTED_VALUE"""),1.0)</f>
        <v>1</v>
      </c>
      <c r="AI115" s="1">
        <f>IFERROR(__xludf.DUMMYFUNCTION("""COMPUTED_VALUE"""),1.0)</f>
        <v>1</v>
      </c>
      <c r="AK115" s="1">
        <v>114.0</v>
      </c>
      <c r="AL115" s="1">
        <v>1.0</v>
      </c>
      <c r="AM115" s="1">
        <v>1.0</v>
      </c>
      <c r="AN115" s="1">
        <v>1.0</v>
      </c>
      <c r="AO115" s="1">
        <v>1.0</v>
      </c>
      <c r="AP115" s="1">
        <v>1.0</v>
      </c>
      <c r="AQ115" s="1">
        <v>10.0</v>
      </c>
      <c r="AR115" s="1">
        <v>2.0</v>
      </c>
      <c r="AS115" s="1">
        <v>13.0</v>
      </c>
      <c r="AT115" s="1">
        <v>8.0</v>
      </c>
      <c r="AU115" s="1">
        <v>6.0</v>
      </c>
      <c r="AV115" s="1" t="s">
        <v>184</v>
      </c>
      <c r="AW115" s="1">
        <v>169.0</v>
      </c>
      <c r="AY115" s="1">
        <v>19266.0</v>
      </c>
    </row>
    <row r="116" ht="15.75" customHeight="1">
      <c r="A116" s="2" t="s">
        <v>249</v>
      </c>
      <c r="B116" s="1">
        <f>IFERROR(__xludf.DUMMYFUNCTION("""COMPUTED_VALUE"""),77774.0)</f>
        <v>77774</v>
      </c>
      <c r="C116" s="1">
        <f>IFERROR(__xludf.DUMMYFUNCTION("""COMPUTED_VALUE"""),838.0)</f>
        <v>838</v>
      </c>
      <c r="D116" s="1" t="s">
        <v>28</v>
      </c>
      <c r="E116" s="1" t="s">
        <v>28</v>
      </c>
      <c r="F116" s="1" t="s">
        <v>28</v>
      </c>
      <c r="G116" s="1" t="s">
        <v>28</v>
      </c>
      <c r="H116" s="1" t="s">
        <v>21</v>
      </c>
      <c r="M116" s="1">
        <v>7.0</v>
      </c>
      <c r="N116" s="1">
        <v>7.0</v>
      </c>
      <c r="O116" s="1">
        <v>7.0</v>
      </c>
      <c r="P116" s="1">
        <v>7.0</v>
      </c>
      <c r="Q116" s="1">
        <v>4.0</v>
      </c>
      <c r="S116" s="1" t="str">
        <f>IFERROR(__xludf.DUMMYFUNCTION("UNIQUE(D116:H116, TRUE)"),"7")</f>
        <v>7</v>
      </c>
      <c r="T116" s="1" t="str">
        <f>IFERROR(__xludf.DUMMYFUNCTION("""COMPUTED_VALUE"""),"4")</f>
        <v>4</v>
      </c>
      <c r="Y116" s="1">
        <f t="shared" si="2"/>
        <v>4</v>
      </c>
      <c r="Z116" s="1">
        <f t="shared" ref="Z116:AC116" si="116">IF($Y116&lt;&gt;"",COUNTIF($D116:$H116, "=" &amp; T116),"")</f>
        <v>1</v>
      </c>
      <c r="AA116" s="1">
        <f t="shared" si="116"/>
        <v>0</v>
      </c>
      <c r="AB116" s="1">
        <f t="shared" si="116"/>
        <v>0</v>
      </c>
      <c r="AC116" s="1">
        <f t="shared" si="116"/>
        <v>0</v>
      </c>
      <c r="AE116" s="1">
        <f>IFERROR(__xludf.DUMMYFUNCTION("IFERROR(TRANSPOSE(SORT(TRANSPOSE(FILTER(Y116:AC116, Y116:AC116&lt;&gt;0)),1, FALSE)))"),4.0)</f>
        <v>4</v>
      </c>
      <c r="AF116" s="1">
        <f>IFERROR(__xludf.DUMMYFUNCTION("""COMPUTED_VALUE"""),1.0)</f>
        <v>1</v>
      </c>
      <c r="AK116" s="1">
        <v>115.0</v>
      </c>
      <c r="AL116" s="1">
        <v>1.0</v>
      </c>
      <c r="AM116" s="1">
        <v>1.0</v>
      </c>
      <c r="AN116" s="1">
        <v>1.0</v>
      </c>
      <c r="AO116" s="1">
        <v>1.0</v>
      </c>
      <c r="AP116" s="1">
        <v>1.0</v>
      </c>
      <c r="AQ116" s="1">
        <v>10.0</v>
      </c>
      <c r="AR116" s="1">
        <v>3.0</v>
      </c>
      <c r="AS116" s="1">
        <v>4.0</v>
      </c>
      <c r="AT116" s="1">
        <v>7.0</v>
      </c>
      <c r="AU116" s="1">
        <v>6.0</v>
      </c>
      <c r="AV116" s="1" t="s">
        <v>186</v>
      </c>
      <c r="AW116" s="1">
        <v>790.0</v>
      </c>
      <c r="AY116" s="1">
        <v>90850.0</v>
      </c>
    </row>
    <row r="117" ht="15.75" customHeight="1">
      <c r="A117" s="2" t="s">
        <v>251</v>
      </c>
      <c r="B117" s="1" t="str">
        <f>IFERROR(__xludf.DUMMYFUNCTION("""COMPUTED_VALUE"""),"82AAA")</f>
        <v>82AAA</v>
      </c>
      <c r="C117" s="1">
        <f>IFERROR(__xludf.DUMMYFUNCTION("""COMPUTED_VALUE"""),894.0)</f>
        <v>894</v>
      </c>
      <c r="D117" s="1" t="s">
        <v>30</v>
      </c>
      <c r="E117" s="1" t="s">
        <v>24</v>
      </c>
      <c r="F117" s="1" t="s">
        <v>39</v>
      </c>
      <c r="G117" s="1" t="s">
        <v>39</v>
      </c>
      <c r="H117" s="1" t="s">
        <v>39</v>
      </c>
      <c r="M117" s="1">
        <v>8.0</v>
      </c>
      <c r="N117" s="1">
        <v>2.0</v>
      </c>
      <c r="O117" s="1">
        <v>14.0</v>
      </c>
      <c r="P117" s="1">
        <v>14.0</v>
      </c>
      <c r="Q117" s="1">
        <v>14.0</v>
      </c>
      <c r="S117" s="1" t="str">
        <f>IFERROR(__xludf.DUMMYFUNCTION("UNIQUE(D117:H117, TRUE)"),"8")</f>
        <v>8</v>
      </c>
      <c r="T117" s="1" t="str">
        <f>IFERROR(__xludf.DUMMYFUNCTION("""COMPUTED_VALUE"""),"2")</f>
        <v>2</v>
      </c>
      <c r="U117" s="1" t="str">
        <f>IFERROR(__xludf.DUMMYFUNCTION("""COMPUTED_VALUE"""),"A")</f>
        <v>A</v>
      </c>
      <c r="Y117" s="1">
        <f t="shared" si="2"/>
        <v>1</v>
      </c>
      <c r="Z117" s="1">
        <f t="shared" ref="Z117:AC117" si="117">IF($Y117&lt;&gt;"",COUNTIF($D117:$H117, "=" &amp; T117),"")</f>
        <v>1</v>
      </c>
      <c r="AA117" s="1">
        <f t="shared" si="117"/>
        <v>3</v>
      </c>
      <c r="AB117" s="1">
        <f t="shared" si="117"/>
        <v>0</v>
      </c>
      <c r="AC117" s="1">
        <f t="shared" si="117"/>
        <v>0</v>
      </c>
      <c r="AE117" s="1">
        <f>IFERROR(__xludf.DUMMYFUNCTION("IFERROR(TRANSPOSE(SORT(TRANSPOSE(FILTER(Y117:AC117, Y117:AC117&lt;&gt;0)),1, FALSE)))"),3.0)</f>
        <v>3</v>
      </c>
      <c r="AF117" s="1">
        <f>IFERROR(__xludf.DUMMYFUNCTION("""COMPUTED_VALUE"""),1.0)</f>
        <v>1</v>
      </c>
      <c r="AG117" s="1">
        <f>IFERROR(__xludf.DUMMYFUNCTION("""COMPUTED_VALUE"""),1.0)</f>
        <v>1</v>
      </c>
      <c r="AK117" s="1">
        <v>116.0</v>
      </c>
      <c r="AL117" s="1">
        <v>1.0</v>
      </c>
      <c r="AM117" s="1">
        <v>1.0</v>
      </c>
      <c r="AN117" s="1">
        <v>1.0</v>
      </c>
      <c r="AO117" s="1">
        <v>1.0</v>
      </c>
      <c r="AP117" s="1">
        <v>1.0</v>
      </c>
      <c r="AQ117" s="1">
        <v>10.0</v>
      </c>
      <c r="AR117" s="1">
        <v>3.0</v>
      </c>
      <c r="AS117" s="1">
        <v>6.0</v>
      </c>
      <c r="AT117" s="1">
        <v>12.0</v>
      </c>
      <c r="AU117" s="1">
        <v>7.0</v>
      </c>
      <c r="AV117" s="1" t="s">
        <v>188</v>
      </c>
      <c r="AW117" s="1">
        <v>472.0</v>
      </c>
      <c r="AY117" s="1">
        <v>54752.0</v>
      </c>
    </row>
    <row r="118" ht="15.75" customHeight="1">
      <c r="A118" s="2" t="s">
        <v>253</v>
      </c>
      <c r="B118" s="1" t="str">
        <f>IFERROR(__xludf.DUMMYFUNCTION("""COMPUTED_VALUE"""),"22A6K")</f>
        <v>22A6K</v>
      </c>
      <c r="C118" s="1">
        <f>IFERROR(__xludf.DUMMYFUNCTION("""COMPUTED_VALUE"""),775.0)</f>
        <v>775</v>
      </c>
      <c r="D118" s="1" t="s">
        <v>24</v>
      </c>
      <c r="E118" s="1" t="s">
        <v>24</v>
      </c>
      <c r="F118" s="1" t="s">
        <v>39</v>
      </c>
      <c r="G118" s="1" t="s">
        <v>40</v>
      </c>
      <c r="H118" s="1" t="s">
        <v>38</v>
      </c>
      <c r="M118" s="1">
        <v>2.0</v>
      </c>
      <c r="N118" s="1">
        <v>2.0</v>
      </c>
      <c r="O118" s="1">
        <v>14.0</v>
      </c>
      <c r="P118" s="1">
        <v>6.0</v>
      </c>
      <c r="Q118" s="1">
        <v>13.0</v>
      </c>
      <c r="S118" s="1" t="str">
        <f>IFERROR(__xludf.DUMMYFUNCTION("UNIQUE(D118:H118, TRUE)"),"2")</f>
        <v>2</v>
      </c>
      <c r="T118" s="1" t="str">
        <f>IFERROR(__xludf.DUMMYFUNCTION("""COMPUTED_VALUE"""),"A")</f>
        <v>A</v>
      </c>
      <c r="U118" s="1" t="str">
        <f>IFERROR(__xludf.DUMMYFUNCTION("""COMPUTED_VALUE"""),"6")</f>
        <v>6</v>
      </c>
      <c r="V118" s="1" t="str">
        <f>IFERROR(__xludf.DUMMYFUNCTION("""COMPUTED_VALUE"""),"K")</f>
        <v>K</v>
      </c>
      <c r="Y118" s="1">
        <f t="shared" si="2"/>
        <v>2</v>
      </c>
      <c r="Z118" s="1">
        <f t="shared" ref="Z118:AC118" si="118">IF($Y118&lt;&gt;"",COUNTIF($D118:$H118, "=" &amp; T118),"")</f>
        <v>1</v>
      </c>
      <c r="AA118" s="1">
        <f t="shared" si="118"/>
        <v>1</v>
      </c>
      <c r="AB118" s="1">
        <f t="shared" si="118"/>
        <v>1</v>
      </c>
      <c r="AC118" s="1">
        <f t="shared" si="118"/>
        <v>0</v>
      </c>
      <c r="AE118" s="1">
        <f>IFERROR(__xludf.DUMMYFUNCTION("IFERROR(TRANSPOSE(SORT(TRANSPOSE(FILTER(Y118:AC118, Y118:AC118&lt;&gt;0)),1, FALSE)))"),2.0)</f>
        <v>2</v>
      </c>
      <c r="AF118" s="1">
        <f>IFERROR(__xludf.DUMMYFUNCTION("""COMPUTED_VALUE"""),1.0)</f>
        <v>1</v>
      </c>
      <c r="AG118" s="1">
        <f>IFERROR(__xludf.DUMMYFUNCTION("""COMPUTED_VALUE"""),1.0)</f>
        <v>1</v>
      </c>
      <c r="AH118" s="1">
        <f>IFERROR(__xludf.DUMMYFUNCTION("""COMPUTED_VALUE"""),1.0)</f>
        <v>1</v>
      </c>
      <c r="AK118" s="1">
        <v>117.0</v>
      </c>
      <c r="AL118" s="1">
        <v>1.0</v>
      </c>
      <c r="AM118" s="1">
        <v>1.0</v>
      </c>
      <c r="AN118" s="1">
        <v>1.0</v>
      </c>
      <c r="AO118" s="1">
        <v>1.0</v>
      </c>
      <c r="AP118" s="1">
        <v>1.0</v>
      </c>
      <c r="AQ118" s="1">
        <v>10.0</v>
      </c>
      <c r="AR118" s="1">
        <v>3.0</v>
      </c>
      <c r="AS118" s="1">
        <v>12.0</v>
      </c>
      <c r="AT118" s="1">
        <v>9.0</v>
      </c>
      <c r="AU118" s="1">
        <v>2.0</v>
      </c>
      <c r="AV118" s="1" t="s">
        <v>190</v>
      </c>
      <c r="AW118" s="1">
        <v>433.0</v>
      </c>
      <c r="AY118" s="1">
        <v>50661.0</v>
      </c>
    </row>
    <row r="119" ht="15.75" customHeight="1">
      <c r="A119" s="2" t="s">
        <v>255</v>
      </c>
      <c r="B119" s="1">
        <f>IFERROR(__xludf.DUMMYFUNCTION("""COMPUTED_VALUE"""),59377.0)</f>
        <v>59377</v>
      </c>
      <c r="C119" s="1">
        <f>IFERROR(__xludf.DUMMYFUNCTION("""COMPUTED_VALUE"""),235.0)</f>
        <v>235</v>
      </c>
      <c r="D119" s="1" t="s">
        <v>29</v>
      </c>
      <c r="E119" s="1" t="s">
        <v>23</v>
      </c>
      <c r="F119" s="1" t="s">
        <v>31</v>
      </c>
      <c r="G119" s="1" t="s">
        <v>28</v>
      </c>
      <c r="H119" s="1" t="s">
        <v>28</v>
      </c>
      <c r="M119" s="1">
        <v>5.0</v>
      </c>
      <c r="N119" s="1">
        <v>9.0</v>
      </c>
      <c r="O119" s="1">
        <v>3.0</v>
      </c>
      <c r="P119" s="1">
        <v>7.0</v>
      </c>
      <c r="Q119" s="1">
        <v>7.0</v>
      </c>
      <c r="S119" s="1" t="str">
        <f>IFERROR(__xludf.DUMMYFUNCTION("UNIQUE(D119:H119, TRUE)"),"5")</f>
        <v>5</v>
      </c>
      <c r="T119" s="1" t="str">
        <f>IFERROR(__xludf.DUMMYFUNCTION("""COMPUTED_VALUE"""),"9")</f>
        <v>9</v>
      </c>
      <c r="U119" s="1" t="str">
        <f>IFERROR(__xludf.DUMMYFUNCTION("""COMPUTED_VALUE"""),"3")</f>
        <v>3</v>
      </c>
      <c r="V119" s="1" t="str">
        <f>IFERROR(__xludf.DUMMYFUNCTION("""COMPUTED_VALUE"""),"7")</f>
        <v>7</v>
      </c>
      <c r="Y119" s="1">
        <f t="shared" si="2"/>
        <v>1</v>
      </c>
      <c r="Z119" s="1">
        <f t="shared" ref="Z119:AC119" si="119">IF($Y119&lt;&gt;"",COUNTIF($D119:$H119, "=" &amp; T119),"")</f>
        <v>1</v>
      </c>
      <c r="AA119" s="1">
        <f t="shared" si="119"/>
        <v>1</v>
      </c>
      <c r="AB119" s="1">
        <f t="shared" si="119"/>
        <v>2</v>
      </c>
      <c r="AC119" s="1">
        <f t="shared" si="119"/>
        <v>0</v>
      </c>
      <c r="AE119" s="1">
        <f>IFERROR(__xludf.DUMMYFUNCTION("IFERROR(TRANSPOSE(SORT(TRANSPOSE(FILTER(Y119:AC119, Y119:AC119&lt;&gt;0)),1, FALSE)))"),2.0)</f>
        <v>2</v>
      </c>
      <c r="AF119" s="1">
        <f>IFERROR(__xludf.DUMMYFUNCTION("""COMPUTED_VALUE"""),1.0)</f>
        <v>1</v>
      </c>
      <c r="AG119" s="1">
        <f>IFERROR(__xludf.DUMMYFUNCTION("""COMPUTED_VALUE"""),1.0)</f>
        <v>1</v>
      </c>
      <c r="AH119" s="1">
        <f>IFERROR(__xludf.DUMMYFUNCTION("""COMPUTED_VALUE"""),1.0)</f>
        <v>1</v>
      </c>
      <c r="AK119" s="1">
        <v>118.0</v>
      </c>
      <c r="AL119" s="1">
        <v>1.0</v>
      </c>
      <c r="AM119" s="1">
        <v>1.0</v>
      </c>
      <c r="AN119" s="1">
        <v>1.0</v>
      </c>
      <c r="AO119" s="1">
        <v>1.0</v>
      </c>
      <c r="AP119" s="1">
        <v>1.0</v>
      </c>
      <c r="AQ119" s="1">
        <v>10.0</v>
      </c>
      <c r="AR119" s="1">
        <v>4.0</v>
      </c>
      <c r="AS119" s="1">
        <v>5.0</v>
      </c>
      <c r="AT119" s="1">
        <v>14.0</v>
      </c>
      <c r="AU119" s="1">
        <v>7.0</v>
      </c>
      <c r="AV119" s="1" t="s">
        <v>192</v>
      </c>
      <c r="AW119" s="1">
        <v>386.0</v>
      </c>
      <c r="AY119" s="1">
        <v>45548.0</v>
      </c>
    </row>
    <row r="120" ht="15.75" customHeight="1">
      <c r="A120" s="2" t="s">
        <v>257</v>
      </c>
      <c r="B120" s="1" t="str">
        <f>IFERROR(__xludf.DUMMYFUNCTION("""COMPUTED_VALUE"""),"6K86J")</f>
        <v>6K86J</v>
      </c>
      <c r="C120" s="1">
        <f>IFERROR(__xludf.DUMMYFUNCTION("""COMPUTED_VALUE"""),451.0)</f>
        <v>451</v>
      </c>
      <c r="D120" s="1" t="s">
        <v>40</v>
      </c>
      <c r="E120" s="1" t="s">
        <v>38</v>
      </c>
      <c r="F120" s="1" t="s">
        <v>30</v>
      </c>
      <c r="G120" s="1" t="s">
        <v>40</v>
      </c>
      <c r="H120" s="1" t="s">
        <v>22</v>
      </c>
      <c r="M120" s="1">
        <v>6.0</v>
      </c>
      <c r="N120" s="1">
        <v>13.0</v>
      </c>
      <c r="O120" s="1">
        <v>8.0</v>
      </c>
      <c r="P120" s="1">
        <v>6.0</v>
      </c>
      <c r="Q120" s="1">
        <v>11.0</v>
      </c>
      <c r="S120" s="1" t="str">
        <f>IFERROR(__xludf.DUMMYFUNCTION("UNIQUE(D120:H120, TRUE)"),"6")</f>
        <v>6</v>
      </c>
      <c r="T120" s="1" t="str">
        <f>IFERROR(__xludf.DUMMYFUNCTION("""COMPUTED_VALUE"""),"K")</f>
        <v>K</v>
      </c>
      <c r="U120" s="1" t="str">
        <f>IFERROR(__xludf.DUMMYFUNCTION("""COMPUTED_VALUE"""),"8")</f>
        <v>8</v>
      </c>
      <c r="V120" s="1" t="str">
        <f>IFERROR(__xludf.DUMMYFUNCTION("""COMPUTED_VALUE"""),"J")</f>
        <v>J</v>
      </c>
      <c r="Y120" s="1">
        <f t="shared" si="2"/>
        <v>2</v>
      </c>
      <c r="Z120" s="1">
        <f t="shared" ref="Z120:AC120" si="120">IF($Y120&lt;&gt;"",COUNTIF($D120:$H120, "=" &amp; T120),"")</f>
        <v>1</v>
      </c>
      <c r="AA120" s="1">
        <f t="shared" si="120"/>
        <v>1</v>
      </c>
      <c r="AB120" s="1">
        <f t="shared" si="120"/>
        <v>1</v>
      </c>
      <c r="AC120" s="1">
        <f t="shared" si="120"/>
        <v>0</v>
      </c>
      <c r="AE120" s="1">
        <f>IFERROR(__xludf.DUMMYFUNCTION("IFERROR(TRANSPOSE(SORT(TRANSPOSE(FILTER(Y120:AC120, Y120:AC120&lt;&gt;0)),1, FALSE)))"),2.0)</f>
        <v>2</v>
      </c>
      <c r="AF120" s="1">
        <f>IFERROR(__xludf.DUMMYFUNCTION("""COMPUTED_VALUE"""),1.0)</f>
        <v>1</v>
      </c>
      <c r="AG120" s="1">
        <f>IFERROR(__xludf.DUMMYFUNCTION("""COMPUTED_VALUE"""),1.0)</f>
        <v>1</v>
      </c>
      <c r="AH120" s="1">
        <f>IFERROR(__xludf.DUMMYFUNCTION("""COMPUTED_VALUE"""),1.0)</f>
        <v>1</v>
      </c>
      <c r="AK120" s="1">
        <v>119.0</v>
      </c>
      <c r="AL120" s="1">
        <v>1.0</v>
      </c>
      <c r="AM120" s="1">
        <v>1.0</v>
      </c>
      <c r="AN120" s="1">
        <v>1.0</v>
      </c>
      <c r="AO120" s="1">
        <v>1.0</v>
      </c>
      <c r="AP120" s="1">
        <v>1.0</v>
      </c>
      <c r="AQ120" s="1">
        <v>10.0</v>
      </c>
      <c r="AR120" s="1">
        <v>4.0</v>
      </c>
      <c r="AS120" s="1">
        <v>6.0</v>
      </c>
      <c r="AT120" s="1">
        <v>8.0</v>
      </c>
      <c r="AU120" s="1">
        <v>3.0</v>
      </c>
      <c r="AV120" s="1" t="s">
        <v>194</v>
      </c>
      <c r="AW120" s="1">
        <v>604.0</v>
      </c>
      <c r="AY120" s="1">
        <v>71876.0</v>
      </c>
    </row>
    <row r="121" ht="15.75" customHeight="1">
      <c r="A121" s="2" t="s">
        <v>259</v>
      </c>
      <c r="B121" s="1" t="str">
        <f>IFERROR(__xludf.DUMMYFUNCTION("""COMPUTED_VALUE"""),"26AT6")</f>
        <v>26AT6</v>
      </c>
      <c r="C121" s="1">
        <f>IFERROR(__xludf.DUMMYFUNCTION("""COMPUTED_VALUE"""),671.0)</f>
        <v>671</v>
      </c>
      <c r="D121" s="1" t="s">
        <v>24</v>
      </c>
      <c r="E121" s="1" t="s">
        <v>40</v>
      </c>
      <c r="F121" s="1" t="s">
        <v>39</v>
      </c>
      <c r="G121" s="1" t="s">
        <v>45</v>
      </c>
      <c r="H121" s="1" t="s">
        <v>40</v>
      </c>
      <c r="M121" s="1">
        <v>2.0</v>
      </c>
      <c r="N121" s="1">
        <v>6.0</v>
      </c>
      <c r="O121" s="1">
        <v>14.0</v>
      </c>
      <c r="P121" s="1">
        <v>10.0</v>
      </c>
      <c r="Q121" s="1">
        <v>6.0</v>
      </c>
      <c r="S121" s="1" t="str">
        <f>IFERROR(__xludf.DUMMYFUNCTION("UNIQUE(D121:H121, TRUE)"),"2")</f>
        <v>2</v>
      </c>
      <c r="T121" s="1" t="str">
        <f>IFERROR(__xludf.DUMMYFUNCTION("""COMPUTED_VALUE"""),"6")</f>
        <v>6</v>
      </c>
      <c r="U121" s="1" t="str">
        <f>IFERROR(__xludf.DUMMYFUNCTION("""COMPUTED_VALUE"""),"A")</f>
        <v>A</v>
      </c>
      <c r="V121" s="1" t="str">
        <f>IFERROR(__xludf.DUMMYFUNCTION("""COMPUTED_VALUE"""),"T")</f>
        <v>T</v>
      </c>
      <c r="Y121" s="1">
        <f t="shared" si="2"/>
        <v>1</v>
      </c>
      <c r="Z121" s="1">
        <f t="shared" ref="Z121:AC121" si="121">IF($Y121&lt;&gt;"",COUNTIF($D121:$H121, "=" &amp; T121),"")</f>
        <v>2</v>
      </c>
      <c r="AA121" s="1">
        <f t="shared" si="121"/>
        <v>1</v>
      </c>
      <c r="AB121" s="1">
        <f t="shared" si="121"/>
        <v>1</v>
      </c>
      <c r="AC121" s="1">
        <f t="shared" si="121"/>
        <v>0</v>
      </c>
      <c r="AE121" s="1">
        <f>IFERROR(__xludf.DUMMYFUNCTION("IFERROR(TRANSPOSE(SORT(TRANSPOSE(FILTER(Y121:AC121, Y121:AC121&lt;&gt;0)),1, FALSE)))"),2.0)</f>
        <v>2</v>
      </c>
      <c r="AF121" s="1">
        <f>IFERROR(__xludf.DUMMYFUNCTION("""COMPUTED_VALUE"""),1.0)</f>
        <v>1</v>
      </c>
      <c r="AG121" s="1">
        <f>IFERROR(__xludf.DUMMYFUNCTION("""COMPUTED_VALUE"""),1.0)</f>
        <v>1</v>
      </c>
      <c r="AH121" s="1">
        <f>IFERROR(__xludf.DUMMYFUNCTION("""COMPUTED_VALUE"""),1.0)</f>
        <v>1</v>
      </c>
      <c r="AK121" s="1">
        <v>120.0</v>
      </c>
      <c r="AL121" s="1">
        <v>1.0</v>
      </c>
      <c r="AM121" s="1">
        <v>1.0</v>
      </c>
      <c r="AN121" s="1">
        <v>1.0</v>
      </c>
      <c r="AO121" s="1">
        <v>1.0</v>
      </c>
      <c r="AP121" s="1">
        <v>1.0</v>
      </c>
      <c r="AQ121" s="1">
        <v>10.0</v>
      </c>
      <c r="AR121" s="1">
        <v>4.0</v>
      </c>
      <c r="AS121" s="1">
        <v>7.0</v>
      </c>
      <c r="AT121" s="1">
        <v>14.0</v>
      </c>
      <c r="AU121" s="1">
        <v>6.0</v>
      </c>
      <c r="AV121" s="1" t="s">
        <v>196</v>
      </c>
      <c r="AW121" s="1">
        <v>241.0</v>
      </c>
      <c r="AY121" s="1">
        <v>28920.0</v>
      </c>
    </row>
    <row r="122" ht="15.75" customHeight="1">
      <c r="A122" s="2" t="s">
        <v>261</v>
      </c>
      <c r="B122" s="1" t="str">
        <f>IFERROR(__xludf.DUMMYFUNCTION("""COMPUTED_VALUE"""),"8388J")</f>
        <v>8388J</v>
      </c>
      <c r="C122" s="1">
        <f>IFERROR(__xludf.DUMMYFUNCTION("""COMPUTED_VALUE"""),47.0)</f>
        <v>47</v>
      </c>
      <c r="D122" s="1" t="s">
        <v>30</v>
      </c>
      <c r="E122" s="1" t="s">
        <v>31</v>
      </c>
      <c r="F122" s="1" t="s">
        <v>30</v>
      </c>
      <c r="G122" s="1" t="s">
        <v>30</v>
      </c>
      <c r="H122" s="1" t="s">
        <v>22</v>
      </c>
      <c r="M122" s="1">
        <v>8.0</v>
      </c>
      <c r="N122" s="1">
        <v>3.0</v>
      </c>
      <c r="O122" s="1">
        <v>8.0</v>
      </c>
      <c r="P122" s="1">
        <v>8.0</v>
      </c>
      <c r="Q122" s="1">
        <v>11.0</v>
      </c>
      <c r="S122" s="1" t="str">
        <f>IFERROR(__xludf.DUMMYFUNCTION("UNIQUE(D122:H122, TRUE)"),"8")</f>
        <v>8</v>
      </c>
      <c r="T122" s="1" t="str">
        <f>IFERROR(__xludf.DUMMYFUNCTION("""COMPUTED_VALUE"""),"3")</f>
        <v>3</v>
      </c>
      <c r="U122" s="1" t="str">
        <f>IFERROR(__xludf.DUMMYFUNCTION("""COMPUTED_VALUE"""),"J")</f>
        <v>J</v>
      </c>
      <c r="Y122" s="1">
        <f t="shared" si="2"/>
        <v>3</v>
      </c>
      <c r="Z122" s="1">
        <f t="shared" ref="Z122:AC122" si="122">IF($Y122&lt;&gt;"",COUNTIF($D122:$H122, "=" &amp; T122),"")</f>
        <v>1</v>
      </c>
      <c r="AA122" s="1">
        <f t="shared" si="122"/>
        <v>1</v>
      </c>
      <c r="AB122" s="1">
        <f t="shared" si="122"/>
        <v>0</v>
      </c>
      <c r="AC122" s="1">
        <f t="shared" si="122"/>
        <v>0</v>
      </c>
      <c r="AE122" s="1">
        <f>IFERROR(__xludf.DUMMYFUNCTION("IFERROR(TRANSPOSE(SORT(TRANSPOSE(FILTER(Y122:AC122, Y122:AC122&lt;&gt;0)),1, FALSE)))"),3.0)</f>
        <v>3</v>
      </c>
      <c r="AF122" s="1">
        <f>IFERROR(__xludf.DUMMYFUNCTION("""COMPUTED_VALUE"""),1.0)</f>
        <v>1</v>
      </c>
      <c r="AG122" s="1">
        <f>IFERROR(__xludf.DUMMYFUNCTION("""COMPUTED_VALUE"""),1.0)</f>
        <v>1</v>
      </c>
      <c r="AK122" s="1">
        <v>121.0</v>
      </c>
      <c r="AL122" s="1">
        <v>1.0</v>
      </c>
      <c r="AM122" s="1">
        <v>1.0</v>
      </c>
      <c r="AN122" s="1">
        <v>1.0</v>
      </c>
      <c r="AO122" s="1">
        <v>1.0</v>
      </c>
      <c r="AP122" s="1">
        <v>1.0</v>
      </c>
      <c r="AQ122" s="1">
        <v>10.0</v>
      </c>
      <c r="AR122" s="1">
        <v>4.0</v>
      </c>
      <c r="AS122" s="1">
        <v>8.0</v>
      </c>
      <c r="AT122" s="1">
        <v>13.0</v>
      </c>
      <c r="AU122" s="1">
        <v>12.0</v>
      </c>
      <c r="AV122" s="1" t="s">
        <v>198</v>
      </c>
      <c r="AW122" s="1">
        <v>854.0</v>
      </c>
      <c r="AY122" s="1">
        <v>103334.0</v>
      </c>
    </row>
    <row r="123" ht="15.75" customHeight="1">
      <c r="A123" s="2" t="s">
        <v>263</v>
      </c>
      <c r="B123" s="1" t="str">
        <f>IFERROR(__xludf.DUMMYFUNCTION("""COMPUTED_VALUE"""),"JJ293")</f>
        <v>JJ293</v>
      </c>
      <c r="C123" s="1">
        <f>IFERROR(__xludf.DUMMYFUNCTION("""COMPUTED_VALUE"""),449.0)</f>
        <v>449</v>
      </c>
      <c r="D123" s="1" t="s">
        <v>22</v>
      </c>
      <c r="E123" s="1" t="s">
        <v>22</v>
      </c>
      <c r="F123" s="1" t="s">
        <v>24</v>
      </c>
      <c r="G123" s="1" t="s">
        <v>23</v>
      </c>
      <c r="H123" s="1" t="s">
        <v>31</v>
      </c>
      <c r="M123" s="1">
        <v>11.0</v>
      </c>
      <c r="N123" s="1">
        <v>11.0</v>
      </c>
      <c r="O123" s="1">
        <v>2.0</v>
      </c>
      <c r="P123" s="1">
        <v>9.0</v>
      </c>
      <c r="Q123" s="1">
        <v>3.0</v>
      </c>
      <c r="S123" s="1" t="str">
        <f>IFERROR(__xludf.DUMMYFUNCTION("UNIQUE(D123:H123, TRUE)"),"J")</f>
        <v>J</v>
      </c>
      <c r="T123" s="1" t="str">
        <f>IFERROR(__xludf.DUMMYFUNCTION("""COMPUTED_VALUE"""),"2")</f>
        <v>2</v>
      </c>
      <c r="U123" s="1" t="str">
        <f>IFERROR(__xludf.DUMMYFUNCTION("""COMPUTED_VALUE"""),"9")</f>
        <v>9</v>
      </c>
      <c r="V123" s="1" t="str">
        <f>IFERROR(__xludf.DUMMYFUNCTION("""COMPUTED_VALUE"""),"3")</f>
        <v>3</v>
      </c>
      <c r="Y123" s="1">
        <f t="shared" si="2"/>
        <v>2</v>
      </c>
      <c r="Z123" s="1">
        <f t="shared" ref="Z123:AC123" si="123">IF($Y123&lt;&gt;"",COUNTIF($D123:$H123, "=" &amp; T123),"")</f>
        <v>1</v>
      </c>
      <c r="AA123" s="1">
        <f t="shared" si="123"/>
        <v>1</v>
      </c>
      <c r="AB123" s="1">
        <f t="shared" si="123"/>
        <v>1</v>
      </c>
      <c r="AC123" s="1">
        <f t="shared" si="123"/>
        <v>0</v>
      </c>
      <c r="AE123" s="1">
        <f>IFERROR(__xludf.DUMMYFUNCTION("IFERROR(TRANSPOSE(SORT(TRANSPOSE(FILTER(Y123:AC123, Y123:AC123&lt;&gt;0)),1, FALSE)))"),2.0)</f>
        <v>2</v>
      </c>
      <c r="AF123" s="1">
        <f>IFERROR(__xludf.DUMMYFUNCTION("""COMPUTED_VALUE"""),1.0)</f>
        <v>1</v>
      </c>
      <c r="AG123" s="1">
        <f>IFERROR(__xludf.DUMMYFUNCTION("""COMPUTED_VALUE"""),1.0)</f>
        <v>1</v>
      </c>
      <c r="AH123" s="1">
        <f>IFERROR(__xludf.DUMMYFUNCTION("""COMPUTED_VALUE"""),1.0)</f>
        <v>1</v>
      </c>
      <c r="AK123" s="1">
        <v>122.0</v>
      </c>
      <c r="AL123" s="1">
        <v>1.0</v>
      </c>
      <c r="AM123" s="1">
        <v>1.0</v>
      </c>
      <c r="AN123" s="1">
        <v>1.0</v>
      </c>
      <c r="AO123" s="1">
        <v>1.0</v>
      </c>
      <c r="AP123" s="1">
        <v>1.0</v>
      </c>
      <c r="AQ123" s="1">
        <v>10.0</v>
      </c>
      <c r="AR123" s="1">
        <v>5.0</v>
      </c>
      <c r="AS123" s="1">
        <v>6.0</v>
      </c>
      <c r="AT123" s="1">
        <v>14.0</v>
      </c>
      <c r="AU123" s="1">
        <v>3.0</v>
      </c>
      <c r="AV123" s="1" t="s">
        <v>200</v>
      </c>
      <c r="AW123" s="1">
        <v>432.0</v>
      </c>
      <c r="AY123" s="1">
        <v>52704.0</v>
      </c>
    </row>
    <row r="124" ht="15.75" customHeight="1">
      <c r="A124" s="2" t="s">
        <v>265</v>
      </c>
      <c r="B124" s="1">
        <f>IFERROR(__xludf.DUMMYFUNCTION("""COMPUTED_VALUE"""),39333.0)</f>
        <v>39333</v>
      </c>
      <c r="C124" s="1">
        <f>IFERROR(__xludf.DUMMYFUNCTION("""COMPUTED_VALUE"""),500.0)</f>
        <v>500</v>
      </c>
      <c r="D124" s="1" t="s">
        <v>31</v>
      </c>
      <c r="E124" s="1" t="s">
        <v>23</v>
      </c>
      <c r="F124" s="1" t="s">
        <v>31</v>
      </c>
      <c r="G124" s="1" t="s">
        <v>31</v>
      </c>
      <c r="H124" s="1" t="s">
        <v>31</v>
      </c>
      <c r="M124" s="1">
        <v>3.0</v>
      </c>
      <c r="N124" s="1">
        <v>9.0</v>
      </c>
      <c r="O124" s="1">
        <v>3.0</v>
      </c>
      <c r="P124" s="1">
        <v>3.0</v>
      </c>
      <c r="Q124" s="1">
        <v>3.0</v>
      </c>
      <c r="S124" s="1" t="str">
        <f>IFERROR(__xludf.DUMMYFUNCTION("UNIQUE(D124:H124, TRUE)"),"3")</f>
        <v>3</v>
      </c>
      <c r="T124" s="1" t="str">
        <f>IFERROR(__xludf.DUMMYFUNCTION("""COMPUTED_VALUE"""),"9")</f>
        <v>9</v>
      </c>
      <c r="Y124" s="1">
        <f t="shared" si="2"/>
        <v>4</v>
      </c>
      <c r="Z124" s="1">
        <f t="shared" ref="Z124:AC124" si="124">IF($Y124&lt;&gt;"",COUNTIF($D124:$H124, "=" &amp; T124),"")</f>
        <v>1</v>
      </c>
      <c r="AA124" s="1">
        <f t="shared" si="124"/>
        <v>0</v>
      </c>
      <c r="AB124" s="1">
        <f t="shared" si="124"/>
        <v>0</v>
      </c>
      <c r="AC124" s="1">
        <f t="shared" si="124"/>
        <v>0</v>
      </c>
      <c r="AE124" s="1">
        <f>IFERROR(__xludf.DUMMYFUNCTION("IFERROR(TRANSPOSE(SORT(TRANSPOSE(FILTER(Y124:AC124, Y124:AC124&lt;&gt;0)),1, FALSE)))"),4.0)</f>
        <v>4</v>
      </c>
      <c r="AF124" s="1">
        <f>IFERROR(__xludf.DUMMYFUNCTION("""COMPUTED_VALUE"""),1.0)</f>
        <v>1</v>
      </c>
      <c r="AK124" s="1">
        <v>123.0</v>
      </c>
      <c r="AL124" s="1">
        <v>1.0</v>
      </c>
      <c r="AM124" s="1">
        <v>1.0</v>
      </c>
      <c r="AN124" s="1">
        <v>1.0</v>
      </c>
      <c r="AO124" s="1">
        <v>1.0</v>
      </c>
      <c r="AP124" s="1">
        <v>1.0</v>
      </c>
      <c r="AQ124" s="1">
        <v>10.0</v>
      </c>
      <c r="AR124" s="1">
        <v>6.0</v>
      </c>
      <c r="AS124" s="1">
        <v>5.0</v>
      </c>
      <c r="AT124" s="1">
        <v>2.0</v>
      </c>
      <c r="AU124" s="1">
        <v>11.0</v>
      </c>
      <c r="AV124" s="1" t="s">
        <v>524</v>
      </c>
      <c r="AW124" s="1">
        <v>745.0</v>
      </c>
      <c r="AY124" s="1">
        <v>91635.0</v>
      </c>
    </row>
    <row r="125" ht="15.75" customHeight="1">
      <c r="A125" s="2" t="s">
        <v>267</v>
      </c>
      <c r="B125" s="1">
        <f>IFERROR(__xludf.DUMMYFUNCTION("""COMPUTED_VALUE"""),62222.0)</f>
        <v>62222</v>
      </c>
      <c r="C125" s="1">
        <f>IFERROR(__xludf.DUMMYFUNCTION("""COMPUTED_VALUE"""),456.0)</f>
        <v>456</v>
      </c>
      <c r="D125" s="1" t="s">
        <v>40</v>
      </c>
      <c r="E125" s="1" t="s">
        <v>24</v>
      </c>
      <c r="F125" s="1" t="s">
        <v>24</v>
      </c>
      <c r="G125" s="1" t="s">
        <v>24</v>
      </c>
      <c r="H125" s="1" t="s">
        <v>24</v>
      </c>
      <c r="M125" s="1">
        <v>6.0</v>
      </c>
      <c r="N125" s="1">
        <v>2.0</v>
      </c>
      <c r="O125" s="1">
        <v>2.0</v>
      </c>
      <c r="P125" s="1">
        <v>2.0</v>
      </c>
      <c r="Q125" s="1">
        <v>2.0</v>
      </c>
      <c r="S125" s="1" t="str">
        <f>IFERROR(__xludf.DUMMYFUNCTION("UNIQUE(D125:H125, TRUE)"),"6")</f>
        <v>6</v>
      </c>
      <c r="T125" s="1" t="str">
        <f>IFERROR(__xludf.DUMMYFUNCTION("""COMPUTED_VALUE"""),"2")</f>
        <v>2</v>
      </c>
      <c r="Y125" s="1">
        <f t="shared" si="2"/>
        <v>1</v>
      </c>
      <c r="Z125" s="1">
        <f t="shared" ref="Z125:AC125" si="125">IF($Y125&lt;&gt;"",COUNTIF($D125:$H125, "=" &amp; T125),"")</f>
        <v>4</v>
      </c>
      <c r="AA125" s="1">
        <f t="shared" si="125"/>
        <v>0</v>
      </c>
      <c r="AB125" s="1">
        <f t="shared" si="125"/>
        <v>0</v>
      </c>
      <c r="AC125" s="1">
        <f t="shared" si="125"/>
        <v>0</v>
      </c>
      <c r="AE125" s="1">
        <f>IFERROR(__xludf.DUMMYFUNCTION("IFERROR(TRANSPOSE(SORT(TRANSPOSE(FILTER(Y125:AC125, Y125:AC125&lt;&gt;0)),1, FALSE)))"),4.0)</f>
        <v>4</v>
      </c>
      <c r="AF125" s="1">
        <f>IFERROR(__xludf.DUMMYFUNCTION("""COMPUTED_VALUE"""),1.0)</f>
        <v>1</v>
      </c>
      <c r="AK125" s="1">
        <v>124.0</v>
      </c>
      <c r="AL125" s="1">
        <v>1.0</v>
      </c>
      <c r="AM125" s="1">
        <v>1.0</v>
      </c>
      <c r="AN125" s="1">
        <v>1.0</v>
      </c>
      <c r="AO125" s="1">
        <v>1.0</v>
      </c>
      <c r="AP125" s="1">
        <v>1.0</v>
      </c>
      <c r="AQ125" s="1">
        <v>10.0</v>
      </c>
      <c r="AR125" s="1">
        <v>6.0</v>
      </c>
      <c r="AS125" s="1">
        <v>5.0</v>
      </c>
      <c r="AT125" s="1">
        <v>7.0</v>
      </c>
      <c r="AU125" s="1">
        <v>8.0</v>
      </c>
      <c r="AV125" s="1" t="s">
        <v>202</v>
      </c>
      <c r="AW125" s="1">
        <v>315.0</v>
      </c>
      <c r="AY125" s="1">
        <v>39060.0</v>
      </c>
    </row>
    <row r="126" ht="15.75" customHeight="1">
      <c r="A126" s="2" t="s">
        <v>269</v>
      </c>
      <c r="B126" s="1" t="str">
        <f>IFERROR(__xludf.DUMMYFUNCTION("""COMPUTED_VALUE"""),"5K55Q")</f>
        <v>5K55Q</v>
      </c>
      <c r="C126" s="1">
        <f>IFERROR(__xludf.DUMMYFUNCTION("""COMPUTED_VALUE"""),36.0)</f>
        <v>36</v>
      </c>
      <c r="D126" s="1" t="s">
        <v>29</v>
      </c>
      <c r="E126" s="1" t="s">
        <v>38</v>
      </c>
      <c r="F126" s="1" t="s">
        <v>29</v>
      </c>
      <c r="G126" s="1" t="s">
        <v>29</v>
      </c>
      <c r="H126" s="1" t="s">
        <v>20</v>
      </c>
      <c r="M126" s="1">
        <v>5.0</v>
      </c>
      <c r="N126" s="1">
        <v>13.0</v>
      </c>
      <c r="O126" s="1">
        <v>5.0</v>
      </c>
      <c r="P126" s="1">
        <v>5.0</v>
      </c>
      <c r="Q126" s="1">
        <v>12.0</v>
      </c>
      <c r="S126" s="1" t="str">
        <f>IFERROR(__xludf.DUMMYFUNCTION("UNIQUE(D126:H126, TRUE)"),"5")</f>
        <v>5</v>
      </c>
      <c r="T126" s="1" t="str">
        <f>IFERROR(__xludf.DUMMYFUNCTION("""COMPUTED_VALUE"""),"K")</f>
        <v>K</v>
      </c>
      <c r="U126" s="1" t="str">
        <f>IFERROR(__xludf.DUMMYFUNCTION("""COMPUTED_VALUE"""),"Q")</f>
        <v>Q</v>
      </c>
      <c r="Y126" s="1">
        <f t="shared" si="2"/>
        <v>3</v>
      </c>
      <c r="Z126" s="1">
        <f t="shared" ref="Z126:AC126" si="126">IF($Y126&lt;&gt;"",COUNTIF($D126:$H126, "=" &amp; T126),"")</f>
        <v>1</v>
      </c>
      <c r="AA126" s="1">
        <f t="shared" si="126"/>
        <v>1</v>
      </c>
      <c r="AB126" s="1">
        <f t="shared" si="126"/>
        <v>0</v>
      </c>
      <c r="AC126" s="1">
        <f t="shared" si="126"/>
        <v>0</v>
      </c>
      <c r="AE126" s="1">
        <f>IFERROR(__xludf.DUMMYFUNCTION("IFERROR(TRANSPOSE(SORT(TRANSPOSE(FILTER(Y126:AC126, Y126:AC126&lt;&gt;0)),1, FALSE)))"),3.0)</f>
        <v>3</v>
      </c>
      <c r="AF126" s="1">
        <f>IFERROR(__xludf.DUMMYFUNCTION("""COMPUTED_VALUE"""),1.0)</f>
        <v>1</v>
      </c>
      <c r="AG126" s="1">
        <f>IFERROR(__xludf.DUMMYFUNCTION("""COMPUTED_VALUE"""),1.0)</f>
        <v>1</v>
      </c>
      <c r="AK126" s="1">
        <v>125.0</v>
      </c>
      <c r="AL126" s="1">
        <v>1.0</v>
      </c>
      <c r="AM126" s="1">
        <v>1.0</v>
      </c>
      <c r="AN126" s="1">
        <v>1.0</v>
      </c>
      <c r="AO126" s="1">
        <v>1.0</v>
      </c>
      <c r="AP126" s="1">
        <v>1.0</v>
      </c>
      <c r="AQ126" s="1">
        <v>10.0</v>
      </c>
      <c r="AR126" s="1">
        <v>6.0</v>
      </c>
      <c r="AS126" s="1">
        <v>5.0</v>
      </c>
      <c r="AT126" s="1">
        <v>11.0</v>
      </c>
      <c r="AU126" s="1">
        <v>9.0</v>
      </c>
      <c r="AV126" s="1" t="s">
        <v>522</v>
      </c>
      <c r="AW126" s="1">
        <v>199.0</v>
      </c>
      <c r="AY126" s="1">
        <v>24875.0</v>
      </c>
    </row>
    <row r="127" ht="15.75" customHeight="1">
      <c r="A127" s="2" t="s">
        <v>271</v>
      </c>
      <c r="B127" s="1" t="str">
        <f>IFERROR(__xludf.DUMMYFUNCTION("""COMPUTED_VALUE"""),"KKK77")</f>
        <v>KKK77</v>
      </c>
      <c r="C127" s="1">
        <f>IFERROR(__xludf.DUMMYFUNCTION("""COMPUTED_VALUE"""),773.0)</f>
        <v>773</v>
      </c>
      <c r="D127" s="1" t="s">
        <v>38</v>
      </c>
      <c r="E127" s="1" t="s">
        <v>38</v>
      </c>
      <c r="F127" s="1" t="s">
        <v>38</v>
      </c>
      <c r="G127" s="1" t="s">
        <v>28</v>
      </c>
      <c r="H127" s="1" t="s">
        <v>28</v>
      </c>
      <c r="M127" s="1">
        <v>13.0</v>
      </c>
      <c r="N127" s="1">
        <v>13.0</v>
      </c>
      <c r="O127" s="1">
        <v>13.0</v>
      </c>
      <c r="P127" s="1">
        <v>7.0</v>
      </c>
      <c r="Q127" s="1">
        <v>7.0</v>
      </c>
      <c r="S127" s="1" t="str">
        <f>IFERROR(__xludf.DUMMYFUNCTION("UNIQUE(D127:H127, TRUE)"),"K")</f>
        <v>K</v>
      </c>
      <c r="T127" s="1" t="str">
        <f>IFERROR(__xludf.DUMMYFUNCTION("""COMPUTED_VALUE"""),"7")</f>
        <v>7</v>
      </c>
      <c r="Y127" s="1">
        <f t="shared" si="2"/>
        <v>3</v>
      </c>
      <c r="Z127" s="1">
        <f t="shared" ref="Z127:AC127" si="127">IF($Y127&lt;&gt;"",COUNTIF($D127:$H127, "=" &amp; T127),"")</f>
        <v>2</v>
      </c>
      <c r="AA127" s="1">
        <f t="shared" si="127"/>
        <v>0</v>
      </c>
      <c r="AB127" s="1">
        <f t="shared" si="127"/>
        <v>0</v>
      </c>
      <c r="AC127" s="1">
        <f t="shared" si="127"/>
        <v>0</v>
      </c>
      <c r="AE127" s="1">
        <f>IFERROR(__xludf.DUMMYFUNCTION("IFERROR(TRANSPOSE(SORT(TRANSPOSE(FILTER(Y127:AC127, Y127:AC127&lt;&gt;0)),1, FALSE)))"),3.0)</f>
        <v>3</v>
      </c>
      <c r="AF127" s="1">
        <f>IFERROR(__xludf.DUMMYFUNCTION("""COMPUTED_VALUE"""),2.0)</f>
        <v>2</v>
      </c>
      <c r="AK127" s="1">
        <v>126.0</v>
      </c>
      <c r="AL127" s="1">
        <v>1.0</v>
      </c>
      <c r="AM127" s="1">
        <v>1.0</v>
      </c>
      <c r="AN127" s="1">
        <v>1.0</v>
      </c>
      <c r="AO127" s="1">
        <v>1.0</v>
      </c>
      <c r="AP127" s="1">
        <v>1.0</v>
      </c>
      <c r="AQ127" s="1">
        <v>10.0</v>
      </c>
      <c r="AR127" s="1">
        <v>9.0</v>
      </c>
      <c r="AS127" s="1">
        <v>2.0</v>
      </c>
      <c r="AT127" s="1">
        <v>5.0</v>
      </c>
      <c r="AU127" s="1">
        <v>4.0</v>
      </c>
      <c r="AV127" s="1" t="s">
        <v>204</v>
      </c>
      <c r="AW127" s="1">
        <v>826.0</v>
      </c>
      <c r="AY127" s="1">
        <v>104076.0</v>
      </c>
    </row>
    <row r="128" ht="15.75" customHeight="1">
      <c r="A128" s="2" t="s">
        <v>273</v>
      </c>
      <c r="B128" s="1" t="str">
        <f>IFERROR(__xludf.DUMMYFUNCTION("""COMPUTED_VALUE"""),"QQ739")</f>
        <v>QQ739</v>
      </c>
      <c r="C128" s="1">
        <f>IFERROR(__xludf.DUMMYFUNCTION("""COMPUTED_VALUE"""),287.0)</f>
        <v>287</v>
      </c>
      <c r="D128" s="1" t="s">
        <v>20</v>
      </c>
      <c r="E128" s="1" t="s">
        <v>20</v>
      </c>
      <c r="F128" s="1" t="s">
        <v>28</v>
      </c>
      <c r="G128" s="1" t="s">
        <v>31</v>
      </c>
      <c r="H128" s="1" t="s">
        <v>23</v>
      </c>
      <c r="M128" s="1">
        <v>12.0</v>
      </c>
      <c r="N128" s="1">
        <v>12.0</v>
      </c>
      <c r="O128" s="1">
        <v>7.0</v>
      </c>
      <c r="P128" s="1">
        <v>3.0</v>
      </c>
      <c r="Q128" s="1">
        <v>9.0</v>
      </c>
      <c r="S128" s="1" t="str">
        <f>IFERROR(__xludf.DUMMYFUNCTION("UNIQUE(D128:H128, TRUE)"),"Q")</f>
        <v>Q</v>
      </c>
      <c r="T128" s="1" t="str">
        <f>IFERROR(__xludf.DUMMYFUNCTION("""COMPUTED_VALUE"""),"7")</f>
        <v>7</v>
      </c>
      <c r="U128" s="1" t="str">
        <f>IFERROR(__xludf.DUMMYFUNCTION("""COMPUTED_VALUE"""),"3")</f>
        <v>3</v>
      </c>
      <c r="V128" s="1" t="str">
        <f>IFERROR(__xludf.DUMMYFUNCTION("""COMPUTED_VALUE"""),"9")</f>
        <v>9</v>
      </c>
      <c r="Y128" s="1">
        <f t="shared" si="2"/>
        <v>2</v>
      </c>
      <c r="Z128" s="1">
        <f t="shared" ref="Z128:AC128" si="128">IF($Y128&lt;&gt;"",COUNTIF($D128:$H128, "=" &amp; T128),"")</f>
        <v>1</v>
      </c>
      <c r="AA128" s="1">
        <f t="shared" si="128"/>
        <v>1</v>
      </c>
      <c r="AB128" s="1">
        <f t="shared" si="128"/>
        <v>1</v>
      </c>
      <c r="AC128" s="1">
        <f t="shared" si="128"/>
        <v>0</v>
      </c>
      <c r="AE128" s="1">
        <f>IFERROR(__xludf.DUMMYFUNCTION("IFERROR(TRANSPOSE(SORT(TRANSPOSE(FILTER(Y128:AC128, Y128:AC128&lt;&gt;0)),1, FALSE)))"),2.0)</f>
        <v>2</v>
      </c>
      <c r="AF128" s="1">
        <f>IFERROR(__xludf.DUMMYFUNCTION("""COMPUTED_VALUE"""),1.0)</f>
        <v>1</v>
      </c>
      <c r="AG128" s="1">
        <f>IFERROR(__xludf.DUMMYFUNCTION("""COMPUTED_VALUE"""),1.0)</f>
        <v>1</v>
      </c>
      <c r="AH128" s="1">
        <f>IFERROR(__xludf.DUMMYFUNCTION("""COMPUTED_VALUE"""),1.0)</f>
        <v>1</v>
      </c>
      <c r="AK128" s="1">
        <v>127.0</v>
      </c>
      <c r="AL128" s="1">
        <v>1.0</v>
      </c>
      <c r="AM128" s="1">
        <v>1.0</v>
      </c>
      <c r="AN128" s="1">
        <v>1.0</v>
      </c>
      <c r="AO128" s="1">
        <v>1.0</v>
      </c>
      <c r="AP128" s="1">
        <v>1.0</v>
      </c>
      <c r="AQ128" s="1">
        <v>10.0</v>
      </c>
      <c r="AR128" s="1">
        <v>12.0</v>
      </c>
      <c r="AS128" s="1">
        <v>3.0</v>
      </c>
      <c r="AT128" s="1">
        <v>2.0</v>
      </c>
      <c r="AU128" s="1">
        <v>14.0</v>
      </c>
      <c r="AV128" s="1" t="s">
        <v>206</v>
      </c>
      <c r="AW128" s="1">
        <v>836.0</v>
      </c>
      <c r="AY128" s="1">
        <v>106172.0</v>
      </c>
    </row>
    <row r="129" ht="15.75" customHeight="1">
      <c r="A129" s="2" t="s">
        <v>275</v>
      </c>
      <c r="B129" s="1">
        <f>IFERROR(__xludf.DUMMYFUNCTION("""COMPUTED_VALUE"""),67686.0)</f>
        <v>67686</v>
      </c>
      <c r="C129" s="1">
        <f>IFERROR(__xludf.DUMMYFUNCTION("""COMPUTED_VALUE"""),588.0)</f>
        <v>588</v>
      </c>
      <c r="D129" s="1" t="s">
        <v>40</v>
      </c>
      <c r="E129" s="1" t="s">
        <v>28</v>
      </c>
      <c r="F129" s="1" t="s">
        <v>40</v>
      </c>
      <c r="G129" s="1" t="s">
        <v>30</v>
      </c>
      <c r="H129" s="1" t="s">
        <v>40</v>
      </c>
      <c r="M129" s="1">
        <v>6.0</v>
      </c>
      <c r="N129" s="1">
        <v>7.0</v>
      </c>
      <c r="O129" s="1">
        <v>6.0</v>
      </c>
      <c r="P129" s="1">
        <v>8.0</v>
      </c>
      <c r="Q129" s="1">
        <v>6.0</v>
      </c>
      <c r="S129" s="1" t="str">
        <f>IFERROR(__xludf.DUMMYFUNCTION("UNIQUE(D129:H129, TRUE)"),"6")</f>
        <v>6</v>
      </c>
      <c r="T129" s="1" t="str">
        <f>IFERROR(__xludf.DUMMYFUNCTION("""COMPUTED_VALUE"""),"7")</f>
        <v>7</v>
      </c>
      <c r="U129" s="1" t="str">
        <f>IFERROR(__xludf.DUMMYFUNCTION("""COMPUTED_VALUE"""),"8")</f>
        <v>8</v>
      </c>
      <c r="Y129" s="1">
        <f t="shared" si="2"/>
        <v>3</v>
      </c>
      <c r="Z129" s="1">
        <f t="shared" ref="Z129:AC129" si="129">IF($Y129&lt;&gt;"",COUNTIF($D129:$H129, "=" &amp; T129),"")</f>
        <v>1</v>
      </c>
      <c r="AA129" s="1">
        <f t="shared" si="129"/>
        <v>1</v>
      </c>
      <c r="AB129" s="1">
        <f t="shared" si="129"/>
        <v>0</v>
      </c>
      <c r="AC129" s="1">
        <f t="shared" si="129"/>
        <v>0</v>
      </c>
      <c r="AE129" s="1">
        <f>IFERROR(__xludf.DUMMYFUNCTION("IFERROR(TRANSPOSE(SORT(TRANSPOSE(FILTER(Y129:AC129, Y129:AC129&lt;&gt;0)),1, FALSE)))"),3.0)</f>
        <v>3</v>
      </c>
      <c r="AF129" s="1">
        <f>IFERROR(__xludf.DUMMYFUNCTION("""COMPUTED_VALUE"""),1.0)</f>
        <v>1</v>
      </c>
      <c r="AG129" s="1">
        <f>IFERROR(__xludf.DUMMYFUNCTION("""COMPUTED_VALUE"""),1.0)</f>
        <v>1</v>
      </c>
      <c r="AK129" s="1">
        <v>128.0</v>
      </c>
      <c r="AL129" s="1">
        <v>1.0</v>
      </c>
      <c r="AM129" s="1">
        <v>1.0</v>
      </c>
      <c r="AN129" s="1">
        <v>1.0</v>
      </c>
      <c r="AO129" s="1">
        <v>1.0</v>
      </c>
      <c r="AP129" s="1">
        <v>1.0</v>
      </c>
      <c r="AQ129" s="1">
        <v>10.0</v>
      </c>
      <c r="AR129" s="1">
        <v>12.0</v>
      </c>
      <c r="AS129" s="1">
        <v>3.0</v>
      </c>
      <c r="AT129" s="1">
        <v>5.0</v>
      </c>
      <c r="AU129" s="1">
        <v>13.0</v>
      </c>
      <c r="AV129" s="1" t="s">
        <v>208</v>
      </c>
      <c r="AW129" s="1">
        <v>825.0</v>
      </c>
      <c r="AY129" s="1">
        <v>105600.0</v>
      </c>
    </row>
    <row r="130" ht="15.75" customHeight="1">
      <c r="A130" s="2" t="s">
        <v>277</v>
      </c>
      <c r="B130" s="1">
        <f>IFERROR(__xludf.DUMMYFUNCTION("""COMPUTED_VALUE"""),53329.0)</f>
        <v>53329</v>
      </c>
      <c r="C130" s="1">
        <f>IFERROR(__xludf.DUMMYFUNCTION("""COMPUTED_VALUE"""),341.0)</f>
        <v>341</v>
      </c>
      <c r="D130" s="1" t="s">
        <v>29</v>
      </c>
      <c r="E130" s="1" t="s">
        <v>31</v>
      </c>
      <c r="F130" s="1" t="s">
        <v>31</v>
      </c>
      <c r="G130" s="1" t="s">
        <v>24</v>
      </c>
      <c r="H130" s="1" t="s">
        <v>23</v>
      </c>
      <c r="M130" s="1">
        <v>5.0</v>
      </c>
      <c r="N130" s="1">
        <v>3.0</v>
      </c>
      <c r="O130" s="1">
        <v>3.0</v>
      </c>
      <c r="P130" s="1">
        <v>2.0</v>
      </c>
      <c r="Q130" s="1">
        <v>9.0</v>
      </c>
      <c r="S130" s="1" t="str">
        <f>IFERROR(__xludf.DUMMYFUNCTION("UNIQUE(D130:H130, TRUE)"),"5")</f>
        <v>5</v>
      </c>
      <c r="T130" s="1" t="str">
        <f>IFERROR(__xludf.DUMMYFUNCTION("""COMPUTED_VALUE"""),"3")</f>
        <v>3</v>
      </c>
      <c r="U130" s="1" t="str">
        <f>IFERROR(__xludf.DUMMYFUNCTION("""COMPUTED_VALUE"""),"2")</f>
        <v>2</v>
      </c>
      <c r="V130" s="1" t="str">
        <f>IFERROR(__xludf.DUMMYFUNCTION("""COMPUTED_VALUE"""),"9")</f>
        <v>9</v>
      </c>
      <c r="Y130" s="1">
        <f t="shared" si="2"/>
        <v>1</v>
      </c>
      <c r="Z130" s="1">
        <f t="shared" ref="Z130:AC130" si="130">IF($Y130&lt;&gt;"",COUNTIF($D130:$H130, "=" &amp; T130),"")</f>
        <v>2</v>
      </c>
      <c r="AA130" s="1">
        <f t="shared" si="130"/>
        <v>1</v>
      </c>
      <c r="AB130" s="1">
        <f t="shared" si="130"/>
        <v>1</v>
      </c>
      <c r="AC130" s="1">
        <f t="shared" si="130"/>
        <v>0</v>
      </c>
      <c r="AE130" s="1">
        <f>IFERROR(__xludf.DUMMYFUNCTION("IFERROR(TRANSPOSE(SORT(TRANSPOSE(FILTER(Y130:AC130, Y130:AC130&lt;&gt;0)),1, FALSE)))"),2.0)</f>
        <v>2</v>
      </c>
      <c r="AF130" s="1">
        <f>IFERROR(__xludf.DUMMYFUNCTION("""COMPUTED_VALUE"""),1.0)</f>
        <v>1</v>
      </c>
      <c r="AG130" s="1">
        <f>IFERROR(__xludf.DUMMYFUNCTION("""COMPUTED_VALUE"""),1.0)</f>
        <v>1</v>
      </c>
      <c r="AH130" s="1">
        <f>IFERROR(__xludf.DUMMYFUNCTION("""COMPUTED_VALUE"""),1.0)</f>
        <v>1</v>
      </c>
      <c r="AK130" s="1">
        <v>129.0</v>
      </c>
      <c r="AL130" s="1">
        <v>1.0</v>
      </c>
      <c r="AM130" s="1">
        <v>1.0</v>
      </c>
      <c r="AN130" s="1">
        <v>1.0</v>
      </c>
      <c r="AO130" s="1">
        <v>1.0</v>
      </c>
      <c r="AP130" s="1">
        <v>1.0</v>
      </c>
      <c r="AQ130" s="1">
        <v>10.0</v>
      </c>
      <c r="AR130" s="1">
        <v>13.0</v>
      </c>
      <c r="AS130" s="1">
        <v>3.0</v>
      </c>
      <c r="AT130" s="1">
        <v>8.0</v>
      </c>
      <c r="AU130" s="1">
        <v>5.0</v>
      </c>
      <c r="AV130" s="1" t="s">
        <v>210</v>
      </c>
      <c r="AW130" s="1">
        <v>403.0</v>
      </c>
      <c r="AY130" s="1">
        <v>51987.0</v>
      </c>
    </row>
    <row r="131" ht="15.75" customHeight="1">
      <c r="A131" s="2" t="s">
        <v>279</v>
      </c>
      <c r="B131" s="1" t="str">
        <f>IFERROR(__xludf.DUMMYFUNCTION("""COMPUTED_VALUE"""),"TQTTT")</f>
        <v>TQTTT</v>
      </c>
      <c r="C131" s="1">
        <f>IFERROR(__xludf.DUMMYFUNCTION("""COMPUTED_VALUE"""),213.0)</f>
        <v>213</v>
      </c>
      <c r="D131" s="1" t="s">
        <v>45</v>
      </c>
      <c r="E131" s="1" t="s">
        <v>20</v>
      </c>
      <c r="F131" s="1" t="s">
        <v>45</v>
      </c>
      <c r="G131" s="1" t="s">
        <v>45</v>
      </c>
      <c r="H131" s="1" t="s">
        <v>45</v>
      </c>
      <c r="M131" s="1">
        <v>10.0</v>
      </c>
      <c r="N131" s="1">
        <v>12.0</v>
      </c>
      <c r="O131" s="1">
        <v>10.0</v>
      </c>
      <c r="P131" s="1">
        <v>10.0</v>
      </c>
      <c r="Q131" s="1">
        <v>10.0</v>
      </c>
      <c r="S131" s="1" t="str">
        <f>IFERROR(__xludf.DUMMYFUNCTION("UNIQUE(D131:H131, TRUE)"),"T")</f>
        <v>T</v>
      </c>
      <c r="T131" s="1" t="str">
        <f>IFERROR(__xludf.DUMMYFUNCTION("""COMPUTED_VALUE"""),"Q")</f>
        <v>Q</v>
      </c>
      <c r="Y131" s="1">
        <f t="shared" si="2"/>
        <v>4</v>
      </c>
      <c r="Z131" s="1">
        <f t="shared" ref="Z131:AC131" si="131">IF($Y131&lt;&gt;"",COUNTIF($D131:$H131, "=" &amp; T131),"")</f>
        <v>1</v>
      </c>
      <c r="AA131" s="1">
        <f t="shared" si="131"/>
        <v>0</v>
      </c>
      <c r="AB131" s="1">
        <f t="shared" si="131"/>
        <v>0</v>
      </c>
      <c r="AC131" s="1">
        <f t="shared" si="131"/>
        <v>0</v>
      </c>
      <c r="AE131" s="1">
        <f>IFERROR(__xludf.DUMMYFUNCTION("IFERROR(TRANSPOSE(SORT(TRANSPOSE(FILTER(Y131:AC131, Y131:AC131&lt;&gt;0)),1, FALSE)))"),4.0)</f>
        <v>4</v>
      </c>
      <c r="AF131" s="1">
        <f>IFERROR(__xludf.DUMMYFUNCTION("""COMPUTED_VALUE"""),1.0)</f>
        <v>1</v>
      </c>
      <c r="AK131" s="1">
        <v>130.0</v>
      </c>
      <c r="AL131" s="1">
        <v>1.0</v>
      </c>
      <c r="AM131" s="1">
        <v>1.0</v>
      </c>
      <c r="AN131" s="1">
        <v>1.0</v>
      </c>
      <c r="AO131" s="1">
        <v>1.0</v>
      </c>
      <c r="AP131" s="1">
        <v>1.0</v>
      </c>
      <c r="AQ131" s="1">
        <v>10.0</v>
      </c>
      <c r="AR131" s="1">
        <v>13.0</v>
      </c>
      <c r="AS131" s="1">
        <v>5.0</v>
      </c>
      <c r="AT131" s="1">
        <v>7.0</v>
      </c>
      <c r="AU131" s="1">
        <v>2.0</v>
      </c>
      <c r="AV131" s="1" t="s">
        <v>212</v>
      </c>
      <c r="AW131" s="1">
        <v>972.0</v>
      </c>
      <c r="AY131" s="1">
        <v>126360.0</v>
      </c>
    </row>
    <row r="132" ht="15.75" customHeight="1">
      <c r="A132" s="2" t="s">
        <v>281</v>
      </c>
      <c r="B132" s="1">
        <f>IFERROR(__xludf.DUMMYFUNCTION("""COMPUTED_VALUE"""),44224.0)</f>
        <v>44224</v>
      </c>
      <c r="C132" s="1">
        <f>IFERROR(__xludf.DUMMYFUNCTION("""COMPUTED_VALUE"""),796.0)</f>
        <v>796</v>
      </c>
      <c r="D132" s="1" t="s">
        <v>21</v>
      </c>
      <c r="E132" s="1" t="s">
        <v>21</v>
      </c>
      <c r="F132" s="1" t="s">
        <v>24</v>
      </c>
      <c r="G132" s="1" t="s">
        <v>24</v>
      </c>
      <c r="H132" s="1" t="s">
        <v>21</v>
      </c>
      <c r="M132" s="1">
        <v>4.0</v>
      </c>
      <c r="N132" s="1">
        <v>4.0</v>
      </c>
      <c r="O132" s="1">
        <v>2.0</v>
      </c>
      <c r="P132" s="1">
        <v>2.0</v>
      </c>
      <c r="Q132" s="1">
        <v>4.0</v>
      </c>
      <c r="S132" s="1" t="str">
        <f>IFERROR(__xludf.DUMMYFUNCTION("UNIQUE(D132:H132, TRUE)"),"4")</f>
        <v>4</v>
      </c>
      <c r="T132" s="1" t="str">
        <f>IFERROR(__xludf.DUMMYFUNCTION("""COMPUTED_VALUE"""),"2")</f>
        <v>2</v>
      </c>
      <c r="Y132" s="1">
        <f t="shared" si="2"/>
        <v>3</v>
      </c>
      <c r="Z132" s="1">
        <f t="shared" ref="Z132:AC132" si="132">IF($Y132&lt;&gt;"",COUNTIF($D132:$H132, "=" &amp; T132),"")</f>
        <v>2</v>
      </c>
      <c r="AA132" s="1">
        <f t="shared" si="132"/>
        <v>0</v>
      </c>
      <c r="AB132" s="1">
        <f t="shared" si="132"/>
        <v>0</v>
      </c>
      <c r="AC132" s="1">
        <f t="shared" si="132"/>
        <v>0</v>
      </c>
      <c r="AE132" s="1">
        <f>IFERROR(__xludf.DUMMYFUNCTION("IFERROR(TRANSPOSE(SORT(TRANSPOSE(FILTER(Y132:AC132, Y132:AC132&lt;&gt;0)),1, FALSE)))"),3.0)</f>
        <v>3</v>
      </c>
      <c r="AF132" s="1">
        <f>IFERROR(__xludf.DUMMYFUNCTION("""COMPUTED_VALUE"""),2.0)</f>
        <v>2</v>
      </c>
      <c r="AK132" s="1">
        <v>131.0</v>
      </c>
      <c r="AL132" s="1">
        <v>1.0</v>
      </c>
      <c r="AM132" s="1">
        <v>1.0</v>
      </c>
      <c r="AN132" s="1">
        <v>1.0</v>
      </c>
      <c r="AO132" s="1">
        <v>1.0</v>
      </c>
      <c r="AP132" s="1">
        <v>1.0</v>
      </c>
      <c r="AQ132" s="1">
        <v>10.0</v>
      </c>
      <c r="AR132" s="1">
        <v>13.0</v>
      </c>
      <c r="AS132" s="1">
        <v>6.0</v>
      </c>
      <c r="AT132" s="1">
        <v>3.0</v>
      </c>
      <c r="AU132" s="1">
        <v>11.0</v>
      </c>
      <c r="AV132" s="1" t="s">
        <v>542</v>
      </c>
      <c r="AW132" s="1">
        <v>641.0</v>
      </c>
      <c r="AY132" s="1">
        <v>83971.0</v>
      </c>
    </row>
    <row r="133" ht="15.75" customHeight="1">
      <c r="A133" s="2" t="s">
        <v>283</v>
      </c>
      <c r="B133" s="1" t="str">
        <f>IFERROR(__xludf.DUMMYFUNCTION("""COMPUTED_VALUE"""),"AAAJA")</f>
        <v>AAAJA</v>
      </c>
      <c r="C133" s="1">
        <f>IFERROR(__xludf.DUMMYFUNCTION("""COMPUTED_VALUE"""),222.0)</f>
        <v>222</v>
      </c>
      <c r="D133" s="1" t="s">
        <v>39</v>
      </c>
      <c r="E133" s="1" t="s">
        <v>39</v>
      </c>
      <c r="F133" s="1" t="s">
        <v>39</v>
      </c>
      <c r="G133" s="1" t="s">
        <v>22</v>
      </c>
      <c r="H133" s="1" t="s">
        <v>39</v>
      </c>
      <c r="M133" s="1">
        <v>14.0</v>
      </c>
      <c r="N133" s="1">
        <v>14.0</v>
      </c>
      <c r="O133" s="1">
        <v>14.0</v>
      </c>
      <c r="P133" s="1">
        <v>11.0</v>
      </c>
      <c r="Q133" s="1">
        <v>14.0</v>
      </c>
      <c r="S133" s="1" t="str">
        <f>IFERROR(__xludf.DUMMYFUNCTION("UNIQUE(D133:H133, TRUE)"),"A")</f>
        <v>A</v>
      </c>
      <c r="T133" s="1" t="str">
        <f>IFERROR(__xludf.DUMMYFUNCTION("""COMPUTED_VALUE"""),"J")</f>
        <v>J</v>
      </c>
      <c r="Y133" s="1">
        <f t="shared" si="2"/>
        <v>4</v>
      </c>
      <c r="Z133" s="1">
        <f t="shared" ref="Z133:AC133" si="133">IF($Y133&lt;&gt;"",COUNTIF($D133:$H133, "=" &amp; T133),"")</f>
        <v>1</v>
      </c>
      <c r="AA133" s="1">
        <f t="shared" si="133"/>
        <v>0</v>
      </c>
      <c r="AB133" s="1">
        <f t="shared" si="133"/>
        <v>0</v>
      </c>
      <c r="AC133" s="1">
        <f t="shared" si="133"/>
        <v>0</v>
      </c>
      <c r="AE133" s="1">
        <f>IFERROR(__xludf.DUMMYFUNCTION("IFERROR(TRANSPOSE(SORT(TRANSPOSE(FILTER(Y133:AC133, Y133:AC133&lt;&gt;0)),1, FALSE)))"),4.0)</f>
        <v>4</v>
      </c>
      <c r="AF133" s="1">
        <f>IFERROR(__xludf.DUMMYFUNCTION("""COMPUTED_VALUE"""),1.0)</f>
        <v>1</v>
      </c>
      <c r="AK133" s="1">
        <v>132.0</v>
      </c>
      <c r="AL133" s="1">
        <v>1.0</v>
      </c>
      <c r="AM133" s="1">
        <v>1.0</v>
      </c>
      <c r="AN133" s="1">
        <v>1.0</v>
      </c>
      <c r="AO133" s="1">
        <v>1.0</v>
      </c>
      <c r="AP133" s="1">
        <v>1.0</v>
      </c>
      <c r="AQ133" s="1">
        <v>10.0</v>
      </c>
      <c r="AR133" s="1">
        <v>14.0</v>
      </c>
      <c r="AS133" s="1">
        <v>5.0</v>
      </c>
      <c r="AT133" s="1">
        <v>7.0</v>
      </c>
      <c r="AU133" s="1">
        <v>6.0</v>
      </c>
      <c r="AV133" s="1" t="s">
        <v>214</v>
      </c>
      <c r="AW133" s="1">
        <v>840.0</v>
      </c>
      <c r="AY133" s="1">
        <v>110880.0</v>
      </c>
    </row>
    <row r="134" ht="15.75" customHeight="1">
      <c r="A134" s="2" t="s">
        <v>285</v>
      </c>
      <c r="B134" s="1" t="str">
        <f>IFERROR(__xludf.DUMMYFUNCTION("""COMPUTED_VALUE"""),"6KK22")</f>
        <v>6KK22</v>
      </c>
      <c r="C134" s="1">
        <f>IFERROR(__xludf.DUMMYFUNCTION("""COMPUTED_VALUE"""),92.0)</f>
        <v>92</v>
      </c>
      <c r="D134" s="1" t="s">
        <v>40</v>
      </c>
      <c r="E134" s="1" t="s">
        <v>38</v>
      </c>
      <c r="F134" s="1" t="s">
        <v>38</v>
      </c>
      <c r="G134" s="1" t="s">
        <v>24</v>
      </c>
      <c r="H134" s="1" t="s">
        <v>24</v>
      </c>
      <c r="M134" s="1">
        <v>6.0</v>
      </c>
      <c r="N134" s="1">
        <v>13.0</v>
      </c>
      <c r="O134" s="1">
        <v>13.0</v>
      </c>
      <c r="P134" s="1">
        <v>2.0</v>
      </c>
      <c r="Q134" s="1">
        <v>2.0</v>
      </c>
      <c r="S134" s="1" t="str">
        <f>IFERROR(__xludf.DUMMYFUNCTION("UNIQUE(D134:H134, TRUE)"),"6")</f>
        <v>6</v>
      </c>
      <c r="T134" s="1" t="str">
        <f>IFERROR(__xludf.DUMMYFUNCTION("""COMPUTED_VALUE"""),"K")</f>
        <v>K</v>
      </c>
      <c r="U134" s="1" t="str">
        <f>IFERROR(__xludf.DUMMYFUNCTION("""COMPUTED_VALUE"""),"2")</f>
        <v>2</v>
      </c>
      <c r="Y134" s="1">
        <f t="shared" si="2"/>
        <v>1</v>
      </c>
      <c r="Z134" s="1">
        <f t="shared" ref="Z134:AC134" si="134">IF($Y134&lt;&gt;"",COUNTIF($D134:$H134, "=" &amp; T134),"")</f>
        <v>2</v>
      </c>
      <c r="AA134" s="1">
        <f t="shared" si="134"/>
        <v>2</v>
      </c>
      <c r="AB134" s="1">
        <f t="shared" si="134"/>
        <v>0</v>
      </c>
      <c r="AC134" s="1">
        <f t="shared" si="134"/>
        <v>0</v>
      </c>
      <c r="AE134" s="1">
        <f>IFERROR(__xludf.DUMMYFUNCTION("IFERROR(TRANSPOSE(SORT(TRANSPOSE(FILTER(Y134:AC134, Y134:AC134&lt;&gt;0)),1, FALSE)))"),2.0)</f>
        <v>2</v>
      </c>
      <c r="AF134" s="1">
        <f>IFERROR(__xludf.DUMMYFUNCTION("""COMPUTED_VALUE"""),2.0)</f>
        <v>2</v>
      </c>
      <c r="AG134" s="1">
        <f>IFERROR(__xludf.DUMMYFUNCTION("""COMPUTED_VALUE"""),1.0)</f>
        <v>1</v>
      </c>
      <c r="AK134" s="1">
        <v>133.0</v>
      </c>
      <c r="AL134" s="1">
        <v>1.0</v>
      </c>
      <c r="AM134" s="1">
        <v>1.0</v>
      </c>
      <c r="AN134" s="1">
        <v>1.0</v>
      </c>
      <c r="AO134" s="1">
        <v>1.0</v>
      </c>
      <c r="AP134" s="1">
        <v>1.0</v>
      </c>
      <c r="AQ134" s="1">
        <v>10.0</v>
      </c>
      <c r="AR134" s="1">
        <v>14.0</v>
      </c>
      <c r="AS134" s="1">
        <v>9.0</v>
      </c>
      <c r="AT134" s="1">
        <v>11.0</v>
      </c>
      <c r="AU134" s="1">
        <v>4.0</v>
      </c>
      <c r="AV134" s="1" t="s">
        <v>548</v>
      </c>
      <c r="AW134" s="1">
        <v>657.0</v>
      </c>
      <c r="AY134" s="1">
        <v>87381.0</v>
      </c>
    </row>
    <row r="135" ht="15.75" customHeight="1">
      <c r="A135" s="2" t="s">
        <v>287</v>
      </c>
      <c r="B135" s="1" t="str">
        <f>IFERROR(__xludf.DUMMYFUNCTION("""COMPUTED_VALUE"""),"AJK2A")</f>
        <v>AJK2A</v>
      </c>
      <c r="C135" s="1">
        <f>IFERROR(__xludf.DUMMYFUNCTION("""COMPUTED_VALUE"""),627.0)</f>
        <v>627</v>
      </c>
      <c r="D135" s="1" t="s">
        <v>39</v>
      </c>
      <c r="E135" s="1" t="s">
        <v>22</v>
      </c>
      <c r="F135" s="1" t="s">
        <v>38</v>
      </c>
      <c r="G135" s="1" t="s">
        <v>24</v>
      </c>
      <c r="H135" s="1" t="s">
        <v>39</v>
      </c>
      <c r="M135" s="1">
        <v>14.0</v>
      </c>
      <c r="N135" s="1">
        <v>11.0</v>
      </c>
      <c r="O135" s="1">
        <v>13.0</v>
      </c>
      <c r="P135" s="1">
        <v>2.0</v>
      </c>
      <c r="Q135" s="1">
        <v>14.0</v>
      </c>
      <c r="S135" s="1" t="str">
        <f>IFERROR(__xludf.DUMMYFUNCTION("UNIQUE(D135:H135, TRUE)"),"A")</f>
        <v>A</v>
      </c>
      <c r="T135" s="1" t="str">
        <f>IFERROR(__xludf.DUMMYFUNCTION("""COMPUTED_VALUE"""),"J")</f>
        <v>J</v>
      </c>
      <c r="U135" s="1" t="str">
        <f>IFERROR(__xludf.DUMMYFUNCTION("""COMPUTED_VALUE"""),"K")</f>
        <v>K</v>
      </c>
      <c r="V135" s="1" t="str">
        <f>IFERROR(__xludf.DUMMYFUNCTION("""COMPUTED_VALUE"""),"2")</f>
        <v>2</v>
      </c>
      <c r="Y135" s="1">
        <f t="shared" si="2"/>
        <v>2</v>
      </c>
      <c r="Z135" s="1">
        <f t="shared" ref="Z135:AC135" si="135">IF($Y135&lt;&gt;"",COUNTIF($D135:$H135, "=" &amp; T135),"")</f>
        <v>1</v>
      </c>
      <c r="AA135" s="1">
        <f t="shared" si="135"/>
        <v>1</v>
      </c>
      <c r="AB135" s="1">
        <f t="shared" si="135"/>
        <v>1</v>
      </c>
      <c r="AC135" s="1">
        <f t="shared" si="135"/>
        <v>0</v>
      </c>
      <c r="AE135" s="1">
        <f>IFERROR(__xludf.DUMMYFUNCTION("IFERROR(TRANSPOSE(SORT(TRANSPOSE(FILTER(Y135:AC135, Y135:AC135&lt;&gt;0)),1, FALSE)))"),2.0)</f>
        <v>2</v>
      </c>
      <c r="AF135" s="1">
        <f>IFERROR(__xludf.DUMMYFUNCTION("""COMPUTED_VALUE"""),1.0)</f>
        <v>1</v>
      </c>
      <c r="AG135" s="1">
        <f>IFERROR(__xludf.DUMMYFUNCTION("""COMPUTED_VALUE"""),1.0)</f>
        <v>1</v>
      </c>
      <c r="AH135" s="1">
        <f>IFERROR(__xludf.DUMMYFUNCTION("""COMPUTED_VALUE"""),1.0)</f>
        <v>1</v>
      </c>
      <c r="AK135" s="1">
        <v>134.0</v>
      </c>
      <c r="AL135" s="1">
        <v>1.0</v>
      </c>
      <c r="AM135" s="1">
        <v>1.0</v>
      </c>
      <c r="AN135" s="1">
        <v>1.0</v>
      </c>
      <c r="AO135" s="1">
        <v>1.0</v>
      </c>
      <c r="AP135" s="1">
        <v>1.0</v>
      </c>
      <c r="AQ135" s="1">
        <v>10.0</v>
      </c>
      <c r="AR135" s="1">
        <v>14.0</v>
      </c>
      <c r="AS135" s="1">
        <v>9.0</v>
      </c>
      <c r="AT135" s="1">
        <v>11.0</v>
      </c>
      <c r="AU135" s="1">
        <v>8.0</v>
      </c>
      <c r="AV135" s="1" t="s">
        <v>550</v>
      </c>
      <c r="AW135" s="1">
        <v>104.0</v>
      </c>
      <c r="AY135" s="1">
        <v>13936.0</v>
      </c>
    </row>
    <row r="136" ht="15.75" customHeight="1">
      <c r="A136" s="2" t="s">
        <v>289</v>
      </c>
      <c r="B136" s="1" t="str">
        <f>IFERROR(__xludf.DUMMYFUNCTION("""COMPUTED_VALUE"""),"5T858")</f>
        <v>5T858</v>
      </c>
      <c r="C136" s="1">
        <f>IFERROR(__xludf.DUMMYFUNCTION("""COMPUTED_VALUE"""),739.0)</f>
        <v>739</v>
      </c>
      <c r="D136" s="1" t="s">
        <v>29</v>
      </c>
      <c r="E136" s="1" t="s">
        <v>45</v>
      </c>
      <c r="F136" s="1" t="s">
        <v>30</v>
      </c>
      <c r="G136" s="1" t="s">
        <v>29</v>
      </c>
      <c r="H136" s="1" t="s">
        <v>30</v>
      </c>
      <c r="M136" s="1">
        <v>5.0</v>
      </c>
      <c r="N136" s="1">
        <v>10.0</v>
      </c>
      <c r="O136" s="1">
        <v>8.0</v>
      </c>
      <c r="P136" s="1">
        <v>5.0</v>
      </c>
      <c r="Q136" s="1">
        <v>8.0</v>
      </c>
      <c r="S136" s="1" t="str">
        <f>IFERROR(__xludf.DUMMYFUNCTION("UNIQUE(D136:H136, TRUE)"),"5")</f>
        <v>5</v>
      </c>
      <c r="T136" s="1" t="str">
        <f>IFERROR(__xludf.DUMMYFUNCTION("""COMPUTED_VALUE"""),"T")</f>
        <v>T</v>
      </c>
      <c r="U136" s="1" t="str">
        <f>IFERROR(__xludf.DUMMYFUNCTION("""COMPUTED_VALUE"""),"8")</f>
        <v>8</v>
      </c>
      <c r="Y136" s="1">
        <f t="shared" si="2"/>
        <v>2</v>
      </c>
      <c r="Z136" s="1">
        <f t="shared" ref="Z136:AC136" si="136">IF($Y136&lt;&gt;"",COUNTIF($D136:$H136, "=" &amp; T136),"")</f>
        <v>1</v>
      </c>
      <c r="AA136" s="1">
        <f t="shared" si="136"/>
        <v>2</v>
      </c>
      <c r="AB136" s="1">
        <f t="shared" si="136"/>
        <v>0</v>
      </c>
      <c r="AC136" s="1">
        <f t="shared" si="136"/>
        <v>0</v>
      </c>
      <c r="AE136" s="1">
        <f>IFERROR(__xludf.DUMMYFUNCTION("IFERROR(TRANSPOSE(SORT(TRANSPOSE(FILTER(Y136:AC136, Y136:AC136&lt;&gt;0)),1, FALSE)))"),2.0)</f>
        <v>2</v>
      </c>
      <c r="AF136" s="1">
        <f>IFERROR(__xludf.DUMMYFUNCTION("""COMPUTED_VALUE"""),2.0)</f>
        <v>2</v>
      </c>
      <c r="AG136" s="1">
        <f>IFERROR(__xludf.DUMMYFUNCTION("""COMPUTED_VALUE"""),1.0)</f>
        <v>1</v>
      </c>
      <c r="AK136" s="1">
        <v>135.0</v>
      </c>
      <c r="AL136" s="1">
        <v>1.0</v>
      </c>
      <c r="AM136" s="1">
        <v>1.0</v>
      </c>
      <c r="AN136" s="1">
        <v>1.0</v>
      </c>
      <c r="AO136" s="1">
        <v>1.0</v>
      </c>
      <c r="AP136" s="1">
        <v>1.0</v>
      </c>
      <c r="AQ136" s="1">
        <v>10.0</v>
      </c>
      <c r="AR136" s="1">
        <v>14.0</v>
      </c>
      <c r="AS136" s="1">
        <v>12.0</v>
      </c>
      <c r="AT136" s="1">
        <v>6.0</v>
      </c>
      <c r="AU136" s="1">
        <v>9.0</v>
      </c>
      <c r="AV136" s="1" t="s">
        <v>216</v>
      </c>
      <c r="AW136" s="1">
        <v>535.0</v>
      </c>
      <c r="AY136" s="1">
        <v>72225.0</v>
      </c>
    </row>
    <row r="137" ht="15.75" customHeight="1">
      <c r="A137" s="2" t="s">
        <v>291</v>
      </c>
      <c r="B137" s="1" t="str">
        <f>IFERROR(__xludf.DUMMYFUNCTION("""COMPUTED_VALUE"""),"J6579")</f>
        <v>J6579</v>
      </c>
      <c r="C137" s="1">
        <f>IFERROR(__xludf.DUMMYFUNCTION("""COMPUTED_VALUE"""),462.0)</f>
        <v>462</v>
      </c>
      <c r="D137" s="1" t="s">
        <v>22</v>
      </c>
      <c r="E137" s="1" t="s">
        <v>40</v>
      </c>
      <c r="F137" s="1" t="s">
        <v>29</v>
      </c>
      <c r="G137" s="1" t="s">
        <v>28</v>
      </c>
      <c r="H137" s="1" t="s">
        <v>23</v>
      </c>
      <c r="M137" s="1">
        <v>11.0</v>
      </c>
      <c r="N137" s="1">
        <v>6.0</v>
      </c>
      <c r="O137" s="1">
        <v>5.0</v>
      </c>
      <c r="P137" s="1">
        <v>7.0</v>
      </c>
      <c r="Q137" s="1">
        <v>9.0</v>
      </c>
      <c r="S137" s="1" t="str">
        <f>IFERROR(__xludf.DUMMYFUNCTION("UNIQUE(D137:H137, TRUE)"),"J")</f>
        <v>J</v>
      </c>
      <c r="T137" s="1" t="str">
        <f>IFERROR(__xludf.DUMMYFUNCTION("""COMPUTED_VALUE"""),"6")</f>
        <v>6</v>
      </c>
      <c r="U137" s="1" t="str">
        <f>IFERROR(__xludf.DUMMYFUNCTION("""COMPUTED_VALUE"""),"5")</f>
        <v>5</v>
      </c>
      <c r="V137" s="1" t="str">
        <f>IFERROR(__xludf.DUMMYFUNCTION("""COMPUTED_VALUE"""),"7")</f>
        <v>7</v>
      </c>
      <c r="W137" s="1" t="str">
        <f>IFERROR(__xludf.DUMMYFUNCTION("""COMPUTED_VALUE"""),"9")</f>
        <v>9</v>
      </c>
      <c r="Y137" s="1">
        <f t="shared" si="2"/>
        <v>1</v>
      </c>
      <c r="Z137" s="1">
        <f t="shared" ref="Z137:AC137" si="137">IF($Y137&lt;&gt;"",COUNTIF($D137:$H137, "=" &amp; T137),"")</f>
        <v>1</v>
      </c>
      <c r="AA137" s="1">
        <f t="shared" si="137"/>
        <v>1</v>
      </c>
      <c r="AB137" s="1">
        <f t="shared" si="137"/>
        <v>1</v>
      </c>
      <c r="AC137" s="1">
        <f t="shared" si="137"/>
        <v>1</v>
      </c>
      <c r="AE137" s="1">
        <f>IFERROR(__xludf.DUMMYFUNCTION("IFERROR(TRANSPOSE(SORT(TRANSPOSE(FILTER(Y137:AC137, Y137:AC137&lt;&gt;0)),1, FALSE)))"),1.0)</f>
        <v>1</v>
      </c>
      <c r="AF137" s="1">
        <f>IFERROR(__xludf.DUMMYFUNCTION("""COMPUTED_VALUE"""),1.0)</f>
        <v>1</v>
      </c>
      <c r="AG137" s="1">
        <f>IFERROR(__xludf.DUMMYFUNCTION("""COMPUTED_VALUE"""),1.0)</f>
        <v>1</v>
      </c>
      <c r="AH137" s="1">
        <f>IFERROR(__xludf.DUMMYFUNCTION("""COMPUTED_VALUE"""),1.0)</f>
        <v>1</v>
      </c>
      <c r="AI137" s="1">
        <f>IFERROR(__xludf.DUMMYFUNCTION("""COMPUTED_VALUE"""),1.0)</f>
        <v>1</v>
      </c>
      <c r="AK137" s="1">
        <v>136.0</v>
      </c>
      <c r="AL137" s="1">
        <v>1.0</v>
      </c>
      <c r="AM137" s="1">
        <v>1.0</v>
      </c>
      <c r="AN137" s="1">
        <v>1.0</v>
      </c>
      <c r="AO137" s="1">
        <v>1.0</v>
      </c>
      <c r="AP137" s="1">
        <v>1.0</v>
      </c>
      <c r="AQ137" s="1">
        <v>11.0</v>
      </c>
      <c r="AR137" s="1">
        <v>3.0</v>
      </c>
      <c r="AS137" s="1">
        <v>2.0</v>
      </c>
      <c r="AT137" s="1">
        <v>14.0</v>
      </c>
      <c r="AU137" s="1">
        <v>7.0</v>
      </c>
      <c r="AV137" s="1" t="s">
        <v>274</v>
      </c>
      <c r="AW137" s="1">
        <v>787.0</v>
      </c>
      <c r="AY137" s="1">
        <v>107032.0</v>
      </c>
    </row>
    <row r="138" ht="15.75" customHeight="1">
      <c r="A138" s="2" t="s">
        <v>293</v>
      </c>
      <c r="B138" s="1" t="str">
        <f>IFERROR(__xludf.DUMMYFUNCTION("""COMPUTED_VALUE"""),"T3933")</f>
        <v>T3933</v>
      </c>
      <c r="C138" s="1">
        <f>IFERROR(__xludf.DUMMYFUNCTION("""COMPUTED_VALUE"""),717.0)</f>
        <v>717</v>
      </c>
      <c r="D138" s="1" t="s">
        <v>45</v>
      </c>
      <c r="E138" s="1" t="s">
        <v>31</v>
      </c>
      <c r="F138" s="1" t="s">
        <v>23</v>
      </c>
      <c r="G138" s="1" t="s">
        <v>31</v>
      </c>
      <c r="H138" s="1" t="s">
        <v>31</v>
      </c>
      <c r="M138" s="1">
        <v>10.0</v>
      </c>
      <c r="N138" s="1">
        <v>3.0</v>
      </c>
      <c r="O138" s="1">
        <v>9.0</v>
      </c>
      <c r="P138" s="1">
        <v>3.0</v>
      </c>
      <c r="Q138" s="1">
        <v>3.0</v>
      </c>
      <c r="S138" s="1" t="str">
        <f>IFERROR(__xludf.DUMMYFUNCTION("UNIQUE(D138:H138, TRUE)"),"T")</f>
        <v>T</v>
      </c>
      <c r="T138" s="1" t="str">
        <f>IFERROR(__xludf.DUMMYFUNCTION("""COMPUTED_VALUE"""),"3")</f>
        <v>3</v>
      </c>
      <c r="U138" s="1" t="str">
        <f>IFERROR(__xludf.DUMMYFUNCTION("""COMPUTED_VALUE"""),"9")</f>
        <v>9</v>
      </c>
      <c r="Y138" s="1">
        <f t="shared" si="2"/>
        <v>1</v>
      </c>
      <c r="Z138" s="1">
        <f t="shared" ref="Z138:AC138" si="138">IF($Y138&lt;&gt;"",COUNTIF($D138:$H138, "=" &amp; T138),"")</f>
        <v>3</v>
      </c>
      <c r="AA138" s="1">
        <f t="shared" si="138"/>
        <v>1</v>
      </c>
      <c r="AB138" s="1">
        <f t="shared" si="138"/>
        <v>0</v>
      </c>
      <c r="AC138" s="1">
        <f t="shared" si="138"/>
        <v>0</v>
      </c>
      <c r="AE138" s="1">
        <f>IFERROR(__xludf.DUMMYFUNCTION("IFERROR(TRANSPOSE(SORT(TRANSPOSE(FILTER(Y138:AC138, Y138:AC138&lt;&gt;0)),1, FALSE)))"),3.0)</f>
        <v>3</v>
      </c>
      <c r="AF138" s="1">
        <f>IFERROR(__xludf.DUMMYFUNCTION("""COMPUTED_VALUE"""),1.0)</f>
        <v>1</v>
      </c>
      <c r="AG138" s="1">
        <f>IFERROR(__xludf.DUMMYFUNCTION("""COMPUTED_VALUE"""),1.0)</f>
        <v>1</v>
      </c>
      <c r="AK138" s="1">
        <v>137.0</v>
      </c>
      <c r="AL138" s="1">
        <v>1.0</v>
      </c>
      <c r="AM138" s="1">
        <v>1.0</v>
      </c>
      <c r="AN138" s="1">
        <v>1.0</v>
      </c>
      <c r="AO138" s="1">
        <v>1.0</v>
      </c>
      <c r="AP138" s="1">
        <v>1.0</v>
      </c>
      <c r="AQ138" s="1">
        <v>11.0</v>
      </c>
      <c r="AR138" s="1">
        <v>3.0</v>
      </c>
      <c r="AS138" s="1">
        <v>8.0</v>
      </c>
      <c r="AT138" s="1">
        <v>12.0</v>
      </c>
      <c r="AU138" s="1">
        <v>14.0</v>
      </c>
      <c r="AV138" s="1" t="s">
        <v>276</v>
      </c>
      <c r="AW138" s="1">
        <v>635.0</v>
      </c>
      <c r="AY138" s="1">
        <v>86995.0</v>
      </c>
    </row>
    <row r="139" ht="15.75" customHeight="1">
      <c r="A139" s="2" t="s">
        <v>295</v>
      </c>
      <c r="B139" s="1" t="str">
        <f>IFERROR(__xludf.DUMMYFUNCTION("""COMPUTED_VALUE"""),"3AQ82")</f>
        <v>3AQ82</v>
      </c>
      <c r="C139" s="1">
        <f>IFERROR(__xludf.DUMMYFUNCTION("""COMPUTED_VALUE"""),380.0)</f>
        <v>380</v>
      </c>
      <c r="D139" s="1" t="s">
        <v>31</v>
      </c>
      <c r="E139" s="1" t="s">
        <v>39</v>
      </c>
      <c r="F139" s="1" t="s">
        <v>20</v>
      </c>
      <c r="G139" s="1" t="s">
        <v>30</v>
      </c>
      <c r="H139" s="1" t="s">
        <v>24</v>
      </c>
      <c r="M139" s="1">
        <v>3.0</v>
      </c>
      <c r="N139" s="1">
        <v>14.0</v>
      </c>
      <c r="O139" s="1">
        <v>12.0</v>
      </c>
      <c r="P139" s="1">
        <v>8.0</v>
      </c>
      <c r="Q139" s="1">
        <v>2.0</v>
      </c>
      <c r="S139" s="1" t="str">
        <f>IFERROR(__xludf.DUMMYFUNCTION("UNIQUE(D139:H139, TRUE)"),"3")</f>
        <v>3</v>
      </c>
      <c r="T139" s="1" t="str">
        <f>IFERROR(__xludf.DUMMYFUNCTION("""COMPUTED_VALUE"""),"A")</f>
        <v>A</v>
      </c>
      <c r="U139" s="1" t="str">
        <f>IFERROR(__xludf.DUMMYFUNCTION("""COMPUTED_VALUE"""),"Q")</f>
        <v>Q</v>
      </c>
      <c r="V139" s="1" t="str">
        <f>IFERROR(__xludf.DUMMYFUNCTION("""COMPUTED_VALUE"""),"8")</f>
        <v>8</v>
      </c>
      <c r="W139" s="1" t="str">
        <f>IFERROR(__xludf.DUMMYFUNCTION("""COMPUTED_VALUE"""),"2")</f>
        <v>2</v>
      </c>
      <c r="Y139" s="1">
        <f t="shared" si="2"/>
        <v>1</v>
      </c>
      <c r="Z139" s="1">
        <f t="shared" ref="Z139:AC139" si="139">IF($Y139&lt;&gt;"",COUNTIF($D139:$H139, "=" &amp; T139),"")</f>
        <v>1</v>
      </c>
      <c r="AA139" s="1">
        <f t="shared" si="139"/>
        <v>1</v>
      </c>
      <c r="AB139" s="1">
        <f t="shared" si="139"/>
        <v>1</v>
      </c>
      <c r="AC139" s="1">
        <f t="shared" si="139"/>
        <v>1</v>
      </c>
      <c r="AE139" s="1">
        <f>IFERROR(__xludf.DUMMYFUNCTION("IFERROR(TRANSPOSE(SORT(TRANSPOSE(FILTER(Y139:AC139, Y139:AC139&lt;&gt;0)),1, FALSE)))"),1.0)</f>
        <v>1</v>
      </c>
      <c r="AF139" s="1">
        <f>IFERROR(__xludf.DUMMYFUNCTION("""COMPUTED_VALUE"""),1.0)</f>
        <v>1</v>
      </c>
      <c r="AG139" s="1">
        <f>IFERROR(__xludf.DUMMYFUNCTION("""COMPUTED_VALUE"""),1.0)</f>
        <v>1</v>
      </c>
      <c r="AH139" s="1">
        <f>IFERROR(__xludf.DUMMYFUNCTION("""COMPUTED_VALUE"""),1.0)</f>
        <v>1</v>
      </c>
      <c r="AI139" s="1">
        <f>IFERROR(__xludf.DUMMYFUNCTION("""COMPUTED_VALUE"""),1.0)</f>
        <v>1</v>
      </c>
      <c r="AK139" s="1">
        <v>138.0</v>
      </c>
      <c r="AL139" s="1">
        <v>1.0</v>
      </c>
      <c r="AM139" s="1">
        <v>1.0</v>
      </c>
      <c r="AN139" s="1">
        <v>1.0</v>
      </c>
      <c r="AO139" s="1">
        <v>1.0</v>
      </c>
      <c r="AP139" s="1">
        <v>1.0</v>
      </c>
      <c r="AQ139" s="1">
        <v>11.0</v>
      </c>
      <c r="AR139" s="1">
        <v>4.0</v>
      </c>
      <c r="AS139" s="1">
        <v>2.0</v>
      </c>
      <c r="AT139" s="1">
        <v>3.0</v>
      </c>
      <c r="AU139" s="1">
        <v>6.0</v>
      </c>
      <c r="AV139" s="1" t="s">
        <v>278</v>
      </c>
      <c r="AW139" s="1">
        <v>23.0</v>
      </c>
      <c r="AY139" s="1">
        <v>3174.0</v>
      </c>
    </row>
    <row r="140" ht="15.75" customHeight="1">
      <c r="A140" s="2" t="s">
        <v>297</v>
      </c>
      <c r="B140" s="1" t="str">
        <f>IFERROR(__xludf.DUMMYFUNCTION("""COMPUTED_VALUE"""),"Q564Q")</f>
        <v>Q564Q</v>
      </c>
      <c r="C140" s="1">
        <f>IFERROR(__xludf.DUMMYFUNCTION("""COMPUTED_VALUE"""),898.0)</f>
        <v>898</v>
      </c>
      <c r="D140" s="1" t="s">
        <v>20</v>
      </c>
      <c r="E140" s="1" t="s">
        <v>29</v>
      </c>
      <c r="F140" s="1" t="s">
        <v>40</v>
      </c>
      <c r="G140" s="1" t="s">
        <v>21</v>
      </c>
      <c r="H140" s="1" t="s">
        <v>20</v>
      </c>
      <c r="M140" s="1">
        <v>12.0</v>
      </c>
      <c r="N140" s="1">
        <v>5.0</v>
      </c>
      <c r="O140" s="1">
        <v>6.0</v>
      </c>
      <c r="P140" s="1">
        <v>4.0</v>
      </c>
      <c r="Q140" s="1">
        <v>12.0</v>
      </c>
      <c r="S140" s="1" t="str">
        <f>IFERROR(__xludf.DUMMYFUNCTION("UNIQUE(D140:H140, TRUE)"),"Q")</f>
        <v>Q</v>
      </c>
      <c r="T140" s="1" t="str">
        <f>IFERROR(__xludf.DUMMYFUNCTION("""COMPUTED_VALUE"""),"5")</f>
        <v>5</v>
      </c>
      <c r="U140" s="1" t="str">
        <f>IFERROR(__xludf.DUMMYFUNCTION("""COMPUTED_VALUE"""),"6")</f>
        <v>6</v>
      </c>
      <c r="V140" s="1" t="str">
        <f>IFERROR(__xludf.DUMMYFUNCTION("""COMPUTED_VALUE"""),"4")</f>
        <v>4</v>
      </c>
      <c r="Y140" s="1">
        <f t="shared" si="2"/>
        <v>2</v>
      </c>
      <c r="Z140" s="1">
        <f t="shared" ref="Z140:AC140" si="140">IF($Y140&lt;&gt;"",COUNTIF($D140:$H140, "=" &amp; T140),"")</f>
        <v>1</v>
      </c>
      <c r="AA140" s="1">
        <f t="shared" si="140"/>
        <v>1</v>
      </c>
      <c r="AB140" s="1">
        <f t="shared" si="140"/>
        <v>1</v>
      </c>
      <c r="AC140" s="1">
        <f t="shared" si="140"/>
        <v>0</v>
      </c>
      <c r="AE140" s="1">
        <f>IFERROR(__xludf.DUMMYFUNCTION("IFERROR(TRANSPOSE(SORT(TRANSPOSE(FILTER(Y140:AC140, Y140:AC140&lt;&gt;0)),1, FALSE)))"),2.0)</f>
        <v>2</v>
      </c>
      <c r="AF140" s="1">
        <f>IFERROR(__xludf.DUMMYFUNCTION("""COMPUTED_VALUE"""),1.0)</f>
        <v>1</v>
      </c>
      <c r="AG140" s="1">
        <f>IFERROR(__xludf.DUMMYFUNCTION("""COMPUTED_VALUE"""),1.0)</f>
        <v>1</v>
      </c>
      <c r="AH140" s="1">
        <f>IFERROR(__xludf.DUMMYFUNCTION("""COMPUTED_VALUE"""),1.0)</f>
        <v>1</v>
      </c>
      <c r="AK140" s="1">
        <v>139.0</v>
      </c>
      <c r="AL140" s="1">
        <v>1.0</v>
      </c>
      <c r="AM140" s="1">
        <v>1.0</v>
      </c>
      <c r="AN140" s="1">
        <v>1.0</v>
      </c>
      <c r="AO140" s="1">
        <v>1.0</v>
      </c>
      <c r="AP140" s="1">
        <v>1.0</v>
      </c>
      <c r="AQ140" s="1">
        <v>11.0</v>
      </c>
      <c r="AR140" s="1">
        <v>4.0</v>
      </c>
      <c r="AS140" s="1">
        <v>8.0</v>
      </c>
      <c r="AT140" s="1">
        <v>5.0</v>
      </c>
      <c r="AU140" s="1">
        <v>7.0</v>
      </c>
      <c r="AV140" s="1" t="s">
        <v>280</v>
      </c>
      <c r="AW140" s="1">
        <v>335.0</v>
      </c>
      <c r="AY140" s="1">
        <v>46565.0</v>
      </c>
    </row>
    <row r="141" ht="15.75" customHeight="1">
      <c r="A141" s="2" t="s">
        <v>299</v>
      </c>
      <c r="B141" s="1" t="str">
        <f>IFERROR(__xludf.DUMMYFUNCTION("""COMPUTED_VALUE"""),"8QQQ7")</f>
        <v>8QQQ7</v>
      </c>
      <c r="C141" s="1">
        <f>IFERROR(__xludf.DUMMYFUNCTION("""COMPUTED_VALUE"""),470.0)</f>
        <v>470</v>
      </c>
      <c r="D141" s="1" t="s">
        <v>30</v>
      </c>
      <c r="E141" s="1" t="s">
        <v>20</v>
      </c>
      <c r="F141" s="1" t="s">
        <v>20</v>
      </c>
      <c r="G141" s="1" t="s">
        <v>20</v>
      </c>
      <c r="H141" s="1" t="s">
        <v>28</v>
      </c>
      <c r="M141" s="1">
        <v>8.0</v>
      </c>
      <c r="N141" s="1">
        <v>12.0</v>
      </c>
      <c r="O141" s="1">
        <v>12.0</v>
      </c>
      <c r="P141" s="1">
        <v>12.0</v>
      </c>
      <c r="Q141" s="1">
        <v>7.0</v>
      </c>
      <c r="S141" s="1" t="str">
        <f>IFERROR(__xludf.DUMMYFUNCTION("UNIQUE(D141:H141, TRUE)"),"8")</f>
        <v>8</v>
      </c>
      <c r="T141" s="1" t="str">
        <f>IFERROR(__xludf.DUMMYFUNCTION("""COMPUTED_VALUE"""),"Q")</f>
        <v>Q</v>
      </c>
      <c r="U141" s="1" t="str">
        <f>IFERROR(__xludf.DUMMYFUNCTION("""COMPUTED_VALUE"""),"7")</f>
        <v>7</v>
      </c>
      <c r="Y141" s="1">
        <f t="shared" si="2"/>
        <v>1</v>
      </c>
      <c r="Z141" s="1">
        <f t="shared" ref="Z141:AC141" si="141">IF($Y141&lt;&gt;"",COUNTIF($D141:$H141, "=" &amp; T141),"")</f>
        <v>3</v>
      </c>
      <c r="AA141" s="1">
        <f t="shared" si="141"/>
        <v>1</v>
      </c>
      <c r="AB141" s="1">
        <f t="shared" si="141"/>
        <v>0</v>
      </c>
      <c r="AC141" s="1">
        <f t="shared" si="141"/>
        <v>0</v>
      </c>
      <c r="AE141" s="1">
        <f>IFERROR(__xludf.DUMMYFUNCTION("IFERROR(TRANSPOSE(SORT(TRANSPOSE(FILTER(Y141:AC141, Y141:AC141&lt;&gt;0)),1, FALSE)))"),3.0)</f>
        <v>3</v>
      </c>
      <c r="AF141" s="1">
        <f>IFERROR(__xludf.DUMMYFUNCTION("""COMPUTED_VALUE"""),1.0)</f>
        <v>1</v>
      </c>
      <c r="AG141" s="1">
        <f>IFERROR(__xludf.DUMMYFUNCTION("""COMPUTED_VALUE"""),1.0)</f>
        <v>1</v>
      </c>
      <c r="AK141" s="1">
        <v>140.0</v>
      </c>
      <c r="AL141" s="1">
        <v>1.0</v>
      </c>
      <c r="AM141" s="1">
        <v>1.0</v>
      </c>
      <c r="AN141" s="1">
        <v>1.0</v>
      </c>
      <c r="AO141" s="1">
        <v>1.0</v>
      </c>
      <c r="AP141" s="1">
        <v>1.0</v>
      </c>
      <c r="AQ141" s="1">
        <v>11.0</v>
      </c>
      <c r="AR141" s="1">
        <v>4.0</v>
      </c>
      <c r="AS141" s="1">
        <v>13.0</v>
      </c>
      <c r="AT141" s="1">
        <v>7.0</v>
      </c>
      <c r="AU141" s="1">
        <v>2.0</v>
      </c>
      <c r="AV141" s="1" t="s">
        <v>282</v>
      </c>
      <c r="AW141" s="1">
        <v>114.0</v>
      </c>
      <c r="AY141" s="1">
        <v>15960.0</v>
      </c>
    </row>
    <row r="142" ht="15.75" customHeight="1">
      <c r="A142" s="2" t="s">
        <v>301</v>
      </c>
      <c r="B142" s="1" t="str">
        <f>IFERROR(__xludf.DUMMYFUNCTION("""COMPUTED_VALUE"""),"93T29")</f>
        <v>93T29</v>
      </c>
      <c r="C142" s="1">
        <f>IFERROR(__xludf.DUMMYFUNCTION("""COMPUTED_VALUE"""),317.0)</f>
        <v>317</v>
      </c>
      <c r="D142" s="1" t="s">
        <v>23</v>
      </c>
      <c r="E142" s="1" t="s">
        <v>31</v>
      </c>
      <c r="F142" s="1" t="s">
        <v>45</v>
      </c>
      <c r="G142" s="1" t="s">
        <v>24</v>
      </c>
      <c r="H142" s="1" t="s">
        <v>23</v>
      </c>
      <c r="M142" s="1">
        <v>9.0</v>
      </c>
      <c r="N142" s="1">
        <v>3.0</v>
      </c>
      <c r="O142" s="1">
        <v>10.0</v>
      </c>
      <c r="P142" s="1">
        <v>2.0</v>
      </c>
      <c r="Q142" s="1">
        <v>9.0</v>
      </c>
      <c r="S142" s="1" t="str">
        <f>IFERROR(__xludf.DUMMYFUNCTION("UNIQUE(D142:H142, TRUE)"),"9")</f>
        <v>9</v>
      </c>
      <c r="T142" s="1" t="str">
        <f>IFERROR(__xludf.DUMMYFUNCTION("""COMPUTED_VALUE"""),"3")</f>
        <v>3</v>
      </c>
      <c r="U142" s="1" t="str">
        <f>IFERROR(__xludf.DUMMYFUNCTION("""COMPUTED_VALUE"""),"T")</f>
        <v>T</v>
      </c>
      <c r="V142" s="1" t="str">
        <f>IFERROR(__xludf.DUMMYFUNCTION("""COMPUTED_VALUE"""),"2")</f>
        <v>2</v>
      </c>
      <c r="Y142" s="1">
        <f t="shared" si="2"/>
        <v>2</v>
      </c>
      <c r="Z142" s="1">
        <f t="shared" ref="Z142:AC142" si="142">IF($Y142&lt;&gt;"",COUNTIF($D142:$H142, "=" &amp; T142),"")</f>
        <v>1</v>
      </c>
      <c r="AA142" s="1">
        <f t="shared" si="142"/>
        <v>1</v>
      </c>
      <c r="AB142" s="1">
        <f t="shared" si="142"/>
        <v>1</v>
      </c>
      <c r="AC142" s="1">
        <f t="shared" si="142"/>
        <v>0</v>
      </c>
      <c r="AE142" s="1">
        <f>IFERROR(__xludf.DUMMYFUNCTION("IFERROR(TRANSPOSE(SORT(TRANSPOSE(FILTER(Y142:AC142, Y142:AC142&lt;&gt;0)),1, FALSE)))"),2.0)</f>
        <v>2</v>
      </c>
      <c r="AF142" s="1">
        <f>IFERROR(__xludf.DUMMYFUNCTION("""COMPUTED_VALUE"""),1.0)</f>
        <v>1</v>
      </c>
      <c r="AG142" s="1">
        <f>IFERROR(__xludf.DUMMYFUNCTION("""COMPUTED_VALUE"""),1.0)</f>
        <v>1</v>
      </c>
      <c r="AH142" s="1">
        <f>IFERROR(__xludf.DUMMYFUNCTION("""COMPUTED_VALUE"""),1.0)</f>
        <v>1</v>
      </c>
      <c r="AK142" s="1">
        <v>141.0</v>
      </c>
      <c r="AL142" s="1">
        <v>1.0</v>
      </c>
      <c r="AM142" s="1">
        <v>1.0</v>
      </c>
      <c r="AN142" s="1">
        <v>1.0</v>
      </c>
      <c r="AO142" s="1">
        <v>1.0</v>
      </c>
      <c r="AP142" s="1">
        <v>1.0</v>
      </c>
      <c r="AQ142" s="1">
        <v>11.0</v>
      </c>
      <c r="AR142" s="1">
        <v>5.0</v>
      </c>
      <c r="AS142" s="1">
        <v>4.0</v>
      </c>
      <c r="AT142" s="1">
        <v>2.0</v>
      </c>
      <c r="AU142" s="1">
        <v>3.0</v>
      </c>
      <c r="AV142" s="1" t="s">
        <v>284</v>
      </c>
      <c r="AW142" s="1">
        <v>853.0</v>
      </c>
      <c r="AY142" s="1">
        <v>120273.0</v>
      </c>
    </row>
    <row r="143" ht="15.75" customHeight="1">
      <c r="A143" s="2" t="s">
        <v>303</v>
      </c>
      <c r="B143" s="1" t="str">
        <f>IFERROR(__xludf.DUMMYFUNCTION("""COMPUTED_VALUE"""),"64K67")</f>
        <v>64K67</v>
      </c>
      <c r="C143" s="1">
        <f>IFERROR(__xludf.DUMMYFUNCTION("""COMPUTED_VALUE"""),867.0)</f>
        <v>867</v>
      </c>
      <c r="D143" s="1" t="s">
        <v>40</v>
      </c>
      <c r="E143" s="1" t="s">
        <v>21</v>
      </c>
      <c r="F143" s="1" t="s">
        <v>38</v>
      </c>
      <c r="G143" s="1" t="s">
        <v>40</v>
      </c>
      <c r="H143" s="1" t="s">
        <v>28</v>
      </c>
      <c r="M143" s="1">
        <v>6.0</v>
      </c>
      <c r="N143" s="1">
        <v>4.0</v>
      </c>
      <c r="O143" s="1">
        <v>13.0</v>
      </c>
      <c r="P143" s="1">
        <v>6.0</v>
      </c>
      <c r="Q143" s="1">
        <v>7.0</v>
      </c>
      <c r="S143" s="1" t="str">
        <f>IFERROR(__xludf.DUMMYFUNCTION("UNIQUE(D143:H143, TRUE)"),"6")</f>
        <v>6</v>
      </c>
      <c r="T143" s="1" t="str">
        <f>IFERROR(__xludf.DUMMYFUNCTION("""COMPUTED_VALUE"""),"4")</f>
        <v>4</v>
      </c>
      <c r="U143" s="1" t="str">
        <f>IFERROR(__xludf.DUMMYFUNCTION("""COMPUTED_VALUE"""),"K")</f>
        <v>K</v>
      </c>
      <c r="V143" s="1" t="str">
        <f>IFERROR(__xludf.DUMMYFUNCTION("""COMPUTED_VALUE"""),"7")</f>
        <v>7</v>
      </c>
      <c r="Y143" s="1">
        <f t="shared" si="2"/>
        <v>2</v>
      </c>
      <c r="Z143" s="1">
        <f t="shared" ref="Z143:AC143" si="143">IF($Y143&lt;&gt;"",COUNTIF($D143:$H143, "=" &amp; T143),"")</f>
        <v>1</v>
      </c>
      <c r="AA143" s="1">
        <f t="shared" si="143"/>
        <v>1</v>
      </c>
      <c r="AB143" s="1">
        <f t="shared" si="143"/>
        <v>1</v>
      </c>
      <c r="AC143" s="1">
        <f t="shared" si="143"/>
        <v>0</v>
      </c>
      <c r="AE143" s="1">
        <f>IFERROR(__xludf.DUMMYFUNCTION("IFERROR(TRANSPOSE(SORT(TRANSPOSE(FILTER(Y143:AC143, Y143:AC143&lt;&gt;0)),1, FALSE)))"),2.0)</f>
        <v>2</v>
      </c>
      <c r="AF143" s="1">
        <f>IFERROR(__xludf.DUMMYFUNCTION("""COMPUTED_VALUE"""),1.0)</f>
        <v>1</v>
      </c>
      <c r="AG143" s="1">
        <f>IFERROR(__xludf.DUMMYFUNCTION("""COMPUTED_VALUE"""),1.0)</f>
        <v>1</v>
      </c>
      <c r="AH143" s="1">
        <f>IFERROR(__xludf.DUMMYFUNCTION("""COMPUTED_VALUE"""),1.0)</f>
        <v>1</v>
      </c>
      <c r="AK143" s="1">
        <v>142.0</v>
      </c>
      <c r="AL143" s="1">
        <v>1.0</v>
      </c>
      <c r="AM143" s="1">
        <v>1.0</v>
      </c>
      <c r="AN143" s="1">
        <v>1.0</v>
      </c>
      <c r="AO143" s="1">
        <v>1.0</v>
      </c>
      <c r="AP143" s="1">
        <v>1.0</v>
      </c>
      <c r="AQ143" s="1">
        <v>11.0</v>
      </c>
      <c r="AR143" s="1">
        <v>5.0</v>
      </c>
      <c r="AS143" s="1">
        <v>4.0</v>
      </c>
      <c r="AT143" s="1">
        <v>7.0</v>
      </c>
      <c r="AU143" s="1">
        <v>10.0</v>
      </c>
      <c r="AV143" s="1" t="s">
        <v>286</v>
      </c>
      <c r="AW143" s="1">
        <v>735.0</v>
      </c>
      <c r="AY143" s="1">
        <v>104370.0</v>
      </c>
    </row>
    <row r="144" ht="15.75" customHeight="1">
      <c r="A144" s="2" t="s">
        <v>305</v>
      </c>
      <c r="B144" s="1" t="str">
        <f>IFERROR(__xludf.DUMMYFUNCTION("""COMPUTED_VALUE"""),"JTTTT")</f>
        <v>JTTTT</v>
      </c>
      <c r="C144" s="1">
        <f>IFERROR(__xludf.DUMMYFUNCTION("""COMPUTED_VALUE"""),299.0)</f>
        <v>299</v>
      </c>
      <c r="D144" s="1" t="s">
        <v>22</v>
      </c>
      <c r="E144" s="1" t="s">
        <v>45</v>
      </c>
      <c r="F144" s="1" t="s">
        <v>45</v>
      </c>
      <c r="G144" s="1" t="s">
        <v>45</v>
      </c>
      <c r="H144" s="1" t="s">
        <v>45</v>
      </c>
      <c r="M144" s="1">
        <v>11.0</v>
      </c>
      <c r="N144" s="1">
        <v>10.0</v>
      </c>
      <c r="O144" s="1">
        <v>10.0</v>
      </c>
      <c r="P144" s="1">
        <v>10.0</v>
      </c>
      <c r="Q144" s="1">
        <v>10.0</v>
      </c>
      <c r="S144" s="1" t="str">
        <f>IFERROR(__xludf.DUMMYFUNCTION("UNIQUE(D144:H144, TRUE)"),"J")</f>
        <v>J</v>
      </c>
      <c r="T144" s="1" t="str">
        <f>IFERROR(__xludf.DUMMYFUNCTION("""COMPUTED_VALUE"""),"T")</f>
        <v>T</v>
      </c>
      <c r="Y144" s="1">
        <f t="shared" si="2"/>
        <v>1</v>
      </c>
      <c r="Z144" s="1">
        <f t="shared" ref="Z144:AC144" si="144">IF($Y144&lt;&gt;"",COUNTIF($D144:$H144, "=" &amp; T144),"")</f>
        <v>4</v>
      </c>
      <c r="AA144" s="1">
        <f t="shared" si="144"/>
        <v>0</v>
      </c>
      <c r="AB144" s="1">
        <f t="shared" si="144"/>
        <v>0</v>
      </c>
      <c r="AC144" s="1">
        <f t="shared" si="144"/>
        <v>0</v>
      </c>
      <c r="AE144" s="1">
        <f>IFERROR(__xludf.DUMMYFUNCTION("IFERROR(TRANSPOSE(SORT(TRANSPOSE(FILTER(Y144:AC144, Y144:AC144&lt;&gt;0)),1, FALSE)))"),4.0)</f>
        <v>4</v>
      </c>
      <c r="AF144" s="1">
        <f>IFERROR(__xludf.DUMMYFUNCTION("""COMPUTED_VALUE"""),1.0)</f>
        <v>1</v>
      </c>
      <c r="AK144" s="1">
        <v>143.0</v>
      </c>
      <c r="AL144" s="1">
        <v>1.0</v>
      </c>
      <c r="AM144" s="1">
        <v>1.0</v>
      </c>
      <c r="AN144" s="1">
        <v>1.0</v>
      </c>
      <c r="AO144" s="1">
        <v>1.0</v>
      </c>
      <c r="AP144" s="1">
        <v>1.0</v>
      </c>
      <c r="AQ144" s="1">
        <v>11.0</v>
      </c>
      <c r="AR144" s="1">
        <v>6.0</v>
      </c>
      <c r="AS144" s="1">
        <v>5.0</v>
      </c>
      <c r="AT144" s="1">
        <v>7.0</v>
      </c>
      <c r="AU144" s="1">
        <v>9.0</v>
      </c>
      <c r="AV144" s="1" t="s">
        <v>288</v>
      </c>
      <c r="AW144" s="1">
        <v>462.0</v>
      </c>
      <c r="AY144" s="1">
        <v>66066.0</v>
      </c>
    </row>
    <row r="145" ht="15.75" customHeight="1">
      <c r="A145" s="2" t="s">
        <v>307</v>
      </c>
      <c r="B145" s="1" t="str">
        <f>IFERROR(__xludf.DUMMYFUNCTION("""COMPUTED_VALUE"""),"4499J")</f>
        <v>4499J</v>
      </c>
      <c r="C145" s="1">
        <f>IFERROR(__xludf.DUMMYFUNCTION("""COMPUTED_VALUE"""),714.0)</f>
        <v>714</v>
      </c>
      <c r="D145" s="1" t="s">
        <v>21</v>
      </c>
      <c r="E145" s="1" t="s">
        <v>21</v>
      </c>
      <c r="F145" s="1" t="s">
        <v>23</v>
      </c>
      <c r="G145" s="1" t="s">
        <v>23</v>
      </c>
      <c r="H145" s="1" t="s">
        <v>22</v>
      </c>
      <c r="M145" s="1">
        <v>4.0</v>
      </c>
      <c r="N145" s="1">
        <v>4.0</v>
      </c>
      <c r="O145" s="1">
        <v>9.0</v>
      </c>
      <c r="P145" s="1">
        <v>9.0</v>
      </c>
      <c r="Q145" s="1">
        <v>11.0</v>
      </c>
      <c r="S145" s="1" t="str">
        <f>IFERROR(__xludf.DUMMYFUNCTION("UNIQUE(D145:H145, TRUE)"),"4")</f>
        <v>4</v>
      </c>
      <c r="T145" s="1" t="str">
        <f>IFERROR(__xludf.DUMMYFUNCTION("""COMPUTED_VALUE"""),"9")</f>
        <v>9</v>
      </c>
      <c r="U145" s="1" t="str">
        <f>IFERROR(__xludf.DUMMYFUNCTION("""COMPUTED_VALUE"""),"J")</f>
        <v>J</v>
      </c>
      <c r="Y145" s="1">
        <f t="shared" si="2"/>
        <v>2</v>
      </c>
      <c r="Z145" s="1">
        <f t="shared" ref="Z145:AC145" si="145">IF($Y145&lt;&gt;"",COUNTIF($D145:$H145, "=" &amp; T145),"")</f>
        <v>2</v>
      </c>
      <c r="AA145" s="1">
        <f t="shared" si="145"/>
        <v>1</v>
      </c>
      <c r="AB145" s="1">
        <f t="shared" si="145"/>
        <v>0</v>
      </c>
      <c r="AC145" s="1">
        <f t="shared" si="145"/>
        <v>0</v>
      </c>
      <c r="AE145" s="1">
        <f>IFERROR(__xludf.DUMMYFUNCTION("IFERROR(TRANSPOSE(SORT(TRANSPOSE(FILTER(Y145:AC145, Y145:AC145&lt;&gt;0)),1, FALSE)))"),2.0)</f>
        <v>2</v>
      </c>
      <c r="AF145" s="1">
        <f>IFERROR(__xludf.DUMMYFUNCTION("""COMPUTED_VALUE"""),2.0)</f>
        <v>2</v>
      </c>
      <c r="AG145" s="1">
        <f>IFERROR(__xludf.DUMMYFUNCTION("""COMPUTED_VALUE"""),1.0)</f>
        <v>1</v>
      </c>
      <c r="AK145" s="1">
        <v>144.0</v>
      </c>
      <c r="AL145" s="1">
        <v>1.0</v>
      </c>
      <c r="AM145" s="1">
        <v>1.0</v>
      </c>
      <c r="AN145" s="1">
        <v>1.0</v>
      </c>
      <c r="AO145" s="1">
        <v>1.0</v>
      </c>
      <c r="AP145" s="1">
        <v>1.0</v>
      </c>
      <c r="AQ145" s="1">
        <v>11.0</v>
      </c>
      <c r="AR145" s="1">
        <v>7.0</v>
      </c>
      <c r="AS145" s="1">
        <v>9.0</v>
      </c>
      <c r="AT145" s="1">
        <v>5.0</v>
      </c>
      <c r="AU145" s="1">
        <v>14.0</v>
      </c>
      <c r="AV145" s="1" t="s">
        <v>290</v>
      </c>
      <c r="AW145" s="1">
        <v>85.0</v>
      </c>
      <c r="AY145" s="1">
        <v>12240.0</v>
      </c>
    </row>
    <row r="146" ht="15.75" customHeight="1">
      <c r="A146" s="2" t="s">
        <v>309</v>
      </c>
      <c r="B146" s="1" t="str">
        <f>IFERROR(__xludf.DUMMYFUNCTION("""COMPUTED_VALUE"""),"6QQ76")</f>
        <v>6QQ76</v>
      </c>
      <c r="C146" s="1">
        <f>IFERROR(__xludf.DUMMYFUNCTION("""COMPUTED_VALUE"""),435.0)</f>
        <v>435</v>
      </c>
      <c r="D146" s="1" t="s">
        <v>40</v>
      </c>
      <c r="E146" s="1" t="s">
        <v>20</v>
      </c>
      <c r="F146" s="1" t="s">
        <v>20</v>
      </c>
      <c r="G146" s="1" t="s">
        <v>28</v>
      </c>
      <c r="H146" s="1" t="s">
        <v>40</v>
      </c>
      <c r="M146" s="1">
        <v>6.0</v>
      </c>
      <c r="N146" s="1">
        <v>12.0</v>
      </c>
      <c r="O146" s="1">
        <v>12.0</v>
      </c>
      <c r="P146" s="1">
        <v>7.0</v>
      </c>
      <c r="Q146" s="1">
        <v>6.0</v>
      </c>
      <c r="S146" s="1" t="str">
        <f>IFERROR(__xludf.DUMMYFUNCTION("UNIQUE(D146:H146, TRUE)"),"6")</f>
        <v>6</v>
      </c>
      <c r="T146" s="1" t="str">
        <f>IFERROR(__xludf.DUMMYFUNCTION("""COMPUTED_VALUE"""),"Q")</f>
        <v>Q</v>
      </c>
      <c r="U146" s="1" t="str">
        <f>IFERROR(__xludf.DUMMYFUNCTION("""COMPUTED_VALUE"""),"7")</f>
        <v>7</v>
      </c>
      <c r="Y146" s="1">
        <f t="shared" si="2"/>
        <v>2</v>
      </c>
      <c r="Z146" s="1">
        <f t="shared" ref="Z146:AC146" si="146">IF($Y146&lt;&gt;"",COUNTIF($D146:$H146, "=" &amp; T146),"")</f>
        <v>2</v>
      </c>
      <c r="AA146" s="1">
        <f t="shared" si="146"/>
        <v>1</v>
      </c>
      <c r="AB146" s="1">
        <f t="shared" si="146"/>
        <v>0</v>
      </c>
      <c r="AC146" s="1">
        <f t="shared" si="146"/>
        <v>0</v>
      </c>
      <c r="AE146" s="1">
        <f>IFERROR(__xludf.DUMMYFUNCTION("IFERROR(TRANSPOSE(SORT(TRANSPOSE(FILTER(Y146:AC146, Y146:AC146&lt;&gt;0)),1, FALSE)))"),2.0)</f>
        <v>2</v>
      </c>
      <c r="AF146" s="1">
        <f>IFERROR(__xludf.DUMMYFUNCTION("""COMPUTED_VALUE"""),2.0)</f>
        <v>2</v>
      </c>
      <c r="AG146" s="1">
        <f>IFERROR(__xludf.DUMMYFUNCTION("""COMPUTED_VALUE"""),1.0)</f>
        <v>1</v>
      </c>
      <c r="AK146" s="1">
        <v>145.0</v>
      </c>
      <c r="AL146" s="1">
        <v>1.0</v>
      </c>
      <c r="AM146" s="1">
        <v>1.0</v>
      </c>
      <c r="AN146" s="1">
        <v>1.0</v>
      </c>
      <c r="AO146" s="1">
        <v>1.0</v>
      </c>
      <c r="AP146" s="1">
        <v>1.0</v>
      </c>
      <c r="AQ146" s="1">
        <v>11.0</v>
      </c>
      <c r="AR146" s="1">
        <v>8.0</v>
      </c>
      <c r="AS146" s="1">
        <v>9.0</v>
      </c>
      <c r="AT146" s="1">
        <v>12.0</v>
      </c>
      <c r="AU146" s="1">
        <v>5.0</v>
      </c>
      <c r="AV146" s="1" t="s">
        <v>292</v>
      </c>
      <c r="AW146" s="1">
        <v>181.0</v>
      </c>
      <c r="AY146" s="1">
        <v>26245.0</v>
      </c>
    </row>
    <row r="147" ht="15.75" customHeight="1">
      <c r="A147" s="2" t="s">
        <v>311</v>
      </c>
      <c r="B147" s="1" t="str">
        <f>IFERROR(__xludf.DUMMYFUNCTION("""COMPUTED_VALUE"""),"AJ979")</f>
        <v>AJ979</v>
      </c>
      <c r="C147" s="1">
        <f>IFERROR(__xludf.DUMMYFUNCTION("""COMPUTED_VALUE"""),897.0)</f>
        <v>897</v>
      </c>
      <c r="D147" s="1" t="s">
        <v>39</v>
      </c>
      <c r="E147" s="1" t="s">
        <v>22</v>
      </c>
      <c r="F147" s="1" t="s">
        <v>23</v>
      </c>
      <c r="G147" s="1" t="s">
        <v>28</v>
      </c>
      <c r="H147" s="1" t="s">
        <v>23</v>
      </c>
      <c r="M147" s="1">
        <v>14.0</v>
      </c>
      <c r="N147" s="1">
        <v>11.0</v>
      </c>
      <c r="O147" s="1">
        <v>9.0</v>
      </c>
      <c r="P147" s="1">
        <v>7.0</v>
      </c>
      <c r="Q147" s="1">
        <v>9.0</v>
      </c>
      <c r="S147" s="1" t="str">
        <f>IFERROR(__xludf.DUMMYFUNCTION("UNIQUE(D147:H147, TRUE)"),"A")</f>
        <v>A</v>
      </c>
      <c r="T147" s="1" t="str">
        <f>IFERROR(__xludf.DUMMYFUNCTION("""COMPUTED_VALUE"""),"J")</f>
        <v>J</v>
      </c>
      <c r="U147" s="1" t="str">
        <f>IFERROR(__xludf.DUMMYFUNCTION("""COMPUTED_VALUE"""),"9")</f>
        <v>9</v>
      </c>
      <c r="V147" s="1" t="str">
        <f>IFERROR(__xludf.DUMMYFUNCTION("""COMPUTED_VALUE"""),"7")</f>
        <v>7</v>
      </c>
      <c r="Y147" s="1">
        <f t="shared" si="2"/>
        <v>1</v>
      </c>
      <c r="Z147" s="1">
        <f t="shared" ref="Z147:AC147" si="147">IF($Y147&lt;&gt;"",COUNTIF($D147:$H147, "=" &amp; T147),"")</f>
        <v>1</v>
      </c>
      <c r="AA147" s="1">
        <f t="shared" si="147"/>
        <v>2</v>
      </c>
      <c r="AB147" s="1">
        <f t="shared" si="147"/>
        <v>1</v>
      </c>
      <c r="AC147" s="1">
        <f t="shared" si="147"/>
        <v>0</v>
      </c>
      <c r="AE147" s="1">
        <f>IFERROR(__xludf.DUMMYFUNCTION("IFERROR(TRANSPOSE(SORT(TRANSPOSE(FILTER(Y147:AC147, Y147:AC147&lt;&gt;0)),1, FALSE)))"),2.0)</f>
        <v>2</v>
      </c>
      <c r="AF147" s="1">
        <f>IFERROR(__xludf.DUMMYFUNCTION("""COMPUTED_VALUE"""),1.0)</f>
        <v>1</v>
      </c>
      <c r="AG147" s="1">
        <f>IFERROR(__xludf.DUMMYFUNCTION("""COMPUTED_VALUE"""),1.0)</f>
        <v>1</v>
      </c>
      <c r="AH147" s="1">
        <f>IFERROR(__xludf.DUMMYFUNCTION("""COMPUTED_VALUE"""),1.0)</f>
        <v>1</v>
      </c>
      <c r="AK147" s="1">
        <v>146.0</v>
      </c>
      <c r="AL147" s="1">
        <v>1.0</v>
      </c>
      <c r="AM147" s="1">
        <v>1.0</v>
      </c>
      <c r="AN147" s="1">
        <v>1.0</v>
      </c>
      <c r="AO147" s="1">
        <v>1.0</v>
      </c>
      <c r="AP147" s="1">
        <v>1.0</v>
      </c>
      <c r="AQ147" s="1">
        <v>11.0</v>
      </c>
      <c r="AR147" s="1">
        <v>9.0</v>
      </c>
      <c r="AS147" s="1">
        <v>13.0</v>
      </c>
      <c r="AT147" s="1">
        <v>4.0</v>
      </c>
      <c r="AU147" s="1">
        <v>10.0</v>
      </c>
      <c r="AV147" s="1" t="s">
        <v>294</v>
      </c>
      <c r="AW147" s="1">
        <v>497.0</v>
      </c>
      <c r="AY147" s="1">
        <v>72562.0</v>
      </c>
    </row>
    <row r="148" ht="15.75" customHeight="1">
      <c r="A148" s="2" t="s">
        <v>313</v>
      </c>
      <c r="B148" s="1" t="str">
        <f>IFERROR(__xludf.DUMMYFUNCTION("""COMPUTED_VALUE"""),"66KTK")</f>
        <v>66KTK</v>
      </c>
      <c r="C148" s="1">
        <f>IFERROR(__xludf.DUMMYFUNCTION("""COMPUTED_VALUE"""),594.0)</f>
        <v>594</v>
      </c>
      <c r="D148" s="1" t="s">
        <v>40</v>
      </c>
      <c r="E148" s="1" t="s">
        <v>40</v>
      </c>
      <c r="F148" s="1" t="s">
        <v>38</v>
      </c>
      <c r="G148" s="1" t="s">
        <v>45</v>
      </c>
      <c r="H148" s="1" t="s">
        <v>38</v>
      </c>
      <c r="M148" s="1">
        <v>6.0</v>
      </c>
      <c r="N148" s="1">
        <v>6.0</v>
      </c>
      <c r="O148" s="1">
        <v>13.0</v>
      </c>
      <c r="P148" s="1">
        <v>10.0</v>
      </c>
      <c r="Q148" s="1">
        <v>13.0</v>
      </c>
      <c r="S148" s="1" t="str">
        <f>IFERROR(__xludf.DUMMYFUNCTION("UNIQUE(D148:H148, TRUE)"),"6")</f>
        <v>6</v>
      </c>
      <c r="T148" s="1" t="str">
        <f>IFERROR(__xludf.DUMMYFUNCTION("""COMPUTED_VALUE"""),"K")</f>
        <v>K</v>
      </c>
      <c r="U148" s="1" t="str">
        <f>IFERROR(__xludf.DUMMYFUNCTION("""COMPUTED_VALUE"""),"T")</f>
        <v>T</v>
      </c>
      <c r="Y148" s="1">
        <f t="shared" si="2"/>
        <v>2</v>
      </c>
      <c r="Z148" s="1">
        <f t="shared" ref="Z148:AC148" si="148">IF($Y148&lt;&gt;"",COUNTIF($D148:$H148, "=" &amp; T148),"")</f>
        <v>2</v>
      </c>
      <c r="AA148" s="1">
        <f t="shared" si="148"/>
        <v>1</v>
      </c>
      <c r="AB148" s="1">
        <f t="shared" si="148"/>
        <v>0</v>
      </c>
      <c r="AC148" s="1">
        <f t="shared" si="148"/>
        <v>0</v>
      </c>
      <c r="AE148" s="1">
        <f>IFERROR(__xludf.DUMMYFUNCTION("IFERROR(TRANSPOSE(SORT(TRANSPOSE(FILTER(Y148:AC148, Y148:AC148&lt;&gt;0)),1, FALSE)))"),2.0)</f>
        <v>2</v>
      </c>
      <c r="AF148" s="1">
        <f>IFERROR(__xludf.DUMMYFUNCTION("""COMPUTED_VALUE"""),2.0)</f>
        <v>2</v>
      </c>
      <c r="AG148" s="1">
        <f>IFERROR(__xludf.DUMMYFUNCTION("""COMPUTED_VALUE"""),1.0)</f>
        <v>1</v>
      </c>
      <c r="AK148" s="1">
        <v>147.0</v>
      </c>
      <c r="AL148" s="1">
        <v>1.0</v>
      </c>
      <c r="AM148" s="1">
        <v>1.0</v>
      </c>
      <c r="AN148" s="1">
        <v>1.0</v>
      </c>
      <c r="AO148" s="1">
        <v>1.0</v>
      </c>
      <c r="AP148" s="1">
        <v>1.0</v>
      </c>
      <c r="AQ148" s="1">
        <v>11.0</v>
      </c>
      <c r="AR148" s="1">
        <v>10.0</v>
      </c>
      <c r="AS148" s="1">
        <v>7.0</v>
      </c>
      <c r="AT148" s="1">
        <v>3.0</v>
      </c>
      <c r="AU148" s="1">
        <v>2.0</v>
      </c>
      <c r="AV148" s="1" t="s">
        <v>296</v>
      </c>
      <c r="AW148" s="1">
        <v>347.0</v>
      </c>
      <c r="AY148" s="1">
        <v>51009.0</v>
      </c>
    </row>
    <row r="149" ht="15.75" customHeight="1">
      <c r="A149" s="2" t="s">
        <v>315</v>
      </c>
      <c r="B149" s="1" t="str">
        <f>IFERROR(__xludf.DUMMYFUNCTION("""COMPUTED_VALUE"""),"2AA84")</f>
        <v>2AA84</v>
      </c>
      <c r="C149" s="1">
        <f>IFERROR(__xludf.DUMMYFUNCTION("""COMPUTED_VALUE"""),178.0)</f>
        <v>178</v>
      </c>
      <c r="D149" s="1" t="s">
        <v>24</v>
      </c>
      <c r="E149" s="1" t="s">
        <v>39</v>
      </c>
      <c r="F149" s="1" t="s">
        <v>39</v>
      </c>
      <c r="G149" s="1" t="s">
        <v>30</v>
      </c>
      <c r="H149" s="1" t="s">
        <v>21</v>
      </c>
      <c r="M149" s="1">
        <v>2.0</v>
      </c>
      <c r="N149" s="1">
        <v>14.0</v>
      </c>
      <c r="O149" s="1">
        <v>14.0</v>
      </c>
      <c r="P149" s="1">
        <v>8.0</v>
      </c>
      <c r="Q149" s="1">
        <v>4.0</v>
      </c>
      <c r="S149" s="1" t="str">
        <f>IFERROR(__xludf.DUMMYFUNCTION("UNIQUE(D149:H149, TRUE)"),"2")</f>
        <v>2</v>
      </c>
      <c r="T149" s="1" t="str">
        <f>IFERROR(__xludf.DUMMYFUNCTION("""COMPUTED_VALUE"""),"A")</f>
        <v>A</v>
      </c>
      <c r="U149" s="1" t="str">
        <f>IFERROR(__xludf.DUMMYFUNCTION("""COMPUTED_VALUE"""),"8")</f>
        <v>8</v>
      </c>
      <c r="V149" s="1" t="str">
        <f>IFERROR(__xludf.DUMMYFUNCTION("""COMPUTED_VALUE"""),"4")</f>
        <v>4</v>
      </c>
      <c r="Y149" s="1">
        <f t="shared" si="2"/>
        <v>1</v>
      </c>
      <c r="Z149" s="1">
        <f t="shared" ref="Z149:AC149" si="149">IF($Y149&lt;&gt;"",COUNTIF($D149:$H149, "=" &amp; T149),"")</f>
        <v>2</v>
      </c>
      <c r="AA149" s="1">
        <f t="shared" si="149"/>
        <v>1</v>
      </c>
      <c r="AB149" s="1">
        <f t="shared" si="149"/>
        <v>1</v>
      </c>
      <c r="AC149" s="1">
        <f t="shared" si="149"/>
        <v>0</v>
      </c>
      <c r="AE149" s="1">
        <f>IFERROR(__xludf.DUMMYFUNCTION("IFERROR(TRANSPOSE(SORT(TRANSPOSE(FILTER(Y149:AC149, Y149:AC149&lt;&gt;0)),1, FALSE)))"),2.0)</f>
        <v>2</v>
      </c>
      <c r="AF149" s="1">
        <f>IFERROR(__xludf.DUMMYFUNCTION("""COMPUTED_VALUE"""),1.0)</f>
        <v>1</v>
      </c>
      <c r="AG149" s="1">
        <f>IFERROR(__xludf.DUMMYFUNCTION("""COMPUTED_VALUE"""),1.0)</f>
        <v>1</v>
      </c>
      <c r="AH149" s="1">
        <f>IFERROR(__xludf.DUMMYFUNCTION("""COMPUTED_VALUE"""),1.0)</f>
        <v>1</v>
      </c>
      <c r="AK149" s="1">
        <v>148.0</v>
      </c>
      <c r="AL149" s="1">
        <v>1.0</v>
      </c>
      <c r="AM149" s="1">
        <v>1.0</v>
      </c>
      <c r="AN149" s="1">
        <v>1.0</v>
      </c>
      <c r="AO149" s="1">
        <v>1.0</v>
      </c>
      <c r="AP149" s="1">
        <v>1.0</v>
      </c>
      <c r="AQ149" s="1">
        <v>11.0</v>
      </c>
      <c r="AR149" s="1">
        <v>10.0</v>
      </c>
      <c r="AS149" s="1">
        <v>14.0</v>
      </c>
      <c r="AT149" s="1">
        <v>2.0</v>
      </c>
      <c r="AU149" s="1">
        <v>3.0</v>
      </c>
      <c r="AV149" s="1" t="s">
        <v>298</v>
      </c>
      <c r="AW149" s="1">
        <v>477.0</v>
      </c>
      <c r="AY149" s="1">
        <v>70596.0</v>
      </c>
    </row>
    <row r="150" ht="15.75" customHeight="1">
      <c r="A150" s="2" t="s">
        <v>317</v>
      </c>
      <c r="B150" s="1" t="str">
        <f>IFERROR(__xludf.DUMMYFUNCTION("""COMPUTED_VALUE"""),"8858K")</f>
        <v>8858K</v>
      </c>
      <c r="C150" s="1">
        <f>IFERROR(__xludf.DUMMYFUNCTION("""COMPUTED_VALUE"""),533.0)</f>
        <v>533</v>
      </c>
      <c r="D150" s="1" t="s">
        <v>30</v>
      </c>
      <c r="E150" s="1" t="s">
        <v>30</v>
      </c>
      <c r="F150" s="1" t="s">
        <v>29</v>
      </c>
      <c r="G150" s="1" t="s">
        <v>30</v>
      </c>
      <c r="H150" s="1" t="s">
        <v>38</v>
      </c>
      <c r="M150" s="1">
        <v>8.0</v>
      </c>
      <c r="N150" s="1">
        <v>8.0</v>
      </c>
      <c r="O150" s="1">
        <v>5.0</v>
      </c>
      <c r="P150" s="1">
        <v>8.0</v>
      </c>
      <c r="Q150" s="1">
        <v>13.0</v>
      </c>
      <c r="S150" s="1" t="str">
        <f>IFERROR(__xludf.DUMMYFUNCTION("UNIQUE(D150:H150, TRUE)"),"8")</f>
        <v>8</v>
      </c>
      <c r="T150" s="1" t="str">
        <f>IFERROR(__xludf.DUMMYFUNCTION("""COMPUTED_VALUE"""),"5")</f>
        <v>5</v>
      </c>
      <c r="U150" s="1" t="str">
        <f>IFERROR(__xludf.DUMMYFUNCTION("""COMPUTED_VALUE"""),"K")</f>
        <v>K</v>
      </c>
      <c r="Y150" s="1">
        <f t="shared" si="2"/>
        <v>3</v>
      </c>
      <c r="Z150" s="1">
        <f t="shared" ref="Z150:AC150" si="150">IF($Y150&lt;&gt;"",COUNTIF($D150:$H150, "=" &amp; T150),"")</f>
        <v>1</v>
      </c>
      <c r="AA150" s="1">
        <f t="shared" si="150"/>
        <v>1</v>
      </c>
      <c r="AB150" s="1">
        <f t="shared" si="150"/>
        <v>0</v>
      </c>
      <c r="AC150" s="1">
        <f t="shared" si="150"/>
        <v>0</v>
      </c>
      <c r="AE150" s="1">
        <f>IFERROR(__xludf.DUMMYFUNCTION("IFERROR(TRANSPOSE(SORT(TRANSPOSE(FILTER(Y150:AC150, Y150:AC150&lt;&gt;0)),1, FALSE)))"),3.0)</f>
        <v>3</v>
      </c>
      <c r="AF150" s="1">
        <f>IFERROR(__xludf.DUMMYFUNCTION("""COMPUTED_VALUE"""),1.0)</f>
        <v>1</v>
      </c>
      <c r="AG150" s="1">
        <f>IFERROR(__xludf.DUMMYFUNCTION("""COMPUTED_VALUE"""),1.0)</f>
        <v>1</v>
      </c>
      <c r="AK150" s="1">
        <v>149.0</v>
      </c>
      <c r="AL150" s="1">
        <v>1.0</v>
      </c>
      <c r="AM150" s="1">
        <v>1.0</v>
      </c>
      <c r="AN150" s="1">
        <v>1.0</v>
      </c>
      <c r="AO150" s="1">
        <v>1.0</v>
      </c>
      <c r="AP150" s="1">
        <v>1.0</v>
      </c>
      <c r="AQ150" s="1">
        <v>11.0</v>
      </c>
      <c r="AR150" s="1">
        <v>12.0</v>
      </c>
      <c r="AS150" s="1">
        <v>5.0</v>
      </c>
      <c r="AT150" s="1">
        <v>13.0</v>
      </c>
      <c r="AU150" s="1">
        <v>6.0</v>
      </c>
      <c r="AV150" s="1" t="s">
        <v>300</v>
      </c>
      <c r="AW150" s="1">
        <v>608.0</v>
      </c>
      <c r="AY150" s="1">
        <v>90592.0</v>
      </c>
    </row>
    <row r="151" ht="15.75" customHeight="1">
      <c r="A151" s="2" t="s">
        <v>318</v>
      </c>
      <c r="B151" s="1" t="str">
        <f>IFERROR(__xludf.DUMMYFUNCTION("""COMPUTED_VALUE"""),"KKKKJ")</f>
        <v>KKKKJ</v>
      </c>
      <c r="C151" s="1">
        <f>IFERROR(__xludf.DUMMYFUNCTION("""COMPUTED_VALUE"""),689.0)</f>
        <v>689</v>
      </c>
      <c r="D151" s="1" t="s">
        <v>38</v>
      </c>
      <c r="E151" s="1" t="s">
        <v>38</v>
      </c>
      <c r="F151" s="1" t="s">
        <v>38</v>
      </c>
      <c r="G151" s="1" t="s">
        <v>38</v>
      </c>
      <c r="H151" s="1" t="s">
        <v>22</v>
      </c>
      <c r="M151" s="1">
        <v>13.0</v>
      </c>
      <c r="N151" s="1">
        <v>13.0</v>
      </c>
      <c r="O151" s="1">
        <v>13.0</v>
      </c>
      <c r="P151" s="1">
        <v>13.0</v>
      </c>
      <c r="Q151" s="1">
        <v>11.0</v>
      </c>
      <c r="S151" s="1" t="str">
        <f>IFERROR(__xludf.DUMMYFUNCTION("UNIQUE(D151:H151, TRUE)"),"K")</f>
        <v>K</v>
      </c>
      <c r="T151" s="1" t="str">
        <f>IFERROR(__xludf.DUMMYFUNCTION("""COMPUTED_VALUE"""),"J")</f>
        <v>J</v>
      </c>
      <c r="Y151" s="1">
        <f t="shared" si="2"/>
        <v>4</v>
      </c>
      <c r="Z151" s="1">
        <f t="shared" ref="Z151:AC151" si="151">IF($Y151&lt;&gt;"",COUNTIF($D151:$H151, "=" &amp; T151),"")</f>
        <v>1</v>
      </c>
      <c r="AA151" s="1">
        <f t="shared" si="151"/>
        <v>0</v>
      </c>
      <c r="AB151" s="1">
        <f t="shared" si="151"/>
        <v>0</v>
      </c>
      <c r="AC151" s="1">
        <f t="shared" si="151"/>
        <v>0</v>
      </c>
      <c r="AE151" s="1">
        <f>IFERROR(__xludf.DUMMYFUNCTION("IFERROR(TRANSPOSE(SORT(TRANSPOSE(FILTER(Y151:AC151, Y151:AC151&lt;&gt;0)),1, FALSE)))"),4.0)</f>
        <v>4</v>
      </c>
      <c r="AF151" s="1">
        <f>IFERROR(__xludf.DUMMYFUNCTION("""COMPUTED_VALUE"""),1.0)</f>
        <v>1</v>
      </c>
      <c r="AK151" s="1">
        <v>150.0</v>
      </c>
      <c r="AL151" s="1">
        <v>1.0</v>
      </c>
      <c r="AM151" s="1">
        <v>1.0</v>
      </c>
      <c r="AN151" s="1">
        <v>1.0</v>
      </c>
      <c r="AO151" s="1">
        <v>1.0</v>
      </c>
      <c r="AP151" s="1">
        <v>1.0</v>
      </c>
      <c r="AQ151" s="1">
        <v>11.0</v>
      </c>
      <c r="AR151" s="1">
        <v>12.0</v>
      </c>
      <c r="AS151" s="1">
        <v>13.0</v>
      </c>
      <c r="AT151" s="1">
        <v>6.0</v>
      </c>
      <c r="AU151" s="1">
        <v>10.0</v>
      </c>
      <c r="AV151" s="1" t="s">
        <v>302</v>
      </c>
      <c r="AW151" s="1">
        <v>106.0</v>
      </c>
      <c r="AY151" s="1">
        <v>15900.0</v>
      </c>
    </row>
    <row r="152" ht="15.75" customHeight="1">
      <c r="A152" s="2" t="s">
        <v>319</v>
      </c>
      <c r="B152" s="1">
        <f>IFERROR(__xludf.DUMMYFUNCTION("""COMPUTED_VALUE"""),99393.0)</f>
        <v>99393</v>
      </c>
      <c r="C152" s="1">
        <f>IFERROR(__xludf.DUMMYFUNCTION("""COMPUTED_VALUE"""),906.0)</f>
        <v>906</v>
      </c>
      <c r="D152" s="1" t="s">
        <v>23</v>
      </c>
      <c r="E152" s="1" t="s">
        <v>23</v>
      </c>
      <c r="F152" s="1" t="s">
        <v>31</v>
      </c>
      <c r="G152" s="1" t="s">
        <v>23</v>
      </c>
      <c r="H152" s="1" t="s">
        <v>31</v>
      </c>
      <c r="M152" s="1">
        <v>9.0</v>
      </c>
      <c r="N152" s="1">
        <v>9.0</v>
      </c>
      <c r="O152" s="1">
        <v>3.0</v>
      </c>
      <c r="P152" s="1">
        <v>9.0</v>
      </c>
      <c r="Q152" s="1">
        <v>3.0</v>
      </c>
      <c r="S152" s="1" t="str">
        <f>IFERROR(__xludf.DUMMYFUNCTION("UNIQUE(D152:H152, TRUE)"),"9")</f>
        <v>9</v>
      </c>
      <c r="T152" s="1" t="str">
        <f>IFERROR(__xludf.DUMMYFUNCTION("""COMPUTED_VALUE"""),"3")</f>
        <v>3</v>
      </c>
      <c r="Y152" s="1">
        <f t="shared" si="2"/>
        <v>3</v>
      </c>
      <c r="Z152" s="1">
        <f t="shared" ref="Z152:AC152" si="152">IF($Y152&lt;&gt;"",COUNTIF($D152:$H152, "=" &amp; T152),"")</f>
        <v>2</v>
      </c>
      <c r="AA152" s="1">
        <f t="shared" si="152"/>
        <v>0</v>
      </c>
      <c r="AB152" s="1">
        <f t="shared" si="152"/>
        <v>0</v>
      </c>
      <c r="AC152" s="1">
        <f t="shared" si="152"/>
        <v>0</v>
      </c>
      <c r="AE152" s="1">
        <f>IFERROR(__xludf.DUMMYFUNCTION("IFERROR(TRANSPOSE(SORT(TRANSPOSE(FILTER(Y152:AC152, Y152:AC152&lt;&gt;0)),1, FALSE)))"),3.0)</f>
        <v>3</v>
      </c>
      <c r="AF152" s="1">
        <f>IFERROR(__xludf.DUMMYFUNCTION("""COMPUTED_VALUE"""),2.0)</f>
        <v>2</v>
      </c>
      <c r="AK152" s="1">
        <v>151.0</v>
      </c>
      <c r="AL152" s="1">
        <v>1.0</v>
      </c>
      <c r="AM152" s="1">
        <v>1.0</v>
      </c>
      <c r="AN152" s="1">
        <v>1.0</v>
      </c>
      <c r="AO152" s="1">
        <v>1.0</v>
      </c>
      <c r="AP152" s="1">
        <v>1.0</v>
      </c>
      <c r="AQ152" s="1">
        <v>11.0</v>
      </c>
      <c r="AR152" s="1">
        <v>13.0</v>
      </c>
      <c r="AS152" s="1">
        <v>6.0</v>
      </c>
      <c r="AT152" s="1">
        <v>9.0</v>
      </c>
      <c r="AU152" s="1">
        <v>5.0</v>
      </c>
      <c r="AV152" s="1" t="s">
        <v>304</v>
      </c>
      <c r="AW152" s="1">
        <v>973.0</v>
      </c>
      <c r="AY152" s="1">
        <v>146923.0</v>
      </c>
    </row>
    <row r="153" ht="15.75" customHeight="1">
      <c r="A153" s="2" t="s">
        <v>321</v>
      </c>
      <c r="B153" s="1" t="str">
        <f>IFERROR(__xludf.DUMMYFUNCTION("""COMPUTED_VALUE"""),"2A777")</f>
        <v>2A777</v>
      </c>
      <c r="C153" s="1">
        <f>IFERROR(__xludf.DUMMYFUNCTION("""COMPUTED_VALUE"""),711.0)</f>
        <v>711</v>
      </c>
      <c r="D153" s="1" t="s">
        <v>24</v>
      </c>
      <c r="E153" s="1" t="s">
        <v>39</v>
      </c>
      <c r="F153" s="1" t="s">
        <v>28</v>
      </c>
      <c r="G153" s="1" t="s">
        <v>28</v>
      </c>
      <c r="H153" s="1" t="s">
        <v>28</v>
      </c>
      <c r="M153" s="1">
        <v>2.0</v>
      </c>
      <c r="N153" s="1">
        <v>14.0</v>
      </c>
      <c r="O153" s="1">
        <v>7.0</v>
      </c>
      <c r="P153" s="1">
        <v>7.0</v>
      </c>
      <c r="Q153" s="1">
        <v>7.0</v>
      </c>
      <c r="S153" s="1" t="str">
        <f>IFERROR(__xludf.DUMMYFUNCTION("UNIQUE(D153:H153, TRUE)"),"2")</f>
        <v>2</v>
      </c>
      <c r="T153" s="1" t="str">
        <f>IFERROR(__xludf.DUMMYFUNCTION("""COMPUTED_VALUE"""),"A")</f>
        <v>A</v>
      </c>
      <c r="U153" s="1" t="str">
        <f>IFERROR(__xludf.DUMMYFUNCTION("""COMPUTED_VALUE"""),"7")</f>
        <v>7</v>
      </c>
      <c r="Y153" s="1">
        <f t="shared" si="2"/>
        <v>1</v>
      </c>
      <c r="Z153" s="1">
        <f t="shared" ref="Z153:AC153" si="153">IF($Y153&lt;&gt;"",COUNTIF($D153:$H153, "=" &amp; T153),"")</f>
        <v>1</v>
      </c>
      <c r="AA153" s="1">
        <f t="shared" si="153"/>
        <v>3</v>
      </c>
      <c r="AB153" s="1">
        <f t="shared" si="153"/>
        <v>0</v>
      </c>
      <c r="AC153" s="1">
        <f t="shared" si="153"/>
        <v>0</v>
      </c>
      <c r="AE153" s="1">
        <f>IFERROR(__xludf.DUMMYFUNCTION("IFERROR(TRANSPOSE(SORT(TRANSPOSE(FILTER(Y153:AC153, Y153:AC153&lt;&gt;0)),1, FALSE)))"),3.0)</f>
        <v>3</v>
      </c>
      <c r="AF153" s="1">
        <f>IFERROR(__xludf.DUMMYFUNCTION("""COMPUTED_VALUE"""),1.0)</f>
        <v>1</v>
      </c>
      <c r="AG153" s="1">
        <f>IFERROR(__xludf.DUMMYFUNCTION("""COMPUTED_VALUE"""),1.0)</f>
        <v>1</v>
      </c>
      <c r="AK153" s="1">
        <v>152.0</v>
      </c>
      <c r="AL153" s="1">
        <v>1.0</v>
      </c>
      <c r="AM153" s="1">
        <v>1.0</v>
      </c>
      <c r="AN153" s="1">
        <v>1.0</v>
      </c>
      <c r="AO153" s="1">
        <v>1.0</v>
      </c>
      <c r="AP153" s="1">
        <v>1.0</v>
      </c>
      <c r="AQ153" s="1">
        <v>11.0</v>
      </c>
      <c r="AR153" s="1">
        <v>14.0</v>
      </c>
      <c r="AS153" s="1">
        <v>2.0</v>
      </c>
      <c r="AT153" s="1">
        <v>5.0</v>
      </c>
      <c r="AU153" s="1">
        <v>4.0</v>
      </c>
      <c r="AV153" s="1" t="s">
        <v>306</v>
      </c>
      <c r="AW153" s="1">
        <v>151.0</v>
      </c>
      <c r="AY153" s="1">
        <v>22952.0</v>
      </c>
    </row>
    <row r="154" ht="15.75" customHeight="1">
      <c r="A154" s="2" t="s">
        <v>323</v>
      </c>
      <c r="B154" s="1" t="str">
        <f>IFERROR(__xludf.DUMMYFUNCTION("""COMPUTED_VALUE"""),"33Q78")</f>
        <v>33Q78</v>
      </c>
      <c r="C154" s="1">
        <f>IFERROR(__xludf.DUMMYFUNCTION("""COMPUTED_VALUE"""),540.0)</f>
        <v>540</v>
      </c>
      <c r="D154" s="1" t="s">
        <v>31</v>
      </c>
      <c r="E154" s="1" t="s">
        <v>31</v>
      </c>
      <c r="F154" s="1" t="s">
        <v>20</v>
      </c>
      <c r="G154" s="1" t="s">
        <v>28</v>
      </c>
      <c r="H154" s="1" t="s">
        <v>30</v>
      </c>
      <c r="M154" s="1">
        <v>3.0</v>
      </c>
      <c r="N154" s="1">
        <v>3.0</v>
      </c>
      <c r="O154" s="1">
        <v>12.0</v>
      </c>
      <c r="P154" s="1">
        <v>7.0</v>
      </c>
      <c r="Q154" s="1">
        <v>8.0</v>
      </c>
      <c r="S154" s="1" t="str">
        <f>IFERROR(__xludf.DUMMYFUNCTION("UNIQUE(D154:H154, TRUE)"),"3")</f>
        <v>3</v>
      </c>
      <c r="T154" s="1" t="str">
        <f>IFERROR(__xludf.DUMMYFUNCTION("""COMPUTED_VALUE"""),"Q")</f>
        <v>Q</v>
      </c>
      <c r="U154" s="1" t="str">
        <f>IFERROR(__xludf.DUMMYFUNCTION("""COMPUTED_VALUE"""),"7")</f>
        <v>7</v>
      </c>
      <c r="V154" s="1" t="str">
        <f>IFERROR(__xludf.DUMMYFUNCTION("""COMPUTED_VALUE"""),"8")</f>
        <v>8</v>
      </c>
      <c r="Y154" s="1">
        <f t="shared" si="2"/>
        <v>2</v>
      </c>
      <c r="Z154" s="1">
        <f t="shared" ref="Z154:AC154" si="154">IF($Y154&lt;&gt;"",COUNTIF($D154:$H154, "=" &amp; T154),"")</f>
        <v>1</v>
      </c>
      <c r="AA154" s="1">
        <f t="shared" si="154"/>
        <v>1</v>
      </c>
      <c r="AB154" s="1">
        <f t="shared" si="154"/>
        <v>1</v>
      </c>
      <c r="AC154" s="1">
        <f t="shared" si="154"/>
        <v>0</v>
      </c>
      <c r="AE154" s="1">
        <f>IFERROR(__xludf.DUMMYFUNCTION("IFERROR(TRANSPOSE(SORT(TRANSPOSE(FILTER(Y154:AC154, Y154:AC154&lt;&gt;0)),1, FALSE)))"),2.0)</f>
        <v>2</v>
      </c>
      <c r="AF154" s="1">
        <f>IFERROR(__xludf.DUMMYFUNCTION("""COMPUTED_VALUE"""),1.0)</f>
        <v>1</v>
      </c>
      <c r="AG154" s="1">
        <f>IFERROR(__xludf.DUMMYFUNCTION("""COMPUTED_VALUE"""),1.0)</f>
        <v>1</v>
      </c>
      <c r="AH154" s="1">
        <f>IFERROR(__xludf.DUMMYFUNCTION("""COMPUTED_VALUE"""),1.0)</f>
        <v>1</v>
      </c>
      <c r="AK154" s="1">
        <v>153.0</v>
      </c>
      <c r="AL154" s="1">
        <v>1.0</v>
      </c>
      <c r="AM154" s="1">
        <v>1.0</v>
      </c>
      <c r="AN154" s="1">
        <v>1.0</v>
      </c>
      <c r="AO154" s="1">
        <v>1.0</v>
      </c>
      <c r="AP154" s="1">
        <v>1.0</v>
      </c>
      <c r="AQ154" s="1">
        <v>11.0</v>
      </c>
      <c r="AR154" s="1">
        <v>14.0</v>
      </c>
      <c r="AS154" s="1">
        <v>3.0</v>
      </c>
      <c r="AT154" s="1">
        <v>7.0</v>
      </c>
      <c r="AU154" s="1">
        <v>6.0</v>
      </c>
      <c r="AV154" s="1" t="s">
        <v>308</v>
      </c>
      <c r="AW154" s="1">
        <v>905.0</v>
      </c>
      <c r="AY154" s="1">
        <v>138465.0</v>
      </c>
    </row>
    <row r="155" ht="15.75" customHeight="1">
      <c r="A155" s="2" t="s">
        <v>324</v>
      </c>
      <c r="B155" s="1">
        <f>IFERROR(__xludf.DUMMYFUNCTION("""COMPUTED_VALUE"""),55566.0)</f>
        <v>55566</v>
      </c>
      <c r="C155" s="1">
        <f>IFERROR(__xludf.DUMMYFUNCTION("""COMPUTED_VALUE"""),364.0)</f>
        <v>364</v>
      </c>
      <c r="D155" s="1" t="s">
        <v>29</v>
      </c>
      <c r="E155" s="1" t="s">
        <v>29</v>
      </c>
      <c r="F155" s="1" t="s">
        <v>29</v>
      </c>
      <c r="G155" s="1" t="s">
        <v>40</v>
      </c>
      <c r="H155" s="1" t="s">
        <v>40</v>
      </c>
      <c r="M155" s="1">
        <v>5.0</v>
      </c>
      <c r="N155" s="1">
        <v>5.0</v>
      </c>
      <c r="O155" s="1">
        <v>5.0</v>
      </c>
      <c r="P155" s="1">
        <v>6.0</v>
      </c>
      <c r="Q155" s="1">
        <v>6.0</v>
      </c>
      <c r="S155" s="1" t="str">
        <f>IFERROR(__xludf.DUMMYFUNCTION("UNIQUE(D155:H155, TRUE)"),"5")</f>
        <v>5</v>
      </c>
      <c r="T155" s="1" t="str">
        <f>IFERROR(__xludf.DUMMYFUNCTION("""COMPUTED_VALUE"""),"6")</f>
        <v>6</v>
      </c>
      <c r="Y155" s="1">
        <f t="shared" si="2"/>
        <v>3</v>
      </c>
      <c r="Z155" s="1">
        <f t="shared" ref="Z155:AC155" si="155">IF($Y155&lt;&gt;"",COUNTIF($D155:$H155, "=" &amp; T155),"")</f>
        <v>2</v>
      </c>
      <c r="AA155" s="1">
        <f t="shared" si="155"/>
        <v>0</v>
      </c>
      <c r="AB155" s="1">
        <f t="shared" si="155"/>
        <v>0</v>
      </c>
      <c r="AC155" s="1">
        <f t="shared" si="155"/>
        <v>0</v>
      </c>
      <c r="AE155" s="1">
        <f>IFERROR(__xludf.DUMMYFUNCTION("IFERROR(TRANSPOSE(SORT(TRANSPOSE(FILTER(Y155:AC155, Y155:AC155&lt;&gt;0)),1, FALSE)))"),3.0)</f>
        <v>3</v>
      </c>
      <c r="AF155" s="1">
        <f>IFERROR(__xludf.DUMMYFUNCTION("""COMPUTED_VALUE"""),2.0)</f>
        <v>2</v>
      </c>
      <c r="AK155" s="1">
        <v>154.0</v>
      </c>
      <c r="AL155" s="1">
        <v>1.0</v>
      </c>
      <c r="AM155" s="1">
        <v>1.0</v>
      </c>
      <c r="AN155" s="1">
        <v>1.0</v>
      </c>
      <c r="AO155" s="1">
        <v>1.0</v>
      </c>
      <c r="AP155" s="1">
        <v>1.0</v>
      </c>
      <c r="AQ155" s="1">
        <v>11.0</v>
      </c>
      <c r="AR155" s="1">
        <v>14.0</v>
      </c>
      <c r="AS155" s="1">
        <v>6.0</v>
      </c>
      <c r="AT155" s="1">
        <v>8.0</v>
      </c>
      <c r="AU155" s="1">
        <v>5.0</v>
      </c>
      <c r="AV155" s="1" t="s">
        <v>310</v>
      </c>
      <c r="AW155" s="1">
        <v>612.0</v>
      </c>
      <c r="AY155" s="1">
        <v>94248.0</v>
      </c>
    </row>
    <row r="156" ht="15.75" customHeight="1">
      <c r="A156" s="2" t="s">
        <v>326</v>
      </c>
      <c r="B156" s="1" t="str">
        <f>IFERROR(__xludf.DUMMYFUNCTION("""COMPUTED_VALUE"""),"2AA3A")</f>
        <v>2AA3A</v>
      </c>
      <c r="C156" s="1">
        <f>IFERROR(__xludf.DUMMYFUNCTION("""COMPUTED_VALUE"""),513.0)</f>
        <v>513</v>
      </c>
      <c r="D156" s="1" t="s">
        <v>24</v>
      </c>
      <c r="E156" s="1" t="s">
        <v>39</v>
      </c>
      <c r="F156" s="1" t="s">
        <v>39</v>
      </c>
      <c r="G156" s="1" t="s">
        <v>31</v>
      </c>
      <c r="H156" s="1" t="s">
        <v>39</v>
      </c>
      <c r="M156" s="1">
        <v>2.0</v>
      </c>
      <c r="N156" s="1">
        <v>14.0</v>
      </c>
      <c r="O156" s="1">
        <v>14.0</v>
      </c>
      <c r="P156" s="1">
        <v>3.0</v>
      </c>
      <c r="Q156" s="1">
        <v>14.0</v>
      </c>
      <c r="S156" s="1" t="str">
        <f>IFERROR(__xludf.DUMMYFUNCTION("UNIQUE(D156:H156, TRUE)"),"2")</f>
        <v>2</v>
      </c>
      <c r="T156" s="1" t="str">
        <f>IFERROR(__xludf.DUMMYFUNCTION("""COMPUTED_VALUE"""),"A")</f>
        <v>A</v>
      </c>
      <c r="U156" s="1" t="str">
        <f>IFERROR(__xludf.DUMMYFUNCTION("""COMPUTED_VALUE"""),"3")</f>
        <v>3</v>
      </c>
      <c r="Y156" s="1">
        <f t="shared" si="2"/>
        <v>1</v>
      </c>
      <c r="Z156" s="1">
        <f t="shared" ref="Z156:AC156" si="156">IF($Y156&lt;&gt;"",COUNTIF($D156:$H156, "=" &amp; T156),"")</f>
        <v>3</v>
      </c>
      <c r="AA156" s="1">
        <f t="shared" si="156"/>
        <v>1</v>
      </c>
      <c r="AB156" s="1">
        <f t="shared" si="156"/>
        <v>0</v>
      </c>
      <c r="AC156" s="1">
        <f t="shared" si="156"/>
        <v>0</v>
      </c>
      <c r="AE156" s="1">
        <f>IFERROR(__xludf.DUMMYFUNCTION("IFERROR(TRANSPOSE(SORT(TRANSPOSE(FILTER(Y156:AC156, Y156:AC156&lt;&gt;0)),1, FALSE)))"),3.0)</f>
        <v>3</v>
      </c>
      <c r="AF156" s="1">
        <f>IFERROR(__xludf.DUMMYFUNCTION("""COMPUTED_VALUE"""),1.0)</f>
        <v>1</v>
      </c>
      <c r="AG156" s="1">
        <f>IFERROR(__xludf.DUMMYFUNCTION("""COMPUTED_VALUE"""),1.0)</f>
        <v>1</v>
      </c>
      <c r="AK156" s="1">
        <v>155.0</v>
      </c>
      <c r="AL156" s="1">
        <v>1.0</v>
      </c>
      <c r="AM156" s="1">
        <v>1.0</v>
      </c>
      <c r="AN156" s="1">
        <v>1.0</v>
      </c>
      <c r="AO156" s="1">
        <v>1.0</v>
      </c>
      <c r="AP156" s="1">
        <v>1.0</v>
      </c>
      <c r="AQ156" s="1">
        <v>12.0</v>
      </c>
      <c r="AR156" s="1">
        <v>3.0</v>
      </c>
      <c r="AS156" s="1">
        <v>11.0</v>
      </c>
      <c r="AT156" s="1">
        <v>13.0</v>
      </c>
      <c r="AU156" s="1">
        <v>10.0</v>
      </c>
      <c r="AV156" s="1" t="s">
        <v>560</v>
      </c>
      <c r="AW156" s="1">
        <v>338.0</v>
      </c>
      <c r="AY156" s="1">
        <v>52390.0</v>
      </c>
    </row>
    <row r="157" ht="15.75" customHeight="1">
      <c r="A157" s="2" t="s">
        <v>328</v>
      </c>
      <c r="B157" s="1" t="str">
        <f>IFERROR(__xludf.DUMMYFUNCTION("""COMPUTED_VALUE"""),"5KJKK")</f>
        <v>5KJKK</v>
      </c>
      <c r="C157" s="1">
        <f>IFERROR(__xludf.DUMMYFUNCTION("""COMPUTED_VALUE"""),98.0)</f>
        <v>98</v>
      </c>
      <c r="D157" s="1" t="s">
        <v>29</v>
      </c>
      <c r="E157" s="1" t="s">
        <v>38</v>
      </c>
      <c r="F157" s="1" t="s">
        <v>22</v>
      </c>
      <c r="G157" s="1" t="s">
        <v>38</v>
      </c>
      <c r="H157" s="1" t="s">
        <v>38</v>
      </c>
      <c r="M157" s="1">
        <v>5.0</v>
      </c>
      <c r="N157" s="1">
        <v>13.0</v>
      </c>
      <c r="O157" s="1">
        <v>11.0</v>
      </c>
      <c r="P157" s="1">
        <v>13.0</v>
      </c>
      <c r="Q157" s="1">
        <v>13.0</v>
      </c>
      <c r="S157" s="1" t="str">
        <f>IFERROR(__xludf.DUMMYFUNCTION("UNIQUE(D157:H157, TRUE)"),"5")</f>
        <v>5</v>
      </c>
      <c r="T157" s="1" t="str">
        <f>IFERROR(__xludf.DUMMYFUNCTION("""COMPUTED_VALUE"""),"K")</f>
        <v>K</v>
      </c>
      <c r="U157" s="1" t="str">
        <f>IFERROR(__xludf.DUMMYFUNCTION("""COMPUTED_VALUE"""),"J")</f>
        <v>J</v>
      </c>
      <c r="Y157" s="1">
        <f t="shared" si="2"/>
        <v>1</v>
      </c>
      <c r="Z157" s="1">
        <f t="shared" ref="Z157:AC157" si="157">IF($Y157&lt;&gt;"",COUNTIF($D157:$H157, "=" &amp; T157),"")</f>
        <v>3</v>
      </c>
      <c r="AA157" s="1">
        <f t="shared" si="157"/>
        <v>1</v>
      </c>
      <c r="AB157" s="1">
        <f t="shared" si="157"/>
        <v>0</v>
      </c>
      <c r="AC157" s="1">
        <f t="shared" si="157"/>
        <v>0</v>
      </c>
      <c r="AE157" s="1">
        <f>IFERROR(__xludf.DUMMYFUNCTION("IFERROR(TRANSPOSE(SORT(TRANSPOSE(FILTER(Y157:AC157, Y157:AC157&lt;&gt;0)),1, FALSE)))"),3.0)</f>
        <v>3</v>
      </c>
      <c r="AF157" s="1">
        <f>IFERROR(__xludf.DUMMYFUNCTION("""COMPUTED_VALUE"""),1.0)</f>
        <v>1</v>
      </c>
      <c r="AG157" s="1">
        <f>IFERROR(__xludf.DUMMYFUNCTION("""COMPUTED_VALUE"""),1.0)</f>
        <v>1</v>
      </c>
      <c r="AK157" s="1">
        <v>156.0</v>
      </c>
      <c r="AL157" s="1">
        <v>1.0</v>
      </c>
      <c r="AM157" s="1">
        <v>1.0</v>
      </c>
      <c r="AN157" s="1">
        <v>1.0</v>
      </c>
      <c r="AO157" s="1">
        <v>1.0</v>
      </c>
      <c r="AP157" s="1">
        <v>1.0</v>
      </c>
      <c r="AQ157" s="1">
        <v>12.0</v>
      </c>
      <c r="AR157" s="1">
        <v>4.0</v>
      </c>
      <c r="AS157" s="1">
        <v>6.0</v>
      </c>
      <c r="AT157" s="1">
        <v>8.0</v>
      </c>
      <c r="AU157" s="1">
        <v>7.0</v>
      </c>
      <c r="AV157" s="1" t="s">
        <v>218</v>
      </c>
      <c r="AW157" s="1">
        <v>957.0</v>
      </c>
      <c r="AY157" s="1">
        <v>149292.0</v>
      </c>
    </row>
    <row r="158" ht="15.75" customHeight="1">
      <c r="A158" s="2" t="s">
        <v>330</v>
      </c>
      <c r="B158" s="1" t="str">
        <f>IFERROR(__xludf.DUMMYFUNCTION("""COMPUTED_VALUE"""),"Q79T9")</f>
        <v>Q79T9</v>
      </c>
      <c r="C158" s="1">
        <f>IFERROR(__xludf.DUMMYFUNCTION("""COMPUTED_VALUE"""),809.0)</f>
        <v>809</v>
      </c>
      <c r="D158" s="1" t="s">
        <v>20</v>
      </c>
      <c r="E158" s="1" t="s">
        <v>28</v>
      </c>
      <c r="F158" s="1" t="s">
        <v>23</v>
      </c>
      <c r="G158" s="1" t="s">
        <v>45</v>
      </c>
      <c r="H158" s="1" t="s">
        <v>23</v>
      </c>
      <c r="M158" s="1">
        <v>12.0</v>
      </c>
      <c r="N158" s="1">
        <v>7.0</v>
      </c>
      <c r="O158" s="1">
        <v>9.0</v>
      </c>
      <c r="P158" s="1">
        <v>10.0</v>
      </c>
      <c r="Q158" s="1">
        <v>9.0</v>
      </c>
      <c r="S158" s="1" t="str">
        <f>IFERROR(__xludf.DUMMYFUNCTION("UNIQUE(D158:H158, TRUE)"),"Q")</f>
        <v>Q</v>
      </c>
      <c r="T158" s="1" t="str">
        <f>IFERROR(__xludf.DUMMYFUNCTION("""COMPUTED_VALUE"""),"7")</f>
        <v>7</v>
      </c>
      <c r="U158" s="1" t="str">
        <f>IFERROR(__xludf.DUMMYFUNCTION("""COMPUTED_VALUE"""),"9")</f>
        <v>9</v>
      </c>
      <c r="V158" s="1" t="str">
        <f>IFERROR(__xludf.DUMMYFUNCTION("""COMPUTED_VALUE"""),"T")</f>
        <v>T</v>
      </c>
      <c r="Y158" s="1">
        <f t="shared" si="2"/>
        <v>1</v>
      </c>
      <c r="Z158" s="1">
        <f t="shared" ref="Z158:AC158" si="158">IF($Y158&lt;&gt;"",COUNTIF($D158:$H158, "=" &amp; T158),"")</f>
        <v>1</v>
      </c>
      <c r="AA158" s="1">
        <f t="shared" si="158"/>
        <v>2</v>
      </c>
      <c r="AB158" s="1">
        <f t="shared" si="158"/>
        <v>1</v>
      </c>
      <c r="AC158" s="1">
        <f t="shared" si="158"/>
        <v>0</v>
      </c>
      <c r="AE158" s="1">
        <f>IFERROR(__xludf.DUMMYFUNCTION("IFERROR(TRANSPOSE(SORT(TRANSPOSE(FILTER(Y158:AC158, Y158:AC158&lt;&gt;0)),1, FALSE)))"),2.0)</f>
        <v>2</v>
      </c>
      <c r="AF158" s="1">
        <f>IFERROR(__xludf.DUMMYFUNCTION("""COMPUTED_VALUE"""),1.0)</f>
        <v>1</v>
      </c>
      <c r="AG158" s="1">
        <f>IFERROR(__xludf.DUMMYFUNCTION("""COMPUTED_VALUE"""),1.0)</f>
        <v>1</v>
      </c>
      <c r="AH158" s="1">
        <f>IFERROR(__xludf.DUMMYFUNCTION("""COMPUTED_VALUE"""),1.0)</f>
        <v>1</v>
      </c>
      <c r="AK158" s="1">
        <v>157.0</v>
      </c>
      <c r="AL158" s="1">
        <v>1.0</v>
      </c>
      <c r="AM158" s="1">
        <v>1.0</v>
      </c>
      <c r="AN158" s="1">
        <v>1.0</v>
      </c>
      <c r="AO158" s="1">
        <v>1.0</v>
      </c>
      <c r="AP158" s="1">
        <v>1.0</v>
      </c>
      <c r="AQ158" s="1">
        <v>12.0</v>
      </c>
      <c r="AR158" s="1">
        <v>4.0</v>
      </c>
      <c r="AS158" s="1">
        <v>8.0</v>
      </c>
      <c r="AT158" s="1">
        <v>9.0</v>
      </c>
      <c r="AU158" s="1">
        <v>14.0</v>
      </c>
      <c r="AV158" s="1" t="s">
        <v>220</v>
      </c>
      <c r="AW158" s="1">
        <v>322.0</v>
      </c>
      <c r="AY158" s="1">
        <v>50554.0</v>
      </c>
    </row>
    <row r="159" ht="15.75" customHeight="1">
      <c r="A159" s="2" t="s">
        <v>332</v>
      </c>
      <c r="B159" s="1" t="str">
        <f>IFERROR(__xludf.DUMMYFUNCTION("""COMPUTED_VALUE"""),"AKKKK")</f>
        <v>AKKKK</v>
      </c>
      <c r="C159" s="1">
        <f>IFERROR(__xludf.DUMMYFUNCTION("""COMPUTED_VALUE"""),34.0)</f>
        <v>34</v>
      </c>
      <c r="D159" s="1" t="s">
        <v>39</v>
      </c>
      <c r="E159" s="1" t="s">
        <v>38</v>
      </c>
      <c r="F159" s="1" t="s">
        <v>38</v>
      </c>
      <c r="G159" s="1" t="s">
        <v>38</v>
      </c>
      <c r="H159" s="1" t="s">
        <v>38</v>
      </c>
      <c r="M159" s="1">
        <v>14.0</v>
      </c>
      <c r="N159" s="1">
        <v>13.0</v>
      </c>
      <c r="O159" s="1">
        <v>13.0</v>
      </c>
      <c r="P159" s="1">
        <v>13.0</v>
      </c>
      <c r="Q159" s="1">
        <v>13.0</v>
      </c>
      <c r="S159" s="1" t="str">
        <f>IFERROR(__xludf.DUMMYFUNCTION("UNIQUE(D159:H159, TRUE)"),"A")</f>
        <v>A</v>
      </c>
      <c r="T159" s="1" t="str">
        <f>IFERROR(__xludf.DUMMYFUNCTION("""COMPUTED_VALUE"""),"K")</f>
        <v>K</v>
      </c>
      <c r="Y159" s="1">
        <f t="shared" si="2"/>
        <v>1</v>
      </c>
      <c r="Z159" s="1">
        <f t="shared" ref="Z159:AC159" si="159">IF($Y159&lt;&gt;"",COUNTIF($D159:$H159, "=" &amp; T159),"")</f>
        <v>4</v>
      </c>
      <c r="AA159" s="1">
        <f t="shared" si="159"/>
        <v>0</v>
      </c>
      <c r="AB159" s="1">
        <f t="shared" si="159"/>
        <v>0</v>
      </c>
      <c r="AC159" s="1">
        <f t="shared" si="159"/>
        <v>0</v>
      </c>
      <c r="AE159" s="1">
        <f>IFERROR(__xludf.DUMMYFUNCTION("IFERROR(TRANSPOSE(SORT(TRANSPOSE(FILTER(Y159:AC159, Y159:AC159&lt;&gt;0)),1, FALSE)))"),4.0)</f>
        <v>4</v>
      </c>
      <c r="AF159" s="1">
        <f>IFERROR(__xludf.DUMMYFUNCTION("""COMPUTED_VALUE"""),1.0)</f>
        <v>1</v>
      </c>
      <c r="AK159" s="1">
        <v>158.0</v>
      </c>
      <c r="AL159" s="1">
        <v>1.0</v>
      </c>
      <c r="AM159" s="1">
        <v>1.0</v>
      </c>
      <c r="AN159" s="1">
        <v>1.0</v>
      </c>
      <c r="AO159" s="1">
        <v>1.0</v>
      </c>
      <c r="AP159" s="1">
        <v>1.0</v>
      </c>
      <c r="AQ159" s="1">
        <v>12.0</v>
      </c>
      <c r="AR159" s="1">
        <v>5.0</v>
      </c>
      <c r="AS159" s="1">
        <v>9.0</v>
      </c>
      <c r="AT159" s="1">
        <v>4.0</v>
      </c>
      <c r="AU159" s="1">
        <v>8.0</v>
      </c>
      <c r="AV159" s="1" t="s">
        <v>222</v>
      </c>
      <c r="AW159" s="1">
        <v>442.0</v>
      </c>
      <c r="AY159" s="1">
        <v>69836.0</v>
      </c>
    </row>
    <row r="160" ht="15.75" customHeight="1">
      <c r="A160" s="2" t="s">
        <v>334</v>
      </c>
      <c r="B160" s="1" t="str">
        <f>IFERROR(__xludf.DUMMYFUNCTION("""COMPUTED_VALUE"""),"5932K")</f>
        <v>5932K</v>
      </c>
      <c r="C160" s="1">
        <f>IFERROR(__xludf.DUMMYFUNCTION("""COMPUTED_VALUE"""),349.0)</f>
        <v>349</v>
      </c>
      <c r="D160" s="1" t="s">
        <v>29</v>
      </c>
      <c r="E160" s="1" t="s">
        <v>23</v>
      </c>
      <c r="F160" s="1" t="s">
        <v>31</v>
      </c>
      <c r="G160" s="1" t="s">
        <v>24</v>
      </c>
      <c r="H160" s="1" t="s">
        <v>38</v>
      </c>
      <c r="M160" s="1">
        <v>5.0</v>
      </c>
      <c r="N160" s="1">
        <v>9.0</v>
      </c>
      <c r="O160" s="1">
        <v>3.0</v>
      </c>
      <c r="P160" s="1">
        <v>2.0</v>
      </c>
      <c r="Q160" s="1">
        <v>13.0</v>
      </c>
      <c r="S160" s="1" t="str">
        <f>IFERROR(__xludf.DUMMYFUNCTION("UNIQUE(D160:H160, TRUE)"),"5")</f>
        <v>5</v>
      </c>
      <c r="T160" s="1" t="str">
        <f>IFERROR(__xludf.DUMMYFUNCTION("""COMPUTED_VALUE"""),"9")</f>
        <v>9</v>
      </c>
      <c r="U160" s="1" t="str">
        <f>IFERROR(__xludf.DUMMYFUNCTION("""COMPUTED_VALUE"""),"3")</f>
        <v>3</v>
      </c>
      <c r="V160" s="1" t="str">
        <f>IFERROR(__xludf.DUMMYFUNCTION("""COMPUTED_VALUE"""),"2")</f>
        <v>2</v>
      </c>
      <c r="W160" s="1" t="str">
        <f>IFERROR(__xludf.DUMMYFUNCTION("""COMPUTED_VALUE"""),"K")</f>
        <v>K</v>
      </c>
      <c r="Y160" s="1">
        <f t="shared" si="2"/>
        <v>1</v>
      </c>
      <c r="Z160" s="1">
        <f t="shared" ref="Z160:AC160" si="160">IF($Y160&lt;&gt;"",COUNTIF($D160:$H160, "=" &amp; T160),"")</f>
        <v>1</v>
      </c>
      <c r="AA160" s="1">
        <f t="shared" si="160"/>
        <v>1</v>
      </c>
      <c r="AB160" s="1">
        <f t="shared" si="160"/>
        <v>1</v>
      </c>
      <c r="AC160" s="1">
        <f t="shared" si="160"/>
        <v>1</v>
      </c>
      <c r="AE160" s="1">
        <f>IFERROR(__xludf.DUMMYFUNCTION("IFERROR(TRANSPOSE(SORT(TRANSPOSE(FILTER(Y160:AC160, Y160:AC160&lt;&gt;0)),1, FALSE)))"),1.0)</f>
        <v>1</v>
      </c>
      <c r="AF160" s="1">
        <f>IFERROR(__xludf.DUMMYFUNCTION("""COMPUTED_VALUE"""),1.0)</f>
        <v>1</v>
      </c>
      <c r="AG160" s="1">
        <f>IFERROR(__xludf.DUMMYFUNCTION("""COMPUTED_VALUE"""),1.0)</f>
        <v>1</v>
      </c>
      <c r="AH160" s="1">
        <f>IFERROR(__xludf.DUMMYFUNCTION("""COMPUTED_VALUE"""),1.0)</f>
        <v>1</v>
      </c>
      <c r="AI160" s="1">
        <f>IFERROR(__xludf.DUMMYFUNCTION("""COMPUTED_VALUE"""),1.0)</f>
        <v>1</v>
      </c>
      <c r="AK160" s="1">
        <v>159.0</v>
      </c>
      <c r="AL160" s="1">
        <v>1.0</v>
      </c>
      <c r="AM160" s="1">
        <v>1.0</v>
      </c>
      <c r="AN160" s="1">
        <v>1.0</v>
      </c>
      <c r="AO160" s="1">
        <v>1.0</v>
      </c>
      <c r="AP160" s="1">
        <v>1.0</v>
      </c>
      <c r="AQ160" s="1">
        <v>12.0</v>
      </c>
      <c r="AR160" s="1">
        <v>6.0</v>
      </c>
      <c r="AS160" s="1">
        <v>2.0</v>
      </c>
      <c r="AT160" s="1">
        <v>10.0</v>
      </c>
      <c r="AU160" s="1">
        <v>11.0</v>
      </c>
      <c r="AV160" s="1" t="s">
        <v>572</v>
      </c>
      <c r="AW160" s="1">
        <v>430.0</v>
      </c>
      <c r="AY160" s="1">
        <v>68370.0</v>
      </c>
    </row>
    <row r="161" ht="15.75" customHeight="1">
      <c r="A161" s="2" t="s">
        <v>336</v>
      </c>
      <c r="B161" s="1">
        <f>IFERROR(__xludf.DUMMYFUNCTION("""COMPUTED_VALUE"""),88858.0)</f>
        <v>88858</v>
      </c>
      <c r="C161" s="1">
        <f>IFERROR(__xludf.DUMMYFUNCTION("""COMPUTED_VALUE"""),198.0)</f>
        <v>198</v>
      </c>
      <c r="D161" s="1" t="s">
        <v>30</v>
      </c>
      <c r="E161" s="1" t="s">
        <v>30</v>
      </c>
      <c r="F161" s="1" t="s">
        <v>30</v>
      </c>
      <c r="G161" s="1" t="s">
        <v>29</v>
      </c>
      <c r="H161" s="1" t="s">
        <v>30</v>
      </c>
      <c r="M161" s="1">
        <v>8.0</v>
      </c>
      <c r="N161" s="1">
        <v>8.0</v>
      </c>
      <c r="O161" s="1">
        <v>8.0</v>
      </c>
      <c r="P161" s="1">
        <v>5.0</v>
      </c>
      <c r="Q161" s="1">
        <v>8.0</v>
      </c>
      <c r="S161" s="1" t="str">
        <f>IFERROR(__xludf.DUMMYFUNCTION("UNIQUE(D161:H161, TRUE)"),"8")</f>
        <v>8</v>
      </c>
      <c r="T161" s="1" t="str">
        <f>IFERROR(__xludf.DUMMYFUNCTION("""COMPUTED_VALUE"""),"5")</f>
        <v>5</v>
      </c>
      <c r="Y161" s="1">
        <f t="shared" si="2"/>
        <v>4</v>
      </c>
      <c r="Z161" s="1">
        <f t="shared" ref="Z161:AC161" si="161">IF($Y161&lt;&gt;"",COUNTIF($D161:$H161, "=" &amp; T161),"")</f>
        <v>1</v>
      </c>
      <c r="AA161" s="1">
        <f t="shared" si="161"/>
        <v>0</v>
      </c>
      <c r="AB161" s="1">
        <f t="shared" si="161"/>
        <v>0</v>
      </c>
      <c r="AC161" s="1">
        <f t="shared" si="161"/>
        <v>0</v>
      </c>
      <c r="AE161" s="1">
        <f>IFERROR(__xludf.DUMMYFUNCTION("IFERROR(TRANSPOSE(SORT(TRANSPOSE(FILTER(Y161:AC161, Y161:AC161&lt;&gt;0)),1, FALSE)))"),4.0)</f>
        <v>4</v>
      </c>
      <c r="AF161" s="1">
        <f>IFERROR(__xludf.DUMMYFUNCTION("""COMPUTED_VALUE"""),1.0)</f>
        <v>1</v>
      </c>
      <c r="AK161" s="1">
        <v>160.0</v>
      </c>
      <c r="AL161" s="1">
        <v>1.0</v>
      </c>
      <c r="AM161" s="1">
        <v>1.0</v>
      </c>
      <c r="AN161" s="1">
        <v>1.0</v>
      </c>
      <c r="AO161" s="1">
        <v>1.0</v>
      </c>
      <c r="AP161" s="1">
        <v>1.0</v>
      </c>
      <c r="AQ161" s="1">
        <v>12.0</v>
      </c>
      <c r="AR161" s="1">
        <v>7.0</v>
      </c>
      <c r="AS161" s="1">
        <v>11.0</v>
      </c>
      <c r="AT161" s="1">
        <v>13.0</v>
      </c>
      <c r="AU161" s="1">
        <v>3.0</v>
      </c>
      <c r="AV161" s="1" t="s">
        <v>578</v>
      </c>
      <c r="AW161" s="1">
        <v>527.0</v>
      </c>
      <c r="AY161" s="1">
        <v>84320.0</v>
      </c>
    </row>
    <row r="162" ht="15.75" customHeight="1">
      <c r="A162" s="2" t="s">
        <v>338</v>
      </c>
      <c r="B162" s="1">
        <f>IFERROR(__xludf.DUMMYFUNCTION("""COMPUTED_VALUE"""),52222.0)</f>
        <v>52222</v>
      </c>
      <c r="C162" s="1">
        <f>IFERROR(__xludf.DUMMYFUNCTION("""COMPUTED_VALUE"""),307.0)</f>
        <v>307</v>
      </c>
      <c r="D162" s="1" t="s">
        <v>29</v>
      </c>
      <c r="E162" s="1" t="s">
        <v>24</v>
      </c>
      <c r="F162" s="1" t="s">
        <v>24</v>
      </c>
      <c r="G162" s="1" t="s">
        <v>24</v>
      </c>
      <c r="H162" s="1" t="s">
        <v>24</v>
      </c>
      <c r="M162" s="1">
        <v>5.0</v>
      </c>
      <c r="N162" s="1">
        <v>2.0</v>
      </c>
      <c r="O162" s="1">
        <v>2.0</v>
      </c>
      <c r="P162" s="1">
        <v>2.0</v>
      </c>
      <c r="Q162" s="1">
        <v>2.0</v>
      </c>
      <c r="S162" s="1" t="str">
        <f>IFERROR(__xludf.DUMMYFUNCTION("UNIQUE(D162:H162, TRUE)"),"5")</f>
        <v>5</v>
      </c>
      <c r="T162" s="1" t="str">
        <f>IFERROR(__xludf.DUMMYFUNCTION("""COMPUTED_VALUE"""),"2")</f>
        <v>2</v>
      </c>
      <c r="Y162" s="1">
        <f t="shared" si="2"/>
        <v>1</v>
      </c>
      <c r="Z162" s="1">
        <f t="shared" ref="Z162:AC162" si="162">IF($Y162&lt;&gt;"",COUNTIF($D162:$H162, "=" &amp; T162),"")</f>
        <v>4</v>
      </c>
      <c r="AA162" s="1">
        <f t="shared" si="162"/>
        <v>0</v>
      </c>
      <c r="AB162" s="1">
        <f t="shared" si="162"/>
        <v>0</v>
      </c>
      <c r="AC162" s="1">
        <f t="shared" si="162"/>
        <v>0</v>
      </c>
      <c r="AE162" s="1">
        <f>IFERROR(__xludf.DUMMYFUNCTION("IFERROR(TRANSPOSE(SORT(TRANSPOSE(FILTER(Y162:AC162, Y162:AC162&lt;&gt;0)),1, FALSE)))"),4.0)</f>
        <v>4</v>
      </c>
      <c r="AF162" s="1">
        <f>IFERROR(__xludf.DUMMYFUNCTION("""COMPUTED_VALUE"""),1.0)</f>
        <v>1</v>
      </c>
      <c r="AK162" s="1">
        <v>161.0</v>
      </c>
      <c r="AL162" s="1">
        <v>1.0</v>
      </c>
      <c r="AM162" s="1">
        <v>1.0</v>
      </c>
      <c r="AN162" s="1">
        <v>1.0</v>
      </c>
      <c r="AO162" s="1">
        <v>1.0</v>
      </c>
      <c r="AP162" s="1">
        <v>1.0</v>
      </c>
      <c r="AQ162" s="1">
        <v>12.0</v>
      </c>
      <c r="AR162" s="1">
        <v>7.0</v>
      </c>
      <c r="AS162" s="1">
        <v>14.0</v>
      </c>
      <c r="AT162" s="1">
        <v>5.0</v>
      </c>
      <c r="AU162" s="1">
        <v>11.0</v>
      </c>
      <c r="AV162" s="1" t="s">
        <v>584</v>
      </c>
      <c r="AW162" s="1">
        <v>555.0</v>
      </c>
      <c r="AY162" s="1">
        <v>89355.0</v>
      </c>
    </row>
    <row r="163" ht="15.75" customHeight="1">
      <c r="A163" s="2" t="s">
        <v>340</v>
      </c>
      <c r="B163" s="1" t="str">
        <f>IFERROR(__xludf.DUMMYFUNCTION("""COMPUTED_VALUE"""),"944T7")</f>
        <v>944T7</v>
      </c>
      <c r="C163" s="1">
        <f>IFERROR(__xludf.DUMMYFUNCTION("""COMPUTED_VALUE"""),126.0)</f>
        <v>126</v>
      </c>
      <c r="D163" s="1" t="s">
        <v>23</v>
      </c>
      <c r="E163" s="1" t="s">
        <v>21</v>
      </c>
      <c r="F163" s="1" t="s">
        <v>21</v>
      </c>
      <c r="G163" s="1" t="s">
        <v>45</v>
      </c>
      <c r="H163" s="1" t="s">
        <v>28</v>
      </c>
      <c r="M163" s="1">
        <v>9.0</v>
      </c>
      <c r="N163" s="1">
        <v>4.0</v>
      </c>
      <c r="O163" s="1">
        <v>4.0</v>
      </c>
      <c r="P163" s="1">
        <v>10.0</v>
      </c>
      <c r="Q163" s="1">
        <v>7.0</v>
      </c>
      <c r="S163" s="1" t="str">
        <f>IFERROR(__xludf.DUMMYFUNCTION("UNIQUE(D163:H163, TRUE)"),"9")</f>
        <v>9</v>
      </c>
      <c r="T163" s="1" t="str">
        <f>IFERROR(__xludf.DUMMYFUNCTION("""COMPUTED_VALUE"""),"4")</f>
        <v>4</v>
      </c>
      <c r="U163" s="1" t="str">
        <f>IFERROR(__xludf.DUMMYFUNCTION("""COMPUTED_VALUE"""),"T")</f>
        <v>T</v>
      </c>
      <c r="V163" s="1" t="str">
        <f>IFERROR(__xludf.DUMMYFUNCTION("""COMPUTED_VALUE"""),"7")</f>
        <v>7</v>
      </c>
      <c r="Y163" s="1">
        <f t="shared" si="2"/>
        <v>1</v>
      </c>
      <c r="Z163" s="1">
        <f t="shared" ref="Z163:AC163" si="163">IF($Y163&lt;&gt;"",COUNTIF($D163:$H163, "=" &amp; T163),"")</f>
        <v>2</v>
      </c>
      <c r="AA163" s="1">
        <f t="shared" si="163"/>
        <v>1</v>
      </c>
      <c r="AB163" s="1">
        <f t="shared" si="163"/>
        <v>1</v>
      </c>
      <c r="AC163" s="1">
        <f t="shared" si="163"/>
        <v>0</v>
      </c>
      <c r="AE163" s="1">
        <f>IFERROR(__xludf.DUMMYFUNCTION("IFERROR(TRANSPOSE(SORT(TRANSPOSE(FILTER(Y163:AC163, Y163:AC163&lt;&gt;0)),1, FALSE)))"),2.0)</f>
        <v>2</v>
      </c>
      <c r="AF163" s="1">
        <f>IFERROR(__xludf.DUMMYFUNCTION("""COMPUTED_VALUE"""),1.0)</f>
        <v>1</v>
      </c>
      <c r="AG163" s="1">
        <f>IFERROR(__xludf.DUMMYFUNCTION("""COMPUTED_VALUE"""),1.0)</f>
        <v>1</v>
      </c>
      <c r="AH163" s="1">
        <f>IFERROR(__xludf.DUMMYFUNCTION("""COMPUTED_VALUE"""),1.0)</f>
        <v>1</v>
      </c>
      <c r="AK163" s="1">
        <v>162.0</v>
      </c>
      <c r="AL163" s="1">
        <v>1.0</v>
      </c>
      <c r="AM163" s="1">
        <v>1.0</v>
      </c>
      <c r="AN163" s="1">
        <v>1.0</v>
      </c>
      <c r="AO163" s="1">
        <v>1.0</v>
      </c>
      <c r="AP163" s="1">
        <v>1.0</v>
      </c>
      <c r="AQ163" s="1">
        <v>12.0</v>
      </c>
      <c r="AR163" s="1">
        <v>9.0</v>
      </c>
      <c r="AS163" s="1">
        <v>6.0</v>
      </c>
      <c r="AT163" s="1">
        <v>8.0</v>
      </c>
      <c r="AU163" s="1">
        <v>10.0</v>
      </c>
      <c r="AV163" s="1" t="s">
        <v>224</v>
      </c>
      <c r="AW163" s="1">
        <v>857.0</v>
      </c>
      <c r="AY163" s="1">
        <v>138834.0</v>
      </c>
    </row>
    <row r="164" ht="15.75" customHeight="1">
      <c r="A164" s="2" t="s">
        <v>342</v>
      </c>
      <c r="B164" s="1" t="str">
        <f>IFERROR(__xludf.DUMMYFUNCTION("""COMPUTED_VALUE"""),"T36Q7")</f>
        <v>T36Q7</v>
      </c>
      <c r="C164" s="1">
        <f>IFERROR(__xludf.DUMMYFUNCTION("""COMPUTED_VALUE"""),472.0)</f>
        <v>472</v>
      </c>
      <c r="D164" s="1" t="s">
        <v>45</v>
      </c>
      <c r="E164" s="1" t="s">
        <v>31</v>
      </c>
      <c r="F164" s="1" t="s">
        <v>40</v>
      </c>
      <c r="G164" s="1" t="s">
        <v>20</v>
      </c>
      <c r="H164" s="1" t="s">
        <v>28</v>
      </c>
      <c r="M164" s="1">
        <v>10.0</v>
      </c>
      <c r="N164" s="1">
        <v>3.0</v>
      </c>
      <c r="O164" s="1">
        <v>6.0</v>
      </c>
      <c r="P164" s="1">
        <v>12.0</v>
      </c>
      <c r="Q164" s="1">
        <v>7.0</v>
      </c>
      <c r="S164" s="1" t="str">
        <f>IFERROR(__xludf.DUMMYFUNCTION("UNIQUE(D164:H164, TRUE)"),"T")</f>
        <v>T</v>
      </c>
      <c r="T164" s="1" t="str">
        <f>IFERROR(__xludf.DUMMYFUNCTION("""COMPUTED_VALUE"""),"3")</f>
        <v>3</v>
      </c>
      <c r="U164" s="1" t="str">
        <f>IFERROR(__xludf.DUMMYFUNCTION("""COMPUTED_VALUE"""),"6")</f>
        <v>6</v>
      </c>
      <c r="V164" s="1" t="str">
        <f>IFERROR(__xludf.DUMMYFUNCTION("""COMPUTED_VALUE"""),"Q")</f>
        <v>Q</v>
      </c>
      <c r="W164" s="1" t="str">
        <f>IFERROR(__xludf.DUMMYFUNCTION("""COMPUTED_VALUE"""),"7")</f>
        <v>7</v>
      </c>
      <c r="Y164" s="1">
        <f t="shared" si="2"/>
        <v>1</v>
      </c>
      <c r="Z164" s="1">
        <f t="shared" ref="Z164:AC164" si="164">IF($Y164&lt;&gt;"",COUNTIF($D164:$H164, "=" &amp; T164),"")</f>
        <v>1</v>
      </c>
      <c r="AA164" s="1">
        <f t="shared" si="164"/>
        <v>1</v>
      </c>
      <c r="AB164" s="1">
        <f t="shared" si="164"/>
        <v>1</v>
      </c>
      <c r="AC164" s="1">
        <f t="shared" si="164"/>
        <v>1</v>
      </c>
      <c r="AE164" s="1">
        <f>IFERROR(__xludf.DUMMYFUNCTION("IFERROR(TRANSPOSE(SORT(TRANSPOSE(FILTER(Y164:AC164, Y164:AC164&lt;&gt;0)),1, FALSE)))"),1.0)</f>
        <v>1</v>
      </c>
      <c r="AF164" s="1">
        <f>IFERROR(__xludf.DUMMYFUNCTION("""COMPUTED_VALUE"""),1.0)</f>
        <v>1</v>
      </c>
      <c r="AG164" s="1">
        <f>IFERROR(__xludf.DUMMYFUNCTION("""COMPUTED_VALUE"""),1.0)</f>
        <v>1</v>
      </c>
      <c r="AH164" s="1">
        <f>IFERROR(__xludf.DUMMYFUNCTION("""COMPUTED_VALUE"""),1.0)</f>
        <v>1</v>
      </c>
      <c r="AI164" s="1">
        <f>IFERROR(__xludf.DUMMYFUNCTION("""COMPUTED_VALUE"""),1.0)</f>
        <v>1</v>
      </c>
      <c r="AK164" s="1">
        <v>163.0</v>
      </c>
      <c r="AL164" s="1">
        <v>1.0</v>
      </c>
      <c r="AM164" s="1">
        <v>1.0</v>
      </c>
      <c r="AN164" s="1">
        <v>1.0</v>
      </c>
      <c r="AO164" s="1">
        <v>1.0</v>
      </c>
      <c r="AP164" s="1">
        <v>1.0</v>
      </c>
      <c r="AQ164" s="1">
        <v>12.0</v>
      </c>
      <c r="AR164" s="1">
        <v>10.0</v>
      </c>
      <c r="AS164" s="1">
        <v>2.0</v>
      </c>
      <c r="AT164" s="1">
        <v>3.0</v>
      </c>
      <c r="AU164" s="1">
        <v>8.0</v>
      </c>
      <c r="AV164" s="1" t="s">
        <v>226</v>
      </c>
      <c r="AW164" s="1">
        <v>959.0</v>
      </c>
      <c r="AY164" s="1">
        <v>156317.0</v>
      </c>
    </row>
    <row r="165" ht="15.75" customHeight="1">
      <c r="A165" s="2" t="s">
        <v>344</v>
      </c>
      <c r="B165" s="1" t="str">
        <f>IFERROR(__xludf.DUMMYFUNCTION("""COMPUTED_VALUE"""),"T4444")</f>
        <v>T4444</v>
      </c>
      <c r="C165" s="1">
        <f>IFERROR(__xludf.DUMMYFUNCTION("""COMPUTED_VALUE"""),792.0)</f>
        <v>792</v>
      </c>
      <c r="D165" s="1" t="s">
        <v>45</v>
      </c>
      <c r="E165" s="1" t="s">
        <v>21</v>
      </c>
      <c r="F165" s="1" t="s">
        <v>21</v>
      </c>
      <c r="G165" s="1" t="s">
        <v>21</v>
      </c>
      <c r="H165" s="1" t="s">
        <v>21</v>
      </c>
      <c r="M165" s="1">
        <v>10.0</v>
      </c>
      <c r="N165" s="1">
        <v>4.0</v>
      </c>
      <c r="O165" s="1">
        <v>4.0</v>
      </c>
      <c r="P165" s="1">
        <v>4.0</v>
      </c>
      <c r="Q165" s="1">
        <v>4.0</v>
      </c>
      <c r="S165" s="1" t="str">
        <f>IFERROR(__xludf.DUMMYFUNCTION("UNIQUE(D165:H165, TRUE)"),"T")</f>
        <v>T</v>
      </c>
      <c r="T165" s="1" t="str">
        <f>IFERROR(__xludf.DUMMYFUNCTION("""COMPUTED_VALUE"""),"4")</f>
        <v>4</v>
      </c>
      <c r="Y165" s="1">
        <f t="shared" si="2"/>
        <v>1</v>
      </c>
      <c r="Z165" s="1">
        <f t="shared" ref="Z165:AC165" si="165">IF($Y165&lt;&gt;"",COUNTIF($D165:$H165, "=" &amp; T165),"")</f>
        <v>4</v>
      </c>
      <c r="AA165" s="1">
        <f t="shared" si="165"/>
        <v>0</v>
      </c>
      <c r="AB165" s="1">
        <f t="shared" si="165"/>
        <v>0</v>
      </c>
      <c r="AC165" s="1">
        <f t="shared" si="165"/>
        <v>0</v>
      </c>
      <c r="AE165" s="1">
        <f>IFERROR(__xludf.DUMMYFUNCTION("IFERROR(TRANSPOSE(SORT(TRANSPOSE(FILTER(Y165:AC165, Y165:AC165&lt;&gt;0)),1, FALSE)))"),4.0)</f>
        <v>4</v>
      </c>
      <c r="AF165" s="1">
        <f>IFERROR(__xludf.DUMMYFUNCTION("""COMPUTED_VALUE"""),1.0)</f>
        <v>1</v>
      </c>
      <c r="AK165" s="1">
        <v>164.0</v>
      </c>
      <c r="AL165" s="1">
        <v>1.0</v>
      </c>
      <c r="AM165" s="1">
        <v>1.0</v>
      </c>
      <c r="AN165" s="1">
        <v>1.0</v>
      </c>
      <c r="AO165" s="1">
        <v>1.0</v>
      </c>
      <c r="AP165" s="1">
        <v>1.0</v>
      </c>
      <c r="AQ165" s="1">
        <v>12.0</v>
      </c>
      <c r="AR165" s="1">
        <v>11.0</v>
      </c>
      <c r="AS165" s="1">
        <v>4.0</v>
      </c>
      <c r="AT165" s="1">
        <v>14.0</v>
      </c>
      <c r="AU165" s="1">
        <v>7.0</v>
      </c>
      <c r="AV165" s="1" t="s">
        <v>552</v>
      </c>
      <c r="AW165" s="1">
        <v>512.0</v>
      </c>
      <c r="AY165" s="1">
        <v>83968.0</v>
      </c>
    </row>
    <row r="166" ht="15.75" customHeight="1">
      <c r="A166" s="2" t="s">
        <v>346</v>
      </c>
      <c r="B166" s="1" t="str">
        <f>IFERROR(__xludf.DUMMYFUNCTION("""COMPUTED_VALUE"""),"TTKJT")</f>
        <v>TTKJT</v>
      </c>
      <c r="C166" s="1">
        <f>IFERROR(__xludf.DUMMYFUNCTION("""COMPUTED_VALUE"""),828.0)</f>
        <v>828</v>
      </c>
      <c r="D166" s="1" t="s">
        <v>45</v>
      </c>
      <c r="E166" s="1" t="s">
        <v>45</v>
      </c>
      <c r="F166" s="1" t="s">
        <v>38</v>
      </c>
      <c r="G166" s="1" t="s">
        <v>22</v>
      </c>
      <c r="H166" s="1" t="s">
        <v>45</v>
      </c>
      <c r="M166" s="1">
        <v>10.0</v>
      </c>
      <c r="N166" s="1">
        <v>10.0</v>
      </c>
      <c r="O166" s="1">
        <v>13.0</v>
      </c>
      <c r="P166" s="1">
        <v>11.0</v>
      </c>
      <c r="Q166" s="1">
        <v>10.0</v>
      </c>
      <c r="S166" s="1" t="str">
        <f>IFERROR(__xludf.DUMMYFUNCTION("UNIQUE(D166:H166, TRUE)"),"T")</f>
        <v>T</v>
      </c>
      <c r="T166" s="1" t="str">
        <f>IFERROR(__xludf.DUMMYFUNCTION("""COMPUTED_VALUE"""),"K")</f>
        <v>K</v>
      </c>
      <c r="U166" s="1" t="str">
        <f>IFERROR(__xludf.DUMMYFUNCTION("""COMPUTED_VALUE"""),"J")</f>
        <v>J</v>
      </c>
      <c r="Y166" s="1">
        <f t="shared" si="2"/>
        <v>3</v>
      </c>
      <c r="Z166" s="1">
        <f t="shared" ref="Z166:AC166" si="166">IF($Y166&lt;&gt;"",COUNTIF($D166:$H166, "=" &amp; T166),"")</f>
        <v>1</v>
      </c>
      <c r="AA166" s="1">
        <f t="shared" si="166"/>
        <v>1</v>
      </c>
      <c r="AB166" s="1">
        <f t="shared" si="166"/>
        <v>0</v>
      </c>
      <c r="AC166" s="1">
        <f t="shared" si="166"/>
        <v>0</v>
      </c>
      <c r="AE166" s="1">
        <f>IFERROR(__xludf.DUMMYFUNCTION("IFERROR(TRANSPOSE(SORT(TRANSPOSE(FILTER(Y166:AC166, Y166:AC166&lt;&gt;0)),1, FALSE)))"),3.0)</f>
        <v>3</v>
      </c>
      <c r="AF166" s="1">
        <f>IFERROR(__xludf.DUMMYFUNCTION("""COMPUTED_VALUE"""),1.0)</f>
        <v>1</v>
      </c>
      <c r="AG166" s="1">
        <f>IFERROR(__xludf.DUMMYFUNCTION("""COMPUTED_VALUE"""),1.0)</f>
        <v>1</v>
      </c>
      <c r="AK166" s="1">
        <v>165.0</v>
      </c>
      <c r="AL166" s="1">
        <v>1.0</v>
      </c>
      <c r="AM166" s="1">
        <v>1.0</v>
      </c>
      <c r="AN166" s="1">
        <v>1.0</v>
      </c>
      <c r="AO166" s="1">
        <v>1.0</v>
      </c>
      <c r="AP166" s="1">
        <v>1.0</v>
      </c>
      <c r="AQ166" s="1">
        <v>12.0</v>
      </c>
      <c r="AR166" s="1">
        <v>11.0</v>
      </c>
      <c r="AS166" s="1">
        <v>8.0</v>
      </c>
      <c r="AT166" s="1">
        <v>13.0</v>
      </c>
      <c r="AU166" s="1">
        <v>14.0</v>
      </c>
      <c r="AV166" s="1" t="s">
        <v>554</v>
      </c>
      <c r="AW166" s="1">
        <v>418.0</v>
      </c>
      <c r="AY166" s="1">
        <v>68970.0</v>
      </c>
    </row>
    <row r="167" ht="15.75" customHeight="1">
      <c r="A167" s="2" t="s">
        <v>348</v>
      </c>
      <c r="B167" s="1">
        <f>IFERROR(__xludf.DUMMYFUNCTION("""COMPUTED_VALUE"""),35652.0)</f>
        <v>35652</v>
      </c>
      <c r="C167" s="1">
        <f>IFERROR(__xludf.DUMMYFUNCTION("""COMPUTED_VALUE"""),580.0)</f>
        <v>580</v>
      </c>
      <c r="D167" s="1" t="s">
        <v>31</v>
      </c>
      <c r="E167" s="1" t="s">
        <v>29</v>
      </c>
      <c r="F167" s="1" t="s">
        <v>40</v>
      </c>
      <c r="G167" s="1" t="s">
        <v>29</v>
      </c>
      <c r="H167" s="1" t="s">
        <v>24</v>
      </c>
      <c r="M167" s="1">
        <v>3.0</v>
      </c>
      <c r="N167" s="1">
        <v>5.0</v>
      </c>
      <c r="O167" s="1">
        <v>6.0</v>
      </c>
      <c r="P167" s="1">
        <v>5.0</v>
      </c>
      <c r="Q167" s="1">
        <v>2.0</v>
      </c>
      <c r="S167" s="1" t="str">
        <f>IFERROR(__xludf.DUMMYFUNCTION("UNIQUE(D167:H167, TRUE)"),"3")</f>
        <v>3</v>
      </c>
      <c r="T167" s="1" t="str">
        <f>IFERROR(__xludf.DUMMYFUNCTION("""COMPUTED_VALUE"""),"5")</f>
        <v>5</v>
      </c>
      <c r="U167" s="1" t="str">
        <f>IFERROR(__xludf.DUMMYFUNCTION("""COMPUTED_VALUE"""),"6")</f>
        <v>6</v>
      </c>
      <c r="V167" s="1" t="str">
        <f>IFERROR(__xludf.DUMMYFUNCTION("""COMPUTED_VALUE"""),"2")</f>
        <v>2</v>
      </c>
      <c r="Y167" s="1">
        <f t="shared" si="2"/>
        <v>1</v>
      </c>
      <c r="Z167" s="1">
        <f t="shared" ref="Z167:AC167" si="167">IF($Y167&lt;&gt;"",COUNTIF($D167:$H167, "=" &amp; T167),"")</f>
        <v>2</v>
      </c>
      <c r="AA167" s="1">
        <f t="shared" si="167"/>
        <v>1</v>
      </c>
      <c r="AB167" s="1">
        <f t="shared" si="167"/>
        <v>1</v>
      </c>
      <c r="AC167" s="1">
        <f t="shared" si="167"/>
        <v>0</v>
      </c>
      <c r="AE167" s="1">
        <f>IFERROR(__xludf.DUMMYFUNCTION("IFERROR(TRANSPOSE(SORT(TRANSPOSE(FILTER(Y167:AC167, Y167:AC167&lt;&gt;0)),1, FALSE)))"),2.0)</f>
        <v>2</v>
      </c>
      <c r="AF167" s="1">
        <f>IFERROR(__xludf.DUMMYFUNCTION("""COMPUTED_VALUE"""),1.0)</f>
        <v>1</v>
      </c>
      <c r="AG167" s="1">
        <f>IFERROR(__xludf.DUMMYFUNCTION("""COMPUTED_VALUE"""),1.0)</f>
        <v>1</v>
      </c>
      <c r="AH167" s="1">
        <f>IFERROR(__xludf.DUMMYFUNCTION("""COMPUTED_VALUE"""),1.0)</f>
        <v>1</v>
      </c>
      <c r="AK167" s="1">
        <v>166.0</v>
      </c>
      <c r="AL167" s="1">
        <v>1.0</v>
      </c>
      <c r="AM167" s="1">
        <v>1.0</v>
      </c>
      <c r="AN167" s="1">
        <v>1.0</v>
      </c>
      <c r="AO167" s="1">
        <v>1.0</v>
      </c>
      <c r="AP167" s="1">
        <v>1.0</v>
      </c>
      <c r="AQ167" s="1">
        <v>12.0</v>
      </c>
      <c r="AR167" s="1">
        <v>11.0</v>
      </c>
      <c r="AS167" s="1">
        <v>9.0</v>
      </c>
      <c r="AT167" s="1">
        <v>5.0</v>
      </c>
      <c r="AU167" s="1">
        <v>4.0</v>
      </c>
      <c r="AV167" s="1" t="s">
        <v>556</v>
      </c>
      <c r="AW167" s="1">
        <v>976.0</v>
      </c>
      <c r="AY167" s="1">
        <v>162016.0</v>
      </c>
    </row>
    <row r="168" ht="15.75" customHeight="1">
      <c r="A168" s="2" t="s">
        <v>350</v>
      </c>
      <c r="B168" s="1" t="str">
        <f>IFERROR(__xludf.DUMMYFUNCTION("""COMPUTED_VALUE"""),"ATQ79")</f>
        <v>ATQ79</v>
      </c>
      <c r="C168" s="1">
        <f>IFERROR(__xludf.DUMMYFUNCTION("""COMPUTED_VALUE"""),94.0)</f>
        <v>94</v>
      </c>
      <c r="D168" s="1" t="s">
        <v>39</v>
      </c>
      <c r="E168" s="1" t="s">
        <v>45</v>
      </c>
      <c r="F168" s="1" t="s">
        <v>20</v>
      </c>
      <c r="G168" s="1" t="s">
        <v>28</v>
      </c>
      <c r="H168" s="1" t="s">
        <v>23</v>
      </c>
      <c r="M168" s="1">
        <v>14.0</v>
      </c>
      <c r="N168" s="1">
        <v>10.0</v>
      </c>
      <c r="O168" s="1">
        <v>12.0</v>
      </c>
      <c r="P168" s="1">
        <v>7.0</v>
      </c>
      <c r="Q168" s="1">
        <v>9.0</v>
      </c>
      <c r="S168" s="1" t="str">
        <f>IFERROR(__xludf.DUMMYFUNCTION("UNIQUE(D168:H168, TRUE)"),"A")</f>
        <v>A</v>
      </c>
      <c r="T168" s="1" t="str">
        <f>IFERROR(__xludf.DUMMYFUNCTION("""COMPUTED_VALUE"""),"T")</f>
        <v>T</v>
      </c>
      <c r="U168" s="1" t="str">
        <f>IFERROR(__xludf.DUMMYFUNCTION("""COMPUTED_VALUE"""),"Q")</f>
        <v>Q</v>
      </c>
      <c r="V168" s="1" t="str">
        <f>IFERROR(__xludf.DUMMYFUNCTION("""COMPUTED_VALUE"""),"7")</f>
        <v>7</v>
      </c>
      <c r="W168" s="1" t="str">
        <f>IFERROR(__xludf.DUMMYFUNCTION("""COMPUTED_VALUE"""),"9")</f>
        <v>9</v>
      </c>
      <c r="Y168" s="1">
        <f t="shared" si="2"/>
        <v>1</v>
      </c>
      <c r="Z168" s="1">
        <f t="shared" ref="Z168:AC168" si="168">IF($Y168&lt;&gt;"",COUNTIF($D168:$H168, "=" &amp; T168),"")</f>
        <v>1</v>
      </c>
      <c r="AA168" s="1">
        <f t="shared" si="168"/>
        <v>1</v>
      </c>
      <c r="AB168" s="1">
        <f t="shared" si="168"/>
        <v>1</v>
      </c>
      <c r="AC168" s="1">
        <f t="shared" si="168"/>
        <v>1</v>
      </c>
      <c r="AE168" s="1">
        <f>IFERROR(__xludf.DUMMYFUNCTION("IFERROR(TRANSPOSE(SORT(TRANSPOSE(FILTER(Y168:AC168, Y168:AC168&lt;&gt;0)),1, FALSE)))"),1.0)</f>
        <v>1</v>
      </c>
      <c r="AF168" s="1">
        <f>IFERROR(__xludf.DUMMYFUNCTION("""COMPUTED_VALUE"""),1.0)</f>
        <v>1</v>
      </c>
      <c r="AG168" s="1">
        <f>IFERROR(__xludf.DUMMYFUNCTION("""COMPUTED_VALUE"""),1.0)</f>
        <v>1</v>
      </c>
      <c r="AH168" s="1">
        <f>IFERROR(__xludf.DUMMYFUNCTION("""COMPUTED_VALUE"""),1.0)</f>
        <v>1</v>
      </c>
      <c r="AI168" s="1">
        <f>IFERROR(__xludf.DUMMYFUNCTION("""COMPUTED_VALUE"""),1.0)</f>
        <v>1</v>
      </c>
      <c r="AK168" s="1">
        <v>167.0</v>
      </c>
      <c r="AL168" s="1">
        <v>1.0</v>
      </c>
      <c r="AM168" s="1">
        <v>1.0</v>
      </c>
      <c r="AN168" s="1">
        <v>1.0</v>
      </c>
      <c r="AO168" s="1">
        <v>1.0</v>
      </c>
      <c r="AP168" s="1">
        <v>1.0</v>
      </c>
      <c r="AQ168" s="1">
        <v>12.0</v>
      </c>
      <c r="AR168" s="1">
        <v>13.0</v>
      </c>
      <c r="AS168" s="1">
        <v>7.0</v>
      </c>
      <c r="AT168" s="1">
        <v>4.0</v>
      </c>
      <c r="AU168" s="1">
        <v>8.0</v>
      </c>
      <c r="AV168" s="1" t="s">
        <v>228</v>
      </c>
      <c r="AW168" s="1">
        <v>859.0</v>
      </c>
      <c r="AY168" s="1">
        <v>143453.0</v>
      </c>
    </row>
    <row r="169" ht="15.75" customHeight="1">
      <c r="A169" s="2" t="s">
        <v>351</v>
      </c>
      <c r="B169" s="1" t="str">
        <f>IFERROR(__xludf.DUMMYFUNCTION("""COMPUTED_VALUE"""),"ATJTA")</f>
        <v>ATJTA</v>
      </c>
      <c r="C169" s="1">
        <f>IFERROR(__xludf.DUMMYFUNCTION("""COMPUTED_VALUE"""),518.0)</f>
        <v>518</v>
      </c>
      <c r="D169" s="1" t="s">
        <v>39</v>
      </c>
      <c r="E169" s="1" t="s">
        <v>45</v>
      </c>
      <c r="F169" s="1" t="s">
        <v>22</v>
      </c>
      <c r="G169" s="1" t="s">
        <v>45</v>
      </c>
      <c r="H169" s="1" t="s">
        <v>39</v>
      </c>
      <c r="M169" s="1">
        <v>14.0</v>
      </c>
      <c r="N169" s="1">
        <v>10.0</v>
      </c>
      <c r="O169" s="1">
        <v>11.0</v>
      </c>
      <c r="P169" s="1">
        <v>10.0</v>
      </c>
      <c r="Q169" s="1">
        <v>14.0</v>
      </c>
      <c r="S169" s="1" t="str">
        <f>IFERROR(__xludf.DUMMYFUNCTION("UNIQUE(D169:H169, TRUE)"),"A")</f>
        <v>A</v>
      </c>
      <c r="T169" s="1" t="str">
        <f>IFERROR(__xludf.DUMMYFUNCTION("""COMPUTED_VALUE"""),"T")</f>
        <v>T</v>
      </c>
      <c r="U169" s="1" t="str">
        <f>IFERROR(__xludf.DUMMYFUNCTION("""COMPUTED_VALUE"""),"J")</f>
        <v>J</v>
      </c>
      <c r="Y169" s="1">
        <f t="shared" si="2"/>
        <v>2</v>
      </c>
      <c r="Z169" s="1">
        <f t="shared" ref="Z169:AC169" si="169">IF($Y169&lt;&gt;"",COUNTIF($D169:$H169, "=" &amp; T169),"")</f>
        <v>2</v>
      </c>
      <c r="AA169" s="1">
        <f t="shared" si="169"/>
        <v>1</v>
      </c>
      <c r="AB169" s="1">
        <f t="shared" si="169"/>
        <v>0</v>
      </c>
      <c r="AC169" s="1">
        <f t="shared" si="169"/>
        <v>0</v>
      </c>
      <c r="AE169" s="1">
        <f>IFERROR(__xludf.DUMMYFUNCTION("IFERROR(TRANSPOSE(SORT(TRANSPOSE(FILTER(Y169:AC169, Y169:AC169&lt;&gt;0)),1, FALSE)))"),2.0)</f>
        <v>2</v>
      </c>
      <c r="AF169" s="1">
        <f>IFERROR(__xludf.DUMMYFUNCTION("""COMPUTED_VALUE"""),2.0)</f>
        <v>2</v>
      </c>
      <c r="AG169" s="1">
        <f>IFERROR(__xludf.DUMMYFUNCTION("""COMPUTED_VALUE"""),1.0)</f>
        <v>1</v>
      </c>
      <c r="AK169" s="1">
        <v>168.0</v>
      </c>
      <c r="AL169" s="1">
        <v>1.0</v>
      </c>
      <c r="AM169" s="1">
        <v>1.0</v>
      </c>
      <c r="AN169" s="1">
        <v>1.0</v>
      </c>
      <c r="AO169" s="1">
        <v>1.0</v>
      </c>
      <c r="AP169" s="1">
        <v>1.0</v>
      </c>
      <c r="AQ169" s="1">
        <v>12.0</v>
      </c>
      <c r="AR169" s="1">
        <v>14.0</v>
      </c>
      <c r="AS169" s="1">
        <v>6.0</v>
      </c>
      <c r="AT169" s="1">
        <v>10.0</v>
      </c>
      <c r="AU169" s="1">
        <v>2.0</v>
      </c>
      <c r="AV169" s="1" t="s">
        <v>230</v>
      </c>
      <c r="AW169" s="1">
        <v>760.0</v>
      </c>
      <c r="AY169" s="1">
        <v>127680.0</v>
      </c>
    </row>
    <row r="170" ht="15.75" customHeight="1">
      <c r="A170" s="2" t="s">
        <v>353</v>
      </c>
      <c r="B170" s="1" t="str">
        <f>IFERROR(__xludf.DUMMYFUNCTION("""COMPUTED_VALUE"""),"3JT52")</f>
        <v>3JT52</v>
      </c>
      <c r="C170" s="1">
        <f>IFERROR(__xludf.DUMMYFUNCTION("""COMPUTED_VALUE"""),656.0)</f>
        <v>656</v>
      </c>
      <c r="D170" s="1" t="s">
        <v>31</v>
      </c>
      <c r="E170" s="1" t="s">
        <v>22</v>
      </c>
      <c r="F170" s="1" t="s">
        <v>45</v>
      </c>
      <c r="G170" s="1" t="s">
        <v>29</v>
      </c>
      <c r="H170" s="1" t="s">
        <v>24</v>
      </c>
      <c r="M170" s="1">
        <v>3.0</v>
      </c>
      <c r="N170" s="1">
        <v>11.0</v>
      </c>
      <c r="O170" s="1">
        <v>10.0</v>
      </c>
      <c r="P170" s="1">
        <v>5.0</v>
      </c>
      <c r="Q170" s="1">
        <v>2.0</v>
      </c>
      <c r="S170" s="1" t="str">
        <f>IFERROR(__xludf.DUMMYFUNCTION("UNIQUE(D170:H170, TRUE)"),"3")</f>
        <v>3</v>
      </c>
      <c r="T170" s="1" t="str">
        <f>IFERROR(__xludf.DUMMYFUNCTION("""COMPUTED_VALUE"""),"J")</f>
        <v>J</v>
      </c>
      <c r="U170" s="1" t="str">
        <f>IFERROR(__xludf.DUMMYFUNCTION("""COMPUTED_VALUE"""),"T")</f>
        <v>T</v>
      </c>
      <c r="V170" s="1" t="str">
        <f>IFERROR(__xludf.DUMMYFUNCTION("""COMPUTED_VALUE"""),"5")</f>
        <v>5</v>
      </c>
      <c r="W170" s="1" t="str">
        <f>IFERROR(__xludf.DUMMYFUNCTION("""COMPUTED_VALUE"""),"2")</f>
        <v>2</v>
      </c>
      <c r="Y170" s="1">
        <f t="shared" si="2"/>
        <v>1</v>
      </c>
      <c r="Z170" s="1">
        <f t="shared" ref="Z170:AC170" si="170">IF($Y170&lt;&gt;"",COUNTIF($D170:$H170, "=" &amp; T170),"")</f>
        <v>1</v>
      </c>
      <c r="AA170" s="1">
        <f t="shared" si="170"/>
        <v>1</v>
      </c>
      <c r="AB170" s="1">
        <f t="shared" si="170"/>
        <v>1</v>
      </c>
      <c r="AC170" s="1">
        <f t="shared" si="170"/>
        <v>1</v>
      </c>
      <c r="AE170" s="1">
        <f>IFERROR(__xludf.DUMMYFUNCTION("IFERROR(TRANSPOSE(SORT(TRANSPOSE(FILTER(Y170:AC170, Y170:AC170&lt;&gt;0)),1, FALSE)))"),1.0)</f>
        <v>1</v>
      </c>
      <c r="AF170" s="1">
        <f>IFERROR(__xludf.DUMMYFUNCTION("""COMPUTED_VALUE"""),1.0)</f>
        <v>1</v>
      </c>
      <c r="AG170" s="1">
        <f>IFERROR(__xludf.DUMMYFUNCTION("""COMPUTED_VALUE"""),1.0)</f>
        <v>1</v>
      </c>
      <c r="AH170" s="1">
        <f>IFERROR(__xludf.DUMMYFUNCTION("""COMPUTED_VALUE"""),1.0)</f>
        <v>1</v>
      </c>
      <c r="AI170" s="1">
        <f>IFERROR(__xludf.DUMMYFUNCTION("""COMPUTED_VALUE"""),1.0)</f>
        <v>1</v>
      </c>
      <c r="AK170" s="1">
        <v>169.0</v>
      </c>
      <c r="AL170" s="1">
        <v>1.0</v>
      </c>
      <c r="AM170" s="1">
        <v>1.0</v>
      </c>
      <c r="AN170" s="1">
        <v>1.0</v>
      </c>
      <c r="AO170" s="1">
        <v>1.0</v>
      </c>
      <c r="AP170" s="1">
        <v>1.0</v>
      </c>
      <c r="AQ170" s="1">
        <v>12.0</v>
      </c>
      <c r="AR170" s="1">
        <v>14.0</v>
      </c>
      <c r="AS170" s="1">
        <v>8.0</v>
      </c>
      <c r="AT170" s="1">
        <v>10.0</v>
      </c>
      <c r="AU170" s="1">
        <v>11.0</v>
      </c>
      <c r="AV170" s="1" t="s">
        <v>598</v>
      </c>
      <c r="AW170" s="1">
        <v>903.0</v>
      </c>
      <c r="AY170" s="1">
        <v>152607.0</v>
      </c>
    </row>
    <row r="171" ht="15.75" customHeight="1">
      <c r="A171" s="2" t="s">
        <v>355</v>
      </c>
      <c r="B171" s="1" t="str">
        <f>IFERROR(__xludf.DUMMYFUNCTION("""COMPUTED_VALUE"""),"2TT23")</f>
        <v>2TT23</v>
      </c>
      <c r="C171" s="1">
        <f>IFERROR(__xludf.DUMMYFUNCTION("""COMPUTED_VALUE"""),438.0)</f>
        <v>438</v>
      </c>
      <c r="D171" s="1" t="s">
        <v>24</v>
      </c>
      <c r="E171" s="1" t="s">
        <v>45</v>
      </c>
      <c r="F171" s="1" t="s">
        <v>45</v>
      </c>
      <c r="G171" s="1" t="s">
        <v>24</v>
      </c>
      <c r="H171" s="1" t="s">
        <v>31</v>
      </c>
      <c r="M171" s="1">
        <v>2.0</v>
      </c>
      <c r="N171" s="1">
        <v>10.0</v>
      </c>
      <c r="O171" s="1">
        <v>10.0</v>
      </c>
      <c r="P171" s="1">
        <v>2.0</v>
      </c>
      <c r="Q171" s="1">
        <v>3.0</v>
      </c>
      <c r="S171" s="1" t="str">
        <f>IFERROR(__xludf.DUMMYFUNCTION("UNIQUE(D171:H171, TRUE)"),"2")</f>
        <v>2</v>
      </c>
      <c r="T171" s="1" t="str">
        <f>IFERROR(__xludf.DUMMYFUNCTION("""COMPUTED_VALUE"""),"T")</f>
        <v>T</v>
      </c>
      <c r="U171" s="1" t="str">
        <f>IFERROR(__xludf.DUMMYFUNCTION("""COMPUTED_VALUE"""),"3")</f>
        <v>3</v>
      </c>
      <c r="Y171" s="1">
        <f t="shared" si="2"/>
        <v>2</v>
      </c>
      <c r="Z171" s="1">
        <f t="shared" ref="Z171:AC171" si="171">IF($Y171&lt;&gt;"",COUNTIF($D171:$H171, "=" &amp; T171),"")</f>
        <v>2</v>
      </c>
      <c r="AA171" s="1">
        <f t="shared" si="171"/>
        <v>1</v>
      </c>
      <c r="AB171" s="1">
        <f t="shared" si="171"/>
        <v>0</v>
      </c>
      <c r="AC171" s="1">
        <f t="shared" si="171"/>
        <v>0</v>
      </c>
      <c r="AE171" s="1">
        <f>IFERROR(__xludf.DUMMYFUNCTION("IFERROR(TRANSPOSE(SORT(TRANSPOSE(FILTER(Y171:AC171, Y171:AC171&lt;&gt;0)),1, FALSE)))"),2.0)</f>
        <v>2</v>
      </c>
      <c r="AF171" s="1">
        <f>IFERROR(__xludf.DUMMYFUNCTION("""COMPUTED_VALUE"""),2.0)</f>
        <v>2</v>
      </c>
      <c r="AG171" s="1">
        <f>IFERROR(__xludf.DUMMYFUNCTION("""COMPUTED_VALUE"""),1.0)</f>
        <v>1</v>
      </c>
      <c r="AK171" s="1">
        <v>170.0</v>
      </c>
      <c r="AL171" s="1">
        <v>1.0</v>
      </c>
      <c r="AM171" s="1">
        <v>1.0</v>
      </c>
      <c r="AN171" s="1">
        <v>1.0</v>
      </c>
      <c r="AO171" s="1">
        <v>1.0</v>
      </c>
      <c r="AP171" s="1">
        <v>1.0</v>
      </c>
      <c r="AQ171" s="1">
        <v>13.0</v>
      </c>
      <c r="AR171" s="1">
        <v>2.0</v>
      </c>
      <c r="AS171" s="1">
        <v>8.0</v>
      </c>
      <c r="AT171" s="1">
        <v>14.0</v>
      </c>
      <c r="AU171" s="1">
        <v>4.0</v>
      </c>
      <c r="AV171" s="1" t="s">
        <v>232</v>
      </c>
      <c r="AW171" s="1">
        <v>736.0</v>
      </c>
      <c r="AY171" s="1">
        <v>125120.0</v>
      </c>
    </row>
    <row r="172" ht="15.75" customHeight="1">
      <c r="A172" s="2" t="s">
        <v>356</v>
      </c>
      <c r="B172" s="1" t="str">
        <f>IFERROR(__xludf.DUMMYFUNCTION("""COMPUTED_VALUE"""),"9K497")</f>
        <v>9K497</v>
      </c>
      <c r="C172" s="1">
        <f>IFERROR(__xludf.DUMMYFUNCTION("""COMPUTED_VALUE"""),630.0)</f>
        <v>630</v>
      </c>
      <c r="D172" s="1" t="s">
        <v>23</v>
      </c>
      <c r="E172" s="1" t="s">
        <v>38</v>
      </c>
      <c r="F172" s="1" t="s">
        <v>21</v>
      </c>
      <c r="G172" s="1" t="s">
        <v>23</v>
      </c>
      <c r="H172" s="1" t="s">
        <v>28</v>
      </c>
      <c r="M172" s="1">
        <v>9.0</v>
      </c>
      <c r="N172" s="1">
        <v>13.0</v>
      </c>
      <c r="O172" s="1">
        <v>4.0</v>
      </c>
      <c r="P172" s="1">
        <v>9.0</v>
      </c>
      <c r="Q172" s="1">
        <v>7.0</v>
      </c>
      <c r="S172" s="1" t="str">
        <f>IFERROR(__xludf.DUMMYFUNCTION("UNIQUE(D172:H172, TRUE)"),"9")</f>
        <v>9</v>
      </c>
      <c r="T172" s="1" t="str">
        <f>IFERROR(__xludf.DUMMYFUNCTION("""COMPUTED_VALUE"""),"K")</f>
        <v>K</v>
      </c>
      <c r="U172" s="1" t="str">
        <f>IFERROR(__xludf.DUMMYFUNCTION("""COMPUTED_VALUE"""),"4")</f>
        <v>4</v>
      </c>
      <c r="V172" s="1" t="str">
        <f>IFERROR(__xludf.DUMMYFUNCTION("""COMPUTED_VALUE"""),"7")</f>
        <v>7</v>
      </c>
      <c r="Y172" s="1">
        <f t="shared" si="2"/>
        <v>2</v>
      </c>
      <c r="Z172" s="1">
        <f t="shared" ref="Z172:AC172" si="172">IF($Y172&lt;&gt;"",COUNTIF($D172:$H172, "=" &amp; T172),"")</f>
        <v>1</v>
      </c>
      <c r="AA172" s="1">
        <f t="shared" si="172"/>
        <v>1</v>
      </c>
      <c r="AB172" s="1">
        <f t="shared" si="172"/>
        <v>1</v>
      </c>
      <c r="AC172" s="1">
        <f t="shared" si="172"/>
        <v>0</v>
      </c>
      <c r="AE172" s="1">
        <f>IFERROR(__xludf.DUMMYFUNCTION("IFERROR(TRANSPOSE(SORT(TRANSPOSE(FILTER(Y172:AC172, Y172:AC172&lt;&gt;0)),1, FALSE)))"),2.0)</f>
        <v>2</v>
      </c>
      <c r="AF172" s="1">
        <f>IFERROR(__xludf.DUMMYFUNCTION("""COMPUTED_VALUE"""),1.0)</f>
        <v>1</v>
      </c>
      <c r="AG172" s="1">
        <f>IFERROR(__xludf.DUMMYFUNCTION("""COMPUTED_VALUE"""),1.0)</f>
        <v>1</v>
      </c>
      <c r="AH172" s="1">
        <f>IFERROR(__xludf.DUMMYFUNCTION("""COMPUTED_VALUE"""),1.0)</f>
        <v>1</v>
      </c>
      <c r="AK172" s="1">
        <v>171.0</v>
      </c>
      <c r="AL172" s="1">
        <v>1.0</v>
      </c>
      <c r="AM172" s="1">
        <v>1.0</v>
      </c>
      <c r="AN172" s="1">
        <v>1.0</v>
      </c>
      <c r="AO172" s="1">
        <v>1.0</v>
      </c>
      <c r="AP172" s="1">
        <v>1.0</v>
      </c>
      <c r="AQ172" s="1">
        <v>13.0</v>
      </c>
      <c r="AR172" s="1">
        <v>3.0</v>
      </c>
      <c r="AS172" s="1">
        <v>2.0</v>
      </c>
      <c r="AT172" s="1">
        <v>14.0</v>
      </c>
      <c r="AU172" s="1">
        <v>10.0</v>
      </c>
      <c r="AV172" s="1" t="s">
        <v>234</v>
      </c>
      <c r="AW172" s="1">
        <v>943.0</v>
      </c>
      <c r="AY172" s="1">
        <v>161253.0</v>
      </c>
    </row>
    <row r="173" ht="15.75" customHeight="1">
      <c r="A173" s="2" t="s">
        <v>357</v>
      </c>
      <c r="B173" s="1" t="str">
        <f>IFERROR(__xludf.DUMMYFUNCTION("""COMPUTED_VALUE"""),"AQ735")</f>
        <v>AQ735</v>
      </c>
      <c r="C173" s="1">
        <f>IFERROR(__xludf.DUMMYFUNCTION("""COMPUTED_VALUE"""),569.0)</f>
        <v>569</v>
      </c>
      <c r="D173" s="1" t="s">
        <v>39</v>
      </c>
      <c r="E173" s="1" t="s">
        <v>20</v>
      </c>
      <c r="F173" s="1" t="s">
        <v>28</v>
      </c>
      <c r="G173" s="1" t="s">
        <v>31</v>
      </c>
      <c r="H173" s="1" t="s">
        <v>29</v>
      </c>
      <c r="M173" s="1">
        <v>14.0</v>
      </c>
      <c r="N173" s="1">
        <v>12.0</v>
      </c>
      <c r="O173" s="1">
        <v>7.0</v>
      </c>
      <c r="P173" s="1">
        <v>3.0</v>
      </c>
      <c r="Q173" s="1">
        <v>5.0</v>
      </c>
      <c r="S173" s="1" t="str">
        <f>IFERROR(__xludf.DUMMYFUNCTION("UNIQUE(D173:H173, TRUE)"),"A")</f>
        <v>A</v>
      </c>
      <c r="T173" s="1" t="str">
        <f>IFERROR(__xludf.DUMMYFUNCTION("""COMPUTED_VALUE"""),"Q")</f>
        <v>Q</v>
      </c>
      <c r="U173" s="1" t="str">
        <f>IFERROR(__xludf.DUMMYFUNCTION("""COMPUTED_VALUE"""),"7")</f>
        <v>7</v>
      </c>
      <c r="V173" s="1" t="str">
        <f>IFERROR(__xludf.DUMMYFUNCTION("""COMPUTED_VALUE"""),"3")</f>
        <v>3</v>
      </c>
      <c r="W173" s="1" t="str">
        <f>IFERROR(__xludf.DUMMYFUNCTION("""COMPUTED_VALUE"""),"5")</f>
        <v>5</v>
      </c>
      <c r="Y173" s="1">
        <f t="shared" si="2"/>
        <v>1</v>
      </c>
      <c r="Z173" s="1">
        <f t="shared" ref="Z173:AC173" si="173">IF($Y173&lt;&gt;"",COUNTIF($D173:$H173, "=" &amp; T173),"")</f>
        <v>1</v>
      </c>
      <c r="AA173" s="1">
        <f t="shared" si="173"/>
        <v>1</v>
      </c>
      <c r="AB173" s="1">
        <f t="shared" si="173"/>
        <v>1</v>
      </c>
      <c r="AC173" s="1">
        <f t="shared" si="173"/>
        <v>1</v>
      </c>
      <c r="AE173" s="1">
        <f>IFERROR(__xludf.DUMMYFUNCTION("IFERROR(TRANSPOSE(SORT(TRANSPOSE(FILTER(Y173:AC173, Y173:AC173&lt;&gt;0)),1, FALSE)))"),1.0)</f>
        <v>1</v>
      </c>
      <c r="AF173" s="1">
        <f>IFERROR(__xludf.DUMMYFUNCTION("""COMPUTED_VALUE"""),1.0)</f>
        <v>1</v>
      </c>
      <c r="AG173" s="1">
        <f>IFERROR(__xludf.DUMMYFUNCTION("""COMPUTED_VALUE"""),1.0)</f>
        <v>1</v>
      </c>
      <c r="AH173" s="1">
        <f>IFERROR(__xludf.DUMMYFUNCTION("""COMPUTED_VALUE"""),1.0)</f>
        <v>1</v>
      </c>
      <c r="AI173" s="1">
        <f>IFERROR(__xludf.DUMMYFUNCTION("""COMPUTED_VALUE"""),1.0)</f>
        <v>1</v>
      </c>
      <c r="AK173" s="1">
        <v>172.0</v>
      </c>
      <c r="AL173" s="1">
        <v>1.0</v>
      </c>
      <c r="AM173" s="1">
        <v>1.0</v>
      </c>
      <c r="AN173" s="1">
        <v>1.0</v>
      </c>
      <c r="AO173" s="1">
        <v>1.0</v>
      </c>
      <c r="AP173" s="1">
        <v>1.0</v>
      </c>
      <c r="AQ173" s="1">
        <v>13.0</v>
      </c>
      <c r="AR173" s="1">
        <v>3.0</v>
      </c>
      <c r="AS173" s="1">
        <v>5.0</v>
      </c>
      <c r="AT173" s="1">
        <v>10.0</v>
      </c>
      <c r="AU173" s="1">
        <v>11.0</v>
      </c>
      <c r="AV173" s="1" t="s">
        <v>608</v>
      </c>
      <c r="AW173" s="1">
        <v>314.0</v>
      </c>
      <c r="AY173" s="1">
        <v>54008.0</v>
      </c>
    </row>
    <row r="174" ht="15.75" customHeight="1">
      <c r="A174" s="2" t="s">
        <v>358</v>
      </c>
      <c r="B174" s="1">
        <f>IFERROR(__xludf.DUMMYFUNCTION("""COMPUTED_VALUE"""),95997.0)</f>
        <v>95997</v>
      </c>
      <c r="C174" s="1">
        <f>IFERROR(__xludf.DUMMYFUNCTION("""COMPUTED_VALUE"""),175.0)</f>
        <v>175</v>
      </c>
      <c r="D174" s="1" t="s">
        <v>23</v>
      </c>
      <c r="E174" s="1" t="s">
        <v>29</v>
      </c>
      <c r="F174" s="1" t="s">
        <v>23</v>
      </c>
      <c r="G174" s="1" t="s">
        <v>23</v>
      </c>
      <c r="H174" s="1" t="s">
        <v>28</v>
      </c>
      <c r="M174" s="1">
        <v>9.0</v>
      </c>
      <c r="N174" s="1">
        <v>5.0</v>
      </c>
      <c r="O174" s="1">
        <v>9.0</v>
      </c>
      <c r="P174" s="1">
        <v>9.0</v>
      </c>
      <c r="Q174" s="1">
        <v>7.0</v>
      </c>
      <c r="S174" s="1" t="str">
        <f>IFERROR(__xludf.DUMMYFUNCTION("UNIQUE(D174:H174, TRUE)"),"9")</f>
        <v>9</v>
      </c>
      <c r="T174" s="1" t="str">
        <f>IFERROR(__xludf.DUMMYFUNCTION("""COMPUTED_VALUE"""),"5")</f>
        <v>5</v>
      </c>
      <c r="U174" s="1" t="str">
        <f>IFERROR(__xludf.DUMMYFUNCTION("""COMPUTED_VALUE"""),"7")</f>
        <v>7</v>
      </c>
      <c r="Y174" s="1">
        <f t="shared" si="2"/>
        <v>3</v>
      </c>
      <c r="Z174" s="1">
        <f t="shared" ref="Z174:AC174" si="174">IF($Y174&lt;&gt;"",COUNTIF($D174:$H174, "=" &amp; T174),"")</f>
        <v>1</v>
      </c>
      <c r="AA174" s="1">
        <f t="shared" si="174"/>
        <v>1</v>
      </c>
      <c r="AB174" s="1">
        <f t="shared" si="174"/>
        <v>0</v>
      </c>
      <c r="AC174" s="1">
        <f t="shared" si="174"/>
        <v>0</v>
      </c>
      <c r="AE174" s="1">
        <f>IFERROR(__xludf.DUMMYFUNCTION("IFERROR(TRANSPOSE(SORT(TRANSPOSE(FILTER(Y174:AC174, Y174:AC174&lt;&gt;0)),1, FALSE)))"),3.0)</f>
        <v>3</v>
      </c>
      <c r="AF174" s="1">
        <f>IFERROR(__xludf.DUMMYFUNCTION("""COMPUTED_VALUE"""),1.0)</f>
        <v>1</v>
      </c>
      <c r="AG174" s="1">
        <f>IFERROR(__xludf.DUMMYFUNCTION("""COMPUTED_VALUE"""),1.0)</f>
        <v>1</v>
      </c>
      <c r="AK174" s="1">
        <v>173.0</v>
      </c>
      <c r="AL174" s="1">
        <v>1.0</v>
      </c>
      <c r="AM174" s="1">
        <v>1.0</v>
      </c>
      <c r="AN174" s="1">
        <v>1.0</v>
      </c>
      <c r="AO174" s="1">
        <v>1.0</v>
      </c>
      <c r="AP174" s="1">
        <v>1.0</v>
      </c>
      <c r="AQ174" s="1">
        <v>13.0</v>
      </c>
      <c r="AR174" s="1">
        <v>3.0</v>
      </c>
      <c r="AS174" s="1">
        <v>6.0</v>
      </c>
      <c r="AT174" s="1">
        <v>8.0</v>
      </c>
      <c r="AU174" s="1">
        <v>11.0</v>
      </c>
      <c r="AV174" s="1" t="s">
        <v>610</v>
      </c>
      <c r="AW174" s="1">
        <v>99.0</v>
      </c>
      <c r="AY174" s="1">
        <v>17127.0</v>
      </c>
    </row>
    <row r="175" ht="15.75" customHeight="1">
      <c r="A175" s="2" t="s">
        <v>360</v>
      </c>
      <c r="B175" s="1">
        <f>IFERROR(__xludf.DUMMYFUNCTION("""COMPUTED_VALUE"""),27248.0)</f>
        <v>27248</v>
      </c>
      <c r="C175" s="1">
        <f>IFERROR(__xludf.DUMMYFUNCTION("""COMPUTED_VALUE"""),874.0)</f>
        <v>874</v>
      </c>
      <c r="D175" s="1" t="s">
        <v>24</v>
      </c>
      <c r="E175" s="1" t="s">
        <v>28</v>
      </c>
      <c r="F175" s="1" t="s">
        <v>24</v>
      </c>
      <c r="G175" s="1" t="s">
        <v>21</v>
      </c>
      <c r="H175" s="1" t="s">
        <v>30</v>
      </c>
      <c r="M175" s="1">
        <v>2.0</v>
      </c>
      <c r="N175" s="1">
        <v>7.0</v>
      </c>
      <c r="O175" s="1">
        <v>2.0</v>
      </c>
      <c r="P175" s="1">
        <v>4.0</v>
      </c>
      <c r="Q175" s="1">
        <v>8.0</v>
      </c>
      <c r="S175" s="1" t="str">
        <f>IFERROR(__xludf.DUMMYFUNCTION("UNIQUE(D175:H175, TRUE)"),"2")</f>
        <v>2</v>
      </c>
      <c r="T175" s="1" t="str">
        <f>IFERROR(__xludf.DUMMYFUNCTION("""COMPUTED_VALUE"""),"7")</f>
        <v>7</v>
      </c>
      <c r="U175" s="1" t="str">
        <f>IFERROR(__xludf.DUMMYFUNCTION("""COMPUTED_VALUE"""),"4")</f>
        <v>4</v>
      </c>
      <c r="V175" s="1" t="str">
        <f>IFERROR(__xludf.DUMMYFUNCTION("""COMPUTED_VALUE"""),"8")</f>
        <v>8</v>
      </c>
      <c r="Y175" s="1">
        <f t="shared" si="2"/>
        <v>2</v>
      </c>
      <c r="Z175" s="1">
        <f t="shared" ref="Z175:AC175" si="175">IF($Y175&lt;&gt;"",COUNTIF($D175:$H175, "=" &amp; T175),"")</f>
        <v>1</v>
      </c>
      <c r="AA175" s="1">
        <f t="shared" si="175"/>
        <v>1</v>
      </c>
      <c r="AB175" s="1">
        <f t="shared" si="175"/>
        <v>1</v>
      </c>
      <c r="AC175" s="1">
        <f t="shared" si="175"/>
        <v>0</v>
      </c>
      <c r="AE175" s="1">
        <f>IFERROR(__xludf.DUMMYFUNCTION("IFERROR(TRANSPOSE(SORT(TRANSPOSE(FILTER(Y175:AC175, Y175:AC175&lt;&gt;0)),1, FALSE)))"),2.0)</f>
        <v>2</v>
      </c>
      <c r="AF175" s="1">
        <f>IFERROR(__xludf.DUMMYFUNCTION("""COMPUTED_VALUE"""),1.0)</f>
        <v>1</v>
      </c>
      <c r="AG175" s="1">
        <f>IFERROR(__xludf.DUMMYFUNCTION("""COMPUTED_VALUE"""),1.0)</f>
        <v>1</v>
      </c>
      <c r="AH175" s="1">
        <f>IFERROR(__xludf.DUMMYFUNCTION("""COMPUTED_VALUE"""),1.0)</f>
        <v>1</v>
      </c>
      <c r="AK175" s="1">
        <v>174.0</v>
      </c>
      <c r="AL175" s="1">
        <v>1.0</v>
      </c>
      <c r="AM175" s="1">
        <v>1.0</v>
      </c>
      <c r="AN175" s="1">
        <v>1.0</v>
      </c>
      <c r="AO175" s="1">
        <v>1.0</v>
      </c>
      <c r="AP175" s="1">
        <v>1.0</v>
      </c>
      <c r="AQ175" s="1">
        <v>13.0</v>
      </c>
      <c r="AR175" s="1">
        <v>5.0</v>
      </c>
      <c r="AS175" s="1">
        <v>6.0</v>
      </c>
      <c r="AT175" s="1">
        <v>8.0</v>
      </c>
      <c r="AU175" s="1">
        <v>12.0</v>
      </c>
      <c r="AV175" s="1" t="s">
        <v>236</v>
      </c>
      <c r="AW175" s="1">
        <v>846.0</v>
      </c>
      <c r="AY175" s="1">
        <v>147204.0</v>
      </c>
    </row>
    <row r="176" ht="15.75" customHeight="1">
      <c r="A176" s="2" t="s">
        <v>361</v>
      </c>
      <c r="B176" s="1" t="str">
        <f>IFERROR(__xludf.DUMMYFUNCTION("""COMPUTED_VALUE"""),"3AKJK")</f>
        <v>3AKJK</v>
      </c>
      <c r="C176" s="1">
        <f>IFERROR(__xludf.DUMMYFUNCTION("""COMPUTED_VALUE"""),693.0)</f>
        <v>693</v>
      </c>
      <c r="D176" s="1" t="s">
        <v>31</v>
      </c>
      <c r="E176" s="1" t="s">
        <v>39</v>
      </c>
      <c r="F176" s="1" t="s">
        <v>38</v>
      </c>
      <c r="G176" s="1" t="s">
        <v>22</v>
      </c>
      <c r="H176" s="1" t="s">
        <v>38</v>
      </c>
      <c r="M176" s="1">
        <v>3.0</v>
      </c>
      <c r="N176" s="1">
        <v>14.0</v>
      </c>
      <c r="O176" s="1">
        <v>13.0</v>
      </c>
      <c r="P176" s="1">
        <v>11.0</v>
      </c>
      <c r="Q176" s="1">
        <v>13.0</v>
      </c>
      <c r="S176" s="1" t="str">
        <f>IFERROR(__xludf.DUMMYFUNCTION("UNIQUE(D176:H176, TRUE)"),"3")</f>
        <v>3</v>
      </c>
      <c r="T176" s="1" t="str">
        <f>IFERROR(__xludf.DUMMYFUNCTION("""COMPUTED_VALUE"""),"A")</f>
        <v>A</v>
      </c>
      <c r="U176" s="1" t="str">
        <f>IFERROR(__xludf.DUMMYFUNCTION("""COMPUTED_VALUE"""),"K")</f>
        <v>K</v>
      </c>
      <c r="V176" s="1" t="str">
        <f>IFERROR(__xludf.DUMMYFUNCTION("""COMPUTED_VALUE"""),"J")</f>
        <v>J</v>
      </c>
      <c r="Y176" s="1">
        <f t="shared" si="2"/>
        <v>1</v>
      </c>
      <c r="Z176" s="1">
        <f t="shared" ref="Z176:AC176" si="176">IF($Y176&lt;&gt;"",COUNTIF($D176:$H176, "=" &amp; T176),"")</f>
        <v>1</v>
      </c>
      <c r="AA176" s="1">
        <f t="shared" si="176"/>
        <v>2</v>
      </c>
      <c r="AB176" s="1">
        <f t="shared" si="176"/>
        <v>1</v>
      </c>
      <c r="AC176" s="1">
        <f t="shared" si="176"/>
        <v>0</v>
      </c>
      <c r="AE176" s="1">
        <f>IFERROR(__xludf.DUMMYFUNCTION("IFERROR(TRANSPOSE(SORT(TRANSPOSE(FILTER(Y176:AC176, Y176:AC176&lt;&gt;0)),1, FALSE)))"),2.0)</f>
        <v>2</v>
      </c>
      <c r="AF176" s="1">
        <f>IFERROR(__xludf.DUMMYFUNCTION("""COMPUTED_VALUE"""),1.0)</f>
        <v>1</v>
      </c>
      <c r="AG176" s="1">
        <f>IFERROR(__xludf.DUMMYFUNCTION("""COMPUTED_VALUE"""),1.0)</f>
        <v>1</v>
      </c>
      <c r="AH176" s="1">
        <f>IFERROR(__xludf.DUMMYFUNCTION("""COMPUTED_VALUE"""),1.0)</f>
        <v>1</v>
      </c>
      <c r="AK176" s="1">
        <v>175.0</v>
      </c>
      <c r="AL176" s="1">
        <v>1.0</v>
      </c>
      <c r="AM176" s="1">
        <v>1.0</v>
      </c>
      <c r="AN176" s="1">
        <v>1.0</v>
      </c>
      <c r="AO176" s="1">
        <v>1.0</v>
      </c>
      <c r="AP176" s="1">
        <v>1.0</v>
      </c>
      <c r="AQ176" s="1">
        <v>13.0</v>
      </c>
      <c r="AR176" s="1">
        <v>7.0</v>
      </c>
      <c r="AS176" s="1">
        <v>3.0</v>
      </c>
      <c r="AT176" s="1">
        <v>4.0</v>
      </c>
      <c r="AU176" s="1">
        <v>14.0</v>
      </c>
      <c r="AV176" s="1" t="s">
        <v>238</v>
      </c>
      <c r="AW176" s="1">
        <v>71.0</v>
      </c>
      <c r="AY176" s="1">
        <v>12425.0</v>
      </c>
    </row>
    <row r="177" ht="15.75" customHeight="1">
      <c r="A177" s="2" t="s">
        <v>363</v>
      </c>
      <c r="B177" s="1">
        <f>IFERROR(__xludf.DUMMYFUNCTION("""COMPUTED_VALUE"""),94979.0)</f>
        <v>94979</v>
      </c>
      <c r="C177" s="1">
        <f>IFERROR(__xludf.DUMMYFUNCTION("""COMPUTED_VALUE"""),709.0)</f>
        <v>709</v>
      </c>
      <c r="D177" s="1" t="s">
        <v>23</v>
      </c>
      <c r="E177" s="1" t="s">
        <v>21</v>
      </c>
      <c r="F177" s="1" t="s">
        <v>23</v>
      </c>
      <c r="G177" s="1" t="s">
        <v>28</v>
      </c>
      <c r="H177" s="1" t="s">
        <v>23</v>
      </c>
      <c r="M177" s="1">
        <v>9.0</v>
      </c>
      <c r="N177" s="1">
        <v>4.0</v>
      </c>
      <c r="O177" s="1">
        <v>9.0</v>
      </c>
      <c r="P177" s="1">
        <v>7.0</v>
      </c>
      <c r="Q177" s="1">
        <v>9.0</v>
      </c>
      <c r="S177" s="1" t="str">
        <f>IFERROR(__xludf.DUMMYFUNCTION("UNIQUE(D177:H177, TRUE)"),"9")</f>
        <v>9</v>
      </c>
      <c r="T177" s="1" t="str">
        <f>IFERROR(__xludf.DUMMYFUNCTION("""COMPUTED_VALUE"""),"4")</f>
        <v>4</v>
      </c>
      <c r="U177" s="1" t="str">
        <f>IFERROR(__xludf.DUMMYFUNCTION("""COMPUTED_VALUE"""),"7")</f>
        <v>7</v>
      </c>
      <c r="Y177" s="1">
        <f t="shared" si="2"/>
        <v>3</v>
      </c>
      <c r="Z177" s="1">
        <f t="shared" ref="Z177:AC177" si="177">IF($Y177&lt;&gt;"",COUNTIF($D177:$H177, "=" &amp; T177),"")</f>
        <v>1</v>
      </c>
      <c r="AA177" s="1">
        <f t="shared" si="177"/>
        <v>1</v>
      </c>
      <c r="AB177" s="1">
        <f t="shared" si="177"/>
        <v>0</v>
      </c>
      <c r="AC177" s="1">
        <f t="shared" si="177"/>
        <v>0</v>
      </c>
      <c r="AE177" s="1">
        <f>IFERROR(__xludf.DUMMYFUNCTION("IFERROR(TRANSPOSE(SORT(TRANSPOSE(FILTER(Y177:AC177, Y177:AC177&lt;&gt;0)),1, FALSE)))"),3.0)</f>
        <v>3</v>
      </c>
      <c r="AF177" s="1">
        <f>IFERROR(__xludf.DUMMYFUNCTION("""COMPUTED_VALUE"""),1.0)</f>
        <v>1</v>
      </c>
      <c r="AG177" s="1">
        <f>IFERROR(__xludf.DUMMYFUNCTION("""COMPUTED_VALUE"""),1.0)</f>
        <v>1</v>
      </c>
      <c r="AK177" s="1">
        <v>176.0</v>
      </c>
      <c r="AL177" s="1">
        <v>1.0</v>
      </c>
      <c r="AM177" s="1">
        <v>1.0</v>
      </c>
      <c r="AN177" s="1">
        <v>1.0</v>
      </c>
      <c r="AO177" s="1">
        <v>1.0</v>
      </c>
      <c r="AP177" s="1">
        <v>1.0</v>
      </c>
      <c r="AQ177" s="1">
        <v>13.0</v>
      </c>
      <c r="AR177" s="1">
        <v>7.0</v>
      </c>
      <c r="AS177" s="1">
        <v>5.0</v>
      </c>
      <c r="AT177" s="1">
        <v>12.0</v>
      </c>
      <c r="AU177" s="1">
        <v>4.0</v>
      </c>
      <c r="AV177" s="1" t="s">
        <v>240</v>
      </c>
      <c r="AW177" s="1">
        <v>144.0</v>
      </c>
      <c r="AY177" s="1">
        <v>25344.0</v>
      </c>
    </row>
    <row r="178" ht="15.75" customHeight="1">
      <c r="A178" s="2" t="s">
        <v>365</v>
      </c>
      <c r="B178" s="1" t="str">
        <f>IFERROR(__xludf.DUMMYFUNCTION("""COMPUTED_VALUE"""),"2QQT2")</f>
        <v>2QQT2</v>
      </c>
      <c r="C178" s="1">
        <f>IFERROR(__xludf.DUMMYFUNCTION("""COMPUTED_VALUE"""),137.0)</f>
        <v>137</v>
      </c>
      <c r="D178" s="1" t="s">
        <v>24</v>
      </c>
      <c r="E178" s="1" t="s">
        <v>20</v>
      </c>
      <c r="F178" s="1" t="s">
        <v>20</v>
      </c>
      <c r="G178" s="1" t="s">
        <v>45</v>
      </c>
      <c r="H178" s="1" t="s">
        <v>24</v>
      </c>
      <c r="M178" s="1">
        <v>2.0</v>
      </c>
      <c r="N178" s="1">
        <v>12.0</v>
      </c>
      <c r="O178" s="1">
        <v>12.0</v>
      </c>
      <c r="P178" s="1">
        <v>10.0</v>
      </c>
      <c r="Q178" s="1">
        <v>2.0</v>
      </c>
      <c r="S178" s="1" t="str">
        <f>IFERROR(__xludf.DUMMYFUNCTION("UNIQUE(D178:H178, TRUE)"),"2")</f>
        <v>2</v>
      </c>
      <c r="T178" s="1" t="str">
        <f>IFERROR(__xludf.DUMMYFUNCTION("""COMPUTED_VALUE"""),"Q")</f>
        <v>Q</v>
      </c>
      <c r="U178" s="1" t="str">
        <f>IFERROR(__xludf.DUMMYFUNCTION("""COMPUTED_VALUE"""),"T")</f>
        <v>T</v>
      </c>
      <c r="Y178" s="1">
        <f t="shared" si="2"/>
        <v>2</v>
      </c>
      <c r="Z178" s="1">
        <f t="shared" ref="Z178:AC178" si="178">IF($Y178&lt;&gt;"",COUNTIF($D178:$H178, "=" &amp; T178),"")</f>
        <v>2</v>
      </c>
      <c r="AA178" s="1">
        <f t="shared" si="178"/>
        <v>1</v>
      </c>
      <c r="AB178" s="1">
        <f t="shared" si="178"/>
        <v>0</v>
      </c>
      <c r="AC178" s="1">
        <f t="shared" si="178"/>
        <v>0</v>
      </c>
      <c r="AE178" s="1">
        <f>IFERROR(__xludf.DUMMYFUNCTION("IFERROR(TRANSPOSE(SORT(TRANSPOSE(FILTER(Y178:AC178, Y178:AC178&lt;&gt;0)),1, FALSE)))"),2.0)</f>
        <v>2</v>
      </c>
      <c r="AF178" s="1">
        <f>IFERROR(__xludf.DUMMYFUNCTION("""COMPUTED_VALUE"""),2.0)</f>
        <v>2</v>
      </c>
      <c r="AG178" s="1">
        <f>IFERROR(__xludf.DUMMYFUNCTION("""COMPUTED_VALUE"""),1.0)</f>
        <v>1</v>
      </c>
      <c r="AK178" s="1">
        <v>177.0</v>
      </c>
      <c r="AL178" s="1">
        <v>1.0</v>
      </c>
      <c r="AM178" s="1">
        <v>1.0</v>
      </c>
      <c r="AN178" s="1">
        <v>1.0</v>
      </c>
      <c r="AO178" s="1">
        <v>1.0</v>
      </c>
      <c r="AP178" s="1">
        <v>1.0</v>
      </c>
      <c r="AQ178" s="1">
        <v>13.0</v>
      </c>
      <c r="AR178" s="1">
        <v>8.0</v>
      </c>
      <c r="AS178" s="1">
        <v>4.0</v>
      </c>
      <c r="AT178" s="1">
        <v>10.0</v>
      </c>
      <c r="AU178" s="1">
        <v>2.0</v>
      </c>
      <c r="AV178" s="1" t="s">
        <v>242</v>
      </c>
      <c r="AW178" s="1">
        <v>20.0</v>
      </c>
      <c r="AY178" s="1">
        <v>3540.0</v>
      </c>
    </row>
    <row r="179" ht="15.75" customHeight="1">
      <c r="A179" s="2" t="s">
        <v>367</v>
      </c>
      <c r="B179" s="1" t="str">
        <f>IFERROR(__xludf.DUMMYFUNCTION("""COMPUTED_VALUE"""),"4A598")</f>
        <v>4A598</v>
      </c>
      <c r="C179" s="1">
        <f>IFERROR(__xludf.DUMMYFUNCTION("""COMPUTED_VALUE"""),253.0)</f>
        <v>253</v>
      </c>
      <c r="D179" s="1" t="s">
        <v>21</v>
      </c>
      <c r="E179" s="1" t="s">
        <v>39</v>
      </c>
      <c r="F179" s="1" t="s">
        <v>29</v>
      </c>
      <c r="G179" s="1" t="s">
        <v>23</v>
      </c>
      <c r="H179" s="1" t="s">
        <v>30</v>
      </c>
      <c r="M179" s="1">
        <v>4.0</v>
      </c>
      <c r="N179" s="1">
        <v>14.0</v>
      </c>
      <c r="O179" s="1">
        <v>5.0</v>
      </c>
      <c r="P179" s="1">
        <v>9.0</v>
      </c>
      <c r="Q179" s="1">
        <v>8.0</v>
      </c>
      <c r="S179" s="1" t="str">
        <f>IFERROR(__xludf.DUMMYFUNCTION("UNIQUE(D179:H179, TRUE)"),"4")</f>
        <v>4</v>
      </c>
      <c r="T179" s="1" t="str">
        <f>IFERROR(__xludf.DUMMYFUNCTION("""COMPUTED_VALUE"""),"A")</f>
        <v>A</v>
      </c>
      <c r="U179" s="1" t="str">
        <f>IFERROR(__xludf.DUMMYFUNCTION("""COMPUTED_VALUE"""),"5")</f>
        <v>5</v>
      </c>
      <c r="V179" s="1" t="str">
        <f>IFERROR(__xludf.DUMMYFUNCTION("""COMPUTED_VALUE"""),"9")</f>
        <v>9</v>
      </c>
      <c r="W179" s="1" t="str">
        <f>IFERROR(__xludf.DUMMYFUNCTION("""COMPUTED_VALUE"""),"8")</f>
        <v>8</v>
      </c>
      <c r="Y179" s="1">
        <f t="shared" si="2"/>
        <v>1</v>
      </c>
      <c r="Z179" s="1">
        <f t="shared" ref="Z179:AC179" si="179">IF($Y179&lt;&gt;"",COUNTIF($D179:$H179, "=" &amp; T179),"")</f>
        <v>1</v>
      </c>
      <c r="AA179" s="1">
        <f t="shared" si="179"/>
        <v>1</v>
      </c>
      <c r="AB179" s="1">
        <f t="shared" si="179"/>
        <v>1</v>
      </c>
      <c r="AC179" s="1">
        <f t="shared" si="179"/>
        <v>1</v>
      </c>
      <c r="AE179" s="1">
        <f>IFERROR(__xludf.DUMMYFUNCTION("IFERROR(TRANSPOSE(SORT(TRANSPOSE(FILTER(Y179:AC179, Y179:AC179&lt;&gt;0)),1, FALSE)))"),1.0)</f>
        <v>1</v>
      </c>
      <c r="AF179" s="1">
        <f>IFERROR(__xludf.DUMMYFUNCTION("""COMPUTED_VALUE"""),1.0)</f>
        <v>1</v>
      </c>
      <c r="AG179" s="1">
        <f>IFERROR(__xludf.DUMMYFUNCTION("""COMPUTED_VALUE"""),1.0)</f>
        <v>1</v>
      </c>
      <c r="AH179" s="1">
        <f>IFERROR(__xludf.DUMMYFUNCTION("""COMPUTED_VALUE"""),1.0)</f>
        <v>1</v>
      </c>
      <c r="AI179" s="1">
        <f>IFERROR(__xludf.DUMMYFUNCTION("""COMPUTED_VALUE"""),1.0)</f>
        <v>1</v>
      </c>
      <c r="AK179" s="1">
        <v>178.0</v>
      </c>
      <c r="AL179" s="1">
        <v>1.0</v>
      </c>
      <c r="AM179" s="1">
        <v>1.0</v>
      </c>
      <c r="AN179" s="1">
        <v>1.0</v>
      </c>
      <c r="AO179" s="1">
        <v>1.0</v>
      </c>
      <c r="AP179" s="1">
        <v>1.0</v>
      </c>
      <c r="AQ179" s="1">
        <v>13.0</v>
      </c>
      <c r="AR179" s="1">
        <v>9.0</v>
      </c>
      <c r="AS179" s="1">
        <v>2.0</v>
      </c>
      <c r="AT179" s="1">
        <v>11.0</v>
      </c>
      <c r="AU179" s="1">
        <v>12.0</v>
      </c>
      <c r="AV179" s="1" t="s">
        <v>622</v>
      </c>
      <c r="AW179" s="1">
        <v>707.0</v>
      </c>
      <c r="AY179" s="1">
        <v>125846.0</v>
      </c>
    </row>
    <row r="180" ht="15.75" customHeight="1">
      <c r="A180" s="2" t="s">
        <v>369</v>
      </c>
      <c r="B180" s="1" t="str">
        <f>IFERROR(__xludf.DUMMYFUNCTION("""COMPUTED_VALUE"""),"33JQ2")</f>
        <v>33JQ2</v>
      </c>
      <c r="C180" s="1">
        <f>IFERROR(__xludf.DUMMYFUNCTION("""COMPUTED_VALUE"""),520.0)</f>
        <v>520</v>
      </c>
      <c r="D180" s="1" t="s">
        <v>31</v>
      </c>
      <c r="E180" s="1" t="s">
        <v>31</v>
      </c>
      <c r="F180" s="1" t="s">
        <v>22</v>
      </c>
      <c r="G180" s="1" t="s">
        <v>20</v>
      </c>
      <c r="H180" s="1" t="s">
        <v>24</v>
      </c>
      <c r="M180" s="1">
        <v>3.0</v>
      </c>
      <c r="N180" s="1">
        <v>3.0</v>
      </c>
      <c r="O180" s="1">
        <v>11.0</v>
      </c>
      <c r="P180" s="1">
        <v>12.0</v>
      </c>
      <c r="Q180" s="1">
        <v>2.0</v>
      </c>
      <c r="S180" s="1" t="str">
        <f>IFERROR(__xludf.DUMMYFUNCTION("UNIQUE(D180:H180, TRUE)"),"3")</f>
        <v>3</v>
      </c>
      <c r="T180" s="1" t="str">
        <f>IFERROR(__xludf.DUMMYFUNCTION("""COMPUTED_VALUE"""),"J")</f>
        <v>J</v>
      </c>
      <c r="U180" s="1" t="str">
        <f>IFERROR(__xludf.DUMMYFUNCTION("""COMPUTED_VALUE"""),"Q")</f>
        <v>Q</v>
      </c>
      <c r="V180" s="1" t="str">
        <f>IFERROR(__xludf.DUMMYFUNCTION("""COMPUTED_VALUE"""),"2")</f>
        <v>2</v>
      </c>
      <c r="Y180" s="1">
        <f t="shared" si="2"/>
        <v>2</v>
      </c>
      <c r="Z180" s="1">
        <f t="shared" ref="Z180:AC180" si="180">IF($Y180&lt;&gt;"",COUNTIF($D180:$H180, "=" &amp; T180),"")</f>
        <v>1</v>
      </c>
      <c r="AA180" s="1">
        <f t="shared" si="180"/>
        <v>1</v>
      </c>
      <c r="AB180" s="1">
        <f t="shared" si="180"/>
        <v>1</v>
      </c>
      <c r="AC180" s="1">
        <f t="shared" si="180"/>
        <v>0</v>
      </c>
      <c r="AE180" s="1">
        <f>IFERROR(__xludf.DUMMYFUNCTION("IFERROR(TRANSPOSE(SORT(TRANSPOSE(FILTER(Y180:AC180, Y180:AC180&lt;&gt;0)),1, FALSE)))"),2.0)</f>
        <v>2</v>
      </c>
      <c r="AF180" s="1">
        <f>IFERROR(__xludf.DUMMYFUNCTION("""COMPUTED_VALUE"""),1.0)</f>
        <v>1</v>
      </c>
      <c r="AG180" s="1">
        <f>IFERROR(__xludf.DUMMYFUNCTION("""COMPUTED_VALUE"""),1.0)</f>
        <v>1</v>
      </c>
      <c r="AH180" s="1">
        <f>IFERROR(__xludf.DUMMYFUNCTION("""COMPUTED_VALUE"""),1.0)</f>
        <v>1</v>
      </c>
      <c r="AK180" s="1">
        <v>179.0</v>
      </c>
      <c r="AL180" s="1">
        <v>1.0</v>
      </c>
      <c r="AM180" s="1">
        <v>1.0</v>
      </c>
      <c r="AN180" s="1">
        <v>1.0</v>
      </c>
      <c r="AO180" s="1">
        <v>1.0</v>
      </c>
      <c r="AP180" s="1">
        <v>1.0</v>
      </c>
      <c r="AQ180" s="1">
        <v>13.0</v>
      </c>
      <c r="AR180" s="1">
        <v>9.0</v>
      </c>
      <c r="AS180" s="1">
        <v>7.0</v>
      </c>
      <c r="AT180" s="1">
        <v>12.0</v>
      </c>
      <c r="AU180" s="1">
        <v>2.0</v>
      </c>
      <c r="AV180" s="1" t="s">
        <v>244</v>
      </c>
      <c r="AW180" s="1">
        <v>485.0</v>
      </c>
      <c r="AY180" s="1">
        <v>86815.0</v>
      </c>
    </row>
    <row r="181" ht="15.75" customHeight="1">
      <c r="A181" s="2" t="s">
        <v>371</v>
      </c>
      <c r="B181" s="1" t="str">
        <f>IFERROR(__xludf.DUMMYFUNCTION("""COMPUTED_VALUE"""),"8A747")</f>
        <v>8A747</v>
      </c>
      <c r="C181" s="1">
        <f>IFERROR(__xludf.DUMMYFUNCTION("""COMPUTED_VALUE"""),457.0)</f>
        <v>457</v>
      </c>
      <c r="D181" s="1" t="s">
        <v>30</v>
      </c>
      <c r="E181" s="1" t="s">
        <v>39</v>
      </c>
      <c r="F181" s="1" t="s">
        <v>28</v>
      </c>
      <c r="G181" s="1" t="s">
        <v>21</v>
      </c>
      <c r="H181" s="1" t="s">
        <v>28</v>
      </c>
      <c r="M181" s="1">
        <v>8.0</v>
      </c>
      <c r="N181" s="1">
        <v>14.0</v>
      </c>
      <c r="O181" s="1">
        <v>7.0</v>
      </c>
      <c r="P181" s="1">
        <v>4.0</v>
      </c>
      <c r="Q181" s="1">
        <v>7.0</v>
      </c>
      <c r="S181" s="1" t="str">
        <f>IFERROR(__xludf.DUMMYFUNCTION("UNIQUE(D181:H181, TRUE)"),"8")</f>
        <v>8</v>
      </c>
      <c r="T181" s="1" t="str">
        <f>IFERROR(__xludf.DUMMYFUNCTION("""COMPUTED_VALUE"""),"A")</f>
        <v>A</v>
      </c>
      <c r="U181" s="1" t="str">
        <f>IFERROR(__xludf.DUMMYFUNCTION("""COMPUTED_VALUE"""),"7")</f>
        <v>7</v>
      </c>
      <c r="V181" s="1" t="str">
        <f>IFERROR(__xludf.DUMMYFUNCTION("""COMPUTED_VALUE"""),"4")</f>
        <v>4</v>
      </c>
      <c r="Y181" s="1">
        <f t="shared" si="2"/>
        <v>1</v>
      </c>
      <c r="Z181" s="1">
        <f t="shared" ref="Z181:AC181" si="181">IF($Y181&lt;&gt;"",COUNTIF($D181:$H181, "=" &amp; T181),"")</f>
        <v>1</v>
      </c>
      <c r="AA181" s="1">
        <f t="shared" si="181"/>
        <v>2</v>
      </c>
      <c r="AB181" s="1">
        <f t="shared" si="181"/>
        <v>1</v>
      </c>
      <c r="AC181" s="1">
        <f t="shared" si="181"/>
        <v>0</v>
      </c>
      <c r="AE181" s="1">
        <f>IFERROR(__xludf.DUMMYFUNCTION("IFERROR(TRANSPOSE(SORT(TRANSPOSE(FILTER(Y181:AC181, Y181:AC181&lt;&gt;0)),1, FALSE)))"),2.0)</f>
        <v>2</v>
      </c>
      <c r="AF181" s="1">
        <f>IFERROR(__xludf.DUMMYFUNCTION("""COMPUTED_VALUE"""),1.0)</f>
        <v>1</v>
      </c>
      <c r="AG181" s="1">
        <f>IFERROR(__xludf.DUMMYFUNCTION("""COMPUTED_VALUE"""),1.0)</f>
        <v>1</v>
      </c>
      <c r="AH181" s="1">
        <f>IFERROR(__xludf.DUMMYFUNCTION("""COMPUTED_VALUE"""),1.0)</f>
        <v>1</v>
      </c>
      <c r="AK181" s="1">
        <v>180.0</v>
      </c>
      <c r="AL181" s="1">
        <v>1.0</v>
      </c>
      <c r="AM181" s="1">
        <v>1.0</v>
      </c>
      <c r="AN181" s="1">
        <v>1.0</v>
      </c>
      <c r="AO181" s="1">
        <v>1.0</v>
      </c>
      <c r="AP181" s="1">
        <v>1.0</v>
      </c>
      <c r="AQ181" s="1">
        <v>13.0</v>
      </c>
      <c r="AR181" s="1">
        <v>9.0</v>
      </c>
      <c r="AS181" s="1">
        <v>11.0</v>
      </c>
      <c r="AT181" s="1">
        <v>6.0</v>
      </c>
      <c r="AU181" s="1">
        <v>10.0</v>
      </c>
      <c r="AV181" s="1" t="s">
        <v>620</v>
      </c>
      <c r="AW181" s="1">
        <v>918.0</v>
      </c>
      <c r="AY181" s="1">
        <v>165240.0</v>
      </c>
    </row>
    <row r="182" ht="15.75" customHeight="1">
      <c r="A182" s="2" t="s">
        <v>373</v>
      </c>
      <c r="B182" s="1" t="str">
        <f>IFERROR(__xludf.DUMMYFUNCTION("""COMPUTED_VALUE"""),"K222A")</f>
        <v>K222A</v>
      </c>
      <c r="C182" s="1">
        <f>IFERROR(__xludf.DUMMYFUNCTION("""COMPUTED_VALUE"""),720.0)</f>
        <v>720</v>
      </c>
      <c r="D182" s="1" t="s">
        <v>38</v>
      </c>
      <c r="E182" s="1" t="s">
        <v>24</v>
      </c>
      <c r="F182" s="1" t="s">
        <v>24</v>
      </c>
      <c r="G182" s="1" t="s">
        <v>24</v>
      </c>
      <c r="H182" s="1" t="s">
        <v>39</v>
      </c>
      <c r="M182" s="1">
        <v>13.0</v>
      </c>
      <c r="N182" s="1">
        <v>2.0</v>
      </c>
      <c r="O182" s="1">
        <v>2.0</v>
      </c>
      <c r="P182" s="1">
        <v>2.0</v>
      </c>
      <c r="Q182" s="1">
        <v>14.0</v>
      </c>
      <c r="S182" s="1" t="str">
        <f>IFERROR(__xludf.DUMMYFUNCTION("UNIQUE(D182:H182, TRUE)"),"K")</f>
        <v>K</v>
      </c>
      <c r="T182" s="1" t="str">
        <f>IFERROR(__xludf.DUMMYFUNCTION("""COMPUTED_VALUE"""),"2")</f>
        <v>2</v>
      </c>
      <c r="U182" s="1" t="str">
        <f>IFERROR(__xludf.DUMMYFUNCTION("""COMPUTED_VALUE"""),"A")</f>
        <v>A</v>
      </c>
      <c r="Y182" s="1">
        <f t="shared" si="2"/>
        <v>1</v>
      </c>
      <c r="Z182" s="1">
        <f t="shared" ref="Z182:AC182" si="182">IF($Y182&lt;&gt;"",COUNTIF($D182:$H182, "=" &amp; T182),"")</f>
        <v>3</v>
      </c>
      <c r="AA182" s="1">
        <f t="shared" si="182"/>
        <v>1</v>
      </c>
      <c r="AB182" s="1">
        <f t="shared" si="182"/>
        <v>0</v>
      </c>
      <c r="AC182" s="1">
        <f t="shared" si="182"/>
        <v>0</v>
      </c>
      <c r="AE182" s="1">
        <f>IFERROR(__xludf.DUMMYFUNCTION("IFERROR(TRANSPOSE(SORT(TRANSPOSE(FILTER(Y182:AC182, Y182:AC182&lt;&gt;0)),1, FALSE)))"),3.0)</f>
        <v>3</v>
      </c>
      <c r="AF182" s="1">
        <f>IFERROR(__xludf.DUMMYFUNCTION("""COMPUTED_VALUE"""),1.0)</f>
        <v>1</v>
      </c>
      <c r="AG182" s="1">
        <f>IFERROR(__xludf.DUMMYFUNCTION("""COMPUTED_VALUE"""),1.0)</f>
        <v>1</v>
      </c>
      <c r="AK182" s="1">
        <v>181.0</v>
      </c>
      <c r="AL182" s="1">
        <v>1.0</v>
      </c>
      <c r="AM182" s="1">
        <v>1.0</v>
      </c>
      <c r="AN182" s="1">
        <v>1.0</v>
      </c>
      <c r="AO182" s="1">
        <v>1.0</v>
      </c>
      <c r="AP182" s="1">
        <v>1.0</v>
      </c>
      <c r="AQ182" s="1">
        <v>13.0</v>
      </c>
      <c r="AR182" s="1">
        <v>10.0</v>
      </c>
      <c r="AS182" s="1">
        <v>5.0</v>
      </c>
      <c r="AT182" s="1">
        <v>11.0</v>
      </c>
      <c r="AU182" s="1">
        <v>7.0</v>
      </c>
      <c r="AV182" s="1" t="s">
        <v>626</v>
      </c>
      <c r="AW182" s="1">
        <v>675.0</v>
      </c>
      <c r="AY182" s="1">
        <v>122175.0</v>
      </c>
    </row>
    <row r="183" ht="15.75" customHeight="1">
      <c r="A183" s="2" t="s">
        <v>375</v>
      </c>
      <c r="B183" s="1" t="str">
        <f>IFERROR(__xludf.DUMMYFUNCTION("""COMPUTED_VALUE"""),"89A99")</f>
        <v>89A99</v>
      </c>
      <c r="C183" s="1">
        <f>IFERROR(__xludf.DUMMYFUNCTION("""COMPUTED_VALUE"""),87.0)</f>
        <v>87</v>
      </c>
      <c r="D183" s="1" t="s">
        <v>30</v>
      </c>
      <c r="E183" s="1" t="s">
        <v>23</v>
      </c>
      <c r="F183" s="1" t="s">
        <v>39</v>
      </c>
      <c r="G183" s="1" t="s">
        <v>23</v>
      </c>
      <c r="H183" s="1" t="s">
        <v>23</v>
      </c>
      <c r="M183" s="1">
        <v>8.0</v>
      </c>
      <c r="N183" s="1">
        <v>9.0</v>
      </c>
      <c r="O183" s="1">
        <v>14.0</v>
      </c>
      <c r="P183" s="1">
        <v>9.0</v>
      </c>
      <c r="Q183" s="1">
        <v>9.0</v>
      </c>
      <c r="S183" s="1" t="str">
        <f>IFERROR(__xludf.DUMMYFUNCTION("UNIQUE(D183:H183, TRUE)"),"8")</f>
        <v>8</v>
      </c>
      <c r="T183" s="1" t="str">
        <f>IFERROR(__xludf.DUMMYFUNCTION("""COMPUTED_VALUE"""),"9")</f>
        <v>9</v>
      </c>
      <c r="U183" s="1" t="str">
        <f>IFERROR(__xludf.DUMMYFUNCTION("""COMPUTED_VALUE"""),"A")</f>
        <v>A</v>
      </c>
      <c r="Y183" s="1">
        <f t="shared" si="2"/>
        <v>1</v>
      </c>
      <c r="Z183" s="1">
        <f t="shared" ref="Z183:AC183" si="183">IF($Y183&lt;&gt;"",COUNTIF($D183:$H183, "=" &amp; T183),"")</f>
        <v>3</v>
      </c>
      <c r="AA183" s="1">
        <f t="shared" si="183"/>
        <v>1</v>
      </c>
      <c r="AB183" s="1">
        <f t="shared" si="183"/>
        <v>0</v>
      </c>
      <c r="AC183" s="1">
        <f t="shared" si="183"/>
        <v>0</v>
      </c>
      <c r="AE183" s="1">
        <f>IFERROR(__xludf.DUMMYFUNCTION("IFERROR(TRANSPOSE(SORT(TRANSPOSE(FILTER(Y183:AC183, Y183:AC183&lt;&gt;0)),1, FALSE)))"),3.0)</f>
        <v>3</v>
      </c>
      <c r="AF183" s="1">
        <f>IFERROR(__xludf.DUMMYFUNCTION("""COMPUTED_VALUE"""),1.0)</f>
        <v>1</v>
      </c>
      <c r="AG183" s="1">
        <f>IFERROR(__xludf.DUMMYFUNCTION("""COMPUTED_VALUE"""),1.0)</f>
        <v>1</v>
      </c>
      <c r="AK183" s="1">
        <v>182.0</v>
      </c>
      <c r="AL183" s="1">
        <v>1.0</v>
      </c>
      <c r="AM183" s="1">
        <v>1.0</v>
      </c>
      <c r="AN183" s="1">
        <v>1.0</v>
      </c>
      <c r="AO183" s="1">
        <v>1.0</v>
      </c>
      <c r="AP183" s="1">
        <v>1.0</v>
      </c>
      <c r="AQ183" s="1">
        <v>13.0</v>
      </c>
      <c r="AR183" s="1">
        <v>11.0</v>
      </c>
      <c r="AS183" s="1">
        <v>3.0</v>
      </c>
      <c r="AT183" s="1">
        <v>5.0</v>
      </c>
      <c r="AU183" s="1">
        <v>14.0</v>
      </c>
      <c r="AV183" s="1" t="s">
        <v>600</v>
      </c>
      <c r="AW183" s="1">
        <v>779.0</v>
      </c>
      <c r="AY183" s="1">
        <v>141778.0</v>
      </c>
    </row>
    <row r="184" ht="15.75" customHeight="1">
      <c r="A184" s="2" t="s">
        <v>377</v>
      </c>
      <c r="B184" s="1" t="str">
        <f>IFERROR(__xludf.DUMMYFUNCTION("""COMPUTED_VALUE"""),"T8TTA")</f>
        <v>T8TTA</v>
      </c>
      <c r="C184" s="1">
        <f>IFERROR(__xludf.DUMMYFUNCTION("""COMPUTED_VALUE"""),706.0)</f>
        <v>706</v>
      </c>
      <c r="D184" s="1" t="s">
        <v>45</v>
      </c>
      <c r="E184" s="1" t="s">
        <v>30</v>
      </c>
      <c r="F184" s="1" t="s">
        <v>45</v>
      </c>
      <c r="G184" s="1" t="s">
        <v>45</v>
      </c>
      <c r="H184" s="1" t="s">
        <v>39</v>
      </c>
      <c r="M184" s="1">
        <v>10.0</v>
      </c>
      <c r="N184" s="1">
        <v>8.0</v>
      </c>
      <c r="O184" s="1">
        <v>10.0</v>
      </c>
      <c r="P184" s="1">
        <v>10.0</v>
      </c>
      <c r="Q184" s="1">
        <v>14.0</v>
      </c>
      <c r="S184" s="1" t="str">
        <f>IFERROR(__xludf.DUMMYFUNCTION("UNIQUE(D184:H184, TRUE)"),"T")</f>
        <v>T</v>
      </c>
      <c r="T184" s="1" t="str">
        <f>IFERROR(__xludf.DUMMYFUNCTION("""COMPUTED_VALUE"""),"8")</f>
        <v>8</v>
      </c>
      <c r="U184" s="1" t="str">
        <f>IFERROR(__xludf.DUMMYFUNCTION("""COMPUTED_VALUE"""),"A")</f>
        <v>A</v>
      </c>
      <c r="Y184" s="1">
        <f t="shared" si="2"/>
        <v>3</v>
      </c>
      <c r="Z184" s="1">
        <f t="shared" ref="Z184:AC184" si="184">IF($Y184&lt;&gt;"",COUNTIF($D184:$H184, "=" &amp; T184),"")</f>
        <v>1</v>
      </c>
      <c r="AA184" s="1">
        <f t="shared" si="184"/>
        <v>1</v>
      </c>
      <c r="AB184" s="1">
        <f t="shared" si="184"/>
        <v>0</v>
      </c>
      <c r="AC184" s="1">
        <f t="shared" si="184"/>
        <v>0</v>
      </c>
      <c r="AE184" s="1">
        <f>IFERROR(__xludf.DUMMYFUNCTION("IFERROR(TRANSPOSE(SORT(TRANSPOSE(FILTER(Y184:AC184, Y184:AC184&lt;&gt;0)),1, FALSE)))"),3.0)</f>
        <v>3</v>
      </c>
      <c r="AF184" s="1">
        <f>IFERROR(__xludf.DUMMYFUNCTION("""COMPUTED_VALUE"""),1.0)</f>
        <v>1</v>
      </c>
      <c r="AG184" s="1">
        <f>IFERROR(__xludf.DUMMYFUNCTION("""COMPUTED_VALUE"""),1.0)</f>
        <v>1</v>
      </c>
      <c r="AK184" s="1">
        <v>183.0</v>
      </c>
      <c r="AL184" s="1">
        <v>1.0</v>
      </c>
      <c r="AM184" s="1">
        <v>1.0</v>
      </c>
      <c r="AN184" s="1">
        <v>1.0</v>
      </c>
      <c r="AO184" s="1">
        <v>1.0</v>
      </c>
      <c r="AP184" s="1">
        <v>1.0</v>
      </c>
      <c r="AQ184" s="1">
        <v>13.0</v>
      </c>
      <c r="AR184" s="1">
        <v>11.0</v>
      </c>
      <c r="AS184" s="1">
        <v>12.0</v>
      </c>
      <c r="AT184" s="1">
        <v>6.0</v>
      </c>
      <c r="AU184" s="1">
        <v>9.0</v>
      </c>
      <c r="AV184" s="1" t="s">
        <v>602</v>
      </c>
      <c r="AW184" s="1">
        <v>140.0</v>
      </c>
      <c r="AY184" s="1">
        <v>25620.0</v>
      </c>
    </row>
    <row r="185" ht="15.75" customHeight="1">
      <c r="A185" s="2" t="s">
        <v>379</v>
      </c>
      <c r="B185" s="1" t="str">
        <f>IFERROR(__xludf.DUMMYFUNCTION("""COMPUTED_VALUE"""),"Q489A")</f>
        <v>Q489A</v>
      </c>
      <c r="C185" s="1">
        <f>IFERROR(__xludf.DUMMYFUNCTION("""COMPUTED_VALUE"""),322.0)</f>
        <v>322</v>
      </c>
      <c r="D185" s="1" t="s">
        <v>20</v>
      </c>
      <c r="E185" s="1" t="s">
        <v>21</v>
      </c>
      <c r="F185" s="1" t="s">
        <v>30</v>
      </c>
      <c r="G185" s="1" t="s">
        <v>23</v>
      </c>
      <c r="H185" s="1" t="s">
        <v>39</v>
      </c>
      <c r="M185" s="1">
        <v>12.0</v>
      </c>
      <c r="N185" s="1">
        <v>4.0</v>
      </c>
      <c r="O185" s="1">
        <v>8.0</v>
      </c>
      <c r="P185" s="1">
        <v>9.0</v>
      </c>
      <c r="Q185" s="1">
        <v>14.0</v>
      </c>
      <c r="S185" s="1" t="str">
        <f>IFERROR(__xludf.DUMMYFUNCTION("UNIQUE(D185:H185, TRUE)"),"Q")</f>
        <v>Q</v>
      </c>
      <c r="T185" s="1" t="str">
        <f>IFERROR(__xludf.DUMMYFUNCTION("""COMPUTED_VALUE"""),"4")</f>
        <v>4</v>
      </c>
      <c r="U185" s="1" t="str">
        <f>IFERROR(__xludf.DUMMYFUNCTION("""COMPUTED_VALUE"""),"8")</f>
        <v>8</v>
      </c>
      <c r="V185" s="1" t="str">
        <f>IFERROR(__xludf.DUMMYFUNCTION("""COMPUTED_VALUE"""),"9")</f>
        <v>9</v>
      </c>
      <c r="W185" s="1" t="str">
        <f>IFERROR(__xludf.DUMMYFUNCTION("""COMPUTED_VALUE"""),"A")</f>
        <v>A</v>
      </c>
      <c r="Y185" s="1">
        <f t="shared" si="2"/>
        <v>1</v>
      </c>
      <c r="Z185" s="1">
        <f t="shared" ref="Z185:AC185" si="185">IF($Y185&lt;&gt;"",COUNTIF($D185:$H185, "=" &amp; T185),"")</f>
        <v>1</v>
      </c>
      <c r="AA185" s="1">
        <f t="shared" si="185"/>
        <v>1</v>
      </c>
      <c r="AB185" s="1">
        <f t="shared" si="185"/>
        <v>1</v>
      </c>
      <c r="AC185" s="1">
        <f t="shared" si="185"/>
        <v>1</v>
      </c>
      <c r="AE185" s="1">
        <f>IFERROR(__xludf.DUMMYFUNCTION("IFERROR(TRANSPOSE(SORT(TRANSPOSE(FILTER(Y185:AC185, Y185:AC185&lt;&gt;0)),1, FALSE)))"),1.0)</f>
        <v>1</v>
      </c>
      <c r="AF185" s="1">
        <f>IFERROR(__xludf.DUMMYFUNCTION("""COMPUTED_VALUE"""),1.0)</f>
        <v>1</v>
      </c>
      <c r="AG185" s="1">
        <f>IFERROR(__xludf.DUMMYFUNCTION("""COMPUTED_VALUE"""),1.0)</f>
        <v>1</v>
      </c>
      <c r="AH185" s="1">
        <f>IFERROR(__xludf.DUMMYFUNCTION("""COMPUTED_VALUE"""),1.0)</f>
        <v>1</v>
      </c>
      <c r="AI185" s="1">
        <f>IFERROR(__xludf.DUMMYFUNCTION("""COMPUTED_VALUE"""),1.0)</f>
        <v>1</v>
      </c>
      <c r="AK185" s="1">
        <v>184.0</v>
      </c>
      <c r="AL185" s="1">
        <v>1.0</v>
      </c>
      <c r="AM185" s="1">
        <v>1.0</v>
      </c>
      <c r="AN185" s="1">
        <v>1.0</v>
      </c>
      <c r="AO185" s="1">
        <v>1.0</v>
      </c>
      <c r="AP185" s="1">
        <v>1.0</v>
      </c>
      <c r="AQ185" s="1">
        <v>13.0</v>
      </c>
      <c r="AR185" s="1">
        <v>12.0</v>
      </c>
      <c r="AS185" s="1">
        <v>4.0</v>
      </c>
      <c r="AT185" s="1">
        <v>8.0</v>
      </c>
      <c r="AU185" s="1">
        <v>11.0</v>
      </c>
      <c r="AV185" s="1" t="s">
        <v>636</v>
      </c>
      <c r="AW185" s="1">
        <v>352.0</v>
      </c>
      <c r="AY185" s="1">
        <v>64768.0</v>
      </c>
    </row>
    <row r="186" ht="15.75" customHeight="1">
      <c r="A186" s="2" t="s">
        <v>381</v>
      </c>
      <c r="B186" s="1" t="str">
        <f>IFERROR(__xludf.DUMMYFUNCTION("""COMPUTED_VALUE"""),"J4TT4")</f>
        <v>J4TT4</v>
      </c>
      <c r="C186" s="1">
        <f>IFERROR(__xludf.DUMMYFUNCTION("""COMPUTED_VALUE"""),319.0)</f>
        <v>319</v>
      </c>
      <c r="D186" s="1" t="s">
        <v>22</v>
      </c>
      <c r="E186" s="1" t="s">
        <v>21</v>
      </c>
      <c r="F186" s="1" t="s">
        <v>45</v>
      </c>
      <c r="G186" s="1" t="s">
        <v>45</v>
      </c>
      <c r="H186" s="1" t="s">
        <v>21</v>
      </c>
      <c r="M186" s="1">
        <v>11.0</v>
      </c>
      <c r="N186" s="1">
        <v>4.0</v>
      </c>
      <c r="O186" s="1">
        <v>10.0</v>
      </c>
      <c r="P186" s="1">
        <v>10.0</v>
      </c>
      <c r="Q186" s="1">
        <v>4.0</v>
      </c>
      <c r="S186" s="1" t="str">
        <f>IFERROR(__xludf.DUMMYFUNCTION("UNIQUE(D186:H186, TRUE)"),"J")</f>
        <v>J</v>
      </c>
      <c r="T186" s="1" t="str">
        <f>IFERROR(__xludf.DUMMYFUNCTION("""COMPUTED_VALUE"""),"4")</f>
        <v>4</v>
      </c>
      <c r="U186" s="1" t="str">
        <f>IFERROR(__xludf.DUMMYFUNCTION("""COMPUTED_VALUE"""),"T")</f>
        <v>T</v>
      </c>
      <c r="Y186" s="1">
        <f t="shared" si="2"/>
        <v>1</v>
      </c>
      <c r="Z186" s="1">
        <f t="shared" ref="Z186:AC186" si="186">IF($Y186&lt;&gt;"",COUNTIF($D186:$H186, "=" &amp; T186),"")</f>
        <v>2</v>
      </c>
      <c r="AA186" s="1">
        <f t="shared" si="186"/>
        <v>2</v>
      </c>
      <c r="AB186" s="1">
        <f t="shared" si="186"/>
        <v>0</v>
      </c>
      <c r="AC186" s="1">
        <f t="shared" si="186"/>
        <v>0</v>
      </c>
      <c r="AE186" s="1">
        <f>IFERROR(__xludf.DUMMYFUNCTION("IFERROR(TRANSPOSE(SORT(TRANSPOSE(FILTER(Y186:AC186, Y186:AC186&lt;&gt;0)),1, FALSE)))"),2.0)</f>
        <v>2</v>
      </c>
      <c r="AF186" s="1">
        <f>IFERROR(__xludf.DUMMYFUNCTION("""COMPUTED_VALUE"""),2.0)</f>
        <v>2</v>
      </c>
      <c r="AG186" s="1">
        <f>IFERROR(__xludf.DUMMYFUNCTION("""COMPUTED_VALUE"""),1.0)</f>
        <v>1</v>
      </c>
      <c r="AK186" s="1">
        <v>185.0</v>
      </c>
      <c r="AL186" s="1">
        <v>1.0</v>
      </c>
      <c r="AM186" s="1">
        <v>1.0</v>
      </c>
      <c r="AN186" s="1">
        <v>1.0</v>
      </c>
      <c r="AO186" s="1">
        <v>1.0</v>
      </c>
      <c r="AP186" s="1">
        <v>1.0</v>
      </c>
      <c r="AQ186" s="1">
        <v>13.0</v>
      </c>
      <c r="AR186" s="1">
        <v>12.0</v>
      </c>
      <c r="AS186" s="1">
        <v>7.0</v>
      </c>
      <c r="AT186" s="1">
        <v>9.0</v>
      </c>
      <c r="AU186" s="1">
        <v>4.0</v>
      </c>
      <c r="AV186" s="1" t="s">
        <v>246</v>
      </c>
      <c r="AW186" s="1">
        <v>802.0</v>
      </c>
      <c r="AY186" s="1">
        <v>148370.0</v>
      </c>
    </row>
    <row r="187" ht="15.75" customHeight="1">
      <c r="A187" s="2" t="s">
        <v>382</v>
      </c>
      <c r="B187" s="1" t="str">
        <f>IFERROR(__xludf.DUMMYFUNCTION("""COMPUTED_VALUE"""),"T5JTK")</f>
        <v>T5JTK</v>
      </c>
      <c r="C187" s="1">
        <f>IFERROR(__xludf.DUMMYFUNCTION("""COMPUTED_VALUE"""),57.0)</f>
        <v>57</v>
      </c>
      <c r="D187" s="1" t="s">
        <v>45</v>
      </c>
      <c r="E187" s="1" t="s">
        <v>29</v>
      </c>
      <c r="F187" s="1" t="s">
        <v>22</v>
      </c>
      <c r="G187" s="1" t="s">
        <v>45</v>
      </c>
      <c r="H187" s="1" t="s">
        <v>38</v>
      </c>
      <c r="M187" s="1">
        <v>10.0</v>
      </c>
      <c r="N187" s="1">
        <v>5.0</v>
      </c>
      <c r="O187" s="1">
        <v>11.0</v>
      </c>
      <c r="P187" s="1">
        <v>10.0</v>
      </c>
      <c r="Q187" s="1">
        <v>13.0</v>
      </c>
      <c r="S187" s="1" t="str">
        <f>IFERROR(__xludf.DUMMYFUNCTION("UNIQUE(D187:H187, TRUE)"),"T")</f>
        <v>T</v>
      </c>
      <c r="T187" s="1" t="str">
        <f>IFERROR(__xludf.DUMMYFUNCTION("""COMPUTED_VALUE"""),"5")</f>
        <v>5</v>
      </c>
      <c r="U187" s="1" t="str">
        <f>IFERROR(__xludf.DUMMYFUNCTION("""COMPUTED_VALUE"""),"J")</f>
        <v>J</v>
      </c>
      <c r="V187" s="1" t="str">
        <f>IFERROR(__xludf.DUMMYFUNCTION("""COMPUTED_VALUE"""),"K")</f>
        <v>K</v>
      </c>
      <c r="Y187" s="1">
        <f t="shared" si="2"/>
        <v>2</v>
      </c>
      <c r="Z187" s="1">
        <f t="shared" ref="Z187:AC187" si="187">IF($Y187&lt;&gt;"",COUNTIF($D187:$H187, "=" &amp; T187),"")</f>
        <v>1</v>
      </c>
      <c r="AA187" s="1">
        <f t="shared" si="187"/>
        <v>1</v>
      </c>
      <c r="AB187" s="1">
        <f t="shared" si="187"/>
        <v>1</v>
      </c>
      <c r="AC187" s="1">
        <f t="shared" si="187"/>
        <v>0</v>
      </c>
      <c r="AE187" s="1">
        <f>IFERROR(__xludf.DUMMYFUNCTION("IFERROR(TRANSPOSE(SORT(TRANSPOSE(FILTER(Y187:AC187, Y187:AC187&lt;&gt;0)),1, FALSE)))"),2.0)</f>
        <v>2</v>
      </c>
      <c r="AF187" s="1">
        <f>IFERROR(__xludf.DUMMYFUNCTION("""COMPUTED_VALUE"""),1.0)</f>
        <v>1</v>
      </c>
      <c r="AG187" s="1">
        <f>IFERROR(__xludf.DUMMYFUNCTION("""COMPUTED_VALUE"""),1.0)</f>
        <v>1</v>
      </c>
      <c r="AH187" s="1">
        <f>IFERROR(__xludf.DUMMYFUNCTION("""COMPUTED_VALUE"""),1.0)</f>
        <v>1</v>
      </c>
      <c r="AK187" s="1">
        <v>186.0</v>
      </c>
      <c r="AL187" s="1">
        <v>1.0</v>
      </c>
      <c r="AM187" s="1">
        <v>1.0</v>
      </c>
      <c r="AN187" s="1">
        <v>1.0</v>
      </c>
      <c r="AO187" s="1">
        <v>1.0</v>
      </c>
      <c r="AP187" s="1">
        <v>1.0</v>
      </c>
      <c r="AQ187" s="1">
        <v>13.0</v>
      </c>
      <c r="AR187" s="1">
        <v>14.0</v>
      </c>
      <c r="AS187" s="1">
        <v>6.0</v>
      </c>
      <c r="AT187" s="1">
        <v>5.0</v>
      </c>
      <c r="AU187" s="1">
        <v>8.0</v>
      </c>
      <c r="AV187" s="1" t="s">
        <v>248</v>
      </c>
      <c r="AW187" s="1">
        <v>389.0</v>
      </c>
      <c r="AY187" s="1">
        <v>72354.0</v>
      </c>
    </row>
    <row r="188" ht="15.75" customHeight="1">
      <c r="A188" s="2" t="s">
        <v>384</v>
      </c>
      <c r="B188" s="1" t="str">
        <f>IFERROR(__xludf.DUMMYFUNCTION("""COMPUTED_VALUE"""),"T7T97")</f>
        <v>T7T97</v>
      </c>
      <c r="C188" s="1">
        <f>IFERROR(__xludf.DUMMYFUNCTION("""COMPUTED_VALUE"""),280.0)</f>
        <v>280</v>
      </c>
      <c r="D188" s="1" t="s">
        <v>45</v>
      </c>
      <c r="E188" s="1" t="s">
        <v>28</v>
      </c>
      <c r="F188" s="1" t="s">
        <v>45</v>
      </c>
      <c r="G188" s="1" t="s">
        <v>23</v>
      </c>
      <c r="H188" s="1" t="s">
        <v>28</v>
      </c>
      <c r="M188" s="1">
        <v>10.0</v>
      </c>
      <c r="N188" s="1">
        <v>7.0</v>
      </c>
      <c r="O188" s="1">
        <v>10.0</v>
      </c>
      <c r="P188" s="1">
        <v>9.0</v>
      </c>
      <c r="Q188" s="1">
        <v>7.0</v>
      </c>
      <c r="S188" s="1" t="str">
        <f>IFERROR(__xludf.DUMMYFUNCTION("UNIQUE(D188:H188, TRUE)"),"T")</f>
        <v>T</v>
      </c>
      <c r="T188" s="1" t="str">
        <f>IFERROR(__xludf.DUMMYFUNCTION("""COMPUTED_VALUE"""),"7")</f>
        <v>7</v>
      </c>
      <c r="U188" s="1" t="str">
        <f>IFERROR(__xludf.DUMMYFUNCTION("""COMPUTED_VALUE"""),"9")</f>
        <v>9</v>
      </c>
      <c r="Y188" s="1">
        <f t="shared" si="2"/>
        <v>2</v>
      </c>
      <c r="Z188" s="1">
        <f t="shared" ref="Z188:AC188" si="188">IF($Y188&lt;&gt;"",COUNTIF($D188:$H188, "=" &amp; T188),"")</f>
        <v>2</v>
      </c>
      <c r="AA188" s="1">
        <f t="shared" si="188"/>
        <v>1</v>
      </c>
      <c r="AB188" s="1">
        <f t="shared" si="188"/>
        <v>0</v>
      </c>
      <c r="AC188" s="1">
        <f t="shared" si="188"/>
        <v>0</v>
      </c>
      <c r="AE188" s="1">
        <f>IFERROR(__xludf.DUMMYFUNCTION("IFERROR(TRANSPOSE(SORT(TRANSPOSE(FILTER(Y188:AC188, Y188:AC188&lt;&gt;0)),1, FALSE)))"),2.0)</f>
        <v>2</v>
      </c>
      <c r="AF188" s="1">
        <f>IFERROR(__xludf.DUMMYFUNCTION("""COMPUTED_VALUE"""),2.0)</f>
        <v>2</v>
      </c>
      <c r="AG188" s="1">
        <f>IFERROR(__xludf.DUMMYFUNCTION("""COMPUTED_VALUE"""),1.0)</f>
        <v>1</v>
      </c>
      <c r="AK188" s="1">
        <v>187.0</v>
      </c>
      <c r="AL188" s="1">
        <v>1.0</v>
      </c>
      <c r="AM188" s="1">
        <v>1.0</v>
      </c>
      <c r="AN188" s="1">
        <v>1.0</v>
      </c>
      <c r="AO188" s="1">
        <v>1.0</v>
      </c>
      <c r="AP188" s="1">
        <v>1.0</v>
      </c>
      <c r="AQ188" s="1">
        <v>14.0</v>
      </c>
      <c r="AR188" s="1">
        <v>3.0</v>
      </c>
      <c r="AS188" s="1">
        <v>6.0</v>
      </c>
      <c r="AT188" s="1">
        <v>8.0</v>
      </c>
      <c r="AU188" s="1">
        <v>4.0</v>
      </c>
      <c r="AV188" s="1" t="s">
        <v>250</v>
      </c>
      <c r="AW188" s="1">
        <v>923.0</v>
      </c>
      <c r="AY188" s="1">
        <v>172601.0</v>
      </c>
    </row>
    <row r="189" ht="15.75" customHeight="1">
      <c r="A189" s="2" t="s">
        <v>386</v>
      </c>
      <c r="B189" s="1" t="str">
        <f>IFERROR(__xludf.DUMMYFUNCTION("""COMPUTED_VALUE"""),"A7A7A")</f>
        <v>A7A7A</v>
      </c>
      <c r="C189" s="1">
        <f>IFERROR(__xludf.DUMMYFUNCTION("""COMPUTED_VALUE"""),471.0)</f>
        <v>471</v>
      </c>
      <c r="D189" s="1" t="s">
        <v>39</v>
      </c>
      <c r="E189" s="1" t="s">
        <v>28</v>
      </c>
      <c r="F189" s="1" t="s">
        <v>39</v>
      </c>
      <c r="G189" s="1" t="s">
        <v>28</v>
      </c>
      <c r="H189" s="1" t="s">
        <v>39</v>
      </c>
      <c r="M189" s="1">
        <v>14.0</v>
      </c>
      <c r="N189" s="1">
        <v>7.0</v>
      </c>
      <c r="O189" s="1">
        <v>14.0</v>
      </c>
      <c r="P189" s="1">
        <v>7.0</v>
      </c>
      <c r="Q189" s="1">
        <v>14.0</v>
      </c>
      <c r="S189" s="1" t="str">
        <f>IFERROR(__xludf.DUMMYFUNCTION("UNIQUE(D189:H189, TRUE)"),"A")</f>
        <v>A</v>
      </c>
      <c r="T189" s="1" t="str">
        <f>IFERROR(__xludf.DUMMYFUNCTION("""COMPUTED_VALUE"""),"7")</f>
        <v>7</v>
      </c>
      <c r="Y189" s="1">
        <f t="shared" si="2"/>
        <v>3</v>
      </c>
      <c r="Z189" s="1">
        <f t="shared" ref="Z189:AC189" si="189">IF($Y189&lt;&gt;"",COUNTIF($D189:$H189, "=" &amp; T189),"")</f>
        <v>2</v>
      </c>
      <c r="AA189" s="1">
        <f t="shared" si="189"/>
        <v>0</v>
      </c>
      <c r="AB189" s="1">
        <f t="shared" si="189"/>
        <v>0</v>
      </c>
      <c r="AC189" s="1">
        <f t="shared" si="189"/>
        <v>0</v>
      </c>
      <c r="AE189" s="1">
        <f>IFERROR(__xludf.DUMMYFUNCTION("IFERROR(TRANSPOSE(SORT(TRANSPOSE(FILTER(Y189:AC189, Y189:AC189&lt;&gt;0)),1, FALSE)))"),3.0)</f>
        <v>3</v>
      </c>
      <c r="AF189" s="1">
        <f>IFERROR(__xludf.DUMMYFUNCTION("""COMPUTED_VALUE"""),2.0)</f>
        <v>2</v>
      </c>
      <c r="AK189" s="1">
        <v>188.0</v>
      </c>
      <c r="AL189" s="1">
        <v>1.0</v>
      </c>
      <c r="AM189" s="1">
        <v>1.0</v>
      </c>
      <c r="AN189" s="1">
        <v>1.0</v>
      </c>
      <c r="AO189" s="1">
        <v>1.0</v>
      </c>
      <c r="AP189" s="1">
        <v>1.0</v>
      </c>
      <c r="AQ189" s="1">
        <v>14.0</v>
      </c>
      <c r="AR189" s="1">
        <v>4.0</v>
      </c>
      <c r="AS189" s="1">
        <v>2.0</v>
      </c>
      <c r="AT189" s="1">
        <v>6.0</v>
      </c>
      <c r="AU189" s="1">
        <v>11.0</v>
      </c>
      <c r="AV189" s="1" t="s">
        <v>648</v>
      </c>
      <c r="AW189" s="1">
        <v>202.0</v>
      </c>
      <c r="AY189" s="1">
        <v>37976.0</v>
      </c>
    </row>
    <row r="190" ht="15.75" customHeight="1">
      <c r="A190" s="2" t="s">
        <v>387</v>
      </c>
      <c r="B190" s="1" t="str">
        <f>IFERROR(__xludf.DUMMYFUNCTION("""COMPUTED_VALUE"""),"9K583")</f>
        <v>9K583</v>
      </c>
      <c r="C190" s="1">
        <f>IFERROR(__xludf.DUMMYFUNCTION("""COMPUTED_VALUE"""),91.0)</f>
        <v>91</v>
      </c>
      <c r="D190" s="1" t="s">
        <v>23</v>
      </c>
      <c r="E190" s="1" t="s">
        <v>38</v>
      </c>
      <c r="F190" s="1" t="s">
        <v>29</v>
      </c>
      <c r="G190" s="1" t="s">
        <v>30</v>
      </c>
      <c r="H190" s="1" t="s">
        <v>31</v>
      </c>
      <c r="M190" s="1">
        <v>9.0</v>
      </c>
      <c r="N190" s="1">
        <v>13.0</v>
      </c>
      <c r="O190" s="1">
        <v>5.0</v>
      </c>
      <c r="P190" s="1">
        <v>8.0</v>
      </c>
      <c r="Q190" s="1">
        <v>3.0</v>
      </c>
      <c r="S190" s="1" t="str">
        <f>IFERROR(__xludf.DUMMYFUNCTION("UNIQUE(D190:H190, TRUE)"),"9")</f>
        <v>9</v>
      </c>
      <c r="T190" s="1" t="str">
        <f>IFERROR(__xludf.DUMMYFUNCTION("""COMPUTED_VALUE"""),"K")</f>
        <v>K</v>
      </c>
      <c r="U190" s="1" t="str">
        <f>IFERROR(__xludf.DUMMYFUNCTION("""COMPUTED_VALUE"""),"5")</f>
        <v>5</v>
      </c>
      <c r="V190" s="1" t="str">
        <f>IFERROR(__xludf.DUMMYFUNCTION("""COMPUTED_VALUE"""),"8")</f>
        <v>8</v>
      </c>
      <c r="W190" s="1" t="str">
        <f>IFERROR(__xludf.DUMMYFUNCTION("""COMPUTED_VALUE"""),"3")</f>
        <v>3</v>
      </c>
      <c r="Y190" s="1">
        <f t="shared" si="2"/>
        <v>1</v>
      </c>
      <c r="Z190" s="1">
        <f t="shared" ref="Z190:AC190" si="190">IF($Y190&lt;&gt;"",COUNTIF($D190:$H190, "=" &amp; T190),"")</f>
        <v>1</v>
      </c>
      <c r="AA190" s="1">
        <f t="shared" si="190"/>
        <v>1</v>
      </c>
      <c r="AB190" s="1">
        <f t="shared" si="190"/>
        <v>1</v>
      </c>
      <c r="AC190" s="1">
        <f t="shared" si="190"/>
        <v>1</v>
      </c>
      <c r="AE190" s="1">
        <f>IFERROR(__xludf.DUMMYFUNCTION("IFERROR(TRANSPOSE(SORT(TRANSPOSE(FILTER(Y190:AC190, Y190:AC190&lt;&gt;0)),1, FALSE)))"),1.0)</f>
        <v>1</v>
      </c>
      <c r="AF190" s="1">
        <f>IFERROR(__xludf.DUMMYFUNCTION("""COMPUTED_VALUE"""),1.0)</f>
        <v>1</v>
      </c>
      <c r="AG190" s="1">
        <f>IFERROR(__xludf.DUMMYFUNCTION("""COMPUTED_VALUE"""),1.0)</f>
        <v>1</v>
      </c>
      <c r="AH190" s="1">
        <f>IFERROR(__xludf.DUMMYFUNCTION("""COMPUTED_VALUE"""),1.0)</f>
        <v>1</v>
      </c>
      <c r="AI190" s="1">
        <f>IFERROR(__xludf.DUMMYFUNCTION("""COMPUTED_VALUE"""),1.0)</f>
        <v>1</v>
      </c>
      <c r="AK190" s="1">
        <v>189.0</v>
      </c>
      <c r="AL190" s="1">
        <v>1.0</v>
      </c>
      <c r="AM190" s="1">
        <v>1.0</v>
      </c>
      <c r="AN190" s="1">
        <v>1.0</v>
      </c>
      <c r="AO190" s="1">
        <v>1.0</v>
      </c>
      <c r="AP190" s="1">
        <v>1.0</v>
      </c>
      <c r="AQ190" s="1">
        <v>14.0</v>
      </c>
      <c r="AR190" s="1">
        <v>4.0</v>
      </c>
      <c r="AS190" s="1">
        <v>8.0</v>
      </c>
      <c r="AT190" s="1">
        <v>13.0</v>
      </c>
      <c r="AU190" s="1">
        <v>3.0</v>
      </c>
      <c r="AV190" s="1" t="s">
        <v>252</v>
      </c>
      <c r="AW190" s="1">
        <v>409.0</v>
      </c>
      <c r="AY190" s="1">
        <v>77301.0</v>
      </c>
    </row>
    <row r="191" ht="15.75" customHeight="1">
      <c r="A191" s="2" t="s">
        <v>389</v>
      </c>
      <c r="B191" s="1">
        <f>IFERROR(__xludf.DUMMYFUNCTION("""COMPUTED_VALUE"""),77887.0)</f>
        <v>77887</v>
      </c>
      <c r="C191" s="1">
        <f>IFERROR(__xludf.DUMMYFUNCTION("""COMPUTED_VALUE"""),909.0)</f>
        <v>909</v>
      </c>
      <c r="D191" s="1" t="s">
        <v>28</v>
      </c>
      <c r="E191" s="1" t="s">
        <v>28</v>
      </c>
      <c r="F191" s="1" t="s">
        <v>30</v>
      </c>
      <c r="G191" s="1" t="s">
        <v>30</v>
      </c>
      <c r="H191" s="1" t="s">
        <v>28</v>
      </c>
      <c r="M191" s="1">
        <v>7.0</v>
      </c>
      <c r="N191" s="1">
        <v>7.0</v>
      </c>
      <c r="O191" s="1">
        <v>8.0</v>
      </c>
      <c r="P191" s="1">
        <v>8.0</v>
      </c>
      <c r="Q191" s="1">
        <v>7.0</v>
      </c>
      <c r="S191" s="1" t="str">
        <f>IFERROR(__xludf.DUMMYFUNCTION("UNIQUE(D191:H191, TRUE)"),"7")</f>
        <v>7</v>
      </c>
      <c r="T191" s="1" t="str">
        <f>IFERROR(__xludf.DUMMYFUNCTION("""COMPUTED_VALUE"""),"8")</f>
        <v>8</v>
      </c>
      <c r="Y191" s="1">
        <f t="shared" si="2"/>
        <v>3</v>
      </c>
      <c r="Z191" s="1">
        <f t="shared" ref="Z191:AC191" si="191">IF($Y191&lt;&gt;"",COUNTIF($D191:$H191, "=" &amp; T191),"")</f>
        <v>2</v>
      </c>
      <c r="AA191" s="1">
        <f t="shared" si="191"/>
        <v>0</v>
      </c>
      <c r="AB191" s="1">
        <f t="shared" si="191"/>
        <v>0</v>
      </c>
      <c r="AC191" s="1">
        <f t="shared" si="191"/>
        <v>0</v>
      </c>
      <c r="AE191" s="1">
        <f>IFERROR(__xludf.DUMMYFUNCTION("IFERROR(TRANSPOSE(SORT(TRANSPOSE(FILTER(Y191:AC191, Y191:AC191&lt;&gt;0)),1, FALSE)))"),3.0)</f>
        <v>3</v>
      </c>
      <c r="AF191" s="1">
        <f>IFERROR(__xludf.DUMMYFUNCTION("""COMPUTED_VALUE"""),2.0)</f>
        <v>2</v>
      </c>
      <c r="AK191" s="1">
        <v>190.0</v>
      </c>
      <c r="AL191" s="1">
        <v>1.0</v>
      </c>
      <c r="AM191" s="1">
        <v>1.0</v>
      </c>
      <c r="AN191" s="1">
        <v>1.0</v>
      </c>
      <c r="AO191" s="1">
        <v>1.0</v>
      </c>
      <c r="AP191" s="1">
        <v>1.0</v>
      </c>
      <c r="AQ191" s="1">
        <v>14.0</v>
      </c>
      <c r="AR191" s="1">
        <v>5.0</v>
      </c>
      <c r="AS191" s="1">
        <v>8.0</v>
      </c>
      <c r="AT191" s="1">
        <v>6.0</v>
      </c>
      <c r="AU191" s="1">
        <v>2.0</v>
      </c>
      <c r="AV191" s="1" t="s">
        <v>254</v>
      </c>
      <c r="AW191" s="1">
        <v>309.0</v>
      </c>
      <c r="AY191" s="1">
        <v>58710.0</v>
      </c>
    </row>
    <row r="192" ht="15.75" customHeight="1">
      <c r="A192" s="2" t="s">
        <v>390</v>
      </c>
      <c r="B192" s="1" t="str">
        <f>IFERROR(__xludf.DUMMYFUNCTION("""COMPUTED_VALUE"""),"5JJ55")</f>
        <v>5JJ55</v>
      </c>
      <c r="C192" s="1">
        <f>IFERROR(__xludf.DUMMYFUNCTION("""COMPUTED_VALUE"""),629.0)</f>
        <v>629</v>
      </c>
      <c r="D192" s="1" t="s">
        <v>29</v>
      </c>
      <c r="E192" s="1" t="s">
        <v>22</v>
      </c>
      <c r="F192" s="1" t="s">
        <v>22</v>
      </c>
      <c r="G192" s="1" t="s">
        <v>29</v>
      </c>
      <c r="H192" s="1" t="s">
        <v>29</v>
      </c>
      <c r="M192" s="1">
        <v>5.0</v>
      </c>
      <c r="N192" s="1">
        <v>11.0</v>
      </c>
      <c r="O192" s="1">
        <v>11.0</v>
      </c>
      <c r="P192" s="1">
        <v>5.0</v>
      </c>
      <c r="Q192" s="1">
        <v>5.0</v>
      </c>
      <c r="S192" s="1" t="str">
        <f>IFERROR(__xludf.DUMMYFUNCTION("UNIQUE(D192:H192, TRUE)"),"5")</f>
        <v>5</v>
      </c>
      <c r="T192" s="1" t="str">
        <f>IFERROR(__xludf.DUMMYFUNCTION("""COMPUTED_VALUE"""),"J")</f>
        <v>J</v>
      </c>
      <c r="Y192" s="1">
        <f t="shared" si="2"/>
        <v>3</v>
      </c>
      <c r="Z192" s="1">
        <f t="shared" ref="Z192:AC192" si="192">IF($Y192&lt;&gt;"",COUNTIF($D192:$H192, "=" &amp; T192),"")</f>
        <v>2</v>
      </c>
      <c r="AA192" s="1">
        <f t="shared" si="192"/>
        <v>0</v>
      </c>
      <c r="AB192" s="1">
        <f t="shared" si="192"/>
        <v>0</v>
      </c>
      <c r="AC192" s="1">
        <f t="shared" si="192"/>
        <v>0</v>
      </c>
      <c r="AE192" s="1">
        <f>IFERROR(__xludf.DUMMYFUNCTION("IFERROR(TRANSPOSE(SORT(TRANSPOSE(FILTER(Y192:AC192, Y192:AC192&lt;&gt;0)),1, FALSE)))"),3.0)</f>
        <v>3</v>
      </c>
      <c r="AF192" s="1">
        <f>IFERROR(__xludf.DUMMYFUNCTION("""COMPUTED_VALUE"""),2.0)</f>
        <v>2</v>
      </c>
      <c r="AK192" s="1">
        <v>191.0</v>
      </c>
      <c r="AL192" s="1">
        <v>1.0</v>
      </c>
      <c r="AM192" s="1">
        <v>1.0</v>
      </c>
      <c r="AN192" s="1">
        <v>1.0</v>
      </c>
      <c r="AO192" s="1">
        <v>1.0</v>
      </c>
      <c r="AP192" s="1">
        <v>1.0</v>
      </c>
      <c r="AQ192" s="1">
        <v>14.0</v>
      </c>
      <c r="AR192" s="1">
        <v>6.0</v>
      </c>
      <c r="AS192" s="1">
        <v>2.0</v>
      </c>
      <c r="AT192" s="1">
        <v>12.0</v>
      </c>
      <c r="AU192" s="1">
        <v>7.0</v>
      </c>
      <c r="AV192" s="1" t="s">
        <v>256</v>
      </c>
      <c r="AW192" s="1">
        <v>737.0</v>
      </c>
      <c r="AY192" s="1">
        <v>140767.0</v>
      </c>
    </row>
    <row r="193" ht="15.75" customHeight="1">
      <c r="A193" s="2" t="s">
        <v>391</v>
      </c>
      <c r="B193" s="1" t="str">
        <f>IFERROR(__xludf.DUMMYFUNCTION("""COMPUTED_VALUE"""),"AJ434")</f>
        <v>AJ434</v>
      </c>
      <c r="C193" s="1">
        <f>IFERROR(__xludf.DUMMYFUNCTION("""COMPUTED_VALUE"""),901.0)</f>
        <v>901</v>
      </c>
      <c r="D193" s="1" t="s">
        <v>39</v>
      </c>
      <c r="E193" s="1" t="s">
        <v>22</v>
      </c>
      <c r="F193" s="1" t="s">
        <v>21</v>
      </c>
      <c r="G193" s="1" t="s">
        <v>31</v>
      </c>
      <c r="H193" s="1" t="s">
        <v>21</v>
      </c>
      <c r="M193" s="1">
        <v>14.0</v>
      </c>
      <c r="N193" s="1">
        <v>11.0</v>
      </c>
      <c r="O193" s="1">
        <v>4.0</v>
      </c>
      <c r="P193" s="1">
        <v>3.0</v>
      </c>
      <c r="Q193" s="1">
        <v>4.0</v>
      </c>
      <c r="S193" s="1" t="str">
        <f>IFERROR(__xludf.DUMMYFUNCTION("UNIQUE(D193:H193, TRUE)"),"A")</f>
        <v>A</v>
      </c>
      <c r="T193" s="1" t="str">
        <f>IFERROR(__xludf.DUMMYFUNCTION("""COMPUTED_VALUE"""),"J")</f>
        <v>J</v>
      </c>
      <c r="U193" s="1" t="str">
        <f>IFERROR(__xludf.DUMMYFUNCTION("""COMPUTED_VALUE"""),"4")</f>
        <v>4</v>
      </c>
      <c r="V193" s="1" t="str">
        <f>IFERROR(__xludf.DUMMYFUNCTION("""COMPUTED_VALUE"""),"3")</f>
        <v>3</v>
      </c>
      <c r="Y193" s="1">
        <f t="shared" si="2"/>
        <v>1</v>
      </c>
      <c r="Z193" s="1">
        <f t="shared" ref="Z193:AC193" si="193">IF($Y193&lt;&gt;"",COUNTIF($D193:$H193, "=" &amp; T193),"")</f>
        <v>1</v>
      </c>
      <c r="AA193" s="1">
        <f t="shared" si="193"/>
        <v>2</v>
      </c>
      <c r="AB193" s="1">
        <f t="shared" si="193"/>
        <v>1</v>
      </c>
      <c r="AC193" s="1">
        <f t="shared" si="193"/>
        <v>0</v>
      </c>
      <c r="AE193" s="1">
        <f>IFERROR(__xludf.DUMMYFUNCTION("IFERROR(TRANSPOSE(SORT(TRANSPOSE(FILTER(Y193:AC193, Y193:AC193&lt;&gt;0)),1, FALSE)))"),2.0)</f>
        <v>2</v>
      </c>
      <c r="AF193" s="1">
        <f>IFERROR(__xludf.DUMMYFUNCTION("""COMPUTED_VALUE"""),1.0)</f>
        <v>1</v>
      </c>
      <c r="AG193" s="1">
        <f>IFERROR(__xludf.DUMMYFUNCTION("""COMPUTED_VALUE"""),1.0)</f>
        <v>1</v>
      </c>
      <c r="AH193" s="1">
        <f>IFERROR(__xludf.DUMMYFUNCTION("""COMPUTED_VALUE"""),1.0)</f>
        <v>1</v>
      </c>
      <c r="AK193" s="1">
        <v>192.0</v>
      </c>
      <c r="AL193" s="1">
        <v>1.0</v>
      </c>
      <c r="AM193" s="1">
        <v>1.0</v>
      </c>
      <c r="AN193" s="1">
        <v>1.0</v>
      </c>
      <c r="AO193" s="1">
        <v>1.0</v>
      </c>
      <c r="AP193" s="1">
        <v>1.0</v>
      </c>
      <c r="AQ193" s="1">
        <v>14.0</v>
      </c>
      <c r="AR193" s="1">
        <v>6.0</v>
      </c>
      <c r="AS193" s="1">
        <v>5.0</v>
      </c>
      <c r="AT193" s="1">
        <v>13.0</v>
      </c>
      <c r="AU193" s="1">
        <v>2.0</v>
      </c>
      <c r="AV193" s="1" t="s">
        <v>258</v>
      </c>
      <c r="AW193" s="1">
        <v>550.0</v>
      </c>
      <c r="AY193" s="1">
        <v>105600.0</v>
      </c>
    </row>
    <row r="194" ht="15.75" customHeight="1">
      <c r="A194" s="2" t="s">
        <v>393</v>
      </c>
      <c r="B194" s="1" t="str">
        <f>IFERROR(__xludf.DUMMYFUNCTION("""COMPUTED_VALUE"""),"JJ7A9")</f>
        <v>JJ7A9</v>
      </c>
      <c r="C194" s="1">
        <f>IFERROR(__xludf.DUMMYFUNCTION("""COMPUTED_VALUE"""),166.0)</f>
        <v>166</v>
      </c>
      <c r="D194" s="1" t="s">
        <v>22</v>
      </c>
      <c r="E194" s="1" t="s">
        <v>22</v>
      </c>
      <c r="F194" s="1" t="s">
        <v>28</v>
      </c>
      <c r="G194" s="1" t="s">
        <v>39</v>
      </c>
      <c r="H194" s="1" t="s">
        <v>23</v>
      </c>
      <c r="M194" s="1">
        <v>11.0</v>
      </c>
      <c r="N194" s="1">
        <v>11.0</v>
      </c>
      <c r="O194" s="1">
        <v>7.0</v>
      </c>
      <c r="P194" s="1">
        <v>14.0</v>
      </c>
      <c r="Q194" s="1">
        <v>9.0</v>
      </c>
      <c r="S194" s="1" t="str">
        <f>IFERROR(__xludf.DUMMYFUNCTION("UNIQUE(D194:H194, TRUE)"),"J")</f>
        <v>J</v>
      </c>
      <c r="T194" s="1" t="str">
        <f>IFERROR(__xludf.DUMMYFUNCTION("""COMPUTED_VALUE"""),"7")</f>
        <v>7</v>
      </c>
      <c r="U194" s="1" t="str">
        <f>IFERROR(__xludf.DUMMYFUNCTION("""COMPUTED_VALUE"""),"A")</f>
        <v>A</v>
      </c>
      <c r="V194" s="1" t="str">
        <f>IFERROR(__xludf.DUMMYFUNCTION("""COMPUTED_VALUE"""),"9")</f>
        <v>9</v>
      </c>
      <c r="Y194" s="1">
        <f t="shared" si="2"/>
        <v>2</v>
      </c>
      <c r="Z194" s="1">
        <f t="shared" ref="Z194:AC194" si="194">IF($Y194&lt;&gt;"",COUNTIF($D194:$H194, "=" &amp; T194),"")</f>
        <v>1</v>
      </c>
      <c r="AA194" s="1">
        <f t="shared" si="194"/>
        <v>1</v>
      </c>
      <c r="AB194" s="1">
        <f t="shared" si="194"/>
        <v>1</v>
      </c>
      <c r="AC194" s="1">
        <f t="shared" si="194"/>
        <v>0</v>
      </c>
      <c r="AE194" s="1">
        <f>IFERROR(__xludf.DUMMYFUNCTION("IFERROR(TRANSPOSE(SORT(TRANSPOSE(FILTER(Y194:AC194, Y194:AC194&lt;&gt;0)),1, FALSE)))"),2.0)</f>
        <v>2</v>
      </c>
      <c r="AF194" s="1">
        <f>IFERROR(__xludf.DUMMYFUNCTION("""COMPUTED_VALUE"""),1.0)</f>
        <v>1</v>
      </c>
      <c r="AG194" s="1">
        <f>IFERROR(__xludf.DUMMYFUNCTION("""COMPUTED_VALUE"""),1.0)</f>
        <v>1</v>
      </c>
      <c r="AH194" s="1">
        <f>IFERROR(__xludf.DUMMYFUNCTION("""COMPUTED_VALUE"""),1.0)</f>
        <v>1</v>
      </c>
      <c r="AK194" s="1">
        <v>193.0</v>
      </c>
      <c r="AL194" s="1">
        <v>1.0</v>
      </c>
      <c r="AM194" s="1">
        <v>1.0</v>
      </c>
      <c r="AN194" s="1">
        <v>1.0</v>
      </c>
      <c r="AO194" s="1">
        <v>1.0</v>
      </c>
      <c r="AP194" s="1">
        <v>1.0</v>
      </c>
      <c r="AQ194" s="1">
        <v>14.0</v>
      </c>
      <c r="AR194" s="1">
        <v>7.0</v>
      </c>
      <c r="AS194" s="1">
        <v>2.0</v>
      </c>
      <c r="AT194" s="1">
        <v>8.0</v>
      </c>
      <c r="AU194" s="1">
        <v>5.0</v>
      </c>
      <c r="AV194" s="1" t="s">
        <v>260</v>
      </c>
      <c r="AW194" s="1">
        <v>813.0</v>
      </c>
      <c r="AY194" s="1">
        <v>156909.0</v>
      </c>
    </row>
    <row r="195" ht="15.75" customHeight="1">
      <c r="A195" s="2" t="s">
        <v>395</v>
      </c>
      <c r="B195" s="1" t="str">
        <f>IFERROR(__xludf.DUMMYFUNCTION("""COMPUTED_VALUE"""),"Q99J9")</f>
        <v>Q99J9</v>
      </c>
      <c r="C195" s="1">
        <f>IFERROR(__xludf.DUMMYFUNCTION("""COMPUTED_VALUE"""),577.0)</f>
        <v>577</v>
      </c>
      <c r="D195" s="1" t="s">
        <v>20</v>
      </c>
      <c r="E195" s="1" t="s">
        <v>23</v>
      </c>
      <c r="F195" s="1" t="s">
        <v>23</v>
      </c>
      <c r="G195" s="1" t="s">
        <v>22</v>
      </c>
      <c r="H195" s="1" t="s">
        <v>23</v>
      </c>
      <c r="M195" s="1">
        <v>12.0</v>
      </c>
      <c r="N195" s="1">
        <v>9.0</v>
      </c>
      <c r="O195" s="1">
        <v>9.0</v>
      </c>
      <c r="P195" s="1">
        <v>11.0</v>
      </c>
      <c r="Q195" s="1">
        <v>9.0</v>
      </c>
      <c r="S195" s="1" t="str">
        <f>IFERROR(__xludf.DUMMYFUNCTION("UNIQUE(D195:H195, TRUE)"),"Q")</f>
        <v>Q</v>
      </c>
      <c r="T195" s="1" t="str">
        <f>IFERROR(__xludf.DUMMYFUNCTION("""COMPUTED_VALUE"""),"9")</f>
        <v>9</v>
      </c>
      <c r="U195" s="1" t="str">
        <f>IFERROR(__xludf.DUMMYFUNCTION("""COMPUTED_VALUE"""),"J")</f>
        <v>J</v>
      </c>
      <c r="Y195" s="1">
        <f t="shared" si="2"/>
        <v>1</v>
      </c>
      <c r="Z195" s="1">
        <f t="shared" ref="Z195:AC195" si="195">IF($Y195&lt;&gt;"",COUNTIF($D195:$H195, "=" &amp; T195),"")</f>
        <v>3</v>
      </c>
      <c r="AA195" s="1">
        <f t="shared" si="195"/>
        <v>1</v>
      </c>
      <c r="AB195" s="1">
        <f t="shared" si="195"/>
        <v>0</v>
      </c>
      <c r="AC195" s="1">
        <f t="shared" si="195"/>
        <v>0</v>
      </c>
      <c r="AE195" s="1">
        <f>IFERROR(__xludf.DUMMYFUNCTION("IFERROR(TRANSPOSE(SORT(TRANSPOSE(FILTER(Y195:AC195, Y195:AC195&lt;&gt;0)),1, FALSE)))"),3.0)</f>
        <v>3</v>
      </c>
      <c r="AF195" s="1">
        <f>IFERROR(__xludf.DUMMYFUNCTION("""COMPUTED_VALUE"""),1.0)</f>
        <v>1</v>
      </c>
      <c r="AG195" s="1">
        <f>IFERROR(__xludf.DUMMYFUNCTION("""COMPUTED_VALUE"""),1.0)</f>
        <v>1</v>
      </c>
      <c r="AK195" s="1">
        <v>194.0</v>
      </c>
      <c r="AL195" s="1">
        <v>1.0</v>
      </c>
      <c r="AM195" s="1">
        <v>1.0</v>
      </c>
      <c r="AN195" s="1">
        <v>1.0</v>
      </c>
      <c r="AO195" s="1">
        <v>1.0</v>
      </c>
      <c r="AP195" s="1">
        <v>1.0</v>
      </c>
      <c r="AQ195" s="1">
        <v>14.0</v>
      </c>
      <c r="AR195" s="1">
        <v>8.0</v>
      </c>
      <c r="AS195" s="1">
        <v>3.0</v>
      </c>
      <c r="AT195" s="1">
        <v>5.0</v>
      </c>
      <c r="AU195" s="1">
        <v>13.0</v>
      </c>
      <c r="AV195" s="1" t="s">
        <v>262</v>
      </c>
      <c r="AW195" s="1">
        <v>616.0</v>
      </c>
      <c r="AY195" s="1">
        <v>119504.0</v>
      </c>
    </row>
    <row r="196" ht="15.75" customHeight="1">
      <c r="A196" s="2" t="s">
        <v>397</v>
      </c>
      <c r="B196" s="1" t="str">
        <f>IFERROR(__xludf.DUMMYFUNCTION("""COMPUTED_VALUE"""),"44T4T")</f>
        <v>44T4T</v>
      </c>
      <c r="C196" s="1">
        <f>IFERROR(__xludf.DUMMYFUNCTION("""COMPUTED_VALUE"""),688.0)</f>
        <v>688</v>
      </c>
      <c r="D196" s="1" t="s">
        <v>21</v>
      </c>
      <c r="E196" s="1" t="s">
        <v>21</v>
      </c>
      <c r="F196" s="1" t="s">
        <v>45</v>
      </c>
      <c r="G196" s="1" t="s">
        <v>21</v>
      </c>
      <c r="H196" s="1" t="s">
        <v>45</v>
      </c>
      <c r="M196" s="1">
        <v>4.0</v>
      </c>
      <c r="N196" s="1">
        <v>4.0</v>
      </c>
      <c r="O196" s="1">
        <v>10.0</v>
      </c>
      <c r="P196" s="1">
        <v>4.0</v>
      </c>
      <c r="Q196" s="1">
        <v>10.0</v>
      </c>
      <c r="S196" s="1" t="str">
        <f>IFERROR(__xludf.DUMMYFUNCTION("UNIQUE(D196:H196, TRUE)"),"4")</f>
        <v>4</v>
      </c>
      <c r="T196" s="1" t="str">
        <f>IFERROR(__xludf.DUMMYFUNCTION("""COMPUTED_VALUE"""),"T")</f>
        <v>T</v>
      </c>
      <c r="Y196" s="1">
        <f t="shared" si="2"/>
        <v>3</v>
      </c>
      <c r="Z196" s="1">
        <f t="shared" ref="Z196:AC196" si="196">IF($Y196&lt;&gt;"",COUNTIF($D196:$H196, "=" &amp; T196),"")</f>
        <v>2</v>
      </c>
      <c r="AA196" s="1">
        <f t="shared" si="196"/>
        <v>0</v>
      </c>
      <c r="AB196" s="1">
        <f t="shared" si="196"/>
        <v>0</v>
      </c>
      <c r="AC196" s="1">
        <f t="shared" si="196"/>
        <v>0</v>
      </c>
      <c r="AE196" s="1">
        <f>IFERROR(__xludf.DUMMYFUNCTION("IFERROR(TRANSPOSE(SORT(TRANSPOSE(FILTER(Y196:AC196, Y196:AC196&lt;&gt;0)),1, FALSE)))"),3.0)</f>
        <v>3</v>
      </c>
      <c r="AF196" s="1">
        <f>IFERROR(__xludf.DUMMYFUNCTION("""COMPUTED_VALUE"""),2.0)</f>
        <v>2</v>
      </c>
      <c r="AK196" s="1">
        <v>195.0</v>
      </c>
      <c r="AL196" s="1">
        <v>1.0</v>
      </c>
      <c r="AM196" s="1">
        <v>1.0</v>
      </c>
      <c r="AN196" s="1">
        <v>1.0</v>
      </c>
      <c r="AO196" s="1">
        <v>1.0</v>
      </c>
      <c r="AP196" s="1">
        <v>1.0</v>
      </c>
      <c r="AQ196" s="1">
        <v>14.0</v>
      </c>
      <c r="AR196" s="1">
        <v>9.0</v>
      </c>
      <c r="AS196" s="1">
        <v>7.0</v>
      </c>
      <c r="AT196" s="1">
        <v>11.0</v>
      </c>
      <c r="AU196" s="1">
        <v>13.0</v>
      </c>
      <c r="AV196" s="1" t="s">
        <v>656</v>
      </c>
      <c r="AW196" s="1">
        <v>551.0</v>
      </c>
      <c r="AY196" s="1">
        <v>107445.0</v>
      </c>
    </row>
    <row r="197" ht="15.75" customHeight="1">
      <c r="A197" s="2" t="s">
        <v>399</v>
      </c>
      <c r="B197" s="1" t="str">
        <f>IFERROR(__xludf.DUMMYFUNCTION("""COMPUTED_VALUE"""),"T8J8K")</f>
        <v>T8J8K</v>
      </c>
      <c r="C197" s="1">
        <f>IFERROR(__xludf.DUMMYFUNCTION("""COMPUTED_VALUE"""),759.0)</f>
        <v>759</v>
      </c>
      <c r="D197" s="1" t="s">
        <v>45</v>
      </c>
      <c r="E197" s="1" t="s">
        <v>30</v>
      </c>
      <c r="F197" s="1" t="s">
        <v>22</v>
      </c>
      <c r="G197" s="1" t="s">
        <v>30</v>
      </c>
      <c r="H197" s="1" t="s">
        <v>38</v>
      </c>
      <c r="M197" s="1">
        <v>10.0</v>
      </c>
      <c r="N197" s="1">
        <v>8.0</v>
      </c>
      <c r="O197" s="1">
        <v>11.0</v>
      </c>
      <c r="P197" s="1">
        <v>8.0</v>
      </c>
      <c r="Q197" s="1">
        <v>13.0</v>
      </c>
      <c r="S197" s="1" t="str">
        <f>IFERROR(__xludf.DUMMYFUNCTION("UNIQUE(D197:H197, TRUE)"),"T")</f>
        <v>T</v>
      </c>
      <c r="T197" s="1" t="str">
        <f>IFERROR(__xludf.DUMMYFUNCTION("""COMPUTED_VALUE"""),"8")</f>
        <v>8</v>
      </c>
      <c r="U197" s="1" t="str">
        <f>IFERROR(__xludf.DUMMYFUNCTION("""COMPUTED_VALUE"""),"J")</f>
        <v>J</v>
      </c>
      <c r="V197" s="1" t="str">
        <f>IFERROR(__xludf.DUMMYFUNCTION("""COMPUTED_VALUE"""),"K")</f>
        <v>K</v>
      </c>
      <c r="Y197" s="1">
        <f t="shared" si="2"/>
        <v>1</v>
      </c>
      <c r="Z197" s="1">
        <f t="shared" ref="Z197:AC197" si="197">IF($Y197&lt;&gt;"",COUNTIF($D197:$H197, "=" &amp; T197),"")</f>
        <v>2</v>
      </c>
      <c r="AA197" s="1">
        <f t="shared" si="197"/>
        <v>1</v>
      </c>
      <c r="AB197" s="1">
        <f t="shared" si="197"/>
        <v>1</v>
      </c>
      <c r="AC197" s="1">
        <f t="shared" si="197"/>
        <v>0</v>
      </c>
      <c r="AE197" s="1">
        <f>IFERROR(__xludf.DUMMYFUNCTION("IFERROR(TRANSPOSE(SORT(TRANSPOSE(FILTER(Y197:AC197, Y197:AC197&lt;&gt;0)),1, FALSE)))"),2.0)</f>
        <v>2</v>
      </c>
      <c r="AF197" s="1">
        <f>IFERROR(__xludf.DUMMYFUNCTION("""COMPUTED_VALUE"""),1.0)</f>
        <v>1</v>
      </c>
      <c r="AG197" s="1">
        <f>IFERROR(__xludf.DUMMYFUNCTION("""COMPUTED_VALUE"""),1.0)</f>
        <v>1</v>
      </c>
      <c r="AH197" s="1">
        <f>IFERROR(__xludf.DUMMYFUNCTION("""COMPUTED_VALUE"""),1.0)</f>
        <v>1</v>
      </c>
      <c r="AK197" s="1">
        <v>196.0</v>
      </c>
      <c r="AL197" s="1">
        <v>1.0</v>
      </c>
      <c r="AM197" s="1">
        <v>1.0</v>
      </c>
      <c r="AN197" s="1">
        <v>1.0</v>
      </c>
      <c r="AO197" s="1">
        <v>1.0</v>
      </c>
      <c r="AP197" s="1">
        <v>1.0</v>
      </c>
      <c r="AQ197" s="1">
        <v>14.0</v>
      </c>
      <c r="AR197" s="1">
        <v>9.0</v>
      </c>
      <c r="AS197" s="1">
        <v>11.0</v>
      </c>
      <c r="AT197" s="1">
        <v>13.0</v>
      </c>
      <c r="AU197" s="1">
        <v>6.0</v>
      </c>
      <c r="AV197" s="1" t="s">
        <v>654</v>
      </c>
      <c r="AW197" s="1">
        <v>793.0</v>
      </c>
      <c r="AY197" s="1">
        <v>155428.0</v>
      </c>
    </row>
    <row r="198" ht="15.75" customHeight="1">
      <c r="A198" s="2" t="s">
        <v>401</v>
      </c>
      <c r="B198" s="1" t="str">
        <f>IFERROR(__xludf.DUMMYFUNCTION("""COMPUTED_VALUE"""),"5AJ5A")</f>
        <v>5AJ5A</v>
      </c>
      <c r="C198" s="1">
        <f>IFERROR(__xludf.DUMMYFUNCTION("""COMPUTED_VALUE"""),149.0)</f>
        <v>149</v>
      </c>
      <c r="D198" s="1" t="s">
        <v>29</v>
      </c>
      <c r="E198" s="1" t="s">
        <v>39</v>
      </c>
      <c r="F198" s="1" t="s">
        <v>22</v>
      </c>
      <c r="G198" s="1" t="s">
        <v>29</v>
      </c>
      <c r="H198" s="1" t="s">
        <v>39</v>
      </c>
      <c r="M198" s="1">
        <v>5.0</v>
      </c>
      <c r="N198" s="1">
        <v>14.0</v>
      </c>
      <c r="O198" s="1">
        <v>11.0</v>
      </c>
      <c r="P198" s="1">
        <v>5.0</v>
      </c>
      <c r="Q198" s="1">
        <v>14.0</v>
      </c>
      <c r="S198" s="1" t="str">
        <f>IFERROR(__xludf.DUMMYFUNCTION("UNIQUE(D198:H198, TRUE)"),"5")</f>
        <v>5</v>
      </c>
      <c r="T198" s="1" t="str">
        <f>IFERROR(__xludf.DUMMYFUNCTION("""COMPUTED_VALUE"""),"A")</f>
        <v>A</v>
      </c>
      <c r="U198" s="1" t="str">
        <f>IFERROR(__xludf.DUMMYFUNCTION("""COMPUTED_VALUE"""),"J")</f>
        <v>J</v>
      </c>
      <c r="Y198" s="1">
        <f t="shared" si="2"/>
        <v>2</v>
      </c>
      <c r="Z198" s="1">
        <f t="shared" ref="Z198:AC198" si="198">IF($Y198&lt;&gt;"",COUNTIF($D198:$H198, "=" &amp; T198),"")</f>
        <v>2</v>
      </c>
      <c r="AA198" s="1">
        <f t="shared" si="198"/>
        <v>1</v>
      </c>
      <c r="AB198" s="1">
        <f t="shared" si="198"/>
        <v>0</v>
      </c>
      <c r="AC198" s="1">
        <f t="shared" si="198"/>
        <v>0</v>
      </c>
      <c r="AE198" s="1">
        <f>IFERROR(__xludf.DUMMYFUNCTION("IFERROR(TRANSPOSE(SORT(TRANSPOSE(FILTER(Y198:AC198, Y198:AC198&lt;&gt;0)),1, FALSE)))"),2.0)</f>
        <v>2</v>
      </c>
      <c r="AF198" s="1">
        <f>IFERROR(__xludf.DUMMYFUNCTION("""COMPUTED_VALUE"""),2.0)</f>
        <v>2</v>
      </c>
      <c r="AG198" s="1">
        <f>IFERROR(__xludf.DUMMYFUNCTION("""COMPUTED_VALUE"""),1.0)</f>
        <v>1</v>
      </c>
      <c r="AK198" s="1">
        <v>197.0</v>
      </c>
      <c r="AL198" s="1">
        <v>1.0</v>
      </c>
      <c r="AM198" s="1">
        <v>1.0</v>
      </c>
      <c r="AN198" s="1">
        <v>1.0</v>
      </c>
      <c r="AO198" s="1">
        <v>1.0</v>
      </c>
      <c r="AP198" s="1">
        <v>1.0</v>
      </c>
      <c r="AQ198" s="1">
        <v>14.0</v>
      </c>
      <c r="AR198" s="1">
        <v>10.0</v>
      </c>
      <c r="AS198" s="1">
        <v>2.0</v>
      </c>
      <c r="AT198" s="1">
        <v>3.0</v>
      </c>
      <c r="AU198" s="1">
        <v>5.0</v>
      </c>
      <c r="AV198" s="1" t="s">
        <v>264</v>
      </c>
      <c r="AW198" s="1">
        <v>141.0</v>
      </c>
      <c r="AY198" s="1">
        <v>27777.0</v>
      </c>
    </row>
    <row r="199" ht="15.75" customHeight="1">
      <c r="A199" s="2" t="s">
        <v>403</v>
      </c>
      <c r="B199" s="1">
        <f>IFERROR(__xludf.DUMMYFUNCTION("""COMPUTED_VALUE"""),95599.0)</f>
        <v>95599</v>
      </c>
      <c r="C199" s="1">
        <f>IFERROR(__xludf.DUMMYFUNCTION("""COMPUTED_VALUE"""),890.0)</f>
        <v>890</v>
      </c>
      <c r="D199" s="1" t="s">
        <v>23</v>
      </c>
      <c r="E199" s="1" t="s">
        <v>29</v>
      </c>
      <c r="F199" s="1" t="s">
        <v>29</v>
      </c>
      <c r="G199" s="1" t="s">
        <v>23</v>
      </c>
      <c r="H199" s="1" t="s">
        <v>23</v>
      </c>
      <c r="M199" s="1">
        <v>9.0</v>
      </c>
      <c r="N199" s="1">
        <v>5.0</v>
      </c>
      <c r="O199" s="1">
        <v>5.0</v>
      </c>
      <c r="P199" s="1">
        <v>9.0</v>
      </c>
      <c r="Q199" s="1">
        <v>9.0</v>
      </c>
      <c r="S199" s="1" t="str">
        <f>IFERROR(__xludf.DUMMYFUNCTION("UNIQUE(D199:H199, TRUE)"),"9")</f>
        <v>9</v>
      </c>
      <c r="T199" s="1" t="str">
        <f>IFERROR(__xludf.DUMMYFUNCTION("""COMPUTED_VALUE"""),"5")</f>
        <v>5</v>
      </c>
      <c r="Y199" s="1">
        <f t="shared" si="2"/>
        <v>3</v>
      </c>
      <c r="Z199" s="1">
        <f t="shared" ref="Z199:AC199" si="199">IF($Y199&lt;&gt;"",COUNTIF($D199:$H199, "=" &amp; T199),"")</f>
        <v>2</v>
      </c>
      <c r="AA199" s="1">
        <f t="shared" si="199"/>
        <v>0</v>
      </c>
      <c r="AB199" s="1">
        <f t="shared" si="199"/>
        <v>0</v>
      </c>
      <c r="AC199" s="1">
        <f t="shared" si="199"/>
        <v>0</v>
      </c>
      <c r="AE199" s="1">
        <f>IFERROR(__xludf.DUMMYFUNCTION("IFERROR(TRANSPOSE(SORT(TRANSPOSE(FILTER(Y199:AC199, Y199:AC199&lt;&gt;0)),1, FALSE)))"),3.0)</f>
        <v>3</v>
      </c>
      <c r="AF199" s="1">
        <f>IFERROR(__xludf.DUMMYFUNCTION("""COMPUTED_VALUE"""),2.0)</f>
        <v>2</v>
      </c>
      <c r="AK199" s="1">
        <v>198.0</v>
      </c>
      <c r="AL199" s="1">
        <v>1.0</v>
      </c>
      <c r="AM199" s="1">
        <v>1.0</v>
      </c>
      <c r="AN199" s="1">
        <v>1.0</v>
      </c>
      <c r="AO199" s="1">
        <v>1.0</v>
      </c>
      <c r="AP199" s="1">
        <v>1.0</v>
      </c>
      <c r="AQ199" s="1">
        <v>14.0</v>
      </c>
      <c r="AR199" s="1">
        <v>10.0</v>
      </c>
      <c r="AS199" s="1">
        <v>3.0</v>
      </c>
      <c r="AT199" s="1">
        <v>7.0</v>
      </c>
      <c r="AU199" s="1">
        <v>6.0</v>
      </c>
      <c r="AV199" s="1" t="s">
        <v>266</v>
      </c>
      <c r="AW199" s="1">
        <v>313.0</v>
      </c>
      <c r="AY199" s="1">
        <v>61974.0</v>
      </c>
    </row>
    <row r="200" ht="15.75" customHeight="1">
      <c r="A200" s="2" t="s">
        <v>405</v>
      </c>
      <c r="B200" s="1" t="str">
        <f>IFERROR(__xludf.DUMMYFUNCTION("""COMPUTED_VALUE"""),"3Q662")</f>
        <v>3Q662</v>
      </c>
      <c r="C200" s="1">
        <f>IFERROR(__xludf.DUMMYFUNCTION("""COMPUTED_VALUE"""),781.0)</f>
        <v>781</v>
      </c>
      <c r="D200" s="1" t="s">
        <v>31</v>
      </c>
      <c r="E200" s="1" t="s">
        <v>20</v>
      </c>
      <c r="F200" s="1" t="s">
        <v>40</v>
      </c>
      <c r="G200" s="1" t="s">
        <v>40</v>
      </c>
      <c r="H200" s="1" t="s">
        <v>24</v>
      </c>
      <c r="M200" s="1">
        <v>3.0</v>
      </c>
      <c r="N200" s="1">
        <v>12.0</v>
      </c>
      <c r="O200" s="1">
        <v>6.0</v>
      </c>
      <c r="P200" s="1">
        <v>6.0</v>
      </c>
      <c r="Q200" s="1">
        <v>2.0</v>
      </c>
      <c r="S200" s="1" t="str">
        <f>IFERROR(__xludf.DUMMYFUNCTION("UNIQUE(D200:H200, TRUE)"),"3")</f>
        <v>3</v>
      </c>
      <c r="T200" s="1" t="str">
        <f>IFERROR(__xludf.DUMMYFUNCTION("""COMPUTED_VALUE"""),"Q")</f>
        <v>Q</v>
      </c>
      <c r="U200" s="1" t="str">
        <f>IFERROR(__xludf.DUMMYFUNCTION("""COMPUTED_VALUE"""),"6")</f>
        <v>6</v>
      </c>
      <c r="V200" s="1" t="str">
        <f>IFERROR(__xludf.DUMMYFUNCTION("""COMPUTED_VALUE"""),"2")</f>
        <v>2</v>
      </c>
      <c r="Y200" s="1">
        <f t="shared" si="2"/>
        <v>1</v>
      </c>
      <c r="Z200" s="1">
        <f t="shared" ref="Z200:AC200" si="200">IF($Y200&lt;&gt;"",COUNTIF($D200:$H200, "=" &amp; T200),"")</f>
        <v>1</v>
      </c>
      <c r="AA200" s="1">
        <f t="shared" si="200"/>
        <v>2</v>
      </c>
      <c r="AB200" s="1">
        <f t="shared" si="200"/>
        <v>1</v>
      </c>
      <c r="AC200" s="1">
        <f t="shared" si="200"/>
        <v>0</v>
      </c>
      <c r="AE200" s="1">
        <f>IFERROR(__xludf.DUMMYFUNCTION("IFERROR(TRANSPOSE(SORT(TRANSPOSE(FILTER(Y200:AC200, Y200:AC200&lt;&gt;0)),1, FALSE)))"),2.0)</f>
        <v>2</v>
      </c>
      <c r="AF200" s="1">
        <f>IFERROR(__xludf.DUMMYFUNCTION("""COMPUTED_VALUE"""),1.0)</f>
        <v>1</v>
      </c>
      <c r="AG200" s="1">
        <f>IFERROR(__xludf.DUMMYFUNCTION("""COMPUTED_VALUE"""),1.0)</f>
        <v>1</v>
      </c>
      <c r="AH200" s="1">
        <f>IFERROR(__xludf.DUMMYFUNCTION("""COMPUTED_VALUE"""),1.0)</f>
        <v>1</v>
      </c>
      <c r="AK200" s="1">
        <v>199.0</v>
      </c>
      <c r="AL200" s="1">
        <v>1.0</v>
      </c>
      <c r="AM200" s="1">
        <v>1.0</v>
      </c>
      <c r="AN200" s="1">
        <v>1.0</v>
      </c>
      <c r="AO200" s="1">
        <v>1.0</v>
      </c>
      <c r="AP200" s="1">
        <v>1.0</v>
      </c>
      <c r="AQ200" s="1">
        <v>14.0</v>
      </c>
      <c r="AR200" s="1">
        <v>10.0</v>
      </c>
      <c r="AS200" s="1">
        <v>12.0</v>
      </c>
      <c r="AT200" s="1">
        <v>7.0</v>
      </c>
      <c r="AU200" s="1">
        <v>9.0</v>
      </c>
      <c r="AV200" s="1" t="s">
        <v>268</v>
      </c>
      <c r="AW200" s="1">
        <v>94.0</v>
      </c>
      <c r="AY200" s="1">
        <v>18706.0</v>
      </c>
    </row>
    <row r="201" ht="15.75" customHeight="1">
      <c r="A201" s="2" t="s">
        <v>406</v>
      </c>
      <c r="B201" s="1" t="str">
        <f>IFERROR(__xludf.DUMMYFUNCTION("""COMPUTED_VALUE"""),"JAJ5A")</f>
        <v>JAJ5A</v>
      </c>
      <c r="C201" s="1">
        <f>IFERROR(__xludf.DUMMYFUNCTION("""COMPUTED_VALUE"""),940.0)</f>
        <v>940</v>
      </c>
      <c r="D201" s="1" t="s">
        <v>22</v>
      </c>
      <c r="E201" s="1" t="s">
        <v>39</v>
      </c>
      <c r="F201" s="1" t="s">
        <v>22</v>
      </c>
      <c r="G201" s="1" t="s">
        <v>29</v>
      </c>
      <c r="H201" s="1" t="s">
        <v>39</v>
      </c>
      <c r="M201" s="1">
        <v>11.0</v>
      </c>
      <c r="N201" s="1">
        <v>14.0</v>
      </c>
      <c r="O201" s="1">
        <v>11.0</v>
      </c>
      <c r="P201" s="1">
        <v>5.0</v>
      </c>
      <c r="Q201" s="1">
        <v>14.0</v>
      </c>
      <c r="S201" s="1" t="str">
        <f>IFERROR(__xludf.DUMMYFUNCTION("UNIQUE(D201:H201, TRUE)"),"J")</f>
        <v>J</v>
      </c>
      <c r="T201" s="1" t="str">
        <f>IFERROR(__xludf.DUMMYFUNCTION("""COMPUTED_VALUE"""),"A")</f>
        <v>A</v>
      </c>
      <c r="U201" s="1" t="str">
        <f>IFERROR(__xludf.DUMMYFUNCTION("""COMPUTED_VALUE"""),"5")</f>
        <v>5</v>
      </c>
      <c r="Y201" s="1">
        <f t="shared" si="2"/>
        <v>2</v>
      </c>
      <c r="Z201" s="1">
        <f t="shared" ref="Z201:AC201" si="201">IF($Y201&lt;&gt;"",COUNTIF($D201:$H201, "=" &amp; T201),"")</f>
        <v>2</v>
      </c>
      <c r="AA201" s="1">
        <f t="shared" si="201"/>
        <v>1</v>
      </c>
      <c r="AB201" s="1">
        <f t="shared" si="201"/>
        <v>0</v>
      </c>
      <c r="AC201" s="1">
        <f t="shared" si="201"/>
        <v>0</v>
      </c>
      <c r="AE201" s="1">
        <f>IFERROR(__xludf.DUMMYFUNCTION("IFERROR(TRANSPOSE(SORT(TRANSPOSE(FILTER(Y201:AC201, Y201:AC201&lt;&gt;0)),1, FALSE)))"),2.0)</f>
        <v>2</v>
      </c>
      <c r="AF201" s="1">
        <f>IFERROR(__xludf.DUMMYFUNCTION("""COMPUTED_VALUE"""),2.0)</f>
        <v>2</v>
      </c>
      <c r="AG201" s="1">
        <f>IFERROR(__xludf.DUMMYFUNCTION("""COMPUTED_VALUE"""),1.0)</f>
        <v>1</v>
      </c>
      <c r="AK201" s="1">
        <v>200.0</v>
      </c>
      <c r="AL201" s="1">
        <v>1.0</v>
      </c>
      <c r="AM201" s="1">
        <v>1.0</v>
      </c>
      <c r="AN201" s="1">
        <v>1.0</v>
      </c>
      <c r="AO201" s="1">
        <v>1.0</v>
      </c>
      <c r="AP201" s="1">
        <v>1.0</v>
      </c>
      <c r="AQ201" s="1">
        <v>14.0</v>
      </c>
      <c r="AR201" s="1">
        <v>11.0</v>
      </c>
      <c r="AS201" s="1">
        <v>2.0</v>
      </c>
      <c r="AT201" s="1">
        <v>8.0</v>
      </c>
      <c r="AU201" s="1">
        <v>5.0</v>
      </c>
      <c r="AV201" s="1" t="s">
        <v>642</v>
      </c>
      <c r="AW201" s="1">
        <v>899.0</v>
      </c>
      <c r="AY201" s="1">
        <v>179800.0</v>
      </c>
    </row>
    <row r="202" ht="15.75" customHeight="1">
      <c r="A202" s="2" t="s">
        <v>407</v>
      </c>
      <c r="B202" s="1" t="str">
        <f>IFERROR(__xludf.DUMMYFUNCTION("""COMPUTED_VALUE"""),"TTJ3J")</f>
        <v>TTJ3J</v>
      </c>
      <c r="C202" s="1">
        <f>IFERROR(__xludf.DUMMYFUNCTION("""COMPUTED_VALUE"""),676.0)</f>
        <v>676</v>
      </c>
      <c r="D202" s="1" t="s">
        <v>45</v>
      </c>
      <c r="E202" s="1" t="s">
        <v>45</v>
      </c>
      <c r="F202" s="1" t="s">
        <v>22</v>
      </c>
      <c r="G202" s="1" t="s">
        <v>31</v>
      </c>
      <c r="H202" s="1" t="s">
        <v>22</v>
      </c>
      <c r="M202" s="1">
        <v>10.0</v>
      </c>
      <c r="N202" s="1">
        <v>10.0</v>
      </c>
      <c r="O202" s="1">
        <v>11.0</v>
      </c>
      <c r="P202" s="1">
        <v>3.0</v>
      </c>
      <c r="Q202" s="1">
        <v>11.0</v>
      </c>
      <c r="S202" s="1" t="str">
        <f>IFERROR(__xludf.DUMMYFUNCTION("UNIQUE(D202:H202, TRUE)"),"T")</f>
        <v>T</v>
      </c>
      <c r="T202" s="1" t="str">
        <f>IFERROR(__xludf.DUMMYFUNCTION("""COMPUTED_VALUE"""),"J")</f>
        <v>J</v>
      </c>
      <c r="U202" s="1" t="str">
        <f>IFERROR(__xludf.DUMMYFUNCTION("""COMPUTED_VALUE"""),"3")</f>
        <v>3</v>
      </c>
      <c r="Y202" s="1">
        <f t="shared" si="2"/>
        <v>2</v>
      </c>
      <c r="Z202" s="1">
        <f t="shared" ref="Z202:AC202" si="202">IF($Y202&lt;&gt;"",COUNTIF($D202:$H202, "=" &amp; T202),"")</f>
        <v>2</v>
      </c>
      <c r="AA202" s="1">
        <f t="shared" si="202"/>
        <v>1</v>
      </c>
      <c r="AB202" s="1">
        <f t="shared" si="202"/>
        <v>0</v>
      </c>
      <c r="AC202" s="1">
        <f t="shared" si="202"/>
        <v>0</v>
      </c>
      <c r="AE202" s="1">
        <f>IFERROR(__xludf.DUMMYFUNCTION("IFERROR(TRANSPOSE(SORT(TRANSPOSE(FILTER(Y202:AC202, Y202:AC202&lt;&gt;0)),1, FALSE)))"),2.0)</f>
        <v>2</v>
      </c>
      <c r="AF202" s="1">
        <f>IFERROR(__xludf.DUMMYFUNCTION("""COMPUTED_VALUE"""),2.0)</f>
        <v>2</v>
      </c>
      <c r="AG202" s="1">
        <f>IFERROR(__xludf.DUMMYFUNCTION("""COMPUTED_VALUE"""),1.0)</f>
        <v>1</v>
      </c>
      <c r="AK202" s="1">
        <v>201.0</v>
      </c>
      <c r="AL202" s="1">
        <v>1.0</v>
      </c>
      <c r="AM202" s="1">
        <v>1.0</v>
      </c>
      <c r="AN202" s="1">
        <v>1.0</v>
      </c>
      <c r="AO202" s="1">
        <v>1.0</v>
      </c>
      <c r="AP202" s="1">
        <v>1.0</v>
      </c>
      <c r="AQ202" s="1">
        <v>14.0</v>
      </c>
      <c r="AR202" s="1">
        <v>11.0</v>
      </c>
      <c r="AS202" s="1">
        <v>6.0</v>
      </c>
      <c r="AT202" s="1">
        <v>8.0</v>
      </c>
      <c r="AU202" s="1">
        <v>9.0</v>
      </c>
      <c r="AV202" s="1" t="s">
        <v>644</v>
      </c>
      <c r="AW202" s="1">
        <v>586.0</v>
      </c>
      <c r="AY202" s="1">
        <v>117786.0</v>
      </c>
    </row>
    <row r="203" ht="15.75" customHeight="1">
      <c r="A203" s="2" t="s">
        <v>409</v>
      </c>
      <c r="B203" s="1">
        <f>IFERROR(__xludf.DUMMYFUNCTION("""COMPUTED_VALUE"""),88976.0)</f>
        <v>88976</v>
      </c>
      <c r="C203" s="1">
        <f>IFERROR(__xludf.DUMMYFUNCTION("""COMPUTED_VALUE"""),203.0)</f>
        <v>203</v>
      </c>
      <c r="D203" s="1" t="s">
        <v>30</v>
      </c>
      <c r="E203" s="1" t="s">
        <v>30</v>
      </c>
      <c r="F203" s="1" t="s">
        <v>23</v>
      </c>
      <c r="G203" s="1" t="s">
        <v>28</v>
      </c>
      <c r="H203" s="1" t="s">
        <v>40</v>
      </c>
      <c r="M203" s="1">
        <v>8.0</v>
      </c>
      <c r="N203" s="1">
        <v>8.0</v>
      </c>
      <c r="O203" s="1">
        <v>9.0</v>
      </c>
      <c r="P203" s="1">
        <v>7.0</v>
      </c>
      <c r="Q203" s="1">
        <v>6.0</v>
      </c>
      <c r="S203" s="1" t="str">
        <f>IFERROR(__xludf.DUMMYFUNCTION("UNIQUE(D203:H203, TRUE)"),"8")</f>
        <v>8</v>
      </c>
      <c r="T203" s="1" t="str">
        <f>IFERROR(__xludf.DUMMYFUNCTION("""COMPUTED_VALUE"""),"9")</f>
        <v>9</v>
      </c>
      <c r="U203" s="1" t="str">
        <f>IFERROR(__xludf.DUMMYFUNCTION("""COMPUTED_VALUE"""),"7")</f>
        <v>7</v>
      </c>
      <c r="V203" s="1" t="str">
        <f>IFERROR(__xludf.DUMMYFUNCTION("""COMPUTED_VALUE"""),"6")</f>
        <v>6</v>
      </c>
      <c r="Y203" s="1">
        <f t="shared" si="2"/>
        <v>2</v>
      </c>
      <c r="Z203" s="1">
        <f t="shared" ref="Z203:AC203" si="203">IF($Y203&lt;&gt;"",COUNTIF($D203:$H203, "=" &amp; T203),"")</f>
        <v>1</v>
      </c>
      <c r="AA203" s="1">
        <f t="shared" si="203"/>
        <v>1</v>
      </c>
      <c r="AB203" s="1">
        <f t="shared" si="203"/>
        <v>1</v>
      </c>
      <c r="AC203" s="1">
        <f t="shared" si="203"/>
        <v>0</v>
      </c>
      <c r="AE203" s="1">
        <f>IFERROR(__xludf.DUMMYFUNCTION("IFERROR(TRANSPOSE(SORT(TRANSPOSE(FILTER(Y203:AC203, Y203:AC203&lt;&gt;0)),1, FALSE)))"),2.0)</f>
        <v>2</v>
      </c>
      <c r="AF203" s="1">
        <f>IFERROR(__xludf.DUMMYFUNCTION("""COMPUTED_VALUE"""),1.0)</f>
        <v>1</v>
      </c>
      <c r="AG203" s="1">
        <f>IFERROR(__xludf.DUMMYFUNCTION("""COMPUTED_VALUE"""),1.0)</f>
        <v>1</v>
      </c>
      <c r="AH203" s="1">
        <f>IFERROR(__xludf.DUMMYFUNCTION("""COMPUTED_VALUE"""),1.0)</f>
        <v>1</v>
      </c>
      <c r="AK203" s="1">
        <v>202.0</v>
      </c>
      <c r="AL203" s="1">
        <v>1.0</v>
      </c>
      <c r="AM203" s="1">
        <v>1.0</v>
      </c>
      <c r="AN203" s="1">
        <v>1.0</v>
      </c>
      <c r="AO203" s="1">
        <v>1.0</v>
      </c>
      <c r="AP203" s="1">
        <v>1.0</v>
      </c>
      <c r="AQ203" s="1">
        <v>14.0</v>
      </c>
      <c r="AR203" s="1">
        <v>11.0</v>
      </c>
      <c r="AS203" s="1">
        <v>9.0</v>
      </c>
      <c r="AT203" s="1">
        <v>6.0</v>
      </c>
      <c r="AU203" s="1">
        <v>10.0</v>
      </c>
      <c r="AV203" s="1" t="s">
        <v>646</v>
      </c>
      <c r="AW203" s="1">
        <v>218.0</v>
      </c>
      <c r="AY203" s="1">
        <v>44036.0</v>
      </c>
    </row>
    <row r="204" ht="15.75" customHeight="1">
      <c r="A204" s="2" t="s">
        <v>411</v>
      </c>
      <c r="B204" s="1" t="str">
        <f>IFERROR(__xludf.DUMMYFUNCTION("""COMPUTED_VALUE"""),"4AA4Q")</f>
        <v>4AA4Q</v>
      </c>
      <c r="C204" s="1">
        <f>IFERROR(__xludf.DUMMYFUNCTION("""COMPUTED_VALUE"""),985.0)</f>
        <v>985</v>
      </c>
      <c r="D204" s="1" t="s">
        <v>21</v>
      </c>
      <c r="E204" s="1" t="s">
        <v>39</v>
      </c>
      <c r="F204" s="1" t="s">
        <v>39</v>
      </c>
      <c r="G204" s="1" t="s">
        <v>21</v>
      </c>
      <c r="H204" s="1" t="s">
        <v>20</v>
      </c>
      <c r="M204" s="1">
        <v>4.0</v>
      </c>
      <c r="N204" s="1">
        <v>14.0</v>
      </c>
      <c r="O204" s="1">
        <v>14.0</v>
      </c>
      <c r="P204" s="1">
        <v>4.0</v>
      </c>
      <c r="Q204" s="1">
        <v>12.0</v>
      </c>
      <c r="S204" s="1" t="str">
        <f>IFERROR(__xludf.DUMMYFUNCTION("UNIQUE(D204:H204, TRUE)"),"4")</f>
        <v>4</v>
      </c>
      <c r="T204" s="1" t="str">
        <f>IFERROR(__xludf.DUMMYFUNCTION("""COMPUTED_VALUE"""),"A")</f>
        <v>A</v>
      </c>
      <c r="U204" s="1" t="str">
        <f>IFERROR(__xludf.DUMMYFUNCTION("""COMPUTED_VALUE"""),"Q")</f>
        <v>Q</v>
      </c>
      <c r="Y204" s="1">
        <f t="shared" si="2"/>
        <v>2</v>
      </c>
      <c r="Z204" s="1">
        <f t="shared" ref="Z204:AC204" si="204">IF($Y204&lt;&gt;"",COUNTIF($D204:$H204, "=" &amp; T204),"")</f>
        <v>2</v>
      </c>
      <c r="AA204" s="1">
        <f t="shared" si="204"/>
        <v>1</v>
      </c>
      <c r="AB204" s="1">
        <f t="shared" si="204"/>
        <v>0</v>
      </c>
      <c r="AC204" s="1">
        <f t="shared" si="204"/>
        <v>0</v>
      </c>
      <c r="AE204" s="1">
        <f>IFERROR(__xludf.DUMMYFUNCTION("IFERROR(TRANSPOSE(SORT(TRANSPOSE(FILTER(Y204:AC204, Y204:AC204&lt;&gt;0)),1, FALSE)))"),2.0)</f>
        <v>2</v>
      </c>
      <c r="AF204" s="1">
        <f>IFERROR(__xludf.DUMMYFUNCTION("""COMPUTED_VALUE"""),2.0)</f>
        <v>2</v>
      </c>
      <c r="AG204" s="1">
        <f>IFERROR(__xludf.DUMMYFUNCTION("""COMPUTED_VALUE"""),1.0)</f>
        <v>1</v>
      </c>
      <c r="AK204" s="1">
        <v>203.0</v>
      </c>
      <c r="AL204" s="1">
        <v>1.0</v>
      </c>
      <c r="AM204" s="1">
        <v>1.0</v>
      </c>
      <c r="AN204" s="1">
        <v>1.0</v>
      </c>
      <c r="AO204" s="1">
        <v>1.0</v>
      </c>
      <c r="AP204" s="1">
        <v>1.0</v>
      </c>
      <c r="AQ204" s="1">
        <v>14.0</v>
      </c>
      <c r="AR204" s="1">
        <v>12.0</v>
      </c>
      <c r="AS204" s="1">
        <v>7.0</v>
      </c>
      <c r="AT204" s="1">
        <v>3.0</v>
      </c>
      <c r="AU204" s="1">
        <v>5.0</v>
      </c>
      <c r="AV204" s="1" t="s">
        <v>270</v>
      </c>
      <c r="AW204" s="1">
        <v>569.0</v>
      </c>
      <c r="AY204" s="1">
        <v>115507.0</v>
      </c>
    </row>
    <row r="205" ht="15.75" customHeight="1">
      <c r="A205" s="2" t="s">
        <v>413</v>
      </c>
      <c r="B205" s="1" t="str">
        <f>IFERROR(__xludf.DUMMYFUNCTION("""COMPUTED_VALUE"""),"95T53")</f>
        <v>95T53</v>
      </c>
      <c r="C205" s="1">
        <f>IFERROR(__xludf.DUMMYFUNCTION("""COMPUTED_VALUE"""),956.0)</f>
        <v>956</v>
      </c>
      <c r="D205" s="1" t="s">
        <v>23</v>
      </c>
      <c r="E205" s="1" t="s">
        <v>29</v>
      </c>
      <c r="F205" s="1" t="s">
        <v>45</v>
      </c>
      <c r="G205" s="1" t="s">
        <v>29</v>
      </c>
      <c r="H205" s="1" t="s">
        <v>31</v>
      </c>
      <c r="M205" s="1">
        <v>9.0</v>
      </c>
      <c r="N205" s="1">
        <v>5.0</v>
      </c>
      <c r="O205" s="1">
        <v>10.0</v>
      </c>
      <c r="P205" s="1">
        <v>5.0</v>
      </c>
      <c r="Q205" s="1">
        <v>3.0</v>
      </c>
      <c r="S205" s="1" t="str">
        <f>IFERROR(__xludf.DUMMYFUNCTION("UNIQUE(D205:H205, TRUE)"),"9")</f>
        <v>9</v>
      </c>
      <c r="T205" s="1" t="str">
        <f>IFERROR(__xludf.DUMMYFUNCTION("""COMPUTED_VALUE"""),"5")</f>
        <v>5</v>
      </c>
      <c r="U205" s="1" t="str">
        <f>IFERROR(__xludf.DUMMYFUNCTION("""COMPUTED_VALUE"""),"T")</f>
        <v>T</v>
      </c>
      <c r="V205" s="1" t="str">
        <f>IFERROR(__xludf.DUMMYFUNCTION("""COMPUTED_VALUE"""),"3")</f>
        <v>3</v>
      </c>
      <c r="Y205" s="1">
        <f t="shared" si="2"/>
        <v>1</v>
      </c>
      <c r="Z205" s="1">
        <f t="shared" ref="Z205:AC205" si="205">IF($Y205&lt;&gt;"",COUNTIF($D205:$H205, "=" &amp; T205),"")</f>
        <v>2</v>
      </c>
      <c r="AA205" s="1">
        <f t="shared" si="205"/>
        <v>1</v>
      </c>
      <c r="AB205" s="1">
        <f t="shared" si="205"/>
        <v>1</v>
      </c>
      <c r="AC205" s="1">
        <f t="shared" si="205"/>
        <v>0</v>
      </c>
      <c r="AE205" s="1">
        <f>IFERROR(__xludf.DUMMYFUNCTION("IFERROR(TRANSPOSE(SORT(TRANSPOSE(FILTER(Y205:AC205, Y205:AC205&lt;&gt;0)),1, FALSE)))"),2.0)</f>
        <v>2</v>
      </c>
      <c r="AF205" s="1">
        <f>IFERROR(__xludf.DUMMYFUNCTION("""COMPUTED_VALUE"""),1.0)</f>
        <v>1</v>
      </c>
      <c r="AG205" s="1">
        <f>IFERROR(__xludf.DUMMYFUNCTION("""COMPUTED_VALUE"""),1.0)</f>
        <v>1</v>
      </c>
      <c r="AH205" s="1">
        <f>IFERROR(__xludf.DUMMYFUNCTION("""COMPUTED_VALUE"""),1.0)</f>
        <v>1</v>
      </c>
      <c r="AK205" s="1">
        <v>204.0</v>
      </c>
      <c r="AL205" s="1">
        <v>1.0</v>
      </c>
      <c r="AM205" s="1">
        <v>1.0</v>
      </c>
      <c r="AN205" s="1">
        <v>1.0</v>
      </c>
      <c r="AO205" s="1">
        <v>1.0</v>
      </c>
      <c r="AP205" s="1">
        <v>1.0</v>
      </c>
      <c r="AQ205" s="1">
        <v>14.0</v>
      </c>
      <c r="AR205" s="1">
        <v>12.0</v>
      </c>
      <c r="AS205" s="1">
        <v>10.0</v>
      </c>
      <c r="AT205" s="1">
        <v>7.0</v>
      </c>
      <c r="AU205" s="1">
        <v>11.0</v>
      </c>
      <c r="AV205" s="1" t="s">
        <v>660</v>
      </c>
      <c r="AW205" s="1">
        <v>355.0</v>
      </c>
      <c r="AY205" s="1">
        <v>72420.0</v>
      </c>
    </row>
    <row r="206" ht="15.75" customHeight="1">
      <c r="A206" s="2" t="s">
        <v>415</v>
      </c>
      <c r="B206" s="1" t="str">
        <f>IFERROR(__xludf.DUMMYFUNCTION("""COMPUTED_VALUE"""),"K3333")</f>
        <v>K3333</v>
      </c>
      <c r="C206" s="1">
        <f>IFERROR(__xludf.DUMMYFUNCTION("""COMPUTED_VALUE"""),595.0)</f>
        <v>595</v>
      </c>
      <c r="D206" s="1" t="s">
        <v>38</v>
      </c>
      <c r="E206" s="1" t="s">
        <v>31</v>
      </c>
      <c r="F206" s="1" t="s">
        <v>31</v>
      </c>
      <c r="G206" s="1" t="s">
        <v>31</v>
      </c>
      <c r="H206" s="1" t="s">
        <v>31</v>
      </c>
      <c r="M206" s="1">
        <v>13.0</v>
      </c>
      <c r="N206" s="1">
        <v>3.0</v>
      </c>
      <c r="O206" s="1">
        <v>3.0</v>
      </c>
      <c r="P206" s="1">
        <v>3.0</v>
      </c>
      <c r="Q206" s="1">
        <v>3.0</v>
      </c>
      <c r="S206" s="1" t="str">
        <f>IFERROR(__xludf.DUMMYFUNCTION("UNIQUE(D206:H206, TRUE)"),"K")</f>
        <v>K</v>
      </c>
      <c r="T206" s="1" t="str">
        <f>IFERROR(__xludf.DUMMYFUNCTION("""COMPUTED_VALUE"""),"3")</f>
        <v>3</v>
      </c>
      <c r="Y206" s="1">
        <f t="shared" si="2"/>
        <v>1</v>
      </c>
      <c r="Z206" s="1">
        <f t="shared" ref="Z206:AC206" si="206">IF($Y206&lt;&gt;"",COUNTIF($D206:$H206, "=" &amp; T206),"")</f>
        <v>4</v>
      </c>
      <c r="AA206" s="1">
        <f t="shared" si="206"/>
        <v>0</v>
      </c>
      <c r="AB206" s="1">
        <f t="shared" si="206"/>
        <v>0</v>
      </c>
      <c r="AC206" s="1">
        <f t="shared" si="206"/>
        <v>0</v>
      </c>
      <c r="AE206" s="1">
        <f>IFERROR(__xludf.DUMMYFUNCTION("IFERROR(TRANSPOSE(SORT(TRANSPOSE(FILTER(Y206:AC206, Y206:AC206&lt;&gt;0)),1, FALSE)))"),4.0)</f>
        <v>4</v>
      </c>
      <c r="AF206" s="1">
        <f>IFERROR(__xludf.DUMMYFUNCTION("""COMPUTED_VALUE"""),1.0)</f>
        <v>1</v>
      </c>
      <c r="AK206" s="1">
        <v>205.0</v>
      </c>
      <c r="AL206" s="1">
        <v>1.0</v>
      </c>
      <c r="AM206" s="1">
        <v>1.0</v>
      </c>
      <c r="AN206" s="1">
        <v>1.0</v>
      </c>
      <c r="AO206" s="1">
        <v>1.0</v>
      </c>
      <c r="AP206" s="1">
        <v>1.0</v>
      </c>
      <c r="AQ206" s="1">
        <v>14.0</v>
      </c>
      <c r="AR206" s="1">
        <v>13.0</v>
      </c>
      <c r="AS206" s="1">
        <v>9.0</v>
      </c>
      <c r="AT206" s="1">
        <v>4.0</v>
      </c>
      <c r="AU206" s="1">
        <v>2.0</v>
      </c>
      <c r="AV206" s="1" t="s">
        <v>272</v>
      </c>
      <c r="AW206" s="1">
        <v>684.0</v>
      </c>
      <c r="AY206" s="1">
        <v>140220.0</v>
      </c>
    </row>
    <row r="207" ht="15.75" customHeight="1">
      <c r="A207" s="2" t="s">
        <v>417</v>
      </c>
      <c r="B207" s="1">
        <f>IFERROR(__xludf.DUMMYFUNCTION("""COMPUTED_VALUE"""),52555.0)</f>
        <v>52555</v>
      </c>
      <c r="C207" s="1">
        <f>IFERROR(__xludf.DUMMYFUNCTION("""COMPUTED_VALUE"""),544.0)</f>
        <v>544</v>
      </c>
      <c r="D207" s="1" t="s">
        <v>29</v>
      </c>
      <c r="E207" s="1" t="s">
        <v>24</v>
      </c>
      <c r="F207" s="1" t="s">
        <v>29</v>
      </c>
      <c r="G207" s="1" t="s">
        <v>29</v>
      </c>
      <c r="H207" s="1" t="s">
        <v>29</v>
      </c>
      <c r="M207" s="1">
        <v>5.0</v>
      </c>
      <c r="N207" s="1">
        <v>2.0</v>
      </c>
      <c r="O207" s="1">
        <v>5.0</v>
      </c>
      <c r="P207" s="1">
        <v>5.0</v>
      </c>
      <c r="Q207" s="1">
        <v>5.0</v>
      </c>
      <c r="S207" s="1" t="str">
        <f>IFERROR(__xludf.DUMMYFUNCTION("UNIQUE(D207:H207, TRUE)"),"5")</f>
        <v>5</v>
      </c>
      <c r="T207" s="1" t="str">
        <f>IFERROR(__xludf.DUMMYFUNCTION("""COMPUTED_VALUE"""),"2")</f>
        <v>2</v>
      </c>
      <c r="Y207" s="1">
        <f t="shared" si="2"/>
        <v>4</v>
      </c>
      <c r="Z207" s="1">
        <f t="shared" ref="Z207:AC207" si="207">IF($Y207&lt;&gt;"",COUNTIF($D207:$H207, "=" &amp; T207),"")</f>
        <v>1</v>
      </c>
      <c r="AA207" s="1">
        <f t="shared" si="207"/>
        <v>0</v>
      </c>
      <c r="AB207" s="1">
        <f t="shared" si="207"/>
        <v>0</v>
      </c>
      <c r="AC207" s="1">
        <f t="shared" si="207"/>
        <v>0</v>
      </c>
      <c r="AE207" s="1">
        <f>IFERROR(__xludf.DUMMYFUNCTION("IFERROR(TRANSPOSE(SORT(TRANSPOSE(FILTER(Y207:AC207, Y207:AC207&lt;&gt;0)),1, FALSE)))"),4.0)</f>
        <v>4</v>
      </c>
      <c r="AF207" s="1">
        <f>IFERROR(__xludf.DUMMYFUNCTION("""COMPUTED_VALUE"""),1.0)</f>
        <v>1</v>
      </c>
      <c r="AK207" s="1">
        <v>206.0</v>
      </c>
      <c r="AL207" s="1">
        <v>1.0</v>
      </c>
      <c r="AM207" s="1">
        <v>1.0</v>
      </c>
      <c r="AN207" s="1">
        <v>1.0</v>
      </c>
      <c r="AO207" s="1">
        <v>1.0</v>
      </c>
      <c r="AP207" s="1">
        <v>1.0</v>
      </c>
      <c r="AQ207" s="1">
        <v>14.0</v>
      </c>
      <c r="AR207" s="1">
        <v>13.0</v>
      </c>
      <c r="AS207" s="1">
        <v>10.0</v>
      </c>
      <c r="AT207" s="1">
        <v>6.0</v>
      </c>
      <c r="AU207" s="1">
        <v>11.0</v>
      </c>
      <c r="AV207" s="1" t="s">
        <v>664</v>
      </c>
      <c r="AW207" s="1">
        <v>155.0</v>
      </c>
      <c r="AY207" s="1">
        <v>31930.0</v>
      </c>
    </row>
    <row r="208" ht="15.75" customHeight="1">
      <c r="A208" s="2" t="s">
        <v>419</v>
      </c>
      <c r="B208" s="1" t="str">
        <f>IFERROR(__xludf.DUMMYFUNCTION("""COMPUTED_VALUE"""),"AK942")</f>
        <v>AK942</v>
      </c>
      <c r="C208" s="1">
        <f>IFERROR(__xludf.DUMMYFUNCTION("""COMPUTED_VALUE"""),684.0)</f>
        <v>684</v>
      </c>
      <c r="D208" s="1" t="s">
        <v>39</v>
      </c>
      <c r="E208" s="1" t="s">
        <v>38</v>
      </c>
      <c r="F208" s="1" t="s">
        <v>23</v>
      </c>
      <c r="G208" s="1" t="s">
        <v>21</v>
      </c>
      <c r="H208" s="1" t="s">
        <v>24</v>
      </c>
      <c r="M208" s="1">
        <v>14.0</v>
      </c>
      <c r="N208" s="1">
        <v>13.0</v>
      </c>
      <c r="O208" s="1">
        <v>9.0</v>
      </c>
      <c r="P208" s="1">
        <v>4.0</v>
      </c>
      <c r="Q208" s="1">
        <v>2.0</v>
      </c>
      <c r="S208" s="1" t="str">
        <f>IFERROR(__xludf.DUMMYFUNCTION("UNIQUE(D208:H208, TRUE)"),"A")</f>
        <v>A</v>
      </c>
      <c r="T208" s="1" t="str">
        <f>IFERROR(__xludf.DUMMYFUNCTION("""COMPUTED_VALUE"""),"K")</f>
        <v>K</v>
      </c>
      <c r="U208" s="1" t="str">
        <f>IFERROR(__xludf.DUMMYFUNCTION("""COMPUTED_VALUE"""),"9")</f>
        <v>9</v>
      </c>
      <c r="V208" s="1" t="str">
        <f>IFERROR(__xludf.DUMMYFUNCTION("""COMPUTED_VALUE"""),"4")</f>
        <v>4</v>
      </c>
      <c r="W208" s="1" t="str">
        <f>IFERROR(__xludf.DUMMYFUNCTION("""COMPUTED_VALUE"""),"2")</f>
        <v>2</v>
      </c>
      <c r="Y208" s="1">
        <f t="shared" si="2"/>
        <v>1</v>
      </c>
      <c r="Z208" s="1">
        <f t="shared" ref="Z208:AC208" si="208">IF($Y208&lt;&gt;"",COUNTIF($D208:$H208, "=" &amp; T208),"")</f>
        <v>1</v>
      </c>
      <c r="AA208" s="1">
        <f t="shared" si="208"/>
        <v>1</v>
      </c>
      <c r="AB208" s="1">
        <f t="shared" si="208"/>
        <v>1</v>
      </c>
      <c r="AC208" s="1">
        <f t="shared" si="208"/>
        <v>1</v>
      </c>
      <c r="AE208" s="1">
        <f>IFERROR(__xludf.DUMMYFUNCTION("IFERROR(TRANSPOSE(SORT(TRANSPOSE(FILTER(Y208:AC208, Y208:AC208&lt;&gt;0)),1, FALSE)))"),1.0)</f>
        <v>1</v>
      </c>
      <c r="AF208" s="1">
        <f>IFERROR(__xludf.DUMMYFUNCTION("""COMPUTED_VALUE"""),1.0)</f>
        <v>1</v>
      </c>
      <c r="AG208" s="1">
        <f>IFERROR(__xludf.DUMMYFUNCTION("""COMPUTED_VALUE"""),1.0)</f>
        <v>1</v>
      </c>
      <c r="AH208" s="1">
        <f>IFERROR(__xludf.DUMMYFUNCTION("""COMPUTED_VALUE"""),1.0)</f>
        <v>1</v>
      </c>
      <c r="AI208" s="1">
        <f>IFERROR(__xludf.DUMMYFUNCTION("""COMPUTED_VALUE"""),1.0)</f>
        <v>1</v>
      </c>
      <c r="AK208" s="1">
        <v>207.0</v>
      </c>
      <c r="AL208" s="1">
        <v>2.0</v>
      </c>
      <c r="AM208" s="1">
        <v>1.0</v>
      </c>
      <c r="AN208" s="1">
        <v>1.0</v>
      </c>
      <c r="AO208" s="1">
        <v>1.0</v>
      </c>
      <c r="AP208" s="1"/>
      <c r="AQ208" s="1">
        <v>2.0</v>
      </c>
      <c r="AR208" s="1">
        <v>2.0</v>
      </c>
      <c r="AS208" s="1">
        <v>4.0</v>
      </c>
      <c r="AT208" s="1">
        <v>14.0</v>
      </c>
      <c r="AU208" s="1">
        <v>10.0</v>
      </c>
      <c r="AV208" s="1" t="s">
        <v>312</v>
      </c>
      <c r="AW208" s="1">
        <v>887.0</v>
      </c>
      <c r="AY208" s="1">
        <v>183609.0</v>
      </c>
    </row>
    <row r="209" ht="15.75" customHeight="1">
      <c r="A209" s="2" t="s">
        <v>421</v>
      </c>
      <c r="B209" s="1" t="str">
        <f>IFERROR(__xludf.DUMMYFUNCTION("""COMPUTED_VALUE"""),"2T548")</f>
        <v>2T548</v>
      </c>
      <c r="C209" s="1">
        <f>IFERROR(__xludf.DUMMYFUNCTION("""COMPUTED_VALUE"""),415.0)</f>
        <v>415</v>
      </c>
      <c r="D209" s="1" t="s">
        <v>24</v>
      </c>
      <c r="E209" s="1" t="s">
        <v>45</v>
      </c>
      <c r="F209" s="1" t="s">
        <v>29</v>
      </c>
      <c r="G209" s="1" t="s">
        <v>21</v>
      </c>
      <c r="H209" s="1" t="s">
        <v>30</v>
      </c>
      <c r="M209" s="1">
        <v>2.0</v>
      </c>
      <c r="N209" s="1">
        <v>10.0</v>
      </c>
      <c r="O209" s="1">
        <v>5.0</v>
      </c>
      <c r="P209" s="1">
        <v>4.0</v>
      </c>
      <c r="Q209" s="1">
        <v>8.0</v>
      </c>
      <c r="S209" s="1" t="str">
        <f>IFERROR(__xludf.DUMMYFUNCTION("UNIQUE(D209:H209, TRUE)"),"2")</f>
        <v>2</v>
      </c>
      <c r="T209" s="1" t="str">
        <f>IFERROR(__xludf.DUMMYFUNCTION("""COMPUTED_VALUE"""),"T")</f>
        <v>T</v>
      </c>
      <c r="U209" s="1" t="str">
        <f>IFERROR(__xludf.DUMMYFUNCTION("""COMPUTED_VALUE"""),"5")</f>
        <v>5</v>
      </c>
      <c r="V209" s="1" t="str">
        <f>IFERROR(__xludf.DUMMYFUNCTION("""COMPUTED_VALUE"""),"4")</f>
        <v>4</v>
      </c>
      <c r="W209" s="1" t="str">
        <f>IFERROR(__xludf.DUMMYFUNCTION("""COMPUTED_VALUE"""),"8")</f>
        <v>8</v>
      </c>
      <c r="Y209" s="1">
        <f t="shared" si="2"/>
        <v>1</v>
      </c>
      <c r="Z209" s="1">
        <f t="shared" ref="Z209:AC209" si="209">IF($Y209&lt;&gt;"",COUNTIF($D209:$H209, "=" &amp; T209),"")</f>
        <v>1</v>
      </c>
      <c r="AA209" s="1">
        <f t="shared" si="209"/>
        <v>1</v>
      </c>
      <c r="AB209" s="1">
        <f t="shared" si="209"/>
        <v>1</v>
      </c>
      <c r="AC209" s="1">
        <f t="shared" si="209"/>
        <v>1</v>
      </c>
      <c r="AE209" s="1">
        <f>IFERROR(__xludf.DUMMYFUNCTION("IFERROR(TRANSPOSE(SORT(TRANSPOSE(FILTER(Y209:AC209, Y209:AC209&lt;&gt;0)),1, FALSE)))"),1.0)</f>
        <v>1</v>
      </c>
      <c r="AF209" s="1">
        <f>IFERROR(__xludf.DUMMYFUNCTION("""COMPUTED_VALUE"""),1.0)</f>
        <v>1</v>
      </c>
      <c r="AG209" s="1">
        <f>IFERROR(__xludf.DUMMYFUNCTION("""COMPUTED_VALUE"""),1.0)</f>
        <v>1</v>
      </c>
      <c r="AH209" s="1">
        <f>IFERROR(__xludf.DUMMYFUNCTION("""COMPUTED_VALUE"""),1.0)</f>
        <v>1</v>
      </c>
      <c r="AI209" s="1">
        <f>IFERROR(__xludf.DUMMYFUNCTION("""COMPUTED_VALUE"""),1.0)</f>
        <v>1</v>
      </c>
      <c r="AK209" s="1">
        <v>208.0</v>
      </c>
      <c r="AL209" s="1">
        <v>2.0</v>
      </c>
      <c r="AM209" s="1">
        <v>1.0</v>
      </c>
      <c r="AN209" s="1">
        <v>1.0</v>
      </c>
      <c r="AO209" s="1">
        <v>1.0</v>
      </c>
      <c r="AP209" s="1"/>
      <c r="AQ209" s="1">
        <v>2.0</v>
      </c>
      <c r="AR209" s="1">
        <v>2.0</v>
      </c>
      <c r="AS209" s="1">
        <v>10.0</v>
      </c>
      <c r="AT209" s="1">
        <v>4.0</v>
      </c>
      <c r="AU209" s="1">
        <v>7.0</v>
      </c>
      <c r="AV209" s="1" t="s">
        <v>314</v>
      </c>
      <c r="AW209" s="1">
        <v>340.0</v>
      </c>
      <c r="AY209" s="1">
        <v>70720.0</v>
      </c>
    </row>
    <row r="210" ht="15.75" customHeight="1">
      <c r="A210" s="2" t="s">
        <v>423</v>
      </c>
      <c r="B210" s="1" t="str">
        <f>IFERROR(__xludf.DUMMYFUNCTION("""COMPUTED_VALUE"""),"K66J7")</f>
        <v>K66J7</v>
      </c>
      <c r="C210" s="1">
        <f>IFERROR(__xludf.DUMMYFUNCTION("""COMPUTED_VALUE"""),407.0)</f>
        <v>407</v>
      </c>
      <c r="D210" s="1" t="s">
        <v>38</v>
      </c>
      <c r="E210" s="1" t="s">
        <v>40</v>
      </c>
      <c r="F210" s="1" t="s">
        <v>40</v>
      </c>
      <c r="G210" s="1" t="s">
        <v>22</v>
      </c>
      <c r="H210" s="1" t="s">
        <v>28</v>
      </c>
      <c r="M210" s="1">
        <v>13.0</v>
      </c>
      <c r="N210" s="1">
        <v>6.0</v>
      </c>
      <c r="O210" s="1">
        <v>6.0</v>
      </c>
      <c r="P210" s="1">
        <v>11.0</v>
      </c>
      <c r="Q210" s="1">
        <v>7.0</v>
      </c>
      <c r="S210" s="1" t="str">
        <f>IFERROR(__xludf.DUMMYFUNCTION("UNIQUE(D210:H210, TRUE)"),"K")</f>
        <v>K</v>
      </c>
      <c r="T210" s="1" t="str">
        <f>IFERROR(__xludf.DUMMYFUNCTION("""COMPUTED_VALUE"""),"6")</f>
        <v>6</v>
      </c>
      <c r="U210" s="1" t="str">
        <f>IFERROR(__xludf.DUMMYFUNCTION("""COMPUTED_VALUE"""),"J")</f>
        <v>J</v>
      </c>
      <c r="V210" s="1" t="str">
        <f>IFERROR(__xludf.DUMMYFUNCTION("""COMPUTED_VALUE"""),"7")</f>
        <v>7</v>
      </c>
      <c r="Y210" s="1">
        <f t="shared" si="2"/>
        <v>1</v>
      </c>
      <c r="Z210" s="1">
        <f t="shared" ref="Z210:AC210" si="210">IF($Y210&lt;&gt;"",COUNTIF($D210:$H210, "=" &amp; T210),"")</f>
        <v>2</v>
      </c>
      <c r="AA210" s="1">
        <f t="shared" si="210"/>
        <v>1</v>
      </c>
      <c r="AB210" s="1">
        <f t="shared" si="210"/>
        <v>1</v>
      </c>
      <c r="AC210" s="1">
        <f t="shared" si="210"/>
        <v>0</v>
      </c>
      <c r="AE210" s="1">
        <f>IFERROR(__xludf.DUMMYFUNCTION("IFERROR(TRANSPOSE(SORT(TRANSPOSE(FILTER(Y210:AC210, Y210:AC210&lt;&gt;0)),1, FALSE)))"),2.0)</f>
        <v>2</v>
      </c>
      <c r="AF210" s="1">
        <f>IFERROR(__xludf.DUMMYFUNCTION("""COMPUTED_VALUE"""),1.0)</f>
        <v>1</v>
      </c>
      <c r="AG210" s="1">
        <f>IFERROR(__xludf.DUMMYFUNCTION("""COMPUTED_VALUE"""),1.0)</f>
        <v>1</v>
      </c>
      <c r="AH210" s="1">
        <f>IFERROR(__xludf.DUMMYFUNCTION("""COMPUTED_VALUE"""),1.0)</f>
        <v>1</v>
      </c>
      <c r="AK210" s="1">
        <v>209.0</v>
      </c>
      <c r="AL210" s="1">
        <v>2.0</v>
      </c>
      <c r="AM210" s="1">
        <v>1.0</v>
      </c>
      <c r="AN210" s="1">
        <v>1.0</v>
      </c>
      <c r="AO210" s="1">
        <v>1.0</v>
      </c>
      <c r="AP210" s="1"/>
      <c r="AQ210" s="1">
        <v>2.0</v>
      </c>
      <c r="AR210" s="1">
        <v>2.0</v>
      </c>
      <c r="AS210" s="1">
        <v>14.0</v>
      </c>
      <c r="AT210" s="1">
        <v>6.0</v>
      </c>
      <c r="AU210" s="1">
        <v>13.0</v>
      </c>
      <c r="AV210" s="1" t="s">
        <v>316</v>
      </c>
      <c r="AW210" s="1">
        <v>775.0</v>
      </c>
      <c r="AY210" s="1">
        <v>161975.0</v>
      </c>
    </row>
    <row r="211" ht="15.75" customHeight="1">
      <c r="A211" s="2" t="s">
        <v>425</v>
      </c>
      <c r="B211" s="1" t="str">
        <f>IFERROR(__xludf.DUMMYFUNCTION("""COMPUTED_VALUE"""),"KT7T2")</f>
        <v>KT7T2</v>
      </c>
      <c r="C211" s="1">
        <f>IFERROR(__xludf.DUMMYFUNCTION("""COMPUTED_VALUE"""),103.0)</f>
        <v>103</v>
      </c>
      <c r="D211" s="1" t="s">
        <v>38</v>
      </c>
      <c r="E211" s="1" t="s">
        <v>45</v>
      </c>
      <c r="F211" s="1" t="s">
        <v>28</v>
      </c>
      <c r="G211" s="1" t="s">
        <v>45</v>
      </c>
      <c r="H211" s="1" t="s">
        <v>24</v>
      </c>
      <c r="M211" s="1">
        <v>13.0</v>
      </c>
      <c r="N211" s="1">
        <v>10.0</v>
      </c>
      <c r="O211" s="1">
        <v>7.0</v>
      </c>
      <c r="P211" s="1">
        <v>10.0</v>
      </c>
      <c r="Q211" s="1">
        <v>2.0</v>
      </c>
      <c r="S211" s="1" t="str">
        <f>IFERROR(__xludf.DUMMYFUNCTION("UNIQUE(D211:H211, TRUE)"),"K")</f>
        <v>K</v>
      </c>
      <c r="T211" s="1" t="str">
        <f>IFERROR(__xludf.DUMMYFUNCTION("""COMPUTED_VALUE"""),"T")</f>
        <v>T</v>
      </c>
      <c r="U211" s="1" t="str">
        <f>IFERROR(__xludf.DUMMYFUNCTION("""COMPUTED_VALUE"""),"7")</f>
        <v>7</v>
      </c>
      <c r="V211" s="1" t="str">
        <f>IFERROR(__xludf.DUMMYFUNCTION("""COMPUTED_VALUE"""),"2")</f>
        <v>2</v>
      </c>
      <c r="Y211" s="1">
        <f t="shared" si="2"/>
        <v>1</v>
      </c>
      <c r="Z211" s="1">
        <f t="shared" ref="Z211:AC211" si="211">IF($Y211&lt;&gt;"",COUNTIF($D211:$H211, "=" &amp; T211),"")</f>
        <v>2</v>
      </c>
      <c r="AA211" s="1">
        <f t="shared" si="211"/>
        <v>1</v>
      </c>
      <c r="AB211" s="1">
        <f t="shared" si="211"/>
        <v>1</v>
      </c>
      <c r="AC211" s="1">
        <f t="shared" si="211"/>
        <v>0</v>
      </c>
      <c r="AE211" s="1">
        <f>IFERROR(__xludf.DUMMYFUNCTION("IFERROR(TRANSPOSE(SORT(TRANSPOSE(FILTER(Y211:AC211, Y211:AC211&lt;&gt;0)),1, FALSE)))"),2.0)</f>
        <v>2</v>
      </c>
      <c r="AF211" s="1">
        <f>IFERROR(__xludf.DUMMYFUNCTION("""COMPUTED_VALUE"""),1.0)</f>
        <v>1</v>
      </c>
      <c r="AG211" s="1">
        <f>IFERROR(__xludf.DUMMYFUNCTION("""COMPUTED_VALUE"""),1.0)</f>
        <v>1</v>
      </c>
      <c r="AH211" s="1">
        <f>IFERROR(__xludf.DUMMYFUNCTION("""COMPUTED_VALUE"""),1.0)</f>
        <v>1</v>
      </c>
      <c r="AK211" s="1">
        <v>210.0</v>
      </c>
      <c r="AL211" s="1">
        <v>2.0</v>
      </c>
      <c r="AM211" s="1">
        <v>1.0</v>
      </c>
      <c r="AN211" s="1">
        <v>1.0</v>
      </c>
      <c r="AO211" s="1">
        <v>1.0</v>
      </c>
      <c r="AP211" s="1"/>
      <c r="AQ211" s="1">
        <v>2.0</v>
      </c>
      <c r="AR211" s="1">
        <v>3.0</v>
      </c>
      <c r="AS211" s="1">
        <v>7.0</v>
      </c>
      <c r="AT211" s="1">
        <v>2.0</v>
      </c>
      <c r="AU211" s="1">
        <v>11.0</v>
      </c>
      <c r="AV211" s="1" t="s">
        <v>970</v>
      </c>
      <c r="AW211" s="1">
        <v>811.0</v>
      </c>
      <c r="AY211" s="1">
        <v>170310.0</v>
      </c>
    </row>
    <row r="212" ht="15.75" customHeight="1">
      <c r="A212" s="2" t="s">
        <v>427</v>
      </c>
      <c r="B212" s="1">
        <f>IFERROR(__xludf.DUMMYFUNCTION("""COMPUTED_VALUE"""),97973.0)</f>
        <v>97973</v>
      </c>
      <c r="C212" s="1">
        <f>IFERROR(__xludf.DUMMYFUNCTION("""COMPUTED_VALUE"""),14.0)</f>
        <v>14</v>
      </c>
      <c r="D212" s="1" t="s">
        <v>23</v>
      </c>
      <c r="E212" s="1" t="s">
        <v>28</v>
      </c>
      <c r="F212" s="1" t="s">
        <v>23</v>
      </c>
      <c r="G212" s="1" t="s">
        <v>28</v>
      </c>
      <c r="H212" s="1" t="s">
        <v>31</v>
      </c>
      <c r="M212" s="1">
        <v>9.0</v>
      </c>
      <c r="N212" s="1">
        <v>7.0</v>
      </c>
      <c r="O212" s="1">
        <v>9.0</v>
      </c>
      <c r="P212" s="1">
        <v>7.0</v>
      </c>
      <c r="Q212" s="1">
        <v>3.0</v>
      </c>
      <c r="S212" s="1" t="str">
        <f>IFERROR(__xludf.DUMMYFUNCTION("UNIQUE(D212:H212, TRUE)"),"9")</f>
        <v>9</v>
      </c>
      <c r="T212" s="1" t="str">
        <f>IFERROR(__xludf.DUMMYFUNCTION("""COMPUTED_VALUE"""),"7")</f>
        <v>7</v>
      </c>
      <c r="U212" s="1" t="str">
        <f>IFERROR(__xludf.DUMMYFUNCTION("""COMPUTED_VALUE"""),"3")</f>
        <v>3</v>
      </c>
      <c r="Y212" s="1">
        <f t="shared" si="2"/>
        <v>2</v>
      </c>
      <c r="Z212" s="1">
        <f t="shared" ref="Z212:AC212" si="212">IF($Y212&lt;&gt;"",COUNTIF($D212:$H212, "=" &amp; T212),"")</f>
        <v>2</v>
      </c>
      <c r="AA212" s="1">
        <f t="shared" si="212"/>
        <v>1</v>
      </c>
      <c r="AB212" s="1">
        <f t="shared" si="212"/>
        <v>0</v>
      </c>
      <c r="AC212" s="1">
        <f t="shared" si="212"/>
        <v>0</v>
      </c>
      <c r="AE212" s="1">
        <f>IFERROR(__xludf.DUMMYFUNCTION("IFERROR(TRANSPOSE(SORT(TRANSPOSE(FILTER(Y212:AC212, Y212:AC212&lt;&gt;0)),1, FALSE)))"),2.0)</f>
        <v>2</v>
      </c>
      <c r="AF212" s="1">
        <f>IFERROR(__xludf.DUMMYFUNCTION("""COMPUTED_VALUE"""),2.0)</f>
        <v>2</v>
      </c>
      <c r="AG212" s="1">
        <f>IFERROR(__xludf.DUMMYFUNCTION("""COMPUTED_VALUE"""),1.0)</f>
        <v>1</v>
      </c>
      <c r="AK212" s="1">
        <v>211.0</v>
      </c>
      <c r="AL212" s="1">
        <v>2.0</v>
      </c>
      <c r="AM212" s="1">
        <v>1.0</v>
      </c>
      <c r="AN212" s="1">
        <v>1.0</v>
      </c>
      <c r="AO212" s="1">
        <v>1.0</v>
      </c>
      <c r="AP212" s="1"/>
      <c r="AQ212" s="1">
        <v>2.0</v>
      </c>
      <c r="AR212" s="1">
        <v>3.0</v>
      </c>
      <c r="AS212" s="1">
        <v>9.0</v>
      </c>
      <c r="AT212" s="1">
        <v>5.0</v>
      </c>
      <c r="AU212" s="1">
        <v>9.0</v>
      </c>
      <c r="AV212" s="1">
        <v>23959.0</v>
      </c>
      <c r="AW212" s="1">
        <v>924.0</v>
      </c>
      <c r="AY212" s="1">
        <v>194964.0</v>
      </c>
    </row>
    <row r="213" ht="15.75" customHeight="1">
      <c r="A213" s="2" t="s">
        <v>429</v>
      </c>
      <c r="B213" s="1">
        <f>IFERROR(__xludf.DUMMYFUNCTION("""COMPUTED_VALUE"""),43343.0)</f>
        <v>43343</v>
      </c>
      <c r="C213" s="1">
        <f>IFERROR(__xludf.DUMMYFUNCTION("""COMPUTED_VALUE"""),708.0)</f>
        <v>708</v>
      </c>
      <c r="D213" s="1" t="s">
        <v>21</v>
      </c>
      <c r="E213" s="1" t="s">
        <v>31</v>
      </c>
      <c r="F213" s="1" t="s">
        <v>31</v>
      </c>
      <c r="G213" s="1" t="s">
        <v>21</v>
      </c>
      <c r="H213" s="1" t="s">
        <v>31</v>
      </c>
      <c r="M213" s="1">
        <v>4.0</v>
      </c>
      <c r="N213" s="1">
        <v>3.0</v>
      </c>
      <c r="O213" s="1">
        <v>3.0</v>
      </c>
      <c r="P213" s="1">
        <v>4.0</v>
      </c>
      <c r="Q213" s="1">
        <v>3.0</v>
      </c>
      <c r="S213" s="1" t="str">
        <f>IFERROR(__xludf.DUMMYFUNCTION("UNIQUE(D213:H213, TRUE)"),"4")</f>
        <v>4</v>
      </c>
      <c r="T213" s="1" t="str">
        <f>IFERROR(__xludf.DUMMYFUNCTION("""COMPUTED_VALUE"""),"3")</f>
        <v>3</v>
      </c>
      <c r="Y213" s="1">
        <f t="shared" si="2"/>
        <v>2</v>
      </c>
      <c r="Z213" s="1">
        <f t="shared" ref="Z213:AC213" si="213">IF($Y213&lt;&gt;"",COUNTIF($D213:$H213, "=" &amp; T213),"")</f>
        <v>3</v>
      </c>
      <c r="AA213" s="1">
        <f t="shared" si="213"/>
        <v>0</v>
      </c>
      <c r="AB213" s="1">
        <f t="shared" si="213"/>
        <v>0</v>
      </c>
      <c r="AC213" s="1">
        <f t="shared" si="213"/>
        <v>0</v>
      </c>
      <c r="AE213" s="1">
        <f>IFERROR(__xludf.DUMMYFUNCTION("IFERROR(TRANSPOSE(SORT(TRANSPOSE(FILTER(Y213:AC213, Y213:AC213&lt;&gt;0)),1, FALSE)))"),3.0)</f>
        <v>3</v>
      </c>
      <c r="AF213" s="1">
        <f>IFERROR(__xludf.DUMMYFUNCTION("""COMPUTED_VALUE"""),2.0)</f>
        <v>2</v>
      </c>
      <c r="AK213" s="1">
        <v>212.0</v>
      </c>
      <c r="AL213" s="1">
        <v>2.0</v>
      </c>
      <c r="AM213" s="1">
        <v>1.0</v>
      </c>
      <c r="AN213" s="1">
        <v>1.0</v>
      </c>
      <c r="AO213" s="1">
        <v>1.0</v>
      </c>
      <c r="AP213" s="1"/>
      <c r="AQ213" s="1">
        <v>2.0</v>
      </c>
      <c r="AR213" s="1">
        <v>4.0</v>
      </c>
      <c r="AS213" s="1">
        <v>7.0</v>
      </c>
      <c r="AT213" s="1">
        <v>2.0</v>
      </c>
      <c r="AU213" s="1">
        <v>5.0</v>
      </c>
      <c r="AV213" s="1">
        <v>24725.0</v>
      </c>
      <c r="AW213" s="1">
        <v>9.0</v>
      </c>
      <c r="AY213" s="1">
        <v>1908.0</v>
      </c>
    </row>
    <row r="214" ht="15.75" customHeight="1">
      <c r="A214" s="2" t="s">
        <v>431</v>
      </c>
      <c r="B214" s="1" t="str">
        <f>IFERROR(__xludf.DUMMYFUNCTION("""COMPUTED_VALUE"""),"55Q53")</f>
        <v>55Q53</v>
      </c>
      <c r="C214" s="1">
        <f>IFERROR(__xludf.DUMMYFUNCTION("""COMPUTED_VALUE"""),422.0)</f>
        <v>422</v>
      </c>
      <c r="D214" s="1" t="s">
        <v>29</v>
      </c>
      <c r="E214" s="1" t="s">
        <v>29</v>
      </c>
      <c r="F214" s="1" t="s">
        <v>20</v>
      </c>
      <c r="G214" s="1" t="s">
        <v>29</v>
      </c>
      <c r="H214" s="1" t="s">
        <v>31</v>
      </c>
      <c r="M214" s="1">
        <v>5.0</v>
      </c>
      <c r="N214" s="1">
        <v>5.0</v>
      </c>
      <c r="O214" s="1">
        <v>12.0</v>
      </c>
      <c r="P214" s="1">
        <v>5.0</v>
      </c>
      <c r="Q214" s="1">
        <v>3.0</v>
      </c>
      <c r="S214" s="1" t="str">
        <f>IFERROR(__xludf.DUMMYFUNCTION("UNIQUE(D214:H214, TRUE)"),"5")</f>
        <v>5</v>
      </c>
      <c r="T214" s="1" t="str">
        <f>IFERROR(__xludf.DUMMYFUNCTION("""COMPUTED_VALUE"""),"Q")</f>
        <v>Q</v>
      </c>
      <c r="U214" s="1" t="str">
        <f>IFERROR(__xludf.DUMMYFUNCTION("""COMPUTED_VALUE"""),"3")</f>
        <v>3</v>
      </c>
      <c r="Y214" s="1">
        <f t="shared" si="2"/>
        <v>3</v>
      </c>
      <c r="Z214" s="1">
        <f t="shared" ref="Z214:AC214" si="214">IF($Y214&lt;&gt;"",COUNTIF($D214:$H214, "=" &amp; T214),"")</f>
        <v>1</v>
      </c>
      <c r="AA214" s="1">
        <f t="shared" si="214"/>
        <v>1</v>
      </c>
      <c r="AB214" s="1">
        <f t="shared" si="214"/>
        <v>0</v>
      </c>
      <c r="AC214" s="1">
        <f t="shared" si="214"/>
        <v>0</v>
      </c>
      <c r="AE214" s="1">
        <f>IFERROR(__xludf.DUMMYFUNCTION("IFERROR(TRANSPOSE(SORT(TRANSPOSE(FILTER(Y214:AC214, Y214:AC214&lt;&gt;0)),1, FALSE)))"),3.0)</f>
        <v>3</v>
      </c>
      <c r="AF214" s="1">
        <f>IFERROR(__xludf.DUMMYFUNCTION("""COMPUTED_VALUE"""),1.0)</f>
        <v>1</v>
      </c>
      <c r="AG214" s="1">
        <f>IFERROR(__xludf.DUMMYFUNCTION("""COMPUTED_VALUE"""),1.0)</f>
        <v>1</v>
      </c>
      <c r="AK214" s="1">
        <v>213.0</v>
      </c>
      <c r="AL214" s="1">
        <v>2.0</v>
      </c>
      <c r="AM214" s="1">
        <v>1.0</v>
      </c>
      <c r="AN214" s="1">
        <v>1.0</v>
      </c>
      <c r="AO214" s="1">
        <v>1.0</v>
      </c>
      <c r="AP214" s="1"/>
      <c r="AQ214" s="1">
        <v>2.0</v>
      </c>
      <c r="AR214" s="1">
        <v>6.0</v>
      </c>
      <c r="AS214" s="1">
        <v>14.0</v>
      </c>
      <c r="AT214" s="1">
        <v>6.0</v>
      </c>
      <c r="AU214" s="1">
        <v>8.0</v>
      </c>
      <c r="AV214" s="1" t="s">
        <v>320</v>
      </c>
      <c r="AW214" s="1">
        <v>455.0</v>
      </c>
      <c r="AY214" s="1">
        <v>96915.0</v>
      </c>
    </row>
    <row r="215" ht="15.75" customHeight="1">
      <c r="A215" s="2" t="s">
        <v>433</v>
      </c>
      <c r="B215" s="1" t="str">
        <f>IFERROR(__xludf.DUMMYFUNCTION("""COMPUTED_VALUE"""),"A835K")</f>
        <v>A835K</v>
      </c>
      <c r="C215" s="1">
        <f>IFERROR(__xludf.DUMMYFUNCTION("""COMPUTED_VALUE"""),616.0)</f>
        <v>616</v>
      </c>
      <c r="D215" s="1" t="s">
        <v>39</v>
      </c>
      <c r="E215" s="1" t="s">
        <v>30</v>
      </c>
      <c r="F215" s="1" t="s">
        <v>31</v>
      </c>
      <c r="G215" s="1" t="s">
        <v>29</v>
      </c>
      <c r="H215" s="1" t="s">
        <v>38</v>
      </c>
      <c r="M215" s="1">
        <v>14.0</v>
      </c>
      <c r="N215" s="1">
        <v>8.0</v>
      </c>
      <c r="O215" s="1">
        <v>3.0</v>
      </c>
      <c r="P215" s="1">
        <v>5.0</v>
      </c>
      <c r="Q215" s="1">
        <v>13.0</v>
      </c>
      <c r="S215" s="1" t="str">
        <f>IFERROR(__xludf.DUMMYFUNCTION("UNIQUE(D215:H215, TRUE)"),"A")</f>
        <v>A</v>
      </c>
      <c r="T215" s="1" t="str">
        <f>IFERROR(__xludf.DUMMYFUNCTION("""COMPUTED_VALUE"""),"8")</f>
        <v>8</v>
      </c>
      <c r="U215" s="1" t="str">
        <f>IFERROR(__xludf.DUMMYFUNCTION("""COMPUTED_VALUE"""),"3")</f>
        <v>3</v>
      </c>
      <c r="V215" s="1" t="str">
        <f>IFERROR(__xludf.DUMMYFUNCTION("""COMPUTED_VALUE"""),"5")</f>
        <v>5</v>
      </c>
      <c r="W215" s="1" t="str">
        <f>IFERROR(__xludf.DUMMYFUNCTION("""COMPUTED_VALUE"""),"K")</f>
        <v>K</v>
      </c>
      <c r="Y215" s="1">
        <f t="shared" si="2"/>
        <v>1</v>
      </c>
      <c r="Z215" s="1">
        <f t="shared" ref="Z215:AC215" si="215">IF($Y215&lt;&gt;"",COUNTIF($D215:$H215, "=" &amp; T215),"")</f>
        <v>1</v>
      </c>
      <c r="AA215" s="1">
        <f t="shared" si="215"/>
        <v>1</v>
      </c>
      <c r="AB215" s="1">
        <f t="shared" si="215"/>
        <v>1</v>
      </c>
      <c r="AC215" s="1">
        <f t="shared" si="215"/>
        <v>1</v>
      </c>
      <c r="AE215" s="1">
        <f>IFERROR(__xludf.DUMMYFUNCTION("IFERROR(TRANSPOSE(SORT(TRANSPOSE(FILTER(Y215:AC215, Y215:AC215&lt;&gt;0)),1, FALSE)))"),1.0)</f>
        <v>1</v>
      </c>
      <c r="AF215" s="1">
        <f>IFERROR(__xludf.DUMMYFUNCTION("""COMPUTED_VALUE"""),1.0)</f>
        <v>1</v>
      </c>
      <c r="AG215" s="1">
        <f>IFERROR(__xludf.DUMMYFUNCTION("""COMPUTED_VALUE"""),1.0)</f>
        <v>1</v>
      </c>
      <c r="AH215" s="1">
        <f>IFERROR(__xludf.DUMMYFUNCTION("""COMPUTED_VALUE"""),1.0)</f>
        <v>1</v>
      </c>
      <c r="AI215" s="1">
        <f>IFERROR(__xludf.DUMMYFUNCTION("""COMPUTED_VALUE"""),1.0)</f>
        <v>1</v>
      </c>
      <c r="AK215" s="1">
        <v>214.0</v>
      </c>
      <c r="AL215" s="1">
        <v>2.0</v>
      </c>
      <c r="AM215" s="1">
        <v>1.0</v>
      </c>
      <c r="AN215" s="1">
        <v>1.0</v>
      </c>
      <c r="AO215" s="1">
        <v>1.0</v>
      </c>
      <c r="AP215" s="1"/>
      <c r="AQ215" s="1">
        <v>2.0</v>
      </c>
      <c r="AR215" s="1">
        <v>6.0</v>
      </c>
      <c r="AS215" s="1">
        <v>14.0</v>
      </c>
      <c r="AT215" s="1">
        <v>10.0</v>
      </c>
      <c r="AU215" s="1">
        <v>6.0</v>
      </c>
      <c r="AV215" s="1" t="s">
        <v>322</v>
      </c>
      <c r="AW215" s="1">
        <v>671.0</v>
      </c>
      <c r="AY215" s="1">
        <v>143594.0</v>
      </c>
    </row>
    <row r="216" ht="15.75" customHeight="1">
      <c r="A216" s="2" t="s">
        <v>434</v>
      </c>
      <c r="B216" s="1" t="str">
        <f>IFERROR(__xludf.DUMMYFUNCTION("""COMPUTED_VALUE"""),"TT589")</f>
        <v>TT589</v>
      </c>
      <c r="C216" s="1">
        <f>IFERROR(__xludf.DUMMYFUNCTION("""COMPUTED_VALUE"""),236.0)</f>
        <v>236</v>
      </c>
      <c r="D216" s="1" t="s">
        <v>45</v>
      </c>
      <c r="E216" s="1" t="s">
        <v>45</v>
      </c>
      <c r="F216" s="1" t="s">
        <v>29</v>
      </c>
      <c r="G216" s="1" t="s">
        <v>30</v>
      </c>
      <c r="H216" s="1" t="s">
        <v>23</v>
      </c>
      <c r="M216" s="1">
        <v>10.0</v>
      </c>
      <c r="N216" s="1">
        <v>10.0</v>
      </c>
      <c r="O216" s="1">
        <v>5.0</v>
      </c>
      <c r="P216" s="1">
        <v>8.0</v>
      </c>
      <c r="Q216" s="1">
        <v>9.0</v>
      </c>
      <c r="S216" s="1" t="str">
        <f>IFERROR(__xludf.DUMMYFUNCTION("UNIQUE(D216:H216, TRUE)"),"T")</f>
        <v>T</v>
      </c>
      <c r="T216" s="1" t="str">
        <f>IFERROR(__xludf.DUMMYFUNCTION("""COMPUTED_VALUE"""),"5")</f>
        <v>5</v>
      </c>
      <c r="U216" s="1" t="str">
        <f>IFERROR(__xludf.DUMMYFUNCTION("""COMPUTED_VALUE"""),"8")</f>
        <v>8</v>
      </c>
      <c r="V216" s="1" t="str">
        <f>IFERROR(__xludf.DUMMYFUNCTION("""COMPUTED_VALUE"""),"9")</f>
        <v>9</v>
      </c>
      <c r="Y216" s="1">
        <f t="shared" si="2"/>
        <v>2</v>
      </c>
      <c r="Z216" s="1">
        <f t="shared" ref="Z216:AC216" si="216">IF($Y216&lt;&gt;"",COUNTIF($D216:$H216, "=" &amp; T216),"")</f>
        <v>1</v>
      </c>
      <c r="AA216" s="1">
        <f t="shared" si="216"/>
        <v>1</v>
      </c>
      <c r="AB216" s="1">
        <f t="shared" si="216"/>
        <v>1</v>
      </c>
      <c r="AC216" s="1">
        <f t="shared" si="216"/>
        <v>0</v>
      </c>
      <c r="AE216" s="1">
        <f>IFERROR(__xludf.DUMMYFUNCTION("IFERROR(TRANSPOSE(SORT(TRANSPOSE(FILTER(Y216:AC216, Y216:AC216&lt;&gt;0)),1, FALSE)))"),2.0)</f>
        <v>2</v>
      </c>
      <c r="AF216" s="1">
        <f>IFERROR(__xludf.DUMMYFUNCTION("""COMPUTED_VALUE"""),1.0)</f>
        <v>1</v>
      </c>
      <c r="AG216" s="1">
        <f>IFERROR(__xludf.DUMMYFUNCTION("""COMPUTED_VALUE"""),1.0)</f>
        <v>1</v>
      </c>
      <c r="AH216" s="1">
        <f>IFERROR(__xludf.DUMMYFUNCTION("""COMPUTED_VALUE"""),1.0)</f>
        <v>1</v>
      </c>
      <c r="AK216" s="1">
        <v>215.0</v>
      </c>
      <c r="AL216" s="1">
        <v>2.0</v>
      </c>
      <c r="AM216" s="1">
        <v>1.0</v>
      </c>
      <c r="AN216" s="1">
        <v>1.0</v>
      </c>
      <c r="AO216" s="1">
        <v>1.0</v>
      </c>
      <c r="AP216" s="1"/>
      <c r="AQ216" s="1">
        <v>2.0</v>
      </c>
      <c r="AR216" s="1">
        <v>7.0</v>
      </c>
      <c r="AS216" s="1">
        <v>2.0</v>
      </c>
      <c r="AT216" s="1">
        <v>4.0</v>
      </c>
      <c r="AU216" s="1">
        <v>8.0</v>
      </c>
      <c r="AV216" s="1">
        <v>27248.0</v>
      </c>
      <c r="AW216" s="1">
        <v>874.0</v>
      </c>
      <c r="AY216" s="1">
        <v>187910.0</v>
      </c>
    </row>
    <row r="217" ht="15.75" customHeight="1">
      <c r="A217" s="2" t="s">
        <v>436</v>
      </c>
      <c r="B217" s="1" t="str">
        <f>IFERROR(__xludf.DUMMYFUNCTION("""COMPUTED_VALUE"""),"6322K")</f>
        <v>6322K</v>
      </c>
      <c r="C217" s="1">
        <f>IFERROR(__xludf.DUMMYFUNCTION("""COMPUTED_VALUE"""),186.0)</f>
        <v>186</v>
      </c>
      <c r="D217" s="1" t="s">
        <v>40</v>
      </c>
      <c r="E217" s="1" t="s">
        <v>31</v>
      </c>
      <c r="F217" s="1" t="s">
        <v>24</v>
      </c>
      <c r="G217" s="1" t="s">
        <v>24</v>
      </c>
      <c r="H217" s="1" t="s">
        <v>38</v>
      </c>
      <c r="M217" s="1">
        <v>6.0</v>
      </c>
      <c r="N217" s="1">
        <v>3.0</v>
      </c>
      <c r="O217" s="1">
        <v>2.0</v>
      </c>
      <c r="P217" s="1">
        <v>2.0</v>
      </c>
      <c r="Q217" s="1">
        <v>13.0</v>
      </c>
      <c r="S217" s="1" t="str">
        <f>IFERROR(__xludf.DUMMYFUNCTION("UNIQUE(D217:H217, TRUE)"),"6")</f>
        <v>6</v>
      </c>
      <c r="T217" s="1" t="str">
        <f>IFERROR(__xludf.DUMMYFUNCTION("""COMPUTED_VALUE"""),"3")</f>
        <v>3</v>
      </c>
      <c r="U217" s="1" t="str">
        <f>IFERROR(__xludf.DUMMYFUNCTION("""COMPUTED_VALUE"""),"2")</f>
        <v>2</v>
      </c>
      <c r="V217" s="1" t="str">
        <f>IFERROR(__xludf.DUMMYFUNCTION("""COMPUTED_VALUE"""),"K")</f>
        <v>K</v>
      </c>
      <c r="Y217" s="1">
        <f t="shared" si="2"/>
        <v>1</v>
      </c>
      <c r="Z217" s="1">
        <f t="shared" ref="Z217:AC217" si="217">IF($Y217&lt;&gt;"",COUNTIF($D217:$H217, "=" &amp; T217),"")</f>
        <v>1</v>
      </c>
      <c r="AA217" s="1">
        <f t="shared" si="217"/>
        <v>2</v>
      </c>
      <c r="AB217" s="1">
        <f t="shared" si="217"/>
        <v>1</v>
      </c>
      <c r="AC217" s="1">
        <f t="shared" si="217"/>
        <v>0</v>
      </c>
      <c r="AE217" s="1">
        <f>IFERROR(__xludf.DUMMYFUNCTION("IFERROR(TRANSPOSE(SORT(TRANSPOSE(FILTER(Y217:AC217, Y217:AC217&lt;&gt;0)),1, FALSE)))"),2.0)</f>
        <v>2</v>
      </c>
      <c r="AF217" s="1">
        <f>IFERROR(__xludf.DUMMYFUNCTION("""COMPUTED_VALUE"""),1.0)</f>
        <v>1</v>
      </c>
      <c r="AG217" s="1">
        <f>IFERROR(__xludf.DUMMYFUNCTION("""COMPUTED_VALUE"""),1.0)</f>
        <v>1</v>
      </c>
      <c r="AH217" s="1">
        <f>IFERROR(__xludf.DUMMYFUNCTION("""COMPUTED_VALUE"""),1.0)</f>
        <v>1</v>
      </c>
      <c r="AK217" s="1">
        <v>216.0</v>
      </c>
      <c r="AL217" s="1">
        <v>2.0</v>
      </c>
      <c r="AM217" s="1">
        <v>1.0</v>
      </c>
      <c r="AN217" s="1">
        <v>1.0</v>
      </c>
      <c r="AO217" s="1">
        <v>1.0</v>
      </c>
      <c r="AP217" s="1"/>
      <c r="AQ217" s="1">
        <v>2.0</v>
      </c>
      <c r="AR217" s="1">
        <v>7.0</v>
      </c>
      <c r="AS217" s="1">
        <v>6.0</v>
      </c>
      <c r="AT217" s="1">
        <v>6.0</v>
      </c>
      <c r="AU217" s="1">
        <v>14.0</v>
      </c>
      <c r="AV217" s="1" t="s">
        <v>325</v>
      </c>
      <c r="AW217" s="1">
        <v>647.0</v>
      </c>
      <c r="AY217" s="1">
        <v>139752.0</v>
      </c>
    </row>
    <row r="218" ht="15.75" customHeight="1">
      <c r="A218" s="2" t="s">
        <v>438</v>
      </c>
      <c r="B218" s="1" t="str">
        <f>IFERROR(__xludf.DUMMYFUNCTION("""COMPUTED_VALUE"""),"A4K4A")</f>
        <v>A4K4A</v>
      </c>
      <c r="C218" s="1">
        <f>IFERROR(__xludf.DUMMYFUNCTION("""COMPUTED_VALUE"""),866.0)</f>
        <v>866</v>
      </c>
      <c r="D218" s="1" t="s">
        <v>39</v>
      </c>
      <c r="E218" s="1" t="s">
        <v>21</v>
      </c>
      <c r="F218" s="1" t="s">
        <v>38</v>
      </c>
      <c r="G218" s="1" t="s">
        <v>21</v>
      </c>
      <c r="H218" s="1" t="s">
        <v>39</v>
      </c>
      <c r="M218" s="1">
        <v>14.0</v>
      </c>
      <c r="N218" s="1">
        <v>4.0</v>
      </c>
      <c r="O218" s="1">
        <v>13.0</v>
      </c>
      <c r="P218" s="1">
        <v>4.0</v>
      </c>
      <c r="Q218" s="1">
        <v>14.0</v>
      </c>
      <c r="S218" s="1" t="str">
        <f>IFERROR(__xludf.DUMMYFUNCTION("UNIQUE(D218:H218, TRUE)"),"A")</f>
        <v>A</v>
      </c>
      <c r="T218" s="1" t="str">
        <f>IFERROR(__xludf.DUMMYFUNCTION("""COMPUTED_VALUE"""),"4")</f>
        <v>4</v>
      </c>
      <c r="U218" s="1" t="str">
        <f>IFERROR(__xludf.DUMMYFUNCTION("""COMPUTED_VALUE"""),"K")</f>
        <v>K</v>
      </c>
      <c r="Y218" s="1">
        <f t="shared" si="2"/>
        <v>2</v>
      </c>
      <c r="Z218" s="1">
        <f t="shared" ref="Z218:AC218" si="218">IF($Y218&lt;&gt;"",COUNTIF($D218:$H218, "=" &amp; T218),"")</f>
        <v>2</v>
      </c>
      <c r="AA218" s="1">
        <f t="shared" si="218"/>
        <v>1</v>
      </c>
      <c r="AB218" s="1">
        <f t="shared" si="218"/>
        <v>0</v>
      </c>
      <c r="AC218" s="1">
        <f t="shared" si="218"/>
        <v>0</v>
      </c>
      <c r="AE218" s="1">
        <f>IFERROR(__xludf.DUMMYFUNCTION("IFERROR(TRANSPOSE(SORT(TRANSPOSE(FILTER(Y218:AC218, Y218:AC218&lt;&gt;0)),1, FALSE)))"),2.0)</f>
        <v>2</v>
      </c>
      <c r="AF218" s="1">
        <f>IFERROR(__xludf.DUMMYFUNCTION("""COMPUTED_VALUE"""),2.0)</f>
        <v>2</v>
      </c>
      <c r="AG218" s="1">
        <f>IFERROR(__xludf.DUMMYFUNCTION("""COMPUTED_VALUE"""),1.0)</f>
        <v>1</v>
      </c>
      <c r="AK218" s="1">
        <v>217.0</v>
      </c>
      <c r="AL218" s="1">
        <v>2.0</v>
      </c>
      <c r="AM218" s="1">
        <v>1.0</v>
      </c>
      <c r="AN218" s="1">
        <v>1.0</v>
      </c>
      <c r="AO218" s="1">
        <v>1.0</v>
      </c>
      <c r="AP218" s="1"/>
      <c r="AQ218" s="1">
        <v>2.0</v>
      </c>
      <c r="AR218" s="1">
        <v>7.0</v>
      </c>
      <c r="AS218" s="1">
        <v>8.0</v>
      </c>
      <c r="AT218" s="1">
        <v>13.0</v>
      </c>
      <c r="AU218" s="1">
        <v>2.0</v>
      </c>
      <c r="AV218" s="1" t="s">
        <v>327</v>
      </c>
      <c r="AW218" s="1">
        <v>674.0</v>
      </c>
      <c r="AY218" s="1">
        <v>146258.0</v>
      </c>
    </row>
    <row r="219" ht="15.75" customHeight="1">
      <c r="A219" s="2" t="s">
        <v>440</v>
      </c>
      <c r="B219" s="1" t="str">
        <f>IFERROR(__xludf.DUMMYFUNCTION("""COMPUTED_VALUE"""),"2K563")</f>
        <v>2K563</v>
      </c>
      <c r="C219" s="1">
        <f>IFERROR(__xludf.DUMMYFUNCTION("""COMPUTED_VALUE"""),861.0)</f>
        <v>861</v>
      </c>
      <c r="D219" s="1" t="s">
        <v>24</v>
      </c>
      <c r="E219" s="1" t="s">
        <v>38</v>
      </c>
      <c r="F219" s="1" t="s">
        <v>29</v>
      </c>
      <c r="G219" s="1" t="s">
        <v>40</v>
      </c>
      <c r="H219" s="1" t="s">
        <v>31</v>
      </c>
      <c r="M219" s="1">
        <v>2.0</v>
      </c>
      <c r="N219" s="1">
        <v>13.0</v>
      </c>
      <c r="O219" s="1">
        <v>5.0</v>
      </c>
      <c r="P219" s="1">
        <v>6.0</v>
      </c>
      <c r="Q219" s="1">
        <v>3.0</v>
      </c>
      <c r="S219" s="1" t="str">
        <f>IFERROR(__xludf.DUMMYFUNCTION("UNIQUE(D219:H219, TRUE)"),"2")</f>
        <v>2</v>
      </c>
      <c r="T219" s="1" t="str">
        <f>IFERROR(__xludf.DUMMYFUNCTION("""COMPUTED_VALUE"""),"K")</f>
        <v>K</v>
      </c>
      <c r="U219" s="1" t="str">
        <f>IFERROR(__xludf.DUMMYFUNCTION("""COMPUTED_VALUE"""),"5")</f>
        <v>5</v>
      </c>
      <c r="V219" s="1" t="str">
        <f>IFERROR(__xludf.DUMMYFUNCTION("""COMPUTED_VALUE"""),"6")</f>
        <v>6</v>
      </c>
      <c r="W219" s="1" t="str">
        <f>IFERROR(__xludf.DUMMYFUNCTION("""COMPUTED_VALUE"""),"3")</f>
        <v>3</v>
      </c>
      <c r="Y219" s="1">
        <f t="shared" si="2"/>
        <v>1</v>
      </c>
      <c r="Z219" s="1">
        <f t="shared" ref="Z219:AC219" si="219">IF($Y219&lt;&gt;"",COUNTIF($D219:$H219, "=" &amp; T219),"")</f>
        <v>1</v>
      </c>
      <c r="AA219" s="1">
        <f t="shared" si="219"/>
        <v>1</v>
      </c>
      <c r="AB219" s="1">
        <f t="shared" si="219"/>
        <v>1</v>
      </c>
      <c r="AC219" s="1">
        <f t="shared" si="219"/>
        <v>1</v>
      </c>
      <c r="AE219" s="1">
        <f>IFERROR(__xludf.DUMMYFUNCTION("IFERROR(TRANSPOSE(SORT(TRANSPOSE(FILTER(Y219:AC219, Y219:AC219&lt;&gt;0)),1, FALSE)))"),1.0)</f>
        <v>1</v>
      </c>
      <c r="AF219" s="1">
        <f>IFERROR(__xludf.DUMMYFUNCTION("""COMPUTED_VALUE"""),1.0)</f>
        <v>1</v>
      </c>
      <c r="AG219" s="1">
        <f>IFERROR(__xludf.DUMMYFUNCTION("""COMPUTED_VALUE"""),1.0)</f>
        <v>1</v>
      </c>
      <c r="AH219" s="1">
        <f>IFERROR(__xludf.DUMMYFUNCTION("""COMPUTED_VALUE"""),1.0)</f>
        <v>1</v>
      </c>
      <c r="AI219" s="1">
        <f>IFERROR(__xludf.DUMMYFUNCTION("""COMPUTED_VALUE"""),1.0)</f>
        <v>1</v>
      </c>
      <c r="AK219" s="1">
        <v>218.0</v>
      </c>
      <c r="AL219" s="1">
        <v>2.0</v>
      </c>
      <c r="AM219" s="1">
        <v>1.0</v>
      </c>
      <c r="AN219" s="1">
        <v>1.0</v>
      </c>
      <c r="AO219" s="1">
        <v>1.0</v>
      </c>
      <c r="AP219" s="1"/>
      <c r="AQ219" s="1">
        <v>2.0</v>
      </c>
      <c r="AR219" s="1">
        <v>7.0</v>
      </c>
      <c r="AS219" s="1">
        <v>11.0</v>
      </c>
      <c r="AT219" s="1">
        <v>11.0</v>
      </c>
      <c r="AU219" s="1">
        <v>10.0</v>
      </c>
      <c r="AV219" s="1" t="s">
        <v>976</v>
      </c>
      <c r="AW219" s="1">
        <v>690.0</v>
      </c>
      <c r="AY219" s="1">
        <v>150420.0</v>
      </c>
    </row>
    <row r="220" ht="15.75" customHeight="1">
      <c r="A220" s="2" t="s">
        <v>442</v>
      </c>
      <c r="B220" s="1" t="str">
        <f>IFERROR(__xludf.DUMMYFUNCTION("""COMPUTED_VALUE"""),"5J255")</f>
        <v>5J255</v>
      </c>
      <c r="C220" s="1">
        <f>IFERROR(__xludf.DUMMYFUNCTION("""COMPUTED_VALUE"""),591.0)</f>
        <v>591</v>
      </c>
      <c r="D220" s="1" t="s">
        <v>29</v>
      </c>
      <c r="E220" s="1" t="s">
        <v>22</v>
      </c>
      <c r="F220" s="1" t="s">
        <v>24</v>
      </c>
      <c r="G220" s="1" t="s">
        <v>29</v>
      </c>
      <c r="H220" s="1" t="s">
        <v>29</v>
      </c>
      <c r="M220" s="1">
        <v>5.0</v>
      </c>
      <c r="N220" s="1">
        <v>11.0</v>
      </c>
      <c r="O220" s="1">
        <v>2.0</v>
      </c>
      <c r="P220" s="1">
        <v>5.0</v>
      </c>
      <c r="Q220" s="1">
        <v>5.0</v>
      </c>
      <c r="S220" s="1" t="str">
        <f>IFERROR(__xludf.DUMMYFUNCTION("UNIQUE(D220:H220, TRUE)"),"5")</f>
        <v>5</v>
      </c>
      <c r="T220" s="1" t="str">
        <f>IFERROR(__xludf.DUMMYFUNCTION("""COMPUTED_VALUE"""),"J")</f>
        <v>J</v>
      </c>
      <c r="U220" s="1" t="str">
        <f>IFERROR(__xludf.DUMMYFUNCTION("""COMPUTED_VALUE"""),"2")</f>
        <v>2</v>
      </c>
      <c r="Y220" s="1">
        <f t="shared" si="2"/>
        <v>3</v>
      </c>
      <c r="Z220" s="1">
        <f t="shared" ref="Z220:AC220" si="220">IF($Y220&lt;&gt;"",COUNTIF($D220:$H220, "=" &amp; T220),"")</f>
        <v>1</v>
      </c>
      <c r="AA220" s="1">
        <f t="shared" si="220"/>
        <v>1</v>
      </c>
      <c r="AB220" s="1">
        <f t="shared" si="220"/>
        <v>0</v>
      </c>
      <c r="AC220" s="1">
        <f t="shared" si="220"/>
        <v>0</v>
      </c>
      <c r="AE220" s="1">
        <f>IFERROR(__xludf.DUMMYFUNCTION("IFERROR(TRANSPOSE(SORT(TRANSPOSE(FILTER(Y220:AC220, Y220:AC220&lt;&gt;0)),1, FALSE)))"),3.0)</f>
        <v>3</v>
      </c>
      <c r="AF220" s="1">
        <f>IFERROR(__xludf.DUMMYFUNCTION("""COMPUTED_VALUE"""),1.0)</f>
        <v>1</v>
      </c>
      <c r="AG220" s="1">
        <f>IFERROR(__xludf.DUMMYFUNCTION("""COMPUTED_VALUE"""),1.0)</f>
        <v>1</v>
      </c>
      <c r="AK220" s="1">
        <v>219.0</v>
      </c>
      <c r="AL220" s="1">
        <v>2.0</v>
      </c>
      <c r="AM220" s="1">
        <v>1.0</v>
      </c>
      <c r="AN220" s="1">
        <v>1.0</v>
      </c>
      <c r="AO220" s="1">
        <v>1.0</v>
      </c>
      <c r="AP220" s="1"/>
      <c r="AQ220" s="1">
        <v>2.0</v>
      </c>
      <c r="AR220" s="1">
        <v>7.0</v>
      </c>
      <c r="AS220" s="1">
        <v>14.0</v>
      </c>
      <c r="AT220" s="1">
        <v>3.0</v>
      </c>
      <c r="AU220" s="1">
        <v>3.0</v>
      </c>
      <c r="AV220" s="1" t="s">
        <v>329</v>
      </c>
      <c r="AW220" s="1">
        <v>3.0</v>
      </c>
      <c r="AY220" s="1">
        <v>657.0</v>
      </c>
    </row>
    <row r="221" ht="15.75" customHeight="1">
      <c r="A221" s="2" t="s">
        <v>444</v>
      </c>
      <c r="B221" s="1" t="str">
        <f>IFERROR(__xludf.DUMMYFUNCTION("""COMPUTED_VALUE"""),"Q9Q98")</f>
        <v>Q9Q98</v>
      </c>
      <c r="C221" s="1">
        <f>IFERROR(__xludf.DUMMYFUNCTION("""COMPUTED_VALUE"""),450.0)</f>
        <v>450</v>
      </c>
      <c r="D221" s="1" t="s">
        <v>20</v>
      </c>
      <c r="E221" s="1" t="s">
        <v>23</v>
      </c>
      <c r="F221" s="1" t="s">
        <v>20</v>
      </c>
      <c r="G221" s="1" t="s">
        <v>23</v>
      </c>
      <c r="H221" s="1" t="s">
        <v>30</v>
      </c>
      <c r="M221" s="1">
        <v>12.0</v>
      </c>
      <c r="N221" s="1">
        <v>9.0</v>
      </c>
      <c r="O221" s="1">
        <v>12.0</v>
      </c>
      <c r="P221" s="1">
        <v>9.0</v>
      </c>
      <c r="Q221" s="1">
        <v>8.0</v>
      </c>
      <c r="S221" s="1" t="str">
        <f>IFERROR(__xludf.DUMMYFUNCTION("UNIQUE(D221:H221, TRUE)"),"Q")</f>
        <v>Q</v>
      </c>
      <c r="T221" s="1" t="str">
        <f>IFERROR(__xludf.DUMMYFUNCTION("""COMPUTED_VALUE"""),"9")</f>
        <v>9</v>
      </c>
      <c r="U221" s="1" t="str">
        <f>IFERROR(__xludf.DUMMYFUNCTION("""COMPUTED_VALUE"""),"8")</f>
        <v>8</v>
      </c>
      <c r="Y221" s="1">
        <f t="shared" si="2"/>
        <v>2</v>
      </c>
      <c r="Z221" s="1">
        <f t="shared" ref="Z221:AC221" si="221">IF($Y221&lt;&gt;"",COUNTIF($D221:$H221, "=" &amp; T221),"")</f>
        <v>2</v>
      </c>
      <c r="AA221" s="1">
        <f t="shared" si="221"/>
        <v>1</v>
      </c>
      <c r="AB221" s="1">
        <f t="shared" si="221"/>
        <v>0</v>
      </c>
      <c r="AC221" s="1">
        <f t="shared" si="221"/>
        <v>0</v>
      </c>
      <c r="AE221" s="1">
        <f>IFERROR(__xludf.DUMMYFUNCTION("IFERROR(TRANSPOSE(SORT(TRANSPOSE(FILTER(Y221:AC221, Y221:AC221&lt;&gt;0)),1, FALSE)))"),2.0)</f>
        <v>2</v>
      </c>
      <c r="AF221" s="1">
        <f>IFERROR(__xludf.DUMMYFUNCTION("""COMPUTED_VALUE"""),2.0)</f>
        <v>2</v>
      </c>
      <c r="AG221" s="1">
        <f>IFERROR(__xludf.DUMMYFUNCTION("""COMPUTED_VALUE"""),1.0)</f>
        <v>1</v>
      </c>
      <c r="AK221" s="1">
        <v>220.0</v>
      </c>
      <c r="AL221" s="1">
        <v>2.0</v>
      </c>
      <c r="AM221" s="1">
        <v>1.0</v>
      </c>
      <c r="AN221" s="1">
        <v>1.0</v>
      </c>
      <c r="AO221" s="1">
        <v>1.0</v>
      </c>
      <c r="AP221" s="1"/>
      <c r="AQ221" s="1">
        <v>2.0</v>
      </c>
      <c r="AR221" s="1">
        <v>9.0</v>
      </c>
      <c r="AS221" s="1">
        <v>10.0</v>
      </c>
      <c r="AT221" s="1">
        <v>10.0</v>
      </c>
      <c r="AU221" s="1">
        <v>11.0</v>
      </c>
      <c r="AV221" s="1" t="s">
        <v>979</v>
      </c>
      <c r="AW221" s="1">
        <v>310.0</v>
      </c>
      <c r="AY221" s="1">
        <v>68200.0</v>
      </c>
    </row>
    <row r="222" ht="15.75" customHeight="1">
      <c r="A222" s="2" t="s">
        <v>446</v>
      </c>
      <c r="B222" s="1" t="str">
        <f>IFERROR(__xludf.DUMMYFUNCTION("""COMPUTED_VALUE"""),"T7796")</f>
        <v>T7796</v>
      </c>
      <c r="C222" s="1">
        <f>IFERROR(__xludf.DUMMYFUNCTION("""COMPUTED_VALUE"""),305.0)</f>
        <v>305</v>
      </c>
      <c r="D222" s="1" t="s">
        <v>45</v>
      </c>
      <c r="E222" s="1" t="s">
        <v>28</v>
      </c>
      <c r="F222" s="1" t="s">
        <v>28</v>
      </c>
      <c r="G222" s="1" t="s">
        <v>23</v>
      </c>
      <c r="H222" s="1" t="s">
        <v>40</v>
      </c>
      <c r="M222" s="1">
        <v>10.0</v>
      </c>
      <c r="N222" s="1">
        <v>7.0</v>
      </c>
      <c r="O222" s="1">
        <v>7.0</v>
      </c>
      <c r="P222" s="1">
        <v>9.0</v>
      </c>
      <c r="Q222" s="1">
        <v>6.0</v>
      </c>
      <c r="S222" s="1" t="str">
        <f>IFERROR(__xludf.DUMMYFUNCTION("UNIQUE(D222:H222, TRUE)"),"T")</f>
        <v>T</v>
      </c>
      <c r="T222" s="1" t="str">
        <f>IFERROR(__xludf.DUMMYFUNCTION("""COMPUTED_VALUE"""),"7")</f>
        <v>7</v>
      </c>
      <c r="U222" s="1" t="str">
        <f>IFERROR(__xludf.DUMMYFUNCTION("""COMPUTED_VALUE"""),"9")</f>
        <v>9</v>
      </c>
      <c r="V222" s="1" t="str">
        <f>IFERROR(__xludf.DUMMYFUNCTION("""COMPUTED_VALUE"""),"6")</f>
        <v>6</v>
      </c>
      <c r="Y222" s="1">
        <f t="shared" si="2"/>
        <v>1</v>
      </c>
      <c r="Z222" s="1">
        <f t="shared" ref="Z222:AC222" si="222">IF($Y222&lt;&gt;"",COUNTIF($D222:$H222, "=" &amp; T222),"")</f>
        <v>2</v>
      </c>
      <c r="AA222" s="1">
        <f t="shared" si="222"/>
        <v>1</v>
      </c>
      <c r="AB222" s="1">
        <f t="shared" si="222"/>
        <v>1</v>
      </c>
      <c r="AC222" s="1">
        <f t="shared" si="222"/>
        <v>0</v>
      </c>
      <c r="AE222" s="1">
        <f>IFERROR(__xludf.DUMMYFUNCTION("IFERROR(TRANSPOSE(SORT(TRANSPOSE(FILTER(Y222:AC222, Y222:AC222&lt;&gt;0)),1, FALSE)))"),2.0)</f>
        <v>2</v>
      </c>
      <c r="AF222" s="1">
        <f>IFERROR(__xludf.DUMMYFUNCTION("""COMPUTED_VALUE"""),1.0)</f>
        <v>1</v>
      </c>
      <c r="AG222" s="1">
        <f>IFERROR(__xludf.DUMMYFUNCTION("""COMPUTED_VALUE"""),1.0)</f>
        <v>1</v>
      </c>
      <c r="AH222" s="1">
        <f>IFERROR(__xludf.DUMMYFUNCTION("""COMPUTED_VALUE"""),1.0)</f>
        <v>1</v>
      </c>
      <c r="AK222" s="1">
        <v>221.0</v>
      </c>
      <c r="AL222" s="1">
        <v>2.0</v>
      </c>
      <c r="AM222" s="1">
        <v>1.0</v>
      </c>
      <c r="AN222" s="1">
        <v>1.0</v>
      </c>
      <c r="AO222" s="1">
        <v>1.0</v>
      </c>
      <c r="AP222" s="1"/>
      <c r="AQ222" s="1">
        <v>2.0</v>
      </c>
      <c r="AR222" s="1">
        <v>11.0</v>
      </c>
      <c r="AS222" s="1">
        <v>4.0</v>
      </c>
      <c r="AT222" s="1">
        <v>2.0</v>
      </c>
      <c r="AU222" s="1">
        <v>7.0</v>
      </c>
      <c r="AV222" s="1" t="s">
        <v>965</v>
      </c>
      <c r="AW222" s="1">
        <v>108.0</v>
      </c>
      <c r="AY222" s="1">
        <v>23868.0</v>
      </c>
    </row>
    <row r="223" ht="15.75" customHeight="1">
      <c r="A223" s="2" t="s">
        <v>448</v>
      </c>
      <c r="B223" s="1" t="str">
        <f>IFERROR(__xludf.DUMMYFUNCTION("""COMPUTED_VALUE"""),"9K229")</f>
        <v>9K229</v>
      </c>
      <c r="C223" s="1">
        <f>IFERROR(__xludf.DUMMYFUNCTION("""COMPUTED_VALUE"""),258.0)</f>
        <v>258</v>
      </c>
      <c r="D223" s="1" t="s">
        <v>23</v>
      </c>
      <c r="E223" s="1" t="s">
        <v>38</v>
      </c>
      <c r="F223" s="1" t="s">
        <v>24</v>
      </c>
      <c r="G223" s="1" t="s">
        <v>24</v>
      </c>
      <c r="H223" s="1" t="s">
        <v>23</v>
      </c>
      <c r="M223" s="1">
        <v>9.0</v>
      </c>
      <c r="N223" s="1">
        <v>13.0</v>
      </c>
      <c r="O223" s="1">
        <v>2.0</v>
      </c>
      <c r="P223" s="1">
        <v>2.0</v>
      </c>
      <c r="Q223" s="1">
        <v>9.0</v>
      </c>
      <c r="S223" s="1" t="str">
        <f>IFERROR(__xludf.DUMMYFUNCTION("UNIQUE(D223:H223, TRUE)"),"9")</f>
        <v>9</v>
      </c>
      <c r="T223" s="1" t="str">
        <f>IFERROR(__xludf.DUMMYFUNCTION("""COMPUTED_VALUE"""),"K")</f>
        <v>K</v>
      </c>
      <c r="U223" s="1" t="str">
        <f>IFERROR(__xludf.DUMMYFUNCTION("""COMPUTED_VALUE"""),"2")</f>
        <v>2</v>
      </c>
      <c r="Y223" s="1">
        <f t="shared" si="2"/>
        <v>2</v>
      </c>
      <c r="Z223" s="1">
        <f t="shared" ref="Z223:AC223" si="223">IF($Y223&lt;&gt;"",COUNTIF($D223:$H223, "=" &amp; T223),"")</f>
        <v>1</v>
      </c>
      <c r="AA223" s="1">
        <f t="shared" si="223"/>
        <v>2</v>
      </c>
      <c r="AB223" s="1">
        <f t="shared" si="223"/>
        <v>0</v>
      </c>
      <c r="AC223" s="1">
        <f t="shared" si="223"/>
        <v>0</v>
      </c>
      <c r="AE223" s="1">
        <f>IFERROR(__xludf.DUMMYFUNCTION("IFERROR(TRANSPOSE(SORT(TRANSPOSE(FILTER(Y223:AC223, Y223:AC223&lt;&gt;0)),1, FALSE)))"),2.0)</f>
        <v>2</v>
      </c>
      <c r="AF223" s="1">
        <f>IFERROR(__xludf.DUMMYFUNCTION("""COMPUTED_VALUE"""),2.0)</f>
        <v>2</v>
      </c>
      <c r="AG223" s="1">
        <f>IFERROR(__xludf.DUMMYFUNCTION("""COMPUTED_VALUE"""),1.0)</f>
        <v>1</v>
      </c>
      <c r="AK223" s="1">
        <v>222.0</v>
      </c>
      <c r="AL223" s="1">
        <v>2.0</v>
      </c>
      <c r="AM223" s="1">
        <v>1.0</v>
      </c>
      <c r="AN223" s="1">
        <v>1.0</v>
      </c>
      <c r="AO223" s="1">
        <v>1.0</v>
      </c>
      <c r="AP223" s="1"/>
      <c r="AQ223" s="1">
        <v>2.0</v>
      </c>
      <c r="AR223" s="1">
        <v>11.0</v>
      </c>
      <c r="AS223" s="1">
        <v>4.0</v>
      </c>
      <c r="AT223" s="1">
        <v>2.0</v>
      </c>
      <c r="AU223" s="1">
        <v>9.0</v>
      </c>
      <c r="AV223" s="1" t="s">
        <v>967</v>
      </c>
      <c r="AW223" s="1">
        <v>354.0</v>
      </c>
      <c r="AY223" s="1">
        <v>78588.0</v>
      </c>
    </row>
    <row r="224" ht="15.75" customHeight="1">
      <c r="A224" s="2" t="s">
        <v>450</v>
      </c>
      <c r="B224" s="1" t="str">
        <f>IFERROR(__xludf.DUMMYFUNCTION("""COMPUTED_VALUE"""),"9A27J")</f>
        <v>9A27J</v>
      </c>
      <c r="C224" s="1">
        <f>IFERROR(__xludf.DUMMYFUNCTION("""COMPUTED_VALUE"""),993.0)</f>
        <v>993</v>
      </c>
      <c r="D224" s="1" t="s">
        <v>23</v>
      </c>
      <c r="E224" s="1" t="s">
        <v>39</v>
      </c>
      <c r="F224" s="1" t="s">
        <v>24</v>
      </c>
      <c r="G224" s="1" t="s">
        <v>28</v>
      </c>
      <c r="H224" s="1" t="s">
        <v>22</v>
      </c>
      <c r="M224" s="1">
        <v>9.0</v>
      </c>
      <c r="N224" s="1">
        <v>14.0</v>
      </c>
      <c r="O224" s="1">
        <v>2.0</v>
      </c>
      <c r="P224" s="1">
        <v>7.0</v>
      </c>
      <c r="Q224" s="1">
        <v>11.0</v>
      </c>
      <c r="S224" s="1" t="str">
        <f>IFERROR(__xludf.DUMMYFUNCTION("UNIQUE(D224:H224, TRUE)"),"9")</f>
        <v>9</v>
      </c>
      <c r="T224" s="1" t="str">
        <f>IFERROR(__xludf.DUMMYFUNCTION("""COMPUTED_VALUE"""),"A")</f>
        <v>A</v>
      </c>
      <c r="U224" s="1" t="str">
        <f>IFERROR(__xludf.DUMMYFUNCTION("""COMPUTED_VALUE"""),"2")</f>
        <v>2</v>
      </c>
      <c r="V224" s="1" t="str">
        <f>IFERROR(__xludf.DUMMYFUNCTION("""COMPUTED_VALUE"""),"7")</f>
        <v>7</v>
      </c>
      <c r="W224" s="1" t="str">
        <f>IFERROR(__xludf.DUMMYFUNCTION("""COMPUTED_VALUE"""),"J")</f>
        <v>J</v>
      </c>
      <c r="Y224" s="1">
        <f t="shared" si="2"/>
        <v>1</v>
      </c>
      <c r="Z224" s="1">
        <f t="shared" ref="Z224:AC224" si="224">IF($Y224&lt;&gt;"",COUNTIF($D224:$H224, "=" &amp; T224),"")</f>
        <v>1</v>
      </c>
      <c r="AA224" s="1">
        <f t="shared" si="224"/>
        <v>1</v>
      </c>
      <c r="AB224" s="1">
        <f t="shared" si="224"/>
        <v>1</v>
      </c>
      <c r="AC224" s="1">
        <f t="shared" si="224"/>
        <v>1</v>
      </c>
      <c r="AE224" s="1">
        <f>IFERROR(__xludf.DUMMYFUNCTION("IFERROR(TRANSPOSE(SORT(TRANSPOSE(FILTER(Y224:AC224, Y224:AC224&lt;&gt;0)),1, FALSE)))"),1.0)</f>
        <v>1</v>
      </c>
      <c r="AF224" s="1">
        <f>IFERROR(__xludf.DUMMYFUNCTION("""COMPUTED_VALUE"""),1.0)</f>
        <v>1</v>
      </c>
      <c r="AG224" s="1">
        <f>IFERROR(__xludf.DUMMYFUNCTION("""COMPUTED_VALUE"""),1.0)</f>
        <v>1</v>
      </c>
      <c r="AH224" s="1">
        <f>IFERROR(__xludf.DUMMYFUNCTION("""COMPUTED_VALUE"""),1.0)</f>
        <v>1</v>
      </c>
      <c r="AI224" s="1">
        <f>IFERROR(__xludf.DUMMYFUNCTION("""COMPUTED_VALUE"""),1.0)</f>
        <v>1</v>
      </c>
      <c r="AK224" s="1">
        <v>223.0</v>
      </c>
      <c r="AL224" s="1">
        <v>2.0</v>
      </c>
      <c r="AM224" s="1">
        <v>1.0</v>
      </c>
      <c r="AN224" s="1">
        <v>1.0</v>
      </c>
      <c r="AO224" s="1">
        <v>1.0</v>
      </c>
      <c r="AP224" s="1"/>
      <c r="AQ224" s="1">
        <v>2.0</v>
      </c>
      <c r="AR224" s="1">
        <v>12.0</v>
      </c>
      <c r="AS224" s="1">
        <v>5.0</v>
      </c>
      <c r="AT224" s="1">
        <v>4.0</v>
      </c>
      <c r="AU224" s="1">
        <v>5.0</v>
      </c>
      <c r="AV224" s="1" t="s">
        <v>333</v>
      </c>
      <c r="AW224" s="1">
        <v>946.0</v>
      </c>
      <c r="AY224" s="1">
        <v>210958.0</v>
      </c>
    </row>
    <row r="225" ht="15.75" customHeight="1">
      <c r="A225" s="2" t="s">
        <v>452</v>
      </c>
      <c r="B225" s="1" t="str">
        <f>IFERROR(__xludf.DUMMYFUNCTION("""COMPUTED_VALUE"""),"5QKQJ")</f>
        <v>5QKQJ</v>
      </c>
      <c r="C225" s="1">
        <f>IFERROR(__xludf.DUMMYFUNCTION("""COMPUTED_VALUE"""),224.0)</f>
        <v>224</v>
      </c>
      <c r="D225" s="1" t="s">
        <v>29</v>
      </c>
      <c r="E225" s="1" t="s">
        <v>20</v>
      </c>
      <c r="F225" s="1" t="s">
        <v>38</v>
      </c>
      <c r="G225" s="1" t="s">
        <v>20</v>
      </c>
      <c r="H225" s="1" t="s">
        <v>22</v>
      </c>
      <c r="M225" s="1">
        <v>5.0</v>
      </c>
      <c r="N225" s="1">
        <v>12.0</v>
      </c>
      <c r="O225" s="1">
        <v>13.0</v>
      </c>
      <c r="P225" s="1">
        <v>12.0</v>
      </c>
      <c r="Q225" s="1">
        <v>11.0</v>
      </c>
      <c r="S225" s="1" t="str">
        <f>IFERROR(__xludf.DUMMYFUNCTION("UNIQUE(D225:H225, TRUE)"),"5")</f>
        <v>5</v>
      </c>
      <c r="T225" s="1" t="str">
        <f>IFERROR(__xludf.DUMMYFUNCTION("""COMPUTED_VALUE"""),"Q")</f>
        <v>Q</v>
      </c>
      <c r="U225" s="1" t="str">
        <f>IFERROR(__xludf.DUMMYFUNCTION("""COMPUTED_VALUE"""),"K")</f>
        <v>K</v>
      </c>
      <c r="V225" s="1" t="str">
        <f>IFERROR(__xludf.DUMMYFUNCTION("""COMPUTED_VALUE"""),"J")</f>
        <v>J</v>
      </c>
      <c r="Y225" s="1">
        <f t="shared" si="2"/>
        <v>1</v>
      </c>
      <c r="Z225" s="1">
        <f t="shared" ref="Z225:AC225" si="225">IF($Y225&lt;&gt;"",COUNTIF($D225:$H225, "=" &amp; T225),"")</f>
        <v>2</v>
      </c>
      <c r="AA225" s="1">
        <f t="shared" si="225"/>
        <v>1</v>
      </c>
      <c r="AB225" s="1">
        <f t="shared" si="225"/>
        <v>1</v>
      </c>
      <c r="AC225" s="1">
        <f t="shared" si="225"/>
        <v>0</v>
      </c>
      <c r="AE225" s="1">
        <f>IFERROR(__xludf.DUMMYFUNCTION("IFERROR(TRANSPOSE(SORT(TRANSPOSE(FILTER(Y225:AC225, Y225:AC225&lt;&gt;0)),1, FALSE)))"),2.0)</f>
        <v>2</v>
      </c>
      <c r="AF225" s="1">
        <f>IFERROR(__xludf.DUMMYFUNCTION("""COMPUTED_VALUE"""),1.0)</f>
        <v>1</v>
      </c>
      <c r="AG225" s="1">
        <f>IFERROR(__xludf.DUMMYFUNCTION("""COMPUTED_VALUE"""),1.0)</f>
        <v>1</v>
      </c>
      <c r="AH225" s="1">
        <f>IFERROR(__xludf.DUMMYFUNCTION("""COMPUTED_VALUE"""),1.0)</f>
        <v>1</v>
      </c>
      <c r="AK225" s="1">
        <v>224.0</v>
      </c>
      <c r="AL225" s="1">
        <v>2.0</v>
      </c>
      <c r="AM225" s="1">
        <v>1.0</v>
      </c>
      <c r="AN225" s="1">
        <v>1.0</v>
      </c>
      <c r="AO225" s="1">
        <v>1.0</v>
      </c>
      <c r="AP225" s="1"/>
      <c r="AQ225" s="1">
        <v>2.0</v>
      </c>
      <c r="AR225" s="1">
        <v>12.0</v>
      </c>
      <c r="AS225" s="1">
        <v>9.0</v>
      </c>
      <c r="AT225" s="1">
        <v>12.0</v>
      </c>
      <c r="AU225" s="1">
        <v>11.0</v>
      </c>
      <c r="AV225" s="1" t="s">
        <v>983</v>
      </c>
      <c r="AW225" s="1">
        <v>942.0</v>
      </c>
      <c r="AY225" s="1">
        <v>211008.0</v>
      </c>
    </row>
    <row r="226" ht="15.75" customHeight="1">
      <c r="A226" s="2" t="s">
        <v>453</v>
      </c>
      <c r="B226" s="1" t="str">
        <f>IFERROR(__xludf.DUMMYFUNCTION("""COMPUTED_VALUE"""),"T5J5T")</f>
        <v>T5J5T</v>
      </c>
      <c r="C226" s="1">
        <f>IFERROR(__xludf.DUMMYFUNCTION("""COMPUTED_VALUE"""),161.0)</f>
        <v>161</v>
      </c>
      <c r="D226" s="1" t="s">
        <v>45</v>
      </c>
      <c r="E226" s="1" t="s">
        <v>29</v>
      </c>
      <c r="F226" s="1" t="s">
        <v>22</v>
      </c>
      <c r="G226" s="1" t="s">
        <v>29</v>
      </c>
      <c r="H226" s="1" t="s">
        <v>45</v>
      </c>
      <c r="M226" s="1">
        <v>10.0</v>
      </c>
      <c r="N226" s="1">
        <v>5.0</v>
      </c>
      <c r="O226" s="1">
        <v>11.0</v>
      </c>
      <c r="P226" s="1">
        <v>5.0</v>
      </c>
      <c r="Q226" s="1">
        <v>10.0</v>
      </c>
      <c r="S226" s="1" t="str">
        <f>IFERROR(__xludf.DUMMYFUNCTION("UNIQUE(D226:H226, TRUE)"),"T")</f>
        <v>T</v>
      </c>
      <c r="T226" s="1" t="str">
        <f>IFERROR(__xludf.DUMMYFUNCTION("""COMPUTED_VALUE"""),"5")</f>
        <v>5</v>
      </c>
      <c r="U226" s="1" t="str">
        <f>IFERROR(__xludf.DUMMYFUNCTION("""COMPUTED_VALUE"""),"J")</f>
        <v>J</v>
      </c>
      <c r="Y226" s="1">
        <f t="shared" si="2"/>
        <v>2</v>
      </c>
      <c r="Z226" s="1">
        <f t="shared" ref="Z226:AC226" si="226">IF($Y226&lt;&gt;"",COUNTIF($D226:$H226, "=" &amp; T226),"")</f>
        <v>2</v>
      </c>
      <c r="AA226" s="1">
        <f t="shared" si="226"/>
        <v>1</v>
      </c>
      <c r="AB226" s="1">
        <f t="shared" si="226"/>
        <v>0</v>
      </c>
      <c r="AC226" s="1">
        <f t="shared" si="226"/>
        <v>0</v>
      </c>
      <c r="AE226" s="1">
        <f>IFERROR(__xludf.DUMMYFUNCTION("IFERROR(TRANSPOSE(SORT(TRANSPOSE(FILTER(Y226:AC226, Y226:AC226&lt;&gt;0)),1, FALSE)))"),2.0)</f>
        <v>2</v>
      </c>
      <c r="AF226" s="1">
        <f>IFERROR(__xludf.DUMMYFUNCTION("""COMPUTED_VALUE"""),2.0)</f>
        <v>2</v>
      </c>
      <c r="AG226" s="1">
        <f>IFERROR(__xludf.DUMMYFUNCTION("""COMPUTED_VALUE"""),1.0)</f>
        <v>1</v>
      </c>
      <c r="AK226" s="1">
        <v>225.0</v>
      </c>
      <c r="AL226" s="1">
        <v>2.0</v>
      </c>
      <c r="AM226" s="1">
        <v>1.0</v>
      </c>
      <c r="AN226" s="1">
        <v>1.0</v>
      </c>
      <c r="AO226" s="1">
        <v>1.0</v>
      </c>
      <c r="AP226" s="1"/>
      <c r="AQ226" s="1">
        <v>2.0</v>
      </c>
      <c r="AR226" s="1">
        <v>12.0</v>
      </c>
      <c r="AS226" s="1">
        <v>13.0</v>
      </c>
      <c r="AT226" s="1">
        <v>4.0</v>
      </c>
      <c r="AU226" s="1">
        <v>13.0</v>
      </c>
      <c r="AV226" s="1" t="s">
        <v>337</v>
      </c>
      <c r="AW226" s="1">
        <v>770.0</v>
      </c>
      <c r="AY226" s="1">
        <v>173250.0</v>
      </c>
    </row>
    <row r="227" ht="15.75" customHeight="1">
      <c r="A227" s="2" t="s">
        <v>455</v>
      </c>
      <c r="B227" s="1" t="str">
        <f>IFERROR(__xludf.DUMMYFUNCTION("""COMPUTED_VALUE"""),"3TA3K")</f>
        <v>3TA3K</v>
      </c>
      <c r="C227" s="1">
        <f>IFERROR(__xludf.DUMMYFUNCTION("""COMPUTED_VALUE"""),464.0)</f>
        <v>464</v>
      </c>
      <c r="D227" s="1" t="s">
        <v>31</v>
      </c>
      <c r="E227" s="1" t="s">
        <v>45</v>
      </c>
      <c r="F227" s="1" t="s">
        <v>39</v>
      </c>
      <c r="G227" s="1" t="s">
        <v>31</v>
      </c>
      <c r="H227" s="1" t="s">
        <v>38</v>
      </c>
      <c r="M227" s="1">
        <v>3.0</v>
      </c>
      <c r="N227" s="1">
        <v>10.0</v>
      </c>
      <c r="O227" s="1">
        <v>14.0</v>
      </c>
      <c r="P227" s="1">
        <v>3.0</v>
      </c>
      <c r="Q227" s="1">
        <v>13.0</v>
      </c>
      <c r="S227" s="1" t="str">
        <f>IFERROR(__xludf.DUMMYFUNCTION("UNIQUE(D227:H227, TRUE)"),"3")</f>
        <v>3</v>
      </c>
      <c r="T227" s="1" t="str">
        <f>IFERROR(__xludf.DUMMYFUNCTION("""COMPUTED_VALUE"""),"T")</f>
        <v>T</v>
      </c>
      <c r="U227" s="1" t="str">
        <f>IFERROR(__xludf.DUMMYFUNCTION("""COMPUTED_VALUE"""),"A")</f>
        <v>A</v>
      </c>
      <c r="V227" s="1" t="str">
        <f>IFERROR(__xludf.DUMMYFUNCTION("""COMPUTED_VALUE"""),"K")</f>
        <v>K</v>
      </c>
      <c r="Y227" s="1">
        <f t="shared" si="2"/>
        <v>2</v>
      </c>
      <c r="Z227" s="1">
        <f t="shared" ref="Z227:AC227" si="227">IF($Y227&lt;&gt;"",COUNTIF($D227:$H227, "=" &amp; T227),"")</f>
        <v>1</v>
      </c>
      <c r="AA227" s="1">
        <f t="shared" si="227"/>
        <v>1</v>
      </c>
      <c r="AB227" s="1">
        <f t="shared" si="227"/>
        <v>1</v>
      </c>
      <c r="AC227" s="1">
        <f t="shared" si="227"/>
        <v>0</v>
      </c>
      <c r="AE227" s="1">
        <f>IFERROR(__xludf.DUMMYFUNCTION("IFERROR(TRANSPOSE(SORT(TRANSPOSE(FILTER(Y227:AC227, Y227:AC227&lt;&gt;0)),1, FALSE)))"),2.0)</f>
        <v>2</v>
      </c>
      <c r="AF227" s="1">
        <f>IFERROR(__xludf.DUMMYFUNCTION("""COMPUTED_VALUE"""),1.0)</f>
        <v>1</v>
      </c>
      <c r="AG227" s="1">
        <f>IFERROR(__xludf.DUMMYFUNCTION("""COMPUTED_VALUE"""),1.0)</f>
        <v>1</v>
      </c>
      <c r="AH227" s="1">
        <f>IFERROR(__xludf.DUMMYFUNCTION("""COMPUTED_VALUE"""),1.0)</f>
        <v>1</v>
      </c>
      <c r="AK227" s="1">
        <v>226.0</v>
      </c>
      <c r="AL227" s="1">
        <v>2.0</v>
      </c>
      <c r="AM227" s="1">
        <v>1.0</v>
      </c>
      <c r="AN227" s="1">
        <v>1.0</v>
      </c>
      <c r="AO227" s="1">
        <v>1.0</v>
      </c>
      <c r="AP227" s="1"/>
      <c r="AQ227" s="1">
        <v>2.0</v>
      </c>
      <c r="AR227" s="1">
        <v>12.0</v>
      </c>
      <c r="AS227" s="1">
        <v>14.0</v>
      </c>
      <c r="AT227" s="1">
        <v>13.0</v>
      </c>
      <c r="AU227" s="1">
        <v>13.0</v>
      </c>
      <c r="AV227" s="1" t="s">
        <v>339</v>
      </c>
      <c r="AW227" s="1">
        <v>327.0</v>
      </c>
      <c r="AY227" s="1">
        <v>73902.0</v>
      </c>
    </row>
    <row r="228" ht="15.75" customHeight="1">
      <c r="A228" s="2" t="s">
        <v>457</v>
      </c>
      <c r="B228" s="1" t="str">
        <f>IFERROR(__xludf.DUMMYFUNCTION("""COMPUTED_VALUE"""),"558A8")</f>
        <v>558A8</v>
      </c>
      <c r="C228" s="1">
        <f>IFERROR(__xludf.DUMMYFUNCTION("""COMPUTED_VALUE"""),183.0)</f>
        <v>183</v>
      </c>
      <c r="D228" s="1" t="s">
        <v>29</v>
      </c>
      <c r="E228" s="1" t="s">
        <v>29</v>
      </c>
      <c r="F228" s="1" t="s">
        <v>30</v>
      </c>
      <c r="G228" s="1" t="s">
        <v>39</v>
      </c>
      <c r="H228" s="1" t="s">
        <v>30</v>
      </c>
      <c r="M228" s="1">
        <v>5.0</v>
      </c>
      <c r="N228" s="1">
        <v>5.0</v>
      </c>
      <c r="O228" s="1">
        <v>8.0</v>
      </c>
      <c r="P228" s="1">
        <v>14.0</v>
      </c>
      <c r="Q228" s="1">
        <v>8.0</v>
      </c>
      <c r="S228" s="1" t="str">
        <f>IFERROR(__xludf.DUMMYFUNCTION("UNIQUE(D228:H228, TRUE)"),"5")</f>
        <v>5</v>
      </c>
      <c r="T228" s="1" t="str">
        <f>IFERROR(__xludf.DUMMYFUNCTION("""COMPUTED_VALUE"""),"8")</f>
        <v>8</v>
      </c>
      <c r="U228" s="1" t="str">
        <f>IFERROR(__xludf.DUMMYFUNCTION("""COMPUTED_VALUE"""),"A")</f>
        <v>A</v>
      </c>
      <c r="Y228" s="1">
        <f t="shared" si="2"/>
        <v>2</v>
      </c>
      <c r="Z228" s="1">
        <f t="shared" ref="Z228:AC228" si="228">IF($Y228&lt;&gt;"",COUNTIF($D228:$H228, "=" &amp; T228),"")</f>
        <v>2</v>
      </c>
      <c r="AA228" s="1">
        <f t="shared" si="228"/>
        <v>1</v>
      </c>
      <c r="AB228" s="1">
        <f t="shared" si="228"/>
        <v>0</v>
      </c>
      <c r="AC228" s="1">
        <f t="shared" si="228"/>
        <v>0</v>
      </c>
      <c r="AE228" s="1">
        <f>IFERROR(__xludf.DUMMYFUNCTION("IFERROR(TRANSPOSE(SORT(TRANSPOSE(FILTER(Y228:AC228, Y228:AC228&lt;&gt;0)),1, FALSE)))"),2.0)</f>
        <v>2</v>
      </c>
      <c r="AF228" s="1">
        <f>IFERROR(__xludf.DUMMYFUNCTION("""COMPUTED_VALUE"""),2.0)</f>
        <v>2</v>
      </c>
      <c r="AG228" s="1">
        <f>IFERROR(__xludf.DUMMYFUNCTION("""COMPUTED_VALUE"""),1.0)</f>
        <v>1</v>
      </c>
      <c r="AK228" s="1">
        <v>227.0</v>
      </c>
      <c r="AL228" s="1">
        <v>2.0</v>
      </c>
      <c r="AM228" s="1">
        <v>1.0</v>
      </c>
      <c r="AN228" s="1">
        <v>1.0</v>
      </c>
      <c r="AO228" s="1">
        <v>1.0</v>
      </c>
      <c r="AP228" s="1"/>
      <c r="AQ228" s="1">
        <v>2.0</v>
      </c>
      <c r="AR228" s="1">
        <v>14.0</v>
      </c>
      <c r="AS228" s="1">
        <v>14.0</v>
      </c>
      <c r="AT228" s="1">
        <v>8.0</v>
      </c>
      <c r="AU228" s="1">
        <v>4.0</v>
      </c>
      <c r="AV228" s="1" t="s">
        <v>341</v>
      </c>
      <c r="AW228" s="1">
        <v>178.0</v>
      </c>
      <c r="AY228" s="1">
        <v>40406.0</v>
      </c>
    </row>
    <row r="229" ht="15.75" customHeight="1">
      <c r="A229" s="2" t="s">
        <v>459</v>
      </c>
      <c r="B229" s="1" t="str">
        <f>IFERROR(__xludf.DUMMYFUNCTION("""COMPUTED_VALUE"""),"Q333Q")</f>
        <v>Q333Q</v>
      </c>
      <c r="C229" s="1">
        <f>IFERROR(__xludf.DUMMYFUNCTION("""COMPUTED_VALUE"""),48.0)</f>
        <v>48</v>
      </c>
      <c r="D229" s="1" t="s">
        <v>20</v>
      </c>
      <c r="E229" s="1" t="s">
        <v>31</v>
      </c>
      <c r="F229" s="1" t="s">
        <v>31</v>
      </c>
      <c r="G229" s="1" t="s">
        <v>31</v>
      </c>
      <c r="H229" s="1" t="s">
        <v>20</v>
      </c>
      <c r="M229" s="1">
        <v>12.0</v>
      </c>
      <c r="N229" s="1">
        <v>3.0</v>
      </c>
      <c r="O229" s="1">
        <v>3.0</v>
      </c>
      <c r="P229" s="1">
        <v>3.0</v>
      </c>
      <c r="Q229" s="1">
        <v>12.0</v>
      </c>
      <c r="S229" s="1" t="str">
        <f>IFERROR(__xludf.DUMMYFUNCTION("UNIQUE(D229:H229, TRUE)"),"Q")</f>
        <v>Q</v>
      </c>
      <c r="T229" s="1" t="str">
        <f>IFERROR(__xludf.DUMMYFUNCTION("""COMPUTED_VALUE"""),"3")</f>
        <v>3</v>
      </c>
      <c r="Y229" s="1">
        <f t="shared" si="2"/>
        <v>2</v>
      </c>
      <c r="Z229" s="1">
        <f t="shared" ref="Z229:AC229" si="229">IF($Y229&lt;&gt;"",COUNTIF($D229:$H229, "=" &amp; T229),"")</f>
        <v>3</v>
      </c>
      <c r="AA229" s="1">
        <f t="shared" si="229"/>
        <v>0</v>
      </c>
      <c r="AB229" s="1">
        <f t="shared" si="229"/>
        <v>0</v>
      </c>
      <c r="AC229" s="1">
        <f t="shared" si="229"/>
        <v>0</v>
      </c>
      <c r="AE229" s="1">
        <f>IFERROR(__xludf.DUMMYFUNCTION("IFERROR(TRANSPOSE(SORT(TRANSPOSE(FILTER(Y229:AC229, Y229:AC229&lt;&gt;0)),1, FALSE)))"),3.0)</f>
        <v>3</v>
      </c>
      <c r="AF229" s="1">
        <f>IFERROR(__xludf.DUMMYFUNCTION("""COMPUTED_VALUE"""),2.0)</f>
        <v>2</v>
      </c>
      <c r="AK229" s="1">
        <v>228.0</v>
      </c>
      <c r="AL229" s="1">
        <v>2.0</v>
      </c>
      <c r="AM229" s="1">
        <v>1.0</v>
      </c>
      <c r="AN229" s="1">
        <v>1.0</v>
      </c>
      <c r="AO229" s="1">
        <v>1.0</v>
      </c>
      <c r="AP229" s="1"/>
      <c r="AQ229" s="1">
        <v>3.0</v>
      </c>
      <c r="AR229" s="1">
        <v>3.0</v>
      </c>
      <c r="AS229" s="1">
        <v>4.0</v>
      </c>
      <c r="AT229" s="1">
        <v>8.0</v>
      </c>
      <c r="AU229" s="1">
        <v>9.0</v>
      </c>
      <c r="AV229" s="1">
        <v>33489.0</v>
      </c>
      <c r="AW229" s="1">
        <v>661.0</v>
      </c>
      <c r="AY229" s="1">
        <v>150708.0</v>
      </c>
    </row>
    <row r="230" ht="15.75" customHeight="1">
      <c r="A230" s="2" t="s">
        <v>461</v>
      </c>
      <c r="B230" s="1" t="str">
        <f>IFERROR(__xludf.DUMMYFUNCTION("""COMPUTED_VALUE"""),"A5A55")</f>
        <v>A5A55</v>
      </c>
      <c r="C230" s="1">
        <f>IFERROR(__xludf.DUMMYFUNCTION("""COMPUTED_VALUE"""),771.0)</f>
        <v>771</v>
      </c>
      <c r="D230" s="1" t="s">
        <v>39</v>
      </c>
      <c r="E230" s="1" t="s">
        <v>29</v>
      </c>
      <c r="F230" s="1" t="s">
        <v>39</v>
      </c>
      <c r="G230" s="1" t="s">
        <v>29</v>
      </c>
      <c r="H230" s="1" t="s">
        <v>29</v>
      </c>
      <c r="M230" s="1">
        <v>14.0</v>
      </c>
      <c r="N230" s="1">
        <v>5.0</v>
      </c>
      <c r="O230" s="1">
        <v>14.0</v>
      </c>
      <c r="P230" s="1">
        <v>5.0</v>
      </c>
      <c r="Q230" s="1">
        <v>5.0</v>
      </c>
      <c r="S230" s="1" t="str">
        <f>IFERROR(__xludf.DUMMYFUNCTION("UNIQUE(D230:H230, TRUE)"),"A")</f>
        <v>A</v>
      </c>
      <c r="T230" s="1" t="str">
        <f>IFERROR(__xludf.DUMMYFUNCTION("""COMPUTED_VALUE"""),"5")</f>
        <v>5</v>
      </c>
      <c r="Y230" s="1">
        <f t="shared" si="2"/>
        <v>2</v>
      </c>
      <c r="Z230" s="1">
        <f t="shared" ref="Z230:AC230" si="230">IF($Y230&lt;&gt;"",COUNTIF($D230:$H230, "=" &amp; T230),"")</f>
        <v>3</v>
      </c>
      <c r="AA230" s="1">
        <f t="shared" si="230"/>
        <v>0</v>
      </c>
      <c r="AB230" s="1">
        <f t="shared" si="230"/>
        <v>0</v>
      </c>
      <c r="AC230" s="1">
        <f t="shared" si="230"/>
        <v>0</v>
      </c>
      <c r="AE230" s="1">
        <f>IFERROR(__xludf.DUMMYFUNCTION("IFERROR(TRANSPOSE(SORT(TRANSPOSE(FILTER(Y230:AC230, Y230:AC230&lt;&gt;0)),1, FALSE)))"),3.0)</f>
        <v>3</v>
      </c>
      <c r="AF230" s="1">
        <f>IFERROR(__xludf.DUMMYFUNCTION("""COMPUTED_VALUE"""),2.0)</f>
        <v>2</v>
      </c>
      <c r="AK230" s="1">
        <v>229.0</v>
      </c>
      <c r="AL230" s="1">
        <v>2.0</v>
      </c>
      <c r="AM230" s="1">
        <v>1.0</v>
      </c>
      <c r="AN230" s="1">
        <v>1.0</v>
      </c>
      <c r="AO230" s="1">
        <v>1.0</v>
      </c>
      <c r="AP230" s="1"/>
      <c r="AQ230" s="1">
        <v>3.0</v>
      </c>
      <c r="AR230" s="1">
        <v>3.0</v>
      </c>
      <c r="AS230" s="1">
        <v>11.0</v>
      </c>
      <c r="AT230" s="1">
        <v>12.0</v>
      </c>
      <c r="AU230" s="1">
        <v>2.0</v>
      </c>
      <c r="AV230" s="1" t="s">
        <v>993</v>
      </c>
      <c r="AW230" s="1">
        <v>520.0</v>
      </c>
      <c r="AY230" s="1">
        <v>119080.0</v>
      </c>
    </row>
    <row r="231" ht="15.75" customHeight="1">
      <c r="A231" s="2" t="s">
        <v>463</v>
      </c>
      <c r="B231" s="1">
        <f>IFERROR(__xludf.DUMMYFUNCTION("""COMPUTED_VALUE"""),34437.0)</f>
        <v>34437</v>
      </c>
      <c r="C231" s="1">
        <f>IFERROR(__xludf.DUMMYFUNCTION("""COMPUTED_VALUE"""),182.0)</f>
        <v>182</v>
      </c>
      <c r="D231" s="1" t="s">
        <v>31</v>
      </c>
      <c r="E231" s="1" t="s">
        <v>21</v>
      </c>
      <c r="F231" s="1" t="s">
        <v>21</v>
      </c>
      <c r="G231" s="1" t="s">
        <v>31</v>
      </c>
      <c r="H231" s="1" t="s">
        <v>28</v>
      </c>
      <c r="M231" s="1">
        <v>3.0</v>
      </c>
      <c r="N231" s="1">
        <v>4.0</v>
      </c>
      <c r="O231" s="1">
        <v>4.0</v>
      </c>
      <c r="P231" s="1">
        <v>3.0</v>
      </c>
      <c r="Q231" s="1">
        <v>7.0</v>
      </c>
      <c r="S231" s="1" t="str">
        <f>IFERROR(__xludf.DUMMYFUNCTION("UNIQUE(D231:H231, TRUE)"),"3")</f>
        <v>3</v>
      </c>
      <c r="T231" s="1" t="str">
        <f>IFERROR(__xludf.DUMMYFUNCTION("""COMPUTED_VALUE"""),"4")</f>
        <v>4</v>
      </c>
      <c r="U231" s="1" t="str">
        <f>IFERROR(__xludf.DUMMYFUNCTION("""COMPUTED_VALUE"""),"7")</f>
        <v>7</v>
      </c>
      <c r="Y231" s="1">
        <f t="shared" si="2"/>
        <v>2</v>
      </c>
      <c r="Z231" s="1">
        <f t="shared" ref="Z231:AC231" si="231">IF($Y231&lt;&gt;"",COUNTIF($D231:$H231, "=" &amp; T231),"")</f>
        <v>2</v>
      </c>
      <c r="AA231" s="1">
        <f t="shared" si="231"/>
        <v>1</v>
      </c>
      <c r="AB231" s="1">
        <f t="shared" si="231"/>
        <v>0</v>
      </c>
      <c r="AC231" s="1">
        <f t="shared" si="231"/>
        <v>0</v>
      </c>
      <c r="AE231" s="1">
        <f>IFERROR(__xludf.DUMMYFUNCTION("IFERROR(TRANSPOSE(SORT(TRANSPOSE(FILTER(Y231:AC231, Y231:AC231&lt;&gt;0)),1, FALSE)))"),2.0)</f>
        <v>2</v>
      </c>
      <c r="AF231" s="1">
        <f>IFERROR(__xludf.DUMMYFUNCTION("""COMPUTED_VALUE"""),2.0)</f>
        <v>2</v>
      </c>
      <c r="AG231" s="1">
        <f>IFERROR(__xludf.DUMMYFUNCTION("""COMPUTED_VALUE"""),1.0)</f>
        <v>1</v>
      </c>
      <c r="AK231" s="1">
        <v>230.0</v>
      </c>
      <c r="AL231" s="1">
        <v>2.0</v>
      </c>
      <c r="AM231" s="1">
        <v>1.0</v>
      </c>
      <c r="AN231" s="1">
        <v>1.0</v>
      </c>
      <c r="AO231" s="1">
        <v>1.0</v>
      </c>
      <c r="AP231" s="1"/>
      <c r="AQ231" s="1">
        <v>3.0</v>
      </c>
      <c r="AR231" s="1">
        <v>3.0</v>
      </c>
      <c r="AS231" s="1">
        <v>12.0</v>
      </c>
      <c r="AT231" s="1">
        <v>7.0</v>
      </c>
      <c r="AU231" s="1">
        <v>8.0</v>
      </c>
      <c r="AV231" s="1" t="s">
        <v>352</v>
      </c>
      <c r="AW231" s="1">
        <v>540.0</v>
      </c>
      <c r="AY231" s="1">
        <v>124200.0</v>
      </c>
    </row>
    <row r="232" ht="15.75" customHeight="1">
      <c r="A232" s="2" t="s">
        <v>464</v>
      </c>
      <c r="B232" s="1" t="str">
        <f>IFERROR(__xludf.DUMMYFUNCTION("""COMPUTED_VALUE"""),"8KKKK")</f>
        <v>8KKKK</v>
      </c>
      <c r="C232" s="1">
        <f>IFERROR(__xludf.DUMMYFUNCTION("""COMPUTED_VALUE"""),95.0)</f>
        <v>95</v>
      </c>
      <c r="D232" s="1" t="s">
        <v>30</v>
      </c>
      <c r="E232" s="1" t="s">
        <v>38</v>
      </c>
      <c r="F232" s="1" t="s">
        <v>38</v>
      </c>
      <c r="G232" s="1" t="s">
        <v>38</v>
      </c>
      <c r="H232" s="1" t="s">
        <v>38</v>
      </c>
      <c r="M232" s="1">
        <v>8.0</v>
      </c>
      <c r="N232" s="1">
        <v>13.0</v>
      </c>
      <c r="O232" s="1">
        <v>13.0</v>
      </c>
      <c r="P232" s="1">
        <v>13.0</v>
      </c>
      <c r="Q232" s="1">
        <v>13.0</v>
      </c>
      <c r="S232" s="1" t="str">
        <f>IFERROR(__xludf.DUMMYFUNCTION("UNIQUE(D232:H232, TRUE)"),"8")</f>
        <v>8</v>
      </c>
      <c r="T232" s="1" t="str">
        <f>IFERROR(__xludf.DUMMYFUNCTION("""COMPUTED_VALUE"""),"K")</f>
        <v>K</v>
      </c>
      <c r="Y232" s="1">
        <f t="shared" si="2"/>
        <v>1</v>
      </c>
      <c r="Z232" s="1">
        <f t="shared" ref="Z232:AC232" si="232">IF($Y232&lt;&gt;"",COUNTIF($D232:$H232, "=" &amp; T232),"")</f>
        <v>4</v>
      </c>
      <c r="AA232" s="1">
        <f t="shared" si="232"/>
        <v>0</v>
      </c>
      <c r="AB232" s="1">
        <f t="shared" si="232"/>
        <v>0</v>
      </c>
      <c r="AC232" s="1">
        <f t="shared" si="232"/>
        <v>0</v>
      </c>
      <c r="AE232" s="1">
        <f>IFERROR(__xludf.DUMMYFUNCTION("IFERROR(TRANSPOSE(SORT(TRANSPOSE(FILTER(Y232:AC232, Y232:AC232&lt;&gt;0)),1, FALSE)))"),4.0)</f>
        <v>4</v>
      </c>
      <c r="AF232" s="1">
        <f>IFERROR(__xludf.DUMMYFUNCTION("""COMPUTED_VALUE"""),1.0)</f>
        <v>1</v>
      </c>
      <c r="AK232" s="1">
        <v>231.0</v>
      </c>
      <c r="AL232" s="1">
        <v>2.0</v>
      </c>
      <c r="AM232" s="1">
        <v>1.0</v>
      </c>
      <c r="AN232" s="1">
        <v>1.0</v>
      </c>
      <c r="AO232" s="1">
        <v>1.0</v>
      </c>
      <c r="AP232" s="1"/>
      <c r="AQ232" s="1">
        <v>3.0</v>
      </c>
      <c r="AR232" s="1">
        <v>4.0</v>
      </c>
      <c r="AS232" s="1">
        <v>4.0</v>
      </c>
      <c r="AT232" s="1">
        <v>7.0</v>
      </c>
      <c r="AU232" s="1">
        <v>11.0</v>
      </c>
      <c r="AV232" s="1" t="s">
        <v>999</v>
      </c>
      <c r="AW232" s="1">
        <v>30.0</v>
      </c>
      <c r="AY232" s="1">
        <v>6930.0</v>
      </c>
    </row>
    <row r="233" ht="15.75" customHeight="1">
      <c r="A233" s="2" t="s">
        <v>466</v>
      </c>
      <c r="B233" s="1" t="str">
        <f>IFERROR(__xludf.DUMMYFUNCTION("""COMPUTED_VALUE"""),"J5696")</f>
        <v>J5696</v>
      </c>
      <c r="C233" s="1">
        <f>IFERROR(__xludf.DUMMYFUNCTION("""COMPUTED_VALUE"""),291.0)</f>
        <v>291</v>
      </c>
      <c r="D233" s="1" t="s">
        <v>22</v>
      </c>
      <c r="E233" s="1" t="s">
        <v>29</v>
      </c>
      <c r="F233" s="1" t="s">
        <v>40</v>
      </c>
      <c r="G233" s="1" t="s">
        <v>23</v>
      </c>
      <c r="H233" s="1" t="s">
        <v>40</v>
      </c>
      <c r="M233" s="1">
        <v>11.0</v>
      </c>
      <c r="N233" s="1">
        <v>5.0</v>
      </c>
      <c r="O233" s="1">
        <v>6.0</v>
      </c>
      <c r="P233" s="1">
        <v>9.0</v>
      </c>
      <c r="Q233" s="1">
        <v>6.0</v>
      </c>
      <c r="S233" s="1" t="str">
        <f>IFERROR(__xludf.DUMMYFUNCTION("UNIQUE(D233:H233, TRUE)"),"J")</f>
        <v>J</v>
      </c>
      <c r="T233" s="1" t="str">
        <f>IFERROR(__xludf.DUMMYFUNCTION("""COMPUTED_VALUE"""),"5")</f>
        <v>5</v>
      </c>
      <c r="U233" s="1" t="str">
        <f>IFERROR(__xludf.DUMMYFUNCTION("""COMPUTED_VALUE"""),"6")</f>
        <v>6</v>
      </c>
      <c r="V233" s="1" t="str">
        <f>IFERROR(__xludf.DUMMYFUNCTION("""COMPUTED_VALUE"""),"9")</f>
        <v>9</v>
      </c>
      <c r="Y233" s="1">
        <f t="shared" si="2"/>
        <v>1</v>
      </c>
      <c r="Z233" s="1">
        <f t="shared" ref="Z233:AC233" si="233">IF($Y233&lt;&gt;"",COUNTIF($D233:$H233, "=" &amp; T233),"")</f>
        <v>1</v>
      </c>
      <c r="AA233" s="1">
        <f t="shared" si="233"/>
        <v>2</v>
      </c>
      <c r="AB233" s="1">
        <f t="shared" si="233"/>
        <v>1</v>
      </c>
      <c r="AC233" s="1">
        <f t="shared" si="233"/>
        <v>0</v>
      </c>
      <c r="AE233" s="1">
        <f>IFERROR(__xludf.DUMMYFUNCTION("IFERROR(TRANSPOSE(SORT(TRANSPOSE(FILTER(Y233:AC233, Y233:AC233&lt;&gt;0)),1, FALSE)))"),2.0)</f>
        <v>2</v>
      </c>
      <c r="AF233" s="1">
        <f>IFERROR(__xludf.DUMMYFUNCTION("""COMPUTED_VALUE"""),1.0)</f>
        <v>1</v>
      </c>
      <c r="AG233" s="1">
        <f>IFERROR(__xludf.DUMMYFUNCTION("""COMPUTED_VALUE"""),1.0)</f>
        <v>1</v>
      </c>
      <c r="AH233" s="1">
        <f>IFERROR(__xludf.DUMMYFUNCTION("""COMPUTED_VALUE"""),1.0)</f>
        <v>1</v>
      </c>
      <c r="AK233" s="1">
        <v>232.0</v>
      </c>
      <c r="AL233" s="1">
        <v>2.0</v>
      </c>
      <c r="AM233" s="1">
        <v>1.0</v>
      </c>
      <c r="AN233" s="1">
        <v>1.0</v>
      </c>
      <c r="AO233" s="1">
        <v>1.0</v>
      </c>
      <c r="AP233" s="1"/>
      <c r="AQ233" s="1">
        <v>3.0</v>
      </c>
      <c r="AR233" s="1">
        <v>4.0</v>
      </c>
      <c r="AS233" s="1">
        <v>11.0</v>
      </c>
      <c r="AT233" s="1">
        <v>8.0</v>
      </c>
      <c r="AU233" s="1">
        <v>11.0</v>
      </c>
      <c r="AV233" s="1" t="s">
        <v>997</v>
      </c>
      <c r="AW233" s="1">
        <v>360.0</v>
      </c>
      <c r="AY233" s="1">
        <v>83520.0</v>
      </c>
    </row>
    <row r="234" ht="15.75" customHeight="1">
      <c r="A234" s="2" t="s">
        <v>468</v>
      </c>
      <c r="B234" s="1" t="str">
        <f>IFERROR(__xludf.DUMMYFUNCTION("""COMPUTED_VALUE"""),"66K88")</f>
        <v>66K88</v>
      </c>
      <c r="C234" s="1">
        <f>IFERROR(__xludf.DUMMYFUNCTION("""COMPUTED_VALUE"""),914.0)</f>
        <v>914</v>
      </c>
      <c r="D234" s="1" t="s">
        <v>40</v>
      </c>
      <c r="E234" s="1" t="s">
        <v>40</v>
      </c>
      <c r="F234" s="1" t="s">
        <v>38</v>
      </c>
      <c r="G234" s="1" t="s">
        <v>30</v>
      </c>
      <c r="H234" s="1" t="s">
        <v>30</v>
      </c>
      <c r="M234" s="1">
        <v>6.0</v>
      </c>
      <c r="N234" s="1">
        <v>6.0</v>
      </c>
      <c r="O234" s="1">
        <v>13.0</v>
      </c>
      <c r="P234" s="1">
        <v>8.0</v>
      </c>
      <c r="Q234" s="1">
        <v>8.0</v>
      </c>
      <c r="S234" s="1" t="str">
        <f>IFERROR(__xludf.DUMMYFUNCTION("UNIQUE(D234:H234, TRUE)"),"6")</f>
        <v>6</v>
      </c>
      <c r="T234" s="1" t="str">
        <f>IFERROR(__xludf.DUMMYFUNCTION("""COMPUTED_VALUE"""),"K")</f>
        <v>K</v>
      </c>
      <c r="U234" s="1" t="str">
        <f>IFERROR(__xludf.DUMMYFUNCTION("""COMPUTED_VALUE"""),"8")</f>
        <v>8</v>
      </c>
      <c r="Y234" s="1">
        <f t="shared" si="2"/>
        <v>2</v>
      </c>
      <c r="Z234" s="1">
        <f t="shared" ref="Z234:AC234" si="234">IF($Y234&lt;&gt;"",COUNTIF($D234:$H234, "=" &amp; T234),"")</f>
        <v>1</v>
      </c>
      <c r="AA234" s="1">
        <f t="shared" si="234"/>
        <v>2</v>
      </c>
      <c r="AB234" s="1">
        <f t="shared" si="234"/>
        <v>0</v>
      </c>
      <c r="AC234" s="1">
        <f t="shared" si="234"/>
        <v>0</v>
      </c>
      <c r="AE234" s="1">
        <f>IFERROR(__xludf.DUMMYFUNCTION("IFERROR(TRANSPOSE(SORT(TRANSPOSE(FILTER(Y234:AC234, Y234:AC234&lt;&gt;0)),1, FALSE)))"),2.0)</f>
        <v>2</v>
      </c>
      <c r="AF234" s="1">
        <f>IFERROR(__xludf.DUMMYFUNCTION("""COMPUTED_VALUE"""),2.0)</f>
        <v>2</v>
      </c>
      <c r="AG234" s="1">
        <f>IFERROR(__xludf.DUMMYFUNCTION("""COMPUTED_VALUE"""),1.0)</f>
        <v>1</v>
      </c>
      <c r="AK234" s="1">
        <v>233.0</v>
      </c>
      <c r="AL234" s="1">
        <v>2.0</v>
      </c>
      <c r="AM234" s="1">
        <v>1.0</v>
      </c>
      <c r="AN234" s="1">
        <v>1.0</v>
      </c>
      <c r="AO234" s="1">
        <v>1.0</v>
      </c>
      <c r="AP234" s="1"/>
      <c r="AQ234" s="1">
        <v>3.0</v>
      </c>
      <c r="AR234" s="1">
        <v>4.0</v>
      </c>
      <c r="AS234" s="1">
        <v>14.0</v>
      </c>
      <c r="AT234" s="1">
        <v>4.0</v>
      </c>
      <c r="AU234" s="1">
        <v>12.0</v>
      </c>
      <c r="AV234" s="1" t="s">
        <v>354</v>
      </c>
      <c r="AW234" s="1">
        <v>922.0</v>
      </c>
      <c r="AY234" s="1">
        <v>214826.0</v>
      </c>
    </row>
    <row r="235" ht="15.75" customHeight="1">
      <c r="A235" s="2" t="s">
        <v>470</v>
      </c>
      <c r="B235" s="1">
        <f>IFERROR(__xludf.DUMMYFUNCTION("""COMPUTED_VALUE"""),33489.0)</f>
        <v>33489</v>
      </c>
      <c r="C235" s="1">
        <f>IFERROR(__xludf.DUMMYFUNCTION("""COMPUTED_VALUE"""),661.0)</f>
        <v>661</v>
      </c>
      <c r="D235" s="1" t="s">
        <v>31</v>
      </c>
      <c r="E235" s="1" t="s">
        <v>31</v>
      </c>
      <c r="F235" s="1" t="s">
        <v>21</v>
      </c>
      <c r="G235" s="1" t="s">
        <v>30</v>
      </c>
      <c r="H235" s="1" t="s">
        <v>23</v>
      </c>
      <c r="M235" s="1">
        <v>3.0</v>
      </c>
      <c r="N235" s="1">
        <v>3.0</v>
      </c>
      <c r="O235" s="1">
        <v>4.0</v>
      </c>
      <c r="P235" s="1">
        <v>8.0</v>
      </c>
      <c r="Q235" s="1">
        <v>9.0</v>
      </c>
      <c r="S235" s="1" t="str">
        <f>IFERROR(__xludf.DUMMYFUNCTION("UNIQUE(D235:H235, TRUE)"),"3")</f>
        <v>3</v>
      </c>
      <c r="T235" s="1" t="str">
        <f>IFERROR(__xludf.DUMMYFUNCTION("""COMPUTED_VALUE"""),"4")</f>
        <v>4</v>
      </c>
      <c r="U235" s="1" t="str">
        <f>IFERROR(__xludf.DUMMYFUNCTION("""COMPUTED_VALUE"""),"8")</f>
        <v>8</v>
      </c>
      <c r="V235" s="1" t="str">
        <f>IFERROR(__xludf.DUMMYFUNCTION("""COMPUTED_VALUE"""),"9")</f>
        <v>9</v>
      </c>
      <c r="Y235" s="1">
        <f t="shared" si="2"/>
        <v>2</v>
      </c>
      <c r="Z235" s="1">
        <f t="shared" ref="Z235:AC235" si="235">IF($Y235&lt;&gt;"",COUNTIF($D235:$H235, "=" &amp; T235),"")</f>
        <v>1</v>
      </c>
      <c r="AA235" s="1">
        <f t="shared" si="235"/>
        <v>1</v>
      </c>
      <c r="AB235" s="1">
        <f t="shared" si="235"/>
        <v>1</v>
      </c>
      <c r="AC235" s="1">
        <f t="shared" si="235"/>
        <v>0</v>
      </c>
      <c r="AE235" s="1">
        <f>IFERROR(__xludf.DUMMYFUNCTION("IFERROR(TRANSPOSE(SORT(TRANSPOSE(FILTER(Y235:AC235, Y235:AC235&lt;&gt;0)),1, FALSE)))"),2.0)</f>
        <v>2</v>
      </c>
      <c r="AF235" s="1">
        <f>IFERROR(__xludf.DUMMYFUNCTION("""COMPUTED_VALUE"""),1.0)</f>
        <v>1</v>
      </c>
      <c r="AG235" s="1">
        <f>IFERROR(__xludf.DUMMYFUNCTION("""COMPUTED_VALUE"""),1.0)</f>
        <v>1</v>
      </c>
      <c r="AH235" s="1">
        <f>IFERROR(__xludf.DUMMYFUNCTION("""COMPUTED_VALUE"""),1.0)</f>
        <v>1</v>
      </c>
      <c r="AK235" s="1">
        <v>234.0</v>
      </c>
      <c r="AL235" s="1">
        <v>2.0</v>
      </c>
      <c r="AM235" s="1">
        <v>1.0</v>
      </c>
      <c r="AN235" s="1">
        <v>1.0</v>
      </c>
      <c r="AO235" s="1">
        <v>1.0</v>
      </c>
      <c r="AP235" s="1"/>
      <c r="AQ235" s="1">
        <v>3.0</v>
      </c>
      <c r="AR235" s="1">
        <v>5.0</v>
      </c>
      <c r="AS235" s="1">
        <v>6.0</v>
      </c>
      <c r="AT235" s="1">
        <v>5.0</v>
      </c>
      <c r="AU235" s="1">
        <v>2.0</v>
      </c>
      <c r="AV235" s="1">
        <v>35652.0</v>
      </c>
      <c r="AW235" s="1">
        <v>580.0</v>
      </c>
      <c r="AY235" s="1">
        <v>135720.0</v>
      </c>
    </row>
    <row r="236" ht="15.75" customHeight="1">
      <c r="A236" s="2" t="s">
        <v>472</v>
      </c>
      <c r="B236" s="1" t="str">
        <f>IFERROR(__xludf.DUMMYFUNCTION("""COMPUTED_VALUE"""),"KK2TT")</f>
        <v>KK2TT</v>
      </c>
      <c r="C236" s="1">
        <f>IFERROR(__xludf.DUMMYFUNCTION("""COMPUTED_VALUE"""),498.0)</f>
        <v>498</v>
      </c>
      <c r="D236" s="1" t="s">
        <v>38</v>
      </c>
      <c r="E236" s="1" t="s">
        <v>38</v>
      </c>
      <c r="F236" s="1" t="s">
        <v>24</v>
      </c>
      <c r="G236" s="1" t="s">
        <v>45</v>
      </c>
      <c r="H236" s="1" t="s">
        <v>45</v>
      </c>
      <c r="M236" s="1">
        <v>13.0</v>
      </c>
      <c r="N236" s="1">
        <v>13.0</v>
      </c>
      <c r="O236" s="1">
        <v>2.0</v>
      </c>
      <c r="P236" s="1">
        <v>10.0</v>
      </c>
      <c r="Q236" s="1">
        <v>10.0</v>
      </c>
      <c r="S236" s="1" t="str">
        <f>IFERROR(__xludf.DUMMYFUNCTION("UNIQUE(D236:H236, TRUE)"),"K")</f>
        <v>K</v>
      </c>
      <c r="T236" s="1" t="str">
        <f>IFERROR(__xludf.DUMMYFUNCTION("""COMPUTED_VALUE"""),"2")</f>
        <v>2</v>
      </c>
      <c r="U236" s="1" t="str">
        <f>IFERROR(__xludf.DUMMYFUNCTION("""COMPUTED_VALUE"""),"T")</f>
        <v>T</v>
      </c>
      <c r="Y236" s="1">
        <f t="shared" si="2"/>
        <v>2</v>
      </c>
      <c r="Z236" s="1">
        <f t="shared" ref="Z236:AC236" si="236">IF($Y236&lt;&gt;"",COUNTIF($D236:$H236, "=" &amp; T236),"")</f>
        <v>1</v>
      </c>
      <c r="AA236" s="1">
        <f t="shared" si="236"/>
        <v>2</v>
      </c>
      <c r="AB236" s="1">
        <f t="shared" si="236"/>
        <v>0</v>
      </c>
      <c r="AC236" s="1">
        <f t="shared" si="236"/>
        <v>0</v>
      </c>
      <c r="AE236" s="1">
        <f>IFERROR(__xludf.DUMMYFUNCTION("IFERROR(TRANSPOSE(SORT(TRANSPOSE(FILTER(Y236:AC236, Y236:AC236&lt;&gt;0)),1, FALSE)))"),2.0)</f>
        <v>2</v>
      </c>
      <c r="AF236" s="1">
        <f>IFERROR(__xludf.DUMMYFUNCTION("""COMPUTED_VALUE"""),2.0)</f>
        <v>2</v>
      </c>
      <c r="AG236" s="1">
        <f>IFERROR(__xludf.DUMMYFUNCTION("""COMPUTED_VALUE"""),1.0)</f>
        <v>1</v>
      </c>
      <c r="AK236" s="1">
        <v>235.0</v>
      </c>
      <c r="AL236" s="1">
        <v>2.0</v>
      </c>
      <c r="AM236" s="1">
        <v>1.0</v>
      </c>
      <c r="AN236" s="1">
        <v>1.0</v>
      </c>
      <c r="AO236" s="1">
        <v>1.0</v>
      </c>
      <c r="AP236" s="1"/>
      <c r="AQ236" s="1">
        <v>3.0</v>
      </c>
      <c r="AR236" s="1">
        <v>5.0</v>
      </c>
      <c r="AS236" s="1">
        <v>8.0</v>
      </c>
      <c r="AT236" s="1">
        <v>9.0</v>
      </c>
      <c r="AU236" s="1">
        <v>9.0</v>
      </c>
      <c r="AV236" s="1">
        <v>35899.0</v>
      </c>
      <c r="AW236" s="1">
        <v>53.0</v>
      </c>
      <c r="AY236" s="1">
        <v>12455.0</v>
      </c>
    </row>
    <row r="237" ht="15.75" customHeight="1">
      <c r="A237" s="2" t="s">
        <v>474</v>
      </c>
      <c r="B237" s="1">
        <f>IFERROR(__xludf.DUMMYFUNCTION("""COMPUTED_VALUE"""),59999.0)</f>
        <v>59999</v>
      </c>
      <c r="C237" s="1">
        <f>IFERROR(__xludf.DUMMYFUNCTION("""COMPUTED_VALUE"""),877.0)</f>
        <v>877</v>
      </c>
      <c r="D237" s="1" t="s">
        <v>29</v>
      </c>
      <c r="E237" s="1" t="s">
        <v>23</v>
      </c>
      <c r="F237" s="1" t="s">
        <v>23</v>
      </c>
      <c r="G237" s="1" t="s">
        <v>23</v>
      </c>
      <c r="H237" s="1" t="s">
        <v>23</v>
      </c>
      <c r="M237" s="1">
        <v>5.0</v>
      </c>
      <c r="N237" s="1">
        <v>9.0</v>
      </c>
      <c r="O237" s="1">
        <v>9.0</v>
      </c>
      <c r="P237" s="1">
        <v>9.0</v>
      </c>
      <c r="Q237" s="1">
        <v>9.0</v>
      </c>
      <c r="S237" s="1" t="str">
        <f>IFERROR(__xludf.DUMMYFUNCTION("UNIQUE(D237:H237, TRUE)"),"5")</f>
        <v>5</v>
      </c>
      <c r="T237" s="1" t="str">
        <f>IFERROR(__xludf.DUMMYFUNCTION("""COMPUTED_VALUE"""),"9")</f>
        <v>9</v>
      </c>
      <c r="Y237" s="1">
        <f t="shared" si="2"/>
        <v>1</v>
      </c>
      <c r="Z237" s="1">
        <f t="shared" ref="Z237:AC237" si="237">IF($Y237&lt;&gt;"",COUNTIF($D237:$H237, "=" &amp; T237),"")</f>
        <v>4</v>
      </c>
      <c r="AA237" s="1">
        <f t="shared" si="237"/>
        <v>0</v>
      </c>
      <c r="AB237" s="1">
        <f t="shared" si="237"/>
        <v>0</v>
      </c>
      <c r="AC237" s="1">
        <f t="shared" si="237"/>
        <v>0</v>
      </c>
      <c r="AE237" s="1">
        <f>IFERROR(__xludf.DUMMYFUNCTION("IFERROR(TRANSPOSE(SORT(TRANSPOSE(FILTER(Y237:AC237, Y237:AC237&lt;&gt;0)),1, FALSE)))"),4.0)</f>
        <v>4</v>
      </c>
      <c r="AF237" s="1">
        <f>IFERROR(__xludf.DUMMYFUNCTION("""COMPUTED_VALUE"""),1.0)</f>
        <v>1</v>
      </c>
      <c r="AK237" s="1">
        <v>236.0</v>
      </c>
      <c r="AL237" s="1">
        <v>2.0</v>
      </c>
      <c r="AM237" s="1">
        <v>1.0</v>
      </c>
      <c r="AN237" s="1">
        <v>1.0</v>
      </c>
      <c r="AO237" s="1">
        <v>1.0</v>
      </c>
      <c r="AP237" s="1"/>
      <c r="AQ237" s="1">
        <v>3.0</v>
      </c>
      <c r="AR237" s="1">
        <v>6.0</v>
      </c>
      <c r="AS237" s="1">
        <v>10.0</v>
      </c>
      <c r="AT237" s="1">
        <v>11.0</v>
      </c>
      <c r="AU237" s="1">
        <v>3.0</v>
      </c>
      <c r="AV237" s="1" t="s">
        <v>1003</v>
      </c>
      <c r="AW237" s="1">
        <v>324.0</v>
      </c>
      <c r="AY237" s="1">
        <v>76464.0</v>
      </c>
    </row>
    <row r="238" ht="15.75" customHeight="1">
      <c r="A238" s="2" t="s">
        <v>476</v>
      </c>
      <c r="B238" s="1" t="str">
        <f>IFERROR(__xludf.DUMMYFUNCTION("""COMPUTED_VALUE"""),"7TTTT")</f>
        <v>7TTTT</v>
      </c>
      <c r="C238" s="1">
        <f>IFERROR(__xludf.DUMMYFUNCTION("""COMPUTED_VALUE"""),492.0)</f>
        <v>492</v>
      </c>
      <c r="D238" s="1" t="s">
        <v>28</v>
      </c>
      <c r="E238" s="1" t="s">
        <v>45</v>
      </c>
      <c r="F238" s="1" t="s">
        <v>45</v>
      </c>
      <c r="G238" s="1" t="s">
        <v>45</v>
      </c>
      <c r="H238" s="1" t="s">
        <v>45</v>
      </c>
      <c r="M238" s="1">
        <v>7.0</v>
      </c>
      <c r="N238" s="1">
        <v>10.0</v>
      </c>
      <c r="O238" s="1">
        <v>10.0</v>
      </c>
      <c r="P238" s="1">
        <v>10.0</v>
      </c>
      <c r="Q238" s="1">
        <v>10.0</v>
      </c>
      <c r="S238" s="1" t="str">
        <f>IFERROR(__xludf.DUMMYFUNCTION("UNIQUE(D238:H238, TRUE)"),"7")</f>
        <v>7</v>
      </c>
      <c r="T238" s="1" t="str">
        <f>IFERROR(__xludf.DUMMYFUNCTION("""COMPUTED_VALUE"""),"T")</f>
        <v>T</v>
      </c>
      <c r="Y238" s="1">
        <f t="shared" si="2"/>
        <v>1</v>
      </c>
      <c r="Z238" s="1">
        <f t="shared" ref="Z238:AC238" si="238">IF($Y238&lt;&gt;"",COUNTIF($D238:$H238, "=" &amp; T238),"")</f>
        <v>4</v>
      </c>
      <c r="AA238" s="1">
        <f t="shared" si="238"/>
        <v>0</v>
      </c>
      <c r="AB238" s="1">
        <f t="shared" si="238"/>
        <v>0</v>
      </c>
      <c r="AC238" s="1">
        <f t="shared" si="238"/>
        <v>0</v>
      </c>
      <c r="AE238" s="1">
        <f>IFERROR(__xludf.DUMMYFUNCTION("IFERROR(TRANSPOSE(SORT(TRANSPOSE(FILTER(Y238:AC238, Y238:AC238&lt;&gt;0)),1, FALSE)))"),4.0)</f>
        <v>4</v>
      </c>
      <c r="AF238" s="1">
        <f>IFERROR(__xludf.DUMMYFUNCTION("""COMPUTED_VALUE"""),1.0)</f>
        <v>1</v>
      </c>
      <c r="AK238" s="1">
        <v>237.0</v>
      </c>
      <c r="AL238" s="1">
        <v>2.0</v>
      </c>
      <c r="AM238" s="1">
        <v>1.0</v>
      </c>
      <c r="AN238" s="1">
        <v>1.0</v>
      </c>
      <c r="AO238" s="1">
        <v>1.0</v>
      </c>
      <c r="AP238" s="1"/>
      <c r="AQ238" s="1">
        <v>3.0</v>
      </c>
      <c r="AR238" s="1">
        <v>7.0</v>
      </c>
      <c r="AS238" s="1">
        <v>7.0</v>
      </c>
      <c r="AT238" s="1">
        <v>5.0</v>
      </c>
      <c r="AU238" s="1">
        <v>4.0</v>
      </c>
      <c r="AV238" s="1">
        <v>37754.0</v>
      </c>
      <c r="AW238" s="1">
        <v>652.0</v>
      </c>
      <c r="AY238" s="1">
        <v>154524.0</v>
      </c>
    </row>
    <row r="239" ht="15.75" customHeight="1">
      <c r="A239" s="2" t="s">
        <v>477</v>
      </c>
      <c r="B239" s="1" t="str">
        <f>IFERROR(__xludf.DUMMYFUNCTION("""COMPUTED_VALUE"""),"5J52K")</f>
        <v>5J52K</v>
      </c>
      <c r="C239" s="1">
        <f>IFERROR(__xludf.DUMMYFUNCTION("""COMPUTED_VALUE"""),531.0)</f>
        <v>531</v>
      </c>
      <c r="D239" s="1" t="s">
        <v>29</v>
      </c>
      <c r="E239" s="1" t="s">
        <v>22</v>
      </c>
      <c r="F239" s="1" t="s">
        <v>29</v>
      </c>
      <c r="G239" s="1" t="s">
        <v>24</v>
      </c>
      <c r="H239" s="1" t="s">
        <v>38</v>
      </c>
      <c r="M239" s="1">
        <v>5.0</v>
      </c>
      <c r="N239" s="1">
        <v>11.0</v>
      </c>
      <c r="O239" s="1">
        <v>5.0</v>
      </c>
      <c r="P239" s="1">
        <v>2.0</v>
      </c>
      <c r="Q239" s="1">
        <v>13.0</v>
      </c>
      <c r="S239" s="1" t="str">
        <f>IFERROR(__xludf.DUMMYFUNCTION("UNIQUE(D239:H239, TRUE)"),"5")</f>
        <v>5</v>
      </c>
      <c r="T239" s="1" t="str">
        <f>IFERROR(__xludf.DUMMYFUNCTION("""COMPUTED_VALUE"""),"J")</f>
        <v>J</v>
      </c>
      <c r="U239" s="1" t="str">
        <f>IFERROR(__xludf.DUMMYFUNCTION("""COMPUTED_VALUE"""),"2")</f>
        <v>2</v>
      </c>
      <c r="V239" s="1" t="str">
        <f>IFERROR(__xludf.DUMMYFUNCTION("""COMPUTED_VALUE"""),"K")</f>
        <v>K</v>
      </c>
      <c r="Y239" s="1">
        <f t="shared" si="2"/>
        <v>2</v>
      </c>
      <c r="Z239" s="1">
        <f t="shared" ref="Z239:AC239" si="239">IF($Y239&lt;&gt;"",COUNTIF($D239:$H239, "=" &amp; T239),"")</f>
        <v>1</v>
      </c>
      <c r="AA239" s="1">
        <f t="shared" si="239"/>
        <v>1</v>
      </c>
      <c r="AB239" s="1">
        <f t="shared" si="239"/>
        <v>1</v>
      </c>
      <c r="AC239" s="1">
        <f t="shared" si="239"/>
        <v>0</v>
      </c>
      <c r="AE239" s="1">
        <f>IFERROR(__xludf.DUMMYFUNCTION("IFERROR(TRANSPOSE(SORT(TRANSPOSE(FILTER(Y239:AC239, Y239:AC239&lt;&gt;0)),1, FALSE)))"),2.0)</f>
        <v>2</v>
      </c>
      <c r="AF239" s="1">
        <f>IFERROR(__xludf.DUMMYFUNCTION("""COMPUTED_VALUE"""),1.0)</f>
        <v>1</v>
      </c>
      <c r="AG239" s="1">
        <f>IFERROR(__xludf.DUMMYFUNCTION("""COMPUTED_VALUE"""),1.0)</f>
        <v>1</v>
      </c>
      <c r="AH239" s="1">
        <f>IFERROR(__xludf.DUMMYFUNCTION("""COMPUTED_VALUE"""),1.0)</f>
        <v>1</v>
      </c>
      <c r="AK239" s="1">
        <v>238.0</v>
      </c>
      <c r="AL239" s="1">
        <v>2.0</v>
      </c>
      <c r="AM239" s="1">
        <v>1.0</v>
      </c>
      <c r="AN239" s="1">
        <v>1.0</v>
      </c>
      <c r="AO239" s="1">
        <v>1.0</v>
      </c>
      <c r="AP239" s="1"/>
      <c r="AQ239" s="1">
        <v>3.0</v>
      </c>
      <c r="AR239" s="1">
        <v>7.0</v>
      </c>
      <c r="AS239" s="1">
        <v>12.0</v>
      </c>
      <c r="AT239" s="1">
        <v>10.0</v>
      </c>
      <c r="AU239" s="1">
        <v>10.0</v>
      </c>
      <c r="AV239" s="1" t="s">
        <v>359</v>
      </c>
      <c r="AW239" s="1">
        <v>72.0</v>
      </c>
      <c r="AY239" s="1">
        <v>17136.0</v>
      </c>
    </row>
    <row r="240" ht="15.75" customHeight="1">
      <c r="A240" s="2" t="s">
        <v>479</v>
      </c>
      <c r="B240" s="1" t="str">
        <f>IFERROR(__xludf.DUMMYFUNCTION("""COMPUTED_VALUE"""),"398K6")</f>
        <v>398K6</v>
      </c>
      <c r="C240" s="1">
        <f>IFERROR(__xludf.DUMMYFUNCTION("""COMPUTED_VALUE"""),783.0)</f>
        <v>783</v>
      </c>
      <c r="D240" s="1" t="s">
        <v>31</v>
      </c>
      <c r="E240" s="1" t="s">
        <v>23</v>
      </c>
      <c r="F240" s="1" t="s">
        <v>30</v>
      </c>
      <c r="G240" s="1" t="s">
        <v>38</v>
      </c>
      <c r="H240" s="1" t="s">
        <v>40</v>
      </c>
      <c r="M240" s="1">
        <v>3.0</v>
      </c>
      <c r="N240" s="1">
        <v>9.0</v>
      </c>
      <c r="O240" s="1">
        <v>8.0</v>
      </c>
      <c r="P240" s="1">
        <v>13.0</v>
      </c>
      <c r="Q240" s="1">
        <v>6.0</v>
      </c>
      <c r="S240" s="1" t="str">
        <f>IFERROR(__xludf.DUMMYFUNCTION("UNIQUE(D240:H240, TRUE)"),"3")</f>
        <v>3</v>
      </c>
      <c r="T240" s="1" t="str">
        <f>IFERROR(__xludf.DUMMYFUNCTION("""COMPUTED_VALUE"""),"9")</f>
        <v>9</v>
      </c>
      <c r="U240" s="1" t="str">
        <f>IFERROR(__xludf.DUMMYFUNCTION("""COMPUTED_VALUE"""),"8")</f>
        <v>8</v>
      </c>
      <c r="V240" s="1" t="str">
        <f>IFERROR(__xludf.DUMMYFUNCTION("""COMPUTED_VALUE"""),"K")</f>
        <v>K</v>
      </c>
      <c r="W240" s="1" t="str">
        <f>IFERROR(__xludf.DUMMYFUNCTION("""COMPUTED_VALUE"""),"6")</f>
        <v>6</v>
      </c>
      <c r="Y240" s="1">
        <f t="shared" si="2"/>
        <v>1</v>
      </c>
      <c r="Z240" s="1">
        <f t="shared" ref="Z240:AC240" si="240">IF($Y240&lt;&gt;"",COUNTIF($D240:$H240, "=" &amp; T240),"")</f>
        <v>1</v>
      </c>
      <c r="AA240" s="1">
        <f t="shared" si="240"/>
        <v>1</v>
      </c>
      <c r="AB240" s="1">
        <f t="shared" si="240"/>
        <v>1</v>
      </c>
      <c r="AC240" s="1">
        <f t="shared" si="240"/>
        <v>1</v>
      </c>
      <c r="AE240" s="1">
        <f>IFERROR(__xludf.DUMMYFUNCTION("IFERROR(TRANSPOSE(SORT(TRANSPOSE(FILTER(Y240:AC240, Y240:AC240&lt;&gt;0)),1, FALSE)))"),1.0)</f>
        <v>1</v>
      </c>
      <c r="AF240" s="1">
        <f>IFERROR(__xludf.DUMMYFUNCTION("""COMPUTED_VALUE"""),1.0)</f>
        <v>1</v>
      </c>
      <c r="AG240" s="1">
        <f>IFERROR(__xludf.DUMMYFUNCTION("""COMPUTED_VALUE"""),1.0)</f>
        <v>1</v>
      </c>
      <c r="AH240" s="1">
        <f>IFERROR(__xludf.DUMMYFUNCTION("""COMPUTED_VALUE"""),1.0)</f>
        <v>1</v>
      </c>
      <c r="AI240" s="1">
        <f>IFERROR(__xludf.DUMMYFUNCTION("""COMPUTED_VALUE"""),1.0)</f>
        <v>1</v>
      </c>
      <c r="AK240" s="1">
        <v>239.0</v>
      </c>
      <c r="AL240" s="1">
        <v>2.0</v>
      </c>
      <c r="AM240" s="1">
        <v>1.0</v>
      </c>
      <c r="AN240" s="1">
        <v>1.0</v>
      </c>
      <c r="AO240" s="1">
        <v>1.0</v>
      </c>
      <c r="AP240" s="1"/>
      <c r="AQ240" s="1">
        <v>3.0</v>
      </c>
      <c r="AR240" s="1">
        <v>8.0</v>
      </c>
      <c r="AS240" s="1">
        <v>9.0</v>
      </c>
      <c r="AT240" s="1">
        <v>9.0</v>
      </c>
      <c r="AU240" s="1">
        <v>11.0</v>
      </c>
      <c r="AV240" s="1" t="s">
        <v>1005</v>
      </c>
      <c r="AW240" s="1">
        <v>239.0</v>
      </c>
      <c r="AY240" s="1">
        <v>57121.0</v>
      </c>
    </row>
    <row r="241" ht="15.75" customHeight="1">
      <c r="A241" s="2" t="s">
        <v>481</v>
      </c>
      <c r="B241" s="1" t="str">
        <f>IFERROR(__xludf.DUMMYFUNCTION("""COMPUTED_VALUE"""),"99A9T")</f>
        <v>99A9T</v>
      </c>
      <c r="C241" s="1">
        <f>IFERROR(__xludf.DUMMYFUNCTION("""COMPUTED_VALUE"""),49.0)</f>
        <v>49</v>
      </c>
      <c r="D241" s="1" t="s">
        <v>23</v>
      </c>
      <c r="E241" s="1" t="s">
        <v>23</v>
      </c>
      <c r="F241" s="1" t="s">
        <v>39</v>
      </c>
      <c r="G241" s="1" t="s">
        <v>23</v>
      </c>
      <c r="H241" s="1" t="s">
        <v>45</v>
      </c>
      <c r="M241" s="1">
        <v>9.0</v>
      </c>
      <c r="N241" s="1">
        <v>9.0</v>
      </c>
      <c r="O241" s="1">
        <v>14.0</v>
      </c>
      <c r="P241" s="1">
        <v>9.0</v>
      </c>
      <c r="Q241" s="1">
        <v>10.0</v>
      </c>
      <c r="S241" s="1" t="str">
        <f>IFERROR(__xludf.DUMMYFUNCTION("UNIQUE(D241:H241, TRUE)"),"9")</f>
        <v>9</v>
      </c>
      <c r="T241" s="1" t="str">
        <f>IFERROR(__xludf.DUMMYFUNCTION("""COMPUTED_VALUE"""),"A")</f>
        <v>A</v>
      </c>
      <c r="U241" s="1" t="str">
        <f>IFERROR(__xludf.DUMMYFUNCTION("""COMPUTED_VALUE"""),"T")</f>
        <v>T</v>
      </c>
      <c r="Y241" s="1">
        <f t="shared" si="2"/>
        <v>3</v>
      </c>
      <c r="Z241" s="1">
        <f t="shared" ref="Z241:AC241" si="241">IF($Y241&lt;&gt;"",COUNTIF($D241:$H241, "=" &amp; T241),"")</f>
        <v>1</v>
      </c>
      <c r="AA241" s="1">
        <f t="shared" si="241"/>
        <v>1</v>
      </c>
      <c r="AB241" s="1">
        <f t="shared" si="241"/>
        <v>0</v>
      </c>
      <c r="AC241" s="1">
        <f t="shared" si="241"/>
        <v>0</v>
      </c>
      <c r="AE241" s="1">
        <f>IFERROR(__xludf.DUMMYFUNCTION("IFERROR(TRANSPOSE(SORT(TRANSPOSE(FILTER(Y241:AC241, Y241:AC241&lt;&gt;0)),1, FALSE)))"),3.0)</f>
        <v>3</v>
      </c>
      <c r="AF241" s="1">
        <f>IFERROR(__xludf.DUMMYFUNCTION("""COMPUTED_VALUE"""),1.0)</f>
        <v>1</v>
      </c>
      <c r="AG241" s="1">
        <f>IFERROR(__xludf.DUMMYFUNCTION("""COMPUTED_VALUE"""),1.0)</f>
        <v>1</v>
      </c>
      <c r="AK241" s="1">
        <v>240.0</v>
      </c>
      <c r="AL241" s="1">
        <v>2.0</v>
      </c>
      <c r="AM241" s="1">
        <v>1.0</v>
      </c>
      <c r="AN241" s="1">
        <v>1.0</v>
      </c>
      <c r="AO241" s="1">
        <v>1.0</v>
      </c>
      <c r="AP241" s="1"/>
      <c r="AQ241" s="1">
        <v>3.0</v>
      </c>
      <c r="AR241" s="1">
        <v>9.0</v>
      </c>
      <c r="AS241" s="1">
        <v>4.0</v>
      </c>
      <c r="AT241" s="1">
        <v>4.0</v>
      </c>
      <c r="AU241" s="1">
        <v>6.0</v>
      </c>
      <c r="AV241" s="1">
        <v>39446.0</v>
      </c>
      <c r="AW241" s="1">
        <v>597.0</v>
      </c>
      <c r="AY241" s="1">
        <v>143280.0</v>
      </c>
    </row>
    <row r="242" ht="15.75" customHeight="1">
      <c r="A242" s="2" t="s">
        <v>483</v>
      </c>
      <c r="B242" s="1" t="str">
        <f>IFERROR(__xludf.DUMMYFUNCTION("""COMPUTED_VALUE"""),"667TT")</f>
        <v>667TT</v>
      </c>
      <c r="C242" s="1">
        <f>IFERROR(__xludf.DUMMYFUNCTION("""COMPUTED_VALUE"""),86.0)</f>
        <v>86</v>
      </c>
      <c r="D242" s="1" t="s">
        <v>40</v>
      </c>
      <c r="E242" s="1" t="s">
        <v>40</v>
      </c>
      <c r="F242" s="1" t="s">
        <v>28</v>
      </c>
      <c r="G242" s="1" t="s">
        <v>45</v>
      </c>
      <c r="H242" s="1" t="s">
        <v>45</v>
      </c>
      <c r="M242" s="1">
        <v>6.0</v>
      </c>
      <c r="N242" s="1">
        <v>6.0</v>
      </c>
      <c r="O242" s="1">
        <v>7.0</v>
      </c>
      <c r="P242" s="1">
        <v>10.0</v>
      </c>
      <c r="Q242" s="1">
        <v>10.0</v>
      </c>
      <c r="S242" s="1" t="str">
        <f>IFERROR(__xludf.DUMMYFUNCTION("UNIQUE(D242:H242, TRUE)"),"6")</f>
        <v>6</v>
      </c>
      <c r="T242" s="1" t="str">
        <f>IFERROR(__xludf.DUMMYFUNCTION("""COMPUTED_VALUE"""),"7")</f>
        <v>7</v>
      </c>
      <c r="U242" s="1" t="str">
        <f>IFERROR(__xludf.DUMMYFUNCTION("""COMPUTED_VALUE"""),"T")</f>
        <v>T</v>
      </c>
      <c r="Y242" s="1">
        <f t="shared" si="2"/>
        <v>2</v>
      </c>
      <c r="Z242" s="1">
        <f t="shared" ref="Z242:AC242" si="242">IF($Y242&lt;&gt;"",COUNTIF($D242:$H242, "=" &amp; T242),"")</f>
        <v>1</v>
      </c>
      <c r="AA242" s="1">
        <f t="shared" si="242"/>
        <v>2</v>
      </c>
      <c r="AB242" s="1">
        <f t="shared" si="242"/>
        <v>0</v>
      </c>
      <c r="AC242" s="1">
        <f t="shared" si="242"/>
        <v>0</v>
      </c>
      <c r="AE242" s="1">
        <f>IFERROR(__xludf.DUMMYFUNCTION("IFERROR(TRANSPOSE(SORT(TRANSPOSE(FILTER(Y242:AC242, Y242:AC242&lt;&gt;0)),1, FALSE)))"),2.0)</f>
        <v>2</v>
      </c>
      <c r="AF242" s="1">
        <f>IFERROR(__xludf.DUMMYFUNCTION("""COMPUTED_VALUE"""),2.0)</f>
        <v>2</v>
      </c>
      <c r="AG242" s="1">
        <f>IFERROR(__xludf.DUMMYFUNCTION("""COMPUTED_VALUE"""),1.0)</f>
        <v>1</v>
      </c>
      <c r="AK242" s="1">
        <v>241.0</v>
      </c>
      <c r="AL242" s="1">
        <v>2.0</v>
      </c>
      <c r="AM242" s="1">
        <v>1.0</v>
      </c>
      <c r="AN242" s="1">
        <v>1.0</v>
      </c>
      <c r="AO242" s="1">
        <v>1.0</v>
      </c>
      <c r="AP242" s="1"/>
      <c r="AQ242" s="1">
        <v>3.0</v>
      </c>
      <c r="AR242" s="1">
        <v>10.0</v>
      </c>
      <c r="AS242" s="1">
        <v>8.0</v>
      </c>
      <c r="AT242" s="1">
        <v>8.0</v>
      </c>
      <c r="AU242" s="1">
        <v>7.0</v>
      </c>
      <c r="AV242" s="1" t="s">
        <v>362</v>
      </c>
      <c r="AW242" s="1">
        <v>154.0</v>
      </c>
      <c r="AY242" s="1">
        <v>37114.0</v>
      </c>
    </row>
    <row r="243" ht="15.75" customHeight="1">
      <c r="A243" s="2" t="s">
        <v>485</v>
      </c>
      <c r="B243" s="1" t="str">
        <f>IFERROR(__xludf.DUMMYFUNCTION("""COMPUTED_VALUE"""),"AAKK6")</f>
        <v>AAKK6</v>
      </c>
      <c r="C243" s="1">
        <f>IFERROR(__xludf.DUMMYFUNCTION("""COMPUTED_VALUE"""),928.0)</f>
        <v>928</v>
      </c>
      <c r="D243" s="1" t="s">
        <v>39</v>
      </c>
      <c r="E243" s="1" t="s">
        <v>39</v>
      </c>
      <c r="F243" s="1" t="s">
        <v>38</v>
      </c>
      <c r="G243" s="1" t="s">
        <v>38</v>
      </c>
      <c r="H243" s="1" t="s">
        <v>40</v>
      </c>
      <c r="M243" s="1">
        <v>14.0</v>
      </c>
      <c r="N243" s="1">
        <v>14.0</v>
      </c>
      <c r="O243" s="1">
        <v>13.0</v>
      </c>
      <c r="P243" s="1">
        <v>13.0</v>
      </c>
      <c r="Q243" s="1">
        <v>6.0</v>
      </c>
      <c r="S243" s="1" t="str">
        <f>IFERROR(__xludf.DUMMYFUNCTION("UNIQUE(D243:H243, TRUE)"),"A")</f>
        <v>A</v>
      </c>
      <c r="T243" s="1" t="str">
        <f>IFERROR(__xludf.DUMMYFUNCTION("""COMPUTED_VALUE"""),"K")</f>
        <v>K</v>
      </c>
      <c r="U243" s="1" t="str">
        <f>IFERROR(__xludf.DUMMYFUNCTION("""COMPUTED_VALUE"""),"6")</f>
        <v>6</v>
      </c>
      <c r="Y243" s="1">
        <f t="shared" si="2"/>
        <v>2</v>
      </c>
      <c r="Z243" s="1">
        <f t="shared" ref="Z243:AC243" si="243">IF($Y243&lt;&gt;"",COUNTIF($D243:$H243, "=" &amp; T243),"")</f>
        <v>2</v>
      </c>
      <c r="AA243" s="1">
        <f t="shared" si="243"/>
        <v>1</v>
      </c>
      <c r="AB243" s="1">
        <f t="shared" si="243"/>
        <v>0</v>
      </c>
      <c r="AC243" s="1">
        <f t="shared" si="243"/>
        <v>0</v>
      </c>
      <c r="AE243" s="1">
        <f>IFERROR(__xludf.DUMMYFUNCTION("IFERROR(TRANSPOSE(SORT(TRANSPOSE(FILTER(Y243:AC243, Y243:AC243&lt;&gt;0)),1, FALSE)))"),2.0)</f>
        <v>2</v>
      </c>
      <c r="AF243" s="1">
        <f>IFERROR(__xludf.DUMMYFUNCTION("""COMPUTED_VALUE"""),2.0)</f>
        <v>2</v>
      </c>
      <c r="AG243" s="1">
        <f>IFERROR(__xludf.DUMMYFUNCTION("""COMPUTED_VALUE"""),1.0)</f>
        <v>1</v>
      </c>
      <c r="AK243" s="1">
        <v>242.0</v>
      </c>
      <c r="AL243" s="1">
        <v>2.0</v>
      </c>
      <c r="AM243" s="1">
        <v>1.0</v>
      </c>
      <c r="AN243" s="1">
        <v>1.0</v>
      </c>
      <c r="AO243" s="1">
        <v>1.0</v>
      </c>
      <c r="AP243" s="1"/>
      <c r="AQ243" s="1">
        <v>3.0</v>
      </c>
      <c r="AR243" s="1">
        <v>10.0</v>
      </c>
      <c r="AS243" s="1">
        <v>14.0</v>
      </c>
      <c r="AT243" s="1">
        <v>3.0</v>
      </c>
      <c r="AU243" s="1">
        <v>13.0</v>
      </c>
      <c r="AV243" s="1" t="s">
        <v>364</v>
      </c>
      <c r="AW243" s="1">
        <v>464.0</v>
      </c>
      <c r="AY243" s="1">
        <v>112288.0</v>
      </c>
    </row>
    <row r="244" ht="15.75" customHeight="1">
      <c r="A244" s="2" t="s">
        <v>487</v>
      </c>
      <c r="B244" s="1" t="str">
        <f>IFERROR(__xludf.DUMMYFUNCTION("""COMPUTED_VALUE"""),"2626J")</f>
        <v>2626J</v>
      </c>
      <c r="C244" s="1">
        <f>IFERROR(__xludf.DUMMYFUNCTION("""COMPUTED_VALUE"""),346.0)</f>
        <v>346</v>
      </c>
      <c r="D244" s="1" t="s">
        <v>24</v>
      </c>
      <c r="E244" s="1" t="s">
        <v>40</v>
      </c>
      <c r="F244" s="1" t="s">
        <v>24</v>
      </c>
      <c r="G244" s="1" t="s">
        <v>40</v>
      </c>
      <c r="H244" s="1" t="s">
        <v>22</v>
      </c>
      <c r="M244" s="1">
        <v>2.0</v>
      </c>
      <c r="N244" s="1">
        <v>6.0</v>
      </c>
      <c r="O244" s="1">
        <v>2.0</v>
      </c>
      <c r="P244" s="1">
        <v>6.0</v>
      </c>
      <c r="Q244" s="1">
        <v>11.0</v>
      </c>
      <c r="S244" s="1" t="str">
        <f>IFERROR(__xludf.DUMMYFUNCTION("UNIQUE(D244:H244, TRUE)"),"2")</f>
        <v>2</v>
      </c>
      <c r="T244" s="1" t="str">
        <f>IFERROR(__xludf.DUMMYFUNCTION("""COMPUTED_VALUE"""),"6")</f>
        <v>6</v>
      </c>
      <c r="U244" s="1" t="str">
        <f>IFERROR(__xludf.DUMMYFUNCTION("""COMPUTED_VALUE"""),"J")</f>
        <v>J</v>
      </c>
      <c r="Y244" s="1">
        <f t="shared" si="2"/>
        <v>2</v>
      </c>
      <c r="Z244" s="1">
        <f t="shared" ref="Z244:AC244" si="244">IF($Y244&lt;&gt;"",COUNTIF($D244:$H244, "=" &amp; T244),"")</f>
        <v>2</v>
      </c>
      <c r="AA244" s="1">
        <f t="shared" si="244"/>
        <v>1</v>
      </c>
      <c r="AB244" s="1">
        <f t="shared" si="244"/>
        <v>0</v>
      </c>
      <c r="AC244" s="1">
        <f t="shared" si="244"/>
        <v>0</v>
      </c>
      <c r="AE244" s="1">
        <f>IFERROR(__xludf.DUMMYFUNCTION("IFERROR(TRANSPOSE(SORT(TRANSPOSE(FILTER(Y244:AC244, Y244:AC244&lt;&gt;0)),1, FALSE)))"),2.0)</f>
        <v>2</v>
      </c>
      <c r="AF244" s="1">
        <f>IFERROR(__xludf.DUMMYFUNCTION("""COMPUTED_VALUE"""),2.0)</f>
        <v>2</v>
      </c>
      <c r="AG244" s="1">
        <f>IFERROR(__xludf.DUMMYFUNCTION("""COMPUTED_VALUE"""),1.0)</f>
        <v>1</v>
      </c>
      <c r="AK244" s="1">
        <v>243.0</v>
      </c>
      <c r="AL244" s="1">
        <v>2.0</v>
      </c>
      <c r="AM244" s="1">
        <v>1.0</v>
      </c>
      <c r="AN244" s="1">
        <v>1.0</v>
      </c>
      <c r="AO244" s="1">
        <v>1.0</v>
      </c>
      <c r="AP244" s="1"/>
      <c r="AQ244" s="1">
        <v>3.0</v>
      </c>
      <c r="AR244" s="1">
        <v>11.0</v>
      </c>
      <c r="AS244" s="1">
        <v>3.0</v>
      </c>
      <c r="AT244" s="1">
        <v>5.0</v>
      </c>
      <c r="AU244" s="1">
        <v>2.0</v>
      </c>
      <c r="AV244" s="1" t="s">
        <v>989</v>
      </c>
      <c r="AW244" s="1">
        <v>691.0</v>
      </c>
      <c r="AY244" s="1">
        <v>167913.0</v>
      </c>
    </row>
    <row r="245" ht="15.75" customHeight="1">
      <c r="A245" s="2" t="s">
        <v>489</v>
      </c>
      <c r="B245" s="1" t="str">
        <f>IFERROR(__xludf.DUMMYFUNCTION("""COMPUTED_VALUE"""),"3J675")</f>
        <v>3J675</v>
      </c>
      <c r="C245" s="1">
        <f>IFERROR(__xludf.DUMMYFUNCTION("""COMPUTED_VALUE"""),37.0)</f>
        <v>37</v>
      </c>
      <c r="D245" s="1" t="s">
        <v>31</v>
      </c>
      <c r="E245" s="1" t="s">
        <v>22</v>
      </c>
      <c r="F245" s="1" t="s">
        <v>40</v>
      </c>
      <c r="G245" s="1" t="s">
        <v>28</v>
      </c>
      <c r="H245" s="1" t="s">
        <v>29</v>
      </c>
      <c r="M245" s="1">
        <v>3.0</v>
      </c>
      <c r="N245" s="1">
        <v>11.0</v>
      </c>
      <c r="O245" s="1">
        <v>6.0</v>
      </c>
      <c r="P245" s="1">
        <v>7.0</v>
      </c>
      <c r="Q245" s="1">
        <v>5.0</v>
      </c>
      <c r="S245" s="1" t="str">
        <f>IFERROR(__xludf.DUMMYFUNCTION("UNIQUE(D245:H245, TRUE)"),"3")</f>
        <v>3</v>
      </c>
      <c r="T245" s="1" t="str">
        <f>IFERROR(__xludf.DUMMYFUNCTION("""COMPUTED_VALUE"""),"J")</f>
        <v>J</v>
      </c>
      <c r="U245" s="1" t="str">
        <f>IFERROR(__xludf.DUMMYFUNCTION("""COMPUTED_VALUE"""),"6")</f>
        <v>6</v>
      </c>
      <c r="V245" s="1" t="str">
        <f>IFERROR(__xludf.DUMMYFUNCTION("""COMPUTED_VALUE"""),"7")</f>
        <v>7</v>
      </c>
      <c r="W245" s="1" t="str">
        <f>IFERROR(__xludf.DUMMYFUNCTION("""COMPUTED_VALUE"""),"5")</f>
        <v>5</v>
      </c>
      <c r="Y245" s="1">
        <f t="shared" si="2"/>
        <v>1</v>
      </c>
      <c r="Z245" s="1">
        <f t="shared" ref="Z245:AC245" si="245">IF($Y245&lt;&gt;"",COUNTIF($D245:$H245, "=" &amp; T245),"")</f>
        <v>1</v>
      </c>
      <c r="AA245" s="1">
        <f t="shared" si="245"/>
        <v>1</v>
      </c>
      <c r="AB245" s="1">
        <f t="shared" si="245"/>
        <v>1</v>
      </c>
      <c r="AC245" s="1">
        <f t="shared" si="245"/>
        <v>1</v>
      </c>
      <c r="AE245" s="1">
        <f>IFERROR(__xludf.DUMMYFUNCTION("IFERROR(TRANSPOSE(SORT(TRANSPOSE(FILTER(Y245:AC245, Y245:AC245&lt;&gt;0)),1, FALSE)))"),1.0)</f>
        <v>1</v>
      </c>
      <c r="AF245" s="1">
        <f>IFERROR(__xludf.DUMMYFUNCTION("""COMPUTED_VALUE"""),1.0)</f>
        <v>1</v>
      </c>
      <c r="AG245" s="1">
        <f>IFERROR(__xludf.DUMMYFUNCTION("""COMPUTED_VALUE"""),1.0)</f>
        <v>1</v>
      </c>
      <c r="AH245" s="1">
        <f>IFERROR(__xludf.DUMMYFUNCTION("""COMPUTED_VALUE"""),1.0)</f>
        <v>1</v>
      </c>
      <c r="AI245" s="1">
        <f>IFERROR(__xludf.DUMMYFUNCTION("""COMPUTED_VALUE"""),1.0)</f>
        <v>1</v>
      </c>
      <c r="AK245" s="1">
        <v>244.0</v>
      </c>
      <c r="AL245" s="1">
        <v>2.0</v>
      </c>
      <c r="AM245" s="1">
        <v>1.0</v>
      </c>
      <c r="AN245" s="1">
        <v>1.0</v>
      </c>
      <c r="AO245" s="1">
        <v>1.0</v>
      </c>
      <c r="AP245" s="1"/>
      <c r="AQ245" s="1">
        <v>3.0</v>
      </c>
      <c r="AR245" s="1">
        <v>12.0</v>
      </c>
      <c r="AS245" s="1">
        <v>6.0</v>
      </c>
      <c r="AT245" s="1">
        <v>6.0</v>
      </c>
      <c r="AU245" s="1">
        <v>2.0</v>
      </c>
      <c r="AV245" s="1" t="s">
        <v>366</v>
      </c>
      <c r="AW245" s="1">
        <v>781.0</v>
      </c>
      <c r="AY245" s="1">
        <v>190564.0</v>
      </c>
    </row>
    <row r="246" ht="15.75" customHeight="1">
      <c r="A246" s="2" t="s">
        <v>491</v>
      </c>
      <c r="B246" s="1" t="str">
        <f>IFERROR(__xludf.DUMMYFUNCTION("""COMPUTED_VALUE"""),"T8488")</f>
        <v>T8488</v>
      </c>
      <c r="C246" s="1">
        <f>IFERROR(__xludf.DUMMYFUNCTION("""COMPUTED_VALUE"""),268.0)</f>
        <v>268</v>
      </c>
      <c r="D246" s="1" t="s">
        <v>45</v>
      </c>
      <c r="E246" s="1" t="s">
        <v>30</v>
      </c>
      <c r="F246" s="1" t="s">
        <v>21</v>
      </c>
      <c r="G246" s="1" t="s">
        <v>30</v>
      </c>
      <c r="H246" s="1" t="s">
        <v>30</v>
      </c>
      <c r="M246" s="1">
        <v>10.0</v>
      </c>
      <c r="N246" s="1">
        <v>8.0</v>
      </c>
      <c r="O246" s="1">
        <v>4.0</v>
      </c>
      <c r="P246" s="1">
        <v>8.0</v>
      </c>
      <c r="Q246" s="1">
        <v>8.0</v>
      </c>
      <c r="S246" s="1" t="str">
        <f>IFERROR(__xludf.DUMMYFUNCTION("UNIQUE(D246:H246, TRUE)"),"T")</f>
        <v>T</v>
      </c>
      <c r="T246" s="1" t="str">
        <f>IFERROR(__xludf.DUMMYFUNCTION("""COMPUTED_VALUE"""),"8")</f>
        <v>8</v>
      </c>
      <c r="U246" s="1" t="str">
        <f>IFERROR(__xludf.DUMMYFUNCTION("""COMPUTED_VALUE"""),"4")</f>
        <v>4</v>
      </c>
      <c r="Y246" s="1">
        <f t="shared" si="2"/>
        <v>1</v>
      </c>
      <c r="Z246" s="1">
        <f t="shared" ref="Z246:AC246" si="246">IF($Y246&lt;&gt;"",COUNTIF($D246:$H246, "=" &amp; T246),"")</f>
        <v>3</v>
      </c>
      <c r="AA246" s="1">
        <f t="shared" si="246"/>
        <v>1</v>
      </c>
      <c r="AB246" s="1">
        <f t="shared" si="246"/>
        <v>0</v>
      </c>
      <c r="AC246" s="1">
        <f t="shared" si="246"/>
        <v>0</v>
      </c>
      <c r="AE246" s="1">
        <f>IFERROR(__xludf.DUMMYFUNCTION("IFERROR(TRANSPOSE(SORT(TRANSPOSE(FILTER(Y246:AC246, Y246:AC246&lt;&gt;0)),1, FALSE)))"),3.0)</f>
        <v>3</v>
      </c>
      <c r="AF246" s="1">
        <f>IFERROR(__xludf.DUMMYFUNCTION("""COMPUTED_VALUE"""),1.0)</f>
        <v>1</v>
      </c>
      <c r="AG246" s="1">
        <f>IFERROR(__xludf.DUMMYFUNCTION("""COMPUTED_VALUE"""),1.0)</f>
        <v>1</v>
      </c>
      <c r="AK246" s="1">
        <v>245.0</v>
      </c>
      <c r="AL246" s="1">
        <v>2.0</v>
      </c>
      <c r="AM246" s="1">
        <v>1.0</v>
      </c>
      <c r="AN246" s="1">
        <v>1.0</v>
      </c>
      <c r="AO246" s="1">
        <v>1.0</v>
      </c>
      <c r="AP246" s="1"/>
      <c r="AQ246" s="1">
        <v>3.0</v>
      </c>
      <c r="AR246" s="1">
        <v>12.0</v>
      </c>
      <c r="AS246" s="1">
        <v>11.0</v>
      </c>
      <c r="AT246" s="1">
        <v>12.0</v>
      </c>
      <c r="AU246" s="1">
        <v>13.0</v>
      </c>
      <c r="AV246" s="1" t="s">
        <v>1010</v>
      </c>
      <c r="AW246" s="1">
        <v>452.0</v>
      </c>
      <c r="AY246" s="1">
        <v>110740.0</v>
      </c>
    </row>
    <row r="247" ht="15.75" customHeight="1">
      <c r="A247" s="2" t="s">
        <v>493</v>
      </c>
      <c r="B247" s="1" t="str">
        <f>IFERROR(__xludf.DUMMYFUNCTION("""COMPUTED_VALUE"""),"KK222")</f>
        <v>KK222</v>
      </c>
      <c r="C247" s="1">
        <f>IFERROR(__xludf.DUMMYFUNCTION("""COMPUTED_VALUE"""),763.0)</f>
        <v>763</v>
      </c>
      <c r="D247" s="1" t="s">
        <v>38</v>
      </c>
      <c r="E247" s="1" t="s">
        <v>38</v>
      </c>
      <c r="F247" s="1" t="s">
        <v>24</v>
      </c>
      <c r="G247" s="1" t="s">
        <v>24</v>
      </c>
      <c r="H247" s="1" t="s">
        <v>24</v>
      </c>
      <c r="M247" s="1">
        <v>13.0</v>
      </c>
      <c r="N247" s="1">
        <v>13.0</v>
      </c>
      <c r="O247" s="1">
        <v>2.0</v>
      </c>
      <c r="P247" s="1">
        <v>2.0</v>
      </c>
      <c r="Q247" s="1">
        <v>2.0</v>
      </c>
      <c r="S247" s="1" t="str">
        <f>IFERROR(__xludf.DUMMYFUNCTION("UNIQUE(D247:H247, TRUE)"),"K")</f>
        <v>K</v>
      </c>
      <c r="T247" s="1" t="str">
        <f>IFERROR(__xludf.DUMMYFUNCTION("""COMPUTED_VALUE"""),"2")</f>
        <v>2</v>
      </c>
      <c r="Y247" s="1">
        <f t="shared" si="2"/>
        <v>2</v>
      </c>
      <c r="Z247" s="1">
        <f t="shared" ref="Z247:AC247" si="247">IF($Y247&lt;&gt;"",COUNTIF($D247:$H247, "=" &amp; T247),"")</f>
        <v>3</v>
      </c>
      <c r="AA247" s="1">
        <f t="shared" si="247"/>
        <v>0</v>
      </c>
      <c r="AB247" s="1">
        <f t="shared" si="247"/>
        <v>0</v>
      </c>
      <c r="AC247" s="1">
        <f t="shared" si="247"/>
        <v>0</v>
      </c>
      <c r="AE247" s="1">
        <f>IFERROR(__xludf.DUMMYFUNCTION("IFERROR(TRANSPOSE(SORT(TRANSPOSE(FILTER(Y247:AC247, Y247:AC247&lt;&gt;0)),1, FALSE)))"),3.0)</f>
        <v>3</v>
      </c>
      <c r="AF247" s="1">
        <f>IFERROR(__xludf.DUMMYFUNCTION("""COMPUTED_VALUE"""),2.0)</f>
        <v>2</v>
      </c>
      <c r="AK247" s="1">
        <v>246.0</v>
      </c>
      <c r="AL247" s="1">
        <v>2.0</v>
      </c>
      <c r="AM247" s="1">
        <v>1.0</v>
      </c>
      <c r="AN247" s="1">
        <v>1.0</v>
      </c>
      <c r="AO247" s="1">
        <v>1.0</v>
      </c>
      <c r="AP247" s="1"/>
      <c r="AQ247" s="1">
        <v>3.0</v>
      </c>
      <c r="AR247" s="1">
        <v>13.0</v>
      </c>
      <c r="AS247" s="1">
        <v>3.0</v>
      </c>
      <c r="AT247" s="1">
        <v>5.0</v>
      </c>
      <c r="AU247" s="1">
        <v>6.0</v>
      </c>
      <c r="AV247" s="1" t="s">
        <v>368</v>
      </c>
      <c r="AW247" s="1">
        <v>12.0</v>
      </c>
      <c r="AY247" s="1">
        <v>2952.0</v>
      </c>
    </row>
    <row r="248" ht="15.75" customHeight="1">
      <c r="A248" s="2" t="s">
        <v>495</v>
      </c>
      <c r="B248" s="1">
        <f>IFERROR(__xludf.DUMMYFUNCTION("""COMPUTED_VALUE"""),76666.0)</f>
        <v>76666</v>
      </c>
      <c r="C248" s="1">
        <f>IFERROR(__xludf.DUMMYFUNCTION("""COMPUTED_VALUE"""),749.0)</f>
        <v>749</v>
      </c>
      <c r="D248" s="1" t="s">
        <v>28</v>
      </c>
      <c r="E248" s="1" t="s">
        <v>40</v>
      </c>
      <c r="F248" s="1" t="s">
        <v>40</v>
      </c>
      <c r="G248" s="1" t="s">
        <v>40</v>
      </c>
      <c r="H248" s="1" t="s">
        <v>40</v>
      </c>
      <c r="M248" s="1">
        <v>7.0</v>
      </c>
      <c r="N248" s="1">
        <v>6.0</v>
      </c>
      <c r="O248" s="1">
        <v>6.0</v>
      </c>
      <c r="P248" s="1">
        <v>6.0</v>
      </c>
      <c r="Q248" s="1">
        <v>6.0</v>
      </c>
      <c r="S248" s="1" t="str">
        <f>IFERROR(__xludf.DUMMYFUNCTION("UNIQUE(D248:H248, TRUE)"),"7")</f>
        <v>7</v>
      </c>
      <c r="T248" s="1" t="str">
        <f>IFERROR(__xludf.DUMMYFUNCTION("""COMPUTED_VALUE"""),"6")</f>
        <v>6</v>
      </c>
      <c r="Y248" s="1">
        <f t="shared" si="2"/>
        <v>1</v>
      </c>
      <c r="Z248" s="1">
        <f t="shared" ref="Z248:AC248" si="248">IF($Y248&lt;&gt;"",COUNTIF($D248:$H248, "=" &amp; T248),"")</f>
        <v>4</v>
      </c>
      <c r="AA248" s="1">
        <f t="shared" si="248"/>
        <v>0</v>
      </c>
      <c r="AB248" s="1">
        <f t="shared" si="248"/>
        <v>0</v>
      </c>
      <c r="AC248" s="1">
        <f t="shared" si="248"/>
        <v>0</v>
      </c>
      <c r="AE248" s="1">
        <f>IFERROR(__xludf.DUMMYFUNCTION("IFERROR(TRANSPOSE(SORT(TRANSPOSE(FILTER(Y248:AC248, Y248:AC248&lt;&gt;0)),1, FALSE)))"),4.0)</f>
        <v>4</v>
      </c>
      <c r="AF248" s="1">
        <f>IFERROR(__xludf.DUMMYFUNCTION("""COMPUTED_VALUE"""),1.0)</f>
        <v>1</v>
      </c>
      <c r="AK248" s="1">
        <v>247.0</v>
      </c>
      <c r="AL248" s="1">
        <v>2.0</v>
      </c>
      <c r="AM248" s="1">
        <v>1.0</v>
      </c>
      <c r="AN248" s="1">
        <v>1.0</v>
      </c>
      <c r="AO248" s="1">
        <v>1.0</v>
      </c>
      <c r="AP248" s="1"/>
      <c r="AQ248" s="1">
        <v>3.0</v>
      </c>
      <c r="AR248" s="1">
        <v>13.0</v>
      </c>
      <c r="AS248" s="1">
        <v>11.0</v>
      </c>
      <c r="AT248" s="1">
        <v>13.0</v>
      </c>
      <c r="AU248" s="1">
        <v>6.0</v>
      </c>
      <c r="AV248" s="1" t="s">
        <v>1012</v>
      </c>
      <c r="AW248" s="1">
        <v>447.0</v>
      </c>
      <c r="AY248" s="1">
        <v>110409.0</v>
      </c>
    </row>
    <row r="249" ht="15.75" customHeight="1">
      <c r="A249" s="2" t="s">
        <v>497</v>
      </c>
      <c r="B249" s="1">
        <f>IFERROR(__xludf.DUMMYFUNCTION("""COMPUTED_VALUE"""),47457.0)</f>
        <v>47457</v>
      </c>
      <c r="C249" s="1">
        <f>IFERROR(__xludf.DUMMYFUNCTION("""COMPUTED_VALUE"""),138.0)</f>
        <v>138</v>
      </c>
      <c r="D249" s="1" t="s">
        <v>21</v>
      </c>
      <c r="E249" s="1" t="s">
        <v>28</v>
      </c>
      <c r="F249" s="1" t="s">
        <v>21</v>
      </c>
      <c r="G249" s="1" t="s">
        <v>29</v>
      </c>
      <c r="H249" s="1" t="s">
        <v>28</v>
      </c>
      <c r="M249" s="1">
        <v>4.0</v>
      </c>
      <c r="N249" s="1">
        <v>7.0</v>
      </c>
      <c r="O249" s="1">
        <v>4.0</v>
      </c>
      <c r="P249" s="1">
        <v>5.0</v>
      </c>
      <c r="Q249" s="1">
        <v>7.0</v>
      </c>
      <c r="S249" s="1" t="str">
        <f>IFERROR(__xludf.DUMMYFUNCTION("UNIQUE(D249:H249, TRUE)"),"4")</f>
        <v>4</v>
      </c>
      <c r="T249" s="1" t="str">
        <f>IFERROR(__xludf.DUMMYFUNCTION("""COMPUTED_VALUE"""),"7")</f>
        <v>7</v>
      </c>
      <c r="U249" s="1" t="str">
        <f>IFERROR(__xludf.DUMMYFUNCTION("""COMPUTED_VALUE"""),"5")</f>
        <v>5</v>
      </c>
      <c r="Y249" s="1">
        <f t="shared" si="2"/>
        <v>2</v>
      </c>
      <c r="Z249" s="1">
        <f t="shared" ref="Z249:AC249" si="249">IF($Y249&lt;&gt;"",COUNTIF($D249:$H249, "=" &amp; T249),"")</f>
        <v>2</v>
      </c>
      <c r="AA249" s="1">
        <f t="shared" si="249"/>
        <v>1</v>
      </c>
      <c r="AB249" s="1">
        <f t="shared" si="249"/>
        <v>0</v>
      </c>
      <c r="AC249" s="1">
        <f t="shared" si="249"/>
        <v>0</v>
      </c>
      <c r="AE249" s="1">
        <f>IFERROR(__xludf.DUMMYFUNCTION("IFERROR(TRANSPOSE(SORT(TRANSPOSE(FILTER(Y249:AC249, Y249:AC249&lt;&gt;0)),1, FALSE)))"),2.0)</f>
        <v>2</v>
      </c>
      <c r="AF249" s="1">
        <f>IFERROR(__xludf.DUMMYFUNCTION("""COMPUTED_VALUE"""),2.0)</f>
        <v>2</v>
      </c>
      <c r="AG249" s="1">
        <f>IFERROR(__xludf.DUMMYFUNCTION("""COMPUTED_VALUE"""),1.0)</f>
        <v>1</v>
      </c>
      <c r="AK249" s="1">
        <v>248.0</v>
      </c>
      <c r="AL249" s="1">
        <v>2.0</v>
      </c>
      <c r="AM249" s="1">
        <v>1.0</v>
      </c>
      <c r="AN249" s="1">
        <v>1.0</v>
      </c>
      <c r="AO249" s="1">
        <v>1.0</v>
      </c>
      <c r="AP249" s="1"/>
      <c r="AQ249" s="1">
        <v>3.0</v>
      </c>
      <c r="AR249" s="1">
        <v>14.0</v>
      </c>
      <c r="AS249" s="1">
        <v>13.0</v>
      </c>
      <c r="AT249" s="1">
        <v>11.0</v>
      </c>
      <c r="AU249" s="1">
        <v>13.0</v>
      </c>
      <c r="AV249" s="1" t="s">
        <v>1018</v>
      </c>
      <c r="AW249" s="1">
        <v>693.0</v>
      </c>
      <c r="AY249" s="1">
        <v>171864.0</v>
      </c>
    </row>
    <row r="250" ht="15.75" customHeight="1">
      <c r="A250" s="2" t="s">
        <v>499</v>
      </c>
      <c r="B250" s="1" t="str">
        <f>IFERROR(__xludf.DUMMYFUNCTION("""COMPUTED_VALUE"""),"QTTT6")</f>
        <v>QTTT6</v>
      </c>
      <c r="C250" s="1">
        <f>IFERROR(__xludf.DUMMYFUNCTION("""COMPUTED_VALUE"""),211.0)</f>
        <v>211</v>
      </c>
      <c r="D250" s="1" t="s">
        <v>20</v>
      </c>
      <c r="E250" s="1" t="s">
        <v>45</v>
      </c>
      <c r="F250" s="1" t="s">
        <v>45</v>
      </c>
      <c r="G250" s="1" t="s">
        <v>45</v>
      </c>
      <c r="H250" s="1" t="s">
        <v>40</v>
      </c>
      <c r="M250" s="1">
        <v>12.0</v>
      </c>
      <c r="N250" s="1">
        <v>10.0</v>
      </c>
      <c r="O250" s="1">
        <v>10.0</v>
      </c>
      <c r="P250" s="1">
        <v>10.0</v>
      </c>
      <c r="Q250" s="1">
        <v>6.0</v>
      </c>
      <c r="S250" s="1" t="str">
        <f>IFERROR(__xludf.DUMMYFUNCTION("UNIQUE(D250:H250, TRUE)"),"Q")</f>
        <v>Q</v>
      </c>
      <c r="T250" s="1" t="str">
        <f>IFERROR(__xludf.DUMMYFUNCTION("""COMPUTED_VALUE"""),"T")</f>
        <v>T</v>
      </c>
      <c r="U250" s="1" t="str">
        <f>IFERROR(__xludf.DUMMYFUNCTION("""COMPUTED_VALUE"""),"6")</f>
        <v>6</v>
      </c>
      <c r="Y250" s="1">
        <f t="shared" si="2"/>
        <v>1</v>
      </c>
      <c r="Z250" s="1">
        <f t="shared" ref="Z250:AC250" si="250">IF($Y250&lt;&gt;"",COUNTIF($D250:$H250, "=" &amp; T250),"")</f>
        <v>3</v>
      </c>
      <c r="AA250" s="1">
        <f t="shared" si="250"/>
        <v>1</v>
      </c>
      <c r="AB250" s="1">
        <f t="shared" si="250"/>
        <v>0</v>
      </c>
      <c r="AC250" s="1">
        <f t="shared" si="250"/>
        <v>0</v>
      </c>
      <c r="AE250" s="1">
        <f>IFERROR(__xludf.DUMMYFUNCTION("IFERROR(TRANSPOSE(SORT(TRANSPOSE(FILTER(Y250:AC250, Y250:AC250&lt;&gt;0)),1, FALSE)))"),3.0)</f>
        <v>3</v>
      </c>
      <c r="AF250" s="1">
        <f>IFERROR(__xludf.DUMMYFUNCTION("""COMPUTED_VALUE"""),1.0)</f>
        <v>1</v>
      </c>
      <c r="AG250" s="1">
        <f>IFERROR(__xludf.DUMMYFUNCTION("""COMPUTED_VALUE"""),1.0)</f>
        <v>1</v>
      </c>
      <c r="AK250" s="1">
        <v>249.0</v>
      </c>
      <c r="AL250" s="1">
        <v>2.0</v>
      </c>
      <c r="AM250" s="1">
        <v>1.0</v>
      </c>
      <c r="AN250" s="1">
        <v>1.0</v>
      </c>
      <c r="AO250" s="1">
        <v>1.0</v>
      </c>
      <c r="AP250" s="1"/>
      <c r="AQ250" s="1">
        <v>4.0</v>
      </c>
      <c r="AR250" s="1">
        <v>2.0</v>
      </c>
      <c r="AS250" s="1">
        <v>5.0</v>
      </c>
      <c r="AT250" s="1">
        <v>14.0</v>
      </c>
      <c r="AU250" s="1">
        <v>14.0</v>
      </c>
      <c r="AV250" s="1" t="s">
        <v>372</v>
      </c>
      <c r="AW250" s="1">
        <v>157.0</v>
      </c>
      <c r="AY250" s="1">
        <v>39093.0</v>
      </c>
    </row>
    <row r="251" ht="15.75" customHeight="1">
      <c r="A251" s="2" t="s">
        <v>501</v>
      </c>
      <c r="B251" s="1" t="str">
        <f>IFERROR(__xludf.DUMMYFUNCTION("""COMPUTED_VALUE"""),"TTT8T")</f>
        <v>TTT8T</v>
      </c>
      <c r="C251" s="1">
        <f>IFERROR(__xludf.DUMMYFUNCTION("""COMPUTED_VALUE"""),754.0)</f>
        <v>754</v>
      </c>
      <c r="D251" s="1" t="s">
        <v>45</v>
      </c>
      <c r="E251" s="1" t="s">
        <v>45</v>
      </c>
      <c r="F251" s="1" t="s">
        <v>45</v>
      </c>
      <c r="G251" s="1" t="s">
        <v>30</v>
      </c>
      <c r="H251" s="1" t="s">
        <v>45</v>
      </c>
      <c r="M251" s="1">
        <v>10.0</v>
      </c>
      <c r="N251" s="1">
        <v>10.0</v>
      </c>
      <c r="O251" s="1">
        <v>10.0</v>
      </c>
      <c r="P251" s="1">
        <v>8.0</v>
      </c>
      <c r="Q251" s="1">
        <v>10.0</v>
      </c>
      <c r="S251" s="1" t="str">
        <f>IFERROR(__xludf.DUMMYFUNCTION("UNIQUE(D251:H251, TRUE)"),"T")</f>
        <v>T</v>
      </c>
      <c r="T251" s="1" t="str">
        <f>IFERROR(__xludf.DUMMYFUNCTION("""COMPUTED_VALUE"""),"8")</f>
        <v>8</v>
      </c>
      <c r="Y251" s="1">
        <f t="shared" si="2"/>
        <v>4</v>
      </c>
      <c r="Z251" s="1">
        <f t="shared" ref="Z251:AC251" si="251">IF($Y251&lt;&gt;"",COUNTIF($D251:$H251, "=" &amp; T251),"")</f>
        <v>1</v>
      </c>
      <c r="AA251" s="1">
        <f t="shared" si="251"/>
        <v>0</v>
      </c>
      <c r="AB251" s="1">
        <f t="shared" si="251"/>
        <v>0</v>
      </c>
      <c r="AC251" s="1">
        <f t="shared" si="251"/>
        <v>0</v>
      </c>
      <c r="AE251" s="1">
        <f>IFERROR(__xludf.DUMMYFUNCTION("IFERROR(TRANSPOSE(SORT(TRANSPOSE(FILTER(Y251:AC251, Y251:AC251&lt;&gt;0)),1, FALSE)))"),4.0)</f>
        <v>4</v>
      </c>
      <c r="AF251" s="1">
        <f>IFERROR(__xludf.DUMMYFUNCTION("""COMPUTED_VALUE"""),1.0)</f>
        <v>1</v>
      </c>
      <c r="AK251" s="1">
        <v>250.0</v>
      </c>
      <c r="AL251" s="1">
        <v>2.0</v>
      </c>
      <c r="AM251" s="1">
        <v>1.0</v>
      </c>
      <c r="AN251" s="1">
        <v>1.0</v>
      </c>
      <c r="AO251" s="1">
        <v>1.0</v>
      </c>
      <c r="AP251" s="1"/>
      <c r="AQ251" s="1">
        <v>4.0</v>
      </c>
      <c r="AR251" s="1">
        <v>3.0</v>
      </c>
      <c r="AS251" s="1">
        <v>10.0</v>
      </c>
      <c r="AT251" s="1">
        <v>4.0</v>
      </c>
      <c r="AU251" s="1">
        <v>7.0</v>
      </c>
      <c r="AV251" s="1" t="s">
        <v>374</v>
      </c>
      <c r="AW251" s="1">
        <v>933.0</v>
      </c>
      <c r="AY251" s="1">
        <v>233250.0</v>
      </c>
    </row>
    <row r="252" ht="15.75" customHeight="1">
      <c r="A252" s="2" t="s">
        <v>503</v>
      </c>
      <c r="B252" s="1">
        <f>IFERROR(__xludf.DUMMYFUNCTION("""COMPUTED_VALUE"""),37754.0)</f>
        <v>37754</v>
      </c>
      <c r="C252" s="1">
        <f>IFERROR(__xludf.DUMMYFUNCTION("""COMPUTED_VALUE"""),652.0)</f>
        <v>652</v>
      </c>
      <c r="D252" s="1" t="s">
        <v>31</v>
      </c>
      <c r="E252" s="1" t="s">
        <v>28</v>
      </c>
      <c r="F252" s="1" t="s">
        <v>28</v>
      </c>
      <c r="G252" s="1" t="s">
        <v>29</v>
      </c>
      <c r="H252" s="1" t="s">
        <v>21</v>
      </c>
      <c r="M252" s="1">
        <v>3.0</v>
      </c>
      <c r="N252" s="1">
        <v>7.0</v>
      </c>
      <c r="O252" s="1">
        <v>7.0</v>
      </c>
      <c r="P252" s="1">
        <v>5.0</v>
      </c>
      <c r="Q252" s="1">
        <v>4.0</v>
      </c>
      <c r="S252" s="1" t="str">
        <f>IFERROR(__xludf.DUMMYFUNCTION("UNIQUE(D252:H252, TRUE)"),"3")</f>
        <v>3</v>
      </c>
      <c r="T252" s="1" t="str">
        <f>IFERROR(__xludf.DUMMYFUNCTION("""COMPUTED_VALUE"""),"7")</f>
        <v>7</v>
      </c>
      <c r="U252" s="1" t="str">
        <f>IFERROR(__xludf.DUMMYFUNCTION("""COMPUTED_VALUE"""),"5")</f>
        <v>5</v>
      </c>
      <c r="V252" s="1" t="str">
        <f>IFERROR(__xludf.DUMMYFUNCTION("""COMPUTED_VALUE"""),"4")</f>
        <v>4</v>
      </c>
      <c r="Y252" s="1">
        <f t="shared" si="2"/>
        <v>1</v>
      </c>
      <c r="Z252" s="1">
        <f t="shared" ref="Z252:AC252" si="252">IF($Y252&lt;&gt;"",COUNTIF($D252:$H252, "=" &amp; T252),"")</f>
        <v>2</v>
      </c>
      <c r="AA252" s="1">
        <f t="shared" si="252"/>
        <v>1</v>
      </c>
      <c r="AB252" s="1">
        <f t="shared" si="252"/>
        <v>1</v>
      </c>
      <c r="AC252" s="1">
        <f t="shared" si="252"/>
        <v>0</v>
      </c>
      <c r="AE252" s="1">
        <f>IFERROR(__xludf.DUMMYFUNCTION("IFERROR(TRANSPOSE(SORT(TRANSPOSE(FILTER(Y252:AC252, Y252:AC252&lt;&gt;0)),1, FALSE)))"),2.0)</f>
        <v>2</v>
      </c>
      <c r="AF252" s="1">
        <f>IFERROR(__xludf.DUMMYFUNCTION("""COMPUTED_VALUE"""),1.0)</f>
        <v>1</v>
      </c>
      <c r="AG252" s="1">
        <f>IFERROR(__xludf.DUMMYFUNCTION("""COMPUTED_VALUE"""),1.0)</f>
        <v>1</v>
      </c>
      <c r="AH252" s="1">
        <f>IFERROR(__xludf.DUMMYFUNCTION("""COMPUTED_VALUE"""),1.0)</f>
        <v>1</v>
      </c>
      <c r="AK252" s="1">
        <v>251.0</v>
      </c>
      <c r="AL252" s="1">
        <v>2.0</v>
      </c>
      <c r="AM252" s="1">
        <v>1.0</v>
      </c>
      <c r="AN252" s="1">
        <v>1.0</v>
      </c>
      <c r="AO252" s="1">
        <v>1.0</v>
      </c>
      <c r="AP252" s="1"/>
      <c r="AQ252" s="1">
        <v>4.0</v>
      </c>
      <c r="AR252" s="1">
        <v>4.0</v>
      </c>
      <c r="AS252" s="1">
        <v>11.0</v>
      </c>
      <c r="AT252" s="1">
        <v>14.0</v>
      </c>
      <c r="AU252" s="1">
        <v>10.0</v>
      </c>
      <c r="AV252" s="1" t="s">
        <v>1024</v>
      </c>
      <c r="AW252" s="1">
        <v>568.0</v>
      </c>
      <c r="AY252" s="1">
        <v>142568.0</v>
      </c>
    </row>
    <row r="253" ht="15.75" customHeight="1">
      <c r="A253" s="2" t="s">
        <v>505</v>
      </c>
      <c r="B253" s="1" t="str">
        <f>IFERROR(__xludf.DUMMYFUNCTION("""COMPUTED_VALUE"""),"2QK4K")</f>
        <v>2QK4K</v>
      </c>
      <c r="C253" s="1">
        <f>IFERROR(__xludf.DUMMYFUNCTION("""COMPUTED_VALUE"""),770.0)</f>
        <v>770</v>
      </c>
      <c r="D253" s="1" t="s">
        <v>24</v>
      </c>
      <c r="E253" s="1" t="s">
        <v>20</v>
      </c>
      <c r="F253" s="1" t="s">
        <v>38</v>
      </c>
      <c r="G253" s="1" t="s">
        <v>21</v>
      </c>
      <c r="H253" s="1" t="s">
        <v>38</v>
      </c>
      <c r="M253" s="1">
        <v>2.0</v>
      </c>
      <c r="N253" s="1">
        <v>12.0</v>
      </c>
      <c r="O253" s="1">
        <v>13.0</v>
      </c>
      <c r="P253" s="1">
        <v>4.0</v>
      </c>
      <c r="Q253" s="1">
        <v>13.0</v>
      </c>
      <c r="S253" s="1" t="str">
        <f>IFERROR(__xludf.DUMMYFUNCTION("UNIQUE(D253:H253, TRUE)"),"2")</f>
        <v>2</v>
      </c>
      <c r="T253" s="1" t="str">
        <f>IFERROR(__xludf.DUMMYFUNCTION("""COMPUTED_VALUE"""),"Q")</f>
        <v>Q</v>
      </c>
      <c r="U253" s="1" t="str">
        <f>IFERROR(__xludf.DUMMYFUNCTION("""COMPUTED_VALUE"""),"K")</f>
        <v>K</v>
      </c>
      <c r="V253" s="1" t="str">
        <f>IFERROR(__xludf.DUMMYFUNCTION("""COMPUTED_VALUE"""),"4")</f>
        <v>4</v>
      </c>
      <c r="Y253" s="1">
        <f t="shared" si="2"/>
        <v>1</v>
      </c>
      <c r="Z253" s="1">
        <f t="shared" ref="Z253:AC253" si="253">IF($Y253&lt;&gt;"",COUNTIF($D253:$H253, "=" &amp; T253),"")</f>
        <v>1</v>
      </c>
      <c r="AA253" s="1">
        <f t="shared" si="253"/>
        <v>2</v>
      </c>
      <c r="AB253" s="1">
        <f t="shared" si="253"/>
        <v>1</v>
      </c>
      <c r="AC253" s="1">
        <f t="shared" si="253"/>
        <v>0</v>
      </c>
      <c r="AE253" s="1">
        <f>IFERROR(__xludf.DUMMYFUNCTION("IFERROR(TRANSPOSE(SORT(TRANSPOSE(FILTER(Y253:AC253, Y253:AC253&lt;&gt;0)),1, FALSE)))"),2.0)</f>
        <v>2</v>
      </c>
      <c r="AF253" s="1">
        <f>IFERROR(__xludf.DUMMYFUNCTION("""COMPUTED_VALUE"""),1.0)</f>
        <v>1</v>
      </c>
      <c r="AG253" s="1">
        <f>IFERROR(__xludf.DUMMYFUNCTION("""COMPUTED_VALUE"""),1.0)</f>
        <v>1</v>
      </c>
      <c r="AH253" s="1">
        <f>IFERROR(__xludf.DUMMYFUNCTION("""COMPUTED_VALUE"""),1.0)</f>
        <v>1</v>
      </c>
      <c r="AK253" s="1">
        <v>252.0</v>
      </c>
      <c r="AL253" s="1">
        <v>2.0</v>
      </c>
      <c r="AM253" s="1">
        <v>1.0</v>
      </c>
      <c r="AN253" s="1">
        <v>1.0</v>
      </c>
      <c r="AO253" s="1">
        <v>1.0</v>
      </c>
      <c r="AP253" s="1"/>
      <c r="AQ253" s="1">
        <v>4.0</v>
      </c>
      <c r="AR253" s="1">
        <v>6.0</v>
      </c>
      <c r="AS253" s="1">
        <v>4.0</v>
      </c>
      <c r="AT253" s="1">
        <v>11.0</v>
      </c>
      <c r="AU253" s="1">
        <v>14.0</v>
      </c>
      <c r="AV253" s="1" t="s">
        <v>1033</v>
      </c>
      <c r="AW253" s="1">
        <v>908.0</v>
      </c>
      <c r="AY253" s="1">
        <v>228816.0</v>
      </c>
    </row>
    <row r="254" ht="15.75" customHeight="1">
      <c r="A254" s="2" t="s">
        <v>507</v>
      </c>
      <c r="B254" s="1" t="str">
        <f>IFERROR(__xludf.DUMMYFUNCTION("""COMPUTED_VALUE"""),"3A3AA")</f>
        <v>3A3AA</v>
      </c>
      <c r="C254" s="1">
        <f>IFERROR(__xludf.DUMMYFUNCTION("""COMPUTED_VALUE"""),988.0)</f>
        <v>988</v>
      </c>
      <c r="D254" s="1" t="s">
        <v>31</v>
      </c>
      <c r="E254" s="1" t="s">
        <v>39</v>
      </c>
      <c r="F254" s="1" t="s">
        <v>31</v>
      </c>
      <c r="G254" s="1" t="s">
        <v>39</v>
      </c>
      <c r="H254" s="1" t="s">
        <v>39</v>
      </c>
      <c r="M254" s="1">
        <v>3.0</v>
      </c>
      <c r="N254" s="1">
        <v>14.0</v>
      </c>
      <c r="O254" s="1">
        <v>3.0</v>
      </c>
      <c r="P254" s="1">
        <v>14.0</v>
      </c>
      <c r="Q254" s="1">
        <v>14.0</v>
      </c>
      <c r="S254" s="1" t="str">
        <f>IFERROR(__xludf.DUMMYFUNCTION("UNIQUE(D254:H254, TRUE)"),"3")</f>
        <v>3</v>
      </c>
      <c r="T254" s="1" t="str">
        <f>IFERROR(__xludf.DUMMYFUNCTION("""COMPUTED_VALUE"""),"A")</f>
        <v>A</v>
      </c>
      <c r="Y254" s="1">
        <f t="shared" si="2"/>
        <v>2</v>
      </c>
      <c r="Z254" s="1">
        <f t="shared" ref="Z254:AC254" si="254">IF($Y254&lt;&gt;"",COUNTIF($D254:$H254, "=" &amp; T254),"")</f>
        <v>3</v>
      </c>
      <c r="AA254" s="1">
        <f t="shared" si="254"/>
        <v>0</v>
      </c>
      <c r="AB254" s="1">
        <f t="shared" si="254"/>
        <v>0</v>
      </c>
      <c r="AC254" s="1">
        <f t="shared" si="254"/>
        <v>0</v>
      </c>
      <c r="AE254" s="1">
        <f>IFERROR(__xludf.DUMMYFUNCTION("IFERROR(TRANSPOSE(SORT(TRANSPOSE(FILTER(Y254:AC254, Y254:AC254&lt;&gt;0)),1, FALSE)))"),3.0)</f>
        <v>3</v>
      </c>
      <c r="AF254" s="1">
        <f>IFERROR(__xludf.DUMMYFUNCTION("""COMPUTED_VALUE"""),2.0)</f>
        <v>2</v>
      </c>
      <c r="AK254" s="1">
        <v>253.0</v>
      </c>
      <c r="AL254" s="1">
        <v>2.0</v>
      </c>
      <c r="AM254" s="1">
        <v>1.0</v>
      </c>
      <c r="AN254" s="1">
        <v>1.0</v>
      </c>
      <c r="AO254" s="1">
        <v>1.0</v>
      </c>
      <c r="AP254" s="1"/>
      <c r="AQ254" s="1">
        <v>4.0</v>
      </c>
      <c r="AR254" s="1">
        <v>8.0</v>
      </c>
      <c r="AS254" s="1">
        <v>8.0</v>
      </c>
      <c r="AT254" s="1">
        <v>13.0</v>
      </c>
      <c r="AU254" s="1">
        <v>7.0</v>
      </c>
      <c r="AV254" s="1" t="s">
        <v>380</v>
      </c>
      <c r="AW254" s="1">
        <v>16.0</v>
      </c>
      <c r="AY254" s="1">
        <v>4048.0</v>
      </c>
    </row>
    <row r="255" ht="15.75" customHeight="1">
      <c r="A255" s="2" t="s">
        <v>509</v>
      </c>
      <c r="B255" s="1" t="str">
        <f>IFERROR(__xludf.DUMMYFUNCTION("""COMPUTED_VALUE"""),"KJ35A")</f>
        <v>KJ35A</v>
      </c>
      <c r="C255" s="1">
        <f>IFERROR(__xludf.DUMMYFUNCTION("""COMPUTED_VALUE"""),779.0)</f>
        <v>779</v>
      </c>
      <c r="D255" s="1" t="s">
        <v>38</v>
      </c>
      <c r="E255" s="1" t="s">
        <v>22</v>
      </c>
      <c r="F255" s="1" t="s">
        <v>31</v>
      </c>
      <c r="G255" s="1" t="s">
        <v>29</v>
      </c>
      <c r="H255" s="1" t="s">
        <v>39</v>
      </c>
      <c r="M255" s="1">
        <v>13.0</v>
      </c>
      <c r="N255" s="1">
        <v>11.0</v>
      </c>
      <c r="O255" s="1">
        <v>3.0</v>
      </c>
      <c r="P255" s="1">
        <v>5.0</v>
      </c>
      <c r="Q255" s="1">
        <v>14.0</v>
      </c>
      <c r="S255" s="1" t="str">
        <f>IFERROR(__xludf.DUMMYFUNCTION("UNIQUE(D255:H255, TRUE)"),"K")</f>
        <v>K</v>
      </c>
      <c r="T255" s="1" t="str">
        <f>IFERROR(__xludf.DUMMYFUNCTION("""COMPUTED_VALUE"""),"J")</f>
        <v>J</v>
      </c>
      <c r="U255" s="1" t="str">
        <f>IFERROR(__xludf.DUMMYFUNCTION("""COMPUTED_VALUE"""),"3")</f>
        <v>3</v>
      </c>
      <c r="V255" s="1" t="str">
        <f>IFERROR(__xludf.DUMMYFUNCTION("""COMPUTED_VALUE"""),"5")</f>
        <v>5</v>
      </c>
      <c r="W255" s="1" t="str">
        <f>IFERROR(__xludf.DUMMYFUNCTION("""COMPUTED_VALUE"""),"A")</f>
        <v>A</v>
      </c>
      <c r="Y255" s="1">
        <f t="shared" si="2"/>
        <v>1</v>
      </c>
      <c r="Z255" s="1">
        <f t="shared" ref="Z255:AC255" si="255">IF($Y255&lt;&gt;"",COUNTIF($D255:$H255, "=" &amp; T255),"")</f>
        <v>1</v>
      </c>
      <c r="AA255" s="1">
        <f t="shared" si="255"/>
        <v>1</v>
      </c>
      <c r="AB255" s="1">
        <f t="shared" si="255"/>
        <v>1</v>
      </c>
      <c r="AC255" s="1">
        <f t="shared" si="255"/>
        <v>1</v>
      </c>
      <c r="AE255" s="1">
        <f>IFERROR(__xludf.DUMMYFUNCTION("IFERROR(TRANSPOSE(SORT(TRANSPOSE(FILTER(Y255:AC255, Y255:AC255&lt;&gt;0)),1, FALSE)))"),1.0)</f>
        <v>1</v>
      </c>
      <c r="AF255" s="1">
        <f>IFERROR(__xludf.DUMMYFUNCTION("""COMPUTED_VALUE"""),1.0)</f>
        <v>1</v>
      </c>
      <c r="AG255" s="1">
        <f>IFERROR(__xludf.DUMMYFUNCTION("""COMPUTED_VALUE"""),1.0)</f>
        <v>1</v>
      </c>
      <c r="AH255" s="1">
        <f>IFERROR(__xludf.DUMMYFUNCTION("""COMPUTED_VALUE"""),1.0)</f>
        <v>1</v>
      </c>
      <c r="AI255" s="1">
        <f>IFERROR(__xludf.DUMMYFUNCTION("""COMPUTED_VALUE"""),1.0)</f>
        <v>1</v>
      </c>
      <c r="AK255" s="1">
        <v>254.0</v>
      </c>
      <c r="AL255" s="1">
        <v>2.0</v>
      </c>
      <c r="AM255" s="1">
        <v>1.0</v>
      </c>
      <c r="AN255" s="1">
        <v>1.0</v>
      </c>
      <c r="AO255" s="1">
        <v>1.0</v>
      </c>
      <c r="AP255" s="1"/>
      <c r="AQ255" s="1">
        <v>4.0</v>
      </c>
      <c r="AR255" s="1">
        <v>9.0</v>
      </c>
      <c r="AS255" s="1">
        <v>4.0</v>
      </c>
      <c r="AT255" s="1">
        <v>8.0</v>
      </c>
      <c r="AU255" s="1">
        <v>3.0</v>
      </c>
      <c r="AV255" s="1">
        <v>49483.0</v>
      </c>
      <c r="AW255" s="1">
        <v>697.0</v>
      </c>
      <c r="AY255" s="1">
        <v>177038.0</v>
      </c>
    </row>
    <row r="256" ht="15.75" customHeight="1">
      <c r="A256" s="2" t="s">
        <v>511</v>
      </c>
      <c r="B256" s="1" t="str">
        <f>IFERROR(__xludf.DUMMYFUNCTION("""COMPUTED_VALUE"""),"434AA")</f>
        <v>434AA</v>
      </c>
      <c r="C256" s="1">
        <f>IFERROR(__xludf.DUMMYFUNCTION("""COMPUTED_VALUE"""),962.0)</f>
        <v>962</v>
      </c>
      <c r="D256" s="1" t="s">
        <v>21</v>
      </c>
      <c r="E256" s="1" t="s">
        <v>31</v>
      </c>
      <c r="F256" s="1" t="s">
        <v>21</v>
      </c>
      <c r="G256" s="1" t="s">
        <v>39</v>
      </c>
      <c r="H256" s="1" t="s">
        <v>39</v>
      </c>
      <c r="M256" s="1">
        <v>4.0</v>
      </c>
      <c r="N256" s="1">
        <v>3.0</v>
      </c>
      <c r="O256" s="1">
        <v>4.0</v>
      </c>
      <c r="P256" s="1">
        <v>14.0</v>
      </c>
      <c r="Q256" s="1">
        <v>14.0</v>
      </c>
      <c r="S256" s="1" t="str">
        <f>IFERROR(__xludf.DUMMYFUNCTION("UNIQUE(D256:H256, TRUE)"),"4")</f>
        <v>4</v>
      </c>
      <c r="T256" s="1" t="str">
        <f>IFERROR(__xludf.DUMMYFUNCTION("""COMPUTED_VALUE"""),"3")</f>
        <v>3</v>
      </c>
      <c r="U256" s="1" t="str">
        <f>IFERROR(__xludf.DUMMYFUNCTION("""COMPUTED_VALUE"""),"A")</f>
        <v>A</v>
      </c>
      <c r="Y256" s="1">
        <f t="shared" si="2"/>
        <v>2</v>
      </c>
      <c r="Z256" s="1">
        <f t="shared" ref="Z256:AC256" si="256">IF($Y256&lt;&gt;"",COUNTIF($D256:$H256, "=" &amp; T256),"")</f>
        <v>1</v>
      </c>
      <c r="AA256" s="1">
        <f t="shared" si="256"/>
        <v>2</v>
      </c>
      <c r="AB256" s="1">
        <f t="shared" si="256"/>
        <v>0</v>
      </c>
      <c r="AC256" s="1">
        <f t="shared" si="256"/>
        <v>0</v>
      </c>
      <c r="AE256" s="1">
        <f>IFERROR(__xludf.DUMMYFUNCTION("IFERROR(TRANSPOSE(SORT(TRANSPOSE(FILTER(Y256:AC256, Y256:AC256&lt;&gt;0)),1, FALSE)))"),2.0)</f>
        <v>2</v>
      </c>
      <c r="AF256" s="1">
        <f>IFERROR(__xludf.DUMMYFUNCTION("""COMPUTED_VALUE"""),2.0)</f>
        <v>2</v>
      </c>
      <c r="AG256" s="1">
        <f>IFERROR(__xludf.DUMMYFUNCTION("""COMPUTED_VALUE"""),1.0)</f>
        <v>1</v>
      </c>
      <c r="AK256" s="1">
        <v>255.0</v>
      </c>
      <c r="AL256" s="1">
        <v>2.0</v>
      </c>
      <c r="AM256" s="1">
        <v>1.0</v>
      </c>
      <c r="AN256" s="1">
        <v>1.0</v>
      </c>
      <c r="AO256" s="1">
        <v>1.0</v>
      </c>
      <c r="AP256" s="1"/>
      <c r="AQ256" s="1">
        <v>4.0</v>
      </c>
      <c r="AR256" s="1">
        <v>11.0</v>
      </c>
      <c r="AS256" s="1">
        <v>5.0</v>
      </c>
      <c r="AT256" s="1">
        <v>2.0</v>
      </c>
      <c r="AU256" s="1">
        <v>5.0</v>
      </c>
      <c r="AV256" s="1" t="s">
        <v>1022</v>
      </c>
      <c r="AW256" s="1">
        <v>642.0</v>
      </c>
      <c r="AY256" s="1">
        <v>163710.0</v>
      </c>
    </row>
    <row r="257" ht="15.75" customHeight="1">
      <c r="A257" s="2" t="s">
        <v>513</v>
      </c>
      <c r="B257" s="1" t="str">
        <f>IFERROR(__xludf.DUMMYFUNCTION("""COMPUTED_VALUE"""),"44JJ4")</f>
        <v>44JJ4</v>
      </c>
      <c r="C257" s="1">
        <f>IFERROR(__xludf.DUMMYFUNCTION("""COMPUTED_VALUE"""),519.0)</f>
        <v>519</v>
      </c>
      <c r="D257" s="1" t="s">
        <v>21</v>
      </c>
      <c r="E257" s="1" t="s">
        <v>21</v>
      </c>
      <c r="F257" s="1" t="s">
        <v>22</v>
      </c>
      <c r="G257" s="1" t="s">
        <v>22</v>
      </c>
      <c r="H257" s="1" t="s">
        <v>21</v>
      </c>
      <c r="M257" s="1">
        <v>4.0</v>
      </c>
      <c r="N257" s="1">
        <v>4.0</v>
      </c>
      <c r="O257" s="1">
        <v>11.0</v>
      </c>
      <c r="P257" s="1">
        <v>11.0</v>
      </c>
      <c r="Q257" s="1">
        <v>4.0</v>
      </c>
      <c r="S257" s="1" t="str">
        <f>IFERROR(__xludf.DUMMYFUNCTION("UNIQUE(D257:H257, TRUE)"),"4")</f>
        <v>4</v>
      </c>
      <c r="T257" s="1" t="str">
        <f>IFERROR(__xludf.DUMMYFUNCTION("""COMPUTED_VALUE"""),"J")</f>
        <v>J</v>
      </c>
      <c r="Y257" s="1">
        <f t="shared" si="2"/>
        <v>3</v>
      </c>
      <c r="Z257" s="1">
        <f t="shared" ref="Z257:AC257" si="257">IF($Y257&lt;&gt;"",COUNTIF($D257:$H257, "=" &amp; T257),"")</f>
        <v>2</v>
      </c>
      <c r="AA257" s="1">
        <f t="shared" si="257"/>
        <v>0</v>
      </c>
      <c r="AB257" s="1">
        <f t="shared" si="257"/>
        <v>0</v>
      </c>
      <c r="AC257" s="1">
        <f t="shared" si="257"/>
        <v>0</v>
      </c>
      <c r="AE257" s="1">
        <f>IFERROR(__xludf.DUMMYFUNCTION("IFERROR(TRANSPOSE(SORT(TRANSPOSE(FILTER(Y257:AC257, Y257:AC257&lt;&gt;0)),1, FALSE)))"),3.0)</f>
        <v>3</v>
      </c>
      <c r="AF257" s="1">
        <f>IFERROR(__xludf.DUMMYFUNCTION("""COMPUTED_VALUE"""),2.0)</f>
        <v>2</v>
      </c>
      <c r="AK257" s="1">
        <v>256.0</v>
      </c>
      <c r="AL257" s="1">
        <v>2.0</v>
      </c>
      <c r="AM257" s="1">
        <v>1.0</v>
      </c>
      <c r="AN257" s="1">
        <v>1.0</v>
      </c>
      <c r="AO257" s="1">
        <v>1.0</v>
      </c>
      <c r="AP257" s="1"/>
      <c r="AQ257" s="1">
        <v>4.0</v>
      </c>
      <c r="AR257" s="1">
        <v>13.0</v>
      </c>
      <c r="AS257" s="1">
        <v>4.0</v>
      </c>
      <c r="AT257" s="1">
        <v>10.0</v>
      </c>
      <c r="AU257" s="1">
        <v>11.0</v>
      </c>
      <c r="AV257" s="1" t="s">
        <v>1046</v>
      </c>
      <c r="AW257" s="1">
        <v>929.0</v>
      </c>
      <c r="AY257" s="1">
        <v>237824.0</v>
      </c>
    </row>
    <row r="258" ht="15.75" customHeight="1">
      <c r="A258" s="2" t="s">
        <v>515</v>
      </c>
      <c r="B258" s="1" t="str">
        <f>IFERROR(__xludf.DUMMYFUNCTION("""COMPUTED_VALUE"""),"K2QQQ")</f>
        <v>K2QQQ</v>
      </c>
      <c r="C258" s="1">
        <f>IFERROR(__xludf.DUMMYFUNCTION("""COMPUTED_VALUE"""),133.0)</f>
        <v>133</v>
      </c>
      <c r="D258" s="1" t="s">
        <v>38</v>
      </c>
      <c r="E258" s="1" t="s">
        <v>24</v>
      </c>
      <c r="F258" s="1" t="s">
        <v>20</v>
      </c>
      <c r="G258" s="1" t="s">
        <v>20</v>
      </c>
      <c r="H258" s="1" t="s">
        <v>20</v>
      </c>
      <c r="M258" s="1">
        <v>13.0</v>
      </c>
      <c r="N258" s="1">
        <v>2.0</v>
      </c>
      <c r="O258" s="1">
        <v>12.0</v>
      </c>
      <c r="P258" s="1">
        <v>12.0</v>
      </c>
      <c r="Q258" s="1">
        <v>12.0</v>
      </c>
      <c r="S258" s="1" t="str">
        <f>IFERROR(__xludf.DUMMYFUNCTION("UNIQUE(D258:H258, TRUE)"),"K")</f>
        <v>K</v>
      </c>
      <c r="T258" s="1" t="str">
        <f>IFERROR(__xludf.DUMMYFUNCTION("""COMPUTED_VALUE"""),"2")</f>
        <v>2</v>
      </c>
      <c r="U258" s="1" t="str">
        <f>IFERROR(__xludf.DUMMYFUNCTION("""COMPUTED_VALUE"""),"Q")</f>
        <v>Q</v>
      </c>
      <c r="Y258" s="1">
        <f t="shared" si="2"/>
        <v>1</v>
      </c>
      <c r="Z258" s="1">
        <f t="shared" ref="Z258:AC258" si="258">IF($Y258&lt;&gt;"",COUNTIF($D258:$H258, "=" &amp; T258),"")</f>
        <v>1</v>
      </c>
      <c r="AA258" s="1">
        <f t="shared" si="258"/>
        <v>3</v>
      </c>
      <c r="AB258" s="1">
        <f t="shared" si="258"/>
        <v>0</v>
      </c>
      <c r="AC258" s="1">
        <f t="shared" si="258"/>
        <v>0</v>
      </c>
      <c r="AE258" s="1">
        <f>IFERROR(__xludf.DUMMYFUNCTION("IFERROR(TRANSPOSE(SORT(TRANSPOSE(FILTER(Y258:AC258, Y258:AC258&lt;&gt;0)),1, FALSE)))"),3.0)</f>
        <v>3</v>
      </c>
      <c r="AF258" s="1">
        <f>IFERROR(__xludf.DUMMYFUNCTION("""COMPUTED_VALUE"""),1.0)</f>
        <v>1</v>
      </c>
      <c r="AG258" s="1">
        <f>IFERROR(__xludf.DUMMYFUNCTION("""COMPUTED_VALUE"""),1.0)</f>
        <v>1</v>
      </c>
      <c r="AK258" s="1">
        <v>257.0</v>
      </c>
      <c r="AL258" s="1">
        <v>2.0</v>
      </c>
      <c r="AM258" s="1">
        <v>1.0</v>
      </c>
      <c r="AN258" s="1">
        <v>1.0</v>
      </c>
      <c r="AO258" s="1">
        <v>1.0</v>
      </c>
      <c r="AP258" s="1"/>
      <c r="AQ258" s="1">
        <v>4.0</v>
      </c>
      <c r="AR258" s="1">
        <v>14.0</v>
      </c>
      <c r="AS258" s="1">
        <v>9.0</v>
      </c>
      <c r="AT258" s="1">
        <v>11.0</v>
      </c>
      <c r="AU258" s="1">
        <v>14.0</v>
      </c>
      <c r="AV258" s="1" t="s">
        <v>1050</v>
      </c>
      <c r="AW258" s="1">
        <v>653.0</v>
      </c>
      <c r="AY258" s="1">
        <v>167821.0</v>
      </c>
    </row>
    <row r="259" ht="15.75" customHeight="1">
      <c r="A259" s="2" t="s">
        <v>517</v>
      </c>
      <c r="B259" s="1" t="str">
        <f>IFERROR(__xludf.DUMMYFUNCTION("""COMPUTED_VALUE"""),"JJ77J")</f>
        <v>JJ77J</v>
      </c>
      <c r="C259" s="1">
        <f>IFERROR(__xludf.DUMMYFUNCTION("""COMPUTED_VALUE"""),662.0)</f>
        <v>662</v>
      </c>
      <c r="D259" s="1" t="s">
        <v>22</v>
      </c>
      <c r="E259" s="1" t="s">
        <v>22</v>
      </c>
      <c r="F259" s="1" t="s">
        <v>28</v>
      </c>
      <c r="G259" s="1" t="s">
        <v>28</v>
      </c>
      <c r="H259" s="1" t="s">
        <v>22</v>
      </c>
      <c r="M259" s="1">
        <v>11.0</v>
      </c>
      <c r="N259" s="1">
        <v>11.0</v>
      </c>
      <c r="O259" s="1">
        <v>7.0</v>
      </c>
      <c r="P259" s="1">
        <v>7.0</v>
      </c>
      <c r="Q259" s="1">
        <v>11.0</v>
      </c>
      <c r="S259" s="1" t="str">
        <f>IFERROR(__xludf.DUMMYFUNCTION("UNIQUE(D259:H259, TRUE)"),"J")</f>
        <v>J</v>
      </c>
      <c r="T259" s="1" t="str">
        <f>IFERROR(__xludf.DUMMYFUNCTION("""COMPUTED_VALUE"""),"7")</f>
        <v>7</v>
      </c>
      <c r="Y259" s="1">
        <f t="shared" si="2"/>
        <v>3</v>
      </c>
      <c r="Z259" s="1">
        <f t="shared" ref="Z259:AC259" si="259">IF($Y259&lt;&gt;"",COUNTIF($D259:$H259, "=" &amp; T259),"")</f>
        <v>2</v>
      </c>
      <c r="AA259" s="1">
        <f t="shared" si="259"/>
        <v>0</v>
      </c>
      <c r="AB259" s="1">
        <f t="shared" si="259"/>
        <v>0</v>
      </c>
      <c r="AC259" s="1">
        <f t="shared" si="259"/>
        <v>0</v>
      </c>
      <c r="AE259" s="1">
        <f>IFERROR(__xludf.DUMMYFUNCTION("IFERROR(TRANSPOSE(SORT(TRANSPOSE(FILTER(Y259:AC259, Y259:AC259&lt;&gt;0)),1, FALSE)))"),3.0)</f>
        <v>3</v>
      </c>
      <c r="AF259" s="1">
        <f>IFERROR(__xludf.DUMMYFUNCTION("""COMPUTED_VALUE"""),2.0)</f>
        <v>2</v>
      </c>
      <c r="AK259" s="1">
        <v>258.0</v>
      </c>
      <c r="AL259" s="1">
        <v>2.0</v>
      </c>
      <c r="AM259" s="1">
        <v>1.0</v>
      </c>
      <c r="AN259" s="1">
        <v>1.0</v>
      </c>
      <c r="AO259" s="1">
        <v>1.0</v>
      </c>
      <c r="AP259" s="1"/>
      <c r="AQ259" s="1">
        <v>5.0</v>
      </c>
      <c r="AR259" s="1">
        <v>2.0</v>
      </c>
      <c r="AS259" s="1">
        <v>3.0</v>
      </c>
      <c r="AT259" s="1">
        <v>3.0</v>
      </c>
      <c r="AU259" s="1">
        <v>13.0</v>
      </c>
      <c r="AV259" s="1" t="s">
        <v>385</v>
      </c>
      <c r="AW259" s="1">
        <v>165.0</v>
      </c>
      <c r="AY259" s="1">
        <v>42570.0</v>
      </c>
    </row>
    <row r="260" ht="15.75" customHeight="1">
      <c r="A260" s="2" t="s">
        <v>519</v>
      </c>
      <c r="B260" s="1">
        <f>IFERROR(__xludf.DUMMYFUNCTION("""COMPUTED_VALUE"""),89899.0)</f>
        <v>89899</v>
      </c>
      <c r="C260" s="1">
        <f>IFERROR(__xludf.DUMMYFUNCTION("""COMPUTED_VALUE"""),292.0)</f>
        <v>292</v>
      </c>
      <c r="D260" s="1" t="s">
        <v>30</v>
      </c>
      <c r="E260" s="1" t="s">
        <v>23</v>
      </c>
      <c r="F260" s="1" t="s">
        <v>30</v>
      </c>
      <c r="G260" s="1" t="s">
        <v>23</v>
      </c>
      <c r="H260" s="1" t="s">
        <v>23</v>
      </c>
      <c r="M260" s="1">
        <v>8.0</v>
      </c>
      <c r="N260" s="1">
        <v>9.0</v>
      </c>
      <c r="O260" s="1">
        <v>8.0</v>
      </c>
      <c r="P260" s="1">
        <v>9.0</v>
      </c>
      <c r="Q260" s="1">
        <v>9.0</v>
      </c>
      <c r="S260" s="1" t="str">
        <f>IFERROR(__xludf.DUMMYFUNCTION("UNIQUE(D260:H260, TRUE)"),"8")</f>
        <v>8</v>
      </c>
      <c r="T260" s="1" t="str">
        <f>IFERROR(__xludf.DUMMYFUNCTION("""COMPUTED_VALUE"""),"9")</f>
        <v>9</v>
      </c>
      <c r="Y260" s="1">
        <f t="shared" si="2"/>
        <v>2</v>
      </c>
      <c r="Z260" s="1">
        <f t="shared" ref="Z260:AC260" si="260">IF($Y260&lt;&gt;"",COUNTIF($D260:$H260, "=" &amp; T260),"")</f>
        <v>3</v>
      </c>
      <c r="AA260" s="1">
        <f t="shared" si="260"/>
        <v>0</v>
      </c>
      <c r="AB260" s="1">
        <f t="shared" si="260"/>
        <v>0</v>
      </c>
      <c r="AC260" s="1">
        <f t="shared" si="260"/>
        <v>0</v>
      </c>
      <c r="AE260" s="1">
        <f>IFERROR(__xludf.DUMMYFUNCTION("IFERROR(TRANSPOSE(SORT(TRANSPOSE(FILTER(Y260:AC260, Y260:AC260&lt;&gt;0)),1, FALSE)))"),3.0)</f>
        <v>3</v>
      </c>
      <c r="AF260" s="1">
        <f>IFERROR(__xludf.DUMMYFUNCTION("""COMPUTED_VALUE"""),2.0)</f>
        <v>2</v>
      </c>
      <c r="AK260" s="1">
        <v>259.0</v>
      </c>
      <c r="AL260" s="1">
        <v>2.0</v>
      </c>
      <c r="AM260" s="1">
        <v>1.0</v>
      </c>
      <c r="AN260" s="1">
        <v>1.0</v>
      </c>
      <c r="AO260" s="1">
        <v>1.0</v>
      </c>
      <c r="AP260" s="1"/>
      <c r="AQ260" s="1">
        <v>5.0</v>
      </c>
      <c r="AR260" s="1">
        <v>2.0</v>
      </c>
      <c r="AS260" s="1">
        <v>6.0</v>
      </c>
      <c r="AT260" s="1">
        <v>11.0</v>
      </c>
      <c r="AU260" s="1">
        <v>6.0</v>
      </c>
      <c r="AV260" s="1" t="s">
        <v>1062</v>
      </c>
      <c r="AW260" s="1">
        <v>363.0</v>
      </c>
      <c r="AY260" s="1">
        <v>94017.0</v>
      </c>
    </row>
    <row r="261" ht="15.75" customHeight="1">
      <c r="A261" s="2" t="s">
        <v>521</v>
      </c>
      <c r="B261" s="1" t="str">
        <f>IFERROR(__xludf.DUMMYFUNCTION("""COMPUTED_VALUE"""),"AA9AA")</f>
        <v>AA9AA</v>
      </c>
      <c r="C261" s="1">
        <f>IFERROR(__xludf.DUMMYFUNCTION("""COMPUTED_VALUE"""),10.0)</f>
        <v>10</v>
      </c>
      <c r="D261" s="1" t="s">
        <v>39</v>
      </c>
      <c r="E261" s="1" t="s">
        <v>39</v>
      </c>
      <c r="F261" s="1" t="s">
        <v>23</v>
      </c>
      <c r="G261" s="1" t="s">
        <v>39</v>
      </c>
      <c r="H261" s="1" t="s">
        <v>39</v>
      </c>
      <c r="M261" s="1">
        <v>14.0</v>
      </c>
      <c r="N261" s="1">
        <v>14.0</v>
      </c>
      <c r="O261" s="1">
        <v>9.0</v>
      </c>
      <c r="P261" s="1">
        <v>14.0</v>
      </c>
      <c r="Q261" s="1">
        <v>14.0</v>
      </c>
      <c r="S261" s="1" t="str">
        <f>IFERROR(__xludf.DUMMYFUNCTION("UNIQUE(D261:H261, TRUE)"),"A")</f>
        <v>A</v>
      </c>
      <c r="T261" s="1" t="str">
        <f>IFERROR(__xludf.DUMMYFUNCTION("""COMPUTED_VALUE"""),"9")</f>
        <v>9</v>
      </c>
      <c r="Y261" s="1">
        <f t="shared" si="2"/>
        <v>4</v>
      </c>
      <c r="Z261" s="1">
        <f t="shared" ref="Z261:AC261" si="261">IF($Y261&lt;&gt;"",COUNTIF($D261:$H261, "=" &amp; T261),"")</f>
        <v>1</v>
      </c>
      <c r="AA261" s="1">
        <f t="shared" si="261"/>
        <v>0</v>
      </c>
      <c r="AB261" s="1">
        <f t="shared" si="261"/>
        <v>0</v>
      </c>
      <c r="AC261" s="1">
        <f t="shared" si="261"/>
        <v>0</v>
      </c>
      <c r="AE261" s="1">
        <f>IFERROR(__xludf.DUMMYFUNCTION("IFERROR(TRANSPOSE(SORT(TRANSPOSE(FILTER(Y261:AC261, Y261:AC261&lt;&gt;0)),1, FALSE)))"),4.0)</f>
        <v>4</v>
      </c>
      <c r="AF261" s="1">
        <f>IFERROR(__xludf.DUMMYFUNCTION("""COMPUTED_VALUE"""),1.0)</f>
        <v>1</v>
      </c>
      <c r="AK261" s="1">
        <v>260.0</v>
      </c>
      <c r="AL261" s="1">
        <v>2.0</v>
      </c>
      <c r="AM261" s="1">
        <v>1.0</v>
      </c>
      <c r="AN261" s="1">
        <v>1.0</v>
      </c>
      <c r="AO261" s="1">
        <v>1.0</v>
      </c>
      <c r="AP261" s="1"/>
      <c r="AQ261" s="1">
        <v>5.0</v>
      </c>
      <c r="AR261" s="1">
        <v>2.0</v>
      </c>
      <c r="AS261" s="1">
        <v>11.0</v>
      </c>
      <c r="AT261" s="1">
        <v>8.0</v>
      </c>
      <c r="AU261" s="1">
        <v>8.0</v>
      </c>
      <c r="AV261" s="1" t="s">
        <v>1060</v>
      </c>
      <c r="AW261" s="1">
        <v>889.0</v>
      </c>
      <c r="AY261" s="1">
        <v>231140.0</v>
      </c>
    </row>
    <row r="262" ht="15.75" customHeight="1">
      <c r="A262" s="2" t="s">
        <v>523</v>
      </c>
      <c r="B262" s="1" t="str">
        <f>IFERROR(__xludf.DUMMYFUNCTION("""COMPUTED_VALUE"""),"3J3J3")</f>
        <v>3J3J3</v>
      </c>
      <c r="C262" s="1">
        <f>IFERROR(__xludf.DUMMYFUNCTION("""COMPUTED_VALUE"""),329.0)</f>
        <v>329</v>
      </c>
      <c r="D262" s="1" t="s">
        <v>31</v>
      </c>
      <c r="E262" s="1" t="s">
        <v>22</v>
      </c>
      <c r="F262" s="1" t="s">
        <v>31</v>
      </c>
      <c r="G262" s="1" t="s">
        <v>22</v>
      </c>
      <c r="H262" s="1" t="s">
        <v>31</v>
      </c>
      <c r="M262" s="1">
        <v>3.0</v>
      </c>
      <c r="N262" s="1">
        <v>11.0</v>
      </c>
      <c r="O262" s="1">
        <v>3.0</v>
      </c>
      <c r="P262" s="1">
        <v>11.0</v>
      </c>
      <c r="Q262" s="1">
        <v>3.0</v>
      </c>
      <c r="S262" s="1" t="str">
        <f>IFERROR(__xludf.DUMMYFUNCTION("UNIQUE(D262:H262, TRUE)"),"3")</f>
        <v>3</v>
      </c>
      <c r="T262" s="1" t="str">
        <f>IFERROR(__xludf.DUMMYFUNCTION("""COMPUTED_VALUE"""),"J")</f>
        <v>J</v>
      </c>
      <c r="Y262" s="1">
        <f t="shared" si="2"/>
        <v>3</v>
      </c>
      <c r="Z262" s="1">
        <f t="shared" ref="Z262:AC262" si="262">IF($Y262&lt;&gt;"",COUNTIF($D262:$H262, "=" &amp; T262),"")</f>
        <v>2</v>
      </c>
      <c r="AA262" s="1">
        <f t="shared" si="262"/>
        <v>0</v>
      </c>
      <c r="AB262" s="1">
        <f t="shared" si="262"/>
        <v>0</v>
      </c>
      <c r="AC262" s="1">
        <f t="shared" si="262"/>
        <v>0</v>
      </c>
      <c r="AE262" s="1">
        <f>IFERROR(__xludf.DUMMYFUNCTION("IFERROR(TRANSPOSE(SORT(TRANSPOSE(FILTER(Y262:AC262, Y262:AC262&lt;&gt;0)),1, FALSE)))"),3.0)</f>
        <v>3</v>
      </c>
      <c r="AF262" s="1">
        <f>IFERROR(__xludf.DUMMYFUNCTION("""COMPUTED_VALUE"""),2.0)</f>
        <v>2</v>
      </c>
      <c r="AK262" s="1">
        <v>261.0</v>
      </c>
      <c r="AL262" s="1">
        <v>2.0</v>
      </c>
      <c r="AM262" s="1">
        <v>1.0</v>
      </c>
      <c r="AN262" s="1">
        <v>1.0</v>
      </c>
      <c r="AO262" s="1">
        <v>1.0</v>
      </c>
      <c r="AP262" s="1"/>
      <c r="AQ262" s="1">
        <v>5.0</v>
      </c>
      <c r="AR262" s="1">
        <v>3.0</v>
      </c>
      <c r="AS262" s="1">
        <v>3.0</v>
      </c>
      <c r="AT262" s="1">
        <v>2.0</v>
      </c>
      <c r="AU262" s="1">
        <v>9.0</v>
      </c>
      <c r="AV262" s="1">
        <v>53329.0</v>
      </c>
      <c r="AW262" s="1">
        <v>341.0</v>
      </c>
      <c r="AY262" s="1">
        <v>89001.0</v>
      </c>
    </row>
    <row r="263" ht="15.75" customHeight="1">
      <c r="A263" s="2" t="s">
        <v>525</v>
      </c>
      <c r="B263" s="1" t="str">
        <f>IFERROR(__xludf.DUMMYFUNCTION("""COMPUTED_VALUE"""),"477JJ")</f>
        <v>477JJ</v>
      </c>
      <c r="C263" s="1">
        <f>IFERROR(__xludf.DUMMYFUNCTION("""COMPUTED_VALUE"""),841.0)</f>
        <v>841</v>
      </c>
      <c r="D263" s="1" t="s">
        <v>21</v>
      </c>
      <c r="E263" s="1" t="s">
        <v>28</v>
      </c>
      <c r="F263" s="1" t="s">
        <v>28</v>
      </c>
      <c r="G263" s="1" t="s">
        <v>22</v>
      </c>
      <c r="H263" s="1" t="s">
        <v>22</v>
      </c>
      <c r="M263" s="1">
        <v>4.0</v>
      </c>
      <c r="N263" s="1">
        <v>7.0</v>
      </c>
      <c r="O263" s="1">
        <v>7.0</v>
      </c>
      <c r="P263" s="1">
        <v>11.0</v>
      </c>
      <c r="Q263" s="1">
        <v>11.0</v>
      </c>
      <c r="S263" s="1" t="str">
        <f>IFERROR(__xludf.DUMMYFUNCTION("UNIQUE(D263:H263, TRUE)"),"4")</f>
        <v>4</v>
      </c>
      <c r="T263" s="1" t="str">
        <f>IFERROR(__xludf.DUMMYFUNCTION("""COMPUTED_VALUE"""),"7")</f>
        <v>7</v>
      </c>
      <c r="U263" s="1" t="str">
        <f>IFERROR(__xludf.DUMMYFUNCTION("""COMPUTED_VALUE"""),"J")</f>
        <v>J</v>
      </c>
      <c r="Y263" s="1">
        <f t="shared" si="2"/>
        <v>1</v>
      </c>
      <c r="Z263" s="1">
        <f t="shared" ref="Z263:AC263" si="263">IF($Y263&lt;&gt;"",COUNTIF($D263:$H263, "=" &amp; T263),"")</f>
        <v>2</v>
      </c>
      <c r="AA263" s="1">
        <f t="shared" si="263"/>
        <v>2</v>
      </c>
      <c r="AB263" s="1">
        <f t="shared" si="263"/>
        <v>0</v>
      </c>
      <c r="AC263" s="1">
        <f t="shared" si="263"/>
        <v>0</v>
      </c>
      <c r="AE263" s="1">
        <f>IFERROR(__xludf.DUMMYFUNCTION("IFERROR(TRANSPOSE(SORT(TRANSPOSE(FILTER(Y263:AC263, Y263:AC263&lt;&gt;0)),1, FALSE)))"),2.0)</f>
        <v>2</v>
      </c>
      <c r="AF263" s="1">
        <f>IFERROR(__xludf.DUMMYFUNCTION("""COMPUTED_VALUE"""),2.0)</f>
        <v>2</v>
      </c>
      <c r="AG263" s="1">
        <f>IFERROR(__xludf.DUMMYFUNCTION("""COMPUTED_VALUE"""),1.0)</f>
        <v>1</v>
      </c>
      <c r="AK263" s="1">
        <v>262.0</v>
      </c>
      <c r="AL263" s="1">
        <v>2.0</v>
      </c>
      <c r="AM263" s="1">
        <v>1.0</v>
      </c>
      <c r="AN263" s="1">
        <v>1.0</v>
      </c>
      <c r="AO263" s="1">
        <v>1.0</v>
      </c>
      <c r="AP263" s="1"/>
      <c r="AQ263" s="1">
        <v>5.0</v>
      </c>
      <c r="AR263" s="1">
        <v>5.0</v>
      </c>
      <c r="AS263" s="1">
        <v>8.0</v>
      </c>
      <c r="AT263" s="1">
        <v>12.0</v>
      </c>
      <c r="AU263" s="1">
        <v>3.0</v>
      </c>
      <c r="AV263" s="1" t="s">
        <v>388</v>
      </c>
      <c r="AW263" s="1">
        <v>631.0</v>
      </c>
      <c r="AY263" s="1">
        <v>165322.0</v>
      </c>
    </row>
    <row r="264" ht="15.75" customHeight="1">
      <c r="A264" s="2" t="s">
        <v>527</v>
      </c>
      <c r="B264" s="1" t="str">
        <f>IFERROR(__xludf.DUMMYFUNCTION("""COMPUTED_VALUE"""),"39Q33")</f>
        <v>39Q33</v>
      </c>
      <c r="C264" s="1">
        <f>IFERROR(__xludf.DUMMYFUNCTION("""COMPUTED_VALUE"""),609.0)</f>
        <v>609</v>
      </c>
      <c r="D264" s="1" t="s">
        <v>31</v>
      </c>
      <c r="E264" s="1" t="s">
        <v>23</v>
      </c>
      <c r="F264" s="1" t="s">
        <v>20</v>
      </c>
      <c r="G264" s="1" t="s">
        <v>31</v>
      </c>
      <c r="H264" s="1" t="s">
        <v>31</v>
      </c>
      <c r="M264" s="1">
        <v>3.0</v>
      </c>
      <c r="N264" s="1">
        <v>9.0</v>
      </c>
      <c r="O264" s="1">
        <v>12.0</v>
      </c>
      <c r="P264" s="1">
        <v>3.0</v>
      </c>
      <c r="Q264" s="1">
        <v>3.0</v>
      </c>
      <c r="S264" s="1" t="str">
        <f>IFERROR(__xludf.DUMMYFUNCTION("UNIQUE(D264:H264, TRUE)"),"3")</f>
        <v>3</v>
      </c>
      <c r="T264" s="1" t="str">
        <f>IFERROR(__xludf.DUMMYFUNCTION("""COMPUTED_VALUE"""),"9")</f>
        <v>9</v>
      </c>
      <c r="U264" s="1" t="str">
        <f>IFERROR(__xludf.DUMMYFUNCTION("""COMPUTED_VALUE"""),"Q")</f>
        <v>Q</v>
      </c>
      <c r="Y264" s="1">
        <f t="shared" si="2"/>
        <v>3</v>
      </c>
      <c r="Z264" s="1">
        <f t="shared" ref="Z264:AC264" si="264">IF($Y264&lt;&gt;"",COUNTIF($D264:$H264, "=" &amp; T264),"")</f>
        <v>1</v>
      </c>
      <c r="AA264" s="1">
        <f t="shared" si="264"/>
        <v>1</v>
      </c>
      <c r="AB264" s="1">
        <f t="shared" si="264"/>
        <v>0</v>
      </c>
      <c r="AC264" s="1">
        <f t="shared" si="264"/>
        <v>0</v>
      </c>
      <c r="AE264" s="1">
        <f>IFERROR(__xludf.DUMMYFUNCTION("IFERROR(TRANSPOSE(SORT(TRANSPOSE(FILTER(Y264:AC264, Y264:AC264&lt;&gt;0)),1, FALSE)))"),3.0)</f>
        <v>3</v>
      </c>
      <c r="AF264" s="1">
        <f>IFERROR(__xludf.DUMMYFUNCTION("""COMPUTED_VALUE"""),1.0)</f>
        <v>1</v>
      </c>
      <c r="AG264" s="1">
        <f>IFERROR(__xludf.DUMMYFUNCTION("""COMPUTED_VALUE"""),1.0)</f>
        <v>1</v>
      </c>
      <c r="AK264" s="1">
        <v>263.0</v>
      </c>
      <c r="AL264" s="1">
        <v>2.0</v>
      </c>
      <c r="AM264" s="1">
        <v>1.0</v>
      </c>
      <c r="AN264" s="1">
        <v>1.0</v>
      </c>
      <c r="AO264" s="1">
        <v>1.0</v>
      </c>
      <c r="AP264" s="1"/>
      <c r="AQ264" s="1">
        <v>5.0</v>
      </c>
      <c r="AR264" s="1">
        <v>6.0</v>
      </c>
      <c r="AS264" s="1">
        <v>3.0</v>
      </c>
      <c r="AT264" s="1">
        <v>6.0</v>
      </c>
      <c r="AU264" s="1">
        <v>11.0</v>
      </c>
      <c r="AV264" s="1" t="s">
        <v>1071</v>
      </c>
      <c r="AW264" s="1">
        <v>592.0</v>
      </c>
      <c r="AY264" s="1">
        <v>155696.0</v>
      </c>
    </row>
    <row r="265" ht="15.75" customHeight="1">
      <c r="A265" s="2" t="s">
        <v>529</v>
      </c>
      <c r="B265" s="1" t="str">
        <f>IFERROR(__xludf.DUMMYFUNCTION("""COMPUTED_VALUE"""),"8A26T")</f>
        <v>8A26T</v>
      </c>
      <c r="C265" s="1">
        <f>IFERROR(__xludf.DUMMYFUNCTION("""COMPUTED_VALUE"""),431.0)</f>
        <v>431</v>
      </c>
      <c r="D265" s="1" t="s">
        <v>30</v>
      </c>
      <c r="E265" s="1" t="s">
        <v>39</v>
      </c>
      <c r="F265" s="1" t="s">
        <v>24</v>
      </c>
      <c r="G265" s="1" t="s">
        <v>40</v>
      </c>
      <c r="H265" s="1" t="s">
        <v>45</v>
      </c>
      <c r="M265" s="1">
        <v>8.0</v>
      </c>
      <c r="N265" s="1">
        <v>14.0</v>
      </c>
      <c r="O265" s="1">
        <v>2.0</v>
      </c>
      <c r="P265" s="1">
        <v>6.0</v>
      </c>
      <c r="Q265" s="1">
        <v>10.0</v>
      </c>
      <c r="S265" s="1" t="str">
        <f>IFERROR(__xludf.DUMMYFUNCTION("UNIQUE(D265:H265, TRUE)"),"8")</f>
        <v>8</v>
      </c>
      <c r="T265" s="1" t="str">
        <f>IFERROR(__xludf.DUMMYFUNCTION("""COMPUTED_VALUE"""),"A")</f>
        <v>A</v>
      </c>
      <c r="U265" s="1" t="str">
        <f>IFERROR(__xludf.DUMMYFUNCTION("""COMPUTED_VALUE"""),"2")</f>
        <v>2</v>
      </c>
      <c r="V265" s="1" t="str">
        <f>IFERROR(__xludf.DUMMYFUNCTION("""COMPUTED_VALUE"""),"6")</f>
        <v>6</v>
      </c>
      <c r="W265" s="1" t="str">
        <f>IFERROR(__xludf.DUMMYFUNCTION("""COMPUTED_VALUE"""),"T")</f>
        <v>T</v>
      </c>
      <c r="Y265" s="1">
        <f t="shared" si="2"/>
        <v>1</v>
      </c>
      <c r="Z265" s="1">
        <f t="shared" ref="Z265:AC265" si="265">IF($Y265&lt;&gt;"",COUNTIF($D265:$H265, "=" &amp; T265),"")</f>
        <v>1</v>
      </c>
      <c r="AA265" s="1">
        <f t="shared" si="265"/>
        <v>1</v>
      </c>
      <c r="AB265" s="1">
        <f t="shared" si="265"/>
        <v>1</v>
      </c>
      <c r="AC265" s="1">
        <f t="shared" si="265"/>
        <v>1</v>
      </c>
      <c r="AE265" s="1">
        <f>IFERROR(__xludf.DUMMYFUNCTION("IFERROR(TRANSPOSE(SORT(TRANSPOSE(FILTER(Y265:AC265, Y265:AC265&lt;&gt;0)),1, FALSE)))"),1.0)</f>
        <v>1</v>
      </c>
      <c r="AF265" s="1">
        <f>IFERROR(__xludf.DUMMYFUNCTION("""COMPUTED_VALUE"""),1.0)</f>
        <v>1</v>
      </c>
      <c r="AG265" s="1">
        <f>IFERROR(__xludf.DUMMYFUNCTION("""COMPUTED_VALUE"""),1.0)</f>
        <v>1</v>
      </c>
      <c r="AH265" s="1">
        <f>IFERROR(__xludf.DUMMYFUNCTION("""COMPUTED_VALUE"""),1.0)</f>
        <v>1</v>
      </c>
      <c r="AI265" s="1">
        <f>IFERROR(__xludf.DUMMYFUNCTION("""COMPUTED_VALUE"""),1.0)</f>
        <v>1</v>
      </c>
      <c r="AK265" s="1">
        <v>264.0</v>
      </c>
      <c r="AL265" s="1">
        <v>2.0</v>
      </c>
      <c r="AM265" s="1">
        <v>1.0</v>
      </c>
      <c r="AN265" s="1">
        <v>1.0</v>
      </c>
      <c r="AO265" s="1">
        <v>1.0</v>
      </c>
      <c r="AP265" s="1"/>
      <c r="AQ265" s="1">
        <v>5.0</v>
      </c>
      <c r="AR265" s="1">
        <v>6.0</v>
      </c>
      <c r="AS265" s="1">
        <v>6.0</v>
      </c>
      <c r="AT265" s="1">
        <v>8.0</v>
      </c>
      <c r="AU265" s="1">
        <v>4.0</v>
      </c>
      <c r="AV265" s="1">
        <v>56684.0</v>
      </c>
      <c r="AW265" s="1">
        <v>120.0</v>
      </c>
      <c r="AY265" s="1">
        <v>31680.0</v>
      </c>
    </row>
    <row r="266" ht="15.75" customHeight="1">
      <c r="A266" s="2" t="s">
        <v>531</v>
      </c>
      <c r="B266" s="1" t="str">
        <f>IFERROR(__xludf.DUMMYFUNCTION("""COMPUTED_VALUE"""),"TK63J")</f>
        <v>TK63J</v>
      </c>
      <c r="C266" s="1">
        <f>IFERROR(__xludf.DUMMYFUNCTION("""COMPUTED_VALUE"""),641.0)</f>
        <v>641</v>
      </c>
      <c r="D266" s="1" t="s">
        <v>45</v>
      </c>
      <c r="E266" s="1" t="s">
        <v>38</v>
      </c>
      <c r="F266" s="1" t="s">
        <v>40</v>
      </c>
      <c r="G266" s="1" t="s">
        <v>31</v>
      </c>
      <c r="H266" s="1" t="s">
        <v>22</v>
      </c>
      <c r="M266" s="1">
        <v>10.0</v>
      </c>
      <c r="N266" s="1">
        <v>13.0</v>
      </c>
      <c r="O266" s="1">
        <v>6.0</v>
      </c>
      <c r="P266" s="1">
        <v>3.0</v>
      </c>
      <c r="Q266" s="1">
        <v>11.0</v>
      </c>
      <c r="S266" s="1" t="str">
        <f>IFERROR(__xludf.DUMMYFUNCTION("UNIQUE(D266:H266, TRUE)"),"T")</f>
        <v>T</v>
      </c>
      <c r="T266" s="1" t="str">
        <f>IFERROR(__xludf.DUMMYFUNCTION("""COMPUTED_VALUE"""),"K")</f>
        <v>K</v>
      </c>
      <c r="U266" s="1" t="str">
        <f>IFERROR(__xludf.DUMMYFUNCTION("""COMPUTED_VALUE"""),"6")</f>
        <v>6</v>
      </c>
      <c r="V266" s="1" t="str">
        <f>IFERROR(__xludf.DUMMYFUNCTION("""COMPUTED_VALUE"""),"3")</f>
        <v>3</v>
      </c>
      <c r="W266" s="1" t="str">
        <f>IFERROR(__xludf.DUMMYFUNCTION("""COMPUTED_VALUE"""),"J")</f>
        <v>J</v>
      </c>
      <c r="Y266" s="1">
        <f t="shared" si="2"/>
        <v>1</v>
      </c>
      <c r="Z266" s="1">
        <f t="shared" ref="Z266:AC266" si="266">IF($Y266&lt;&gt;"",COUNTIF($D266:$H266, "=" &amp; T266),"")</f>
        <v>1</v>
      </c>
      <c r="AA266" s="1">
        <f t="shared" si="266"/>
        <v>1</v>
      </c>
      <c r="AB266" s="1">
        <f t="shared" si="266"/>
        <v>1</v>
      </c>
      <c r="AC266" s="1">
        <f t="shared" si="266"/>
        <v>1</v>
      </c>
      <c r="AE266" s="1">
        <f>IFERROR(__xludf.DUMMYFUNCTION("IFERROR(TRANSPOSE(SORT(TRANSPOSE(FILTER(Y266:AC266, Y266:AC266&lt;&gt;0)),1, FALSE)))"),1.0)</f>
        <v>1</v>
      </c>
      <c r="AF266" s="1">
        <f>IFERROR(__xludf.DUMMYFUNCTION("""COMPUTED_VALUE"""),1.0)</f>
        <v>1</v>
      </c>
      <c r="AG266" s="1">
        <f>IFERROR(__xludf.DUMMYFUNCTION("""COMPUTED_VALUE"""),1.0)</f>
        <v>1</v>
      </c>
      <c r="AH266" s="1">
        <f>IFERROR(__xludf.DUMMYFUNCTION("""COMPUTED_VALUE"""),1.0)</f>
        <v>1</v>
      </c>
      <c r="AI266" s="1">
        <f>IFERROR(__xludf.DUMMYFUNCTION("""COMPUTED_VALUE"""),1.0)</f>
        <v>1</v>
      </c>
      <c r="AK266" s="1">
        <v>265.0</v>
      </c>
      <c r="AL266" s="1">
        <v>2.0</v>
      </c>
      <c r="AM266" s="1">
        <v>1.0</v>
      </c>
      <c r="AN266" s="1">
        <v>1.0</v>
      </c>
      <c r="AO266" s="1">
        <v>1.0</v>
      </c>
      <c r="AP266" s="1"/>
      <c r="AQ266" s="1">
        <v>5.0</v>
      </c>
      <c r="AR266" s="1">
        <v>9.0</v>
      </c>
      <c r="AS266" s="1">
        <v>3.0</v>
      </c>
      <c r="AT266" s="1">
        <v>7.0</v>
      </c>
      <c r="AU266" s="1">
        <v>7.0</v>
      </c>
      <c r="AV266" s="1">
        <v>59377.0</v>
      </c>
      <c r="AW266" s="1">
        <v>235.0</v>
      </c>
      <c r="AY266" s="1">
        <v>62275.0</v>
      </c>
    </row>
    <row r="267" ht="15.75" customHeight="1">
      <c r="A267" s="2" t="s">
        <v>533</v>
      </c>
      <c r="B267" s="1">
        <f>IFERROR(__xludf.DUMMYFUNCTION("""COMPUTED_VALUE"""),57595.0)</f>
        <v>57595</v>
      </c>
      <c r="C267" s="1">
        <f>IFERROR(__xludf.DUMMYFUNCTION("""COMPUTED_VALUE"""),880.0)</f>
        <v>880</v>
      </c>
      <c r="D267" s="1" t="s">
        <v>29</v>
      </c>
      <c r="E267" s="1" t="s">
        <v>28</v>
      </c>
      <c r="F267" s="1" t="s">
        <v>29</v>
      </c>
      <c r="G267" s="1" t="s">
        <v>23</v>
      </c>
      <c r="H267" s="1" t="s">
        <v>29</v>
      </c>
      <c r="M267" s="1">
        <v>5.0</v>
      </c>
      <c r="N267" s="1">
        <v>7.0</v>
      </c>
      <c r="O267" s="1">
        <v>5.0</v>
      </c>
      <c r="P267" s="1">
        <v>9.0</v>
      </c>
      <c r="Q267" s="1">
        <v>5.0</v>
      </c>
      <c r="S267" s="1" t="str">
        <f>IFERROR(__xludf.DUMMYFUNCTION("UNIQUE(D267:H267, TRUE)"),"5")</f>
        <v>5</v>
      </c>
      <c r="T267" s="1" t="str">
        <f>IFERROR(__xludf.DUMMYFUNCTION("""COMPUTED_VALUE"""),"7")</f>
        <v>7</v>
      </c>
      <c r="U267" s="1" t="str">
        <f>IFERROR(__xludf.DUMMYFUNCTION("""COMPUTED_VALUE"""),"9")</f>
        <v>9</v>
      </c>
      <c r="Y267" s="1">
        <f t="shared" si="2"/>
        <v>3</v>
      </c>
      <c r="Z267" s="1">
        <f t="shared" ref="Z267:AC267" si="267">IF($Y267&lt;&gt;"",COUNTIF($D267:$H267, "=" &amp; T267),"")</f>
        <v>1</v>
      </c>
      <c r="AA267" s="1">
        <f t="shared" si="267"/>
        <v>1</v>
      </c>
      <c r="AB267" s="1">
        <f t="shared" si="267"/>
        <v>0</v>
      </c>
      <c r="AC267" s="1">
        <f t="shared" si="267"/>
        <v>0</v>
      </c>
      <c r="AE267" s="1">
        <f>IFERROR(__xludf.DUMMYFUNCTION("IFERROR(TRANSPOSE(SORT(TRANSPOSE(FILTER(Y267:AC267, Y267:AC267&lt;&gt;0)),1, FALSE)))"),3.0)</f>
        <v>3</v>
      </c>
      <c r="AF267" s="1">
        <f>IFERROR(__xludf.DUMMYFUNCTION("""COMPUTED_VALUE"""),1.0)</f>
        <v>1</v>
      </c>
      <c r="AG267" s="1">
        <f>IFERROR(__xludf.DUMMYFUNCTION("""COMPUTED_VALUE"""),1.0)</f>
        <v>1</v>
      </c>
      <c r="AK267" s="1">
        <v>266.0</v>
      </c>
      <c r="AL267" s="1">
        <v>2.0</v>
      </c>
      <c r="AM267" s="1">
        <v>1.0</v>
      </c>
      <c r="AN267" s="1">
        <v>1.0</v>
      </c>
      <c r="AO267" s="1">
        <v>1.0</v>
      </c>
      <c r="AP267" s="1"/>
      <c r="AQ267" s="1">
        <v>5.0</v>
      </c>
      <c r="AR267" s="1">
        <v>9.0</v>
      </c>
      <c r="AS267" s="1">
        <v>9.0</v>
      </c>
      <c r="AT267" s="1">
        <v>4.0</v>
      </c>
      <c r="AU267" s="1">
        <v>10.0</v>
      </c>
      <c r="AV267" s="1" t="s">
        <v>392</v>
      </c>
      <c r="AW267" s="1">
        <v>502.0</v>
      </c>
      <c r="AY267" s="1">
        <v>133532.0</v>
      </c>
    </row>
    <row r="268" ht="15.75" customHeight="1">
      <c r="A268" s="2" t="s">
        <v>535</v>
      </c>
      <c r="B268" s="1" t="str">
        <f>IFERROR(__xludf.DUMMYFUNCTION("""COMPUTED_VALUE"""),"KQ7QJ")</f>
        <v>KQ7QJ</v>
      </c>
      <c r="C268" s="1">
        <f>IFERROR(__xludf.DUMMYFUNCTION("""COMPUTED_VALUE"""),123.0)</f>
        <v>123</v>
      </c>
      <c r="D268" s="1" t="s">
        <v>38</v>
      </c>
      <c r="E268" s="1" t="s">
        <v>20</v>
      </c>
      <c r="F268" s="1" t="s">
        <v>28</v>
      </c>
      <c r="G268" s="1" t="s">
        <v>20</v>
      </c>
      <c r="H268" s="1" t="s">
        <v>22</v>
      </c>
      <c r="M268" s="1">
        <v>13.0</v>
      </c>
      <c r="N268" s="1">
        <v>12.0</v>
      </c>
      <c r="O268" s="1">
        <v>7.0</v>
      </c>
      <c r="P268" s="1">
        <v>12.0</v>
      </c>
      <c r="Q268" s="1">
        <v>11.0</v>
      </c>
      <c r="S268" s="1" t="str">
        <f>IFERROR(__xludf.DUMMYFUNCTION("UNIQUE(D268:H268, TRUE)"),"K")</f>
        <v>K</v>
      </c>
      <c r="T268" s="1" t="str">
        <f>IFERROR(__xludf.DUMMYFUNCTION("""COMPUTED_VALUE"""),"Q")</f>
        <v>Q</v>
      </c>
      <c r="U268" s="1" t="str">
        <f>IFERROR(__xludf.DUMMYFUNCTION("""COMPUTED_VALUE"""),"7")</f>
        <v>7</v>
      </c>
      <c r="V268" s="1" t="str">
        <f>IFERROR(__xludf.DUMMYFUNCTION("""COMPUTED_VALUE"""),"J")</f>
        <v>J</v>
      </c>
      <c r="Y268" s="1">
        <f t="shared" si="2"/>
        <v>1</v>
      </c>
      <c r="Z268" s="1">
        <f t="shared" ref="Z268:AC268" si="268">IF($Y268&lt;&gt;"",COUNTIF($D268:$H268, "=" &amp; T268),"")</f>
        <v>2</v>
      </c>
      <c r="AA268" s="1">
        <f t="shared" si="268"/>
        <v>1</v>
      </c>
      <c r="AB268" s="1">
        <f t="shared" si="268"/>
        <v>1</v>
      </c>
      <c r="AC268" s="1">
        <f t="shared" si="268"/>
        <v>0</v>
      </c>
      <c r="AE268" s="1">
        <f>IFERROR(__xludf.DUMMYFUNCTION("IFERROR(TRANSPOSE(SORT(TRANSPOSE(FILTER(Y268:AC268, Y268:AC268&lt;&gt;0)),1, FALSE)))"),2.0)</f>
        <v>2</v>
      </c>
      <c r="AF268" s="1">
        <f>IFERROR(__xludf.DUMMYFUNCTION("""COMPUTED_VALUE"""),1.0)</f>
        <v>1</v>
      </c>
      <c r="AG268" s="1">
        <f>IFERROR(__xludf.DUMMYFUNCTION("""COMPUTED_VALUE"""),1.0)</f>
        <v>1</v>
      </c>
      <c r="AH268" s="1">
        <f>IFERROR(__xludf.DUMMYFUNCTION("""COMPUTED_VALUE"""),1.0)</f>
        <v>1</v>
      </c>
      <c r="AK268" s="1">
        <v>267.0</v>
      </c>
      <c r="AL268" s="1">
        <v>2.0</v>
      </c>
      <c r="AM268" s="1">
        <v>1.0</v>
      </c>
      <c r="AN268" s="1">
        <v>1.0</v>
      </c>
      <c r="AO268" s="1">
        <v>1.0</v>
      </c>
      <c r="AP268" s="1"/>
      <c r="AQ268" s="1">
        <v>5.0</v>
      </c>
      <c r="AR268" s="1">
        <v>10.0</v>
      </c>
      <c r="AS268" s="1">
        <v>14.0</v>
      </c>
      <c r="AT268" s="1">
        <v>10.0</v>
      </c>
      <c r="AU268" s="1">
        <v>2.0</v>
      </c>
      <c r="AV268" s="1" t="s">
        <v>394</v>
      </c>
      <c r="AW268" s="1">
        <v>849.0</v>
      </c>
      <c r="AY268" s="1">
        <v>226683.0</v>
      </c>
    </row>
    <row r="269" ht="15.75" customHeight="1">
      <c r="A269" s="2" t="s">
        <v>537</v>
      </c>
      <c r="B269" s="1" t="str">
        <f>IFERROR(__xludf.DUMMYFUNCTION("""COMPUTED_VALUE"""),"QJJK5")</f>
        <v>QJJK5</v>
      </c>
      <c r="C269" s="1">
        <f>IFERROR(__xludf.DUMMYFUNCTION("""COMPUTED_VALUE"""),665.0)</f>
        <v>665</v>
      </c>
      <c r="D269" s="1" t="s">
        <v>20</v>
      </c>
      <c r="E269" s="1" t="s">
        <v>22</v>
      </c>
      <c r="F269" s="1" t="s">
        <v>22</v>
      </c>
      <c r="G269" s="1" t="s">
        <v>38</v>
      </c>
      <c r="H269" s="1" t="s">
        <v>29</v>
      </c>
      <c r="M269" s="1">
        <v>12.0</v>
      </c>
      <c r="N269" s="1">
        <v>11.0</v>
      </c>
      <c r="O269" s="1">
        <v>11.0</v>
      </c>
      <c r="P269" s="1">
        <v>13.0</v>
      </c>
      <c r="Q269" s="1">
        <v>5.0</v>
      </c>
      <c r="S269" s="1" t="str">
        <f>IFERROR(__xludf.DUMMYFUNCTION("UNIQUE(D269:H269, TRUE)"),"Q")</f>
        <v>Q</v>
      </c>
      <c r="T269" s="1" t="str">
        <f>IFERROR(__xludf.DUMMYFUNCTION("""COMPUTED_VALUE"""),"J")</f>
        <v>J</v>
      </c>
      <c r="U269" s="1" t="str">
        <f>IFERROR(__xludf.DUMMYFUNCTION("""COMPUTED_VALUE"""),"K")</f>
        <v>K</v>
      </c>
      <c r="V269" s="1" t="str">
        <f>IFERROR(__xludf.DUMMYFUNCTION("""COMPUTED_VALUE"""),"5")</f>
        <v>5</v>
      </c>
      <c r="Y269" s="1">
        <f t="shared" si="2"/>
        <v>1</v>
      </c>
      <c r="Z269" s="1">
        <f t="shared" ref="Z269:AC269" si="269">IF($Y269&lt;&gt;"",COUNTIF($D269:$H269, "=" &amp; T269),"")</f>
        <v>2</v>
      </c>
      <c r="AA269" s="1">
        <f t="shared" si="269"/>
        <v>1</v>
      </c>
      <c r="AB269" s="1">
        <f t="shared" si="269"/>
        <v>1</v>
      </c>
      <c r="AC269" s="1">
        <f t="shared" si="269"/>
        <v>0</v>
      </c>
      <c r="AE269" s="1">
        <f>IFERROR(__xludf.DUMMYFUNCTION("IFERROR(TRANSPOSE(SORT(TRANSPOSE(FILTER(Y269:AC269, Y269:AC269&lt;&gt;0)),1, FALSE)))"),2.0)</f>
        <v>2</v>
      </c>
      <c r="AF269" s="1">
        <f>IFERROR(__xludf.DUMMYFUNCTION("""COMPUTED_VALUE"""),1.0)</f>
        <v>1</v>
      </c>
      <c r="AG269" s="1">
        <f>IFERROR(__xludf.DUMMYFUNCTION("""COMPUTED_VALUE"""),1.0)</f>
        <v>1</v>
      </c>
      <c r="AH269" s="1">
        <f>IFERROR(__xludf.DUMMYFUNCTION("""COMPUTED_VALUE"""),1.0)</f>
        <v>1</v>
      </c>
      <c r="AK269" s="1">
        <v>268.0</v>
      </c>
      <c r="AL269" s="1">
        <v>2.0</v>
      </c>
      <c r="AM269" s="1">
        <v>1.0</v>
      </c>
      <c r="AN269" s="1">
        <v>1.0</v>
      </c>
      <c r="AO269" s="1">
        <v>1.0</v>
      </c>
      <c r="AP269" s="1"/>
      <c r="AQ269" s="1">
        <v>5.0</v>
      </c>
      <c r="AR269" s="1">
        <v>11.0</v>
      </c>
      <c r="AS269" s="1">
        <v>5.0</v>
      </c>
      <c r="AT269" s="1">
        <v>2.0</v>
      </c>
      <c r="AU269" s="1">
        <v>13.0</v>
      </c>
      <c r="AV269" s="1" t="s">
        <v>1054</v>
      </c>
      <c r="AW269" s="1">
        <v>531.0</v>
      </c>
      <c r="AY269" s="1">
        <v>142308.0</v>
      </c>
    </row>
    <row r="270" ht="15.75" customHeight="1">
      <c r="A270" s="2" t="s">
        <v>539</v>
      </c>
      <c r="B270" s="1" t="str">
        <f>IFERROR(__xludf.DUMMYFUNCTION("""COMPUTED_VALUE"""),"88AKA")</f>
        <v>88AKA</v>
      </c>
      <c r="C270" s="1">
        <f>IFERROR(__xludf.DUMMYFUNCTION("""COMPUTED_VALUE"""),566.0)</f>
        <v>566</v>
      </c>
      <c r="D270" s="1" t="s">
        <v>30</v>
      </c>
      <c r="E270" s="1" t="s">
        <v>30</v>
      </c>
      <c r="F270" s="1" t="s">
        <v>39</v>
      </c>
      <c r="G270" s="1" t="s">
        <v>38</v>
      </c>
      <c r="H270" s="1" t="s">
        <v>39</v>
      </c>
      <c r="M270" s="1">
        <v>8.0</v>
      </c>
      <c r="N270" s="1">
        <v>8.0</v>
      </c>
      <c r="O270" s="1">
        <v>14.0</v>
      </c>
      <c r="P270" s="1">
        <v>13.0</v>
      </c>
      <c r="Q270" s="1">
        <v>14.0</v>
      </c>
      <c r="S270" s="1" t="str">
        <f>IFERROR(__xludf.DUMMYFUNCTION("UNIQUE(D270:H270, TRUE)"),"8")</f>
        <v>8</v>
      </c>
      <c r="T270" s="1" t="str">
        <f>IFERROR(__xludf.DUMMYFUNCTION("""COMPUTED_VALUE"""),"A")</f>
        <v>A</v>
      </c>
      <c r="U270" s="1" t="str">
        <f>IFERROR(__xludf.DUMMYFUNCTION("""COMPUTED_VALUE"""),"K")</f>
        <v>K</v>
      </c>
      <c r="Y270" s="1">
        <f t="shared" si="2"/>
        <v>2</v>
      </c>
      <c r="Z270" s="1">
        <f t="shared" ref="Z270:AC270" si="270">IF($Y270&lt;&gt;"",COUNTIF($D270:$H270, "=" &amp; T270),"")</f>
        <v>2</v>
      </c>
      <c r="AA270" s="1">
        <f t="shared" si="270"/>
        <v>1</v>
      </c>
      <c r="AB270" s="1">
        <f t="shared" si="270"/>
        <v>0</v>
      </c>
      <c r="AC270" s="1">
        <f t="shared" si="270"/>
        <v>0</v>
      </c>
      <c r="AE270" s="1">
        <f>IFERROR(__xludf.DUMMYFUNCTION("IFERROR(TRANSPOSE(SORT(TRANSPOSE(FILTER(Y270:AC270, Y270:AC270&lt;&gt;0)),1, FALSE)))"),2.0)</f>
        <v>2</v>
      </c>
      <c r="AF270" s="1">
        <f>IFERROR(__xludf.DUMMYFUNCTION("""COMPUTED_VALUE"""),2.0)</f>
        <v>2</v>
      </c>
      <c r="AG270" s="1">
        <f>IFERROR(__xludf.DUMMYFUNCTION("""COMPUTED_VALUE"""),1.0)</f>
        <v>1</v>
      </c>
      <c r="AK270" s="1">
        <v>269.0</v>
      </c>
      <c r="AL270" s="1">
        <v>2.0</v>
      </c>
      <c r="AM270" s="1">
        <v>1.0</v>
      </c>
      <c r="AN270" s="1">
        <v>1.0</v>
      </c>
      <c r="AO270" s="1">
        <v>1.0</v>
      </c>
      <c r="AP270" s="1"/>
      <c r="AQ270" s="1">
        <v>5.0</v>
      </c>
      <c r="AR270" s="1">
        <v>11.0</v>
      </c>
      <c r="AS270" s="1">
        <v>6.0</v>
      </c>
      <c r="AT270" s="1">
        <v>10.0</v>
      </c>
      <c r="AU270" s="1">
        <v>5.0</v>
      </c>
      <c r="AV270" s="1" t="s">
        <v>1056</v>
      </c>
      <c r="AW270" s="1">
        <v>136.0</v>
      </c>
      <c r="AY270" s="1">
        <v>36584.0</v>
      </c>
    </row>
    <row r="271" ht="15.75" customHeight="1">
      <c r="A271" s="2" t="s">
        <v>541</v>
      </c>
      <c r="B271" s="1" t="str">
        <f>IFERROR(__xludf.DUMMYFUNCTION("""COMPUTED_VALUE"""),"73Q67")</f>
        <v>73Q67</v>
      </c>
      <c r="C271" s="1">
        <f>IFERROR(__xludf.DUMMYFUNCTION("""COMPUTED_VALUE"""),265.0)</f>
        <v>265</v>
      </c>
      <c r="D271" s="1" t="s">
        <v>28</v>
      </c>
      <c r="E271" s="1" t="s">
        <v>31</v>
      </c>
      <c r="F271" s="1" t="s">
        <v>20</v>
      </c>
      <c r="G271" s="1" t="s">
        <v>40</v>
      </c>
      <c r="H271" s="1" t="s">
        <v>28</v>
      </c>
      <c r="M271" s="1">
        <v>7.0</v>
      </c>
      <c r="N271" s="1">
        <v>3.0</v>
      </c>
      <c r="O271" s="1">
        <v>12.0</v>
      </c>
      <c r="P271" s="1">
        <v>6.0</v>
      </c>
      <c r="Q271" s="1">
        <v>7.0</v>
      </c>
      <c r="S271" s="1" t="str">
        <f>IFERROR(__xludf.DUMMYFUNCTION("UNIQUE(D271:H271, TRUE)"),"7")</f>
        <v>7</v>
      </c>
      <c r="T271" s="1" t="str">
        <f>IFERROR(__xludf.DUMMYFUNCTION("""COMPUTED_VALUE"""),"3")</f>
        <v>3</v>
      </c>
      <c r="U271" s="1" t="str">
        <f>IFERROR(__xludf.DUMMYFUNCTION("""COMPUTED_VALUE"""),"Q")</f>
        <v>Q</v>
      </c>
      <c r="V271" s="1" t="str">
        <f>IFERROR(__xludf.DUMMYFUNCTION("""COMPUTED_VALUE"""),"6")</f>
        <v>6</v>
      </c>
      <c r="Y271" s="1">
        <f t="shared" si="2"/>
        <v>2</v>
      </c>
      <c r="Z271" s="1">
        <f t="shared" ref="Z271:AC271" si="271">IF($Y271&lt;&gt;"",COUNTIF($D271:$H271, "=" &amp; T271),"")</f>
        <v>1</v>
      </c>
      <c r="AA271" s="1">
        <f t="shared" si="271"/>
        <v>1</v>
      </c>
      <c r="AB271" s="1">
        <f t="shared" si="271"/>
        <v>1</v>
      </c>
      <c r="AC271" s="1">
        <f t="shared" si="271"/>
        <v>0</v>
      </c>
      <c r="AE271" s="1">
        <f>IFERROR(__xludf.DUMMYFUNCTION("IFERROR(TRANSPOSE(SORT(TRANSPOSE(FILTER(Y271:AC271, Y271:AC271&lt;&gt;0)),1, FALSE)))"),2.0)</f>
        <v>2</v>
      </c>
      <c r="AF271" s="1">
        <f>IFERROR(__xludf.DUMMYFUNCTION("""COMPUTED_VALUE"""),1.0)</f>
        <v>1</v>
      </c>
      <c r="AG271" s="1">
        <f>IFERROR(__xludf.DUMMYFUNCTION("""COMPUTED_VALUE"""),1.0)</f>
        <v>1</v>
      </c>
      <c r="AH271" s="1">
        <f>IFERROR(__xludf.DUMMYFUNCTION("""COMPUTED_VALUE"""),1.0)</f>
        <v>1</v>
      </c>
      <c r="AK271" s="1">
        <v>270.0</v>
      </c>
      <c r="AL271" s="1">
        <v>2.0</v>
      </c>
      <c r="AM271" s="1">
        <v>1.0</v>
      </c>
      <c r="AN271" s="1">
        <v>1.0</v>
      </c>
      <c r="AO271" s="1">
        <v>1.0</v>
      </c>
      <c r="AP271" s="1"/>
      <c r="AQ271" s="1">
        <v>5.0</v>
      </c>
      <c r="AR271" s="1">
        <v>11.0</v>
      </c>
      <c r="AS271" s="1">
        <v>14.0</v>
      </c>
      <c r="AT271" s="1">
        <v>5.0</v>
      </c>
      <c r="AU271" s="1">
        <v>9.0</v>
      </c>
      <c r="AV271" s="1" t="s">
        <v>1058</v>
      </c>
      <c r="AW271" s="1">
        <v>392.0</v>
      </c>
      <c r="AY271" s="1">
        <v>105840.0</v>
      </c>
    </row>
    <row r="272" ht="15.75" customHeight="1">
      <c r="A272" s="2" t="s">
        <v>543</v>
      </c>
      <c r="B272" s="1" t="str">
        <f>IFERROR(__xludf.DUMMYFUNCTION("""COMPUTED_VALUE"""),"7673T")</f>
        <v>7673T</v>
      </c>
      <c r="C272" s="1">
        <f>IFERROR(__xludf.DUMMYFUNCTION("""COMPUTED_VALUE"""),904.0)</f>
        <v>904</v>
      </c>
      <c r="D272" s="1" t="s">
        <v>28</v>
      </c>
      <c r="E272" s="1" t="s">
        <v>40</v>
      </c>
      <c r="F272" s="1" t="s">
        <v>28</v>
      </c>
      <c r="G272" s="1" t="s">
        <v>31</v>
      </c>
      <c r="H272" s="1" t="s">
        <v>45</v>
      </c>
      <c r="M272" s="1">
        <v>7.0</v>
      </c>
      <c r="N272" s="1">
        <v>6.0</v>
      </c>
      <c r="O272" s="1">
        <v>7.0</v>
      </c>
      <c r="P272" s="1">
        <v>3.0</v>
      </c>
      <c r="Q272" s="1">
        <v>10.0</v>
      </c>
      <c r="S272" s="1" t="str">
        <f>IFERROR(__xludf.DUMMYFUNCTION("UNIQUE(D272:H272, TRUE)"),"7")</f>
        <v>7</v>
      </c>
      <c r="T272" s="1" t="str">
        <f>IFERROR(__xludf.DUMMYFUNCTION("""COMPUTED_VALUE"""),"6")</f>
        <v>6</v>
      </c>
      <c r="U272" s="1" t="str">
        <f>IFERROR(__xludf.DUMMYFUNCTION("""COMPUTED_VALUE"""),"3")</f>
        <v>3</v>
      </c>
      <c r="V272" s="1" t="str">
        <f>IFERROR(__xludf.DUMMYFUNCTION("""COMPUTED_VALUE"""),"T")</f>
        <v>T</v>
      </c>
      <c r="Y272" s="1">
        <f t="shared" si="2"/>
        <v>2</v>
      </c>
      <c r="Z272" s="1">
        <f t="shared" ref="Z272:AC272" si="272">IF($Y272&lt;&gt;"",COUNTIF($D272:$H272, "=" &amp; T272),"")</f>
        <v>1</v>
      </c>
      <c r="AA272" s="1">
        <f t="shared" si="272"/>
        <v>1</v>
      </c>
      <c r="AB272" s="1">
        <f t="shared" si="272"/>
        <v>1</v>
      </c>
      <c r="AC272" s="1">
        <f t="shared" si="272"/>
        <v>0</v>
      </c>
      <c r="AE272" s="1">
        <f>IFERROR(__xludf.DUMMYFUNCTION("IFERROR(TRANSPOSE(SORT(TRANSPOSE(FILTER(Y272:AC272, Y272:AC272&lt;&gt;0)),1, FALSE)))"),2.0)</f>
        <v>2</v>
      </c>
      <c r="AF272" s="1">
        <f>IFERROR(__xludf.DUMMYFUNCTION("""COMPUTED_VALUE"""),1.0)</f>
        <v>1</v>
      </c>
      <c r="AG272" s="1">
        <f>IFERROR(__xludf.DUMMYFUNCTION("""COMPUTED_VALUE"""),1.0)</f>
        <v>1</v>
      </c>
      <c r="AH272" s="1">
        <f>IFERROR(__xludf.DUMMYFUNCTION("""COMPUTED_VALUE"""),1.0)</f>
        <v>1</v>
      </c>
      <c r="AK272" s="1">
        <v>271.0</v>
      </c>
      <c r="AL272" s="1">
        <v>2.0</v>
      </c>
      <c r="AM272" s="1">
        <v>1.0</v>
      </c>
      <c r="AN272" s="1">
        <v>1.0</v>
      </c>
      <c r="AO272" s="1">
        <v>1.0</v>
      </c>
      <c r="AP272" s="1"/>
      <c r="AQ272" s="1">
        <v>5.0</v>
      </c>
      <c r="AR272" s="1">
        <v>12.0</v>
      </c>
      <c r="AS272" s="1">
        <v>13.0</v>
      </c>
      <c r="AT272" s="1">
        <v>12.0</v>
      </c>
      <c r="AU272" s="1">
        <v>11.0</v>
      </c>
      <c r="AV272" s="1" t="s">
        <v>1083</v>
      </c>
      <c r="AW272" s="1">
        <v>224.0</v>
      </c>
      <c r="AY272" s="1">
        <v>60704.0</v>
      </c>
    </row>
    <row r="273" ht="15.75" customHeight="1">
      <c r="A273" s="2" t="s">
        <v>545</v>
      </c>
      <c r="B273" s="1" t="str">
        <f>IFERROR(__xludf.DUMMYFUNCTION("""COMPUTED_VALUE"""),"Q7Q2A")</f>
        <v>Q7Q2A</v>
      </c>
      <c r="C273" s="1">
        <f>IFERROR(__xludf.DUMMYFUNCTION("""COMPUTED_VALUE"""),937.0)</f>
        <v>937</v>
      </c>
      <c r="D273" s="1" t="s">
        <v>20</v>
      </c>
      <c r="E273" s="1" t="s">
        <v>28</v>
      </c>
      <c r="F273" s="1" t="s">
        <v>20</v>
      </c>
      <c r="G273" s="1" t="s">
        <v>24</v>
      </c>
      <c r="H273" s="1" t="s">
        <v>39</v>
      </c>
      <c r="M273" s="1">
        <v>12.0</v>
      </c>
      <c r="N273" s="1">
        <v>7.0</v>
      </c>
      <c r="O273" s="1">
        <v>12.0</v>
      </c>
      <c r="P273" s="1">
        <v>2.0</v>
      </c>
      <c r="Q273" s="1">
        <v>14.0</v>
      </c>
      <c r="S273" s="1" t="str">
        <f>IFERROR(__xludf.DUMMYFUNCTION("UNIQUE(D273:H273, TRUE)"),"Q")</f>
        <v>Q</v>
      </c>
      <c r="T273" s="1" t="str">
        <f>IFERROR(__xludf.DUMMYFUNCTION("""COMPUTED_VALUE"""),"7")</f>
        <v>7</v>
      </c>
      <c r="U273" s="1" t="str">
        <f>IFERROR(__xludf.DUMMYFUNCTION("""COMPUTED_VALUE"""),"2")</f>
        <v>2</v>
      </c>
      <c r="V273" s="1" t="str">
        <f>IFERROR(__xludf.DUMMYFUNCTION("""COMPUTED_VALUE"""),"A")</f>
        <v>A</v>
      </c>
      <c r="Y273" s="1">
        <f t="shared" si="2"/>
        <v>2</v>
      </c>
      <c r="Z273" s="1">
        <f t="shared" ref="Z273:AC273" si="273">IF($Y273&lt;&gt;"",COUNTIF($D273:$H273, "=" &amp; T273),"")</f>
        <v>1</v>
      </c>
      <c r="AA273" s="1">
        <f t="shared" si="273"/>
        <v>1</v>
      </c>
      <c r="AB273" s="1">
        <f t="shared" si="273"/>
        <v>1</v>
      </c>
      <c r="AC273" s="1">
        <f t="shared" si="273"/>
        <v>0</v>
      </c>
      <c r="AE273" s="1">
        <f>IFERROR(__xludf.DUMMYFUNCTION("IFERROR(TRANSPOSE(SORT(TRANSPOSE(FILTER(Y273:AC273, Y273:AC273&lt;&gt;0)),1, FALSE)))"),2.0)</f>
        <v>2</v>
      </c>
      <c r="AF273" s="1">
        <f>IFERROR(__xludf.DUMMYFUNCTION("""COMPUTED_VALUE"""),1.0)</f>
        <v>1</v>
      </c>
      <c r="AG273" s="1">
        <f>IFERROR(__xludf.DUMMYFUNCTION("""COMPUTED_VALUE"""),1.0)</f>
        <v>1</v>
      </c>
      <c r="AH273" s="1">
        <f>IFERROR(__xludf.DUMMYFUNCTION("""COMPUTED_VALUE"""),1.0)</f>
        <v>1</v>
      </c>
      <c r="AK273" s="1">
        <v>272.0</v>
      </c>
      <c r="AL273" s="1">
        <v>2.0</v>
      </c>
      <c r="AM273" s="1">
        <v>1.0</v>
      </c>
      <c r="AN273" s="1">
        <v>1.0</v>
      </c>
      <c r="AO273" s="1">
        <v>1.0</v>
      </c>
      <c r="AP273" s="1"/>
      <c r="AQ273" s="1">
        <v>5.0</v>
      </c>
      <c r="AR273" s="1">
        <v>14.0</v>
      </c>
      <c r="AS273" s="1">
        <v>5.0</v>
      </c>
      <c r="AT273" s="1">
        <v>11.0</v>
      </c>
      <c r="AU273" s="1">
        <v>8.0</v>
      </c>
      <c r="AV273" s="1" t="s">
        <v>1087</v>
      </c>
      <c r="AW273" s="1">
        <v>733.0</v>
      </c>
      <c r="AY273" s="1">
        <v>199376.0</v>
      </c>
    </row>
    <row r="274" ht="15.75" customHeight="1">
      <c r="A274" s="2" t="s">
        <v>547</v>
      </c>
      <c r="B274" s="1" t="str">
        <f>IFERROR(__xludf.DUMMYFUNCTION("""COMPUTED_VALUE"""),"9223Q")</f>
        <v>9223Q</v>
      </c>
      <c r="C274" s="1">
        <f>IFERROR(__xludf.DUMMYFUNCTION("""COMPUTED_VALUE"""),991.0)</f>
        <v>991</v>
      </c>
      <c r="D274" s="1" t="s">
        <v>23</v>
      </c>
      <c r="E274" s="1" t="s">
        <v>24</v>
      </c>
      <c r="F274" s="1" t="s">
        <v>24</v>
      </c>
      <c r="G274" s="1" t="s">
        <v>31</v>
      </c>
      <c r="H274" s="1" t="s">
        <v>20</v>
      </c>
      <c r="M274" s="1">
        <v>9.0</v>
      </c>
      <c r="N274" s="1">
        <v>2.0</v>
      </c>
      <c r="O274" s="1">
        <v>2.0</v>
      </c>
      <c r="P274" s="1">
        <v>3.0</v>
      </c>
      <c r="Q274" s="1">
        <v>12.0</v>
      </c>
      <c r="S274" s="1" t="str">
        <f>IFERROR(__xludf.DUMMYFUNCTION("UNIQUE(D274:H274, TRUE)"),"9")</f>
        <v>9</v>
      </c>
      <c r="T274" s="1" t="str">
        <f>IFERROR(__xludf.DUMMYFUNCTION("""COMPUTED_VALUE"""),"2")</f>
        <v>2</v>
      </c>
      <c r="U274" s="1" t="str">
        <f>IFERROR(__xludf.DUMMYFUNCTION("""COMPUTED_VALUE"""),"3")</f>
        <v>3</v>
      </c>
      <c r="V274" s="1" t="str">
        <f>IFERROR(__xludf.DUMMYFUNCTION("""COMPUTED_VALUE"""),"Q")</f>
        <v>Q</v>
      </c>
      <c r="Y274" s="1">
        <f t="shared" si="2"/>
        <v>1</v>
      </c>
      <c r="Z274" s="1">
        <f t="shared" ref="Z274:AC274" si="274">IF($Y274&lt;&gt;"",COUNTIF($D274:$H274, "=" &amp; T274),"")</f>
        <v>2</v>
      </c>
      <c r="AA274" s="1">
        <f t="shared" si="274"/>
        <v>1</v>
      </c>
      <c r="AB274" s="1">
        <f t="shared" si="274"/>
        <v>1</v>
      </c>
      <c r="AC274" s="1">
        <f t="shared" si="274"/>
        <v>0</v>
      </c>
      <c r="AE274" s="1">
        <f>IFERROR(__xludf.DUMMYFUNCTION("IFERROR(TRANSPOSE(SORT(TRANSPOSE(FILTER(Y274:AC274, Y274:AC274&lt;&gt;0)),1, FALSE)))"),2.0)</f>
        <v>2</v>
      </c>
      <c r="AF274" s="1">
        <f>IFERROR(__xludf.DUMMYFUNCTION("""COMPUTED_VALUE"""),1.0)</f>
        <v>1</v>
      </c>
      <c r="AG274" s="1">
        <f>IFERROR(__xludf.DUMMYFUNCTION("""COMPUTED_VALUE"""),1.0)</f>
        <v>1</v>
      </c>
      <c r="AH274" s="1">
        <f>IFERROR(__xludf.DUMMYFUNCTION("""COMPUTED_VALUE"""),1.0)</f>
        <v>1</v>
      </c>
      <c r="AK274" s="1">
        <v>273.0</v>
      </c>
      <c r="AL274" s="1">
        <v>2.0</v>
      </c>
      <c r="AM274" s="1">
        <v>1.0</v>
      </c>
      <c r="AN274" s="1">
        <v>1.0</v>
      </c>
      <c r="AO274" s="1">
        <v>1.0</v>
      </c>
      <c r="AP274" s="1"/>
      <c r="AQ274" s="1">
        <v>5.0</v>
      </c>
      <c r="AR274" s="1">
        <v>14.0</v>
      </c>
      <c r="AS274" s="1">
        <v>12.0</v>
      </c>
      <c r="AT274" s="1">
        <v>5.0</v>
      </c>
      <c r="AU274" s="1">
        <v>11.0</v>
      </c>
      <c r="AV274" s="1" t="s">
        <v>1089</v>
      </c>
      <c r="AW274" s="1">
        <v>153.0</v>
      </c>
      <c r="AY274" s="1">
        <v>41769.0</v>
      </c>
    </row>
    <row r="275" ht="15.75" customHeight="1">
      <c r="A275" s="2" t="s">
        <v>549</v>
      </c>
      <c r="B275" s="1" t="str">
        <f>IFERROR(__xludf.DUMMYFUNCTION("""COMPUTED_VALUE"""),"T45A7")</f>
        <v>T45A7</v>
      </c>
      <c r="C275" s="1">
        <f>IFERROR(__xludf.DUMMYFUNCTION("""COMPUTED_VALUE"""),386.0)</f>
        <v>386</v>
      </c>
      <c r="D275" s="1" t="s">
        <v>45</v>
      </c>
      <c r="E275" s="1" t="s">
        <v>21</v>
      </c>
      <c r="F275" s="1" t="s">
        <v>29</v>
      </c>
      <c r="G275" s="1" t="s">
        <v>39</v>
      </c>
      <c r="H275" s="1" t="s">
        <v>28</v>
      </c>
      <c r="M275" s="1">
        <v>10.0</v>
      </c>
      <c r="N275" s="1">
        <v>4.0</v>
      </c>
      <c r="O275" s="1">
        <v>5.0</v>
      </c>
      <c r="P275" s="1">
        <v>14.0</v>
      </c>
      <c r="Q275" s="1">
        <v>7.0</v>
      </c>
      <c r="S275" s="1" t="str">
        <f>IFERROR(__xludf.DUMMYFUNCTION("UNIQUE(D275:H275, TRUE)"),"T")</f>
        <v>T</v>
      </c>
      <c r="T275" s="1" t="str">
        <f>IFERROR(__xludf.DUMMYFUNCTION("""COMPUTED_VALUE"""),"4")</f>
        <v>4</v>
      </c>
      <c r="U275" s="1" t="str">
        <f>IFERROR(__xludf.DUMMYFUNCTION("""COMPUTED_VALUE"""),"5")</f>
        <v>5</v>
      </c>
      <c r="V275" s="1" t="str">
        <f>IFERROR(__xludf.DUMMYFUNCTION("""COMPUTED_VALUE"""),"A")</f>
        <v>A</v>
      </c>
      <c r="W275" s="1" t="str">
        <f>IFERROR(__xludf.DUMMYFUNCTION("""COMPUTED_VALUE"""),"7")</f>
        <v>7</v>
      </c>
      <c r="Y275" s="1">
        <f t="shared" si="2"/>
        <v>1</v>
      </c>
      <c r="Z275" s="1">
        <f t="shared" ref="Z275:AC275" si="275">IF($Y275&lt;&gt;"",COUNTIF($D275:$H275, "=" &amp; T275),"")</f>
        <v>1</v>
      </c>
      <c r="AA275" s="1">
        <f t="shared" si="275"/>
        <v>1</v>
      </c>
      <c r="AB275" s="1">
        <f t="shared" si="275"/>
        <v>1</v>
      </c>
      <c r="AC275" s="1">
        <f t="shared" si="275"/>
        <v>1</v>
      </c>
      <c r="AE275" s="1">
        <f>IFERROR(__xludf.DUMMYFUNCTION("IFERROR(TRANSPOSE(SORT(TRANSPOSE(FILTER(Y275:AC275, Y275:AC275&lt;&gt;0)),1, FALSE)))"),1.0)</f>
        <v>1</v>
      </c>
      <c r="AF275" s="1">
        <f>IFERROR(__xludf.DUMMYFUNCTION("""COMPUTED_VALUE"""),1.0)</f>
        <v>1</v>
      </c>
      <c r="AG275" s="1">
        <f>IFERROR(__xludf.DUMMYFUNCTION("""COMPUTED_VALUE"""),1.0)</f>
        <v>1</v>
      </c>
      <c r="AH275" s="1">
        <f>IFERROR(__xludf.DUMMYFUNCTION("""COMPUTED_VALUE"""),1.0)</f>
        <v>1</v>
      </c>
      <c r="AI275" s="1">
        <f>IFERROR(__xludf.DUMMYFUNCTION("""COMPUTED_VALUE"""),1.0)</f>
        <v>1</v>
      </c>
      <c r="AK275" s="1">
        <v>274.0</v>
      </c>
      <c r="AL275" s="1">
        <v>2.0</v>
      </c>
      <c r="AM275" s="1">
        <v>1.0</v>
      </c>
      <c r="AN275" s="1">
        <v>1.0</v>
      </c>
      <c r="AO275" s="1">
        <v>1.0</v>
      </c>
      <c r="AP275" s="1"/>
      <c r="AQ275" s="1">
        <v>6.0</v>
      </c>
      <c r="AR275" s="1">
        <v>2.0</v>
      </c>
      <c r="AS275" s="1">
        <v>14.0</v>
      </c>
      <c r="AT275" s="1">
        <v>6.0</v>
      </c>
      <c r="AU275" s="1">
        <v>4.0</v>
      </c>
      <c r="AV275" s="1" t="s">
        <v>402</v>
      </c>
      <c r="AW275" s="1">
        <v>416.0</v>
      </c>
      <c r="AY275" s="1">
        <v>113984.0</v>
      </c>
    </row>
    <row r="276" ht="15.75" customHeight="1">
      <c r="A276" s="2" t="s">
        <v>551</v>
      </c>
      <c r="B276" s="1" t="str">
        <f>IFERROR(__xludf.DUMMYFUNCTION("""COMPUTED_VALUE"""),"96J6A")</f>
        <v>96J6A</v>
      </c>
      <c r="C276" s="1">
        <f>IFERROR(__xludf.DUMMYFUNCTION("""COMPUTED_VALUE"""),220.0)</f>
        <v>220</v>
      </c>
      <c r="D276" s="1" t="s">
        <v>23</v>
      </c>
      <c r="E276" s="1" t="s">
        <v>40</v>
      </c>
      <c r="F276" s="1" t="s">
        <v>22</v>
      </c>
      <c r="G276" s="1" t="s">
        <v>40</v>
      </c>
      <c r="H276" s="1" t="s">
        <v>39</v>
      </c>
      <c r="M276" s="1">
        <v>9.0</v>
      </c>
      <c r="N276" s="1">
        <v>6.0</v>
      </c>
      <c r="O276" s="1">
        <v>11.0</v>
      </c>
      <c r="P276" s="1">
        <v>6.0</v>
      </c>
      <c r="Q276" s="1">
        <v>14.0</v>
      </c>
      <c r="S276" s="1" t="str">
        <f>IFERROR(__xludf.DUMMYFUNCTION("UNIQUE(D276:H276, TRUE)"),"9")</f>
        <v>9</v>
      </c>
      <c r="T276" s="1" t="str">
        <f>IFERROR(__xludf.DUMMYFUNCTION("""COMPUTED_VALUE"""),"6")</f>
        <v>6</v>
      </c>
      <c r="U276" s="1" t="str">
        <f>IFERROR(__xludf.DUMMYFUNCTION("""COMPUTED_VALUE"""),"J")</f>
        <v>J</v>
      </c>
      <c r="V276" s="1" t="str">
        <f>IFERROR(__xludf.DUMMYFUNCTION("""COMPUTED_VALUE"""),"A")</f>
        <v>A</v>
      </c>
      <c r="Y276" s="1">
        <f t="shared" si="2"/>
        <v>1</v>
      </c>
      <c r="Z276" s="1">
        <f t="shared" ref="Z276:AC276" si="276">IF($Y276&lt;&gt;"",COUNTIF($D276:$H276, "=" &amp; T276),"")</f>
        <v>2</v>
      </c>
      <c r="AA276" s="1">
        <f t="shared" si="276"/>
        <v>1</v>
      </c>
      <c r="AB276" s="1">
        <f t="shared" si="276"/>
        <v>1</v>
      </c>
      <c r="AC276" s="1">
        <f t="shared" si="276"/>
        <v>0</v>
      </c>
      <c r="AE276" s="1">
        <f>IFERROR(__xludf.DUMMYFUNCTION("IFERROR(TRANSPOSE(SORT(TRANSPOSE(FILTER(Y276:AC276, Y276:AC276&lt;&gt;0)),1, FALSE)))"),2.0)</f>
        <v>2</v>
      </c>
      <c r="AF276" s="1">
        <f>IFERROR(__xludf.DUMMYFUNCTION("""COMPUTED_VALUE"""),1.0)</f>
        <v>1</v>
      </c>
      <c r="AG276" s="1">
        <f>IFERROR(__xludf.DUMMYFUNCTION("""COMPUTED_VALUE"""),1.0)</f>
        <v>1</v>
      </c>
      <c r="AH276" s="1">
        <f>IFERROR(__xludf.DUMMYFUNCTION("""COMPUTED_VALUE"""),1.0)</f>
        <v>1</v>
      </c>
      <c r="AK276" s="1">
        <v>275.0</v>
      </c>
      <c r="AL276" s="1">
        <v>2.0</v>
      </c>
      <c r="AM276" s="1">
        <v>1.0</v>
      </c>
      <c r="AN276" s="1">
        <v>1.0</v>
      </c>
      <c r="AO276" s="1">
        <v>1.0</v>
      </c>
      <c r="AP276" s="1"/>
      <c r="AQ276" s="1">
        <v>6.0</v>
      </c>
      <c r="AR276" s="1">
        <v>3.0</v>
      </c>
      <c r="AS276" s="1">
        <v>2.0</v>
      </c>
      <c r="AT276" s="1">
        <v>2.0</v>
      </c>
      <c r="AU276" s="1">
        <v>13.0</v>
      </c>
      <c r="AV276" s="1" t="s">
        <v>404</v>
      </c>
      <c r="AW276" s="1">
        <v>186.0</v>
      </c>
      <c r="AY276" s="1">
        <v>51150.0</v>
      </c>
    </row>
    <row r="277" ht="15.75" customHeight="1">
      <c r="A277" s="2" t="s">
        <v>553</v>
      </c>
      <c r="B277" s="1" t="str">
        <f>IFERROR(__xludf.DUMMYFUNCTION("""COMPUTED_VALUE"""),"QK748")</f>
        <v>QK748</v>
      </c>
      <c r="C277" s="1">
        <f>IFERROR(__xludf.DUMMYFUNCTION("""COMPUTED_VALUE"""),859.0)</f>
        <v>859</v>
      </c>
      <c r="D277" s="1" t="s">
        <v>20</v>
      </c>
      <c r="E277" s="1" t="s">
        <v>38</v>
      </c>
      <c r="F277" s="1" t="s">
        <v>28</v>
      </c>
      <c r="G277" s="1" t="s">
        <v>21</v>
      </c>
      <c r="H277" s="1" t="s">
        <v>30</v>
      </c>
      <c r="M277" s="1">
        <v>12.0</v>
      </c>
      <c r="N277" s="1">
        <v>13.0</v>
      </c>
      <c r="O277" s="1">
        <v>7.0</v>
      </c>
      <c r="P277" s="1">
        <v>4.0</v>
      </c>
      <c r="Q277" s="1">
        <v>8.0</v>
      </c>
      <c r="S277" s="1" t="str">
        <f>IFERROR(__xludf.DUMMYFUNCTION("UNIQUE(D277:H277, TRUE)"),"Q")</f>
        <v>Q</v>
      </c>
      <c r="T277" s="1" t="str">
        <f>IFERROR(__xludf.DUMMYFUNCTION("""COMPUTED_VALUE"""),"K")</f>
        <v>K</v>
      </c>
      <c r="U277" s="1" t="str">
        <f>IFERROR(__xludf.DUMMYFUNCTION("""COMPUTED_VALUE"""),"7")</f>
        <v>7</v>
      </c>
      <c r="V277" s="1" t="str">
        <f>IFERROR(__xludf.DUMMYFUNCTION("""COMPUTED_VALUE"""),"4")</f>
        <v>4</v>
      </c>
      <c r="W277" s="1" t="str">
        <f>IFERROR(__xludf.DUMMYFUNCTION("""COMPUTED_VALUE"""),"8")</f>
        <v>8</v>
      </c>
      <c r="Y277" s="1">
        <f t="shared" si="2"/>
        <v>1</v>
      </c>
      <c r="Z277" s="1">
        <f t="shared" ref="Z277:AC277" si="277">IF($Y277&lt;&gt;"",COUNTIF($D277:$H277, "=" &amp; T277),"")</f>
        <v>1</v>
      </c>
      <c r="AA277" s="1">
        <f t="shared" si="277"/>
        <v>1</v>
      </c>
      <c r="AB277" s="1">
        <f t="shared" si="277"/>
        <v>1</v>
      </c>
      <c r="AC277" s="1">
        <f t="shared" si="277"/>
        <v>1</v>
      </c>
      <c r="AE277" s="1">
        <f>IFERROR(__xludf.DUMMYFUNCTION("IFERROR(TRANSPOSE(SORT(TRANSPOSE(FILTER(Y277:AC277, Y277:AC277&lt;&gt;0)),1, FALSE)))"),1.0)</f>
        <v>1</v>
      </c>
      <c r="AF277" s="1">
        <f>IFERROR(__xludf.DUMMYFUNCTION("""COMPUTED_VALUE"""),1.0)</f>
        <v>1</v>
      </c>
      <c r="AG277" s="1">
        <f>IFERROR(__xludf.DUMMYFUNCTION("""COMPUTED_VALUE"""),1.0)</f>
        <v>1</v>
      </c>
      <c r="AH277" s="1">
        <f>IFERROR(__xludf.DUMMYFUNCTION("""COMPUTED_VALUE"""),1.0)</f>
        <v>1</v>
      </c>
      <c r="AI277" s="1">
        <f>IFERROR(__xludf.DUMMYFUNCTION("""COMPUTED_VALUE"""),1.0)</f>
        <v>1</v>
      </c>
      <c r="AK277" s="1">
        <v>276.0</v>
      </c>
      <c r="AL277" s="1">
        <v>2.0</v>
      </c>
      <c r="AM277" s="1">
        <v>1.0</v>
      </c>
      <c r="AN277" s="1">
        <v>1.0</v>
      </c>
      <c r="AO277" s="1">
        <v>1.0</v>
      </c>
      <c r="AP277" s="1"/>
      <c r="AQ277" s="1">
        <v>6.0</v>
      </c>
      <c r="AR277" s="1">
        <v>3.0</v>
      </c>
      <c r="AS277" s="1">
        <v>8.0</v>
      </c>
      <c r="AT277" s="1">
        <v>3.0</v>
      </c>
      <c r="AU277" s="1">
        <v>4.0</v>
      </c>
      <c r="AV277" s="1">
        <v>63834.0</v>
      </c>
      <c r="AW277" s="1">
        <v>369.0</v>
      </c>
      <c r="AY277" s="1">
        <v>101844.0</v>
      </c>
    </row>
    <row r="278" ht="15.75" customHeight="1">
      <c r="A278" s="2" t="s">
        <v>555</v>
      </c>
      <c r="B278" s="1" t="str">
        <f>IFERROR(__xludf.DUMMYFUNCTION("""COMPUTED_VALUE"""),"QQAQ8")</f>
        <v>QQAQ8</v>
      </c>
      <c r="C278" s="1">
        <f>IFERROR(__xludf.DUMMYFUNCTION("""COMPUTED_VALUE"""),172.0)</f>
        <v>172</v>
      </c>
      <c r="D278" s="1" t="s">
        <v>20</v>
      </c>
      <c r="E278" s="1" t="s">
        <v>20</v>
      </c>
      <c r="F278" s="1" t="s">
        <v>39</v>
      </c>
      <c r="G278" s="1" t="s">
        <v>20</v>
      </c>
      <c r="H278" s="1" t="s">
        <v>30</v>
      </c>
      <c r="M278" s="1">
        <v>12.0</v>
      </c>
      <c r="N278" s="1">
        <v>12.0</v>
      </c>
      <c r="O278" s="1">
        <v>14.0</v>
      </c>
      <c r="P278" s="1">
        <v>12.0</v>
      </c>
      <c r="Q278" s="1">
        <v>8.0</v>
      </c>
      <c r="S278" s="1" t="str">
        <f>IFERROR(__xludf.DUMMYFUNCTION("UNIQUE(D278:H278, TRUE)"),"Q")</f>
        <v>Q</v>
      </c>
      <c r="T278" s="1" t="str">
        <f>IFERROR(__xludf.DUMMYFUNCTION("""COMPUTED_VALUE"""),"A")</f>
        <v>A</v>
      </c>
      <c r="U278" s="1" t="str">
        <f>IFERROR(__xludf.DUMMYFUNCTION("""COMPUTED_VALUE"""),"8")</f>
        <v>8</v>
      </c>
      <c r="Y278" s="1">
        <f t="shared" si="2"/>
        <v>3</v>
      </c>
      <c r="Z278" s="1">
        <f t="shared" ref="Z278:AC278" si="278">IF($Y278&lt;&gt;"",COUNTIF($D278:$H278, "=" &amp; T278),"")</f>
        <v>1</v>
      </c>
      <c r="AA278" s="1">
        <f t="shared" si="278"/>
        <v>1</v>
      </c>
      <c r="AB278" s="1">
        <f t="shared" si="278"/>
        <v>0</v>
      </c>
      <c r="AC278" s="1">
        <f t="shared" si="278"/>
        <v>0</v>
      </c>
      <c r="AE278" s="1">
        <f>IFERROR(__xludf.DUMMYFUNCTION("IFERROR(TRANSPOSE(SORT(TRANSPOSE(FILTER(Y278:AC278, Y278:AC278&lt;&gt;0)),1, FALSE)))"),3.0)</f>
        <v>3</v>
      </c>
      <c r="AF278" s="1">
        <f>IFERROR(__xludf.DUMMYFUNCTION("""COMPUTED_VALUE"""),1.0)</f>
        <v>1</v>
      </c>
      <c r="AG278" s="1">
        <f>IFERROR(__xludf.DUMMYFUNCTION("""COMPUTED_VALUE"""),1.0)</f>
        <v>1</v>
      </c>
      <c r="AK278" s="1">
        <v>277.0</v>
      </c>
      <c r="AL278" s="1">
        <v>2.0</v>
      </c>
      <c r="AM278" s="1">
        <v>1.0</v>
      </c>
      <c r="AN278" s="1">
        <v>1.0</v>
      </c>
      <c r="AO278" s="1">
        <v>1.0</v>
      </c>
      <c r="AP278" s="1"/>
      <c r="AQ278" s="1">
        <v>6.0</v>
      </c>
      <c r="AR278" s="1">
        <v>3.0</v>
      </c>
      <c r="AS278" s="1">
        <v>11.0</v>
      </c>
      <c r="AT278" s="1">
        <v>11.0</v>
      </c>
      <c r="AU278" s="1">
        <v>4.0</v>
      </c>
      <c r="AV278" s="1" t="s">
        <v>1096</v>
      </c>
      <c r="AW278" s="1">
        <v>351.0</v>
      </c>
      <c r="AY278" s="1">
        <v>97227.0</v>
      </c>
    </row>
    <row r="279" ht="15.75" customHeight="1">
      <c r="A279" s="2" t="s">
        <v>557</v>
      </c>
      <c r="B279" s="1" t="str">
        <f>IFERROR(__xludf.DUMMYFUNCTION("""COMPUTED_VALUE"""),"222K2")</f>
        <v>222K2</v>
      </c>
      <c r="C279" s="1">
        <f>IFERROR(__xludf.DUMMYFUNCTION("""COMPUTED_VALUE"""),100.0)</f>
        <v>100</v>
      </c>
      <c r="D279" s="1" t="s">
        <v>24</v>
      </c>
      <c r="E279" s="1" t="s">
        <v>24</v>
      </c>
      <c r="F279" s="1" t="s">
        <v>24</v>
      </c>
      <c r="G279" s="1" t="s">
        <v>38</v>
      </c>
      <c r="H279" s="1" t="s">
        <v>24</v>
      </c>
      <c r="M279" s="1">
        <v>2.0</v>
      </c>
      <c r="N279" s="1">
        <v>2.0</v>
      </c>
      <c r="O279" s="1">
        <v>2.0</v>
      </c>
      <c r="P279" s="1">
        <v>13.0</v>
      </c>
      <c r="Q279" s="1">
        <v>2.0</v>
      </c>
      <c r="S279" s="1" t="str">
        <f>IFERROR(__xludf.DUMMYFUNCTION("UNIQUE(D279:H279, TRUE)"),"2")</f>
        <v>2</v>
      </c>
      <c r="T279" s="1" t="str">
        <f>IFERROR(__xludf.DUMMYFUNCTION("""COMPUTED_VALUE"""),"K")</f>
        <v>K</v>
      </c>
      <c r="Y279" s="1">
        <f t="shared" si="2"/>
        <v>4</v>
      </c>
      <c r="Z279" s="1">
        <f t="shared" ref="Z279:AC279" si="279">IF($Y279&lt;&gt;"",COUNTIF($D279:$H279, "=" &amp; T279),"")</f>
        <v>1</v>
      </c>
      <c r="AA279" s="1">
        <f t="shared" si="279"/>
        <v>0</v>
      </c>
      <c r="AB279" s="1">
        <f t="shared" si="279"/>
        <v>0</v>
      </c>
      <c r="AC279" s="1">
        <f t="shared" si="279"/>
        <v>0</v>
      </c>
      <c r="AE279" s="1">
        <f>IFERROR(__xludf.DUMMYFUNCTION("IFERROR(TRANSPOSE(SORT(TRANSPOSE(FILTER(Y279:AC279, Y279:AC279&lt;&gt;0)),1, FALSE)))"),4.0)</f>
        <v>4</v>
      </c>
      <c r="AF279" s="1">
        <f>IFERROR(__xludf.DUMMYFUNCTION("""COMPUTED_VALUE"""),1.0)</f>
        <v>1</v>
      </c>
      <c r="AK279" s="1">
        <v>278.0</v>
      </c>
      <c r="AL279" s="1">
        <v>2.0</v>
      </c>
      <c r="AM279" s="1">
        <v>1.0</v>
      </c>
      <c r="AN279" s="1">
        <v>1.0</v>
      </c>
      <c r="AO279" s="1">
        <v>1.0</v>
      </c>
      <c r="AP279" s="1"/>
      <c r="AQ279" s="1">
        <v>6.0</v>
      </c>
      <c r="AR279" s="1">
        <v>4.0</v>
      </c>
      <c r="AS279" s="1">
        <v>3.0</v>
      </c>
      <c r="AT279" s="1">
        <v>4.0</v>
      </c>
      <c r="AU279" s="1">
        <v>7.0</v>
      </c>
      <c r="AV279" s="1">
        <v>64347.0</v>
      </c>
      <c r="AW279" s="1">
        <v>921.0</v>
      </c>
      <c r="AY279" s="1">
        <v>256038.0</v>
      </c>
    </row>
    <row r="280" ht="15.75" customHeight="1">
      <c r="A280" s="2" t="s">
        <v>559</v>
      </c>
      <c r="B280" s="1" t="str">
        <f>IFERROR(__xludf.DUMMYFUNCTION("""COMPUTED_VALUE"""),"QQJ7Q")</f>
        <v>QQJ7Q</v>
      </c>
      <c r="C280" s="1">
        <f>IFERROR(__xludf.DUMMYFUNCTION("""COMPUTED_VALUE"""),822.0)</f>
        <v>822</v>
      </c>
      <c r="D280" s="1" t="s">
        <v>20</v>
      </c>
      <c r="E280" s="1" t="s">
        <v>20</v>
      </c>
      <c r="F280" s="1" t="s">
        <v>22</v>
      </c>
      <c r="G280" s="1" t="s">
        <v>28</v>
      </c>
      <c r="H280" s="1" t="s">
        <v>20</v>
      </c>
      <c r="M280" s="1">
        <v>12.0</v>
      </c>
      <c r="N280" s="1">
        <v>12.0</v>
      </c>
      <c r="O280" s="1">
        <v>11.0</v>
      </c>
      <c r="P280" s="1">
        <v>7.0</v>
      </c>
      <c r="Q280" s="1">
        <v>12.0</v>
      </c>
      <c r="S280" s="1" t="str">
        <f>IFERROR(__xludf.DUMMYFUNCTION("UNIQUE(D280:H280, TRUE)"),"Q")</f>
        <v>Q</v>
      </c>
      <c r="T280" s="1" t="str">
        <f>IFERROR(__xludf.DUMMYFUNCTION("""COMPUTED_VALUE"""),"J")</f>
        <v>J</v>
      </c>
      <c r="U280" s="1" t="str">
        <f>IFERROR(__xludf.DUMMYFUNCTION("""COMPUTED_VALUE"""),"7")</f>
        <v>7</v>
      </c>
      <c r="Y280" s="1">
        <f t="shared" si="2"/>
        <v>3</v>
      </c>
      <c r="Z280" s="1">
        <f t="shared" ref="Z280:AC280" si="280">IF($Y280&lt;&gt;"",COUNTIF($D280:$H280, "=" &amp; T280),"")</f>
        <v>1</v>
      </c>
      <c r="AA280" s="1">
        <f t="shared" si="280"/>
        <v>1</v>
      </c>
      <c r="AB280" s="1">
        <f t="shared" si="280"/>
        <v>0</v>
      </c>
      <c r="AC280" s="1">
        <f t="shared" si="280"/>
        <v>0</v>
      </c>
      <c r="AE280" s="1">
        <f>IFERROR(__xludf.DUMMYFUNCTION("IFERROR(TRANSPOSE(SORT(TRANSPOSE(FILTER(Y280:AC280, Y280:AC280&lt;&gt;0)),1, FALSE)))"),3.0)</f>
        <v>3</v>
      </c>
      <c r="AF280" s="1">
        <f>IFERROR(__xludf.DUMMYFUNCTION("""COMPUTED_VALUE"""),1.0)</f>
        <v>1</v>
      </c>
      <c r="AG280" s="1">
        <f>IFERROR(__xludf.DUMMYFUNCTION("""COMPUTED_VALUE"""),1.0)</f>
        <v>1</v>
      </c>
      <c r="AK280" s="1">
        <v>279.0</v>
      </c>
      <c r="AL280" s="1">
        <v>2.0</v>
      </c>
      <c r="AM280" s="1">
        <v>1.0</v>
      </c>
      <c r="AN280" s="1">
        <v>1.0</v>
      </c>
      <c r="AO280" s="1">
        <v>1.0</v>
      </c>
      <c r="AP280" s="1"/>
      <c r="AQ280" s="1">
        <v>6.0</v>
      </c>
      <c r="AR280" s="1">
        <v>4.0</v>
      </c>
      <c r="AS280" s="1">
        <v>12.0</v>
      </c>
      <c r="AT280" s="1">
        <v>2.0</v>
      </c>
      <c r="AU280" s="1">
        <v>6.0</v>
      </c>
      <c r="AV280" s="1" t="s">
        <v>410</v>
      </c>
      <c r="AW280" s="1">
        <v>801.0</v>
      </c>
      <c r="AY280" s="1">
        <v>223479.0</v>
      </c>
    </row>
    <row r="281" ht="15.75" customHeight="1">
      <c r="A281" s="2" t="s">
        <v>561</v>
      </c>
      <c r="B281" s="1" t="str">
        <f>IFERROR(__xludf.DUMMYFUNCTION("""COMPUTED_VALUE"""),"9AK3A")</f>
        <v>9AK3A</v>
      </c>
      <c r="C281" s="1">
        <f>IFERROR(__xludf.DUMMYFUNCTION("""COMPUTED_VALUE"""),873.0)</f>
        <v>873</v>
      </c>
      <c r="D281" s="1" t="s">
        <v>23</v>
      </c>
      <c r="E281" s="1" t="s">
        <v>39</v>
      </c>
      <c r="F281" s="1" t="s">
        <v>38</v>
      </c>
      <c r="G281" s="1" t="s">
        <v>31</v>
      </c>
      <c r="H281" s="1" t="s">
        <v>39</v>
      </c>
      <c r="M281" s="1">
        <v>9.0</v>
      </c>
      <c r="N281" s="1">
        <v>14.0</v>
      </c>
      <c r="O281" s="1">
        <v>13.0</v>
      </c>
      <c r="P281" s="1">
        <v>3.0</v>
      </c>
      <c r="Q281" s="1">
        <v>14.0</v>
      </c>
      <c r="S281" s="1" t="str">
        <f>IFERROR(__xludf.DUMMYFUNCTION("UNIQUE(D281:H281, TRUE)"),"9")</f>
        <v>9</v>
      </c>
      <c r="T281" s="1" t="str">
        <f>IFERROR(__xludf.DUMMYFUNCTION("""COMPUTED_VALUE"""),"A")</f>
        <v>A</v>
      </c>
      <c r="U281" s="1" t="str">
        <f>IFERROR(__xludf.DUMMYFUNCTION("""COMPUTED_VALUE"""),"K")</f>
        <v>K</v>
      </c>
      <c r="V281" s="1" t="str">
        <f>IFERROR(__xludf.DUMMYFUNCTION("""COMPUTED_VALUE"""),"3")</f>
        <v>3</v>
      </c>
      <c r="Y281" s="1">
        <f t="shared" si="2"/>
        <v>1</v>
      </c>
      <c r="Z281" s="1">
        <f t="shared" ref="Z281:AC281" si="281">IF($Y281&lt;&gt;"",COUNTIF($D281:$H281, "=" &amp; T281),"")</f>
        <v>2</v>
      </c>
      <c r="AA281" s="1">
        <f t="shared" si="281"/>
        <v>1</v>
      </c>
      <c r="AB281" s="1">
        <f t="shared" si="281"/>
        <v>1</v>
      </c>
      <c r="AC281" s="1">
        <f t="shared" si="281"/>
        <v>0</v>
      </c>
      <c r="AE281" s="1">
        <f>IFERROR(__xludf.DUMMYFUNCTION("IFERROR(TRANSPOSE(SORT(TRANSPOSE(FILTER(Y281:AC281, Y281:AC281&lt;&gt;0)),1, FALSE)))"),2.0)</f>
        <v>2</v>
      </c>
      <c r="AF281" s="1">
        <f>IFERROR(__xludf.DUMMYFUNCTION("""COMPUTED_VALUE"""),1.0)</f>
        <v>1</v>
      </c>
      <c r="AG281" s="1">
        <f>IFERROR(__xludf.DUMMYFUNCTION("""COMPUTED_VALUE"""),1.0)</f>
        <v>1</v>
      </c>
      <c r="AH281" s="1">
        <f>IFERROR(__xludf.DUMMYFUNCTION("""COMPUTED_VALUE"""),1.0)</f>
        <v>1</v>
      </c>
      <c r="AK281" s="1">
        <v>280.0</v>
      </c>
      <c r="AL281" s="1">
        <v>2.0</v>
      </c>
      <c r="AM281" s="1">
        <v>1.0</v>
      </c>
      <c r="AN281" s="1">
        <v>1.0</v>
      </c>
      <c r="AO281" s="1">
        <v>1.0</v>
      </c>
      <c r="AP281" s="1"/>
      <c r="AQ281" s="1">
        <v>6.0</v>
      </c>
      <c r="AR281" s="1">
        <v>4.0</v>
      </c>
      <c r="AS281" s="1">
        <v>13.0</v>
      </c>
      <c r="AT281" s="1">
        <v>6.0</v>
      </c>
      <c r="AU281" s="1">
        <v>7.0</v>
      </c>
      <c r="AV281" s="1" t="s">
        <v>412</v>
      </c>
      <c r="AW281" s="1">
        <v>867.0</v>
      </c>
      <c r="AY281" s="1">
        <v>242760.0</v>
      </c>
    </row>
    <row r="282" ht="15.75" customHeight="1">
      <c r="A282" s="2" t="s">
        <v>563</v>
      </c>
      <c r="B282" s="1" t="str">
        <f>IFERROR(__xludf.DUMMYFUNCTION("""COMPUTED_VALUE"""),"2766A")</f>
        <v>2766A</v>
      </c>
      <c r="C282" s="1">
        <f>IFERROR(__xludf.DUMMYFUNCTION("""COMPUTED_VALUE"""),647.0)</f>
        <v>647</v>
      </c>
      <c r="D282" s="1" t="s">
        <v>24</v>
      </c>
      <c r="E282" s="1" t="s">
        <v>28</v>
      </c>
      <c r="F282" s="1" t="s">
        <v>40</v>
      </c>
      <c r="G282" s="1" t="s">
        <v>40</v>
      </c>
      <c r="H282" s="1" t="s">
        <v>39</v>
      </c>
      <c r="M282" s="1">
        <v>2.0</v>
      </c>
      <c r="N282" s="1">
        <v>7.0</v>
      </c>
      <c r="O282" s="1">
        <v>6.0</v>
      </c>
      <c r="P282" s="1">
        <v>6.0</v>
      </c>
      <c r="Q282" s="1">
        <v>14.0</v>
      </c>
      <c r="S282" s="1" t="str">
        <f>IFERROR(__xludf.DUMMYFUNCTION("UNIQUE(D282:H282, TRUE)"),"2")</f>
        <v>2</v>
      </c>
      <c r="T282" s="1" t="str">
        <f>IFERROR(__xludf.DUMMYFUNCTION("""COMPUTED_VALUE"""),"7")</f>
        <v>7</v>
      </c>
      <c r="U282" s="1" t="str">
        <f>IFERROR(__xludf.DUMMYFUNCTION("""COMPUTED_VALUE"""),"6")</f>
        <v>6</v>
      </c>
      <c r="V282" s="1" t="str">
        <f>IFERROR(__xludf.DUMMYFUNCTION("""COMPUTED_VALUE"""),"A")</f>
        <v>A</v>
      </c>
      <c r="Y282" s="1">
        <f t="shared" si="2"/>
        <v>1</v>
      </c>
      <c r="Z282" s="1">
        <f t="shared" ref="Z282:AC282" si="282">IF($Y282&lt;&gt;"",COUNTIF($D282:$H282, "=" &amp; T282),"")</f>
        <v>1</v>
      </c>
      <c r="AA282" s="1">
        <f t="shared" si="282"/>
        <v>2</v>
      </c>
      <c r="AB282" s="1">
        <f t="shared" si="282"/>
        <v>1</v>
      </c>
      <c r="AC282" s="1">
        <f t="shared" si="282"/>
        <v>0</v>
      </c>
      <c r="AE282" s="1">
        <f>IFERROR(__xludf.DUMMYFUNCTION("IFERROR(TRANSPOSE(SORT(TRANSPOSE(FILTER(Y282:AC282, Y282:AC282&lt;&gt;0)),1, FALSE)))"),2.0)</f>
        <v>2</v>
      </c>
      <c r="AF282" s="1">
        <f>IFERROR(__xludf.DUMMYFUNCTION("""COMPUTED_VALUE"""),1.0)</f>
        <v>1</v>
      </c>
      <c r="AG282" s="1">
        <f>IFERROR(__xludf.DUMMYFUNCTION("""COMPUTED_VALUE"""),1.0)</f>
        <v>1</v>
      </c>
      <c r="AH282" s="1">
        <f>IFERROR(__xludf.DUMMYFUNCTION("""COMPUTED_VALUE"""),1.0)</f>
        <v>1</v>
      </c>
      <c r="AK282" s="1">
        <v>281.0</v>
      </c>
      <c r="AL282" s="1">
        <v>2.0</v>
      </c>
      <c r="AM282" s="1">
        <v>1.0</v>
      </c>
      <c r="AN282" s="1">
        <v>1.0</v>
      </c>
      <c r="AO282" s="1">
        <v>1.0</v>
      </c>
      <c r="AP282" s="1"/>
      <c r="AQ282" s="1">
        <v>6.0</v>
      </c>
      <c r="AR282" s="1">
        <v>6.0</v>
      </c>
      <c r="AS282" s="1">
        <v>12.0</v>
      </c>
      <c r="AT282" s="1">
        <v>13.0</v>
      </c>
      <c r="AU282" s="1">
        <v>11.0</v>
      </c>
      <c r="AV282" s="1" t="s">
        <v>1102</v>
      </c>
      <c r="AW282" s="1">
        <v>131.0</v>
      </c>
      <c r="AY282" s="1">
        <v>36811.0</v>
      </c>
    </row>
    <row r="283" ht="15.75" customHeight="1">
      <c r="A283" s="2" t="s">
        <v>565</v>
      </c>
      <c r="B283" s="1" t="str">
        <f>IFERROR(__xludf.DUMMYFUNCTION("""COMPUTED_VALUE"""),"K4432")</f>
        <v>K4432</v>
      </c>
      <c r="C283" s="1">
        <f>IFERROR(__xludf.DUMMYFUNCTION("""COMPUTED_VALUE"""),402.0)</f>
        <v>402</v>
      </c>
      <c r="D283" s="1" t="s">
        <v>38</v>
      </c>
      <c r="E283" s="1" t="s">
        <v>21</v>
      </c>
      <c r="F283" s="1" t="s">
        <v>21</v>
      </c>
      <c r="G283" s="1" t="s">
        <v>31</v>
      </c>
      <c r="H283" s="1" t="s">
        <v>24</v>
      </c>
      <c r="M283" s="1">
        <v>13.0</v>
      </c>
      <c r="N283" s="1">
        <v>4.0</v>
      </c>
      <c r="O283" s="1">
        <v>4.0</v>
      </c>
      <c r="P283" s="1">
        <v>3.0</v>
      </c>
      <c r="Q283" s="1">
        <v>2.0</v>
      </c>
      <c r="S283" s="1" t="str">
        <f>IFERROR(__xludf.DUMMYFUNCTION("UNIQUE(D283:H283, TRUE)"),"K")</f>
        <v>K</v>
      </c>
      <c r="T283" s="1" t="str">
        <f>IFERROR(__xludf.DUMMYFUNCTION("""COMPUTED_VALUE"""),"4")</f>
        <v>4</v>
      </c>
      <c r="U283" s="1" t="str">
        <f>IFERROR(__xludf.DUMMYFUNCTION("""COMPUTED_VALUE"""),"3")</f>
        <v>3</v>
      </c>
      <c r="V283" s="1" t="str">
        <f>IFERROR(__xludf.DUMMYFUNCTION("""COMPUTED_VALUE"""),"2")</f>
        <v>2</v>
      </c>
      <c r="Y283" s="1">
        <f t="shared" si="2"/>
        <v>1</v>
      </c>
      <c r="Z283" s="1">
        <f t="shared" ref="Z283:AC283" si="283">IF($Y283&lt;&gt;"",COUNTIF($D283:$H283, "=" &amp; T283),"")</f>
        <v>2</v>
      </c>
      <c r="AA283" s="1">
        <f t="shared" si="283"/>
        <v>1</v>
      </c>
      <c r="AB283" s="1">
        <f t="shared" si="283"/>
        <v>1</v>
      </c>
      <c r="AC283" s="1">
        <f t="shared" si="283"/>
        <v>0</v>
      </c>
      <c r="AE283" s="1">
        <f>IFERROR(__xludf.DUMMYFUNCTION("IFERROR(TRANSPOSE(SORT(TRANSPOSE(FILTER(Y283:AC283, Y283:AC283&lt;&gt;0)),1, FALSE)))"),2.0)</f>
        <v>2</v>
      </c>
      <c r="AF283" s="1">
        <f>IFERROR(__xludf.DUMMYFUNCTION("""COMPUTED_VALUE"""),1.0)</f>
        <v>1</v>
      </c>
      <c r="AG283" s="1">
        <f>IFERROR(__xludf.DUMMYFUNCTION("""COMPUTED_VALUE"""),1.0)</f>
        <v>1</v>
      </c>
      <c r="AH283" s="1">
        <f>IFERROR(__xludf.DUMMYFUNCTION("""COMPUTED_VALUE"""),1.0)</f>
        <v>1</v>
      </c>
      <c r="AK283" s="1">
        <v>282.0</v>
      </c>
      <c r="AL283" s="1">
        <v>2.0</v>
      </c>
      <c r="AM283" s="1">
        <v>1.0</v>
      </c>
      <c r="AN283" s="1">
        <v>1.0</v>
      </c>
      <c r="AO283" s="1">
        <v>1.0</v>
      </c>
      <c r="AP283" s="1"/>
      <c r="AQ283" s="1">
        <v>6.0</v>
      </c>
      <c r="AR283" s="1">
        <v>8.0</v>
      </c>
      <c r="AS283" s="1">
        <v>5.0</v>
      </c>
      <c r="AT283" s="1">
        <v>10.0</v>
      </c>
      <c r="AU283" s="1">
        <v>5.0</v>
      </c>
      <c r="AV283" s="1" t="s">
        <v>416</v>
      </c>
      <c r="AW283" s="1">
        <v>824.0</v>
      </c>
      <c r="AY283" s="1">
        <v>232368.0</v>
      </c>
    </row>
    <row r="284" ht="15.75" customHeight="1">
      <c r="A284" s="2" t="s">
        <v>567</v>
      </c>
      <c r="B284" s="1" t="str">
        <f>IFERROR(__xludf.DUMMYFUNCTION("""COMPUTED_VALUE"""),"TKTTK")</f>
        <v>TKTTK</v>
      </c>
      <c r="C284" s="1">
        <f>IFERROR(__xludf.DUMMYFUNCTION("""COMPUTED_VALUE"""),77.0)</f>
        <v>77</v>
      </c>
      <c r="D284" s="1" t="s">
        <v>45</v>
      </c>
      <c r="E284" s="1" t="s">
        <v>38</v>
      </c>
      <c r="F284" s="1" t="s">
        <v>45</v>
      </c>
      <c r="G284" s="1" t="s">
        <v>45</v>
      </c>
      <c r="H284" s="1" t="s">
        <v>38</v>
      </c>
      <c r="M284" s="1">
        <v>10.0</v>
      </c>
      <c r="N284" s="1">
        <v>13.0</v>
      </c>
      <c r="O284" s="1">
        <v>10.0</v>
      </c>
      <c r="P284" s="1">
        <v>10.0</v>
      </c>
      <c r="Q284" s="1">
        <v>13.0</v>
      </c>
      <c r="S284" s="1" t="str">
        <f>IFERROR(__xludf.DUMMYFUNCTION("UNIQUE(D284:H284, TRUE)"),"T")</f>
        <v>T</v>
      </c>
      <c r="T284" s="1" t="str">
        <f>IFERROR(__xludf.DUMMYFUNCTION("""COMPUTED_VALUE"""),"K")</f>
        <v>K</v>
      </c>
      <c r="Y284" s="1">
        <f t="shared" si="2"/>
        <v>3</v>
      </c>
      <c r="Z284" s="1">
        <f t="shared" ref="Z284:AC284" si="284">IF($Y284&lt;&gt;"",COUNTIF($D284:$H284, "=" &amp; T284),"")</f>
        <v>2</v>
      </c>
      <c r="AA284" s="1">
        <f t="shared" si="284"/>
        <v>0</v>
      </c>
      <c r="AB284" s="1">
        <f t="shared" si="284"/>
        <v>0</v>
      </c>
      <c r="AC284" s="1">
        <f t="shared" si="284"/>
        <v>0</v>
      </c>
      <c r="AE284" s="1">
        <f>IFERROR(__xludf.DUMMYFUNCTION("IFERROR(TRANSPOSE(SORT(TRANSPOSE(FILTER(Y284:AC284, Y284:AC284&lt;&gt;0)),1, FALSE)))"),3.0)</f>
        <v>3</v>
      </c>
      <c r="AF284" s="1">
        <f>IFERROR(__xludf.DUMMYFUNCTION("""COMPUTED_VALUE"""),2.0)</f>
        <v>2</v>
      </c>
      <c r="AK284" s="1">
        <v>283.0</v>
      </c>
      <c r="AL284" s="1">
        <v>2.0</v>
      </c>
      <c r="AM284" s="1">
        <v>1.0</v>
      </c>
      <c r="AN284" s="1">
        <v>1.0</v>
      </c>
      <c r="AO284" s="1">
        <v>1.0</v>
      </c>
      <c r="AP284" s="1"/>
      <c r="AQ284" s="1">
        <v>6.0</v>
      </c>
      <c r="AR284" s="1">
        <v>8.0</v>
      </c>
      <c r="AS284" s="1">
        <v>12.0</v>
      </c>
      <c r="AT284" s="1">
        <v>8.0</v>
      </c>
      <c r="AU284" s="1">
        <v>11.0</v>
      </c>
      <c r="AV284" s="1" t="s">
        <v>1109</v>
      </c>
      <c r="AW284" s="1">
        <v>727.0</v>
      </c>
      <c r="AY284" s="1">
        <v>205741.0</v>
      </c>
    </row>
    <row r="285" ht="15.75" customHeight="1">
      <c r="A285" s="2" t="s">
        <v>569</v>
      </c>
      <c r="B285" s="1">
        <f>IFERROR(__xludf.DUMMYFUNCTION("""COMPUTED_VALUE"""),24423.0)</f>
        <v>24423</v>
      </c>
      <c r="C285" s="1">
        <f>IFERROR(__xludf.DUMMYFUNCTION("""COMPUTED_VALUE"""),915.0)</f>
        <v>915</v>
      </c>
      <c r="D285" s="1" t="s">
        <v>24</v>
      </c>
      <c r="E285" s="1" t="s">
        <v>21</v>
      </c>
      <c r="F285" s="1" t="s">
        <v>21</v>
      </c>
      <c r="G285" s="1" t="s">
        <v>24</v>
      </c>
      <c r="H285" s="1" t="s">
        <v>31</v>
      </c>
      <c r="M285" s="1">
        <v>2.0</v>
      </c>
      <c r="N285" s="1">
        <v>4.0</v>
      </c>
      <c r="O285" s="1">
        <v>4.0</v>
      </c>
      <c r="P285" s="1">
        <v>2.0</v>
      </c>
      <c r="Q285" s="1">
        <v>3.0</v>
      </c>
      <c r="S285" s="1" t="str">
        <f>IFERROR(__xludf.DUMMYFUNCTION("UNIQUE(D285:H285, TRUE)"),"2")</f>
        <v>2</v>
      </c>
      <c r="T285" s="1" t="str">
        <f>IFERROR(__xludf.DUMMYFUNCTION("""COMPUTED_VALUE"""),"4")</f>
        <v>4</v>
      </c>
      <c r="U285" s="1" t="str">
        <f>IFERROR(__xludf.DUMMYFUNCTION("""COMPUTED_VALUE"""),"3")</f>
        <v>3</v>
      </c>
      <c r="Y285" s="1">
        <f t="shared" si="2"/>
        <v>2</v>
      </c>
      <c r="Z285" s="1">
        <f t="shared" ref="Z285:AC285" si="285">IF($Y285&lt;&gt;"",COUNTIF($D285:$H285, "=" &amp; T285),"")</f>
        <v>2</v>
      </c>
      <c r="AA285" s="1">
        <f t="shared" si="285"/>
        <v>1</v>
      </c>
      <c r="AB285" s="1">
        <f t="shared" si="285"/>
        <v>0</v>
      </c>
      <c r="AC285" s="1">
        <f t="shared" si="285"/>
        <v>0</v>
      </c>
      <c r="AE285" s="1">
        <f>IFERROR(__xludf.DUMMYFUNCTION("IFERROR(TRANSPOSE(SORT(TRANSPOSE(FILTER(Y285:AC285, Y285:AC285&lt;&gt;0)),1, FALSE)))"),2.0)</f>
        <v>2</v>
      </c>
      <c r="AF285" s="1">
        <f>IFERROR(__xludf.DUMMYFUNCTION("""COMPUTED_VALUE"""),2.0)</f>
        <v>2</v>
      </c>
      <c r="AG285" s="1">
        <f>IFERROR(__xludf.DUMMYFUNCTION("""COMPUTED_VALUE"""),1.0)</f>
        <v>1</v>
      </c>
      <c r="AK285" s="1">
        <v>284.0</v>
      </c>
      <c r="AL285" s="1">
        <v>2.0</v>
      </c>
      <c r="AM285" s="1">
        <v>1.0</v>
      </c>
      <c r="AN285" s="1">
        <v>1.0</v>
      </c>
      <c r="AO285" s="1">
        <v>1.0</v>
      </c>
      <c r="AP285" s="1"/>
      <c r="AQ285" s="1">
        <v>6.0</v>
      </c>
      <c r="AR285" s="1">
        <v>9.0</v>
      </c>
      <c r="AS285" s="1">
        <v>4.0</v>
      </c>
      <c r="AT285" s="1">
        <v>4.0</v>
      </c>
      <c r="AU285" s="1">
        <v>11.0</v>
      </c>
      <c r="AV285" s="1" t="s">
        <v>1111</v>
      </c>
      <c r="AW285" s="1">
        <v>791.0</v>
      </c>
      <c r="AY285" s="1">
        <v>224644.0</v>
      </c>
    </row>
    <row r="286" ht="15.75" customHeight="1">
      <c r="A286" s="2" t="s">
        <v>571</v>
      </c>
      <c r="B286" s="1" t="str">
        <f>IFERROR(__xludf.DUMMYFUNCTION("""COMPUTED_VALUE"""),"J5423")</f>
        <v>J5423</v>
      </c>
      <c r="C286" s="1">
        <f>IFERROR(__xludf.DUMMYFUNCTION("""COMPUTED_VALUE"""),853.0)</f>
        <v>853</v>
      </c>
      <c r="D286" s="1" t="s">
        <v>22</v>
      </c>
      <c r="E286" s="1" t="s">
        <v>29</v>
      </c>
      <c r="F286" s="1" t="s">
        <v>21</v>
      </c>
      <c r="G286" s="1" t="s">
        <v>24</v>
      </c>
      <c r="H286" s="1" t="s">
        <v>31</v>
      </c>
      <c r="M286" s="1">
        <v>11.0</v>
      </c>
      <c r="N286" s="1">
        <v>5.0</v>
      </c>
      <c r="O286" s="1">
        <v>4.0</v>
      </c>
      <c r="P286" s="1">
        <v>2.0</v>
      </c>
      <c r="Q286" s="1">
        <v>3.0</v>
      </c>
      <c r="S286" s="1" t="str">
        <f>IFERROR(__xludf.DUMMYFUNCTION("UNIQUE(D286:H286, TRUE)"),"J")</f>
        <v>J</v>
      </c>
      <c r="T286" s="1" t="str">
        <f>IFERROR(__xludf.DUMMYFUNCTION("""COMPUTED_VALUE"""),"5")</f>
        <v>5</v>
      </c>
      <c r="U286" s="1" t="str">
        <f>IFERROR(__xludf.DUMMYFUNCTION("""COMPUTED_VALUE"""),"4")</f>
        <v>4</v>
      </c>
      <c r="V286" s="1" t="str">
        <f>IFERROR(__xludf.DUMMYFUNCTION("""COMPUTED_VALUE"""),"2")</f>
        <v>2</v>
      </c>
      <c r="W286" s="1" t="str">
        <f>IFERROR(__xludf.DUMMYFUNCTION("""COMPUTED_VALUE"""),"3")</f>
        <v>3</v>
      </c>
      <c r="Y286" s="1">
        <f t="shared" si="2"/>
        <v>1</v>
      </c>
      <c r="Z286" s="1">
        <f t="shared" ref="Z286:AC286" si="286">IF($Y286&lt;&gt;"",COUNTIF($D286:$H286, "=" &amp; T286),"")</f>
        <v>1</v>
      </c>
      <c r="AA286" s="1">
        <f t="shared" si="286"/>
        <v>1</v>
      </c>
      <c r="AB286" s="1">
        <f t="shared" si="286"/>
        <v>1</v>
      </c>
      <c r="AC286" s="1">
        <f t="shared" si="286"/>
        <v>1</v>
      </c>
      <c r="AE286" s="1">
        <f>IFERROR(__xludf.DUMMYFUNCTION("IFERROR(TRANSPOSE(SORT(TRANSPOSE(FILTER(Y286:AC286, Y286:AC286&lt;&gt;0)),1, FALSE)))"),1.0)</f>
        <v>1</v>
      </c>
      <c r="AF286" s="1">
        <f>IFERROR(__xludf.DUMMYFUNCTION("""COMPUTED_VALUE"""),1.0)</f>
        <v>1</v>
      </c>
      <c r="AG286" s="1">
        <f>IFERROR(__xludf.DUMMYFUNCTION("""COMPUTED_VALUE"""),1.0)</f>
        <v>1</v>
      </c>
      <c r="AH286" s="1">
        <f>IFERROR(__xludf.DUMMYFUNCTION("""COMPUTED_VALUE"""),1.0)</f>
        <v>1</v>
      </c>
      <c r="AI286" s="1">
        <f>IFERROR(__xludf.DUMMYFUNCTION("""COMPUTED_VALUE"""),1.0)</f>
        <v>1</v>
      </c>
      <c r="AK286" s="1">
        <v>285.0</v>
      </c>
      <c r="AL286" s="1">
        <v>2.0</v>
      </c>
      <c r="AM286" s="1">
        <v>1.0</v>
      </c>
      <c r="AN286" s="1">
        <v>1.0</v>
      </c>
      <c r="AO286" s="1">
        <v>1.0</v>
      </c>
      <c r="AP286" s="1"/>
      <c r="AQ286" s="1">
        <v>6.0</v>
      </c>
      <c r="AR286" s="1">
        <v>10.0</v>
      </c>
      <c r="AS286" s="1">
        <v>9.0</v>
      </c>
      <c r="AT286" s="1">
        <v>10.0</v>
      </c>
      <c r="AU286" s="1">
        <v>7.0</v>
      </c>
      <c r="AV286" s="1" t="s">
        <v>418</v>
      </c>
      <c r="AW286" s="1">
        <v>710.0</v>
      </c>
      <c r="AY286" s="1">
        <v>202350.0</v>
      </c>
    </row>
    <row r="287" ht="15.75" customHeight="1">
      <c r="A287" s="2" t="s">
        <v>573</v>
      </c>
      <c r="B287" s="1">
        <f>IFERROR(__xludf.DUMMYFUNCTION("""COMPUTED_VALUE"""),32243.0)</f>
        <v>32243</v>
      </c>
      <c r="C287" s="1">
        <f>IFERROR(__xludf.DUMMYFUNCTION("""COMPUTED_VALUE"""),463.0)</f>
        <v>463</v>
      </c>
      <c r="D287" s="1" t="s">
        <v>31</v>
      </c>
      <c r="E287" s="1" t="s">
        <v>24</v>
      </c>
      <c r="F287" s="1" t="s">
        <v>24</v>
      </c>
      <c r="G287" s="1" t="s">
        <v>21</v>
      </c>
      <c r="H287" s="1" t="s">
        <v>31</v>
      </c>
      <c r="M287" s="1">
        <v>3.0</v>
      </c>
      <c r="N287" s="1">
        <v>2.0</v>
      </c>
      <c r="O287" s="1">
        <v>2.0</v>
      </c>
      <c r="P287" s="1">
        <v>4.0</v>
      </c>
      <c r="Q287" s="1">
        <v>3.0</v>
      </c>
      <c r="S287" s="1" t="str">
        <f>IFERROR(__xludf.DUMMYFUNCTION("UNIQUE(D287:H287, TRUE)"),"3")</f>
        <v>3</v>
      </c>
      <c r="T287" s="1" t="str">
        <f>IFERROR(__xludf.DUMMYFUNCTION("""COMPUTED_VALUE"""),"2")</f>
        <v>2</v>
      </c>
      <c r="U287" s="1" t="str">
        <f>IFERROR(__xludf.DUMMYFUNCTION("""COMPUTED_VALUE"""),"4")</f>
        <v>4</v>
      </c>
      <c r="Y287" s="1">
        <f t="shared" si="2"/>
        <v>2</v>
      </c>
      <c r="Z287" s="1">
        <f t="shared" ref="Z287:AC287" si="287">IF($Y287&lt;&gt;"",COUNTIF($D287:$H287, "=" &amp; T287),"")</f>
        <v>2</v>
      </c>
      <c r="AA287" s="1">
        <f t="shared" si="287"/>
        <v>1</v>
      </c>
      <c r="AB287" s="1">
        <f t="shared" si="287"/>
        <v>0</v>
      </c>
      <c r="AC287" s="1">
        <f t="shared" si="287"/>
        <v>0</v>
      </c>
      <c r="AE287" s="1">
        <f>IFERROR(__xludf.DUMMYFUNCTION("IFERROR(TRANSPOSE(SORT(TRANSPOSE(FILTER(Y287:AC287, Y287:AC287&lt;&gt;0)),1, FALSE)))"),2.0)</f>
        <v>2</v>
      </c>
      <c r="AF287" s="1">
        <f>IFERROR(__xludf.DUMMYFUNCTION("""COMPUTED_VALUE"""),2.0)</f>
        <v>2</v>
      </c>
      <c r="AG287" s="1">
        <f>IFERROR(__xludf.DUMMYFUNCTION("""COMPUTED_VALUE"""),1.0)</f>
        <v>1</v>
      </c>
      <c r="AK287" s="1">
        <v>286.0</v>
      </c>
      <c r="AL287" s="1">
        <v>2.0</v>
      </c>
      <c r="AM287" s="1">
        <v>1.0</v>
      </c>
      <c r="AN287" s="1">
        <v>1.0</v>
      </c>
      <c r="AO287" s="1">
        <v>1.0</v>
      </c>
      <c r="AP287" s="1"/>
      <c r="AQ287" s="1">
        <v>6.0</v>
      </c>
      <c r="AR287" s="1">
        <v>11.0</v>
      </c>
      <c r="AS287" s="1">
        <v>6.0</v>
      </c>
      <c r="AT287" s="1">
        <v>5.0</v>
      </c>
      <c r="AU287" s="1">
        <v>10.0</v>
      </c>
      <c r="AV287" s="1" t="s">
        <v>1091</v>
      </c>
      <c r="AW287" s="1">
        <v>548.0</v>
      </c>
      <c r="AY287" s="1">
        <v>156728.0</v>
      </c>
    </row>
    <row r="288" ht="15.75" customHeight="1">
      <c r="A288" s="2" t="s">
        <v>575</v>
      </c>
      <c r="B288" s="1" t="str">
        <f>IFERROR(__xludf.DUMMYFUNCTION("""COMPUTED_VALUE"""),"Q3QQQ")</f>
        <v>Q3QQQ</v>
      </c>
      <c r="C288" s="1">
        <f>IFERROR(__xludf.DUMMYFUNCTION("""COMPUTED_VALUE"""),15.0)</f>
        <v>15</v>
      </c>
      <c r="D288" s="1" t="s">
        <v>20</v>
      </c>
      <c r="E288" s="1" t="s">
        <v>31</v>
      </c>
      <c r="F288" s="1" t="s">
        <v>20</v>
      </c>
      <c r="G288" s="1" t="s">
        <v>20</v>
      </c>
      <c r="H288" s="1" t="s">
        <v>20</v>
      </c>
      <c r="M288" s="1">
        <v>12.0</v>
      </c>
      <c r="N288" s="1">
        <v>3.0</v>
      </c>
      <c r="O288" s="1">
        <v>12.0</v>
      </c>
      <c r="P288" s="1">
        <v>12.0</v>
      </c>
      <c r="Q288" s="1">
        <v>12.0</v>
      </c>
      <c r="S288" s="1" t="str">
        <f>IFERROR(__xludf.DUMMYFUNCTION("UNIQUE(D288:H288, TRUE)"),"Q")</f>
        <v>Q</v>
      </c>
      <c r="T288" s="1" t="str">
        <f>IFERROR(__xludf.DUMMYFUNCTION("""COMPUTED_VALUE"""),"3")</f>
        <v>3</v>
      </c>
      <c r="Y288" s="1">
        <f t="shared" si="2"/>
        <v>4</v>
      </c>
      <c r="Z288" s="1">
        <f t="shared" ref="Z288:AC288" si="288">IF($Y288&lt;&gt;"",COUNTIF($D288:$H288, "=" &amp; T288),"")</f>
        <v>1</v>
      </c>
      <c r="AA288" s="1">
        <f t="shared" si="288"/>
        <v>0</v>
      </c>
      <c r="AB288" s="1">
        <f t="shared" si="288"/>
        <v>0</v>
      </c>
      <c r="AC288" s="1">
        <f t="shared" si="288"/>
        <v>0</v>
      </c>
      <c r="AE288" s="1">
        <f>IFERROR(__xludf.DUMMYFUNCTION("IFERROR(TRANSPOSE(SORT(TRANSPOSE(FILTER(Y288:AC288, Y288:AC288&lt;&gt;0)),1, FALSE)))"),4.0)</f>
        <v>4</v>
      </c>
      <c r="AF288" s="1">
        <f>IFERROR(__xludf.DUMMYFUNCTION("""COMPUTED_VALUE"""),1.0)</f>
        <v>1</v>
      </c>
      <c r="AK288" s="1">
        <v>287.0</v>
      </c>
      <c r="AL288" s="1">
        <v>2.0</v>
      </c>
      <c r="AM288" s="1">
        <v>1.0</v>
      </c>
      <c r="AN288" s="1">
        <v>1.0</v>
      </c>
      <c r="AO288" s="1">
        <v>1.0</v>
      </c>
      <c r="AP288" s="1"/>
      <c r="AQ288" s="1">
        <v>6.0</v>
      </c>
      <c r="AR288" s="1">
        <v>13.0</v>
      </c>
      <c r="AS288" s="1">
        <v>8.0</v>
      </c>
      <c r="AT288" s="1">
        <v>6.0</v>
      </c>
      <c r="AU288" s="1">
        <v>11.0</v>
      </c>
      <c r="AV288" s="1" t="s">
        <v>1113</v>
      </c>
      <c r="AW288" s="1">
        <v>451.0</v>
      </c>
      <c r="AY288" s="1">
        <v>129437.0</v>
      </c>
    </row>
    <row r="289" ht="15.75" customHeight="1">
      <c r="A289" s="2" t="s">
        <v>577</v>
      </c>
      <c r="B289" s="1" t="str">
        <f>IFERROR(__xludf.DUMMYFUNCTION("""COMPUTED_VALUE"""),"676T6")</f>
        <v>676T6</v>
      </c>
      <c r="C289" s="1">
        <f>IFERROR(__xludf.DUMMYFUNCTION("""COMPUTED_VALUE"""),368.0)</f>
        <v>368</v>
      </c>
      <c r="D289" s="1" t="s">
        <v>40</v>
      </c>
      <c r="E289" s="1" t="s">
        <v>28</v>
      </c>
      <c r="F289" s="1" t="s">
        <v>40</v>
      </c>
      <c r="G289" s="1" t="s">
        <v>45</v>
      </c>
      <c r="H289" s="1" t="s">
        <v>40</v>
      </c>
      <c r="M289" s="1">
        <v>6.0</v>
      </c>
      <c r="N289" s="1">
        <v>7.0</v>
      </c>
      <c r="O289" s="1">
        <v>6.0</v>
      </c>
      <c r="P289" s="1">
        <v>10.0</v>
      </c>
      <c r="Q289" s="1">
        <v>6.0</v>
      </c>
      <c r="S289" s="1" t="str">
        <f>IFERROR(__xludf.DUMMYFUNCTION("UNIQUE(D289:H289, TRUE)"),"6")</f>
        <v>6</v>
      </c>
      <c r="T289" s="1" t="str">
        <f>IFERROR(__xludf.DUMMYFUNCTION("""COMPUTED_VALUE"""),"7")</f>
        <v>7</v>
      </c>
      <c r="U289" s="1" t="str">
        <f>IFERROR(__xludf.DUMMYFUNCTION("""COMPUTED_VALUE"""),"T")</f>
        <v>T</v>
      </c>
      <c r="Y289" s="1">
        <f t="shared" si="2"/>
        <v>3</v>
      </c>
      <c r="Z289" s="1">
        <f t="shared" ref="Z289:AC289" si="289">IF($Y289&lt;&gt;"",COUNTIF($D289:$H289, "=" &amp; T289),"")</f>
        <v>1</v>
      </c>
      <c r="AA289" s="1">
        <f t="shared" si="289"/>
        <v>1</v>
      </c>
      <c r="AB289" s="1">
        <f t="shared" si="289"/>
        <v>0</v>
      </c>
      <c r="AC289" s="1">
        <f t="shared" si="289"/>
        <v>0</v>
      </c>
      <c r="AE289" s="1">
        <f>IFERROR(__xludf.DUMMYFUNCTION("IFERROR(TRANSPOSE(SORT(TRANSPOSE(FILTER(Y289:AC289, Y289:AC289&lt;&gt;0)),1, FALSE)))"),3.0)</f>
        <v>3</v>
      </c>
      <c r="AF289" s="1">
        <f>IFERROR(__xludf.DUMMYFUNCTION("""COMPUTED_VALUE"""),1.0)</f>
        <v>1</v>
      </c>
      <c r="AG289" s="1">
        <f>IFERROR(__xludf.DUMMYFUNCTION("""COMPUTED_VALUE"""),1.0)</f>
        <v>1</v>
      </c>
      <c r="AK289" s="1">
        <v>288.0</v>
      </c>
      <c r="AL289" s="1">
        <v>2.0</v>
      </c>
      <c r="AM289" s="1">
        <v>1.0</v>
      </c>
      <c r="AN289" s="1">
        <v>1.0</v>
      </c>
      <c r="AO289" s="1">
        <v>1.0</v>
      </c>
      <c r="AP289" s="1"/>
      <c r="AQ289" s="1">
        <v>6.0</v>
      </c>
      <c r="AR289" s="1">
        <v>14.0</v>
      </c>
      <c r="AS289" s="1">
        <v>4.0</v>
      </c>
      <c r="AT289" s="1">
        <v>9.0</v>
      </c>
      <c r="AU289" s="1">
        <v>4.0</v>
      </c>
      <c r="AV289" s="1" t="s">
        <v>424</v>
      </c>
      <c r="AW289" s="1">
        <v>731.0</v>
      </c>
      <c r="AY289" s="1">
        <v>210528.0</v>
      </c>
    </row>
    <row r="290" ht="15.75" customHeight="1">
      <c r="A290" s="2" t="s">
        <v>579</v>
      </c>
      <c r="B290" s="1">
        <f>IFERROR(__xludf.DUMMYFUNCTION("""COMPUTED_VALUE"""),54555.0)</f>
        <v>54555</v>
      </c>
      <c r="C290" s="1">
        <f>IFERROR(__xludf.DUMMYFUNCTION("""COMPUTED_VALUE"""),378.0)</f>
        <v>378</v>
      </c>
      <c r="D290" s="1" t="s">
        <v>29</v>
      </c>
      <c r="E290" s="1" t="s">
        <v>21</v>
      </c>
      <c r="F290" s="1" t="s">
        <v>29</v>
      </c>
      <c r="G290" s="1" t="s">
        <v>29</v>
      </c>
      <c r="H290" s="1" t="s">
        <v>29</v>
      </c>
      <c r="M290" s="1">
        <v>5.0</v>
      </c>
      <c r="N290" s="1">
        <v>4.0</v>
      </c>
      <c r="O290" s="1">
        <v>5.0</v>
      </c>
      <c r="P290" s="1">
        <v>5.0</v>
      </c>
      <c r="Q290" s="1">
        <v>5.0</v>
      </c>
      <c r="S290" s="1" t="str">
        <f>IFERROR(__xludf.DUMMYFUNCTION("UNIQUE(D290:H290, TRUE)"),"5")</f>
        <v>5</v>
      </c>
      <c r="T290" s="1" t="str">
        <f>IFERROR(__xludf.DUMMYFUNCTION("""COMPUTED_VALUE"""),"4")</f>
        <v>4</v>
      </c>
      <c r="Y290" s="1">
        <f t="shared" si="2"/>
        <v>4</v>
      </c>
      <c r="Z290" s="1">
        <f t="shared" ref="Z290:AC290" si="290">IF($Y290&lt;&gt;"",COUNTIF($D290:$H290, "=" &amp; T290),"")</f>
        <v>1</v>
      </c>
      <c r="AA290" s="1">
        <f t="shared" si="290"/>
        <v>0</v>
      </c>
      <c r="AB290" s="1">
        <f t="shared" si="290"/>
        <v>0</v>
      </c>
      <c r="AC290" s="1">
        <f t="shared" si="290"/>
        <v>0</v>
      </c>
      <c r="AE290" s="1">
        <f>IFERROR(__xludf.DUMMYFUNCTION("IFERROR(TRANSPOSE(SORT(TRANSPOSE(FILTER(Y290:AC290, Y290:AC290&lt;&gt;0)),1, FALSE)))"),4.0)</f>
        <v>4</v>
      </c>
      <c r="AF290" s="1">
        <f>IFERROR(__xludf.DUMMYFUNCTION("""COMPUTED_VALUE"""),1.0)</f>
        <v>1</v>
      </c>
      <c r="AK290" s="1">
        <v>289.0</v>
      </c>
      <c r="AL290" s="1">
        <v>2.0</v>
      </c>
      <c r="AM290" s="1">
        <v>1.0</v>
      </c>
      <c r="AN290" s="1">
        <v>1.0</v>
      </c>
      <c r="AO290" s="1">
        <v>1.0</v>
      </c>
      <c r="AP290" s="1"/>
      <c r="AQ290" s="1">
        <v>6.0</v>
      </c>
      <c r="AR290" s="1">
        <v>14.0</v>
      </c>
      <c r="AS290" s="1">
        <v>7.0</v>
      </c>
      <c r="AT290" s="1">
        <v>6.0</v>
      </c>
      <c r="AU290" s="1">
        <v>5.0</v>
      </c>
      <c r="AV290" s="1" t="s">
        <v>426</v>
      </c>
      <c r="AW290" s="1">
        <v>624.0</v>
      </c>
      <c r="AY290" s="1">
        <v>180336.0</v>
      </c>
    </row>
    <row r="291" ht="15.75" customHeight="1">
      <c r="A291" s="2" t="s">
        <v>581</v>
      </c>
      <c r="B291" s="1" t="str">
        <f>IFERROR(__xludf.DUMMYFUNCTION("""COMPUTED_VALUE"""),"AJ7A6")</f>
        <v>AJ7A6</v>
      </c>
      <c r="C291" s="1">
        <f>IFERROR(__xludf.DUMMYFUNCTION("""COMPUTED_VALUE"""),192.0)</f>
        <v>192</v>
      </c>
      <c r="D291" s="1" t="s">
        <v>39</v>
      </c>
      <c r="E291" s="1" t="s">
        <v>22</v>
      </c>
      <c r="F291" s="1" t="s">
        <v>28</v>
      </c>
      <c r="G291" s="1" t="s">
        <v>39</v>
      </c>
      <c r="H291" s="1" t="s">
        <v>40</v>
      </c>
      <c r="M291" s="1">
        <v>14.0</v>
      </c>
      <c r="N291" s="1">
        <v>11.0</v>
      </c>
      <c r="O291" s="1">
        <v>7.0</v>
      </c>
      <c r="P291" s="1">
        <v>14.0</v>
      </c>
      <c r="Q291" s="1">
        <v>6.0</v>
      </c>
      <c r="S291" s="1" t="str">
        <f>IFERROR(__xludf.DUMMYFUNCTION("UNIQUE(D291:H291, TRUE)"),"A")</f>
        <v>A</v>
      </c>
      <c r="T291" s="1" t="str">
        <f>IFERROR(__xludf.DUMMYFUNCTION("""COMPUTED_VALUE"""),"J")</f>
        <v>J</v>
      </c>
      <c r="U291" s="1" t="str">
        <f>IFERROR(__xludf.DUMMYFUNCTION("""COMPUTED_VALUE"""),"7")</f>
        <v>7</v>
      </c>
      <c r="V291" s="1" t="str">
        <f>IFERROR(__xludf.DUMMYFUNCTION("""COMPUTED_VALUE"""),"6")</f>
        <v>6</v>
      </c>
      <c r="Y291" s="1">
        <f t="shared" si="2"/>
        <v>2</v>
      </c>
      <c r="Z291" s="1">
        <f t="shared" ref="Z291:AC291" si="291">IF($Y291&lt;&gt;"",COUNTIF($D291:$H291, "=" &amp; T291),"")</f>
        <v>1</v>
      </c>
      <c r="AA291" s="1">
        <f t="shared" si="291"/>
        <v>1</v>
      </c>
      <c r="AB291" s="1">
        <f t="shared" si="291"/>
        <v>1</v>
      </c>
      <c r="AC291" s="1">
        <f t="shared" si="291"/>
        <v>0</v>
      </c>
      <c r="AE291" s="1">
        <f>IFERROR(__xludf.DUMMYFUNCTION("IFERROR(TRANSPOSE(SORT(TRANSPOSE(FILTER(Y291:AC291, Y291:AC291&lt;&gt;0)),1, FALSE)))"),2.0)</f>
        <v>2</v>
      </c>
      <c r="AF291" s="1">
        <f>IFERROR(__xludf.DUMMYFUNCTION("""COMPUTED_VALUE"""),1.0)</f>
        <v>1</v>
      </c>
      <c r="AG291" s="1">
        <f>IFERROR(__xludf.DUMMYFUNCTION("""COMPUTED_VALUE"""),1.0)</f>
        <v>1</v>
      </c>
      <c r="AH291" s="1">
        <f>IFERROR(__xludf.DUMMYFUNCTION("""COMPUTED_VALUE"""),1.0)</f>
        <v>1</v>
      </c>
      <c r="AK291" s="1">
        <v>290.0</v>
      </c>
      <c r="AL291" s="1">
        <v>2.0</v>
      </c>
      <c r="AM291" s="1">
        <v>1.0</v>
      </c>
      <c r="AN291" s="1">
        <v>1.0</v>
      </c>
      <c r="AO291" s="1">
        <v>1.0</v>
      </c>
      <c r="AP291" s="1"/>
      <c r="AQ291" s="1">
        <v>6.0</v>
      </c>
      <c r="AR291" s="1">
        <v>14.0</v>
      </c>
      <c r="AS291" s="1">
        <v>10.0</v>
      </c>
      <c r="AT291" s="1">
        <v>14.0</v>
      </c>
      <c r="AU291" s="1">
        <v>13.0</v>
      </c>
      <c r="AV291" s="1" t="s">
        <v>428</v>
      </c>
      <c r="AW291" s="1">
        <v>552.0</v>
      </c>
      <c r="AY291" s="1">
        <v>160080.0</v>
      </c>
    </row>
    <row r="292" ht="15.75" customHeight="1">
      <c r="A292" s="2" t="s">
        <v>583</v>
      </c>
      <c r="B292" s="1" t="str">
        <f>IFERROR(__xludf.DUMMYFUNCTION("""COMPUTED_VALUE"""),"9J3JA")</f>
        <v>9J3JA</v>
      </c>
      <c r="C292" s="1">
        <f>IFERROR(__xludf.DUMMYFUNCTION("""COMPUTED_VALUE"""),139.0)</f>
        <v>139</v>
      </c>
      <c r="D292" s="1" t="s">
        <v>23</v>
      </c>
      <c r="E292" s="1" t="s">
        <v>22</v>
      </c>
      <c r="F292" s="1" t="s">
        <v>31</v>
      </c>
      <c r="G292" s="1" t="s">
        <v>22</v>
      </c>
      <c r="H292" s="1" t="s">
        <v>39</v>
      </c>
      <c r="M292" s="1">
        <v>9.0</v>
      </c>
      <c r="N292" s="1">
        <v>11.0</v>
      </c>
      <c r="O292" s="1">
        <v>3.0</v>
      </c>
      <c r="P292" s="1">
        <v>11.0</v>
      </c>
      <c r="Q292" s="1">
        <v>14.0</v>
      </c>
      <c r="S292" s="1" t="str">
        <f>IFERROR(__xludf.DUMMYFUNCTION("UNIQUE(D292:H292, TRUE)"),"9")</f>
        <v>9</v>
      </c>
      <c r="T292" s="1" t="str">
        <f>IFERROR(__xludf.DUMMYFUNCTION("""COMPUTED_VALUE"""),"J")</f>
        <v>J</v>
      </c>
      <c r="U292" s="1" t="str">
        <f>IFERROR(__xludf.DUMMYFUNCTION("""COMPUTED_VALUE"""),"3")</f>
        <v>3</v>
      </c>
      <c r="V292" s="1" t="str">
        <f>IFERROR(__xludf.DUMMYFUNCTION("""COMPUTED_VALUE"""),"A")</f>
        <v>A</v>
      </c>
      <c r="Y292" s="1">
        <f t="shared" si="2"/>
        <v>1</v>
      </c>
      <c r="Z292" s="1">
        <f t="shared" ref="Z292:AC292" si="292">IF($Y292&lt;&gt;"",COUNTIF($D292:$H292, "=" &amp; T292),"")</f>
        <v>2</v>
      </c>
      <c r="AA292" s="1">
        <f t="shared" si="292"/>
        <v>1</v>
      </c>
      <c r="AB292" s="1">
        <f t="shared" si="292"/>
        <v>1</v>
      </c>
      <c r="AC292" s="1">
        <f t="shared" si="292"/>
        <v>0</v>
      </c>
      <c r="AE292" s="1">
        <f>IFERROR(__xludf.DUMMYFUNCTION("IFERROR(TRANSPOSE(SORT(TRANSPOSE(FILTER(Y292:AC292, Y292:AC292&lt;&gt;0)),1, FALSE)))"),2.0)</f>
        <v>2</v>
      </c>
      <c r="AF292" s="1">
        <f>IFERROR(__xludf.DUMMYFUNCTION("""COMPUTED_VALUE"""),1.0)</f>
        <v>1</v>
      </c>
      <c r="AG292" s="1">
        <f>IFERROR(__xludf.DUMMYFUNCTION("""COMPUTED_VALUE"""),1.0)</f>
        <v>1</v>
      </c>
      <c r="AH292" s="1">
        <f>IFERROR(__xludf.DUMMYFUNCTION("""COMPUTED_VALUE"""),1.0)</f>
        <v>1</v>
      </c>
      <c r="AK292" s="1">
        <v>291.0</v>
      </c>
      <c r="AL292" s="1">
        <v>2.0</v>
      </c>
      <c r="AM292" s="1">
        <v>1.0</v>
      </c>
      <c r="AN292" s="1">
        <v>1.0</v>
      </c>
      <c r="AO292" s="1">
        <v>1.0</v>
      </c>
      <c r="AP292" s="1"/>
      <c r="AQ292" s="1">
        <v>6.0</v>
      </c>
      <c r="AR292" s="1">
        <v>14.0</v>
      </c>
      <c r="AS292" s="1">
        <v>13.0</v>
      </c>
      <c r="AT292" s="1">
        <v>9.0</v>
      </c>
      <c r="AU292" s="1">
        <v>13.0</v>
      </c>
      <c r="AV292" s="1" t="s">
        <v>430</v>
      </c>
      <c r="AW292" s="1">
        <v>516.0</v>
      </c>
      <c r="AY292" s="1">
        <v>150156.0</v>
      </c>
    </row>
    <row r="293" ht="15.75" customHeight="1">
      <c r="A293" s="2" t="s">
        <v>585</v>
      </c>
      <c r="B293" s="1" t="str">
        <f>IFERROR(__xludf.DUMMYFUNCTION("""COMPUTED_VALUE"""),"2TT3T")</f>
        <v>2TT3T</v>
      </c>
      <c r="C293" s="1">
        <f>IFERROR(__xludf.DUMMYFUNCTION("""COMPUTED_VALUE"""),393.0)</f>
        <v>393</v>
      </c>
      <c r="D293" s="1" t="s">
        <v>24</v>
      </c>
      <c r="E293" s="1" t="s">
        <v>45</v>
      </c>
      <c r="F293" s="1" t="s">
        <v>45</v>
      </c>
      <c r="G293" s="1" t="s">
        <v>31</v>
      </c>
      <c r="H293" s="1" t="s">
        <v>45</v>
      </c>
      <c r="M293" s="1">
        <v>2.0</v>
      </c>
      <c r="N293" s="1">
        <v>10.0</v>
      </c>
      <c r="O293" s="1">
        <v>10.0</v>
      </c>
      <c r="P293" s="1">
        <v>3.0</v>
      </c>
      <c r="Q293" s="1">
        <v>10.0</v>
      </c>
      <c r="S293" s="1" t="str">
        <f>IFERROR(__xludf.DUMMYFUNCTION("UNIQUE(D293:H293, TRUE)"),"2")</f>
        <v>2</v>
      </c>
      <c r="T293" s="1" t="str">
        <f>IFERROR(__xludf.DUMMYFUNCTION("""COMPUTED_VALUE"""),"T")</f>
        <v>T</v>
      </c>
      <c r="U293" s="1" t="str">
        <f>IFERROR(__xludf.DUMMYFUNCTION("""COMPUTED_VALUE"""),"3")</f>
        <v>3</v>
      </c>
      <c r="Y293" s="1">
        <f t="shared" si="2"/>
        <v>1</v>
      </c>
      <c r="Z293" s="1">
        <f t="shared" ref="Z293:AC293" si="293">IF($Y293&lt;&gt;"",COUNTIF($D293:$H293, "=" &amp; T293),"")</f>
        <v>3</v>
      </c>
      <c r="AA293" s="1">
        <f t="shared" si="293"/>
        <v>1</v>
      </c>
      <c r="AB293" s="1">
        <f t="shared" si="293"/>
        <v>0</v>
      </c>
      <c r="AC293" s="1">
        <f t="shared" si="293"/>
        <v>0</v>
      </c>
      <c r="AE293" s="1">
        <f>IFERROR(__xludf.DUMMYFUNCTION("IFERROR(TRANSPOSE(SORT(TRANSPOSE(FILTER(Y293:AC293, Y293:AC293&lt;&gt;0)),1, FALSE)))"),3.0)</f>
        <v>3</v>
      </c>
      <c r="AF293" s="1">
        <f>IFERROR(__xludf.DUMMYFUNCTION("""COMPUTED_VALUE"""),1.0)</f>
        <v>1</v>
      </c>
      <c r="AG293" s="1">
        <f>IFERROR(__xludf.DUMMYFUNCTION("""COMPUTED_VALUE"""),1.0)</f>
        <v>1</v>
      </c>
      <c r="AK293" s="1">
        <v>292.0</v>
      </c>
      <c r="AL293" s="1">
        <v>2.0</v>
      </c>
      <c r="AM293" s="1">
        <v>1.0</v>
      </c>
      <c r="AN293" s="1">
        <v>1.0</v>
      </c>
      <c r="AO293" s="1">
        <v>1.0</v>
      </c>
      <c r="AP293" s="1"/>
      <c r="AQ293" s="1">
        <v>7.0</v>
      </c>
      <c r="AR293" s="1">
        <v>3.0</v>
      </c>
      <c r="AS293" s="1">
        <v>2.0</v>
      </c>
      <c r="AT293" s="1">
        <v>5.0</v>
      </c>
      <c r="AU293" s="1">
        <v>7.0</v>
      </c>
      <c r="AV293" s="1">
        <v>73257.0</v>
      </c>
      <c r="AW293" s="1">
        <v>159.0</v>
      </c>
      <c r="AY293" s="1">
        <v>46428.0</v>
      </c>
    </row>
    <row r="294" ht="15.75" customHeight="1">
      <c r="A294" s="2" t="s">
        <v>587</v>
      </c>
      <c r="B294" s="1" t="str">
        <f>IFERROR(__xludf.DUMMYFUNCTION("""COMPUTED_VALUE"""),"QT33A")</f>
        <v>QT33A</v>
      </c>
      <c r="C294" s="1">
        <f>IFERROR(__xludf.DUMMYFUNCTION("""COMPUTED_VALUE"""),503.0)</f>
        <v>503</v>
      </c>
      <c r="D294" s="1" t="s">
        <v>20</v>
      </c>
      <c r="E294" s="1" t="s">
        <v>45</v>
      </c>
      <c r="F294" s="1" t="s">
        <v>31</v>
      </c>
      <c r="G294" s="1" t="s">
        <v>31</v>
      </c>
      <c r="H294" s="1" t="s">
        <v>39</v>
      </c>
      <c r="M294" s="1">
        <v>12.0</v>
      </c>
      <c r="N294" s="1">
        <v>10.0</v>
      </c>
      <c r="O294" s="1">
        <v>3.0</v>
      </c>
      <c r="P294" s="1">
        <v>3.0</v>
      </c>
      <c r="Q294" s="1">
        <v>14.0</v>
      </c>
      <c r="S294" s="1" t="str">
        <f>IFERROR(__xludf.DUMMYFUNCTION("UNIQUE(D294:H294, TRUE)"),"Q")</f>
        <v>Q</v>
      </c>
      <c r="T294" s="1" t="str">
        <f>IFERROR(__xludf.DUMMYFUNCTION("""COMPUTED_VALUE"""),"T")</f>
        <v>T</v>
      </c>
      <c r="U294" s="1" t="str">
        <f>IFERROR(__xludf.DUMMYFUNCTION("""COMPUTED_VALUE"""),"3")</f>
        <v>3</v>
      </c>
      <c r="V294" s="1" t="str">
        <f>IFERROR(__xludf.DUMMYFUNCTION("""COMPUTED_VALUE"""),"A")</f>
        <v>A</v>
      </c>
      <c r="Y294" s="1">
        <f t="shared" si="2"/>
        <v>1</v>
      </c>
      <c r="Z294" s="1">
        <f t="shared" ref="Z294:AC294" si="294">IF($Y294&lt;&gt;"",COUNTIF($D294:$H294, "=" &amp; T294),"")</f>
        <v>1</v>
      </c>
      <c r="AA294" s="1">
        <f t="shared" si="294"/>
        <v>2</v>
      </c>
      <c r="AB294" s="1">
        <f t="shared" si="294"/>
        <v>1</v>
      </c>
      <c r="AC294" s="1">
        <f t="shared" si="294"/>
        <v>0</v>
      </c>
      <c r="AE294" s="1">
        <f>IFERROR(__xludf.DUMMYFUNCTION("IFERROR(TRANSPOSE(SORT(TRANSPOSE(FILTER(Y294:AC294, Y294:AC294&lt;&gt;0)),1, FALSE)))"),2.0)</f>
        <v>2</v>
      </c>
      <c r="AF294" s="1">
        <f>IFERROR(__xludf.DUMMYFUNCTION("""COMPUTED_VALUE"""),1.0)</f>
        <v>1</v>
      </c>
      <c r="AG294" s="1">
        <f>IFERROR(__xludf.DUMMYFUNCTION("""COMPUTED_VALUE"""),1.0)</f>
        <v>1</v>
      </c>
      <c r="AH294" s="1">
        <f>IFERROR(__xludf.DUMMYFUNCTION("""COMPUTED_VALUE"""),1.0)</f>
        <v>1</v>
      </c>
      <c r="AK294" s="1">
        <v>293.0</v>
      </c>
      <c r="AL294" s="1">
        <v>2.0</v>
      </c>
      <c r="AM294" s="1">
        <v>1.0</v>
      </c>
      <c r="AN294" s="1">
        <v>1.0</v>
      </c>
      <c r="AO294" s="1">
        <v>1.0</v>
      </c>
      <c r="AP294" s="1"/>
      <c r="AQ294" s="1">
        <v>7.0</v>
      </c>
      <c r="AR294" s="1">
        <v>3.0</v>
      </c>
      <c r="AS294" s="1">
        <v>12.0</v>
      </c>
      <c r="AT294" s="1">
        <v>6.0</v>
      </c>
      <c r="AU294" s="1">
        <v>7.0</v>
      </c>
      <c r="AV294" s="1" t="s">
        <v>437</v>
      </c>
      <c r="AW294" s="1">
        <v>265.0</v>
      </c>
      <c r="AY294" s="1">
        <v>77645.0</v>
      </c>
    </row>
    <row r="295" ht="15.75" customHeight="1">
      <c r="A295" s="2" t="s">
        <v>589</v>
      </c>
      <c r="B295" s="1">
        <f>IFERROR(__xludf.DUMMYFUNCTION("""COMPUTED_VALUE"""),56684.0)</f>
        <v>56684</v>
      </c>
      <c r="C295" s="1">
        <f>IFERROR(__xludf.DUMMYFUNCTION("""COMPUTED_VALUE"""),120.0)</f>
        <v>120</v>
      </c>
      <c r="D295" s="1" t="s">
        <v>29</v>
      </c>
      <c r="E295" s="1" t="s">
        <v>40</v>
      </c>
      <c r="F295" s="1" t="s">
        <v>40</v>
      </c>
      <c r="G295" s="1" t="s">
        <v>30</v>
      </c>
      <c r="H295" s="1" t="s">
        <v>21</v>
      </c>
      <c r="M295" s="1">
        <v>5.0</v>
      </c>
      <c r="N295" s="1">
        <v>6.0</v>
      </c>
      <c r="O295" s="1">
        <v>6.0</v>
      </c>
      <c r="P295" s="1">
        <v>8.0</v>
      </c>
      <c r="Q295" s="1">
        <v>4.0</v>
      </c>
      <c r="S295" s="1" t="str">
        <f>IFERROR(__xludf.DUMMYFUNCTION("UNIQUE(D295:H295, TRUE)"),"5")</f>
        <v>5</v>
      </c>
      <c r="T295" s="1" t="str">
        <f>IFERROR(__xludf.DUMMYFUNCTION("""COMPUTED_VALUE"""),"6")</f>
        <v>6</v>
      </c>
      <c r="U295" s="1" t="str">
        <f>IFERROR(__xludf.DUMMYFUNCTION("""COMPUTED_VALUE"""),"8")</f>
        <v>8</v>
      </c>
      <c r="V295" s="1" t="str">
        <f>IFERROR(__xludf.DUMMYFUNCTION("""COMPUTED_VALUE"""),"4")</f>
        <v>4</v>
      </c>
      <c r="Y295" s="1">
        <f t="shared" si="2"/>
        <v>1</v>
      </c>
      <c r="Z295" s="1">
        <f t="shared" ref="Z295:AC295" si="295">IF($Y295&lt;&gt;"",COUNTIF($D295:$H295, "=" &amp; T295),"")</f>
        <v>2</v>
      </c>
      <c r="AA295" s="1">
        <f t="shared" si="295"/>
        <v>1</v>
      </c>
      <c r="AB295" s="1">
        <f t="shared" si="295"/>
        <v>1</v>
      </c>
      <c r="AC295" s="1">
        <f t="shared" si="295"/>
        <v>0</v>
      </c>
      <c r="AE295" s="1">
        <f>IFERROR(__xludf.DUMMYFUNCTION("IFERROR(TRANSPOSE(SORT(TRANSPOSE(FILTER(Y295:AC295, Y295:AC295&lt;&gt;0)),1, FALSE)))"),2.0)</f>
        <v>2</v>
      </c>
      <c r="AF295" s="1">
        <f>IFERROR(__xludf.DUMMYFUNCTION("""COMPUTED_VALUE"""),1.0)</f>
        <v>1</v>
      </c>
      <c r="AG295" s="1">
        <f>IFERROR(__xludf.DUMMYFUNCTION("""COMPUTED_VALUE"""),1.0)</f>
        <v>1</v>
      </c>
      <c r="AH295" s="1">
        <f>IFERROR(__xludf.DUMMYFUNCTION("""COMPUTED_VALUE"""),1.0)</f>
        <v>1</v>
      </c>
      <c r="AK295" s="1">
        <v>294.0</v>
      </c>
      <c r="AL295" s="1">
        <v>2.0</v>
      </c>
      <c r="AM295" s="1">
        <v>1.0</v>
      </c>
      <c r="AN295" s="1">
        <v>1.0</v>
      </c>
      <c r="AO295" s="1">
        <v>1.0</v>
      </c>
      <c r="AP295" s="1"/>
      <c r="AQ295" s="1">
        <v>7.0</v>
      </c>
      <c r="AR295" s="1">
        <v>3.0</v>
      </c>
      <c r="AS295" s="1">
        <v>14.0</v>
      </c>
      <c r="AT295" s="1">
        <v>6.0</v>
      </c>
      <c r="AU295" s="1">
        <v>3.0</v>
      </c>
      <c r="AV295" s="1" t="s">
        <v>439</v>
      </c>
      <c r="AW295" s="1">
        <v>19.0</v>
      </c>
      <c r="AY295" s="1">
        <v>5586.0</v>
      </c>
    </row>
    <row r="296" ht="15.75" customHeight="1">
      <c r="A296" s="2" t="s">
        <v>591</v>
      </c>
      <c r="B296" s="1" t="str">
        <f>IFERROR(__xludf.DUMMYFUNCTION("""COMPUTED_VALUE"""),"Q56Q2")</f>
        <v>Q56Q2</v>
      </c>
      <c r="C296" s="1">
        <f>IFERROR(__xludf.DUMMYFUNCTION("""COMPUTED_VALUE"""),786.0)</f>
        <v>786</v>
      </c>
      <c r="D296" s="1" t="s">
        <v>20</v>
      </c>
      <c r="E296" s="1" t="s">
        <v>29</v>
      </c>
      <c r="F296" s="1" t="s">
        <v>40</v>
      </c>
      <c r="G296" s="1" t="s">
        <v>20</v>
      </c>
      <c r="H296" s="1" t="s">
        <v>24</v>
      </c>
      <c r="M296" s="1">
        <v>12.0</v>
      </c>
      <c r="N296" s="1">
        <v>5.0</v>
      </c>
      <c r="O296" s="1">
        <v>6.0</v>
      </c>
      <c r="P296" s="1">
        <v>12.0</v>
      </c>
      <c r="Q296" s="1">
        <v>2.0</v>
      </c>
      <c r="S296" s="1" t="str">
        <f>IFERROR(__xludf.DUMMYFUNCTION("UNIQUE(D296:H296, TRUE)"),"Q")</f>
        <v>Q</v>
      </c>
      <c r="T296" s="1" t="str">
        <f>IFERROR(__xludf.DUMMYFUNCTION("""COMPUTED_VALUE"""),"5")</f>
        <v>5</v>
      </c>
      <c r="U296" s="1" t="str">
        <f>IFERROR(__xludf.DUMMYFUNCTION("""COMPUTED_VALUE"""),"6")</f>
        <v>6</v>
      </c>
      <c r="V296" s="1" t="str">
        <f>IFERROR(__xludf.DUMMYFUNCTION("""COMPUTED_VALUE"""),"2")</f>
        <v>2</v>
      </c>
      <c r="Y296" s="1">
        <f t="shared" si="2"/>
        <v>2</v>
      </c>
      <c r="Z296" s="1">
        <f t="shared" ref="Z296:AC296" si="296">IF($Y296&lt;&gt;"",COUNTIF($D296:$H296, "=" &amp; T296),"")</f>
        <v>1</v>
      </c>
      <c r="AA296" s="1">
        <f t="shared" si="296"/>
        <v>1</v>
      </c>
      <c r="AB296" s="1">
        <f t="shared" si="296"/>
        <v>1</v>
      </c>
      <c r="AC296" s="1">
        <f t="shared" si="296"/>
        <v>0</v>
      </c>
      <c r="AE296" s="1">
        <f>IFERROR(__xludf.DUMMYFUNCTION("IFERROR(TRANSPOSE(SORT(TRANSPOSE(FILTER(Y296:AC296, Y296:AC296&lt;&gt;0)),1, FALSE)))"),2.0)</f>
        <v>2</v>
      </c>
      <c r="AF296" s="1">
        <f>IFERROR(__xludf.DUMMYFUNCTION("""COMPUTED_VALUE"""),1.0)</f>
        <v>1</v>
      </c>
      <c r="AG296" s="1">
        <f>IFERROR(__xludf.DUMMYFUNCTION("""COMPUTED_VALUE"""),1.0)</f>
        <v>1</v>
      </c>
      <c r="AH296" s="1">
        <f>IFERROR(__xludf.DUMMYFUNCTION("""COMPUTED_VALUE"""),1.0)</f>
        <v>1</v>
      </c>
      <c r="AK296" s="1">
        <v>295.0</v>
      </c>
      <c r="AL296" s="1">
        <v>2.0</v>
      </c>
      <c r="AM296" s="1">
        <v>1.0</v>
      </c>
      <c r="AN296" s="1">
        <v>1.0</v>
      </c>
      <c r="AO296" s="1">
        <v>1.0</v>
      </c>
      <c r="AP296" s="1"/>
      <c r="AQ296" s="1">
        <v>7.0</v>
      </c>
      <c r="AR296" s="1">
        <v>4.0</v>
      </c>
      <c r="AS296" s="1">
        <v>12.0</v>
      </c>
      <c r="AT296" s="1">
        <v>3.0</v>
      </c>
      <c r="AU296" s="1">
        <v>4.0</v>
      </c>
      <c r="AV296" s="1" t="s">
        <v>443</v>
      </c>
      <c r="AW296" s="1">
        <v>490.0</v>
      </c>
      <c r="AY296" s="1">
        <v>144550.0</v>
      </c>
    </row>
    <row r="297" ht="15.75" customHeight="1">
      <c r="A297" s="2" t="s">
        <v>593</v>
      </c>
      <c r="B297" s="1" t="str">
        <f>IFERROR(__xludf.DUMMYFUNCTION("""COMPUTED_VALUE"""),"K32AT")</f>
        <v>K32AT</v>
      </c>
      <c r="C297" s="1">
        <f>IFERROR(__xludf.DUMMYFUNCTION("""COMPUTED_VALUE"""),943.0)</f>
        <v>943</v>
      </c>
      <c r="D297" s="1" t="s">
        <v>38</v>
      </c>
      <c r="E297" s="1" t="s">
        <v>31</v>
      </c>
      <c r="F297" s="1" t="s">
        <v>24</v>
      </c>
      <c r="G297" s="1" t="s">
        <v>39</v>
      </c>
      <c r="H297" s="1" t="s">
        <v>45</v>
      </c>
      <c r="M297" s="1">
        <v>13.0</v>
      </c>
      <c r="N297" s="1">
        <v>3.0</v>
      </c>
      <c r="O297" s="1">
        <v>2.0</v>
      </c>
      <c r="P297" s="1">
        <v>14.0</v>
      </c>
      <c r="Q297" s="1">
        <v>10.0</v>
      </c>
      <c r="S297" s="1" t="str">
        <f>IFERROR(__xludf.DUMMYFUNCTION("UNIQUE(D297:H297, TRUE)"),"K")</f>
        <v>K</v>
      </c>
      <c r="T297" s="1" t="str">
        <f>IFERROR(__xludf.DUMMYFUNCTION("""COMPUTED_VALUE"""),"3")</f>
        <v>3</v>
      </c>
      <c r="U297" s="1" t="str">
        <f>IFERROR(__xludf.DUMMYFUNCTION("""COMPUTED_VALUE"""),"2")</f>
        <v>2</v>
      </c>
      <c r="V297" s="1" t="str">
        <f>IFERROR(__xludf.DUMMYFUNCTION("""COMPUTED_VALUE"""),"A")</f>
        <v>A</v>
      </c>
      <c r="W297" s="1" t="str">
        <f>IFERROR(__xludf.DUMMYFUNCTION("""COMPUTED_VALUE"""),"T")</f>
        <v>T</v>
      </c>
      <c r="Y297" s="1">
        <f t="shared" si="2"/>
        <v>1</v>
      </c>
      <c r="Z297" s="1">
        <f t="shared" ref="Z297:AC297" si="297">IF($Y297&lt;&gt;"",COUNTIF($D297:$H297, "=" &amp; T297),"")</f>
        <v>1</v>
      </c>
      <c r="AA297" s="1">
        <f t="shared" si="297"/>
        <v>1</v>
      </c>
      <c r="AB297" s="1">
        <f t="shared" si="297"/>
        <v>1</v>
      </c>
      <c r="AC297" s="1">
        <f t="shared" si="297"/>
        <v>1</v>
      </c>
      <c r="AE297" s="1">
        <f>IFERROR(__xludf.DUMMYFUNCTION("IFERROR(TRANSPOSE(SORT(TRANSPOSE(FILTER(Y297:AC297, Y297:AC297&lt;&gt;0)),1, FALSE)))"),1.0)</f>
        <v>1</v>
      </c>
      <c r="AF297" s="1">
        <f>IFERROR(__xludf.DUMMYFUNCTION("""COMPUTED_VALUE"""),1.0)</f>
        <v>1</v>
      </c>
      <c r="AG297" s="1">
        <f>IFERROR(__xludf.DUMMYFUNCTION("""COMPUTED_VALUE"""),1.0)</f>
        <v>1</v>
      </c>
      <c r="AH297" s="1">
        <f>IFERROR(__xludf.DUMMYFUNCTION("""COMPUTED_VALUE"""),1.0)</f>
        <v>1</v>
      </c>
      <c r="AI297" s="1">
        <f>IFERROR(__xludf.DUMMYFUNCTION("""COMPUTED_VALUE"""),1.0)</f>
        <v>1</v>
      </c>
      <c r="AK297" s="1">
        <v>296.0</v>
      </c>
      <c r="AL297" s="1">
        <v>2.0</v>
      </c>
      <c r="AM297" s="1">
        <v>1.0</v>
      </c>
      <c r="AN297" s="1">
        <v>1.0</v>
      </c>
      <c r="AO297" s="1">
        <v>1.0</v>
      </c>
      <c r="AP297" s="1"/>
      <c r="AQ297" s="1">
        <v>7.0</v>
      </c>
      <c r="AR297" s="1">
        <v>4.0</v>
      </c>
      <c r="AS297" s="1">
        <v>14.0</v>
      </c>
      <c r="AT297" s="1">
        <v>14.0</v>
      </c>
      <c r="AU297" s="1">
        <v>11.0</v>
      </c>
      <c r="AV297" s="1" t="s">
        <v>1123</v>
      </c>
      <c r="AW297" s="1">
        <v>611.0</v>
      </c>
      <c r="AY297" s="1">
        <v>180856.0</v>
      </c>
    </row>
    <row r="298" ht="15.75" customHeight="1">
      <c r="A298" s="2" t="s">
        <v>595</v>
      </c>
      <c r="B298" s="1" t="str">
        <f>IFERROR(__xludf.DUMMYFUNCTION("""COMPUTED_VALUE"""),"384A7")</f>
        <v>384A7</v>
      </c>
      <c r="C298" s="1">
        <f>IFERROR(__xludf.DUMMYFUNCTION("""COMPUTED_VALUE"""),780.0)</f>
        <v>780</v>
      </c>
      <c r="D298" s="1" t="s">
        <v>31</v>
      </c>
      <c r="E298" s="1" t="s">
        <v>30</v>
      </c>
      <c r="F298" s="1" t="s">
        <v>21</v>
      </c>
      <c r="G298" s="1" t="s">
        <v>39</v>
      </c>
      <c r="H298" s="1" t="s">
        <v>28</v>
      </c>
      <c r="M298" s="1">
        <v>3.0</v>
      </c>
      <c r="N298" s="1">
        <v>8.0</v>
      </c>
      <c r="O298" s="1">
        <v>4.0</v>
      </c>
      <c r="P298" s="1">
        <v>14.0</v>
      </c>
      <c r="Q298" s="1">
        <v>7.0</v>
      </c>
      <c r="S298" s="1" t="str">
        <f>IFERROR(__xludf.DUMMYFUNCTION("UNIQUE(D298:H298, TRUE)"),"3")</f>
        <v>3</v>
      </c>
      <c r="T298" s="1" t="str">
        <f>IFERROR(__xludf.DUMMYFUNCTION("""COMPUTED_VALUE"""),"8")</f>
        <v>8</v>
      </c>
      <c r="U298" s="1" t="str">
        <f>IFERROR(__xludf.DUMMYFUNCTION("""COMPUTED_VALUE"""),"4")</f>
        <v>4</v>
      </c>
      <c r="V298" s="1" t="str">
        <f>IFERROR(__xludf.DUMMYFUNCTION("""COMPUTED_VALUE"""),"A")</f>
        <v>A</v>
      </c>
      <c r="W298" s="1" t="str">
        <f>IFERROR(__xludf.DUMMYFUNCTION("""COMPUTED_VALUE"""),"7")</f>
        <v>7</v>
      </c>
      <c r="Y298" s="1">
        <f t="shared" si="2"/>
        <v>1</v>
      </c>
      <c r="Z298" s="1">
        <f t="shared" ref="Z298:AC298" si="298">IF($Y298&lt;&gt;"",COUNTIF($D298:$H298, "=" &amp; T298),"")</f>
        <v>1</v>
      </c>
      <c r="AA298" s="1">
        <f t="shared" si="298"/>
        <v>1</v>
      </c>
      <c r="AB298" s="1">
        <f t="shared" si="298"/>
        <v>1</v>
      </c>
      <c r="AC298" s="1">
        <f t="shared" si="298"/>
        <v>1</v>
      </c>
      <c r="AE298" s="1">
        <f>IFERROR(__xludf.DUMMYFUNCTION("IFERROR(TRANSPOSE(SORT(TRANSPOSE(FILTER(Y298:AC298, Y298:AC298&lt;&gt;0)),1, FALSE)))"),1.0)</f>
        <v>1</v>
      </c>
      <c r="AF298" s="1">
        <f>IFERROR(__xludf.DUMMYFUNCTION("""COMPUTED_VALUE"""),1.0)</f>
        <v>1</v>
      </c>
      <c r="AG298" s="1">
        <f>IFERROR(__xludf.DUMMYFUNCTION("""COMPUTED_VALUE"""),1.0)</f>
        <v>1</v>
      </c>
      <c r="AH298" s="1">
        <f>IFERROR(__xludf.DUMMYFUNCTION("""COMPUTED_VALUE"""),1.0)</f>
        <v>1</v>
      </c>
      <c r="AI298" s="1">
        <f>IFERROR(__xludf.DUMMYFUNCTION("""COMPUTED_VALUE"""),1.0)</f>
        <v>1</v>
      </c>
      <c r="AK298" s="1">
        <v>297.0</v>
      </c>
      <c r="AL298" s="1">
        <v>2.0</v>
      </c>
      <c r="AM298" s="1">
        <v>1.0</v>
      </c>
      <c r="AN298" s="1">
        <v>1.0</v>
      </c>
      <c r="AO298" s="1">
        <v>1.0</v>
      </c>
      <c r="AP298" s="1"/>
      <c r="AQ298" s="1">
        <v>7.0</v>
      </c>
      <c r="AR298" s="1">
        <v>5.0</v>
      </c>
      <c r="AS298" s="1">
        <v>5.0</v>
      </c>
      <c r="AT298" s="1">
        <v>12.0</v>
      </c>
      <c r="AU298" s="1">
        <v>4.0</v>
      </c>
      <c r="AV298" s="1" t="s">
        <v>445</v>
      </c>
      <c r="AW298" s="1">
        <v>465.0</v>
      </c>
      <c r="AY298" s="1">
        <v>138105.0</v>
      </c>
    </row>
    <row r="299" ht="15.75" customHeight="1">
      <c r="A299" s="2" t="s">
        <v>597</v>
      </c>
      <c r="B299" s="1" t="str">
        <f>IFERROR(__xludf.DUMMYFUNCTION("""COMPUTED_VALUE"""),"44Q4Q")</f>
        <v>44Q4Q</v>
      </c>
      <c r="C299" s="1">
        <f>IFERROR(__xludf.DUMMYFUNCTION("""COMPUTED_VALUE"""),117.0)</f>
        <v>117</v>
      </c>
      <c r="D299" s="1" t="s">
        <v>21</v>
      </c>
      <c r="E299" s="1" t="s">
        <v>21</v>
      </c>
      <c r="F299" s="1" t="s">
        <v>20</v>
      </c>
      <c r="G299" s="1" t="s">
        <v>21</v>
      </c>
      <c r="H299" s="1" t="s">
        <v>20</v>
      </c>
      <c r="M299" s="1">
        <v>4.0</v>
      </c>
      <c r="N299" s="1">
        <v>4.0</v>
      </c>
      <c r="O299" s="1">
        <v>12.0</v>
      </c>
      <c r="P299" s="1">
        <v>4.0</v>
      </c>
      <c r="Q299" s="1">
        <v>12.0</v>
      </c>
      <c r="S299" s="1" t="str">
        <f>IFERROR(__xludf.DUMMYFUNCTION("UNIQUE(D299:H299, TRUE)"),"4")</f>
        <v>4</v>
      </c>
      <c r="T299" s="1" t="str">
        <f>IFERROR(__xludf.DUMMYFUNCTION("""COMPUTED_VALUE"""),"Q")</f>
        <v>Q</v>
      </c>
      <c r="Y299" s="1">
        <f t="shared" si="2"/>
        <v>3</v>
      </c>
      <c r="Z299" s="1">
        <f t="shared" ref="Z299:AC299" si="299">IF($Y299&lt;&gt;"",COUNTIF($D299:$H299, "=" &amp; T299),"")</f>
        <v>2</v>
      </c>
      <c r="AA299" s="1">
        <f t="shared" si="299"/>
        <v>0</v>
      </c>
      <c r="AB299" s="1">
        <f t="shared" si="299"/>
        <v>0</v>
      </c>
      <c r="AC299" s="1">
        <f t="shared" si="299"/>
        <v>0</v>
      </c>
      <c r="AE299" s="1">
        <f>IFERROR(__xludf.DUMMYFUNCTION("IFERROR(TRANSPOSE(SORT(TRANSPOSE(FILTER(Y299:AC299, Y299:AC299&lt;&gt;0)),1, FALSE)))"),3.0)</f>
        <v>3</v>
      </c>
      <c r="AF299" s="1">
        <f>IFERROR(__xludf.DUMMYFUNCTION("""COMPUTED_VALUE"""),2.0)</f>
        <v>2</v>
      </c>
      <c r="AK299" s="1">
        <v>298.0</v>
      </c>
      <c r="AL299" s="1">
        <v>2.0</v>
      </c>
      <c r="AM299" s="1">
        <v>1.0</v>
      </c>
      <c r="AN299" s="1">
        <v>1.0</v>
      </c>
      <c r="AO299" s="1">
        <v>1.0</v>
      </c>
      <c r="AP299" s="1"/>
      <c r="AQ299" s="1">
        <v>7.0</v>
      </c>
      <c r="AR299" s="1">
        <v>6.0</v>
      </c>
      <c r="AS299" s="1">
        <v>7.0</v>
      </c>
      <c r="AT299" s="1">
        <v>3.0</v>
      </c>
      <c r="AU299" s="1">
        <v>10.0</v>
      </c>
      <c r="AV299" s="1" t="s">
        <v>449</v>
      </c>
      <c r="AW299" s="1">
        <v>904.0</v>
      </c>
      <c r="AY299" s="1">
        <v>269392.0</v>
      </c>
    </row>
    <row r="300" ht="15.75" customHeight="1">
      <c r="A300" s="2" t="s">
        <v>599</v>
      </c>
      <c r="B300" s="1" t="str">
        <f>IFERROR(__xludf.DUMMYFUNCTION("""COMPUTED_VALUE"""),"6AJ54")</f>
        <v>6AJ54</v>
      </c>
      <c r="C300" s="1">
        <f>IFERROR(__xludf.DUMMYFUNCTION("""COMPUTED_VALUE"""),214.0)</f>
        <v>214</v>
      </c>
      <c r="D300" s="1" t="s">
        <v>40</v>
      </c>
      <c r="E300" s="1" t="s">
        <v>39</v>
      </c>
      <c r="F300" s="1" t="s">
        <v>22</v>
      </c>
      <c r="G300" s="1" t="s">
        <v>29</v>
      </c>
      <c r="H300" s="1" t="s">
        <v>21</v>
      </c>
      <c r="M300" s="1">
        <v>6.0</v>
      </c>
      <c r="N300" s="1">
        <v>14.0</v>
      </c>
      <c r="O300" s="1">
        <v>11.0</v>
      </c>
      <c r="P300" s="1">
        <v>5.0</v>
      </c>
      <c r="Q300" s="1">
        <v>4.0</v>
      </c>
      <c r="S300" s="1" t="str">
        <f>IFERROR(__xludf.DUMMYFUNCTION("UNIQUE(D300:H300, TRUE)"),"6")</f>
        <v>6</v>
      </c>
      <c r="T300" s="1" t="str">
        <f>IFERROR(__xludf.DUMMYFUNCTION("""COMPUTED_VALUE"""),"A")</f>
        <v>A</v>
      </c>
      <c r="U300" s="1" t="str">
        <f>IFERROR(__xludf.DUMMYFUNCTION("""COMPUTED_VALUE"""),"J")</f>
        <v>J</v>
      </c>
      <c r="V300" s="1" t="str">
        <f>IFERROR(__xludf.DUMMYFUNCTION("""COMPUTED_VALUE"""),"5")</f>
        <v>5</v>
      </c>
      <c r="W300" s="1" t="str">
        <f>IFERROR(__xludf.DUMMYFUNCTION("""COMPUTED_VALUE"""),"4")</f>
        <v>4</v>
      </c>
      <c r="Y300" s="1">
        <f t="shared" si="2"/>
        <v>1</v>
      </c>
      <c r="Z300" s="1">
        <f t="shared" ref="Z300:AC300" si="300">IF($Y300&lt;&gt;"",COUNTIF($D300:$H300, "=" &amp; T300),"")</f>
        <v>1</v>
      </c>
      <c r="AA300" s="1">
        <f t="shared" si="300"/>
        <v>1</v>
      </c>
      <c r="AB300" s="1">
        <f t="shared" si="300"/>
        <v>1</v>
      </c>
      <c r="AC300" s="1">
        <f t="shared" si="300"/>
        <v>1</v>
      </c>
      <c r="AE300" s="1">
        <f>IFERROR(__xludf.DUMMYFUNCTION("IFERROR(TRANSPOSE(SORT(TRANSPOSE(FILTER(Y300:AC300, Y300:AC300&lt;&gt;0)),1, FALSE)))"),1.0)</f>
        <v>1</v>
      </c>
      <c r="AF300" s="1">
        <f>IFERROR(__xludf.DUMMYFUNCTION("""COMPUTED_VALUE"""),1.0)</f>
        <v>1</v>
      </c>
      <c r="AG300" s="1">
        <f>IFERROR(__xludf.DUMMYFUNCTION("""COMPUTED_VALUE"""),1.0)</f>
        <v>1</v>
      </c>
      <c r="AH300" s="1">
        <f>IFERROR(__xludf.DUMMYFUNCTION("""COMPUTED_VALUE"""),1.0)</f>
        <v>1</v>
      </c>
      <c r="AI300" s="1">
        <f>IFERROR(__xludf.DUMMYFUNCTION("""COMPUTED_VALUE"""),1.0)</f>
        <v>1</v>
      </c>
      <c r="AK300" s="1">
        <v>299.0</v>
      </c>
      <c r="AL300" s="1">
        <v>2.0</v>
      </c>
      <c r="AM300" s="1">
        <v>1.0</v>
      </c>
      <c r="AN300" s="1">
        <v>1.0</v>
      </c>
      <c r="AO300" s="1">
        <v>1.0</v>
      </c>
      <c r="AP300" s="1"/>
      <c r="AQ300" s="1">
        <v>7.0</v>
      </c>
      <c r="AR300" s="1">
        <v>6.0</v>
      </c>
      <c r="AS300" s="1">
        <v>8.0</v>
      </c>
      <c r="AT300" s="1">
        <v>12.0</v>
      </c>
      <c r="AU300" s="1">
        <v>12.0</v>
      </c>
      <c r="AV300" s="1" t="s">
        <v>451</v>
      </c>
      <c r="AW300" s="1">
        <v>573.0</v>
      </c>
      <c r="AY300" s="1">
        <v>171327.0</v>
      </c>
    </row>
    <row r="301" ht="15.75" customHeight="1">
      <c r="A301" s="2" t="s">
        <v>601</v>
      </c>
      <c r="B301" s="1" t="str">
        <f>IFERROR(__xludf.DUMMYFUNCTION("""COMPUTED_VALUE"""),"9J9K9")</f>
        <v>9J9K9</v>
      </c>
      <c r="C301" s="1">
        <f>IFERROR(__xludf.DUMMYFUNCTION("""COMPUTED_VALUE"""),189.0)</f>
        <v>189</v>
      </c>
      <c r="D301" s="1" t="s">
        <v>23</v>
      </c>
      <c r="E301" s="1" t="s">
        <v>22</v>
      </c>
      <c r="F301" s="1" t="s">
        <v>23</v>
      </c>
      <c r="G301" s="1" t="s">
        <v>38</v>
      </c>
      <c r="H301" s="1" t="s">
        <v>23</v>
      </c>
      <c r="M301" s="1">
        <v>9.0</v>
      </c>
      <c r="N301" s="1">
        <v>11.0</v>
      </c>
      <c r="O301" s="1">
        <v>9.0</v>
      </c>
      <c r="P301" s="1">
        <v>13.0</v>
      </c>
      <c r="Q301" s="1">
        <v>9.0</v>
      </c>
      <c r="S301" s="1" t="str">
        <f>IFERROR(__xludf.DUMMYFUNCTION("UNIQUE(D301:H301, TRUE)"),"9")</f>
        <v>9</v>
      </c>
      <c r="T301" s="1" t="str">
        <f>IFERROR(__xludf.DUMMYFUNCTION("""COMPUTED_VALUE"""),"J")</f>
        <v>J</v>
      </c>
      <c r="U301" s="1" t="str">
        <f>IFERROR(__xludf.DUMMYFUNCTION("""COMPUTED_VALUE"""),"K")</f>
        <v>K</v>
      </c>
      <c r="Y301" s="1">
        <f t="shared" si="2"/>
        <v>3</v>
      </c>
      <c r="Z301" s="1">
        <f t="shared" ref="Z301:AC301" si="301">IF($Y301&lt;&gt;"",COUNTIF($D301:$H301, "=" &amp; T301),"")</f>
        <v>1</v>
      </c>
      <c r="AA301" s="1">
        <f t="shared" si="301"/>
        <v>1</v>
      </c>
      <c r="AB301" s="1">
        <f t="shared" si="301"/>
        <v>0</v>
      </c>
      <c r="AC301" s="1">
        <f t="shared" si="301"/>
        <v>0</v>
      </c>
      <c r="AE301" s="1">
        <f>IFERROR(__xludf.DUMMYFUNCTION("IFERROR(TRANSPOSE(SORT(TRANSPOSE(FILTER(Y301:AC301, Y301:AC301&lt;&gt;0)),1, FALSE)))"),3.0)</f>
        <v>3</v>
      </c>
      <c r="AF301" s="1">
        <f>IFERROR(__xludf.DUMMYFUNCTION("""COMPUTED_VALUE"""),1.0)</f>
        <v>1</v>
      </c>
      <c r="AG301" s="1">
        <f>IFERROR(__xludf.DUMMYFUNCTION("""COMPUTED_VALUE"""),1.0)</f>
        <v>1</v>
      </c>
      <c r="AK301" s="1">
        <v>300.0</v>
      </c>
      <c r="AL301" s="1">
        <v>2.0</v>
      </c>
      <c r="AM301" s="1">
        <v>1.0</v>
      </c>
      <c r="AN301" s="1">
        <v>1.0</v>
      </c>
      <c r="AO301" s="1">
        <v>1.0</v>
      </c>
      <c r="AP301" s="1"/>
      <c r="AQ301" s="1">
        <v>7.0</v>
      </c>
      <c r="AR301" s="1">
        <v>6.0</v>
      </c>
      <c r="AS301" s="1">
        <v>9.0</v>
      </c>
      <c r="AT301" s="1">
        <v>6.0</v>
      </c>
      <c r="AU301" s="1">
        <v>2.0</v>
      </c>
      <c r="AV301" s="1">
        <v>76962.0</v>
      </c>
      <c r="AW301" s="1">
        <v>195.0</v>
      </c>
      <c r="AY301" s="1">
        <v>58500.0</v>
      </c>
    </row>
    <row r="302" ht="15.75" customHeight="1">
      <c r="A302" s="2" t="s">
        <v>603</v>
      </c>
      <c r="B302" s="1" t="str">
        <f>IFERROR(__xludf.DUMMYFUNCTION("""COMPUTED_VALUE"""),"7TKKT")</f>
        <v>7TKKT</v>
      </c>
      <c r="C302" s="1">
        <f>IFERROR(__xludf.DUMMYFUNCTION("""COMPUTED_VALUE"""),808.0)</f>
        <v>808</v>
      </c>
      <c r="D302" s="1" t="s">
        <v>28</v>
      </c>
      <c r="E302" s="1" t="s">
        <v>45</v>
      </c>
      <c r="F302" s="1" t="s">
        <v>38</v>
      </c>
      <c r="G302" s="1" t="s">
        <v>38</v>
      </c>
      <c r="H302" s="1" t="s">
        <v>45</v>
      </c>
      <c r="M302" s="1">
        <v>7.0</v>
      </c>
      <c r="N302" s="1">
        <v>10.0</v>
      </c>
      <c r="O302" s="1">
        <v>13.0</v>
      </c>
      <c r="P302" s="1">
        <v>13.0</v>
      </c>
      <c r="Q302" s="1">
        <v>10.0</v>
      </c>
      <c r="S302" s="1" t="str">
        <f>IFERROR(__xludf.DUMMYFUNCTION("UNIQUE(D302:H302, TRUE)"),"7")</f>
        <v>7</v>
      </c>
      <c r="T302" s="1" t="str">
        <f>IFERROR(__xludf.DUMMYFUNCTION("""COMPUTED_VALUE"""),"T")</f>
        <v>T</v>
      </c>
      <c r="U302" s="1" t="str">
        <f>IFERROR(__xludf.DUMMYFUNCTION("""COMPUTED_VALUE"""),"K")</f>
        <v>K</v>
      </c>
      <c r="Y302" s="1">
        <f t="shared" si="2"/>
        <v>1</v>
      </c>
      <c r="Z302" s="1">
        <f t="shared" ref="Z302:AC302" si="302">IF($Y302&lt;&gt;"",COUNTIF($D302:$H302, "=" &amp; T302),"")</f>
        <v>2</v>
      </c>
      <c r="AA302" s="1">
        <f t="shared" si="302"/>
        <v>2</v>
      </c>
      <c r="AB302" s="1">
        <f t="shared" si="302"/>
        <v>0</v>
      </c>
      <c r="AC302" s="1">
        <f t="shared" si="302"/>
        <v>0</v>
      </c>
      <c r="AE302" s="1">
        <f>IFERROR(__xludf.DUMMYFUNCTION("IFERROR(TRANSPOSE(SORT(TRANSPOSE(FILTER(Y302:AC302, Y302:AC302&lt;&gt;0)),1, FALSE)))"),2.0)</f>
        <v>2</v>
      </c>
      <c r="AF302" s="1">
        <f>IFERROR(__xludf.DUMMYFUNCTION("""COMPUTED_VALUE"""),2.0)</f>
        <v>2</v>
      </c>
      <c r="AG302" s="1">
        <f>IFERROR(__xludf.DUMMYFUNCTION("""COMPUTED_VALUE"""),1.0)</f>
        <v>1</v>
      </c>
      <c r="AK302" s="1">
        <v>301.0</v>
      </c>
      <c r="AL302" s="1">
        <v>2.0</v>
      </c>
      <c r="AM302" s="1">
        <v>1.0</v>
      </c>
      <c r="AN302" s="1">
        <v>1.0</v>
      </c>
      <c r="AO302" s="1">
        <v>1.0</v>
      </c>
      <c r="AP302" s="1"/>
      <c r="AQ302" s="1">
        <v>7.0</v>
      </c>
      <c r="AR302" s="1">
        <v>6.0</v>
      </c>
      <c r="AS302" s="1">
        <v>11.0</v>
      </c>
      <c r="AT302" s="1">
        <v>10.0</v>
      </c>
      <c r="AU302" s="1">
        <v>11.0</v>
      </c>
      <c r="AV302" s="1" t="s">
        <v>1125</v>
      </c>
      <c r="AW302" s="1">
        <v>884.0</v>
      </c>
      <c r="AY302" s="1">
        <v>266084.0</v>
      </c>
    </row>
    <row r="303" ht="15.75" customHeight="1">
      <c r="A303" s="2" t="s">
        <v>605</v>
      </c>
      <c r="B303" s="1" t="str">
        <f>IFERROR(__xludf.DUMMYFUNCTION("""COMPUTED_VALUE"""),"34J8J")</f>
        <v>34J8J</v>
      </c>
      <c r="C303" s="1">
        <f>IFERROR(__xludf.DUMMYFUNCTION("""COMPUTED_VALUE"""),360.0)</f>
        <v>360</v>
      </c>
      <c r="D303" s="1" t="s">
        <v>31</v>
      </c>
      <c r="E303" s="1" t="s">
        <v>21</v>
      </c>
      <c r="F303" s="1" t="s">
        <v>22</v>
      </c>
      <c r="G303" s="1" t="s">
        <v>30</v>
      </c>
      <c r="H303" s="1" t="s">
        <v>22</v>
      </c>
      <c r="M303" s="1">
        <v>3.0</v>
      </c>
      <c r="N303" s="1">
        <v>4.0</v>
      </c>
      <c r="O303" s="1">
        <v>11.0</v>
      </c>
      <c r="P303" s="1">
        <v>8.0</v>
      </c>
      <c r="Q303" s="1">
        <v>11.0</v>
      </c>
      <c r="S303" s="1" t="str">
        <f>IFERROR(__xludf.DUMMYFUNCTION("UNIQUE(D303:H303, TRUE)"),"3")</f>
        <v>3</v>
      </c>
      <c r="T303" s="1" t="str">
        <f>IFERROR(__xludf.DUMMYFUNCTION("""COMPUTED_VALUE"""),"4")</f>
        <v>4</v>
      </c>
      <c r="U303" s="1" t="str">
        <f>IFERROR(__xludf.DUMMYFUNCTION("""COMPUTED_VALUE"""),"J")</f>
        <v>J</v>
      </c>
      <c r="V303" s="1" t="str">
        <f>IFERROR(__xludf.DUMMYFUNCTION("""COMPUTED_VALUE"""),"8")</f>
        <v>8</v>
      </c>
      <c r="Y303" s="1">
        <f t="shared" si="2"/>
        <v>1</v>
      </c>
      <c r="Z303" s="1">
        <f t="shared" ref="Z303:AC303" si="303">IF($Y303&lt;&gt;"",COUNTIF($D303:$H303, "=" &amp; T303),"")</f>
        <v>1</v>
      </c>
      <c r="AA303" s="1">
        <f t="shared" si="303"/>
        <v>2</v>
      </c>
      <c r="AB303" s="1">
        <f t="shared" si="303"/>
        <v>1</v>
      </c>
      <c r="AC303" s="1">
        <f t="shared" si="303"/>
        <v>0</v>
      </c>
      <c r="AE303" s="1">
        <f>IFERROR(__xludf.DUMMYFUNCTION("IFERROR(TRANSPOSE(SORT(TRANSPOSE(FILTER(Y303:AC303, Y303:AC303&lt;&gt;0)),1, FALSE)))"),2.0)</f>
        <v>2</v>
      </c>
      <c r="AF303" s="1">
        <f>IFERROR(__xludf.DUMMYFUNCTION("""COMPUTED_VALUE"""),1.0)</f>
        <v>1</v>
      </c>
      <c r="AG303" s="1">
        <f>IFERROR(__xludf.DUMMYFUNCTION("""COMPUTED_VALUE"""),1.0)</f>
        <v>1</v>
      </c>
      <c r="AH303" s="1">
        <f>IFERROR(__xludf.DUMMYFUNCTION("""COMPUTED_VALUE"""),1.0)</f>
        <v>1</v>
      </c>
      <c r="AK303" s="1">
        <v>302.0</v>
      </c>
      <c r="AL303" s="1">
        <v>2.0</v>
      </c>
      <c r="AM303" s="1">
        <v>1.0</v>
      </c>
      <c r="AN303" s="1">
        <v>1.0</v>
      </c>
      <c r="AO303" s="1">
        <v>1.0</v>
      </c>
      <c r="AP303" s="1"/>
      <c r="AQ303" s="1">
        <v>7.0</v>
      </c>
      <c r="AR303" s="1">
        <v>9.0</v>
      </c>
      <c r="AS303" s="1">
        <v>7.0</v>
      </c>
      <c r="AT303" s="1">
        <v>13.0</v>
      </c>
      <c r="AU303" s="1">
        <v>10.0</v>
      </c>
      <c r="AV303" s="1" t="s">
        <v>454</v>
      </c>
      <c r="AW303" s="1">
        <v>581.0</v>
      </c>
      <c r="AY303" s="1">
        <v>175462.0</v>
      </c>
    </row>
    <row r="304" ht="15.75" customHeight="1">
      <c r="A304" s="2" t="s">
        <v>607</v>
      </c>
      <c r="B304" s="1" t="str">
        <f>IFERROR(__xludf.DUMMYFUNCTION("""COMPUTED_VALUE"""),"AAATA")</f>
        <v>AAATA</v>
      </c>
      <c r="C304" s="1">
        <f>IFERROR(__xludf.DUMMYFUNCTION("""COMPUTED_VALUE"""),755.0)</f>
        <v>755</v>
      </c>
      <c r="D304" s="1" t="s">
        <v>39</v>
      </c>
      <c r="E304" s="1" t="s">
        <v>39</v>
      </c>
      <c r="F304" s="1" t="s">
        <v>39</v>
      </c>
      <c r="G304" s="1" t="s">
        <v>45</v>
      </c>
      <c r="H304" s="1" t="s">
        <v>39</v>
      </c>
      <c r="M304" s="1">
        <v>14.0</v>
      </c>
      <c r="N304" s="1">
        <v>14.0</v>
      </c>
      <c r="O304" s="1">
        <v>14.0</v>
      </c>
      <c r="P304" s="1">
        <v>10.0</v>
      </c>
      <c r="Q304" s="1">
        <v>14.0</v>
      </c>
      <c r="S304" s="1" t="str">
        <f>IFERROR(__xludf.DUMMYFUNCTION("UNIQUE(D304:H304, TRUE)"),"A")</f>
        <v>A</v>
      </c>
      <c r="T304" s="1" t="str">
        <f>IFERROR(__xludf.DUMMYFUNCTION("""COMPUTED_VALUE"""),"T")</f>
        <v>T</v>
      </c>
      <c r="Y304" s="1">
        <f t="shared" si="2"/>
        <v>4</v>
      </c>
      <c r="Z304" s="1">
        <f t="shared" ref="Z304:AC304" si="304">IF($Y304&lt;&gt;"",COUNTIF($D304:$H304, "=" &amp; T304),"")</f>
        <v>1</v>
      </c>
      <c r="AA304" s="1">
        <f t="shared" si="304"/>
        <v>0</v>
      </c>
      <c r="AB304" s="1">
        <f t="shared" si="304"/>
        <v>0</v>
      </c>
      <c r="AC304" s="1">
        <f t="shared" si="304"/>
        <v>0</v>
      </c>
      <c r="AE304" s="1">
        <f>IFERROR(__xludf.DUMMYFUNCTION("IFERROR(TRANSPOSE(SORT(TRANSPOSE(FILTER(Y304:AC304, Y304:AC304&lt;&gt;0)),1, FALSE)))"),4.0)</f>
        <v>4</v>
      </c>
      <c r="AF304" s="1">
        <f>IFERROR(__xludf.DUMMYFUNCTION("""COMPUTED_VALUE"""),1.0)</f>
        <v>1</v>
      </c>
      <c r="AK304" s="1">
        <v>303.0</v>
      </c>
      <c r="AL304" s="1">
        <v>2.0</v>
      </c>
      <c r="AM304" s="1">
        <v>1.0</v>
      </c>
      <c r="AN304" s="1">
        <v>1.0</v>
      </c>
      <c r="AO304" s="1">
        <v>1.0</v>
      </c>
      <c r="AP304" s="1"/>
      <c r="AQ304" s="1">
        <v>7.0</v>
      </c>
      <c r="AR304" s="1">
        <v>10.0</v>
      </c>
      <c r="AS304" s="1">
        <v>12.0</v>
      </c>
      <c r="AT304" s="1">
        <v>11.0</v>
      </c>
      <c r="AU304" s="1">
        <v>10.0</v>
      </c>
      <c r="AV304" s="1" t="s">
        <v>1135</v>
      </c>
      <c r="AW304" s="1">
        <v>479.0</v>
      </c>
      <c r="AY304" s="1">
        <v>145137.0</v>
      </c>
    </row>
    <row r="305" ht="15.75" customHeight="1">
      <c r="A305" s="2" t="s">
        <v>609</v>
      </c>
      <c r="B305" s="1" t="str">
        <f>IFERROR(__xludf.DUMMYFUNCTION("""COMPUTED_VALUE"""),"JQJTA")</f>
        <v>JQJTA</v>
      </c>
      <c r="C305" s="1">
        <f>IFERROR(__xludf.DUMMYFUNCTION("""COMPUTED_VALUE"""),705.0)</f>
        <v>705</v>
      </c>
      <c r="D305" s="1" t="s">
        <v>22</v>
      </c>
      <c r="E305" s="1" t="s">
        <v>20</v>
      </c>
      <c r="F305" s="1" t="s">
        <v>22</v>
      </c>
      <c r="G305" s="1" t="s">
        <v>45</v>
      </c>
      <c r="H305" s="1" t="s">
        <v>39</v>
      </c>
      <c r="M305" s="1">
        <v>11.0</v>
      </c>
      <c r="N305" s="1">
        <v>12.0</v>
      </c>
      <c r="O305" s="1">
        <v>11.0</v>
      </c>
      <c r="P305" s="1">
        <v>10.0</v>
      </c>
      <c r="Q305" s="1">
        <v>14.0</v>
      </c>
      <c r="S305" s="1" t="str">
        <f>IFERROR(__xludf.DUMMYFUNCTION("UNIQUE(D305:H305, TRUE)"),"J")</f>
        <v>J</v>
      </c>
      <c r="T305" s="1" t="str">
        <f>IFERROR(__xludf.DUMMYFUNCTION("""COMPUTED_VALUE"""),"Q")</f>
        <v>Q</v>
      </c>
      <c r="U305" s="1" t="str">
        <f>IFERROR(__xludf.DUMMYFUNCTION("""COMPUTED_VALUE"""),"T")</f>
        <v>T</v>
      </c>
      <c r="V305" s="1" t="str">
        <f>IFERROR(__xludf.DUMMYFUNCTION("""COMPUTED_VALUE"""),"A")</f>
        <v>A</v>
      </c>
      <c r="Y305" s="1">
        <f t="shared" si="2"/>
        <v>2</v>
      </c>
      <c r="Z305" s="1">
        <f t="shared" ref="Z305:AC305" si="305">IF($Y305&lt;&gt;"",COUNTIF($D305:$H305, "=" &amp; T305),"")</f>
        <v>1</v>
      </c>
      <c r="AA305" s="1">
        <f t="shared" si="305"/>
        <v>1</v>
      </c>
      <c r="AB305" s="1">
        <f t="shared" si="305"/>
        <v>1</v>
      </c>
      <c r="AC305" s="1">
        <f t="shared" si="305"/>
        <v>0</v>
      </c>
      <c r="AE305" s="1">
        <f>IFERROR(__xludf.DUMMYFUNCTION("IFERROR(TRANSPOSE(SORT(TRANSPOSE(FILTER(Y305:AC305, Y305:AC305&lt;&gt;0)),1, FALSE)))"),2.0)</f>
        <v>2</v>
      </c>
      <c r="AF305" s="1">
        <f>IFERROR(__xludf.DUMMYFUNCTION("""COMPUTED_VALUE"""),1.0)</f>
        <v>1</v>
      </c>
      <c r="AG305" s="1">
        <f>IFERROR(__xludf.DUMMYFUNCTION("""COMPUTED_VALUE"""),1.0)</f>
        <v>1</v>
      </c>
      <c r="AH305" s="1">
        <f>IFERROR(__xludf.DUMMYFUNCTION("""COMPUTED_VALUE"""),1.0)</f>
        <v>1</v>
      </c>
      <c r="AK305" s="1">
        <v>304.0</v>
      </c>
      <c r="AL305" s="1">
        <v>2.0</v>
      </c>
      <c r="AM305" s="1">
        <v>1.0</v>
      </c>
      <c r="AN305" s="1">
        <v>1.0</v>
      </c>
      <c r="AO305" s="1">
        <v>1.0</v>
      </c>
      <c r="AP305" s="1"/>
      <c r="AQ305" s="1">
        <v>7.0</v>
      </c>
      <c r="AR305" s="1">
        <v>13.0</v>
      </c>
      <c r="AS305" s="1">
        <v>11.0</v>
      </c>
      <c r="AT305" s="1">
        <v>13.0</v>
      </c>
      <c r="AU305" s="1">
        <v>5.0</v>
      </c>
      <c r="AV305" s="1" t="s">
        <v>1141</v>
      </c>
      <c r="AW305" s="1">
        <v>738.0</v>
      </c>
      <c r="AY305" s="1">
        <v>224352.0</v>
      </c>
    </row>
    <row r="306" ht="15.75" customHeight="1">
      <c r="A306" s="2" t="s">
        <v>611</v>
      </c>
      <c r="B306" s="1" t="str">
        <f>IFERROR(__xludf.DUMMYFUNCTION("""COMPUTED_VALUE"""),"T9T94")</f>
        <v>T9T94</v>
      </c>
      <c r="C306" s="1">
        <f>IFERROR(__xludf.DUMMYFUNCTION("""COMPUTED_VALUE"""),387.0)</f>
        <v>387</v>
      </c>
      <c r="D306" s="1" t="s">
        <v>45</v>
      </c>
      <c r="E306" s="1" t="s">
        <v>23</v>
      </c>
      <c r="F306" s="1" t="s">
        <v>45</v>
      </c>
      <c r="G306" s="1" t="s">
        <v>23</v>
      </c>
      <c r="H306" s="1" t="s">
        <v>21</v>
      </c>
      <c r="M306" s="1">
        <v>10.0</v>
      </c>
      <c r="N306" s="1">
        <v>9.0</v>
      </c>
      <c r="O306" s="1">
        <v>10.0</v>
      </c>
      <c r="P306" s="1">
        <v>9.0</v>
      </c>
      <c r="Q306" s="1">
        <v>4.0</v>
      </c>
      <c r="S306" s="1" t="str">
        <f>IFERROR(__xludf.DUMMYFUNCTION("UNIQUE(D306:H306, TRUE)"),"T")</f>
        <v>T</v>
      </c>
      <c r="T306" s="1" t="str">
        <f>IFERROR(__xludf.DUMMYFUNCTION("""COMPUTED_VALUE"""),"9")</f>
        <v>9</v>
      </c>
      <c r="U306" s="1" t="str">
        <f>IFERROR(__xludf.DUMMYFUNCTION("""COMPUTED_VALUE"""),"4")</f>
        <v>4</v>
      </c>
      <c r="Y306" s="1">
        <f t="shared" si="2"/>
        <v>2</v>
      </c>
      <c r="Z306" s="1">
        <f t="shared" ref="Z306:AC306" si="306">IF($Y306&lt;&gt;"",COUNTIF($D306:$H306, "=" &amp; T306),"")</f>
        <v>2</v>
      </c>
      <c r="AA306" s="1">
        <f t="shared" si="306"/>
        <v>1</v>
      </c>
      <c r="AB306" s="1">
        <f t="shared" si="306"/>
        <v>0</v>
      </c>
      <c r="AC306" s="1">
        <f t="shared" si="306"/>
        <v>0</v>
      </c>
      <c r="AE306" s="1">
        <f>IFERROR(__xludf.DUMMYFUNCTION("IFERROR(TRANSPOSE(SORT(TRANSPOSE(FILTER(Y306:AC306, Y306:AC306&lt;&gt;0)),1, FALSE)))"),2.0)</f>
        <v>2</v>
      </c>
      <c r="AF306" s="1">
        <f>IFERROR(__xludf.DUMMYFUNCTION("""COMPUTED_VALUE"""),2.0)</f>
        <v>2</v>
      </c>
      <c r="AG306" s="1">
        <f>IFERROR(__xludf.DUMMYFUNCTION("""COMPUTED_VALUE"""),1.0)</f>
        <v>1</v>
      </c>
      <c r="AK306" s="1">
        <v>305.0</v>
      </c>
      <c r="AL306" s="1">
        <v>2.0</v>
      </c>
      <c r="AM306" s="1">
        <v>1.0</v>
      </c>
      <c r="AN306" s="1">
        <v>1.0</v>
      </c>
      <c r="AO306" s="1">
        <v>1.0</v>
      </c>
      <c r="AP306" s="1"/>
      <c r="AQ306" s="1">
        <v>7.0</v>
      </c>
      <c r="AR306" s="1">
        <v>13.0</v>
      </c>
      <c r="AS306" s="1">
        <v>12.0</v>
      </c>
      <c r="AT306" s="1">
        <v>3.0</v>
      </c>
      <c r="AU306" s="1">
        <v>12.0</v>
      </c>
      <c r="AV306" s="1" t="s">
        <v>456</v>
      </c>
      <c r="AW306" s="1">
        <v>870.0</v>
      </c>
      <c r="AY306" s="1">
        <v>265350.0</v>
      </c>
    </row>
    <row r="307" ht="15.75" customHeight="1">
      <c r="A307" s="2" t="s">
        <v>613</v>
      </c>
      <c r="B307" s="1" t="str">
        <f>IFERROR(__xludf.DUMMYFUNCTION("""COMPUTED_VALUE"""),"4J445")</f>
        <v>4J445</v>
      </c>
      <c r="C307" s="1">
        <f>IFERROR(__xludf.DUMMYFUNCTION("""COMPUTED_VALUE"""),718.0)</f>
        <v>718</v>
      </c>
      <c r="D307" s="1" t="s">
        <v>21</v>
      </c>
      <c r="E307" s="1" t="s">
        <v>22</v>
      </c>
      <c r="F307" s="1" t="s">
        <v>21</v>
      </c>
      <c r="G307" s="1" t="s">
        <v>21</v>
      </c>
      <c r="H307" s="1" t="s">
        <v>29</v>
      </c>
      <c r="M307" s="1">
        <v>4.0</v>
      </c>
      <c r="N307" s="1">
        <v>11.0</v>
      </c>
      <c r="O307" s="1">
        <v>4.0</v>
      </c>
      <c r="P307" s="1">
        <v>4.0</v>
      </c>
      <c r="Q307" s="1">
        <v>5.0</v>
      </c>
      <c r="S307" s="1" t="str">
        <f>IFERROR(__xludf.DUMMYFUNCTION("UNIQUE(D307:H307, TRUE)"),"4")</f>
        <v>4</v>
      </c>
      <c r="T307" s="1" t="str">
        <f>IFERROR(__xludf.DUMMYFUNCTION("""COMPUTED_VALUE"""),"J")</f>
        <v>J</v>
      </c>
      <c r="U307" s="1" t="str">
        <f>IFERROR(__xludf.DUMMYFUNCTION("""COMPUTED_VALUE"""),"5")</f>
        <v>5</v>
      </c>
      <c r="Y307" s="1">
        <f t="shared" si="2"/>
        <v>3</v>
      </c>
      <c r="Z307" s="1">
        <f t="shared" ref="Z307:AC307" si="307">IF($Y307&lt;&gt;"",COUNTIF($D307:$H307, "=" &amp; T307),"")</f>
        <v>1</v>
      </c>
      <c r="AA307" s="1">
        <f t="shared" si="307"/>
        <v>1</v>
      </c>
      <c r="AB307" s="1">
        <f t="shared" si="307"/>
        <v>0</v>
      </c>
      <c r="AC307" s="1">
        <f t="shared" si="307"/>
        <v>0</v>
      </c>
      <c r="AE307" s="1">
        <f>IFERROR(__xludf.DUMMYFUNCTION("IFERROR(TRANSPOSE(SORT(TRANSPOSE(FILTER(Y307:AC307, Y307:AC307&lt;&gt;0)),1, FALSE)))"),3.0)</f>
        <v>3</v>
      </c>
      <c r="AF307" s="1">
        <f>IFERROR(__xludf.DUMMYFUNCTION("""COMPUTED_VALUE"""),1.0)</f>
        <v>1</v>
      </c>
      <c r="AG307" s="1">
        <f>IFERROR(__xludf.DUMMYFUNCTION("""COMPUTED_VALUE"""),1.0)</f>
        <v>1</v>
      </c>
      <c r="AK307" s="1">
        <v>306.0</v>
      </c>
      <c r="AL307" s="1">
        <v>2.0</v>
      </c>
      <c r="AM307" s="1">
        <v>1.0</v>
      </c>
      <c r="AN307" s="1">
        <v>1.0</v>
      </c>
      <c r="AO307" s="1">
        <v>1.0</v>
      </c>
      <c r="AP307" s="1"/>
      <c r="AQ307" s="1">
        <v>7.0</v>
      </c>
      <c r="AR307" s="1">
        <v>14.0</v>
      </c>
      <c r="AS307" s="1">
        <v>3.0</v>
      </c>
      <c r="AT307" s="1">
        <v>13.0</v>
      </c>
      <c r="AU307" s="1">
        <v>13.0</v>
      </c>
      <c r="AV307" s="1" t="s">
        <v>458</v>
      </c>
      <c r="AW307" s="1">
        <v>613.0</v>
      </c>
      <c r="AY307" s="1">
        <v>187578.0</v>
      </c>
    </row>
    <row r="308" ht="15.75" customHeight="1">
      <c r="A308" s="2" t="s">
        <v>615</v>
      </c>
      <c r="B308" s="1" t="str">
        <f>IFERROR(__xludf.DUMMYFUNCTION("""COMPUTED_VALUE"""),"Q8Q8Q")</f>
        <v>Q8Q8Q</v>
      </c>
      <c r="C308" s="1">
        <f>IFERROR(__xludf.DUMMYFUNCTION("""COMPUTED_VALUE"""),6.0)</f>
        <v>6</v>
      </c>
      <c r="D308" s="1" t="s">
        <v>20</v>
      </c>
      <c r="E308" s="1" t="s">
        <v>30</v>
      </c>
      <c r="F308" s="1" t="s">
        <v>20</v>
      </c>
      <c r="G308" s="1" t="s">
        <v>30</v>
      </c>
      <c r="H308" s="1" t="s">
        <v>20</v>
      </c>
      <c r="M308" s="1">
        <v>12.0</v>
      </c>
      <c r="N308" s="1">
        <v>8.0</v>
      </c>
      <c r="O308" s="1">
        <v>12.0</v>
      </c>
      <c r="P308" s="1">
        <v>8.0</v>
      </c>
      <c r="Q308" s="1">
        <v>12.0</v>
      </c>
      <c r="S308" s="1" t="str">
        <f>IFERROR(__xludf.DUMMYFUNCTION("UNIQUE(D308:H308, TRUE)"),"Q")</f>
        <v>Q</v>
      </c>
      <c r="T308" s="1" t="str">
        <f>IFERROR(__xludf.DUMMYFUNCTION("""COMPUTED_VALUE"""),"8")</f>
        <v>8</v>
      </c>
      <c r="Y308" s="1">
        <f t="shared" si="2"/>
        <v>3</v>
      </c>
      <c r="Z308" s="1">
        <f t="shared" ref="Z308:AC308" si="308">IF($Y308&lt;&gt;"",COUNTIF($D308:$H308, "=" &amp; T308),"")</f>
        <v>2</v>
      </c>
      <c r="AA308" s="1">
        <f t="shared" si="308"/>
        <v>0</v>
      </c>
      <c r="AB308" s="1">
        <f t="shared" si="308"/>
        <v>0</v>
      </c>
      <c r="AC308" s="1">
        <f t="shared" si="308"/>
        <v>0</v>
      </c>
      <c r="AE308" s="1">
        <f>IFERROR(__xludf.DUMMYFUNCTION("IFERROR(TRANSPOSE(SORT(TRANSPOSE(FILTER(Y308:AC308, Y308:AC308&lt;&gt;0)),1, FALSE)))"),3.0)</f>
        <v>3</v>
      </c>
      <c r="AF308" s="1">
        <f>IFERROR(__xludf.DUMMYFUNCTION("""COMPUTED_VALUE"""),2.0)</f>
        <v>2</v>
      </c>
      <c r="AK308" s="1">
        <v>307.0</v>
      </c>
      <c r="AL308" s="1">
        <v>2.0</v>
      </c>
      <c r="AM308" s="1">
        <v>1.0</v>
      </c>
      <c r="AN308" s="1">
        <v>1.0</v>
      </c>
      <c r="AO308" s="1">
        <v>1.0</v>
      </c>
      <c r="AP308" s="1"/>
      <c r="AQ308" s="1">
        <v>8.0</v>
      </c>
      <c r="AR308" s="1">
        <v>3.0</v>
      </c>
      <c r="AS308" s="1">
        <v>6.0</v>
      </c>
      <c r="AT308" s="1">
        <v>7.0</v>
      </c>
      <c r="AU308" s="1">
        <v>6.0</v>
      </c>
      <c r="AV308" s="1">
        <v>83676.0</v>
      </c>
      <c r="AW308" s="1">
        <v>2.0</v>
      </c>
      <c r="AY308" s="1">
        <v>614.0</v>
      </c>
    </row>
    <row r="309" ht="15.75" customHeight="1">
      <c r="A309" s="2" t="s">
        <v>617</v>
      </c>
      <c r="B309" s="1" t="str">
        <f>IFERROR(__xludf.DUMMYFUNCTION("""COMPUTED_VALUE"""),"T652J")</f>
        <v>T652J</v>
      </c>
      <c r="C309" s="1">
        <f>IFERROR(__xludf.DUMMYFUNCTION("""COMPUTED_VALUE"""),745.0)</f>
        <v>745</v>
      </c>
      <c r="D309" s="1" t="s">
        <v>45</v>
      </c>
      <c r="E309" s="1" t="s">
        <v>40</v>
      </c>
      <c r="F309" s="1" t="s">
        <v>29</v>
      </c>
      <c r="G309" s="1" t="s">
        <v>24</v>
      </c>
      <c r="H309" s="1" t="s">
        <v>22</v>
      </c>
      <c r="M309" s="1">
        <v>10.0</v>
      </c>
      <c r="N309" s="1">
        <v>6.0</v>
      </c>
      <c r="O309" s="1">
        <v>5.0</v>
      </c>
      <c r="P309" s="1">
        <v>2.0</v>
      </c>
      <c r="Q309" s="1">
        <v>11.0</v>
      </c>
      <c r="S309" s="1" t="str">
        <f>IFERROR(__xludf.DUMMYFUNCTION("UNIQUE(D309:H309, TRUE)"),"T")</f>
        <v>T</v>
      </c>
      <c r="T309" s="1" t="str">
        <f>IFERROR(__xludf.DUMMYFUNCTION("""COMPUTED_VALUE"""),"6")</f>
        <v>6</v>
      </c>
      <c r="U309" s="1" t="str">
        <f>IFERROR(__xludf.DUMMYFUNCTION("""COMPUTED_VALUE"""),"5")</f>
        <v>5</v>
      </c>
      <c r="V309" s="1" t="str">
        <f>IFERROR(__xludf.DUMMYFUNCTION("""COMPUTED_VALUE"""),"2")</f>
        <v>2</v>
      </c>
      <c r="W309" s="1" t="str">
        <f>IFERROR(__xludf.DUMMYFUNCTION("""COMPUTED_VALUE"""),"J")</f>
        <v>J</v>
      </c>
      <c r="Y309" s="1">
        <f t="shared" si="2"/>
        <v>1</v>
      </c>
      <c r="Z309" s="1">
        <f t="shared" ref="Z309:AC309" si="309">IF($Y309&lt;&gt;"",COUNTIF($D309:$H309, "=" &amp; T309),"")</f>
        <v>1</v>
      </c>
      <c r="AA309" s="1">
        <f t="shared" si="309"/>
        <v>1</v>
      </c>
      <c r="AB309" s="1">
        <f t="shared" si="309"/>
        <v>1</v>
      </c>
      <c r="AC309" s="1">
        <f t="shared" si="309"/>
        <v>1</v>
      </c>
      <c r="AE309" s="1">
        <f>IFERROR(__xludf.DUMMYFUNCTION("IFERROR(TRANSPOSE(SORT(TRANSPOSE(FILTER(Y309:AC309, Y309:AC309&lt;&gt;0)),1, FALSE)))"),1.0)</f>
        <v>1</v>
      </c>
      <c r="AF309" s="1">
        <f>IFERROR(__xludf.DUMMYFUNCTION("""COMPUTED_VALUE"""),1.0)</f>
        <v>1</v>
      </c>
      <c r="AG309" s="1">
        <f>IFERROR(__xludf.DUMMYFUNCTION("""COMPUTED_VALUE"""),1.0)</f>
        <v>1</v>
      </c>
      <c r="AH309" s="1">
        <f>IFERROR(__xludf.DUMMYFUNCTION("""COMPUTED_VALUE"""),1.0)</f>
        <v>1</v>
      </c>
      <c r="AI309" s="1">
        <f>IFERROR(__xludf.DUMMYFUNCTION("""COMPUTED_VALUE"""),1.0)</f>
        <v>1</v>
      </c>
      <c r="AK309" s="1">
        <v>308.0</v>
      </c>
      <c r="AL309" s="1">
        <v>2.0</v>
      </c>
      <c r="AM309" s="1">
        <v>1.0</v>
      </c>
      <c r="AN309" s="1">
        <v>1.0</v>
      </c>
      <c r="AO309" s="1">
        <v>1.0</v>
      </c>
      <c r="AP309" s="1"/>
      <c r="AQ309" s="1">
        <v>8.0</v>
      </c>
      <c r="AR309" s="1">
        <v>4.0</v>
      </c>
      <c r="AS309" s="1">
        <v>2.0</v>
      </c>
      <c r="AT309" s="1">
        <v>11.0</v>
      </c>
      <c r="AU309" s="1">
        <v>8.0</v>
      </c>
      <c r="AV309" s="1" t="s">
        <v>1150</v>
      </c>
      <c r="AW309" s="1">
        <v>971.0</v>
      </c>
      <c r="AY309" s="1">
        <v>299068.0</v>
      </c>
    </row>
    <row r="310" ht="15.75" customHeight="1">
      <c r="A310" s="2" t="s">
        <v>619</v>
      </c>
      <c r="B310" s="1" t="str">
        <f>IFERROR(__xludf.DUMMYFUNCTION("""COMPUTED_VALUE"""),"Q9272")</f>
        <v>Q9272</v>
      </c>
      <c r="C310" s="1">
        <f>IFERROR(__xludf.DUMMYFUNCTION("""COMPUTED_VALUE"""),372.0)</f>
        <v>372</v>
      </c>
      <c r="D310" s="1" t="s">
        <v>20</v>
      </c>
      <c r="E310" s="1" t="s">
        <v>23</v>
      </c>
      <c r="F310" s="1" t="s">
        <v>24</v>
      </c>
      <c r="G310" s="1" t="s">
        <v>28</v>
      </c>
      <c r="H310" s="1" t="s">
        <v>24</v>
      </c>
      <c r="M310" s="1">
        <v>12.0</v>
      </c>
      <c r="N310" s="1">
        <v>9.0</v>
      </c>
      <c r="O310" s="1">
        <v>2.0</v>
      </c>
      <c r="P310" s="1">
        <v>7.0</v>
      </c>
      <c r="Q310" s="1">
        <v>2.0</v>
      </c>
      <c r="S310" s="1" t="str">
        <f>IFERROR(__xludf.DUMMYFUNCTION("UNIQUE(D310:H310, TRUE)"),"Q")</f>
        <v>Q</v>
      </c>
      <c r="T310" s="1" t="str">
        <f>IFERROR(__xludf.DUMMYFUNCTION("""COMPUTED_VALUE"""),"9")</f>
        <v>9</v>
      </c>
      <c r="U310" s="1" t="str">
        <f>IFERROR(__xludf.DUMMYFUNCTION("""COMPUTED_VALUE"""),"2")</f>
        <v>2</v>
      </c>
      <c r="V310" s="1" t="str">
        <f>IFERROR(__xludf.DUMMYFUNCTION("""COMPUTED_VALUE"""),"7")</f>
        <v>7</v>
      </c>
      <c r="Y310" s="1">
        <f t="shared" si="2"/>
        <v>1</v>
      </c>
      <c r="Z310" s="1">
        <f t="shared" ref="Z310:AC310" si="310">IF($Y310&lt;&gt;"",COUNTIF($D310:$H310, "=" &amp; T310),"")</f>
        <v>1</v>
      </c>
      <c r="AA310" s="1">
        <f t="shared" si="310"/>
        <v>2</v>
      </c>
      <c r="AB310" s="1">
        <f t="shared" si="310"/>
        <v>1</v>
      </c>
      <c r="AC310" s="1">
        <f t="shared" si="310"/>
        <v>0</v>
      </c>
      <c r="AE310" s="1">
        <f>IFERROR(__xludf.DUMMYFUNCTION("IFERROR(TRANSPOSE(SORT(TRANSPOSE(FILTER(Y310:AC310, Y310:AC310&lt;&gt;0)),1, FALSE)))"),2.0)</f>
        <v>2</v>
      </c>
      <c r="AF310" s="1">
        <f>IFERROR(__xludf.DUMMYFUNCTION("""COMPUTED_VALUE"""),1.0)</f>
        <v>1</v>
      </c>
      <c r="AG310" s="1">
        <f>IFERROR(__xludf.DUMMYFUNCTION("""COMPUTED_VALUE"""),1.0)</f>
        <v>1</v>
      </c>
      <c r="AH310" s="1">
        <f>IFERROR(__xludf.DUMMYFUNCTION("""COMPUTED_VALUE"""),1.0)</f>
        <v>1</v>
      </c>
      <c r="AK310" s="1">
        <v>309.0</v>
      </c>
      <c r="AL310" s="1">
        <v>2.0</v>
      </c>
      <c r="AM310" s="1">
        <v>1.0</v>
      </c>
      <c r="AN310" s="1">
        <v>1.0</v>
      </c>
      <c r="AO310" s="1">
        <v>1.0</v>
      </c>
      <c r="AP310" s="1"/>
      <c r="AQ310" s="1">
        <v>8.0</v>
      </c>
      <c r="AR310" s="1">
        <v>4.0</v>
      </c>
      <c r="AS310" s="1">
        <v>6.0</v>
      </c>
      <c r="AT310" s="1">
        <v>4.0</v>
      </c>
      <c r="AU310" s="1">
        <v>13.0</v>
      </c>
      <c r="AV310" s="1" t="s">
        <v>469</v>
      </c>
      <c r="AW310" s="1">
        <v>121.0</v>
      </c>
      <c r="AY310" s="1">
        <v>37389.0</v>
      </c>
    </row>
    <row r="311" ht="15.75" customHeight="1">
      <c r="A311" s="2" t="s">
        <v>621</v>
      </c>
      <c r="B311" s="1" t="str">
        <f>IFERROR(__xludf.DUMMYFUNCTION("""COMPUTED_VALUE"""),"T9924")</f>
        <v>T9924</v>
      </c>
      <c r="C311" s="1">
        <f>IFERROR(__xludf.DUMMYFUNCTION("""COMPUTED_VALUE"""),936.0)</f>
        <v>936</v>
      </c>
      <c r="D311" s="1" t="s">
        <v>45</v>
      </c>
      <c r="E311" s="1" t="s">
        <v>23</v>
      </c>
      <c r="F311" s="1" t="s">
        <v>23</v>
      </c>
      <c r="G311" s="1" t="s">
        <v>24</v>
      </c>
      <c r="H311" s="1" t="s">
        <v>21</v>
      </c>
      <c r="M311" s="1">
        <v>10.0</v>
      </c>
      <c r="N311" s="1">
        <v>9.0</v>
      </c>
      <c r="O311" s="1">
        <v>9.0</v>
      </c>
      <c r="P311" s="1">
        <v>2.0</v>
      </c>
      <c r="Q311" s="1">
        <v>4.0</v>
      </c>
      <c r="S311" s="1" t="str">
        <f>IFERROR(__xludf.DUMMYFUNCTION("UNIQUE(D311:H311, TRUE)"),"T")</f>
        <v>T</v>
      </c>
      <c r="T311" s="1" t="str">
        <f>IFERROR(__xludf.DUMMYFUNCTION("""COMPUTED_VALUE"""),"9")</f>
        <v>9</v>
      </c>
      <c r="U311" s="1" t="str">
        <f>IFERROR(__xludf.DUMMYFUNCTION("""COMPUTED_VALUE"""),"2")</f>
        <v>2</v>
      </c>
      <c r="V311" s="1" t="str">
        <f>IFERROR(__xludf.DUMMYFUNCTION("""COMPUTED_VALUE"""),"4")</f>
        <v>4</v>
      </c>
      <c r="Y311" s="1">
        <f t="shared" si="2"/>
        <v>1</v>
      </c>
      <c r="Z311" s="1">
        <f t="shared" ref="Z311:AC311" si="311">IF($Y311&lt;&gt;"",COUNTIF($D311:$H311, "=" &amp; T311),"")</f>
        <v>2</v>
      </c>
      <c r="AA311" s="1">
        <f t="shared" si="311"/>
        <v>1</v>
      </c>
      <c r="AB311" s="1">
        <f t="shared" si="311"/>
        <v>1</v>
      </c>
      <c r="AC311" s="1">
        <f t="shared" si="311"/>
        <v>0</v>
      </c>
      <c r="AE311" s="1">
        <f>IFERROR(__xludf.DUMMYFUNCTION("IFERROR(TRANSPOSE(SORT(TRANSPOSE(FILTER(Y311:AC311, Y311:AC311&lt;&gt;0)),1, FALSE)))"),2.0)</f>
        <v>2</v>
      </c>
      <c r="AF311" s="1">
        <f>IFERROR(__xludf.DUMMYFUNCTION("""COMPUTED_VALUE"""),1.0)</f>
        <v>1</v>
      </c>
      <c r="AG311" s="1">
        <f>IFERROR(__xludf.DUMMYFUNCTION("""COMPUTED_VALUE"""),1.0)</f>
        <v>1</v>
      </c>
      <c r="AH311" s="1">
        <f>IFERROR(__xludf.DUMMYFUNCTION("""COMPUTED_VALUE"""),1.0)</f>
        <v>1</v>
      </c>
      <c r="AK311" s="1">
        <v>310.0</v>
      </c>
      <c r="AL311" s="1">
        <v>2.0</v>
      </c>
      <c r="AM311" s="1">
        <v>1.0</v>
      </c>
      <c r="AN311" s="1">
        <v>1.0</v>
      </c>
      <c r="AO311" s="1">
        <v>1.0</v>
      </c>
      <c r="AP311" s="1"/>
      <c r="AQ311" s="1">
        <v>8.0</v>
      </c>
      <c r="AR311" s="1">
        <v>4.0</v>
      </c>
      <c r="AS311" s="1">
        <v>6.0</v>
      </c>
      <c r="AT311" s="1">
        <v>13.0</v>
      </c>
      <c r="AU311" s="1">
        <v>6.0</v>
      </c>
      <c r="AV311" s="1" t="s">
        <v>473</v>
      </c>
      <c r="AW311" s="1">
        <v>944.0</v>
      </c>
      <c r="AY311" s="1">
        <v>292640.0</v>
      </c>
    </row>
    <row r="312" ht="15.75" customHeight="1">
      <c r="A312" s="2" t="s">
        <v>623</v>
      </c>
      <c r="B312" s="1" t="str">
        <f>IFERROR(__xludf.DUMMYFUNCTION("""COMPUTED_VALUE"""),"3J352")</f>
        <v>3J352</v>
      </c>
      <c r="C312" s="1">
        <f>IFERROR(__xludf.DUMMYFUNCTION("""COMPUTED_VALUE"""),691.0)</f>
        <v>691</v>
      </c>
      <c r="D312" s="1" t="s">
        <v>31</v>
      </c>
      <c r="E312" s="1" t="s">
        <v>22</v>
      </c>
      <c r="F312" s="1" t="s">
        <v>31</v>
      </c>
      <c r="G312" s="1" t="s">
        <v>29</v>
      </c>
      <c r="H312" s="1" t="s">
        <v>24</v>
      </c>
      <c r="M312" s="1">
        <v>3.0</v>
      </c>
      <c r="N312" s="1">
        <v>11.0</v>
      </c>
      <c r="O312" s="1">
        <v>3.0</v>
      </c>
      <c r="P312" s="1">
        <v>5.0</v>
      </c>
      <c r="Q312" s="1">
        <v>2.0</v>
      </c>
      <c r="S312" s="1" t="str">
        <f>IFERROR(__xludf.DUMMYFUNCTION("UNIQUE(D312:H312, TRUE)"),"3")</f>
        <v>3</v>
      </c>
      <c r="T312" s="1" t="str">
        <f>IFERROR(__xludf.DUMMYFUNCTION("""COMPUTED_VALUE"""),"J")</f>
        <v>J</v>
      </c>
      <c r="U312" s="1" t="str">
        <f>IFERROR(__xludf.DUMMYFUNCTION("""COMPUTED_VALUE"""),"5")</f>
        <v>5</v>
      </c>
      <c r="V312" s="1" t="str">
        <f>IFERROR(__xludf.DUMMYFUNCTION("""COMPUTED_VALUE"""),"2")</f>
        <v>2</v>
      </c>
      <c r="Y312" s="1">
        <f t="shared" si="2"/>
        <v>2</v>
      </c>
      <c r="Z312" s="1">
        <f t="shared" ref="Z312:AC312" si="312">IF($Y312&lt;&gt;"",COUNTIF($D312:$H312, "=" &amp; T312),"")</f>
        <v>1</v>
      </c>
      <c r="AA312" s="1">
        <f t="shared" si="312"/>
        <v>1</v>
      </c>
      <c r="AB312" s="1">
        <f t="shared" si="312"/>
        <v>1</v>
      </c>
      <c r="AC312" s="1">
        <f t="shared" si="312"/>
        <v>0</v>
      </c>
      <c r="AE312" s="1">
        <f>IFERROR(__xludf.DUMMYFUNCTION("IFERROR(TRANSPOSE(SORT(TRANSPOSE(FILTER(Y312:AC312, Y312:AC312&lt;&gt;0)),1, FALSE)))"),2.0)</f>
        <v>2</v>
      </c>
      <c r="AF312" s="1">
        <f>IFERROR(__xludf.DUMMYFUNCTION("""COMPUTED_VALUE"""),1.0)</f>
        <v>1</v>
      </c>
      <c r="AG312" s="1">
        <f>IFERROR(__xludf.DUMMYFUNCTION("""COMPUTED_VALUE"""),1.0)</f>
        <v>1</v>
      </c>
      <c r="AH312" s="1">
        <f>IFERROR(__xludf.DUMMYFUNCTION("""COMPUTED_VALUE"""),1.0)</f>
        <v>1</v>
      </c>
      <c r="AK312" s="1">
        <v>311.0</v>
      </c>
      <c r="AL312" s="1">
        <v>2.0</v>
      </c>
      <c r="AM312" s="1">
        <v>1.0</v>
      </c>
      <c r="AN312" s="1">
        <v>1.0</v>
      </c>
      <c r="AO312" s="1">
        <v>1.0</v>
      </c>
      <c r="AP312" s="1"/>
      <c r="AQ312" s="1">
        <v>8.0</v>
      </c>
      <c r="AR312" s="1">
        <v>6.0</v>
      </c>
      <c r="AS312" s="1">
        <v>8.0</v>
      </c>
      <c r="AT312" s="1">
        <v>12.0</v>
      </c>
      <c r="AU312" s="1">
        <v>7.0</v>
      </c>
      <c r="AV312" s="1" t="s">
        <v>475</v>
      </c>
      <c r="AW312" s="1">
        <v>987.0</v>
      </c>
      <c r="AY312" s="1">
        <v>306957.0</v>
      </c>
    </row>
    <row r="313" ht="15.75" customHeight="1">
      <c r="A313" s="2" t="s">
        <v>625</v>
      </c>
      <c r="B313" s="1" t="str">
        <f>IFERROR(__xludf.DUMMYFUNCTION("""COMPUTED_VALUE"""),"577T5")</f>
        <v>577T5</v>
      </c>
      <c r="C313" s="1">
        <f>IFERROR(__xludf.DUMMYFUNCTION("""COMPUTED_VALUE"""),827.0)</f>
        <v>827</v>
      </c>
      <c r="D313" s="1" t="s">
        <v>29</v>
      </c>
      <c r="E313" s="1" t="s">
        <v>28</v>
      </c>
      <c r="F313" s="1" t="s">
        <v>28</v>
      </c>
      <c r="G313" s="1" t="s">
        <v>45</v>
      </c>
      <c r="H313" s="1" t="s">
        <v>29</v>
      </c>
      <c r="M313" s="1">
        <v>5.0</v>
      </c>
      <c r="N313" s="1">
        <v>7.0</v>
      </c>
      <c r="O313" s="1">
        <v>7.0</v>
      </c>
      <c r="P313" s="1">
        <v>10.0</v>
      </c>
      <c r="Q313" s="1">
        <v>5.0</v>
      </c>
      <c r="S313" s="1" t="str">
        <f>IFERROR(__xludf.DUMMYFUNCTION("UNIQUE(D313:H313, TRUE)"),"5")</f>
        <v>5</v>
      </c>
      <c r="T313" s="1" t="str">
        <f>IFERROR(__xludf.DUMMYFUNCTION("""COMPUTED_VALUE"""),"7")</f>
        <v>7</v>
      </c>
      <c r="U313" s="1" t="str">
        <f>IFERROR(__xludf.DUMMYFUNCTION("""COMPUTED_VALUE"""),"T")</f>
        <v>T</v>
      </c>
      <c r="Y313" s="1">
        <f t="shared" si="2"/>
        <v>2</v>
      </c>
      <c r="Z313" s="1">
        <f t="shared" ref="Z313:AC313" si="313">IF($Y313&lt;&gt;"",COUNTIF($D313:$H313, "=" &amp; T313),"")</f>
        <v>2</v>
      </c>
      <c r="AA313" s="1">
        <f t="shared" si="313"/>
        <v>1</v>
      </c>
      <c r="AB313" s="1">
        <f t="shared" si="313"/>
        <v>0</v>
      </c>
      <c r="AC313" s="1">
        <f t="shared" si="313"/>
        <v>0</v>
      </c>
      <c r="AE313" s="1">
        <f>IFERROR(__xludf.DUMMYFUNCTION("IFERROR(TRANSPOSE(SORT(TRANSPOSE(FILTER(Y313:AC313, Y313:AC313&lt;&gt;0)),1, FALSE)))"),2.0)</f>
        <v>2</v>
      </c>
      <c r="AF313" s="1">
        <f>IFERROR(__xludf.DUMMYFUNCTION("""COMPUTED_VALUE"""),2.0)</f>
        <v>2</v>
      </c>
      <c r="AG313" s="1">
        <f>IFERROR(__xludf.DUMMYFUNCTION("""COMPUTED_VALUE"""),1.0)</f>
        <v>1</v>
      </c>
      <c r="AK313" s="1">
        <v>312.0</v>
      </c>
      <c r="AL313" s="1">
        <v>2.0</v>
      </c>
      <c r="AM313" s="1">
        <v>1.0</v>
      </c>
      <c r="AN313" s="1">
        <v>1.0</v>
      </c>
      <c r="AO313" s="1">
        <v>1.0</v>
      </c>
      <c r="AP313" s="1"/>
      <c r="AQ313" s="1">
        <v>8.0</v>
      </c>
      <c r="AR313" s="1">
        <v>7.0</v>
      </c>
      <c r="AS313" s="1">
        <v>11.0</v>
      </c>
      <c r="AT313" s="1">
        <v>8.0</v>
      </c>
      <c r="AU313" s="1">
        <v>4.0</v>
      </c>
      <c r="AV313" s="1" t="s">
        <v>1152</v>
      </c>
      <c r="AW313" s="1">
        <v>443.0</v>
      </c>
      <c r="AY313" s="1">
        <v>138216.0</v>
      </c>
    </row>
    <row r="314" ht="15.75" customHeight="1">
      <c r="A314" s="2" t="s">
        <v>627</v>
      </c>
      <c r="B314" s="1" t="str">
        <f>IFERROR(__xludf.DUMMYFUNCTION("""COMPUTED_VALUE"""),"QQ344")</f>
        <v>QQ344</v>
      </c>
      <c r="C314" s="1">
        <f>IFERROR(__xludf.DUMMYFUNCTION("""COMPUTED_VALUE"""),596.0)</f>
        <v>596</v>
      </c>
      <c r="D314" s="1" t="s">
        <v>20</v>
      </c>
      <c r="E314" s="1" t="s">
        <v>20</v>
      </c>
      <c r="F314" s="1" t="s">
        <v>31</v>
      </c>
      <c r="G314" s="1" t="s">
        <v>21</v>
      </c>
      <c r="H314" s="1" t="s">
        <v>21</v>
      </c>
      <c r="M314" s="1">
        <v>12.0</v>
      </c>
      <c r="N314" s="1">
        <v>12.0</v>
      </c>
      <c r="O314" s="1">
        <v>3.0</v>
      </c>
      <c r="P314" s="1">
        <v>4.0</v>
      </c>
      <c r="Q314" s="1">
        <v>4.0</v>
      </c>
      <c r="S314" s="1" t="str">
        <f>IFERROR(__xludf.DUMMYFUNCTION("UNIQUE(D314:H314, TRUE)"),"Q")</f>
        <v>Q</v>
      </c>
      <c r="T314" s="1" t="str">
        <f>IFERROR(__xludf.DUMMYFUNCTION("""COMPUTED_VALUE"""),"3")</f>
        <v>3</v>
      </c>
      <c r="U314" s="1" t="str">
        <f>IFERROR(__xludf.DUMMYFUNCTION("""COMPUTED_VALUE"""),"4")</f>
        <v>4</v>
      </c>
      <c r="Y314" s="1">
        <f t="shared" si="2"/>
        <v>2</v>
      </c>
      <c r="Z314" s="1">
        <f t="shared" ref="Z314:AC314" si="314">IF($Y314&lt;&gt;"",COUNTIF($D314:$H314, "=" &amp; T314),"")</f>
        <v>1</v>
      </c>
      <c r="AA314" s="1">
        <f t="shared" si="314"/>
        <v>2</v>
      </c>
      <c r="AB314" s="1">
        <f t="shared" si="314"/>
        <v>0</v>
      </c>
      <c r="AC314" s="1">
        <f t="shared" si="314"/>
        <v>0</v>
      </c>
      <c r="AE314" s="1">
        <f>IFERROR(__xludf.DUMMYFUNCTION("IFERROR(TRANSPOSE(SORT(TRANSPOSE(FILTER(Y314:AC314, Y314:AC314&lt;&gt;0)),1, FALSE)))"),2.0)</f>
        <v>2</v>
      </c>
      <c r="AF314" s="1">
        <f>IFERROR(__xludf.DUMMYFUNCTION("""COMPUTED_VALUE"""),2.0)</f>
        <v>2</v>
      </c>
      <c r="AG314" s="1">
        <f>IFERROR(__xludf.DUMMYFUNCTION("""COMPUTED_VALUE"""),1.0)</f>
        <v>1</v>
      </c>
      <c r="AK314" s="1">
        <v>313.0</v>
      </c>
      <c r="AL314" s="1">
        <v>2.0</v>
      </c>
      <c r="AM314" s="1">
        <v>1.0</v>
      </c>
      <c r="AN314" s="1">
        <v>1.0</v>
      </c>
      <c r="AO314" s="1">
        <v>1.0</v>
      </c>
      <c r="AP314" s="1"/>
      <c r="AQ314" s="1">
        <v>8.0</v>
      </c>
      <c r="AR314" s="1">
        <v>8.0</v>
      </c>
      <c r="AS314" s="1">
        <v>9.0</v>
      </c>
      <c r="AT314" s="1">
        <v>7.0</v>
      </c>
      <c r="AU314" s="1">
        <v>6.0</v>
      </c>
      <c r="AV314" s="1">
        <v>88976.0</v>
      </c>
      <c r="AW314" s="1">
        <v>203.0</v>
      </c>
      <c r="AY314" s="1">
        <v>63539.0</v>
      </c>
    </row>
    <row r="315" ht="15.75" customHeight="1">
      <c r="A315" s="2" t="s">
        <v>629</v>
      </c>
      <c r="B315" s="1" t="str">
        <f>IFERROR(__xludf.DUMMYFUNCTION("""COMPUTED_VALUE"""),"29TTJ")</f>
        <v>29TTJ</v>
      </c>
      <c r="C315" s="1">
        <f>IFERROR(__xludf.DUMMYFUNCTION("""COMPUTED_VALUE"""),310.0)</f>
        <v>310</v>
      </c>
      <c r="D315" s="1" t="s">
        <v>24</v>
      </c>
      <c r="E315" s="1" t="s">
        <v>23</v>
      </c>
      <c r="F315" s="1" t="s">
        <v>45</v>
      </c>
      <c r="G315" s="1" t="s">
        <v>45</v>
      </c>
      <c r="H315" s="1" t="s">
        <v>22</v>
      </c>
      <c r="M315" s="1">
        <v>2.0</v>
      </c>
      <c r="N315" s="1">
        <v>9.0</v>
      </c>
      <c r="O315" s="1">
        <v>10.0</v>
      </c>
      <c r="P315" s="1">
        <v>10.0</v>
      </c>
      <c r="Q315" s="1">
        <v>11.0</v>
      </c>
      <c r="S315" s="1" t="str">
        <f>IFERROR(__xludf.DUMMYFUNCTION("UNIQUE(D315:H315, TRUE)"),"2")</f>
        <v>2</v>
      </c>
      <c r="T315" s="1" t="str">
        <f>IFERROR(__xludf.DUMMYFUNCTION("""COMPUTED_VALUE"""),"9")</f>
        <v>9</v>
      </c>
      <c r="U315" s="1" t="str">
        <f>IFERROR(__xludf.DUMMYFUNCTION("""COMPUTED_VALUE"""),"T")</f>
        <v>T</v>
      </c>
      <c r="V315" s="1" t="str">
        <f>IFERROR(__xludf.DUMMYFUNCTION("""COMPUTED_VALUE"""),"J")</f>
        <v>J</v>
      </c>
      <c r="Y315" s="1">
        <f t="shared" si="2"/>
        <v>1</v>
      </c>
      <c r="Z315" s="1">
        <f t="shared" ref="Z315:AC315" si="315">IF($Y315&lt;&gt;"",COUNTIF($D315:$H315, "=" &amp; T315),"")</f>
        <v>1</v>
      </c>
      <c r="AA315" s="1">
        <f t="shared" si="315"/>
        <v>2</v>
      </c>
      <c r="AB315" s="1">
        <f t="shared" si="315"/>
        <v>1</v>
      </c>
      <c r="AC315" s="1">
        <f t="shared" si="315"/>
        <v>0</v>
      </c>
      <c r="AE315" s="1">
        <f>IFERROR(__xludf.DUMMYFUNCTION("IFERROR(TRANSPOSE(SORT(TRANSPOSE(FILTER(Y315:AC315, Y315:AC315&lt;&gt;0)),1, FALSE)))"),2.0)</f>
        <v>2</v>
      </c>
      <c r="AF315" s="1">
        <f>IFERROR(__xludf.DUMMYFUNCTION("""COMPUTED_VALUE"""),1.0)</f>
        <v>1</v>
      </c>
      <c r="AG315" s="1">
        <f>IFERROR(__xludf.DUMMYFUNCTION("""COMPUTED_VALUE"""),1.0)</f>
        <v>1</v>
      </c>
      <c r="AH315" s="1">
        <f>IFERROR(__xludf.DUMMYFUNCTION("""COMPUTED_VALUE"""),1.0)</f>
        <v>1</v>
      </c>
      <c r="AK315" s="1">
        <v>314.0</v>
      </c>
      <c r="AL315" s="1">
        <v>2.0</v>
      </c>
      <c r="AM315" s="1">
        <v>1.0</v>
      </c>
      <c r="AN315" s="1">
        <v>1.0</v>
      </c>
      <c r="AO315" s="1">
        <v>1.0</v>
      </c>
      <c r="AP315" s="1"/>
      <c r="AQ315" s="1">
        <v>8.0</v>
      </c>
      <c r="AR315" s="1">
        <v>8.0</v>
      </c>
      <c r="AS315" s="1">
        <v>11.0</v>
      </c>
      <c r="AT315" s="1">
        <v>10.0</v>
      </c>
      <c r="AU315" s="1">
        <v>4.0</v>
      </c>
      <c r="AV315" s="1" t="s">
        <v>1157</v>
      </c>
      <c r="AW315" s="1">
        <v>130.0</v>
      </c>
      <c r="AY315" s="1">
        <v>40820.0</v>
      </c>
    </row>
    <row r="316" ht="15.75" customHeight="1">
      <c r="A316" s="2" t="s">
        <v>631</v>
      </c>
      <c r="B316" s="1" t="str">
        <f>IFERROR(__xludf.DUMMYFUNCTION("""COMPUTED_VALUE"""),"2332T")</f>
        <v>2332T</v>
      </c>
      <c r="C316" s="1">
        <f>IFERROR(__xludf.DUMMYFUNCTION("""COMPUTED_VALUE"""),752.0)</f>
        <v>752</v>
      </c>
      <c r="D316" s="1" t="s">
        <v>24</v>
      </c>
      <c r="E316" s="1" t="s">
        <v>31</v>
      </c>
      <c r="F316" s="1" t="s">
        <v>31</v>
      </c>
      <c r="G316" s="1" t="s">
        <v>24</v>
      </c>
      <c r="H316" s="1" t="s">
        <v>45</v>
      </c>
      <c r="M316" s="1">
        <v>2.0</v>
      </c>
      <c r="N316" s="1">
        <v>3.0</v>
      </c>
      <c r="O316" s="1">
        <v>3.0</v>
      </c>
      <c r="P316" s="1">
        <v>2.0</v>
      </c>
      <c r="Q316" s="1">
        <v>10.0</v>
      </c>
      <c r="S316" s="1" t="str">
        <f>IFERROR(__xludf.DUMMYFUNCTION("UNIQUE(D316:H316, TRUE)"),"2")</f>
        <v>2</v>
      </c>
      <c r="T316" s="1" t="str">
        <f>IFERROR(__xludf.DUMMYFUNCTION("""COMPUTED_VALUE"""),"3")</f>
        <v>3</v>
      </c>
      <c r="U316" s="1" t="str">
        <f>IFERROR(__xludf.DUMMYFUNCTION("""COMPUTED_VALUE"""),"T")</f>
        <v>T</v>
      </c>
      <c r="Y316" s="1">
        <f t="shared" si="2"/>
        <v>2</v>
      </c>
      <c r="Z316" s="1">
        <f t="shared" ref="Z316:AC316" si="316">IF($Y316&lt;&gt;"",COUNTIF($D316:$H316, "=" &amp; T316),"")</f>
        <v>2</v>
      </c>
      <c r="AA316" s="1">
        <f t="shared" si="316"/>
        <v>1</v>
      </c>
      <c r="AB316" s="1">
        <f t="shared" si="316"/>
        <v>0</v>
      </c>
      <c r="AC316" s="1">
        <f t="shared" si="316"/>
        <v>0</v>
      </c>
      <c r="AE316" s="1">
        <f>IFERROR(__xludf.DUMMYFUNCTION("IFERROR(TRANSPOSE(SORT(TRANSPOSE(FILTER(Y316:AC316, Y316:AC316&lt;&gt;0)),1, FALSE)))"),2.0)</f>
        <v>2</v>
      </c>
      <c r="AF316" s="1">
        <f>IFERROR(__xludf.DUMMYFUNCTION("""COMPUTED_VALUE"""),2.0)</f>
        <v>2</v>
      </c>
      <c r="AG316" s="1">
        <f>IFERROR(__xludf.DUMMYFUNCTION("""COMPUTED_VALUE"""),1.0)</f>
        <v>1</v>
      </c>
      <c r="AK316" s="1">
        <v>315.0</v>
      </c>
      <c r="AL316" s="1">
        <v>2.0</v>
      </c>
      <c r="AM316" s="1">
        <v>1.0</v>
      </c>
      <c r="AN316" s="1">
        <v>1.0</v>
      </c>
      <c r="AO316" s="1">
        <v>1.0</v>
      </c>
      <c r="AP316" s="1"/>
      <c r="AQ316" s="1">
        <v>8.0</v>
      </c>
      <c r="AR316" s="1">
        <v>10.0</v>
      </c>
      <c r="AS316" s="1">
        <v>10.0</v>
      </c>
      <c r="AT316" s="1">
        <v>4.0</v>
      </c>
      <c r="AU316" s="1">
        <v>7.0</v>
      </c>
      <c r="AV316" s="1" t="s">
        <v>478</v>
      </c>
      <c r="AW316" s="1">
        <v>601.0</v>
      </c>
      <c r="AY316" s="1">
        <v>189315.0</v>
      </c>
    </row>
    <row r="317" ht="15.75" customHeight="1">
      <c r="A317" s="2" t="s">
        <v>633</v>
      </c>
      <c r="B317" s="1" t="str">
        <f>IFERROR(__xludf.DUMMYFUNCTION("""COMPUTED_VALUE"""),"66J66")</f>
        <v>66J66</v>
      </c>
      <c r="C317" s="1">
        <f>IFERROR(__xludf.DUMMYFUNCTION("""COMPUTED_VALUE"""),217.0)</f>
        <v>217</v>
      </c>
      <c r="D317" s="1" t="s">
        <v>40</v>
      </c>
      <c r="E317" s="1" t="s">
        <v>40</v>
      </c>
      <c r="F317" s="1" t="s">
        <v>22</v>
      </c>
      <c r="G317" s="1" t="s">
        <v>40</v>
      </c>
      <c r="H317" s="1" t="s">
        <v>40</v>
      </c>
      <c r="M317" s="1">
        <v>6.0</v>
      </c>
      <c r="N317" s="1">
        <v>6.0</v>
      </c>
      <c r="O317" s="1">
        <v>11.0</v>
      </c>
      <c r="P317" s="1">
        <v>6.0</v>
      </c>
      <c r="Q317" s="1">
        <v>6.0</v>
      </c>
      <c r="S317" s="1" t="str">
        <f>IFERROR(__xludf.DUMMYFUNCTION("UNIQUE(D317:H317, TRUE)"),"6")</f>
        <v>6</v>
      </c>
      <c r="T317" s="1" t="str">
        <f>IFERROR(__xludf.DUMMYFUNCTION("""COMPUTED_VALUE"""),"J")</f>
        <v>J</v>
      </c>
      <c r="Y317" s="1">
        <f t="shared" si="2"/>
        <v>4</v>
      </c>
      <c r="Z317" s="1">
        <f t="shared" ref="Z317:AC317" si="317">IF($Y317&lt;&gt;"",COUNTIF($D317:$H317, "=" &amp; T317),"")</f>
        <v>1</v>
      </c>
      <c r="AA317" s="1">
        <f t="shared" si="317"/>
        <v>0</v>
      </c>
      <c r="AB317" s="1">
        <f t="shared" si="317"/>
        <v>0</v>
      </c>
      <c r="AC317" s="1">
        <f t="shared" si="317"/>
        <v>0</v>
      </c>
      <c r="AE317" s="1">
        <f>IFERROR(__xludf.DUMMYFUNCTION("IFERROR(TRANSPOSE(SORT(TRANSPOSE(FILTER(Y317:AC317, Y317:AC317&lt;&gt;0)),1, FALSE)))"),4.0)</f>
        <v>4</v>
      </c>
      <c r="AF317" s="1">
        <f>IFERROR(__xludf.DUMMYFUNCTION("""COMPUTED_VALUE"""),1.0)</f>
        <v>1</v>
      </c>
      <c r="AK317" s="1">
        <v>316.0</v>
      </c>
      <c r="AL317" s="1">
        <v>2.0</v>
      </c>
      <c r="AM317" s="1">
        <v>1.0</v>
      </c>
      <c r="AN317" s="1">
        <v>1.0</v>
      </c>
      <c r="AO317" s="1">
        <v>1.0</v>
      </c>
      <c r="AP317" s="1"/>
      <c r="AQ317" s="1">
        <v>8.0</v>
      </c>
      <c r="AR317" s="1">
        <v>10.0</v>
      </c>
      <c r="AS317" s="1">
        <v>13.0</v>
      </c>
      <c r="AT317" s="1">
        <v>4.0</v>
      </c>
      <c r="AU317" s="1">
        <v>8.0</v>
      </c>
      <c r="AV317" s="1" t="s">
        <v>480</v>
      </c>
      <c r="AW317" s="1">
        <v>109.0</v>
      </c>
      <c r="AY317" s="1">
        <v>34444.0</v>
      </c>
    </row>
    <row r="318" ht="15.75" customHeight="1">
      <c r="A318" s="2" t="s">
        <v>635</v>
      </c>
      <c r="B318" s="1" t="str">
        <f>IFERROR(__xludf.DUMMYFUNCTION("""COMPUTED_VALUE"""),"999JJ")</f>
        <v>999JJ</v>
      </c>
      <c r="C318" s="1">
        <f>IFERROR(__xludf.DUMMYFUNCTION("""COMPUTED_VALUE"""),261.0)</f>
        <v>261</v>
      </c>
      <c r="D318" s="1" t="s">
        <v>23</v>
      </c>
      <c r="E318" s="1" t="s">
        <v>23</v>
      </c>
      <c r="F318" s="1" t="s">
        <v>23</v>
      </c>
      <c r="G318" s="1" t="s">
        <v>22</v>
      </c>
      <c r="H318" s="1" t="s">
        <v>22</v>
      </c>
      <c r="M318" s="1">
        <v>9.0</v>
      </c>
      <c r="N318" s="1">
        <v>9.0</v>
      </c>
      <c r="O318" s="1">
        <v>9.0</v>
      </c>
      <c r="P318" s="1">
        <v>11.0</v>
      </c>
      <c r="Q318" s="1">
        <v>11.0</v>
      </c>
      <c r="S318" s="1" t="str">
        <f>IFERROR(__xludf.DUMMYFUNCTION("UNIQUE(D318:H318, TRUE)"),"9")</f>
        <v>9</v>
      </c>
      <c r="T318" s="1" t="str">
        <f>IFERROR(__xludf.DUMMYFUNCTION("""COMPUTED_VALUE"""),"J")</f>
        <v>J</v>
      </c>
      <c r="Y318" s="1">
        <f t="shared" si="2"/>
        <v>3</v>
      </c>
      <c r="Z318" s="1">
        <f t="shared" ref="Z318:AC318" si="318">IF($Y318&lt;&gt;"",COUNTIF($D318:$H318, "=" &amp; T318),"")</f>
        <v>2</v>
      </c>
      <c r="AA318" s="1">
        <f t="shared" si="318"/>
        <v>0</v>
      </c>
      <c r="AB318" s="1">
        <f t="shared" si="318"/>
        <v>0</v>
      </c>
      <c r="AC318" s="1">
        <f t="shared" si="318"/>
        <v>0</v>
      </c>
      <c r="AE318" s="1">
        <f>IFERROR(__xludf.DUMMYFUNCTION("IFERROR(TRANSPOSE(SORT(TRANSPOSE(FILTER(Y318:AC318, Y318:AC318&lt;&gt;0)),1, FALSE)))"),3.0)</f>
        <v>3</v>
      </c>
      <c r="AF318" s="1">
        <f>IFERROR(__xludf.DUMMYFUNCTION("""COMPUTED_VALUE"""),2.0)</f>
        <v>2</v>
      </c>
      <c r="AK318" s="1">
        <v>317.0</v>
      </c>
      <c r="AL318" s="1">
        <v>2.0</v>
      </c>
      <c r="AM318" s="1">
        <v>1.0</v>
      </c>
      <c r="AN318" s="1">
        <v>1.0</v>
      </c>
      <c r="AO318" s="1">
        <v>1.0</v>
      </c>
      <c r="AP318" s="1"/>
      <c r="AQ318" s="1">
        <v>8.0</v>
      </c>
      <c r="AR318" s="1">
        <v>11.0</v>
      </c>
      <c r="AS318" s="1">
        <v>3.0</v>
      </c>
      <c r="AT318" s="1">
        <v>2.0</v>
      </c>
      <c r="AU318" s="1">
        <v>11.0</v>
      </c>
      <c r="AV318" s="1" t="s">
        <v>1145</v>
      </c>
      <c r="AW318" s="1">
        <v>233.0</v>
      </c>
      <c r="AY318" s="1">
        <v>73861.0</v>
      </c>
    </row>
    <row r="319" ht="15.75" customHeight="1">
      <c r="A319" s="2" t="s">
        <v>637</v>
      </c>
      <c r="B319" s="1" t="str">
        <f>IFERROR(__xludf.DUMMYFUNCTION("""COMPUTED_VALUE"""),"Q968T")</f>
        <v>Q968T</v>
      </c>
      <c r="C319" s="1">
        <f>IFERROR(__xludf.DUMMYFUNCTION("""COMPUTED_VALUE"""),857.0)</f>
        <v>857</v>
      </c>
      <c r="D319" s="1" t="s">
        <v>20</v>
      </c>
      <c r="E319" s="1" t="s">
        <v>23</v>
      </c>
      <c r="F319" s="1" t="s">
        <v>40</v>
      </c>
      <c r="G319" s="1" t="s">
        <v>30</v>
      </c>
      <c r="H319" s="1" t="s">
        <v>45</v>
      </c>
      <c r="M319" s="1">
        <v>12.0</v>
      </c>
      <c r="N319" s="1">
        <v>9.0</v>
      </c>
      <c r="O319" s="1">
        <v>6.0</v>
      </c>
      <c r="P319" s="1">
        <v>8.0</v>
      </c>
      <c r="Q319" s="1">
        <v>10.0</v>
      </c>
      <c r="S319" s="1" t="str">
        <f>IFERROR(__xludf.DUMMYFUNCTION("UNIQUE(D319:H319, TRUE)"),"Q")</f>
        <v>Q</v>
      </c>
      <c r="T319" s="1" t="str">
        <f>IFERROR(__xludf.DUMMYFUNCTION("""COMPUTED_VALUE"""),"9")</f>
        <v>9</v>
      </c>
      <c r="U319" s="1" t="str">
        <f>IFERROR(__xludf.DUMMYFUNCTION("""COMPUTED_VALUE"""),"6")</f>
        <v>6</v>
      </c>
      <c r="V319" s="1" t="str">
        <f>IFERROR(__xludf.DUMMYFUNCTION("""COMPUTED_VALUE"""),"8")</f>
        <v>8</v>
      </c>
      <c r="W319" s="1" t="str">
        <f>IFERROR(__xludf.DUMMYFUNCTION("""COMPUTED_VALUE"""),"T")</f>
        <v>T</v>
      </c>
      <c r="Y319" s="1">
        <f t="shared" si="2"/>
        <v>1</v>
      </c>
      <c r="Z319" s="1">
        <f t="shared" ref="Z319:AC319" si="319">IF($Y319&lt;&gt;"",COUNTIF($D319:$H319, "=" &amp; T319),"")</f>
        <v>1</v>
      </c>
      <c r="AA319" s="1">
        <f t="shared" si="319"/>
        <v>1</v>
      </c>
      <c r="AB319" s="1">
        <f t="shared" si="319"/>
        <v>1</v>
      </c>
      <c r="AC319" s="1">
        <f t="shared" si="319"/>
        <v>1</v>
      </c>
      <c r="AE319" s="1">
        <f>IFERROR(__xludf.DUMMYFUNCTION("IFERROR(TRANSPOSE(SORT(TRANSPOSE(FILTER(Y319:AC319, Y319:AC319&lt;&gt;0)),1, FALSE)))"),1.0)</f>
        <v>1</v>
      </c>
      <c r="AF319" s="1">
        <f>IFERROR(__xludf.DUMMYFUNCTION("""COMPUTED_VALUE"""),1.0)</f>
        <v>1</v>
      </c>
      <c r="AG319" s="1">
        <f>IFERROR(__xludf.DUMMYFUNCTION("""COMPUTED_VALUE"""),1.0)</f>
        <v>1</v>
      </c>
      <c r="AH319" s="1">
        <f>IFERROR(__xludf.DUMMYFUNCTION("""COMPUTED_VALUE"""),1.0)</f>
        <v>1</v>
      </c>
      <c r="AI319" s="1">
        <f>IFERROR(__xludf.DUMMYFUNCTION("""COMPUTED_VALUE"""),1.0)</f>
        <v>1</v>
      </c>
      <c r="AK319" s="1">
        <v>318.0</v>
      </c>
      <c r="AL319" s="1">
        <v>2.0</v>
      </c>
      <c r="AM319" s="1">
        <v>1.0</v>
      </c>
      <c r="AN319" s="1">
        <v>1.0</v>
      </c>
      <c r="AO319" s="1">
        <v>1.0</v>
      </c>
      <c r="AP319" s="1"/>
      <c r="AQ319" s="1">
        <v>8.0</v>
      </c>
      <c r="AR319" s="1">
        <v>13.0</v>
      </c>
      <c r="AS319" s="1">
        <v>3.0</v>
      </c>
      <c r="AT319" s="1">
        <v>13.0</v>
      </c>
      <c r="AU319" s="1">
        <v>11.0</v>
      </c>
      <c r="AV319" s="1" t="s">
        <v>1169</v>
      </c>
      <c r="AW319" s="1">
        <v>212.0</v>
      </c>
      <c r="AY319" s="1">
        <v>67416.0</v>
      </c>
    </row>
    <row r="320" ht="15.75" customHeight="1">
      <c r="A320" s="2" t="s">
        <v>639</v>
      </c>
      <c r="B320" s="1" t="str">
        <f>IFERROR(__xludf.DUMMYFUNCTION("""COMPUTED_VALUE"""),"5233K")</f>
        <v>5233K</v>
      </c>
      <c r="C320" s="1">
        <f>IFERROR(__xludf.DUMMYFUNCTION("""COMPUTED_VALUE"""),165.0)</f>
        <v>165</v>
      </c>
      <c r="D320" s="1" t="s">
        <v>29</v>
      </c>
      <c r="E320" s="1" t="s">
        <v>24</v>
      </c>
      <c r="F320" s="1" t="s">
        <v>31</v>
      </c>
      <c r="G320" s="1" t="s">
        <v>31</v>
      </c>
      <c r="H320" s="1" t="s">
        <v>38</v>
      </c>
      <c r="M320" s="1">
        <v>5.0</v>
      </c>
      <c r="N320" s="1">
        <v>2.0</v>
      </c>
      <c r="O320" s="1">
        <v>3.0</v>
      </c>
      <c r="P320" s="1">
        <v>3.0</v>
      </c>
      <c r="Q320" s="1">
        <v>13.0</v>
      </c>
      <c r="S320" s="1" t="str">
        <f>IFERROR(__xludf.DUMMYFUNCTION("UNIQUE(D320:H320, TRUE)"),"5")</f>
        <v>5</v>
      </c>
      <c r="T320" s="1" t="str">
        <f>IFERROR(__xludf.DUMMYFUNCTION("""COMPUTED_VALUE"""),"2")</f>
        <v>2</v>
      </c>
      <c r="U320" s="1" t="str">
        <f>IFERROR(__xludf.DUMMYFUNCTION("""COMPUTED_VALUE"""),"3")</f>
        <v>3</v>
      </c>
      <c r="V320" s="1" t="str">
        <f>IFERROR(__xludf.DUMMYFUNCTION("""COMPUTED_VALUE"""),"K")</f>
        <v>K</v>
      </c>
      <c r="Y320" s="1">
        <f t="shared" si="2"/>
        <v>1</v>
      </c>
      <c r="Z320" s="1">
        <f t="shared" ref="Z320:AC320" si="320">IF($Y320&lt;&gt;"",COUNTIF($D320:$H320, "=" &amp; T320),"")</f>
        <v>1</v>
      </c>
      <c r="AA320" s="1">
        <f t="shared" si="320"/>
        <v>2</v>
      </c>
      <c r="AB320" s="1">
        <f t="shared" si="320"/>
        <v>1</v>
      </c>
      <c r="AC320" s="1">
        <f t="shared" si="320"/>
        <v>0</v>
      </c>
      <c r="AE320" s="1">
        <f>IFERROR(__xludf.DUMMYFUNCTION("IFERROR(TRANSPOSE(SORT(TRANSPOSE(FILTER(Y320:AC320, Y320:AC320&lt;&gt;0)),1, FALSE)))"),2.0)</f>
        <v>2</v>
      </c>
      <c r="AF320" s="1">
        <f>IFERROR(__xludf.DUMMYFUNCTION("""COMPUTED_VALUE"""),1.0)</f>
        <v>1</v>
      </c>
      <c r="AG320" s="1">
        <f>IFERROR(__xludf.DUMMYFUNCTION("""COMPUTED_VALUE"""),1.0)</f>
        <v>1</v>
      </c>
      <c r="AH320" s="1">
        <f>IFERROR(__xludf.DUMMYFUNCTION("""COMPUTED_VALUE"""),1.0)</f>
        <v>1</v>
      </c>
      <c r="AK320" s="1">
        <v>319.0</v>
      </c>
      <c r="AL320" s="1">
        <v>2.0</v>
      </c>
      <c r="AM320" s="1">
        <v>1.0</v>
      </c>
      <c r="AN320" s="1">
        <v>1.0</v>
      </c>
      <c r="AO320" s="1">
        <v>1.0</v>
      </c>
      <c r="AP320" s="1"/>
      <c r="AQ320" s="1">
        <v>8.0</v>
      </c>
      <c r="AR320" s="1">
        <v>13.0</v>
      </c>
      <c r="AS320" s="1">
        <v>6.0</v>
      </c>
      <c r="AT320" s="1">
        <v>8.0</v>
      </c>
      <c r="AU320" s="1">
        <v>2.0</v>
      </c>
      <c r="AV320" s="1" t="s">
        <v>482</v>
      </c>
      <c r="AW320" s="1">
        <v>974.0</v>
      </c>
      <c r="AY320" s="1">
        <v>310706.0</v>
      </c>
    </row>
    <row r="321" ht="15.75" customHeight="1">
      <c r="A321" s="2" t="s">
        <v>641</v>
      </c>
      <c r="B321" s="1" t="str">
        <f>IFERROR(__xludf.DUMMYFUNCTION("""COMPUTED_VALUE"""),"3K3KA")</f>
        <v>3K3KA</v>
      </c>
      <c r="C321" s="1">
        <f>IFERROR(__xludf.DUMMYFUNCTION("""COMPUTED_VALUE"""),489.0)</f>
        <v>489</v>
      </c>
      <c r="D321" s="1" t="s">
        <v>31</v>
      </c>
      <c r="E321" s="1" t="s">
        <v>38</v>
      </c>
      <c r="F321" s="1" t="s">
        <v>31</v>
      </c>
      <c r="G321" s="1" t="s">
        <v>38</v>
      </c>
      <c r="H321" s="1" t="s">
        <v>39</v>
      </c>
      <c r="M321" s="1">
        <v>3.0</v>
      </c>
      <c r="N321" s="1">
        <v>13.0</v>
      </c>
      <c r="O321" s="1">
        <v>3.0</v>
      </c>
      <c r="P321" s="1">
        <v>13.0</v>
      </c>
      <c r="Q321" s="1">
        <v>14.0</v>
      </c>
      <c r="S321" s="1" t="str">
        <f>IFERROR(__xludf.DUMMYFUNCTION("UNIQUE(D321:H321, TRUE)"),"3")</f>
        <v>3</v>
      </c>
      <c r="T321" s="1" t="str">
        <f>IFERROR(__xludf.DUMMYFUNCTION("""COMPUTED_VALUE"""),"K")</f>
        <v>K</v>
      </c>
      <c r="U321" s="1" t="str">
        <f>IFERROR(__xludf.DUMMYFUNCTION("""COMPUTED_VALUE"""),"A")</f>
        <v>A</v>
      </c>
      <c r="Y321" s="1">
        <f t="shared" si="2"/>
        <v>2</v>
      </c>
      <c r="Z321" s="1">
        <f t="shared" ref="Z321:AC321" si="321">IF($Y321&lt;&gt;"",COUNTIF($D321:$H321, "=" &amp; T321),"")</f>
        <v>2</v>
      </c>
      <c r="AA321" s="1">
        <f t="shared" si="321"/>
        <v>1</v>
      </c>
      <c r="AB321" s="1">
        <f t="shared" si="321"/>
        <v>0</v>
      </c>
      <c r="AC321" s="1">
        <f t="shared" si="321"/>
        <v>0</v>
      </c>
      <c r="AE321" s="1">
        <f>IFERROR(__xludf.DUMMYFUNCTION("IFERROR(TRANSPOSE(SORT(TRANSPOSE(FILTER(Y321:AC321, Y321:AC321&lt;&gt;0)),1, FALSE)))"),2.0)</f>
        <v>2</v>
      </c>
      <c r="AF321" s="1">
        <f>IFERROR(__xludf.DUMMYFUNCTION("""COMPUTED_VALUE"""),2.0)</f>
        <v>2</v>
      </c>
      <c r="AG321" s="1">
        <f>IFERROR(__xludf.DUMMYFUNCTION("""COMPUTED_VALUE"""),1.0)</f>
        <v>1</v>
      </c>
      <c r="AK321" s="1">
        <v>320.0</v>
      </c>
      <c r="AL321" s="1">
        <v>2.0</v>
      </c>
      <c r="AM321" s="1">
        <v>1.0</v>
      </c>
      <c r="AN321" s="1">
        <v>1.0</v>
      </c>
      <c r="AO321" s="1">
        <v>1.0</v>
      </c>
      <c r="AP321" s="1"/>
      <c r="AQ321" s="1">
        <v>8.0</v>
      </c>
      <c r="AR321" s="1">
        <v>14.0</v>
      </c>
      <c r="AS321" s="1">
        <v>7.0</v>
      </c>
      <c r="AT321" s="1">
        <v>4.0</v>
      </c>
      <c r="AU321" s="1">
        <v>7.0</v>
      </c>
      <c r="AV321" s="1" t="s">
        <v>484</v>
      </c>
      <c r="AW321" s="1">
        <v>457.0</v>
      </c>
      <c r="AY321" s="1">
        <v>146240.0</v>
      </c>
    </row>
    <row r="322" ht="15.75" customHeight="1">
      <c r="A322" s="2" t="s">
        <v>643</v>
      </c>
      <c r="B322" s="1" t="str">
        <f>IFERROR(__xludf.DUMMYFUNCTION("""COMPUTED_VALUE"""),"33T3J")</f>
        <v>33T3J</v>
      </c>
      <c r="C322" s="1">
        <f>IFERROR(__xludf.DUMMYFUNCTION("""COMPUTED_VALUE"""),964.0)</f>
        <v>964</v>
      </c>
      <c r="D322" s="1" t="s">
        <v>31</v>
      </c>
      <c r="E322" s="1" t="s">
        <v>31</v>
      </c>
      <c r="F322" s="1" t="s">
        <v>45</v>
      </c>
      <c r="G322" s="1" t="s">
        <v>31</v>
      </c>
      <c r="H322" s="1" t="s">
        <v>22</v>
      </c>
      <c r="M322" s="1">
        <v>3.0</v>
      </c>
      <c r="N322" s="1">
        <v>3.0</v>
      </c>
      <c r="O322" s="1">
        <v>10.0</v>
      </c>
      <c r="P322" s="1">
        <v>3.0</v>
      </c>
      <c r="Q322" s="1">
        <v>11.0</v>
      </c>
      <c r="S322" s="1" t="str">
        <f>IFERROR(__xludf.DUMMYFUNCTION("UNIQUE(D322:H322, TRUE)"),"3")</f>
        <v>3</v>
      </c>
      <c r="T322" s="1" t="str">
        <f>IFERROR(__xludf.DUMMYFUNCTION("""COMPUTED_VALUE"""),"T")</f>
        <v>T</v>
      </c>
      <c r="U322" s="1" t="str">
        <f>IFERROR(__xludf.DUMMYFUNCTION("""COMPUTED_VALUE"""),"J")</f>
        <v>J</v>
      </c>
      <c r="Y322" s="1">
        <f t="shared" si="2"/>
        <v>3</v>
      </c>
      <c r="Z322" s="1">
        <f t="shared" ref="Z322:AC322" si="322">IF($Y322&lt;&gt;"",COUNTIF($D322:$H322, "=" &amp; T322),"")</f>
        <v>1</v>
      </c>
      <c r="AA322" s="1">
        <f t="shared" si="322"/>
        <v>1</v>
      </c>
      <c r="AB322" s="1">
        <f t="shared" si="322"/>
        <v>0</v>
      </c>
      <c r="AC322" s="1">
        <f t="shared" si="322"/>
        <v>0</v>
      </c>
      <c r="AE322" s="1">
        <f>IFERROR(__xludf.DUMMYFUNCTION("IFERROR(TRANSPOSE(SORT(TRANSPOSE(FILTER(Y322:AC322, Y322:AC322&lt;&gt;0)),1, FALSE)))"),3.0)</f>
        <v>3</v>
      </c>
      <c r="AF322" s="1">
        <f>IFERROR(__xludf.DUMMYFUNCTION("""COMPUTED_VALUE"""),1.0)</f>
        <v>1</v>
      </c>
      <c r="AG322" s="1">
        <f>IFERROR(__xludf.DUMMYFUNCTION("""COMPUTED_VALUE"""),1.0)</f>
        <v>1</v>
      </c>
      <c r="AK322" s="1">
        <v>321.0</v>
      </c>
      <c r="AL322" s="1">
        <v>2.0</v>
      </c>
      <c r="AM322" s="1">
        <v>1.0</v>
      </c>
      <c r="AN322" s="1">
        <v>1.0</v>
      </c>
      <c r="AO322" s="1">
        <v>1.0</v>
      </c>
      <c r="AP322" s="1"/>
      <c r="AQ322" s="1">
        <v>9.0</v>
      </c>
      <c r="AR322" s="1">
        <v>2.0</v>
      </c>
      <c r="AS322" s="1">
        <v>2.0</v>
      </c>
      <c r="AT322" s="1">
        <v>3.0</v>
      </c>
      <c r="AU322" s="1">
        <v>12.0</v>
      </c>
      <c r="AV322" s="1" t="s">
        <v>486</v>
      </c>
      <c r="AW322" s="1">
        <v>991.0</v>
      </c>
      <c r="AY322" s="1">
        <v>318111.0</v>
      </c>
    </row>
    <row r="323" ht="15.75" customHeight="1">
      <c r="A323" s="2" t="s">
        <v>645</v>
      </c>
      <c r="B323" s="1" t="str">
        <f>IFERROR(__xludf.DUMMYFUNCTION("""COMPUTED_VALUE"""),"KT3TT")</f>
        <v>KT3TT</v>
      </c>
      <c r="C323" s="1">
        <f>IFERROR(__xludf.DUMMYFUNCTION("""COMPUTED_VALUE"""),507.0)</f>
        <v>507</v>
      </c>
      <c r="D323" s="1" t="s">
        <v>38</v>
      </c>
      <c r="E323" s="1" t="s">
        <v>45</v>
      </c>
      <c r="F323" s="1" t="s">
        <v>31</v>
      </c>
      <c r="G323" s="1" t="s">
        <v>45</v>
      </c>
      <c r="H323" s="1" t="s">
        <v>45</v>
      </c>
      <c r="M323" s="1">
        <v>13.0</v>
      </c>
      <c r="N323" s="1">
        <v>10.0</v>
      </c>
      <c r="O323" s="1">
        <v>3.0</v>
      </c>
      <c r="P323" s="1">
        <v>10.0</v>
      </c>
      <c r="Q323" s="1">
        <v>10.0</v>
      </c>
      <c r="S323" s="1" t="str">
        <f>IFERROR(__xludf.DUMMYFUNCTION("UNIQUE(D323:H323, TRUE)"),"K")</f>
        <v>K</v>
      </c>
      <c r="T323" s="1" t="str">
        <f>IFERROR(__xludf.DUMMYFUNCTION("""COMPUTED_VALUE"""),"T")</f>
        <v>T</v>
      </c>
      <c r="U323" s="1" t="str">
        <f>IFERROR(__xludf.DUMMYFUNCTION("""COMPUTED_VALUE"""),"3")</f>
        <v>3</v>
      </c>
      <c r="Y323" s="1">
        <f t="shared" si="2"/>
        <v>1</v>
      </c>
      <c r="Z323" s="1">
        <f t="shared" ref="Z323:AC323" si="323">IF($Y323&lt;&gt;"",COUNTIF($D323:$H323, "=" &amp; T323),"")</f>
        <v>3</v>
      </c>
      <c r="AA323" s="1">
        <f t="shared" si="323"/>
        <v>1</v>
      </c>
      <c r="AB323" s="1">
        <f t="shared" si="323"/>
        <v>0</v>
      </c>
      <c r="AC323" s="1">
        <f t="shared" si="323"/>
        <v>0</v>
      </c>
      <c r="AE323" s="1">
        <f>IFERROR(__xludf.DUMMYFUNCTION("IFERROR(TRANSPOSE(SORT(TRANSPOSE(FILTER(Y323:AC323, Y323:AC323&lt;&gt;0)),1, FALSE)))"),3.0)</f>
        <v>3</v>
      </c>
      <c r="AF323" s="1">
        <f>IFERROR(__xludf.DUMMYFUNCTION("""COMPUTED_VALUE"""),1.0)</f>
        <v>1</v>
      </c>
      <c r="AG323" s="1">
        <f>IFERROR(__xludf.DUMMYFUNCTION("""COMPUTED_VALUE"""),1.0)</f>
        <v>1</v>
      </c>
      <c r="AK323" s="1">
        <v>322.0</v>
      </c>
      <c r="AL323" s="1">
        <v>2.0</v>
      </c>
      <c r="AM323" s="1">
        <v>1.0</v>
      </c>
      <c r="AN323" s="1">
        <v>1.0</v>
      </c>
      <c r="AO323" s="1">
        <v>1.0</v>
      </c>
      <c r="AP323" s="1"/>
      <c r="AQ323" s="1">
        <v>9.0</v>
      </c>
      <c r="AR323" s="1">
        <v>3.0</v>
      </c>
      <c r="AS323" s="1">
        <v>5.0</v>
      </c>
      <c r="AT323" s="1">
        <v>11.0</v>
      </c>
      <c r="AU323" s="1">
        <v>11.0</v>
      </c>
      <c r="AV323" s="1" t="s">
        <v>1177</v>
      </c>
      <c r="AW323" s="1">
        <v>798.0</v>
      </c>
      <c r="AY323" s="1">
        <v>256956.0</v>
      </c>
    </row>
    <row r="324" ht="15.75" customHeight="1">
      <c r="A324" s="2" t="s">
        <v>647</v>
      </c>
      <c r="B324" s="1" t="str">
        <f>IFERROR(__xludf.DUMMYFUNCTION("""COMPUTED_VALUE"""),"T88TT")</f>
        <v>T88TT</v>
      </c>
      <c r="C324" s="1">
        <f>IFERROR(__xludf.DUMMYFUNCTION("""COMPUTED_VALUE"""),244.0)</f>
        <v>244</v>
      </c>
      <c r="D324" s="1" t="s">
        <v>45</v>
      </c>
      <c r="E324" s="1" t="s">
        <v>30</v>
      </c>
      <c r="F324" s="1" t="s">
        <v>30</v>
      </c>
      <c r="G324" s="1" t="s">
        <v>45</v>
      </c>
      <c r="H324" s="1" t="s">
        <v>45</v>
      </c>
      <c r="M324" s="1">
        <v>10.0</v>
      </c>
      <c r="N324" s="1">
        <v>8.0</v>
      </c>
      <c r="O324" s="1">
        <v>8.0</v>
      </c>
      <c r="P324" s="1">
        <v>10.0</v>
      </c>
      <c r="Q324" s="1">
        <v>10.0</v>
      </c>
      <c r="S324" s="1" t="str">
        <f>IFERROR(__xludf.DUMMYFUNCTION("UNIQUE(D324:H324, TRUE)"),"T")</f>
        <v>T</v>
      </c>
      <c r="T324" s="1" t="str">
        <f>IFERROR(__xludf.DUMMYFUNCTION("""COMPUTED_VALUE"""),"8")</f>
        <v>8</v>
      </c>
      <c r="Y324" s="1">
        <f t="shared" si="2"/>
        <v>3</v>
      </c>
      <c r="Z324" s="1">
        <f t="shared" ref="Z324:AC324" si="324">IF($Y324&lt;&gt;"",COUNTIF($D324:$H324, "=" &amp; T324),"")</f>
        <v>2</v>
      </c>
      <c r="AA324" s="1">
        <f t="shared" si="324"/>
        <v>0</v>
      </c>
      <c r="AB324" s="1">
        <f t="shared" si="324"/>
        <v>0</v>
      </c>
      <c r="AC324" s="1">
        <f t="shared" si="324"/>
        <v>0</v>
      </c>
      <c r="AE324" s="1">
        <f>IFERROR(__xludf.DUMMYFUNCTION("IFERROR(TRANSPOSE(SORT(TRANSPOSE(FILTER(Y324:AC324, Y324:AC324&lt;&gt;0)),1, FALSE)))"),3.0)</f>
        <v>3</v>
      </c>
      <c r="AF324" s="1">
        <f>IFERROR(__xludf.DUMMYFUNCTION("""COMPUTED_VALUE"""),2.0)</f>
        <v>2</v>
      </c>
      <c r="AK324" s="1">
        <v>323.0</v>
      </c>
      <c r="AL324" s="1">
        <v>2.0</v>
      </c>
      <c r="AM324" s="1">
        <v>1.0</v>
      </c>
      <c r="AN324" s="1">
        <v>1.0</v>
      </c>
      <c r="AO324" s="1">
        <v>1.0</v>
      </c>
      <c r="AP324" s="1"/>
      <c r="AQ324" s="1">
        <v>9.0</v>
      </c>
      <c r="AR324" s="1">
        <v>3.0</v>
      </c>
      <c r="AS324" s="1">
        <v>10.0</v>
      </c>
      <c r="AT324" s="1">
        <v>2.0</v>
      </c>
      <c r="AU324" s="1">
        <v>9.0</v>
      </c>
      <c r="AV324" s="1" t="s">
        <v>488</v>
      </c>
      <c r="AW324" s="1">
        <v>317.0</v>
      </c>
      <c r="AY324" s="1">
        <v>102391.0</v>
      </c>
    </row>
    <row r="325" ht="15.75" customHeight="1">
      <c r="A325" s="2" t="s">
        <v>649</v>
      </c>
      <c r="B325" s="1">
        <f>IFERROR(__xludf.DUMMYFUNCTION("""COMPUTED_VALUE"""),55595.0)</f>
        <v>55595</v>
      </c>
      <c r="C325" s="1">
        <f>IFERROR(__xludf.DUMMYFUNCTION("""COMPUTED_VALUE"""),350.0)</f>
        <v>350</v>
      </c>
      <c r="D325" s="1" t="s">
        <v>29</v>
      </c>
      <c r="E325" s="1" t="s">
        <v>29</v>
      </c>
      <c r="F325" s="1" t="s">
        <v>29</v>
      </c>
      <c r="G325" s="1" t="s">
        <v>23</v>
      </c>
      <c r="H325" s="1" t="s">
        <v>29</v>
      </c>
      <c r="M325" s="1">
        <v>5.0</v>
      </c>
      <c r="N325" s="1">
        <v>5.0</v>
      </c>
      <c r="O325" s="1">
        <v>5.0</v>
      </c>
      <c r="P325" s="1">
        <v>9.0</v>
      </c>
      <c r="Q325" s="1">
        <v>5.0</v>
      </c>
      <c r="S325" s="1" t="str">
        <f>IFERROR(__xludf.DUMMYFUNCTION("UNIQUE(D325:H325, TRUE)"),"5")</f>
        <v>5</v>
      </c>
      <c r="T325" s="1" t="str">
        <f>IFERROR(__xludf.DUMMYFUNCTION("""COMPUTED_VALUE"""),"9")</f>
        <v>9</v>
      </c>
      <c r="Y325" s="1">
        <f t="shared" si="2"/>
        <v>4</v>
      </c>
      <c r="Z325" s="1">
        <f t="shared" ref="Z325:AC325" si="325">IF($Y325&lt;&gt;"",COUNTIF($D325:$H325, "=" &amp; T325),"")</f>
        <v>1</v>
      </c>
      <c r="AA325" s="1">
        <f t="shared" si="325"/>
        <v>0</v>
      </c>
      <c r="AB325" s="1">
        <f t="shared" si="325"/>
        <v>0</v>
      </c>
      <c r="AC325" s="1">
        <f t="shared" si="325"/>
        <v>0</v>
      </c>
      <c r="AE325" s="1">
        <f>IFERROR(__xludf.DUMMYFUNCTION("IFERROR(TRANSPOSE(SORT(TRANSPOSE(FILTER(Y325:AC325, Y325:AC325&lt;&gt;0)),1, FALSE)))"),4.0)</f>
        <v>4</v>
      </c>
      <c r="AF325" s="1">
        <f>IFERROR(__xludf.DUMMYFUNCTION("""COMPUTED_VALUE"""),1.0)</f>
        <v>1</v>
      </c>
      <c r="AK325" s="1">
        <v>324.0</v>
      </c>
      <c r="AL325" s="1">
        <v>2.0</v>
      </c>
      <c r="AM325" s="1">
        <v>1.0</v>
      </c>
      <c r="AN325" s="1">
        <v>1.0</v>
      </c>
      <c r="AO325" s="1">
        <v>1.0</v>
      </c>
      <c r="AP325" s="1"/>
      <c r="AQ325" s="1">
        <v>9.0</v>
      </c>
      <c r="AR325" s="1">
        <v>4.0</v>
      </c>
      <c r="AS325" s="1">
        <v>4.0</v>
      </c>
      <c r="AT325" s="1">
        <v>10.0</v>
      </c>
      <c r="AU325" s="1">
        <v>7.0</v>
      </c>
      <c r="AV325" s="1" t="s">
        <v>490</v>
      </c>
      <c r="AW325" s="1">
        <v>126.0</v>
      </c>
      <c r="AY325" s="1">
        <v>40824.0</v>
      </c>
    </row>
    <row r="326" ht="15.75" customHeight="1">
      <c r="A326" s="2" t="s">
        <v>651</v>
      </c>
      <c r="B326" s="1" t="str">
        <f>IFERROR(__xludf.DUMMYFUNCTION("""COMPUTED_VALUE"""),"6944J")</f>
        <v>6944J</v>
      </c>
      <c r="C326" s="1">
        <f>IFERROR(__xludf.DUMMYFUNCTION("""COMPUTED_VALUE"""),791.0)</f>
        <v>791</v>
      </c>
      <c r="D326" s="1" t="s">
        <v>40</v>
      </c>
      <c r="E326" s="1" t="s">
        <v>23</v>
      </c>
      <c r="F326" s="1" t="s">
        <v>21</v>
      </c>
      <c r="G326" s="1" t="s">
        <v>21</v>
      </c>
      <c r="H326" s="1" t="s">
        <v>22</v>
      </c>
      <c r="M326" s="1">
        <v>6.0</v>
      </c>
      <c r="N326" s="1">
        <v>9.0</v>
      </c>
      <c r="O326" s="1">
        <v>4.0</v>
      </c>
      <c r="P326" s="1">
        <v>4.0</v>
      </c>
      <c r="Q326" s="1">
        <v>11.0</v>
      </c>
      <c r="S326" s="1" t="str">
        <f>IFERROR(__xludf.DUMMYFUNCTION("UNIQUE(D326:H326, TRUE)"),"6")</f>
        <v>6</v>
      </c>
      <c r="T326" s="1" t="str">
        <f>IFERROR(__xludf.DUMMYFUNCTION("""COMPUTED_VALUE"""),"9")</f>
        <v>9</v>
      </c>
      <c r="U326" s="1" t="str">
        <f>IFERROR(__xludf.DUMMYFUNCTION("""COMPUTED_VALUE"""),"4")</f>
        <v>4</v>
      </c>
      <c r="V326" s="1" t="str">
        <f>IFERROR(__xludf.DUMMYFUNCTION("""COMPUTED_VALUE"""),"J")</f>
        <v>J</v>
      </c>
      <c r="Y326" s="1">
        <f t="shared" si="2"/>
        <v>1</v>
      </c>
      <c r="Z326" s="1">
        <f t="shared" ref="Z326:AC326" si="326">IF($Y326&lt;&gt;"",COUNTIF($D326:$H326, "=" &amp; T326),"")</f>
        <v>1</v>
      </c>
      <c r="AA326" s="1">
        <f t="shared" si="326"/>
        <v>2</v>
      </c>
      <c r="AB326" s="1">
        <f t="shared" si="326"/>
        <v>1</v>
      </c>
      <c r="AC326" s="1">
        <f t="shared" si="326"/>
        <v>0</v>
      </c>
      <c r="AE326" s="1">
        <f>IFERROR(__xludf.DUMMYFUNCTION("IFERROR(TRANSPOSE(SORT(TRANSPOSE(FILTER(Y326:AC326, Y326:AC326&lt;&gt;0)),1, FALSE)))"),2.0)</f>
        <v>2</v>
      </c>
      <c r="AF326" s="1">
        <f>IFERROR(__xludf.DUMMYFUNCTION("""COMPUTED_VALUE"""),1.0)</f>
        <v>1</v>
      </c>
      <c r="AG326" s="1">
        <f>IFERROR(__xludf.DUMMYFUNCTION("""COMPUTED_VALUE"""),1.0)</f>
        <v>1</v>
      </c>
      <c r="AH326" s="1">
        <f>IFERROR(__xludf.DUMMYFUNCTION("""COMPUTED_VALUE"""),1.0)</f>
        <v>1</v>
      </c>
      <c r="AK326" s="1">
        <v>325.0</v>
      </c>
      <c r="AL326" s="1">
        <v>2.0</v>
      </c>
      <c r="AM326" s="1">
        <v>1.0</v>
      </c>
      <c r="AN326" s="1">
        <v>1.0</v>
      </c>
      <c r="AO326" s="1">
        <v>1.0</v>
      </c>
      <c r="AP326" s="1"/>
      <c r="AQ326" s="1">
        <v>9.0</v>
      </c>
      <c r="AR326" s="1">
        <v>5.0</v>
      </c>
      <c r="AS326" s="1">
        <v>10.0</v>
      </c>
      <c r="AT326" s="1">
        <v>5.0</v>
      </c>
      <c r="AU326" s="1">
        <v>3.0</v>
      </c>
      <c r="AV326" s="1" t="s">
        <v>492</v>
      </c>
      <c r="AW326" s="1">
        <v>956.0</v>
      </c>
      <c r="AY326" s="1">
        <v>310700.0</v>
      </c>
    </row>
    <row r="327" ht="15.75" customHeight="1">
      <c r="A327" s="2" t="s">
        <v>653</v>
      </c>
      <c r="B327" s="1" t="str">
        <f>IFERROR(__xludf.DUMMYFUNCTION("""COMPUTED_VALUE"""),"224AT")</f>
        <v>224AT</v>
      </c>
      <c r="C327" s="1">
        <f>IFERROR(__xludf.DUMMYFUNCTION("""COMPUTED_VALUE"""),887.0)</f>
        <v>887</v>
      </c>
      <c r="D327" s="1" t="s">
        <v>24</v>
      </c>
      <c r="E327" s="1" t="s">
        <v>24</v>
      </c>
      <c r="F327" s="1" t="s">
        <v>21</v>
      </c>
      <c r="G327" s="1" t="s">
        <v>39</v>
      </c>
      <c r="H327" s="1" t="s">
        <v>45</v>
      </c>
      <c r="M327" s="1">
        <v>2.0</v>
      </c>
      <c r="N327" s="1">
        <v>2.0</v>
      </c>
      <c r="O327" s="1">
        <v>4.0</v>
      </c>
      <c r="P327" s="1">
        <v>14.0</v>
      </c>
      <c r="Q327" s="1">
        <v>10.0</v>
      </c>
      <c r="S327" s="1" t="str">
        <f>IFERROR(__xludf.DUMMYFUNCTION("UNIQUE(D327:H327, TRUE)"),"2")</f>
        <v>2</v>
      </c>
      <c r="T327" s="1" t="str">
        <f>IFERROR(__xludf.DUMMYFUNCTION("""COMPUTED_VALUE"""),"4")</f>
        <v>4</v>
      </c>
      <c r="U327" s="1" t="str">
        <f>IFERROR(__xludf.DUMMYFUNCTION("""COMPUTED_VALUE"""),"A")</f>
        <v>A</v>
      </c>
      <c r="V327" s="1" t="str">
        <f>IFERROR(__xludf.DUMMYFUNCTION("""COMPUTED_VALUE"""),"T")</f>
        <v>T</v>
      </c>
      <c r="Y327" s="1">
        <f t="shared" si="2"/>
        <v>2</v>
      </c>
      <c r="Z327" s="1">
        <f t="shared" ref="Z327:AC327" si="327">IF($Y327&lt;&gt;"",COUNTIF($D327:$H327, "=" &amp; T327),"")</f>
        <v>1</v>
      </c>
      <c r="AA327" s="1">
        <f t="shared" si="327"/>
        <v>1</v>
      </c>
      <c r="AB327" s="1">
        <f t="shared" si="327"/>
        <v>1</v>
      </c>
      <c r="AC327" s="1">
        <f t="shared" si="327"/>
        <v>0</v>
      </c>
      <c r="AE327" s="1">
        <f>IFERROR(__xludf.DUMMYFUNCTION("IFERROR(TRANSPOSE(SORT(TRANSPOSE(FILTER(Y327:AC327, Y327:AC327&lt;&gt;0)),1, FALSE)))"),2.0)</f>
        <v>2</v>
      </c>
      <c r="AF327" s="1">
        <f>IFERROR(__xludf.DUMMYFUNCTION("""COMPUTED_VALUE"""),1.0)</f>
        <v>1</v>
      </c>
      <c r="AG327" s="1">
        <f>IFERROR(__xludf.DUMMYFUNCTION("""COMPUTED_VALUE"""),1.0)</f>
        <v>1</v>
      </c>
      <c r="AH327" s="1">
        <f>IFERROR(__xludf.DUMMYFUNCTION("""COMPUTED_VALUE"""),1.0)</f>
        <v>1</v>
      </c>
      <c r="AK327" s="1">
        <v>326.0</v>
      </c>
      <c r="AL327" s="1">
        <v>2.0</v>
      </c>
      <c r="AM327" s="1">
        <v>1.0</v>
      </c>
      <c r="AN327" s="1">
        <v>1.0</v>
      </c>
      <c r="AO327" s="1">
        <v>1.0</v>
      </c>
      <c r="AP327" s="1"/>
      <c r="AQ327" s="1">
        <v>9.0</v>
      </c>
      <c r="AR327" s="1">
        <v>5.0</v>
      </c>
      <c r="AS327" s="1">
        <v>14.0</v>
      </c>
      <c r="AT327" s="1">
        <v>5.0</v>
      </c>
      <c r="AU327" s="1">
        <v>2.0</v>
      </c>
      <c r="AV327" s="1" t="s">
        <v>494</v>
      </c>
      <c r="AW327" s="1">
        <v>789.0</v>
      </c>
      <c r="AY327" s="1">
        <v>257214.0</v>
      </c>
    </row>
    <row r="328" ht="15.75" customHeight="1">
      <c r="A328" s="2" t="s">
        <v>655</v>
      </c>
      <c r="B328" s="1" t="str">
        <f>IFERROR(__xludf.DUMMYFUNCTION("""COMPUTED_VALUE"""),"3447J")</f>
        <v>3447J</v>
      </c>
      <c r="C328" s="1">
        <f>IFERROR(__xludf.DUMMYFUNCTION("""COMPUTED_VALUE"""),30.0)</f>
        <v>30</v>
      </c>
      <c r="D328" s="1" t="s">
        <v>31</v>
      </c>
      <c r="E328" s="1" t="s">
        <v>21</v>
      </c>
      <c r="F328" s="1" t="s">
        <v>21</v>
      </c>
      <c r="G328" s="1" t="s">
        <v>28</v>
      </c>
      <c r="H328" s="1" t="s">
        <v>22</v>
      </c>
      <c r="M328" s="1">
        <v>3.0</v>
      </c>
      <c r="N328" s="1">
        <v>4.0</v>
      </c>
      <c r="O328" s="1">
        <v>4.0</v>
      </c>
      <c r="P328" s="1">
        <v>7.0</v>
      </c>
      <c r="Q328" s="1">
        <v>11.0</v>
      </c>
      <c r="S328" s="1" t="str">
        <f>IFERROR(__xludf.DUMMYFUNCTION("UNIQUE(D328:H328, TRUE)"),"3")</f>
        <v>3</v>
      </c>
      <c r="T328" s="1" t="str">
        <f>IFERROR(__xludf.DUMMYFUNCTION("""COMPUTED_VALUE"""),"4")</f>
        <v>4</v>
      </c>
      <c r="U328" s="1" t="str">
        <f>IFERROR(__xludf.DUMMYFUNCTION("""COMPUTED_VALUE"""),"7")</f>
        <v>7</v>
      </c>
      <c r="V328" s="1" t="str">
        <f>IFERROR(__xludf.DUMMYFUNCTION("""COMPUTED_VALUE"""),"J")</f>
        <v>J</v>
      </c>
      <c r="Y328" s="1">
        <f t="shared" si="2"/>
        <v>1</v>
      </c>
      <c r="Z328" s="1">
        <f t="shared" ref="Z328:AC328" si="328">IF($Y328&lt;&gt;"",COUNTIF($D328:$H328, "=" &amp; T328),"")</f>
        <v>2</v>
      </c>
      <c r="AA328" s="1">
        <f t="shared" si="328"/>
        <v>1</v>
      </c>
      <c r="AB328" s="1">
        <f t="shared" si="328"/>
        <v>1</v>
      </c>
      <c r="AC328" s="1">
        <f t="shared" si="328"/>
        <v>0</v>
      </c>
      <c r="AE328" s="1">
        <f>IFERROR(__xludf.DUMMYFUNCTION("IFERROR(TRANSPOSE(SORT(TRANSPOSE(FILTER(Y328:AC328, Y328:AC328&lt;&gt;0)),1, FALSE)))"),2.0)</f>
        <v>2</v>
      </c>
      <c r="AF328" s="1">
        <f>IFERROR(__xludf.DUMMYFUNCTION("""COMPUTED_VALUE"""),1.0)</f>
        <v>1</v>
      </c>
      <c r="AG328" s="1">
        <f>IFERROR(__xludf.DUMMYFUNCTION("""COMPUTED_VALUE"""),1.0)</f>
        <v>1</v>
      </c>
      <c r="AH328" s="1">
        <f>IFERROR(__xludf.DUMMYFUNCTION("""COMPUTED_VALUE"""),1.0)</f>
        <v>1</v>
      </c>
      <c r="AK328" s="1">
        <v>327.0</v>
      </c>
      <c r="AL328" s="1">
        <v>2.0</v>
      </c>
      <c r="AM328" s="1">
        <v>1.0</v>
      </c>
      <c r="AN328" s="1">
        <v>1.0</v>
      </c>
      <c r="AO328" s="1">
        <v>1.0</v>
      </c>
      <c r="AP328" s="1"/>
      <c r="AQ328" s="1">
        <v>9.0</v>
      </c>
      <c r="AR328" s="1">
        <v>6.0</v>
      </c>
      <c r="AS328" s="1">
        <v>5.0</v>
      </c>
      <c r="AT328" s="1">
        <v>11.0</v>
      </c>
      <c r="AU328" s="1">
        <v>11.0</v>
      </c>
      <c r="AV328" s="1" t="s">
        <v>1185</v>
      </c>
      <c r="AW328" s="1">
        <v>658.0</v>
      </c>
      <c r="AY328" s="1">
        <v>215166.0</v>
      </c>
    </row>
    <row r="329" ht="15.75" customHeight="1">
      <c r="A329" s="2" t="s">
        <v>657</v>
      </c>
      <c r="B329" s="1" t="str">
        <f>IFERROR(__xludf.DUMMYFUNCTION("""COMPUTED_VALUE"""),"T2K86")</f>
        <v>T2K86</v>
      </c>
      <c r="C329" s="1">
        <f>IFERROR(__xludf.DUMMYFUNCTION("""COMPUTED_VALUE"""),169.0)</f>
        <v>169</v>
      </c>
      <c r="D329" s="1" t="s">
        <v>45</v>
      </c>
      <c r="E329" s="1" t="s">
        <v>24</v>
      </c>
      <c r="F329" s="1" t="s">
        <v>38</v>
      </c>
      <c r="G329" s="1" t="s">
        <v>30</v>
      </c>
      <c r="H329" s="1" t="s">
        <v>40</v>
      </c>
      <c r="M329" s="1">
        <v>10.0</v>
      </c>
      <c r="N329" s="1">
        <v>2.0</v>
      </c>
      <c r="O329" s="1">
        <v>13.0</v>
      </c>
      <c r="P329" s="1">
        <v>8.0</v>
      </c>
      <c r="Q329" s="1">
        <v>6.0</v>
      </c>
      <c r="S329" s="1" t="str">
        <f>IFERROR(__xludf.DUMMYFUNCTION("UNIQUE(D329:H329, TRUE)"),"T")</f>
        <v>T</v>
      </c>
      <c r="T329" s="1" t="str">
        <f>IFERROR(__xludf.DUMMYFUNCTION("""COMPUTED_VALUE"""),"2")</f>
        <v>2</v>
      </c>
      <c r="U329" s="1" t="str">
        <f>IFERROR(__xludf.DUMMYFUNCTION("""COMPUTED_VALUE"""),"K")</f>
        <v>K</v>
      </c>
      <c r="V329" s="1" t="str">
        <f>IFERROR(__xludf.DUMMYFUNCTION("""COMPUTED_VALUE"""),"8")</f>
        <v>8</v>
      </c>
      <c r="W329" s="1" t="str">
        <f>IFERROR(__xludf.DUMMYFUNCTION("""COMPUTED_VALUE"""),"6")</f>
        <v>6</v>
      </c>
      <c r="Y329" s="1">
        <f t="shared" si="2"/>
        <v>1</v>
      </c>
      <c r="Z329" s="1">
        <f t="shared" ref="Z329:AC329" si="329">IF($Y329&lt;&gt;"",COUNTIF($D329:$H329, "=" &amp; T329),"")</f>
        <v>1</v>
      </c>
      <c r="AA329" s="1">
        <f t="shared" si="329"/>
        <v>1</v>
      </c>
      <c r="AB329" s="1">
        <f t="shared" si="329"/>
        <v>1</v>
      </c>
      <c r="AC329" s="1">
        <f t="shared" si="329"/>
        <v>1</v>
      </c>
      <c r="AE329" s="1">
        <f>IFERROR(__xludf.DUMMYFUNCTION("IFERROR(TRANSPOSE(SORT(TRANSPOSE(FILTER(Y329:AC329, Y329:AC329&lt;&gt;0)),1, FALSE)))"),1.0)</f>
        <v>1</v>
      </c>
      <c r="AF329" s="1">
        <f>IFERROR(__xludf.DUMMYFUNCTION("""COMPUTED_VALUE"""),1.0)</f>
        <v>1</v>
      </c>
      <c r="AG329" s="1">
        <f>IFERROR(__xludf.DUMMYFUNCTION("""COMPUTED_VALUE"""),1.0)</f>
        <v>1</v>
      </c>
      <c r="AH329" s="1">
        <f>IFERROR(__xludf.DUMMYFUNCTION("""COMPUTED_VALUE"""),1.0)</f>
        <v>1</v>
      </c>
      <c r="AI329" s="1">
        <f>IFERROR(__xludf.DUMMYFUNCTION("""COMPUTED_VALUE"""),1.0)</f>
        <v>1</v>
      </c>
      <c r="AK329" s="1">
        <v>328.0</v>
      </c>
      <c r="AL329" s="1">
        <v>2.0</v>
      </c>
      <c r="AM329" s="1">
        <v>1.0</v>
      </c>
      <c r="AN329" s="1">
        <v>1.0</v>
      </c>
      <c r="AO329" s="1">
        <v>1.0</v>
      </c>
      <c r="AP329" s="1"/>
      <c r="AQ329" s="1">
        <v>9.0</v>
      </c>
      <c r="AR329" s="1">
        <v>6.0</v>
      </c>
      <c r="AS329" s="1">
        <v>11.0</v>
      </c>
      <c r="AT329" s="1">
        <v>6.0</v>
      </c>
      <c r="AU329" s="1">
        <v>14.0</v>
      </c>
      <c r="AV329" s="1" t="s">
        <v>1183</v>
      </c>
      <c r="AW329" s="1">
        <v>220.0</v>
      </c>
      <c r="AY329" s="1">
        <v>72160.0</v>
      </c>
    </row>
    <row r="330" ht="15.75" customHeight="1">
      <c r="A330" s="2" t="s">
        <v>659</v>
      </c>
      <c r="B330" s="1" t="str">
        <f>IFERROR(__xludf.DUMMYFUNCTION("""COMPUTED_VALUE"""),"Q23Q3")</f>
        <v>Q23Q3</v>
      </c>
      <c r="C330" s="1">
        <f>IFERROR(__xludf.DUMMYFUNCTION("""COMPUTED_VALUE"""),556.0)</f>
        <v>556</v>
      </c>
      <c r="D330" s="1" t="s">
        <v>20</v>
      </c>
      <c r="E330" s="1" t="s">
        <v>24</v>
      </c>
      <c r="F330" s="1" t="s">
        <v>31</v>
      </c>
      <c r="G330" s="1" t="s">
        <v>20</v>
      </c>
      <c r="H330" s="1" t="s">
        <v>31</v>
      </c>
      <c r="M330" s="1">
        <v>12.0</v>
      </c>
      <c r="N330" s="1">
        <v>2.0</v>
      </c>
      <c r="O330" s="1">
        <v>3.0</v>
      </c>
      <c r="P330" s="1">
        <v>12.0</v>
      </c>
      <c r="Q330" s="1">
        <v>3.0</v>
      </c>
      <c r="S330" s="1" t="str">
        <f>IFERROR(__xludf.DUMMYFUNCTION("UNIQUE(D330:H330, TRUE)"),"Q")</f>
        <v>Q</v>
      </c>
      <c r="T330" s="1" t="str">
        <f>IFERROR(__xludf.DUMMYFUNCTION("""COMPUTED_VALUE"""),"2")</f>
        <v>2</v>
      </c>
      <c r="U330" s="1" t="str">
        <f>IFERROR(__xludf.DUMMYFUNCTION("""COMPUTED_VALUE"""),"3")</f>
        <v>3</v>
      </c>
      <c r="Y330" s="1">
        <f t="shared" si="2"/>
        <v>2</v>
      </c>
      <c r="Z330" s="1">
        <f t="shared" ref="Z330:AC330" si="330">IF($Y330&lt;&gt;"",COUNTIF($D330:$H330, "=" &amp; T330),"")</f>
        <v>1</v>
      </c>
      <c r="AA330" s="1">
        <f t="shared" si="330"/>
        <v>2</v>
      </c>
      <c r="AB330" s="1">
        <f t="shared" si="330"/>
        <v>0</v>
      </c>
      <c r="AC330" s="1">
        <f t="shared" si="330"/>
        <v>0</v>
      </c>
      <c r="AE330" s="1">
        <f>IFERROR(__xludf.DUMMYFUNCTION("IFERROR(TRANSPOSE(SORT(TRANSPOSE(FILTER(Y330:AC330, Y330:AC330&lt;&gt;0)),1, FALSE)))"),2.0)</f>
        <v>2</v>
      </c>
      <c r="AF330" s="1">
        <f>IFERROR(__xludf.DUMMYFUNCTION("""COMPUTED_VALUE"""),2.0)</f>
        <v>2</v>
      </c>
      <c r="AG330" s="1">
        <f>IFERROR(__xludf.DUMMYFUNCTION("""COMPUTED_VALUE"""),1.0)</f>
        <v>1</v>
      </c>
      <c r="AK330" s="1">
        <v>329.0</v>
      </c>
      <c r="AL330" s="1">
        <v>2.0</v>
      </c>
      <c r="AM330" s="1">
        <v>1.0</v>
      </c>
      <c r="AN330" s="1">
        <v>1.0</v>
      </c>
      <c r="AO330" s="1">
        <v>1.0</v>
      </c>
      <c r="AP330" s="1"/>
      <c r="AQ330" s="1">
        <v>9.0</v>
      </c>
      <c r="AR330" s="1">
        <v>11.0</v>
      </c>
      <c r="AS330" s="1">
        <v>3.0</v>
      </c>
      <c r="AT330" s="1">
        <v>11.0</v>
      </c>
      <c r="AU330" s="1">
        <v>14.0</v>
      </c>
      <c r="AV330" s="1" t="s">
        <v>1171</v>
      </c>
      <c r="AW330" s="1">
        <v>139.0</v>
      </c>
      <c r="AY330" s="1">
        <v>45731.0</v>
      </c>
    </row>
    <row r="331" ht="15.75" customHeight="1">
      <c r="A331" s="2" t="s">
        <v>661</v>
      </c>
      <c r="B331" s="1" t="str">
        <f>IFERROR(__xludf.DUMMYFUNCTION("""COMPUTED_VALUE"""),"KK88K")</f>
        <v>KK88K</v>
      </c>
      <c r="C331" s="1">
        <f>IFERROR(__xludf.DUMMYFUNCTION("""COMPUTED_VALUE"""),602.0)</f>
        <v>602</v>
      </c>
      <c r="D331" s="1" t="s">
        <v>38</v>
      </c>
      <c r="E331" s="1" t="s">
        <v>38</v>
      </c>
      <c r="F331" s="1" t="s">
        <v>30</v>
      </c>
      <c r="G331" s="1" t="s">
        <v>30</v>
      </c>
      <c r="H331" s="1" t="s">
        <v>38</v>
      </c>
      <c r="M331" s="1">
        <v>13.0</v>
      </c>
      <c r="N331" s="1">
        <v>13.0</v>
      </c>
      <c r="O331" s="1">
        <v>8.0</v>
      </c>
      <c r="P331" s="1">
        <v>8.0</v>
      </c>
      <c r="Q331" s="1">
        <v>13.0</v>
      </c>
      <c r="S331" s="1" t="str">
        <f>IFERROR(__xludf.DUMMYFUNCTION("UNIQUE(D331:H331, TRUE)"),"K")</f>
        <v>K</v>
      </c>
      <c r="T331" s="1" t="str">
        <f>IFERROR(__xludf.DUMMYFUNCTION("""COMPUTED_VALUE"""),"8")</f>
        <v>8</v>
      </c>
      <c r="Y331" s="1">
        <f t="shared" si="2"/>
        <v>3</v>
      </c>
      <c r="Z331" s="1">
        <f t="shared" ref="Z331:AC331" si="331">IF($Y331&lt;&gt;"",COUNTIF($D331:$H331, "=" &amp; T331),"")</f>
        <v>2</v>
      </c>
      <c r="AA331" s="1">
        <f t="shared" si="331"/>
        <v>0</v>
      </c>
      <c r="AB331" s="1">
        <f t="shared" si="331"/>
        <v>0</v>
      </c>
      <c r="AC331" s="1">
        <f t="shared" si="331"/>
        <v>0</v>
      </c>
      <c r="AE331" s="1">
        <f>IFERROR(__xludf.DUMMYFUNCTION("IFERROR(TRANSPOSE(SORT(TRANSPOSE(FILTER(Y331:AC331, Y331:AC331&lt;&gt;0)),1, FALSE)))"),3.0)</f>
        <v>3</v>
      </c>
      <c r="AF331" s="1">
        <f>IFERROR(__xludf.DUMMYFUNCTION("""COMPUTED_VALUE"""),2.0)</f>
        <v>2</v>
      </c>
      <c r="AK331" s="1">
        <v>330.0</v>
      </c>
      <c r="AL331" s="1">
        <v>2.0</v>
      </c>
      <c r="AM331" s="1">
        <v>1.0</v>
      </c>
      <c r="AN331" s="1">
        <v>1.0</v>
      </c>
      <c r="AO331" s="1">
        <v>1.0</v>
      </c>
      <c r="AP331" s="1"/>
      <c r="AQ331" s="1">
        <v>9.0</v>
      </c>
      <c r="AR331" s="1">
        <v>11.0</v>
      </c>
      <c r="AS331" s="1">
        <v>9.0</v>
      </c>
      <c r="AT331" s="1">
        <v>14.0</v>
      </c>
      <c r="AU331" s="1">
        <v>8.0</v>
      </c>
      <c r="AV331" s="1" t="s">
        <v>1173</v>
      </c>
      <c r="AW331" s="1">
        <v>833.0</v>
      </c>
      <c r="AY331" s="1">
        <v>274890.0</v>
      </c>
    </row>
    <row r="332" ht="15.75" customHeight="1">
      <c r="A332" s="2" t="s">
        <v>663</v>
      </c>
      <c r="B332" s="1" t="str">
        <f>IFERROR(__xludf.DUMMYFUNCTION("""COMPUTED_VALUE"""),"4AAA6")</f>
        <v>4AAA6</v>
      </c>
      <c r="C332" s="1">
        <f>IFERROR(__xludf.DUMMYFUNCTION("""COMPUTED_VALUE"""),534.0)</f>
        <v>534</v>
      </c>
      <c r="D332" s="1" t="s">
        <v>21</v>
      </c>
      <c r="E332" s="1" t="s">
        <v>39</v>
      </c>
      <c r="F332" s="1" t="s">
        <v>39</v>
      </c>
      <c r="G332" s="1" t="s">
        <v>39</v>
      </c>
      <c r="H332" s="1" t="s">
        <v>40</v>
      </c>
      <c r="M332" s="1">
        <v>4.0</v>
      </c>
      <c r="N332" s="1">
        <v>14.0</v>
      </c>
      <c r="O332" s="1">
        <v>14.0</v>
      </c>
      <c r="P332" s="1">
        <v>14.0</v>
      </c>
      <c r="Q332" s="1">
        <v>6.0</v>
      </c>
      <c r="S332" s="1" t="str">
        <f>IFERROR(__xludf.DUMMYFUNCTION("UNIQUE(D332:H332, TRUE)"),"4")</f>
        <v>4</v>
      </c>
      <c r="T332" s="1" t="str">
        <f>IFERROR(__xludf.DUMMYFUNCTION("""COMPUTED_VALUE"""),"A")</f>
        <v>A</v>
      </c>
      <c r="U332" s="1" t="str">
        <f>IFERROR(__xludf.DUMMYFUNCTION("""COMPUTED_VALUE"""),"6")</f>
        <v>6</v>
      </c>
      <c r="Y332" s="1">
        <f t="shared" si="2"/>
        <v>1</v>
      </c>
      <c r="Z332" s="1">
        <f t="shared" ref="Z332:AC332" si="332">IF($Y332&lt;&gt;"",COUNTIF($D332:$H332, "=" &amp; T332),"")</f>
        <v>3</v>
      </c>
      <c r="AA332" s="1">
        <f t="shared" si="332"/>
        <v>1</v>
      </c>
      <c r="AB332" s="1">
        <f t="shared" si="332"/>
        <v>0</v>
      </c>
      <c r="AC332" s="1">
        <f t="shared" si="332"/>
        <v>0</v>
      </c>
      <c r="AE332" s="1">
        <f>IFERROR(__xludf.DUMMYFUNCTION("IFERROR(TRANSPOSE(SORT(TRANSPOSE(FILTER(Y332:AC332, Y332:AC332&lt;&gt;0)),1, FALSE)))"),3.0)</f>
        <v>3</v>
      </c>
      <c r="AF332" s="1">
        <f>IFERROR(__xludf.DUMMYFUNCTION("""COMPUTED_VALUE"""),1.0)</f>
        <v>1</v>
      </c>
      <c r="AG332" s="1">
        <f>IFERROR(__xludf.DUMMYFUNCTION("""COMPUTED_VALUE"""),1.0)</f>
        <v>1</v>
      </c>
      <c r="AK332" s="1">
        <v>331.0</v>
      </c>
      <c r="AL332" s="1">
        <v>2.0</v>
      </c>
      <c r="AM332" s="1">
        <v>1.0</v>
      </c>
      <c r="AN332" s="1">
        <v>1.0</v>
      </c>
      <c r="AO332" s="1">
        <v>1.0</v>
      </c>
      <c r="AP332" s="1"/>
      <c r="AQ332" s="1">
        <v>9.0</v>
      </c>
      <c r="AR332" s="1">
        <v>12.0</v>
      </c>
      <c r="AS332" s="1">
        <v>2.0</v>
      </c>
      <c r="AT332" s="1">
        <v>12.0</v>
      </c>
      <c r="AU332" s="1">
        <v>3.0</v>
      </c>
      <c r="AV332" s="1" t="s">
        <v>498</v>
      </c>
      <c r="AW332" s="1">
        <v>190.0</v>
      </c>
      <c r="AY332" s="1">
        <v>62890.0</v>
      </c>
    </row>
    <row r="333" ht="15.75" customHeight="1">
      <c r="A333" s="2" t="s">
        <v>665</v>
      </c>
      <c r="B333" s="1" t="str">
        <f>IFERROR(__xludf.DUMMYFUNCTION("""COMPUTED_VALUE"""),"ATA85")</f>
        <v>ATA85</v>
      </c>
      <c r="C333" s="1">
        <f>IFERROR(__xludf.DUMMYFUNCTION("""COMPUTED_VALUE"""),626.0)</f>
        <v>626</v>
      </c>
      <c r="D333" s="1" t="s">
        <v>39</v>
      </c>
      <c r="E333" s="1" t="s">
        <v>45</v>
      </c>
      <c r="F333" s="1" t="s">
        <v>39</v>
      </c>
      <c r="G333" s="1" t="s">
        <v>30</v>
      </c>
      <c r="H333" s="1" t="s">
        <v>29</v>
      </c>
      <c r="M333" s="1">
        <v>14.0</v>
      </c>
      <c r="N333" s="1">
        <v>10.0</v>
      </c>
      <c r="O333" s="1">
        <v>14.0</v>
      </c>
      <c r="P333" s="1">
        <v>8.0</v>
      </c>
      <c r="Q333" s="1">
        <v>5.0</v>
      </c>
      <c r="S333" s="1" t="str">
        <f>IFERROR(__xludf.DUMMYFUNCTION("UNIQUE(D333:H333, TRUE)"),"A")</f>
        <v>A</v>
      </c>
      <c r="T333" s="1" t="str">
        <f>IFERROR(__xludf.DUMMYFUNCTION("""COMPUTED_VALUE"""),"T")</f>
        <v>T</v>
      </c>
      <c r="U333" s="1" t="str">
        <f>IFERROR(__xludf.DUMMYFUNCTION("""COMPUTED_VALUE"""),"8")</f>
        <v>8</v>
      </c>
      <c r="V333" s="1" t="str">
        <f>IFERROR(__xludf.DUMMYFUNCTION("""COMPUTED_VALUE"""),"5")</f>
        <v>5</v>
      </c>
      <c r="Y333" s="1">
        <f t="shared" si="2"/>
        <v>2</v>
      </c>
      <c r="Z333" s="1">
        <f t="shared" ref="Z333:AC333" si="333">IF($Y333&lt;&gt;"",COUNTIF($D333:$H333, "=" &amp; T333),"")</f>
        <v>1</v>
      </c>
      <c r="AA333" s="1">
        <f t="shared" si="333"/>
        <v>1</v>
      </c>
      <c r="AB333" s="1">
        <f t="shared" si="333"/>
        <v>1</v>
      </c>
      <c r="AC333" s="1">
        <f t="shared" si="333"/>
        <v>0</v>
      </c>
      <c r="AE333" s="1">
        <f>IFERROR(__xludf.DUMMYFUNCTION("IFERROR(TRANSPOSE(SORT(TRANSPOSE(FILTER(Y333:AC333, Y333:AC333&lt;&gt;0)),1, FALSE)))"),2.0)</f>
        <v>2</v>
      </c>
      <c r="AF333" s="1">
        <f>IFERROR(__xludf.DUMMYFUNCTION("""COMPUTED_VALUE"""),1.0)</f>
        <v>1</v>
      </c>
      <c r="AG333" s="1">
        <f>IFERROR(__xludf.DUMMYFUNCTION("""COMPUTED_VALUE"""),1.0)</f>
        <v>1</v>
      </c>
      <c r="AH333" s="1">
        <f>IFERROR(__xludf.DUMMYFUNCTION("""COMPUTED_VALUE"""),1.0)</f>
        <v>1</v>
      </c>
      <c r="AK333" s="1">
        <v>332.0</v>
      </c>
      <c r="AL333" s="1">
        <v>2.0</v>
      </c>
      <c r="AM333" s="1">
        <v>1.0</v>
      </c>
      <c r="AN333" s="1">
        <v>1.0</v>
      </c>
      <c r="AO333" s="1">
        <v>1.0</v>
      </c>
      <c r="AP333" s="1"/>
      <c r="AQ333" s="1">
        <v>9.0</v>
      </c>
      <c r="AR333" s="1">
        <v>12.0</v>
      </c>
      <c r="AS333" s="1">
        <v>4.0</v>
      </c>
      <c r="AT333" s="1">
        <v>13.0</v>
      </c>
      <c r="AU333" s="1">
        <v>13.0</v>
      </c>
      <c r="AV333" s="1" t="s">
        <v>500</v>
      </c>
      <c r="AW333" s="1">
        <v>303.0</v>
      </c>
      <c r="AY333" s="1">
        <v>100596.0</v>
      </c>
    </row>
    <row r="334" ht="15.75" customHeight="1">
      <c r="A334" s="2" t="s">
        <v>667</v>
      </c>
      <c r="B334" s="1" t="str">
        <f>IFERROR(__xludf.DUMMYFUNCTION("""COMPUTED_VALUE"""),"8J3KA")</f>
        <v>8J3KA</v>
      </c>
      <c r="C334" s="1">
        <f>IFERROR(__xludf.DUMMYFUNCTION("""COMPUTED_VALUE"""),699.0)</f>
        <v>699</v>
      </c>
      <c r="D334" s="1" t="s">
        <v>30</v>
      </c>
      <c r="E334" s="1" t="s">
        <v>22</v>
      </c>
      <c r="F334" s="1" t="s">
        <v>31</v>
      </c>
      <c r="G334" s="1" t="s">
        <v>38</v>
      </c>
      <c r="H334" s="1" t="s">
        <v>39</v>
      </c>
      <c r="M334" s="1">
        <v>8.0</v>
      </c>
      <c r="N334" s="1">
        <v>11.0</v>
      </c>
      <c r="O334" s="1">
        <v>3.0</v>
      </c>
      <c r="P334" s="1">
        <v>13.0</v>
      </c>
      <c r="Q334" s="1">
        <v>14.0</v>
      </c>
      <c r="S334" s="1" t="str">
        <f>IFERROR(__xludf.DUMMYFUNCTION("UNIQUE(D334:H334, TRUE)"),"8")</f>
        <v>8</v>
      </c>
      <c r="T334" s="1" t="str">
        <f>IFERROR(__xludf.DUMMYFUNCTION("""COMPUTED_VALUE"""),"J")</f>
        <v>J</v>
      </c>
      <c r="U334" s="1" t="str">
        <f>IFERROR(__xludf.DUMMYFUNCTION("""COMPUTED_VALUE"""),"3")</f>
        <v>3</v>
      </c>
      <c r="V334" s="1" t="str">
        <f>IFERROR(__xludf.DUMMYFUNCTION("""COMPUTED_VALUE"""),"K")</f>
        <v>K</v>
      </c>
      <c r="W334" s="1" t="str">
        <f>IFERROR(__xludf.DUMMYFUNCTION("""COMPUTED_VALUE"""),"A")</f>
        <v>A</v>
      </c>
      <c r="Y334" s="1">
        <f t="shared" si="2"/>
        <v>1</v>
      </c>
      <c r="Z334" s="1">
        <f t="shared" ref="Z334:AC334" si="334">IF($Y334&lt;&gt;"",COUNTIF($D334:$H334, "=" &amp; T334),"")</f>
        <v>1</v>
      </c>
      <c r="AA334" s="1">
        <f t="shared" si="334"/>
        <v>1</v>
      </c>
      <c r="AB334" s="1">
        <f t="shared" si="334"/>
        <v>1</v>
      </c>
      <c r="AC334" s="1">
        <f t="shared" si="334"/>
        <v>1</v>
      </c>
      <c r="AE334" s="1">
        <f>IFERROR(__xludf.DUMMYFUNCTION("IFERROR(TRANSPOSE(SORT(TRANSPOSE(FILTER(Y334:AC334, Y334:AC334&lt;&gt;0)),1, FALSE)))"),1.0)</f>
        <v>1</v>
      </c>
      <c r="AF334" s="1">
        <f>IFERROR(__xludf.DUMMYFUNCTION("""COMPUTED_VALUE"""),1.0)</f>
        <v>1</v>
      </c>
      <c r="AG334" s="1">
        <f>IFERROR(__xludf.DUMMYFUNCTION("""COMPUTED_VALUE"""),1.0)</f>
        <v>1</v>
      </c>
      <c r="AH334" s="1">
        <f>IFERROR(__xludf.DUMMYFUNCTION("""COMPUTED_VALUE"""),1.0)</f>
        <v>1</v>
      </c>
      <c r="AI334" s="1">
        <f>IFERROR(__xludf.DUMMYFUNCTION("""COMPUTED_VALUE"""),1.0)</f>
        <v>1</v>
      </c>
      <c r="AK334" s="1">
        <v>333.0</v>
      </c>
      <c r="AL334" s="1">
        <v>2.0</v>
      </c>
      <c r="AM334" s="1">
        <v>1.0</v>
      </c>
      <c r="AN334" s="1">
        <v>1.0</v>
      </c>
      <c r="AO334" s="1">
        <v>1.0</v>
      </c>
      <c r="AP334" s="1"/>
      <c r="AQ334" s="1">
        <v>9.0</v>
      </c>
      <c r="AR334" s="1">
        <v>12.0</v>
      </c>
      <c r="AS334" s="1">
        <v>9.0</v>
      </c>
      <c r="AT334" s="1">
        <v>7.0</v>
      </c>
      <c r="AU334" s="1">
        <v>13.0</v>
      </c>
      <c r="AV334" s="1" t="s">
        <v>502</v>
      </c>
      <c r="AW334" s="1">
        <v>82.0</v>
      </c>
      <c r="AY334" s="1">
        <v>27306.0</v>
      </c>
    </row>
    <row r="335" ht="15.75" customHeight="1">
      <c r="A335" s="2" t="s">
        <v>668</v>
      </c>
      <c r="B335" s="1" t="str">
        <f>IFERROR(__xludf.DUMMYFUNCTION("""COMPUTED_VALUE"""),"KKQKK")</f>
        <v>KKQKK</v>
      </c>
      <c r="C335" s="1">
        <f>IFERROR(__xludf.DUMMYFUNCTION("""COMPUTED_VALUE"""),931.0)</f>
        <v>931</v>
      </c>
      <c r="D335" s="1" t="s">
        <v>38</v>
      </c>
      <c r="E335" s="1" t="s">
        <v>38</v>
      </c>
      <c r="F335" s="1" t="s">
        <v>20</v>
      </c>
      <c r="G335" s="1" t="s">
        <v>38</v>
      </c>
      <c r="H335" s="1" t="s">
        <v>38</v>
      </c>
      <c r="M335" s="1">
        <v>13.0</v>
      </c>
      <c r="N335" s="1">
        <v>13.0</v>
      </c>
      <c r="O335" s="1">
        <v>12.0</v>
      </c>
      <c r="P335" s="1">
        <v>13.0</v>
      </c>
      <c r="Q335" s="1">
        <v>13.0</v>
      </c>
      <c r="S335" s="1" t="str">
        <f>IFERROR(__xludf.DUMMYFUNCTION("UNIQUE(D335:H335, TRUE)"),"K")</f>
        <v>K</v>
      </c>
      <c r="T335" s="1" t="str">
        <f>IFERROR(__xludf.DUMMYFUNCTION("""COMPUTED_VALUE"""),"Q")</f>
        <v>Q</v>
      </c>
      <c r="Y335" s="1">
        <f t="shared" si="2"/>
        <v>4</v>
      </c>
      <c r="Z335" s="1">
        <f t="shared" ref="Z335:AC335" si="335">IF($Y335&lt;&gt;"",COUNTIF($D335:$H335, "=" &amp; T335),"")</f>
        <v>1</v>
      </c>
      <c r="AA335" s="1">
        <f t="shared" si="335"/>
        <v>0</v>
      </c>
      <c r="AB335" s="1">
        <f t="shared" si="335"/>
        <v>0</v>
      </c>
      <c r="AC335" s="1">
        <f t="shared" si="335"/>
        <v>0</v>
      </c>
      <c r="AE335" s="1">
        <f>IFERROR(__xludf.DUMMYFUNCTION("IFERROR(TRANSPOSE(SORT(TRANSPOSE(FILTER(Y335:AC335, Y335:AC335&lt;&gt;0)),1, FALSE)))"),4.0)</f>
        <v>4</v>
      </c>
      <c r="AF335" s="1">
        <f>IFERROR(__xludf.DUMMYFUNCTION("""COMPUTED_VALUE"""),1.0)</f>
        <v>1</v>
      </c>
      <c r="AK335" s="1">
        <v>334.0</v>
      </c>
      <c r="AL335" s="1">
        <v>2.0</v>
      </c>
      <c r="AM335" s="1">
        <v>1.0</v>
      </c>
      <c r="AN335" s="1">
        <v>1.0</v>
      </c>
      <c r="AO335" s="1">
        <v>1.0</v>
      </c>
      <c r="AP335" s="1"/>
      <c r="AQ335" s="1">
        <v>9.0</v>
      </c>
      <c r="AR335" s="1">
        <v>12.0</v>
      </c>
      <c r="AS335" s="1">
        <v>11.0</v>
      </c>
      <c r="AT335" s="1">
        <v>3.0</v>
      </c>
      <c r="AU335" s="1">
        <v>3.0</v>
      </c>
      <c r="AV335" s="1" t="s">
        <v>1197</v>
      </c>
      <c r="AW335" s="1">
        <v>101.0</v>
      </c>
      <c r="AY335" s="1">
        <v>33734.0</v>
      </c>
    </row>
    <row r="336" ht="15.75" customHeight="1">
      <c r="A336" s="2" t="s">
        <v>670</v>
      </c>
      <c r="B336" s="1" t="str">
        <f>IFERROR(__xludf.DUMMYFUNCTION("""COMPUTED_VALUE"""),"4TTTQ")</f>
        <v>4TTTQ</v>
      </c>
      <c r="C336" s="1">
        <f>IFERROR(__xludf.DUMMYFUNCTION("""COMPUTED_VALUE"""),328.0)</f>
        <v>328</v>
      </c>
      <c r="D336" s="1" t="s">
        <v>21</v>
      </c>
      <c r="E336" s="1" t="s">
        <v>45</v>
      </c>
      <c r="F336" s="1" t="s">
        <v>45</v>
      </c>
      <c r="G336" s="1" t="s">
        <v>45</v>
      </c>
      <c r="H336" s="1" t="s">
        <v>20</v>
      </c>
      <c r="M336" s="1">
        <v>4.0</v>
      </c>
      <c r="N336" s="1">
        <v>10.0</v>
      </c>
      <c r="O336" s="1">
        <v>10.0</v>
      </c>
      <c r="P336" s="1">
        <v>10.0</v>
      </c>
      <c r="Q336" s="1">
        <v>12.0</v>
      </c>
      <c r="S336" s="1" t="str">
        <f>IFERROR(__xludf.DUMMYFUNCTION("UNIQUE(D336:H336, TRUE)"),"4")</f>
        <v>4</v>
      </c>
      <c r="T336" s="1" t="str">
        <f>IFERROR(__xludf.DUMMYFUNCTION("""COMPUTED_VALUE"""),"T")</f>
        <v>T</v>
      </c>
      <c r="U336" s="1" t="str">
        <f>IFERROR(__xludf.DUMMYFUNCTION("""COMPUTED_VALUE"""),"Q")</f>
        <v>Q</v>
      </c>
      <c r="Y336" s="1">
        <f t="shared" si="2"/>
        <v>1</v>
      </c>
      <c r="Z336" s="1">
        <f t="shared" ref="Z336:AC336" si="336">IF($Y336&lt;&gt;"",COUNTIF($D336:$H336, "=" &amp; T336),"")</f>
        <v>3</v>
      </c>
      <c r="AA336" s="1">
        <f t="shared" si="336"/>
        <v>1</v>
      </c>
      <c r="AB336" s="1">
        <f t="shared" si="336"/>
        <v>0</v>
      </c>
      <c r="AC336" s="1">
        <f t="shared" si="336"/>
        <v>0</v>
      </c>
      <c r="AE336" s="1">
        <f>IFERROR(__xludf.DUMMYFUNCTION("IFERROR(TRANSPOSE(SORT(TRANSPOSE(FILTER(Y336:AC336, Y336:AC336&lt;&gt;0)),1, FALSE)))"),3.0)</f>
        <v>3</v>
      </c>
      <c r="AF336" s="1">
        <f>IFERROR(__xludf.DUMMYFUNCTION("""COMPUTED_VALUE"""),1.0)</f>
        <v>1</v>
      </c>
      <c r="AG336" s="1">
        <f>IFERROR(__xludf.DUMMYFUNCTION("""COMPUTED_VALUE"""),1.0)</f>
        <v>1</v>
      </c>
      <c r="AK336" s="1">
        <v>335.0</v>
      </c>
      <c r="AL336" s="1">
        <v>2.0</v>
      </c>
      <c r="AM336" s="1">
        <v>1.0</v>
      </c>
      <c r="AN336" s="1">
        <v>1.0</v>
      </c>
      <c r="AO336" s="1">
        <v>1.0</v>
      </c>
      <c r="AP336" s="1"/>
      <c r="AQ336" s="1">
        <v>9.0</v>
      </c>
      <c r="AR336" s="1">
        <v>13.0</v>
      </c>
      <c r="AS336" s="1">
        <v>4.0</v>
      </c>
      <c r="AT336" s="1">
        <v>9.0</v>
      </c>
      <c r="AU336" s="1">
        <v>7.0</v>
      </c>
      <c r="AV336" s="1" t="s">
        <v>506</v>
      </c>
      <c r="AW336" s="1">
        <v>630.0</v>
      </c>
      <c r="AY336" s="1">
        <v>211050.0</v>
      </c>
    </row>
    <row r="337" ht="15.75" customHeight="1">
      <c r="A337" s="2" t="s">
        <v>672</v>
      </c>
      <c r="B337" s="1" t="str">
        <f>IFERROR(__xludf.DUMMYFUNCTION("""COMPUTED_VALUE"""),"A3684")</f>
        <v>A3684</v>
      </c>
      <c r="C337" s="1">
        <f>IFERROR(__xludf.DUMMYFUNCTION("""COMPUTED_VALUE"""),923.0)</f>
        <v>923</v>
      </c>
      <c r="D337" s="1" t="s">
        <v>39</v>
      </c>
      <c r="E337" s="1" t="s">
        <v>31</v>
      </c>
      <c r="F337" s="1" t="s">
        <v>40</v>
      </c>
      <c r="G337" s="1" t="s">
        <v>30</v>
      </c>
      <c r="H337" s="1" t="s">
        <v>21</v>
      </c>
      <c r="M337" s="1">
        <v>14.0</v>
      </c>
      <c r="N337" s="1">
        <v>3.0</v>
      </c>
      <c r="O337" s="1">
        <v>6.0</v>
      </c>
      <c r="P337" s="1">
        <v>8.0</v>
      </c>
      <c r="Q337" s="1">
        <v>4.0</v>
      </c>
      <c r="S337" s="1" t="str">
        <f>IFERROR(__xludf.DUMMYFUNCTION("UNIQUE(D337:H337, TRUE)"),"A")</f>
        <v>A</v>
      </c>
      <c r="T337" s="1" t="str">
        <f>IFERROR(__xludf.DUMMYFUNCTION("""COMPUTED_VALUE"""),"3")</f>
        <v>3</v>
      </c>
      <c r="U337" s="1" t="str">
        <f>IFERROR(__xludf.DUMMYFUNCTION("""COMPUTED_VALUE"""),"6")</f>
        <v>6</v>
      </c>
      <c r="V337" s="1" t="str">
        <f>IFERROR(__xludf.DUMMYFUNCTION("""COMPUTED_VALUE"""),"8")</f>
        <v>8</v>
      </c>
      <c r="W337" s="1" t="str">
        <f>IFERROR(__xludf.DUMMYFUNCTION("""COMPUTED_VALUE"""),"4")</f>
        <v>4</v>
      </c>
      <c r="Y337" s="1">
        <f t="shared" si="2"/>
        <v>1</v>
      </c>
      <c r="Z337" s="1">
        <f t="shared" ref="Z337:AC337" si="337">IF($Y337&lt;&gt;"",COUNTIF($D337:$H337, "=" &amp; T337),"")</f>
        <v>1</v>
      </c>
      <c r="AA337" s="1">
        <f t="shared" si="337"/>
        <v>1</v>
      </c>
      <c r="AB337" s="1">
        <f t="shared" si="337"/>
        <v>1</v>
      </c>
      <c r="AC337" s="1">
        <f t="shared" si="337"/>
        <v>1</v>
      </c>
      <c r="AE337" s="1">
        <f>IFERROR(__xludf.DUMMYFUNCTION("IFERROR(TRANSPOSE(SORT(TRANSPOSE(FILTER(Y337:AC337, Y337:AC337&lt;&gt;0)),1, FALSE)))"),1.0)</f>
        <v>1</v>
      </c>
      <c r="AF337" s="1">
        <f>IFERROR(__xludf.DUMMYFUNCTION("""COMPUTED_VALUE"""),1.0)</f>
        <v>1</v>
      </c>
      <c r="AG337" s="1">
        <f>IFERROR(__xludf.DUMMYFUNCTION("""COMPUTED_VALUE"""),1.0)</f>
        <v>1</v>
      </c>
      <c r="AH337" s="1">
        <f>IFERROR(__xludf.DUMMYFUNCTION("""COMPUTED_VALUE"""),1.0)</f>
        <v>1</v>
      </c>
      <c r="AI337" s="1">
        <f>IFERROR(__xludf.DUMMYFUNCTION("""COMPUTED_VALUE"""),1.0)</f>
        <v>1</v>
      </c>
      <c r="AK337" s="1">
        <v>336.0</v>
      </c>
      <c r="AL337" s="1">
        <v>2.0</v>
      </c>
      <c r="AM337" s="1">
        <v>1.0</v>
      </c>
      <c r="AN337" s="1">
        <v>1.0</v>
      </c>
      <c r="AO337" s="1">
        <v>1.0</v>
      </c>
      <c r="AP337" s="1"/>
      <c r="AQ337" s="1">
        <v>9.0</v>
      </c>
      <c r="AR337" s="1">
        <v>13.0</v>
      </c>
      <c r="AS337" s="1">
        <v>8.0</v>
      </c>
      <c r="AT337" s="1">
        <v>14.0</v>
      </c>
      <c r="AU337" s="1">
        <v>14.0</v>
      </c>
      <c r="AV337" s="1" t="s">
        <v>508</v>
      </c>
      <c r="AW337" s="1">
        <v>279.0</v>
      </c>
      <c r="AY337" s="1">
        <v>93744.0</v>
      </c>
    </row>
    <row r="338" ht="15.75" customHeight="1">
      <c r="A338" s="2" t="s">
        <v>673</v>
      </c>
      <c r="B338" s="1" t="str">
        <f>IFERROR(__xludf.DUMMYFUNCTION("""COMPUTED_VALUE"""),"62AA2")</f>
        <v>62AA2</v>
      </c>
      <c r="C338" s="1">
        <f>IFERROR(__xludf.DUMMYFUNCTION("""COMPUTED_VALUE"""),776.0)</f>
        <v>776</v>
      </c>
      <c r="D338" s="1" t="s">
        <v>40</v>
      </c>
      <c r="E338" s="1" t="s">
        <v>24</v>
      </c>
      <c r="F338" s="1" t="s">
        <v>39</v>
      </c>
      <c r="G338" s="1" t="s">
        <v>39</v>
      </c>
      <c r="H338" s="1" t="s">
        <v>24</v>
      </c>
      <c r="M338" s="1">
        <v>6.0</v>
      </c>
      <c r="N338" s="1">
        <v>2.0</v>
      </c>
      <c r="O338" s="1">
        <v>14.0</v>
      </c>
      <c r="P338" s="1">
        <v>14.0</v>
      </c>
      <c r="Q338" s="1">
        <v>2.0</v>
      </c>
      <c r="S338" s="1" t="str">
        <f>IFERROR(__xludf.DUMMYFUNCTION("UNIQUE(D338:H338, TRUE)"),"6")</f>
        <v>6</v>
      </c>
      <c r="T338" s="1" t="str">
        <f>IFERROR(__xludf.DUMMYFUNCTION("""COMPUTED_VALUE"""),"2")</f>
        <v>2</v>
      </c>
      <c r="U338" s="1" t="str">
        <f>IFERROR(__xludf.DUMMYFUNCTION("""COMPUTED_VALUE"""),"A")</f>
        <v>A</v>
      </c>
      <c r="Y338" s="1">
        <f t="shared" si="2"/>
        <v>1</v>
      </c>
      <c r="Z338" s="1">
        <f t="shared" ref="Z338:AC338" si="338">IF($Y338&lt;&gt;"",COUNTIF($D338:$H338, "=" &amp; T338),"")</f>
        <v>2</v>
      </c>
      <c r="AA338" s="1">
        <f t="shared" si="338"/>
        <v>2</v>
      </c>
      <c r="AB338" s="1">
        <f t="shared" si="338"/>
        <v>0</v>
      </c>
      <c r="AC338" s="1">
        <f t="shared" si="338"/>
        <v>0</v>
      </c>
      <c r="AE338" s="1">
        <f>IFERROR(__xludf.DUMMYFUNCTION("IFERROR(TRANSPOSE(SORT(TRANSPOSE(FILTER(Y338:AC338, Y338:AC338&lt;&gt;0)),1, FALSE)))"),2.0)</f>
        <v>2</v>
      </c>
      <c r="AF338" s="1">
        <f>IFERROR(__xludf.DUMMYFUNCTION("""COMPUTED_VALUE"""),2.0)</f>
        <v>2</v>
      </c>
      <c r="AG338" s="1">
        <f>IFERROR(__xludf.DUMMYFUNCTION("""COMPUTED_VALUE"""),1.0)</f>
        <v>1</v>
      </c>
      <c r="AK338" s="1">
        <v>337.0</v>
      </c>
      <c r="AL338" s="1">
        <v>2.0</v>
      </c>
      <c r="AM338" s="1">
        <v>1.0</v>
      </c>
      <c r="AN338" s="1">
        <v>1.0</v>
      </c>
      <c r="AO338" s="1">
        <v>1.0</v>
      </c>
      <c r="AP338" s="1"/>
      <c r="AQ338" s="1">
        <v>9.0</v>
      </c>
      <c r="AR338" s="1">
        <v>13.0</v>
      </c>
      <c r="AS338" s="1">
        <v>11.0</v>
      </c>
      <c r="AT338" s="1">
        <v>4.0</v>
      </c>
      <c r="AU338" s="1">
        <v>9.0</v>
      </c>
      <c r="AV338" s="1" t="s">
        <v>1199</v>
      </c>
      <c r="AW338" s="1">
        <v>723.0</v>
      </c>
      <c r="AY338" s="1">
        <v>243651.0</v>
      </c>
    </row>
    <row r="339" ht="15.75" customHeight="1">
      <c r="A339" s="2" t="s">
        <v>674</v>
      </c>
      <c r="B339" s="1" t="str">
        <f>IFERROR(__xludf.DUMMYFUNCTION("""COMPUTED_VALUE"""),"8464K")</f>
        <v>8464K</v>
      </c>
      <c r="C339" s="1">
        <f>IFERROR(__xludf.DUMMYFUNCTION("""COMPUTED_VALUE"""),121.0)</f>
        <v>121</v>
      </c>
      <c r="D339" s="1" t="s">
        <v>30</v>
      </c>
      <c r="E339" s="1" t="s">
        <v>21</v>
      </c>
      <c r="F339" s="1" t="s">
        <v>40</v>
      </c>
      <c r="G339" s="1" t="s">
        <v>21</v>
      </c>
      <c r="H339" s="1" t="s">
        <v>38</v>
      </c>
      <c r="M339" s="1">
        <v>8.0</v>
      </c>
      <c r="N339" s="1">
        <v>4.0</v>
      </c>
      <c r="O339" s="1">
        <v>6.0</v>
      </c>
      <c r="P339" s="1">
        <v>4.0</v>
      </c>
      <c r="Q339" s="1">
        <v>13.0</v>
      </c>
      <c r="S339" s="1" t="str">
        <f>IFERROR(__xludf.DUMMYFUNCTION("UNIQUE(D339:H339, TRUE)"),"8")</f>
        <v>8</v>
      </c>
      <c r="T339" s="1" t="str">
        <f>IFERROR(__xludf.DUMMYFUNCTION("""COMPUTED_VALUE"""),"4")</f>
        <v>4</v>
      </c>
      <c r="U339" s="1" t="str">
        <f>IFERROR(__xludf.DUMMYFUNCTION("""COMPUTED_VALUE"""),"6")</f>
        <v>6</v>
      </c>
      <c r="V339" s="1" t="str">
        <f>IFERROR(__xludf.DUMMYFUNCTION("""COMPUTED_VALUE"""),"K")</f>
        <v>K</v>
      </c>
      <c r="Y339" s="1">
        <f t="shared" si="2"/>
        <v>1</v>
      </c>
      <c r="Z339" s="1">
        <f t="shared" ref="Z339:AC339" si="339">IF($Y339&lt;&gt;"",COUNTIF($D339:$H339, "=" &amp; T339),"")</f>
        <v>2</v>
      </c>
      <c r="AA339" s="1">
        <f t="shared" si="339"/>
        <v>1</v>
      </c>
      <c r="AB339" s="1">
        <f t="shared" si="339"/>
        <v>1</v>
      </c>
      <c r="AC339" s="1">
        <f t="shared" si="339"/>
        <v>0</v>
      </c>
      <c r="AE339" s="1">
        <f>IFERROR(__xludf.DUMMYFUNCTION("IFERROR(TRANSPOSE(SORT(TRANSPOSE(FILTER(Y339:AC339, Y339:AC339&lt;&gt;0)),1, FALSE)))"),2.0)</f>
        <v>2</v>
      </c>
      <c r="AF339" s="1">
        <f>IFERROR(__xludf.DUMMYFUNCTION("""COMPUTED_VALUE"""),1.0)</f>
        <v>1</v>
      </c>
      <c r="AG339" s="1">
        <f>IFERROR(__xludf.DUMMYFUNCTION("""COMPUTED_VALUE"""),1.0)</f>
        <v>1</v>
      </c>
      <c r="AH339" s="1">
        <f>IFERROR(__xludf.DUMMYFUNCTION("""COMPUTED_VALUE"""),1.0)</f>
        <v>1</v>
      </c>
      <c r="AK339" s="1">
        <v>338.0</v>
      </c>
      <c r="AL339" s="1">
        <v>2.0</v>
      </c>
      <c r="AM339" s="1">
        <v>1.0</v>
      </c>
      <c r="AN339" s="1">
        <v>1.0</v>
      </c>
      <c r="AO339" s="1">
        <v>1.0</v>
      </c>
      <c r="AP339" s="1"/>
      <c r="AQ339" s="1">
        <v>9.0</v>
      </c>
      <c r="AR339" s="1">
        <v>14.0</v>
      </c>
      <c r="AS339" s="1">
        <v>13.0</v>
      </c>
      <c r="AT339" s="1">
        <v>3.0</v>
      </c>
      <c r="AU339" s="1">
        <v>14.0</v>
      </c>
      <c r="AV339" s="1" t="s">
        <v>514</v>
      </c>
      <c r="AW339" s="1">
        <v>873.0</v>
      </c>
      <c r="AY339" s="1">
        <v>295074.0</v>
      </c>
    </row>
    <row r="340" ht="15.75" customHeight="1">
      <c r="A340" s="2" t="s">
        <v>676</v>
      </c>
      <c r="B340" s="1" t="str">
        <f>IFERROR(__xludf.DUMMYFUNCTION("""COMPUTED_VALUE"""),"846K6")</f>
        <v>846K6</v>
      </c>
      <c r="C340" s="1">
        <f>IFERROR(__xludf.DUMMYFUNCTION("""COMPUTED_VALUE"""),944.0)</f>
        <v>944</v>
      </c>
      <c r="D340" s="1" t="s">
        <v>30</v>
      </c>
      <c r="E340" s="1" t="s">
        <v>21</v>
      </c>
      <c r="F340" s="1" t="s">
        <v>40</v>
      </c>
      <c r="G340" s="1" t="s">
        <v>38</v>
      </c>
      <c r="H340" s="1" t="s">
        <v>40</v>
      </c>
      <c r="M340" s="1">
        <v>8.0</v>
      </c>
      <c r="N340" s="1">
        <v>4.0</v>
      </c>
      <c r="O340" s="1">
        <v>6.0</v>
      </c>
      <c r="P340" s="1">
        <v>13.0</v>
      </c>
      <c r="Q340" s="1">
        <v>6.0</v>
      </c>
      <c r="S340" s="1" t="str">
        <f>IFERROR(__xludf.DUMMYFUNCTION("UNIQUE(D340:H340, TRUE)"),"8")</f>
        <v>8</v>
      </c>
      <c r="T340" s="1" t="str">
        <f>IFERROR(__xludf.DUMMYFUNCTION("""COMPUTED_VALUE"""),"4")</f>
        <v>4</v>
      </c>
      <c r="U340" s="1" t="str">
        <f>IFERROR(__xludf.DUMMYFUNCTION("""COMPUTED_VALUE"""),"6")</f>
        <v>6</v>
      </c>
      <c r="V340" s="1" t="str">
        <f>IFERROR(__xludf.DUMMYFUNCTION("""COMPUTED_VALUE"""),"K")</f>
        <v>K</v>
      </c>
      <c r="Y340" s="1">
        <f t="shared" si="2"/>
        <v>1</v>
      </c>
      <c r="Z340" s="1">
        <f t="shared" ref="Z340:AC340" si="340">IF($Y340&lt;&gt;"",COUNTIF($D340:$H340, "=" &amp; T340),"")</f>
        <v>1</v>
      </c>
      <c r="AA340" s="1">
        <f t="shared" si="340"/>
        <v>2</v>
      </c>
      <c r="AB340" s="1">
        <f t="shared" si="340"/>
        <v>1</v>
      </c>
      <c r="AC340" s="1">
        <f t="shared" si="340"/>
        <v>0</v>
      </c>
      <c r="AE340" s="1">
        <f>IFERROR(__xludf.DUMMYFUNCTION("IFERROR(TRANSPOSE(SORT(TRANSPOSE(FILTER(Y340:AC340, Y340:AC340&lt;&gt;0)),1, FALSE)))"),2.0)</f>
        <v>2</v>
      </c>
      <c r="AF340" s="1">
        <f>IFERROR(__xludf.DUMMYFUNCTION("""COMPUTED_VALUE"""),1.0)</f>
        <v>1</v>
      </c>
      <c r="AG340" s="1">
        <f>IFERROR(__xludf.DUMMYFUNCTION("""COMPUTED_VALUE"""),1.0)</f>
        <v>1</v>
      </c>
      <c r="AH340" s="1">
        <f>IFERROR(__xludf.DUMMYFUNCTION("""COMPUTED_VALUE"""),1.0)</f>
        <v>1</v>
      </c>
      <c r="AK340" s="1">
        <v>339.0</v>
      </c>
      <c r="AL340" s="1">
        <v>2.0</v>
      </c>
      <c r="AM340" s="1">
        <v>1.0</v>
      </c>
      <c r="AN340" s="1">
        <v>1.0</v>
      </c>
      <c r="AO340" s="1">
        <v>1.0</v>
      </c>
      <c r="AP340" s="1"/>
      <c r="AQ340" s="1">
        <v>10.0</v>
      </c>
      <c r="AR340" s="1">
        <v>2.0</v>
      </c>
      <c r="AS340" s="1">
        <v>12.0</v>
      </c>
      <c r="AT340" s="1">
        <v>7.0</v>
      </c>
      <c r="AU340" s="1">
        <v>2.0</v>
      </c>
      <c r="AV340" s="1" t="s">
        <v>520</v>
      </c>
      <c r="AW340" s="1">
        <v>620.0</v>
      </c>
      <c r="AY340" s="1">
        <v>210180.0</v>
      </c>
    </row>
    <row r="341" ht="15.75" customHeight="1">
      <c r="A341" s="2" t="s">
        <v>677</v>
      </c>
      <c r="B341" s="1" t="str">
        <f>IFERROR(__xludf.DUMMYFUNCTION("""COMPUTED_VALUE"""),"6J69J")</f>
        <v>6J69J</v>
      </c>
      <c r="C341" s="1">
        <f>IFERROR(__xludf.DUMMYFUNCTION("""COMPUTED_VALUE"""),610.0)</f>
        <v>610</v>
      </c>
      <c r="D341" s="1" t="s">
        <v>40</v>
      </c>
      <c r="E341" s="1" t="s">
        <v>22</v>
      </c>
      <c r="F341" s="1" t="s">
        <v>40</v>
      </c>
      <c r="G341" s="1" t="s">
        <v>23</v>
      </c>
      <c r="H341" s="1" t="s">
        <v>22</v>
      </c>
      <c r="M341" s="1">
        <v>6.0</v>
      </c>
      <c r="N341" s="1">
        <v>11.0</v>
      </c>
      <c r="O341" s="1">
        <v>6.0</v>
      </c>
      <c r="P341" s="1">
        <v>9.0</v>
      </c>
      <c r="Q341" s="1">
        <v>11.0</v>
      </c>
      <c r="S341" s="1" t="str">
        <f>IFERROR(__xludf.DUMMYFUNCTION("UNIQUE(D341:H341, TRUE)"),"6")</f>
        <v>6</v>
      </c>
      <c r="T341" s="1" t="str">
        <f>IFERROR(__xludf.DUMMYFUNCTION("""COMPUTED_VALUE"""),"J")</f>
        <v>J</v>
      </c>
      <c r="U341" s="1" t="str">
        <f>IFERROR(__xludf.DUMMYFUNCTION("""COMPUTED_VALUE"""),"9")</f>
        <v>9</v>
      </c>
      <c r="Y341" s="1">
        <f t="shared" si="2"/>
        <v>2</v>
      </c>
      <c r="Z341" s="1">
        <f t="shared" ref="Z341:AC341" si="341">IF($Y341&lt;&gt;"",COUNTIF($D341:$H341, "=" &amp; T341),"")</f>
        <v>2</v>
      </c>
      <c r="AA341" s="1">
        <f t="shared" si="341"/>
        <v>1</v>
      </c>
      <c r="AB341" s="1">
        <f t="shared" si="341"/>
        <v>0</v>
      </c>
      <c r="AC341" s="1">
        <f t="shared" si="341"/>
        <v>0</v>
      </c>
      <c r="AE341" s="1">
        <f>IFERROR(__xludf.DUMMYFUNCTION("IFERROR(TRANSPOSE(SORT(TRANSPOSE(FILTER(Y341:AC341, Y341:AC341&lt;&gt;0)),1, FALSE)))"),2.0)</f>
        <v>2</v>
      </c>
      <c r="AF341" s="1">
        <f>IFERROR(__xludf.DUMMYFUNCTION("""COMPUTED_VALUE"""),2.0)</f>
        <v>2</v>
      </c>
      <c r="AG341" s="1">
        <f>IFERROR(__xludf.DUMMYFUNCTION("""COMPUTED_VALUE"""),1.0)</f>
        <v>1</v>
      </c>
      <c r="AK341" s="1">
        <v>340.0</v>
      </c>
      <c r="AL341" s="1">
        <v>2.0</v>
      </c>
      <c r="AM341" s="1">
        <v>1.0</v>
      </c>
      <c r="AN341" s="1">
        <v>1.0</v>
      </c>
      <c r="AO341" s="1">
        <v>1.0</v>
      </c>
      <c r="AP341" s="1"/>
      <c r="AQ341" s="1">
        <v>10.0</v>
      </c>
      <c r="AR341" s="1">
        <v>5.0</v>
      </c>
      <c r="AS341" s="1">
        <v>11.0</v>
      </c>
      <c r="AT341" s="1">
        <v>10.0</v>
      </c>
      <c r="AU341" s="1">
        <v>13.0</v>
      </c>
      <c r="AV341" s="1" t="s">
        <v>1211</v>
      </c>
      <c r="AW341" s="1">
        <v>57.0</v>
      </c>
      <c r="AY341" s="1">
        <v>19380.0</v>
      </c>
    </row>
    <row r="342" ht="15.75" customHeight="1">
      <c r="A342" s="2" t="s">
        <v>679</v>
      </c>
      <c r="B342" s="1" t="str">
        <f>IFERROR(__xludf.DUMMYFUNCTION("""COMPUTED_VALUE"""),"KK55J")</f>
        <v>KK55J</v>
      </c>
      <c r="C342" s="1">
        <f>IFERROR(__xludf.DUMMYFUNCTION("""COMPUTED_VALUE"""),769.0)</f>
        <v>769</v>
      </c>
      <c r="D342" s="1" t="s">
        <v>38</v>
      </c>
      <c r="E342" s="1" t="s">
        <v>38</v>
      </c>
      <c r="F342" s="1" t="s">
        <v>29</v>
      </c>
      <c r="G342" s="1" t="s">
        <v>29</v>
      </c>
      <c r="H342" s="1" t="s">
        <v>22</v>
      </c>
      <c r="M342" s="1">
        <v>13.0</v>
      </c>
      <c r="N342" s="1">
        <v>13.0</v>
      </c>
      <c r="O342" s="1">
        <v>5.0</v>
      </c>
      <c r="P342" s="1">
        <v>5.0</v>
      </c>
      <c r="Q342" s="1">
        <v>11.0</v>
      </c>
      <c r="S342" s="1" t="str">
        <f>IFERROR(__xludf.DUMMYFUNCTION("UNIQUE(D342:H342, TRUE)"),"K")</f>
        <v>K</v>
      </c>
      <c r="T342" s="1" t="str">
        <f>IFERROR(__xludf.DUMMYFUNCTION("""COMPUTED_VALUE"""),"5")</f>
        <v>5</v>
      </c>
      <c r="U342" s="1" t="str">
        <f>IFERROR(__xludf.DUMMYFUNCTION("""COMPUTED_VALUE"""),"J")</f>
        <v>J</v>
      </c>
      <c r="Y342" s="1">
        <f t="shared" si="2"/>
        <v>2</v>
      </c>
      <c r="Z342" s="1">
        <f t="shared" ref="Z342:AC342" si="342">IF($Y342&lt;&gt;"",COUNTIF($D342:$H342, "=" &amp; T342),"")</f>
        <v>2</v>
      </c>
      <c r="AA342" s="1">
        <f t="shared" si="342"/>
        <v>1</v>
      </c>
      <c r="AB342" s="1">
        <f t="shared" si="342"/>
        <v>0</v>
      </c>
      <c r="AC342" s="1">
        <f t="shared" si="342"/>
        <v>0</v>
      </c>
      <c r="AE342" s="1">
        <f>IFERROR(__xludf.DUMMYFUNCTION("IFERROR(TRANSPOSE(SORT(TRANSPOSE(FILTER(Y342:AC342, Y342:AC342&lt;&gt;0)),1, FALSE)))"),2.0)</f>
        <v>2</v>
      </c>
      <c r="AF342" s="1">
        <f>IFERROR(__xludf.DUMMYFUNCTION("""COMPUTED_VALUE"""),2.0)</f>
        <v>2</v>
      </c>
      <c r="AG342" s="1">
        <f>IFERROR(__xludf.DUMMYFUNCTION("""COMPUTED_VALUE"""),1.0)</f>
        <v>1</v>
      </c>
      <c r="AK342" s="1">
        <v>341.0</v>
      </c>
      <c r="AL342" s="1">
        <v>2.0</v>
      </c>
      <c r="AM342" s="1">
        <v>1.0</v>
      </c>
      <c r="AN342" s="1">
        <v>1.0</v>
      </c>
      <c r="AO342" s="1">
        <v>1.0</v>
      </c>
      <c r="AP342" s="1"/>
      <c r="AQ342" s="1">
        <v>10.0</v>
      </c>
      <c r="AR342" s="1">
        <v>7.0</v>
      </c>
      <c r="AS342" s="1">
        <v>7.0</v>
      </c>
      <c r="AT342" s="1">
        <v>3.0</v>
      </c>
      <c r="AU342" s="1">
        <v>12.0</v>
      </c>
      <c r="AV342" s="1" t="s">
        <v>526</v>
      </c>
      <c r="AW342" s="1">
        <v>970.0</v>
      </c>
      <c r="AY342" s="1">
        <v>330770.0</v>
      </c>
    </row>
    <row r="343" ht="15.75" customHeight="1">
      <c r="A343" s="2" t="s">
        <v>681</v>
      </c>
      <c r="B343" s="1" t="str">
        <f>IFERROR(__xludf.DUMMYFUNCTION("""COMPUTED_VALUE"""),"7TKQ2")</f>
        <v>7TKQ2</v>
      </c>
      <c r="C343" s="1">
        <f>IFERROR(__xludf.DUMMYFUNCTION("""COMPUTED_VALUE"""),358.0)</f>
        <v>358</v>
      </c>
      <c r="D343" s="1" t="s">
        <v>28</v>
      </c>
      <c r="E343" s="1" t="s">
        <v>45</v>
      </c>
      <c r="F343" s="1" t="s">
        <v>38</v>
      </c>
      <c r="G343" s="1" t="s">
        <v>20</v>
      </c>
      <c r="H343" s="1" t="s">
        <v>24</v>
      </c>
      <c r="M343" s="1">
        <v>7.0</v>
      </c>
      <c r="N343" s="1">
        <v>10.0</v>
      </c>
      <c r="O343" s="1">
        <v>13.0</v>
      </c>
      <c r="P343" s="1">
        <v>12.0</v>
      </c>
      <c r="Q343" s="1">
        <v>2.0</v>
      </c>
      <c r="S343" s="1" t="str">
        <f>IFERROR(__xludf.DUMMYFUNCTION("UNIQUE(D343:H343, TRUE)"),"7")</f>
        <v>7</v>
      </c>
      <c r="T343" s="1" t="str">
        <f>IFERROR(__xludf.DUMMYFUNCTION("""COMPUTED_VALUE"""),"T")</f>
        <v>T</v>
      </c>
      <c r="U343" s="1" t="str">
        <f>IFERROR(__xludf.DUMMYFUNCTION("""COMPUTED_VALUE"""),"K")</f>
        <v>K</v>
      </c>
      <c r="V343" s="1" t="str">
        <f>IFERROR(__xludf.DUMMYFUNCTION("""COMPUTED_VALUE"""),"Q")</f>
        <v>Q</v>
      </c>
      <c r="W343" s="1" t="str">
        <f>IFERROR(__xludf.DUMMYFUNCTION("""COMPUTED_VALUE"""),"2")</f>
        <v>2</v>
      </c>
      <c r="Y343" s="1">
        <f t="shared" si="2"/>
        <v>1</v>
      </c>
      <c r="Z343" s="1">
        <f t="shared" ref="Z343:AC343" si="343">IF($Y343&lt;&gt;"",COUNTIF($D343:$H343, "=" &amp; T343),"")</f>
        <v>1</v>
      </c>
      <c r="AA343" s="1">
        <f t="shared" si="343"/>
        <v>1</v>
      </c>
      <c r="AB343" s="1">
        <f t="shared" si="343"/>
        <v>1</v>
      </c>
      <c r="AC343" s="1">
        <f t="shared" si="343"/>
        <v>1</v>
      </c>
      <c r="AE343" s="1">
        <f>IFERROR(__xludf.DUMMYFUNCTION("IFERROR(TRANSPOSE(SORT(TRANSPOSE(FILTER(Y343:AC343, Y343:AC343&lt;&gt;0)),1, FALSE)))"),1.0)</f>
        <v>1</v>
      </c>
      <c r="AF343" s="1">
        <f>IFERROR(__xludf.DUMMYFUNCTION("""COMPUTED_VALUE"""),1.0)</f>
        <v>1</v>
      </c>
      <c r="AG343" s="1">
        <f>IFERROR(__xludf.DUMMYFUNCTION("""COMPUTED_VALUE"""),1.0)</f>
        <v>1</v>
      </c>
      <c r="AH343" s="1">
        <f>IFERROR(__xludf.DUMMYFUNCTION("""COMPUTED_VALUE"""),1.0)</f>
        <v>1</v>
      </c>
      <c r="AI343" s="1">
        <f>IFERROR(__xludf.DUMMYFUNCTION("""COMPUTED_VALUE"""),1.0)</f>
        <v>1</v>
      </c>
      <c r="AK343" s="1">
        <v>342.0</v>
      </c>
      <c r="AL343" s="1">
        <v>2.0</v>
      </c>
      <c r="AM343" s="1">
        <v>1.0</v>
      </c>
      <c r="AN343" s="1">
        <v>1.0</v>
      </c>
      <c r="AO343" s="1">
        <v>1.0</v>
      </c>
      <c r="AP343" s="1"/>
      <c r="AQ343" s="1">
        <v>10.0</v>
      </c>
      <c r="AR343" s="1">
        <v>7.0</v>
      </c>
      <c r="AS343" s="1">
        <v>7.0</v>
      </c>
      <c r="AT343" s="1">
        <v>9.0</v>
      </c>
      <c r="AU343" s="1">
        <v>6.0</v>
      </c>
      <c r="AV343" s="1" t="s">
        <v>528</v>
      </c>
      <c r="AW343" s="1">
        <v>305.0</v>
      </c>
      <c r="AY343" s="1">
        <v>104310.0</v>
      </c>
    </row>
    <row r="344" ht="15.75" customHeight="1">
      <c r="A344" s="2" t="s">
        <v>683</v>
      </c>
      <c r="B344" s="1" t="str">
        <f>IFERROR(__xludf.DUMMYFUNCTION("""COMPUTED_VALUE"""),"TQ4TK")</f>
        <v>TQ4TK</v>
      </c>
      <c r="C344" s="1">
        <f>IFERROR(__xludf.DUMMYFUNCTION("""COMPUTED_VALUE"""),93.0)</f>
        <v>93</v>
      </c>
      <c r="D344" s="1" t="s">
        <v>45</v>
      </c>
      <c r="E344" s="1" t="s">
        <v>20</v>
      </c>
      <c r="F344" s="1" t="s">
        <v>21</v>
      </c>
      <c r="G344" s="1" t="s">
        <v>45</v>
      </c>
      <c r="H344" s="1" t="s">
        <v>38</v>
      </c>
      <c r="M344" s="1">
        <v>10.0</v>
      </c>
      <c r="N344" s="1">
        <v>12.0</v>
      </c>
      <c r="O344" s="1">
        <v>4.0</v>
      </c>
      <c r="P344" s="1">
        <v>10.0</v>
      </c>
      <c r="Q344" s="1">
        <v>13.0</v>
      </c>
      <c r="S344" s="1" t="str">
        <f>IFERROR(__xludf.DUMMYFUNCTION("UNIQUE(D344:H344, TRUE)"),"T")</f>
        <v>T</v>
      </c>
      <c r="T344" s="1" t="str">
        <f>IFERROR(__xludf.DUMMYFUNCTION("""COMPUTED_VALUE"""),"Q")</f>
        <v>Q</v>
      </c>
      <c r="U344" s="1" t="str">
        <f>IFERROR(__xludf.DUMMYFUNCTION("""COMPUTED_VALUE"""),"4")</f>
        <v>4</v>
      </c>
      <c r="V344" s="1" t="str">
        <f>IFERROR(__xludf.DUMMYFUNCTION("""COMPUTED_VALUE"""),"K")</f>
        <v>K</v>
      </c>
      <c r="Y344" s="1">
        <f t="shared" si="2"/>
        <v>2</v>
      </c>
      <c r="Z344" s="1">
        <f t="shared" ref="Z344:AC344" si="344">IF($Y344&lt;&gt;"",COUNTIF($D344:$H344, "=" &amp; T344),"")</f>
        <v>1</v>
      </c>
      <c r="AA344" s="1">
        <f t="shared" si="344"/>
        <v>1</v>
      </c>
      <c r="AB344" s="1">
        <f t="shared" si="344"/>
        <v>1</v>
      </c>
      <c r="AC344" s="1">
        <f t="shared" si="344"/>
        <v>0</v>
      </c>
      <c r="AE344" s="1">
        <f>IFERROR(__xludf.DUMMYFUNCTION("IFERROR(TRANSPOSE(SORT(TRANSPOSE(FILTER(Y344:AC344, Y344:AC344&lt;&gt;0)),1, FALSE)))"),2.0)</f>
        <v>2</v>
      </c>
      <c r="AF344" s="1">
        <f>IFERROR(__xludf.DUMMYFUNCTION("""COMPUTED_VALUE"""),1.0)</f>
        <v>1</v>
      </c>
      <c r="AG344" s="1">
        <f>IFERROR(__xludf.DUMMYFUNCTION("""COMPUTED_VALUE"""),1.0)</f>
        <v>1</v>
      </c>
      <c r="AH344" s="1">
        <f>IFERROR(__xludf.DUMMYFUNCTION("""COMPUTED_VALUE"""),1.0)</f>
        <v>1</v>
      </c>
      <c r="AK344" s="1">
        <v>343.0</v>
      </c>
      <c r="AL344" s="1">
        <v>2.0</v>
      </c>
      <c r="AM344" s="1">
        <v>1.0</v>
      </c>
      <c r="AN344" s="1">
        <v>1.0</v>
      </c>
      <c r="AO344" s="1">
        <v>1.0</v>
      </c>
      <c r="AP344" s="1"/>
      <c r="AQ344" s="1">
        <v>10.0</v>
      </c>
      <c r="AR344" s="1">
        <v>8.0</v>
      </c>
      <c r="AS344" s="1">
        <v>11.0</v>
      </c>
      <c r="AT344" s="1">
        <v>8.0</v>
      </c>
      <c r="AU344" s="1">
        <v>13.0</v>
      </c>
      <c r="AV344" s="1" t="s">
        <v>1217</v>
      </c>
      <c r="AW344" s="1">
        <v>759.0</v>
      </c>
      <c r="AY344" s="1">
        <v>260337.0</v>
      </c>
    </row>
    <row r="345" ht="15.75" customHeight="1">
      <c r="A345" s="2" t="s">
        <v>685</v>
      </c>
      <c r="B345" s="1" t="str">
        <f>IFERROR(__xludf.DUMMYFUNCTION("""COMPUTED_VALUE"""),"JK4A4")</f>
        <v>JK4A4</v>
      </c>
      <c r="C345" s="1">
        <f>IFERROR(__xludf.DUMMYFUNCTION("""COMPUTED_VALUE"""),698.0)</f>
        <v>698</v>
      </c>
      <c r="D345" s="1" t="s">
        <v>22</v>
      </c>
      <c r="E345" s="1" t="s">
        <v>38</v>
      </c>
      <c r="F345" s="1" t="s">
        <v>21</v>
      </c>
      <c r="G345" s="1" t="s">
        <v>39</v>
      </c>
      <c r="H345" s="1" t="s">
        <v>21</v>
      </c>
      <c r="M345" s="1">
        <v>11.0</v>
      </c>
      <c r="N345" s="1">
        <v>13.0</v>
      </c>
      <c r="O345" s="1">
        <v>4.0</v>
      </c>
      <c r="P345" s="1">
        <v>14.0</v>
      </c>
      <c r="Q345" s="1">
        <v>4.0</v>
      </c>
      <c r="S345" s="1" t="str">
        <f>IFERROR(__xludf.DUMMYFUNCTION("UNIQUE(D345:H345, TRUE)"),"J")</f>
        <v>J</v>
      </c>
      <c r="T345" s="1" t="str">
        <f>IFERROR(__xludf.DUMMYFUNCTION("""COMPUTED_VALUE"""),"K")</f>
        <v>K</v>
      </c>
      <c r="U345" s="1" t="str">
        <f>IFERROR(__xludf.DUMMYFUNCTION("""COMPUTED_VALUE"""),"4")</f>
        <v>4</v>
      </c>
      <c r="V345" s="1" t="str">
        <f>IFERROR(__xludf.DUMMYFUNCTION("""COMPUTED_VALUE"""),"A")</f>
        <v>A</v>
      </c>
      <c r="Y345" s="1">
        <f t="shared" si="2"/>
        <v>1</v>
      </c>
      <c r="Z345" s="1">
        <f t="shared" ref="Z345:AC345" si="345">IF($Y345&lt;&gt;"",COUNTIF($D345:$H345, "=" &amp; T345),"")</f>
        <v>1</v>
      </c>
      <c r="AA345" s="1">
        <f t="shared" si="345"/>
        <v>2</v>
      </c>
      <c r="AB345" s="1">
        <f t="shared" si="345"/>
        <v>1</v>
      </c>
      <c r="AC345" s="1">
        <f t="shared" si="345"/>
        <v>0</v>
      </c>
      <c r="AE345" s="1">
        <f>IFERROR(__xludf.DUMMYFUNCTION("IFERROR(TRANSPOSE(SORT(TRANSPOSE(FILTER(Y345:AC345, Y345:AC345&lt;&gt;0)),1, FALSE)))"),2.0)</f>
        <v>2</v>
      </c>
      <c r="AF345" s="1">
        <f>IFERROR(__xludf.DUMMYFUNCTION("""COMPUTED_VALUE"""),1.0)</f>
        <v>1</v>
      </c>
      <c r="AG345" s="1">
        <f>IFERROR(__xludf.DUMMYFUNCTION("""COMPUTED_VALUE"""),1.0)</f>
        <v>1</v>
      </c>
      <c r="AH345" s="1">
        <f>IFERROR(__xludf.DUMMYFUNCTION("""COMPUTED_VALUE"""),1.0)</f>
        <v>1</v>
      </c>
      <c r="AK345" s="1">
        <v>344.0</v>
      </c>
      <c r="AL345" s="1">
        <v>2.0</v>
      </c>
      <c r="AM345" s="1">
        <v>1.0</v>
      </c>
      <c r="AN345" s="1">
        <v>1.0</v>
      </c>
      <c r="AO345" s="1">
        <v>1.0</v>
      </c>
      <c r="AP345" s="1"/>
      <c r="AQ345" s="1">
        <v>10.0</v>
      </c>
      <c r="AR345" s="1">
        <v>8.0</v>
      </c>
      <c r="AS345" s="1">
        <v>14.0</v>
      </c>
      <c r="AT345" s="1">
        <v>14.0</v>
      </c>
      <c r="AU345" s="1">
        <v>3.0</v>
      </c>
      <c r="AV345" s="1" t="s">
        <v>530</v>
      </c>
      <c r="AW345" s="1">
        <v>406.0</v>
      </c>
      <c r="AY345" s="1">
        <v>139664.0</v>
      </c>
    </row>
    <row r="346" ht="15.75" customHeight="1">
      <c r="A346" s="2" t="s">
        <v>687</v>
      </c>
      <c r="B346" s="1" t="str">
        <f>IFERROR(__xludf.DUMMYFUNCTION("""COMPUTED_VALUE"""),"842J8")</f>
        <v>842J8</v>
      </c>
      <c r="C346" s="1">
        <f>IFERROR(__xludf.DUMMYFUNCTION("""COMPUTED_VALUE"""),971.0)</f>
        <v>971</v>
      </c>
      <c r="D346" s="1" t="s">
        <v>30</v>
      </c>
      <c r="E346" s="1" t="s">
        <v>21</v>
      </c>
      <c r="F346" s="1" t="s">
        <v>24</v>
      </c>
      <c r="G346" s="1" t="s">
        <v>22</v>
      </c>
      <c r="H346" s="1" t="s">
        <v>30</v>
      </c>
      <c r="M346" s="1">
        <v>8.0</v>
      </c>
      <c r="N346" s="1">
        <v>4.0</v>
      </c>
      <c r="O346" s="1">
        <v>2.0</v>
      </c>
      <c r="P346" s="1">
        <v>11.0</v>
      </c>
      <c r="Q346" s="1">
        <v>8.0</v>
      </c>
      <c r="S346" s="1" t="str">
        <f>IFERROR(__xludf.DUMMYFUNCTION("UNIQUE(D346:H346, TRUE)"),"8")</f>
        <v>8</v>
      </c>
      <c r="T346" s="1" t="str">
        <f>IFERROR(__xludf.DUMMYFUNCTION("""COMPUTED_VALUE"""),"4")</f>
        <v>4</v>
      </c>
      <c r="U346" s="1" t="str">
        <f>IFERROR(__xludf.DUMMYFUNCTION("""COMPUTED_VALUE"""),"2")</f>
        <v>2</v>
      </c>
      <c r="V346" s="1" t="str">
        <f>IFERROR(__xludf.DUMMYFUNCTION("""COMPUTED_VALUE"""),"J")</f>
        <v>J</v>
      </c>
      <c r="Y346" s="1">
        <f t="shared" si="2"/>
        <v>2</v>
      </c>
      <c r="Z346" s="1">
        <f t="shared" ref="Z346:AC346" si="346">IF($Y346&lt;&gt;"",COUNTIF($D346:$H346, "=" &amp; T346),"")</f>
        <v>1</v>
      </c>
      <c r="AA346" s="1">
        <f t="shared" si="346"/>
        <v>1</v>
      </c>
      <c r="AB346" s="1">
        <f t="shared" si="346"/>
        <v>1</v>
      </c>
      <c r="AC346" s="1">
        <f t="shared" si="346"/>
        <v>0</v>
      </c>
      <c r="AE346" s="1">
        <f>IFERROR(__xludf.DUMMYFUNCTION("IFERROR(TRANSPOSE(SORT(TRANSPOSE(FILTER(Y346:AC346, Y346:AC346&lt;&gt;0)),1, FALSE)))"),2.0)</f>
        <v>2</v>
      </c>
      <c r="AF346" s="1">
        <f>IFERROR(__xludf.DUMMYFUNCTION("""COMPUTED_VALUE"""),1.0)</f>
        <v>1</v>
      </c>
      <c r="AG346" s="1">
        <f>IFERROR(__xludf.DUMMYFUNCTION("""COMPUTED_VALUE"""),1.0)</f>
        <v>1</v>
      </c>
      <c r="AH346" s="1">
        <f>IFERROR(__xludf.DUMMYFUNCTION("""COMPUTED_VALUE"""),1.0)</f>
        <v>1</v>
      </c>
      <c r="AK346" s="1">
        <v>345.0</v>
      </c>
      <c r="AL346" s="1">
        <v>2.0</v>
      </c>
      <c r="AM346" s="1">
        <v>1.0</v>
      </c>
      <c r="AN346" s="1">
        <v>1.0</v>
      </c>
      <c r="AO346" s="1">
        <v>1.0</v>
      </c>
      <c r="AP346" s="1"/>
      <c r="AQ346" s="1">
        <v>10.0</v>
      </c>
      <c r="AR346" s="1">
        <v>9.0</v>
      </c>
      <c r="AS346" s="1">
        <v>5.0</v>
      </c>
      <c r="AT346" s="1">
        <v>2.0</v>
      </c>
      <c r="AU346" s="1">
        <v>2.0</v>
      </c>
      <c r="AV346" s="1" t="s">
        <v>532</v>
      </c>
      <c r="AW346" s="1">
        <v>668.0</v>
      </c>
      <c r="AY346" s="1">
        <v>230460.0</v>
      </c>
    </row>
    <row r="347" ht="15.75" customHeight="1">
      <c r="A347" s="2" t="s">
        <v>689</v>
      </c>
      <c r="B347" s="1" t="str">
        <f>IFERROR(__xludf.DUMMYFUNCTION("""COMPUTED_VALUE"""),"JJ222")</f>
        <v>JJ222</v>
      </c>
      <c r="C347" s="1">
        <f>IFERROR(__xludf.DUMMYFUNCTION("""COMPUTED_VALUE"""),129.0)</f>
        <v>129</v>
      </c>
      <c r="D347" s="1" t="s">
        <v>22</v>
      </c>
      <c r="E347" s="1" t="s">
        <v>22</v>
      </c>
      <c r="F347" s="1" t="s">
        <v>24</v>
      </c>
      <c r="G347" s="1" t="s">
        <v>24</v>
      </c>
      <c r="H347" s="1" t="s">
        <v>24</v>
      </c>
      <c r="M347" s="1">
        <v>11.0</v>
      </c>
      <c r="N347" s="1">
        <v>11.0</v>
      </c>
      <c r="O347" s="1">
        <v>2.0</v>
      </c>
      <c r="P347" s="1">
        <v>2.0</v>
      </c>
      <c r="Q347" s="1">
        <v>2.0</v>
      </c>
      <c r="S347" s="1" t="str">
        <f>IFERROR(__xludf.DUMMYFUNCTION("UNIQUE(D347:H347, TRUE)"),"J")</f>
        <v>J</v>
      </c>
      <c r="T347" s="1" t="str">
        <f>IFERROR(__xludf.DUMMYFUNCTION("""COMPUTED_VALUE"""),"2")</f>
        <v>2</v>
      </c>
      <c r="Y347" s="1">
        <f t="shared" si="2"/>
        <v>2</v>
      </c>
      <c r="Z347" s="1">
        <f t="shared" ref="Z347:AC347" si="347">IF($Y347&lt;&gt;"",COUNTIF($D347:$H347, "=" &amp; T347),"")</f>
        <v>3</v>
      </c>
      <c r="AA347" s="1">
        <f t="shared" si="347"/>
        <v>0</v>
      </c>
      <c r="AB347" s="1">
        <f t="shared" si="347"/>
        <v>0</v>
      </c>
      <c r="AC347" s="1">
        <f t="shared" si="347"/>
        <v>0</v>
      </c>
      <c r="AE347" s="1">
        <f>IFERROR(__xludf.DUMMYFUNCTION("IFERROR(TRANSPOSE(SORT(TRANSPOSE(FILTER(Y347:AC347, Y347:AC347&lt;&gt;0)),1, FALSE)))"),3.0)</f>
        <v>3</v>
      </c>
      <c r="AF347" s="1">
        <f>IFERROR(__xludf.DUMMYFUNCTION("""COMPUTED_VALUE"""),2.0)</f>
        <v>2</v>
      </c>
      <c r="AK347" s="1">
        <v>346.0</v>
      </c>
      <c r="AL347" s="1">
        <v>2.0</v>
      </c>
      <c r="AM347" s="1">
        <v>1.0</v>
      </c>
      <c r="AN347" s="1">
        <v>1.0</v>
      </c>
      <c r="AO347" s="1">
        <v>1.0</v>
      </c>
      <c r="AP347" s="1"/>
      <c r="AQ347" s="1">
        <v>10.0</v>
      </c>
      <c r="AR347" s="1">
        <v>9.0</v>
      </c>
      <c r="AS347" s="1">
        <v>9.0</v>
      </c>
      <c r="AT347" s="1">
        <v>2.0</v>
      </c>
      <c r="AU347" s="1">
        <v>4.0</v>
      </c>
      <c r="AV347" s="1" t="s">
        <v>534</v>
      </c>
      <c r="AW347" s="1">
        <v>936.0</v>
      </c>
      <c r="AY347" s="1">
        <v>323856.0</v>
      </c>
    </row>
    <row r="348" ht="15.75" customHeight="1">
      <c r="A348" s="2" t="s">
        <v>691</v>
      </c>
      <c r="B348" s="1" t="str">
        <f>IFERROR(__xludf.DUMMYFUNCTION("""COMPUTED_VALUE"""),"8J32J")</f>
        <v>8J32J</v>
      </c>
      <c r="C348" s="1">
        <f>IFERROR(__xludf.DUMMYFUNCTION("""COMPUTED_VALUE"""),233.0)</f>
        <v>233</v>
      </c>
      <c r="D348" s="1" t="s">
        <v>30</v>
      </c>
      <c r="E348" s="1" t="s">
        <v>22</v>
      </c>
      <c r="F348" s="1" t="s">
        <v>31</v>
      </c>
      <c r="G348" s="1" t="s">
        <v>24</v>
      </c>
      <c r="H348" s="1" t="s">
        <v>22</v>
      </c>
      <c r="M348" s="1">
        <v>8.0</v>
      </c>
      <c r="N348" s="1">
        <v>11.0</v>
      </c>
      <c r="O348" s="1">
        <v>3.0</v>
      </c>
      <c r="P348" s="1">
        <v>2.0</v>
      </c>
      <c r="Q348" s="1">
        <v>11.0</v>
      </c>
      <c r="S348" s="1" t="str">
        <f>IFERROR(__xludf.DUMMYFUNCTION("UNIQUE(D348:H348, TRUE)"),"8")</f>
        <v>8</v>
      </c>
      <c r="T348" s="1" t="str">
        <f>IFERROR(__xludf.DUMMYFUNCTION("""COMPUTED_VALUE"""),"J")</f>
        <v>J</v>
      </c>
      <c r="U348" s="1" t="str">
        <f>IFERROR(__xludf.DUMMYFUNCTION("""COMPUTED_VALUE"""),"3")</f>
        <v>3</v>
      </c>
      <c r="V348" s="1" t="str">
        <f>IFERROR(__xludf.DUMMYFUNCTION("""COMPUTED_VALUE"""),"2")</f>
        <v>2</v>
      </c>
      <c r="Y348" s="1">
        <f t="shared" si="2"/>
        <v>1</v>
      </c>
      <c r="Z348" s="1">
        <f t="shared" ref="Z348:AC348" si="348">IF($Y348&lt;&gt;"",COUNTIF($D348:$H348, "=" &amp; T348),"")</f>
        <v>2</v>
      </c>
      <c r="AA348" s="1">
        <f t="shared" si="348"/>
        <v>1</v>
      </c>
      <c r="AB348" s="1">
        <f t="shared" si="348"/>
        <v>1</v>
      </c>
      <c r="AC348" s="1">
        <f t="shared" si="348"/>
        <v>0</v>
      </c>
      <c r="AE348" s="1">
        <f>IFERROR(__xludf.DUMMYFUNCTION("IFERROR(TRANSPOSE(SORT(TRANSPOSE(FILTER(Y348:AC348, Y348:AC348&lt;&gt;0)),1, FALSE)))"),2.0)</f>
        <v>2</v>
      </c>
      <c r="AF348" s="1">
        <f>IFERROR(__xludf.DUMMYFUNCTION("""COMPUTED_VALUE"""),1.0)</f>
        <v>1</v>
      </c>
      <c r="AG348" s="1">
        <f>IFERROR(__xludf.DUMMYFUNCTION("""COMPUTED_VALUE"""),1.0)</f>
        <v>1</v>
      </c>
      <c r="AH348" s="1">
        <f>IFERROR(__xludf.DUMMYFUNCTION("""COMPUTED_VALUE"""),1.0)</f>
        <v>1</v>
      </c>
      <c r="AK348" s="1">
        <v>347.0</v>
      </c>
      <c r="AL348" s="1">
        <v>2.0</v>
      </c>
      <c r="AM348" s="1">
        <v>1.0</v>
      </c>
      <c r="AN348" s="1">
        <v>1.0</v>
      </c>
      <c r="AO348" s="1">
        <v>1.0</v>
      </c>
      <c r="AP348" s="1"/>
      <c r="AQ348" s="1">
        <v>10.0</v>
      </c>
      <c r="AR348" s="1">
        <v>10.0</v>
      </c>
      <c r="AS348" s="1">
        <v>5.0</v>
      </c>
      <c r="AT348" s="1">
        <v>8.0</v>
      </c>
      <c r="AU348" s="1">
        <v>9.0</v>
      </c>
      <c r="AV348" s="1" t="s">
        <v>536</v>
      </c>
      <c r="AW348" s="1">
        <v>236.0</v>
      </c>
      <c r="AY348" s="1">
        <v>81892.0</v>
      </c>
    </row>
    <row r="349" ht="15.75" customHeight="1">
      <c r="A349" s="2" t="s">
        <v>693</v>
      </c>
      <c r="B349" s="1" t="str">
        <f>IFERROR(__xludf.DUMMYFUNCTION("""COMPUTED_VALUE"""),"278K2")</f>
        <v>278K2</v>
      </c>
      <c r="C349" s="1">
        <f>IFERROR(__xludf.DUMMYFUNCTION("""COMPUTED_VALUE"""),674.0)</f>
        <v>674</v>
      </c>
      <c r="D349" s="1" t="s">
        <v>24</v>
      </c>
      <c r="E349" s="1" t="s">
        <v>28</v>
      </c>
      <c r="F349" s="1" t="s">
        <v>30</v>
      </c>
      <c r="G349" s="1" t="s">
        <v>38</v>
      </c>
      <c r="H349" s="1" t="s">
        <v>24</v>
      </c>
      <c r="M349" s="1">
        <v>2.0</v>
      </c>
      <c r="N349" s="1">
        <v>7.0</v>
      </c>
      <c r="O349" s="1">
        <v>8.0</v>
      </c>
      <c r="P349" s="1">
        <v>13.0</v>
      </c>
      <c r="Q349" s="1">
        <v>2.0</v>
      </c>
      <c r="S349" s="1" t="str">
        <f>IFERROR(__xludf.DUMMYFUNCTION("UNIQUE(D349:H349, TRUE)"),"2")</f>
        <v>2</v>
      </c>
      <c r="T349" s="1" t="str">
        <f>IFERROR(__xludf.DUMMYFUNCTION("""COMPUTED_VALUE"""),"7")</f>
        <v>7</v>
      </c>
      <c r="U349" s="1" t="str">
        <f>IFERROR(__xludf.DUMMYFUNCTION("""COMPUTED_VALUE"""),"8")</f>
        <v>8</v>
      </c>
      <c r="V349" s="1" t="str">
        <f>IFERROR(__xludf.DUMMYFUNCTION("""COMPUTED_VALUE"""),"K")</f>
        <v>K</v>
      </c>
      <c r="Y349" s="1">
        <f t="shared" si="2"/>
        <v>2</v>
      </c>
      <c r="Z349" s="1">
        <f t="shared" ref="Z349:AC349" si="349">IF($Y349&lt;&gt;"",COUNTIF($D349:$H349, "=" &amp; T349),"")</f>
        <v>1</v>
      </c>
      <c r="AA349" s="1">
        <f t="shared" si="349"/>
        <v>1</v>
      </c>
      <c r="AB349" s="1">
        <f t="shared" si="349"/>
        <v>1</v>
      </c>
      <c r="AC349" s="1">
        <f t="shared" si="349"/>
        <v>0</v>
      </c>
      <c r="AE349" s="1">
        <f>IFERROR(__xludf.DUMMYFUNCTION("IFERROR(TRANSPOSE(SORT(TRANSPOSE(FILTER(Y349:AC349, Y349:AC349&lt;&gt;0)),1, FALSE)))"),2.0)</f>
        <v>2</v>
      </c>
      <c r="AF349" s="1">
        <f>IFERROR(__xludf.DUMMYFUNCTION("""COMPUTED_VALUE"""),1.0)</f>
        <v>1</v>
      </c>
      <c r="AG349" s="1">
        <f>IFERROR(__xludf.DUMMYFUNCTION("""COMPUTED_VALUE"""),1.0)</f>
        <v>1</v>
      </c>
      <c r="AH349" s="1">
        <f>IFERROR(__xludf.DUMMYFUNCTION("""COMPUTED_VALUE"""),1.0)</f>
        <v>1</v>
      </c>
      <c r="AK349" s="1">
        <v>348.0</v>
      </c>
      <c r="AL349" s="1">
        <v>2.0</v>
      </c>
      <c r="AM349" s="1">
        <v>1.0</v>
      </c>
      <c r="AN349" s="1">
        <v>1.0</v>
      </c>
      <c r="AO349" s="1">
        <v>1.0</v>
      </c>
      <c r="AP349" s="1"/>
      <c r="AQ349" s="1">
        <v>10.0</v>
      </c>
      <c r="AR349" s="1">
        <v>10.0</v>
      </c>
      <c r="AS349" s="1">
        <v>9.0</v>
      </c>
      <c r="AT349" s="1">
        <v>5.0</v>
      </c>
      <c r="AU349" s="1">
        <v>6.0</v>
      </c>
      <c r="AV349" s="1" t="s">
        <v>538</v>
      </c>
      <c r="AW349" s="1">
        <v>230.0</v>
      </c>
      <c r="AY349" s="1">
        <v>80040.0</v>
      </c>
    </row>
    <row r="350" ht="15.75" customHeight="1">
      <c r="A350" s="2" t="s">
        <v>695</v>
      </c>
      <c r="B350" s="1" t="str">
        <f>IFERROR(__xludf.DUMMYFUNCTION("""COMPUTED_VALUE"""),"68Q8J")</f>
        <v>68Q8J</v>
      </c>
      <c r="C350" s="1">
        <f>IFERROR(__xludf.DUMMYFUNCTION("""COMPUTED_VALUE"""),727.0)</f>
        <v>727</v>
      </c>
      <c r="D350" s="1" t="s">
        <v>40</v>
      </c>
      <c r="E350" s="1" t="s">
        <v>30</v>
      </c>
      <c r="F350" s="1" t="s">
        <v>20</v>
      </c>
      <c r="G350" s="1" t="s">
        <v>30</v>
      </c>
      <c r="H350" s="1" t="s">
        <v>22</v>
      </c>
      <c r="M350" s="1">
        <v>6.0</v>
      </c>
      <c r="N350" s="1">
        <v>8.0</v>
      </c>
      <c r="O350" s="1">
        <v>12.0</v>
      </c>
      <c r="P350" s="1">
        <v>8.0</v>
      </c>
      <c r="Q350" s="1">
        <v>11.0</v>
      </c>
      <c r="S350" s="1" t="str">
        <f>IFERROR(__xludf.DUMMYFUNCTION("UNIQUE(D350:H350, TRUE)"),"6")</f>
        <v>6</v>
      </c>
      <c r="T350" s="1" t="str">
        <f>IFERROR(__xludf.DUMMYFUNCTION("""COMPUTED_VALUE"""),"8")</f>
        <v>8</v>
      </c>
      <c r="U350" s="1" t="str">
        <f>IFERROR(__xludf.DUMMYFUNCTION("""COMPUTED_VALUE"""),"Q")</f>
        <v>Q</v>
      </c>
      <c r="V350" s="1" t="str">
        <f>IFERROR(__xludf.DUMMYFUNCTION("""COMPUTED_VALUE"""),"J")</f>
        <v>J</v>
      </c>
      <c r="Y350" s="1">
        <f t="shared" si="2"/>
        <v>1</v>
      </c>
      <c r="Z350" s="1">
        <f t="shared" ref="Z350:AC350" si="350">IF($Y350&lt;&gt;"",COUNTIF($D350:$H350, "=" &amp; T350),"")</f>
        <v>2</v>
      </c>
      <c r="AA350" s="1">
        <f t="shared" si="350"/>
        <v>1</v>
      </c>
      <c r="AB350" s="1">
        <f t="shared" si="350"/>
        <v>1</v>
      </c>
      <c r="AC350" s="1">
        <f t="shared" si="350"/>
        <v>0</v>
      </c>
      <c r="AE350" s="1">
        <f>IFERROR(__xludf.DUMMYFUNCTION("IFERROR(TRANSPOSE(SORT(TRANSPOSE(FILTER(Y350:AC350, Y350:AC350&lt;&gt;0)),1, FALSE)))"),2.0)</f>
        <v>2</v>
      </c>
      <c r="AF350" s="1">
        <f>IFERROR(__xludf.DUMMYFUNCTION("""COMPUTED_VALUE"""),1.0)</f>
        <v>1</v>
      </c>
      <c r="AG350" s="1">
        <f>IFERROR(__xludf.DUMMYFUNCTION("""COMPUTED_VALUE"""),1.0)</f>
        <v>1</v>
      </c>
      <c r="AH350" s="1">
        <f>IFERROR(__xludf.DUMMYFUNCTION("""COMPUTED_VALUE"""),1.0)</f>
        <v>1</v>
      </c>
      <c r="AK350" s="1">
        <v>349.0</v>
      </c>
      <c r="AL350" s="1">
        <v>2.0</v>
      </c>
      <c r="AM350" s="1">
        <v>1.0</v>
      </c>
      <c r="AN350" s="1">
        <v>1.0</v>
      </c>
      <c r="AO350" s="1">
        <v>1.0</v>
      </c>
      <c r="AP350" s="1"/>
      <c r="AQ350" s="1">
        <v>10.0</v>
      </c>
      <c r="AR350" s="1">
        <v>11.0</v>
      </c>
      <c r="AS350" s="1">
        <v>12.0</v>
      </c>
      <c r="AT350" s="1">
        <v>4.0</v>
      </c>
      <c r="AU350" s="1">
        <v>12.0</v>
      </c>
      <c r="AV350" s="1" t="s">
        <v>1203</v>
      </c>
      <c r="AW350" s="1">
        <v>68.0</v>
      </c>
      <c r="AY350" s="1">
        <v>23732.0</v>
      </c>
    </row>
    <row r="351" ht="15.75" customHeight="1">
      <c r="A351" s="2" t="s">
        <v>696</v>
      </c>
      <c r="B351" s="1" t="str">
        <f>IFERROR(__xludf.DUMMYFUNCTION("""COMPUTED_VALUE"""),"A663T")</f>
        <v>A663T</v>
      </c>
      <c r="C351" s="1">
        <f>IFERROR(__xludf.DUMMYFUNCTION("""COMPUTED_VALUE"""),318.0)</f>
        <v>318</v>
      </c>
      <c r="D351" s="1" t="s">
        <v>39</v>
      </c>
      <c r="E351" s="1" t="s">
        <v>40</v>
      </c>
      <c r="F351" s="1" t="s">
        <v>40</v>
      </c>
      <c r="G351" s="1" t="s">
        <v>31</v>
      </c>
      <c r="H351" s="1" t="s">
        <v>45</v>
      </c>
      <c r="M351" s="1">
        <v>14.0</v>
      </c>
      <c r="N351" s="1">
        <v>6.0</v>
      </c>
      <c r="O351" s="1">
        <v>6.0</v>
      </c>
      <c r="P351" s="1">
        <v>3.0</v>
      </c>
      <c r="Q351" s="1">
        <v>10.0</v>
      </c>
      <c r="S351" s="1" t="str">
        <f>IFERROR(__xludf.DUMMYFUNCTION("UNIQUE(D351:H351, TRUE)"),"A")</f>
        <v>A</v>
      </c>
      <c r="T351" s="1" t="str">
        <f>IFERROR(__xludf.DUMMYFUNCTION("""COMPUTED_VALUE"""),"6")</f>
        <v>6</v>
      </c>
      <c r="U351" s="1" t="str">
        <f>IFERROR(__xludf.DUMMYFUNCTION("""COMPUTED_VALUE"""),"3")</f>
        <v>3</v>
      </c>
      <c r="V351" s="1" t="str">
        <f>IFERROR(__xludf.DUMMYFUNCTION("""COMPUTED_VALUE"""),"T")</f>
        <v>T</v>
      </c>
      <c r="Y351" s="1">
        <f t="shared" si="2"/>
        <v>1</v>
      </c>
      <c r="Z351" s="1">
        <f t="shared" ref="Z351:AC351" si="351">IF($Y351&lt;&gt;"",COUNTIF($D351:$H351, "=" &amp; T351),"")</f>
        <v>2</v>
      </c>
      <c r="AA351" s="1">
        <f t="shared" si="351"/>
        <v>1</v>
      </c>
      <c r="AB351" s="1">
        <f t="shared" si="351"/>
        <v>1</v>
      </c>
      <c r="AC351" s="1">
        <f t="shared" si="351"/>
        <v>0</v>
      </c>
      <c r="AE351" s="1">
        <f>IFERROR(__xludf.DUMMYFUNCTION("IFERROR(TRANSPOSE(SORT(TRANSPOSE(FILTER(Y351:AC351, Y351:AC351&lt;&gt;0)),1, FALSE)))"),2.0)</f>
        <v>2</v>
      </c>
      <c r="AF351" s="1">
        <f>IFERROR(__xludf.DUMMYFUNCTION("""COMPUTED_VALUE"""),1.0)</f>
        <v>1</v>
      </c>
      <c r="AG351" s="1">
        <f>IFERROR(__xludf.DUMMYFUNCTION("""COMPUTED_VALUE"""),1.0)</f>
        <v>1</v>
      </c>
      <c r="AH351" s="1">
        <f>IFERROR(__xludf.DUMMYFUNCTION("""COMPUTED_VALUE"""),1.0)</f>
        <v>1</v>
      </c>
      <c r="AK351" s="1">
        <v>350.0</v>
      </c>
      <c r="AL351" s="1">
        <v>2.0</v>
      </c>
      <c r="AM351" s="1">
        <v>1.0</v>
      </c>
      <c r="AN351" s="1">
        <v>1.0</v>
      </c>
      <c r="AO351" s="1">
        <v>1.0</v>
      </c>
      <c r="AP351" s="1"/>
      <c r="AQ351" s="1">
        <v>10.0</v>
      </c>
      <c r="AR351" s="1">
        <v>11.0</v>
      </c>
      <c r="AS351" s="1">
        <v>13.0</v>
      </c>
      <c r="AT351" s="1">
        <v>9.0</v>
      </c>
      <c r="AU351" s="1">
        <v>11.0</v>
      </c>
      <c r="AV351" s="1" t="s">
        <v>1205</v>
      </c>
      <c r="AW351" s="1">
        <v>35.0</v>
      </c>
      <c r="AY351" s="1">
        <v>12250.0</v>
      </c>
    </row>
    <row r="352" ht="15.75" customHeight="1">
      <c r="A352" s="2" t="s">
        <v>698</v>
      </c>
      <c r="B352" s="1" t="str">
        <f>IFERROR(__xludf.DUMMYFUNCTION("""COMPUTED_VALUE"""),"56A5A")</f>
        <v>56A5A</v>
      </c>
      <c r="C352" s="1">
        <f>IFERROR(__xludf.DUMMYFUNCTION("""COMPUTED_VALUE"""),64.0)</f>
        <v>64</v>
      </c>
      <c r="D352" s="1" t="s">
        <v>29</v>
      </c>
      <c r="E352" s="1" t="s">
        <v>40</v>
      </c>
      <c r="F352" s="1" t="s">
        <v>39</v>
      </c>
      <c r="G352" s="1" t="s">
        <v>29</v>
      </c>
      <c r="H352" s="1" t="s">
        <v>39</v>
      </c>
      <c r="M352" s="1">
        <v>5.0</v>
      </c>
      <c r="N352" s="1">
        <v>6.0</v>
      </c>
      <c r="O352" s="1">
        <v>14.0</v>
      </c>
      <c r="P352" s="1">
        <v>5.0</v>
      </c>
      <c r="Q352" s="1">
        <v>14.0</v>
      </c>
      <c r="S352" s="1" t="str">
        <f>IFERROR(__xludf.DUMMYFUNCTION("UNIQUE(D352:H352, TRUE)"),"5")</f>
        <v>5</v>
      </c>
      <c r="T352" s="1" t="str">
        <f>IFERROR(__xludf.DUMMYFUNCTION("""COMPUTED_VALUE"""),"6")</f>
        <v>6</v>
      </c>
      <c r="U352" s="1" t="str">
        <f>IFERROR(__xludf.DUMMYFUNCTION("""COMPUTED_VALUE"""),"A")</f>
        <v>A</v>
      </c>
      <c r="Y352" s="1">
        <f t="shared" si="2"/>
        <v>2</v>
      </c>
      <c r="Z352" s="1">
        <f t="shared" ref="Z352:AC352" si="352">IF($Y352&lt;&gt;"",COUNTIF($D352:$H352, "=" &amp; T352),"")</f>
        <v>1</v>
      </c>
      <c r="AA352" s="1">
        <f t="shared" si="352"/>
        <v>2</v>
      </c>
      <c r="AB352" s="1">
        <f t="shared" si="352"/>
        <v>0</v>
      </c>
      <c r="AC352" s="1">
        <f t="shared" si="352"/>
        <v>0</v>
      </c>
      <c r="AE352" s="1">
        <f>IFERROR(__xludf.DUMMYFUNCTION("IFERROR(TRANSPOSE(SORT(TRANSPOSE(FILTER(Y352:AC352, Y352:AC352&lt;&gt;0)),1, FALSE)))"),2.0)</f>
        <v>2</v>
      </c>
      <c r="AF352" s="1">
        <f>IFERROR(__xludf.DUMMYFUNCTION("""COMPUTED_VALUE"""),2.0)</f>
        <v>2</v>
      </c>
      <c r="AG352" s="1">
        <f>IFERROR(__xludf.DUMMYFUNCTION("""COMPUTED_VALUE"""),1.0)</f>
        <v>1</v>
      </c>
      <c r="AK352" s="1">
        <v>351.0</v>
      </c>
      <c r="AL352" s="1">
        <v>2.0</v>
      </c>
      <c r="AM352" s="1">
        <v>1.0</v>
      </c>
      <c r="AN352" s="1">
        <v>1.0</v>
      </c>
      <c r="AO352" s="1">
        <v>1.0</v>
      </c>
      <c r="AP352" s="1"/>
      <c r="AQ352" s="1">
        <v>10.0</v>
      </c>
      <c r="AR352" s="1">
        <v>11.0</v>
      </c>
      <c r="AS352" s="1">
        <v>14.0</v>
      </c>
      <c r="AT352" s="1">
        <v>14.0</v>
      </c>
      <c r="AU352" s="1">
        <v>7.0</v>
      </c>
      <c r="AV352" s="1" t="s">
        <v>1207</v>
      </c>
      <c r="AW352" s="1">
        <v>374.0</v>
      </c>
      <c r="AY352" s="1">
        <v>131274.0</v>
      </c>
    </row>
    <row r="353" ht="15.75" customHeight="1">
      <c r="A353" s="2" t="s">
        <v>699</v>
      </c>
      <c r="B353" s="1" t="str">
        <f>IFERROR(__xludf.DUMMYFUNCTION("""COMPUTED_VALUE"""),"7775Q")</f>
        <v>7775Q</v>
      </c>
      <c r="C353" s="1">
        <f>IFERROR(__xludf.DUMMYFUNCTION("""COMPUTED_VALUE"""),180.0)</f>
        <v>180</v>
      </c>
      <c r="D353" s="1" t="s">
        <v>28</v>
      </c>
      <c r="E353" s="1" t="s">
        <v>28</v>
      </c>
      <c r="F353" s="1" t="s">
        <v>28</v>
      </c>
      <c r="G353" s="1" t="s">
        <v>29</v>
      </c>
      <c r="H353" s="1" t="s">
        <v>20</v>
      </c>
      <c r="M353" s="1">
        <v>7.0</v>
      </c>
      <c r="N353" s="1">
        <v>7.0</v>
      </c>
      <c r="O353" s="1">
        <v>7.0</v>
      </c>
      <c r="P353" s="1">
        <v>5.0</v>
      </c>
      <c r="Q353" s="1">
        <v>12.0</v>
      </c>
      <c r="S353" s="1" t="str">
        <f>IFERROR(__xludf.DUMMYFUNCTION("UNIQUE(D353:H353, TRUE)"),"7")</f>
        <v>7</v>
      </c>
      <c r="T353" s="1" t="str">
        <f>IFERROR(__xludf.DUMMYFUNCTION("""COMPUTED_VALUE"""),"5")</f>
        <v>5</v>
      </c>
      <c r="U353" s="1" t="str">
        <f>IFERROR(__xludf.DUMMYFUNCTION("""COMPUTED_VALUE"""),"Q")</f>
        <v>Q</v>
      </c>
      <c r="Y353" s="1">
        <f t="shared" si="2"/>
        <v>3</v>
      </c>
      <c r="Z353" s="1">
        <f t="shared" ref="Z353:AC353" si="353">IF($Y353&lt;&gt;"",COUNTIF($D353:$H353, "=" &amp; T353),"")</f>
        <v>1</v>
      </c>
      <c r="AA353" s="1">
        <f t="shared" si="353"/>
        <v>1</v>
      </c>
      <c r="AB353" s="1">
        <f t="shared" si="353"/>
        <v>0</v>
      </c>
      <c r="AC353" s="1">
        <f t="shared" si="353"/>
        <v>0</v>
      </c>
      <c r="AE353" s="1">
        <f>IFERROR(__xludf.DUMMYFUNCTION("IFERROR(TRANSPOSE(SORT(TRANSPOSE(FILTER(Y353:AC353, Y353:AC353&lt;&gt;0)),1, FALSE)))"),3.0)</f>
        <v>3</v>
      </c>
      <c r="AF353" s="1">
        <f>IFERROR(__xludf.DUMMYFUNCTION("""COMPUTED_VALUE"""),1.0)</f>
        <v>1</v>
      </c>
      <c r="AG353" s="1">
        <f>IFERROR(__xludf.DUMMYFUNCTION("""COMPUTED_VALUE"""),1.0)</f>
        <v>1</v>
      </c>
      <c r="AK353" s="1">
        <v>352.0</v>
      </c>
      <c r="AL353" s="1">
        <v>2.0</v>
      </c>
      <c r="AM353" s="1">
        <v>1.0</v>
      </c>
      <c r="AN353" s="1">
        <v>1.0</v>
      </c>
      <c r="AO353" s="1">
        <v>1.0</v>
      </c>
      <c r="AP353" s="1"/>
      <c r="AQ353" s="1">
        <v>10.0</v>
      </c>
      <c r="AR353" s="1">
        <v>12.0</v>
      </c>
      <c r="AS353" s="1">
        <v>4.0</v>
      </c>
      <c r="AT353" s="1">
        <v>10.0</v>
      </c>
      <c r="AU353" s="1">
        <v>13.0</v>
      </c>
      <c r="AV353" s="1" t="s">
        <v>540</v>
      </c>
      <c r="AW353" s="1">
        <v>93.0</v>
      </c>
      <c r="AY353" s="1">
        <v>32736.0</v>
      </c>
    </row>
    <row r="354" ht="15.75" customHeight="1">
      <c r="A354" s="2" t="s">
        <v>701</v>
      </c>
      <c r="B354" s="1" t="str">
        <f>IFERROR(__xludf.DUMMYFUNCTION("""COMPUTED_VALUE"""),"K568Q")</f>
        <v>K568Q</v>
      </c>
      <c r="C354" s="1">
        <f>IFERROR(__xludf.DUMMYFUNCTION("""COMPUTED_VALUE"""),846.0)</f>
        <v>846</v>
      </c>
      <c r="D354" s="1" t="s">
        <v>38</v>
      </c>
      <c r="E354" s="1" t="s">
        <v>29</v>
      </c>
      <c r="F354" s="1" t="s">
        <v>40</v>
      </c>
      <c r="G354" s="1" t="s">
        <v>30</v>
      </c>
      <c r="H354" s="1" t="s">
        <v>20</v>
      </c>
      <c r="M354" s="1">
        <v>13.0</v>
      </c>
      <c r="N354" s="1">
        <v>5.0</v>
      </c>
      <c r="O354" s="1">
        <v>6.0</v>
      </c>
      <c r="P354" s="1">
        <v>8.0</v>
      </c>
      <c r="Q354" s="1">
        <v>12.0</v>
      </c>
      <c r="S354" s="1" t="str">
        <f>IFERROR(__xludf.DUMMYFUNCTION("UNIQUE(D354:H354, TRUE)"),"K")</f>
        <v>K</v>
      </c>
      <c r="T354" s="1" t="str">
        <f>IFERROR(__xludf.DUMMYFUNCTION("""COMPUTED_VALUE"""),"5")</f>
        <v>5</v>
      </c>
      <c r="U354" s="1" t="str">
        <f>IFERROR(__xludf.DUMMYFUNCTION("""COMPUTED_VALUE"""),"6")</f>
        <v>6</v>
      </c>
      <c r="V354" s="1" t="str">
        <f>IFERROR(__xludf.DUMMYFUNCTION("""COMPUTED_VALUE"""),"8")</f>
        <v>8</v>
      </c>
      <c r="W354" s="1" t="str">
        <f>IFERROR(__xludf.DUMMYFUNCTION("""COMPUTED_VALUE"""),"Q")</f>
        <v>Q</v>
      </c>
      <c r="Y354" s="1">
        <f t="shared" si="2"/>
        <v>1</v>
      </c>
      <c r="Z354" s="1">
        <f t="shared" ref="Z354:AC354" si="354">IF($Y354&lt;&gt;"",COUNTIF($D354:$H354, "=" &amp; T354),"")</f>
        <v>1</v>
      </c>
      <c r="AA354" s="1">
        <f t="shared" si="354"/>
        <v>1</v>
      </c>
      <c r="AB354" s="1">
        <f t="shared" si="354"/>
        <v>1</v>
      </c>
      <c r="AC354" s="1">
        <f t="shared" si="354"/>
        <v>1</v>
      </c>
      <c r="AE354" s="1">
        <f>IFERROR(__xludf.DUMMYFUNCTION("IFERROR(TRANSPOSE(SORT(TRANSPOSE(FILTER(Y354:AC354, Y354:AC354&lt;&gt;0)),1, FALSE)))"),1.0)</f>
        <v>1</v>
      </c>
      <c r="AF354" s="1">
        <f>IFERROR(__xludf.DUMMYFUNCTION("""COMPUTED_VALUE"""),1.0)</f>
        <v>1</v>
      </c>
      <c r="AG354" s="1">
        <f>IFERROR(__xludf.DUMMYFUNCTION("""COMPUTED_VALUE"""),1.0)</f>
        <v>1</v>
      </c>
      <c r="AH354" s="1">
        <f>IFERROR(__xludf.DUMMYFUNCTION("""COMPUTED_VALUE"""),1.0)</f>
        <v>1</v>
      </c>
      <c r="AI354" s="1">
        <f>IFERROR(__xludf.DUMMYFUNCTION("""COMPUTED_VALUE"""),1.0)</f>
        <v>1</v>
      </c>
      <c r="AK354" s="1">
        <v>353.0</v>
      </c>
      <c r="AL354" s="1">
        <v>2.0</v>
      </c>
      <c r="AM354" s="1">
        <v>1.0</v>
      </c>
      <c r="AN354" s="1">
        <v>1.0</v>
      </c>
      <c r="AO354" s="1">
        <v>1.0</v>
      </c>
      <c r="AP354" s="1"/>
      <c r="AQ354" s="1">
        <v>10.0</v>
      </c>
      <c r="AR354" s="1">
        <v>13.0</v>
      </c>
      <c r="AS354" s="1">
        <v>14.0</v>
      </c>
      <c r="AT354" s="1">
        <v>3.0</v>
      </c>
      <c r="AU354" s="1">
        <v>13.0</v>
      </c>
      <c r="AV354" s="1" t="s">
        <v>544</v>
      </c>
      <c r="AW354" s="1">
        <v>579.0</v>
      </c>
      <c r="AY354" s="1">
        <v>204387.0</v>
      </c>
    </row>
    <row r="355" ht="15.75" customHeight="1">
      <c r="A355" s="2" t="s">
        <v>703</v>
      </c>
      <c r="B355" s="1" t="str">
        <f>IFERROR(__xludf.DUMMYFUNCTION("""COMPUTED_VALUE"""),"9K8AA")</f>
        <v>9K8AA</v>
      </c>
      <c r="C355" s="1">
        <f>IFERROR(__xludf.DUMMYFUNCTION("""COMPUTED_VALUE"""),279.0)</f>
        <v>279</v>
      </c>
      <c r="D355" s="1" t="s">
        <v>23</v>
      </c>
      <c r="E355" s="1" t="s">
        <v>38</v>
      </c>
      <c r="F355" s="1" t="s">
        <v>30</v>
      </c>
      <c r="G355" s="1" t="s">
        <v>39</v>
      </c>
      <c r="H355" s="1" t="s">
        <v>39</v>
      </c>
      <c r="M355" s="1">
        <v>9.0</v>
      </c>
      <c r="N355" s="1">
        <v>13.0</v>
      </c>
      <c r="O355" s="1">
        <v>8.0</v>
      </c>
      <c r="P355" s="1">
        <v>14.0</v>
      </c>
      <c r="Q355" s="1">
        <v>14.0</v>
      </c>
      <c r="S355" s="1" t="str">
        <f>IFERROR(__xludf.DUMMYFUNCTION("UNIQUE(D355:H355, TRUE)"),"9")</f>
        <v>9</v>
      </c>
      <c r="T355" s="1" t="str">
        <f>IFERROR(__xludf.DUMMYFUNCTION("""COMPUTED_VALUE"""),"K")</f>
        <v>K</v>
      </c>
      <c r="U355" s="1" t="str">
        <f>IFERROR(__xludf.DUMMYFUNCTION("""COMPUTED_VALUE"""),"8")</f>
        <v>8</v>
      </c>
      <c r="V355" s="1" t="str">
        <f>IFERROR(__xludf.DUMMYFUNCTION("""COMPUTED_VALUE"""),"A")</f>
        <v>A</v>
      </c>
      <c r="Y355" s="1">
        <f t="shared" si="2"/>
        <v>1</v>
      </c>
      <c r="Z355" s="1">
        <f t="shared" ref="Z355:AC355" si="355">IF($Y355&lt;&gt;"",COUNTIF($D355:$H355, "=" &amp; T355),"")</f>
        <v>1</v>
      </c>
      <c r="AA355" s="1">
        <f t="shared" si="355"/>
        <v>1</v>
      </c>
      <c r="AB355" s="1">
        <f t="shared" si="355"/>
        <v>2</v>
      </c>
      <c r="AC355" s="1">
        <f t="shared" si="355"/>
        <v>0</v>
      </c>
      <c r="AE355" s="1">
        <f>IFERROR(__xludf.DUMMYFUNCTION("IFERROR(TRANSPOSE(SORT(TRANSPOSE(FILTER(Y355:AC355, Y355:AC355&lt;&gt;0)),1, FALSE)))"),2.0)</f>
        <v>2</v>
      </c>
      <c r="AF355" s="1">
        <f>IFERROR(__xludf.DUMMYFUNCTION("""COMPUTED_VALUE"""),1.0)</f>
        <v>1</v>
      </c>
      <c r="AG355" s="1">
        <f>IFERROR(__xludf.DUMMYFUNCTION("""COMPUTED_VALUE"""),1.0)</f>
        <v>1</v>
      </c>
      <c r="AH355" s="1">
        <f>IFERROR(__xludf.DUMMYFUNCTION("""COMPUTED_VALUE"""),1.0)</f>
        <v>1</v>
      </c>
      <c r="AK355" s="1">
        <v>354.0</v>
      </c>
      <c r="AL355" s="1">
        <v>2.0</v>
      </c>
      <c r="AM355" s="1">
        <v>1.0</v>
      </c>
      <c r="AN355" s="1">
        <v>1.0</v>
      </c>
      <c r="AO355" s="1">
        <v>1.0</v>
      </c>
      <c r="AP355" s="1"/>
      <c r="AQ355" s="1">
        <v>10.0</v>
      </c>
      <c r="AR355" s="1">
        <v>14.0</v>
      </c>
      <c r="AS355" s="1">
        <v>6.0</v>
      </c>
      <c r="AT355" s="1">
        <v>7.0</v>
      </c>
      <c r="AU355" s="1">
        <v>10.0</v>
      </c>
      <c r="AV355" s="1" t="s">
        <v>546</v>
      </c>
      <c r="AW355" s="1">
        <v>883.0</v>
      </c>
      <c r="AY355" s="1">
        <v>312582.0</v>
      </c>
    </row>
    <row r="356" ht="15.75" customHeight="1">
      <c r="A356" s="2" t="s">
        <v>704</v>
      </c>
      <c r="B356" s="1" t="str">
        <f>IFERROR(__xludf.DUMMYFUNCTION("""COMPUTED_VALUE"""),"AJTTK")</f>
        <v>AJTTK</v>
      </c>
      <c r="C356" s="1">
        <f>IFERROR(__xludf.DUMMYFUNCTION("""COMPUTED_VALUE"""),196.0)</f>
        <v>196</v>
      </c>
      <c r="D356" s="1" t="s">
        <v>39</v>
      </c>
      <c r="E356" s="1" t="s">
        <v>22</v>
      </c>
      <c r="F356" s="1" t="s">
        <v>45</v>
      </c>
      <c r="G356" s="1" t="s">
        <v>45</v>
      </c>
      <c r="H356" s="1" t="s">
        <v>38</v>
      </c>
      <c r="M356" s="1">
        <v>14.0</v>
      </c>
      <c r="N356" s="1">
        <v>11.0</v>
      </c>
      <c r="O356" s="1">
        <v>10.0</v>
      </c>
      <c r="P356" s="1">
        <v>10.0</v>
      </c>
      <c r="Q356" s="1">
        <v>13.0</v>
      </c>
      <c r="S356" s="1" t="str">
        <f>IFERROR(__xludf.DUMMYFUNCTION("UNIQUE(D356:H356, TRUE)"),"A")</f>
        <v>A</v>
      </c>
      <c r="T356" s="1" t="str">
        <f>IFERROR(__xludf.DUMMYFUNCTION("""COMPUTED_VALUE"""),"J")</f>
        <v>J</v>
      </c>
      <c r="U356" s="1" t="str">
        <f>IFERROR(__xludf.DUMMYFUNCTION("""COMPUTED_VALUE"""),"T")</f>
        <v>T</v>
      </c>
      <c r="V356" s="1" t="str">
        <f>IFERROR(__xludf.DUMMYFUNCTION("""COMPUTED_VALUE"""),"K")</f>
        <v>K</v>
      </c>
      <c r="Y356" s="1">
        <f t="shared" si="2"/>
        <v>1</v>
      </c>
      <c r="Z356" s="1">
        <f t="shared" ref="Z356:AC356" si="356">IF($Y356&lt;&gt;"",COUNTIF($D356:$H356, "=" &amp; T356),"")</f>
        <v>1</v>
      </c>
      <c r="AA356" s="1">
        <f t="shared" si="356"/>
        <v>2</v>
      </c>
      <c r="AB356" s="1">
        <f t="shared" si="356"/>
        <v>1</v>
      </c>
      <c r="AC356" s="1">
        <f t="shared" si="356"/>
        <v>0</v>
      </c>
      <c r="AE356" s="1">
        <f>IFERROR(__xludf.DUMMYFUNCTION("IFERROR(TRANSPOSE(SORT(TRANSPOSE(FILTER(Y356:AC356, Y356:AC356&lt;&gt;0)),1, FALSE)))"),2.0)</f>
        <v>2</v>
      </c>
      <c r="AF356" s="1">
        <f>IFERROR(__xludf.DUMMYFUNCTION("""COMPUTED_VALUE"""),1.0)</f>
        <v>1</v>
      </c>
      <c r="AG356" s="1">
        <f>IFERROR(__xludf.DUMMYFUNCTION("""COMPUTED_VALUE"""),1.0)</f>
        <v>1</v>
      </c>
      <c r="AH356" s="1">
        <f>IFERROR(__xludf.DUMMYFUNCTION("""COMPUTED_VALUE"""),1.0)</f>
        <v>1</v>
      </c>
      <c r="AK356" s="1">
        <v>355.0</v>
      </c>
      <c r="AL356" s="1">
        <v>2.0</v>
      </c>
      <c r="AM356" s="1">
        <v>1.0</v>
      </c>
      <c r="AN356" s="1">
        <v>1.0</v>
      </c>
      <c r="AO356" s="1">
        <v>1.0</v>
      </c>
      <c r="AP356" s="1"/>
      <c r="AQ356" s="1">
        <v>11.0</v>
      </c>
      <c r="AR356" s="1">
        <v>3.0</v>
      </c>
      <c r="AS356" s="1">
        <v>11.0</v>
      </c>
      <c r="AT356" s="1">
        <v>5.0</v>
      </c>
      <c r="AU356" s="1">
        <v>13.0</v>
      </c>
      <c r="AV356" s="1" t="s">
        <v>927</v>
      </c>
      <c r="AW356" s="1">
        <v>844.0</v>
      </c>
      <c r="AY356" s="1">
        <v>299620.0</v>
      </c>
    </row>
    <row r="357" ht="15.75" customHeight="1">
      <c r="A357" s="2" t="s">
        <v>706</v>
      </c>
      <c r="B357" s="1" t="str">
        <f>IFERROR(__xludf.DUMMYFUNCTION("""COMPUTED_VALUE"""),"JA254")</f>
        <v>JA254</v>
      </c>
      <c r="C357" s="1">
        <f>IFERROR(__xludf.DUMMYFUNCTION("""COMPUTED_VALUE"""),151.0)</f>
        <v>151</v>
      </c>
      <c r="D357" s="1" t="s">
        <v>22</v>
      </c>
      <c r="E357" s="1" t="s">
        <v>39</v>
      </c>
      <c r="F357" s="1" t="s">
        <v>24</v>
      </c>
      <c r="G357" s="1" t="s">
        <v>29</v>
      </c>
      <c r="H357" s="1" t="s">
        <v>21</v>
      </c>
      <c r="M357" s="1">
        <v>11.0</v>
      </c>
      <c r="N357" s="1">
        <v>14.0</v>
      </c>
      <c r="O357" s="1">
        <v>2.0</v>
      </c>
      <c r="P357" s="1">
        <v>5.0</v>
      </c>
      <c r="Q357" s="1">
        <v>4.0</v>
      </c>
      <c r="S357" s="1" t="str">
        <f>IFERROR(__xludf.DUMMYFUNCTION("UNIQUE(D357:H357, TRUE)"),"J")</f>
        <v>J</v>
      </c>
      <c r="T357" s="1" t="str">
        <f>IFERROR(__xludf.DUMMYFUNCTION("""COMPUTED_VALUE"""),"A")</f>
        <v>A</v>
      </c>
      <c r="U357" s="1" t="str">
        <f>IFERROR(__xludf.DUMMYFUNCTION("""COMPUTED_VALUE"""),"2")</f>
        <v>2</v>
      </c>
      <c r="V357" s="1" t="str">
        <f>IFERROR(__xludf.DUMMYFUNCTION("""COMPUTED_VALUE"""),"5")</f>
        <v>5</v>
      </c>
      <c r="W357" s="1" t="str">
        <f>IFERROR(__xludf.DUMMYFUNCTION("""COMPUTED_VALUE"""),"4")</f>
        <v>4</v>
      </c>
      <c r="Y357" s="1">
        <f t="shared" si="2"/>
        <v>1</v>
      </c>
      <c r="Z357" s="1">
        <f t="shared" ref="Z357:AC357" si="357">IF($Y357&lt;&gt;"",COUNTIF($D357:$H357, "=" &amp; T357),"")</f>
        <v>1</v>
      </c>
      <c r="AA357" s="1">
        <f t="shared" si="357"/>
        <v>1</v>
      </c>
      <c r="AB357" s="1">
        <f t="shared" si="357"/>
        <v>1</v>
      </c>
      <c r="AC357" s="1">
        <f t="shared" si="357"/>
        <v>1</v>
      </c>
      <c r="AE357" s="1">
        <f>IFERROR(__xludf.DUMMYFUNCTION("IFERROR(TRANSPOSE(SORT(TRANSPOSE(FILTER(Y357:AC357, Y357:AC357&lt;&gt;0)),1, FALSE)))"),1.0)</f>
        <v>1</v>
      </c>
      <c r="AF357" s="1">
        <f>IFERROR(__xludf.DUMMYFUNCTION("""COMPUTED_VALUE"""),1.0)</f>
        <v>1</v>
      </c>
      <c r="AG357" s="1">
        <f>IFERROR(__xludf.DUMMYFUNCTION("""COMPUTED_VALUE"""),1.0)</f>
        <v>1</v>
      </c>
      <c r="AH357" s="1">
        <f>IFERROR(__xludf.DUMMYFUNCTION("""COMPUTED_VALUE"""),1.0)</f>
        <v>1</v>
      </c>
      <c r="AI357" s="1">
        <f>IFERROR(__xludf.DUMMYFUNCTION("""COMPUTED_VALUE"""),1.0)</f>
        <v>1</v>
      </c>
      <c r="AK357" s="1">
        <v>356.0</v>
      </c>
      <c r="AL357" s="1">
        <v>2.0</v>
      </c>
      <c r="AM357" s="1">
        <v>1.0</v>
      </c>
      <c r="AN357" s="1">
        <v>1.0</v>
      </c>
      <c r="AO357" s="1">
        <v>1.0</v>
      </c>
      <c r="AP357" s="1"/>
      <c r="AQ357" s="1">
        <v>11.0</v>
      </c>
      <c r="AR357" s="1">
        <v>4.0</v>
      </c>
      <c r="AS357" s="1">
        <v>8.0</v>
      </c>
      <c r="AT357" s="1">
        <v>4.0</v>
      </c>
      <c r="AU357" s="1">
        <v>12.0</v>
      </c>
      <c r="AV357" s="1" t="s">
        <v>931</v>
      </c>
      <c r="AW357" s="1">
        <v>344.0</v>
      </c>
      <c r="AY357" s="1">
        <v>122464.0</v>
      </c>
    </row>
    <row r="358" ht="15.75" customHeight="1">
      <c r="A358" s="2" t="s">
        <v>708</v>
      </c>
      <c r="B358" s="1" t="str">
        <f>IFERROR(__xludf.DUMMYFUNCTION("""COMPUTED_VALUE"""),"5Q2A3")</f>
        <v>5Q2A3</v>
      </c>
      <c r="C358" s="1">
        <f>IFERROR(__xludf.DUMMYFUNCTION("""COMPUTED_VALUE"""),913.0)</f>
        <v>913</v>
      </c>
      <c r="D358" s="1" t="s">
        <v>29</v>
      </c>
      <c r="E358" s="1" t="s">
        <v>20</v>
      </c>
      <c r="F358" s="1" t="s">
        <v>24</v>
      </c>
      <c r="G358" s="1" t="s">
        <v>39</v>
      </c>
      <c r="H358" s="1" t="s">
        <v>31</v>
      </c>
      <c r="M358" s="1">
        <v>5.0</v>
      </c>
      <c r="N358" s="1">
        <v>12.0</v>
      </c>
      <c r="O358" s="1">
        <v>2.0</v>
      </c>
      <c r="P358" s="1">
        <v>14.0</v>
      </c>
      <c r="Q358" s="1">
        <v>3.0</v>
      </c>
      <c r="S358" s="1" t="str">
        <f>IFERROR(__xludf.DUMMYFUNCTION("UNIQUE(D358:H358, TRUE)"),"5")</f>
        <v>5</v>
      </c>
      <c r="T358" s="1" t="str">
        <f>IFERROR(__xludf.DUMMYFUNCTION("""COMPUTED_VALUE"""),"Q")</f>
        <v>Q</v>
      </c>
      <c r="U358" s="1" t="str">
        <f>IFERROR(__xludf.DUMMYFUNCTION("""COMPUTED_VALUE"""),"2")</f>
        <v>2</v>
      </c>
      <c r="V358" s="1" t="str">
        <f>IFERROR(__xludf.DUMMYFUNCTION("""COMPUTED_VALUE"""),"A")</f>
        <v>A</v>
      </c>
      <c r="W358" s="1" t="str">
        <f>IFERROR(__xludf.DUMMYFUNCTION("""COMPUTED_VALUE"""),"3")</f>
        <v>3</v>
      </c>
      <c r="Y358" s="1">
        <f t="shared" si="2"/>
        <v>1</v>
      </c>
      <c r="Z358" s="1">
        <f t="shared" ref="Z358:AC358" si="358">IF($Y358&lt;&gt;"",COUNTIF($D358:$H358, "=" &amp; T358),"")</f>
        <v>1</v>
      </c>
      <c r="AA358" s="1">
        <f t="shared" si="358"/>
        <v>1</v>
      </c>
      <c r="AB358" s="1">
        <f t="shared" si="358"/>
        <v>1</v>
      </c>
      <c r="AC358" s="1">
        <f t="shared" si="358"/>
        <v>1</v>
      </c>
      <c r="AE358" s="1">
        <f>IFERROR(__xludf.DUMMYFUNCTION("IFERROR(TRANSPOSE(SORT(TRANSPOSE(FILTER(Y358:AC358, Y358:AC358&lt;&gt;0)),1, FALSE)))"),1.0)</f>
        <v>1</v>
      </c>
      <c r="AF358" s="1">
        <f>IFERROR(__xludf.DUMMYFUNCTION("""COMPUTED_VALUE"""),1.0)</f>
        <v>1</v>
      </c>
      <c r="AG358" s="1">
        <f>IFERROR(__xludf.DUMMYFUNCTION("""COMPUTED_VALUE"""),1.0)</f>
        <v>1</v>
      </c>
      <c r="AH358" s="1">
        <f>IFERROR(__xludf.DUMMYFUNCTION("""COMPUTED_VALUE"""),1.0)</f>
        <v>1</v>
      </c>
      <c r="AI358" s="1">
        <f>IFERROR(__xludf.DUMMYFUNCTION("""COMPUTED_VALUE"""),1.0)</f>
        <v>1</v>
      </c>
      <c r="AK358" s="1">
        <v>357.0</v>
      </c>
      <c r="AL358" s="1">
        <v>2.0</v>
      </c>
      <c r="AM358" s="1">
        <v>1.0</v>
      </c>
      <c r="AN358" s="1">
        <v>1.0</v>
      </c>
      <c r="AO358" s="1">
        <v>1.0</v>
      </c>
      <c r="AP358" s="1"/>
      <c r="AQ358" s="1">
        <v>11.0</v>
      </c>
      <c r="AR358" s="1">
        <v>4.0</v>
      </c>
      <c r="AS358" s="1">
        <v>11.0</v>
      </c>
      <c r="AT358" s="1">
        <v>3.0</v>
      </c>
      <c r="AU358" s="1">
        <v>10.0</v>
      </c>
      <c r="AV358" s="1" t="s">
        <v>929</v>
      </c>
      <c r="AW358" s="1">
        <v>41.0</v>
      </c>
      <c r="AY358" s="1">
        <v>14637.0</v>
      </c>
    </row>
    <row r="359" ht="15.75" customHeight="1">
      <c r="A359" s="2" t="s">
        <v>710</v>
      </c>
      <c r="B359" s="1" t="str">
        <f>IFERROR(__xludf.DUMMYFUNCTION("""COMPUTED_VALUE"""),"A8788")</f>
        <v>A8788</v>
      </c>
      <c r="C359" s="1">
        <f>IFERROR(__xludf.DUMMYFUNCTION("""COMPUTED_VALUE"""),816.0)</f>
        <v>816</v>
      </c>
      <c r="D359" s="1" t="s">
        <v>39</v>
      </c>
      <c r="E359" s="1" t="s">
        <v>30</v>
      </c>
      <c r="F359" s="1" t="s">
        <v>28</v>
      </c>
      <c r="G359" s="1" t="s">
        <v>30</v>
      </c>
      <c r="H359" s="1" t="s">
        <v>30</v>
      </c>
      <c r="M359" s="1">
        <v>14.0</v>
      </c>
      <c r="N359" s="1">
        <v>8.0</v>
      </c>
      <c r="O359" s="1">
        <v>7.0</v>
      </c>
      <c r="P359" s="1">
        <v>8.0</v>
      </c>
      <c r="Q359" s="1">
        <v>8.0</v>
      </c>
      <c r="S359" s="1" t="str">
        <f>IFERROR(__xludf.DUMMYFUNCTION("UNIQUE(D359:H359, TRUE)"),"A")</f>
        <v>A</v>
      </c>
      <c r="T359" s="1" t="str">
        <f>IFERROR(__xludf.DUMMYFUNCTION("""COMPUTED_VALUE"""),"8")</f>
        <v>8</v>
      </c>
      <c r="U359" s="1" t="str">
        <f>IFERROR(__xludf.DUMMYFUNCTION("""COMPUTED_VALUE"""),"7")</f>
        <v>7</v>
      </c>
      <c r="Y359" s="1">
        <f t="shared" si="2"/>
        <v>1</v>
      </c>
      <c r="Z359" s="1">
        <f t="shared" ref="Z359:AC359" si="359">IF($Y359&lt;&gt;"",COUNTIF($D359:$H359, "=" &amp; T359),"")</f>
        <v>3</v>
      </c>
      <c r="AA359" s="1">
        <f t="shared" si="359"/>
        <v>1</v>
      </c>
      <c r="AB359" s="1">
        <f t="shared" si="359"/>
        <v>0</v>
      </c>
      <c r="AC359" s="1">
        <f t="shared" si="359"/>
        <v>0</v>
      </c>
      <c r="AE359" s="1">
        <f>IFERROR(__xludf.DUMMYFUNCTION("IFERROR(TRANSPOSE(SORT(TRANSPOSE(FILTER(Y359:AC359, Y359:AC359&lt;&gt;0)),1, FALSE)))"),3.0)</f>
        <v>3</v>
      </c>
      <c r="AF359" s="1">
        <f>IFERROR(__xludf.DUMMYFUNCTION("""COMPUTED_VALUE"""),1.0)</f>
        <v>1</v>
      </c>
      <c r="AG359" s="1">
        <f>IFERROR(__xludf.DUMMYFUNCTION("""COMPUTED_VALUE"""),1.0)</f>
        <v>1</v>
      </c>
      <c r="AK359" s="1">
        <v>358.0</v>
      </c>
      <c r="AL359" s="1">
        <v>2.0</v>
      </c>
      <c r="AM359" s="1">
        <v>1.0</v>
      </c>
      <c r="AN359" s="1">
        <v>1.0</v>
      </c>
      <c r="AO359" s="1">
        <v>1.0</v>
      </c>
      <c r="AP359" s="1"/>
      <c r="AQ359" s="1">
        <v>11.0</v>
      </c>
      <c r="AR359" s="1">
        <v>5.0</v>
      </c>
      <c r="AS359" s="1">
        <v>6.0</v>
      </c>
      <c r="AT359" s="1">
        <v>9.0</v>
      </c>
      <c r="AU359" s="1">
        <v>6.0</v>
      </c>
      <c r="AV359" s="1" t="s">
        <v>933</v>
      </c>
      <c r="AW359" s="1">
        <v>291.0</v>
      </c>
      <c r="AY359" s="1">
        <v>104178.0</v>
      </c>
    </row>
    <row r="360" ht="15.75" customHeight="1">
      <c r="A360" s="2" t="s">
        <v>712</v>
      </c>
      <c r="B360" s="1">
        <f>IFERROR(__xludf.DUMMYFUNCTION("""COMPUTED_VALUE"""),48729.0)</f>
        <v>48729</v>
      </c>
      <c r="C360" s="1">
        <f>IFERROR(__xludf.DUMMYFUNCTION("""COMPUTED_VALUE"""),267.0)</f>
        <v>267</v>
      </c>
      <c r="D360" s="1" t="s">
        <v>21</v>
      </c>
      <c r="E360" s="1" t="s">
        <v>30</v>
      </c>
      <c r="F360" s="1" t="s">
        <v>28</v>
      </c>
      <c r="G360" s="1" t="s">
        <v>24</v>
      </c>
      <c r="H360" s="1" t="s">
        <v>23</v>
      </c>
      <c r="M360" s="1">
        <v>4.0</v>
      </c>
      <c r="N360" s="1">
        <v>8.0</v>
      </c>
      <c r="O360" s="1">
        <v>7.0</v>
      </c>
      <c r="P360" s="1">
        <v>2.0</v>
      </c>
      <c r="Q360" s="1">
        <v>9.0</v>
      </c>
      <c r="S360" s="1" t="str">
        <f>IFERROR(__xludf.DUMMYFUNCTION("UNIQUE(D360:H360, TRUE)"),"4")</f>
        <v>4</v>
      </c>
      <c r="T360" s="1" t="str">
        <f>IFERROR(__xludf.DUMMYFUNCTION("""COMPUTED_VALUE"""),"8")</f>
        <v>8</v>
      </c>
      <c r="U360" s="1" t="str">
        <f>IFERROR(__xludf.DUMMYFUNCTION("""COMPUTED_VALUE"""),"7")</f>
        <v>7</v>
      </c>
      <c r="V360" s="1" t="str">
        <f>IFERROR(__xludf.DUMMYFUNCTION("""COMPUTED_VALUE"""),"2")</f>
        <v>2</v>
      </c>
      <c r="W360" s="1" t="str">
        <f>IFERROR(__xludf.DUMMYFUNCTION("""COMPUTED_VALUE"""),"9")</f>
        <v>9</v>
      </c>
      <c r="Y360" s="1">
        <f t="shared" si="2"/>
        <v>1</v>
      </c>
      <c r="Z360" s="1">
        <f t="shared" ref="Z360:AC360" si="360">IF($Y360&lt;&gt;"",COUNTIF($D360:$H360, "=" &amp; T360),"")</f>
        <v>1</v>
      </c>
      <c r="AA360" s="1">
        <f t="shared" si="360"/>
        <v>1</v>
      </c>
      <c r="AB360" s="1">
        <f t="shared" si="360"/>
        <v>1</v>
      </c>
      <c r="AC360" s="1">
        <f t="shared" si="360"/>
        <v>1</v>
      </c>
      <c r="AE360" s="1">
        <f>IFERROR(__xludf.DUMMYFUNCTION("IFERROR(TRANSPOSE(SORT(TRANSPOSE(FILTER(Y360:AC360, Y360:AC360&lt;&gt;0)),1, FALSE)))"),1.0)</f>
        <v>1</v>
      </c>
      <c r="AF360" s="1">
        <f>IFERROR(__xludf.DUMMYFUNCTION("""COMPUTED_VALUE"""),1.0)</f>
        <v>1</v>
      </c>
      <c r="AG360" s="1">
        <f>IFERROR(__xludf.DUMMYFUNCTION("""COMPUTED_VALUE"""),1.0)</f>
        <v>1</v>
      </c>
      <c r="AH360" s="1">
        <f>IFERROR(__xludf.DUMMYFUNCTION("""COMPUTED_VALUE"""),1.0)</f>
        <v>1</v>
      </c>
      <c r="AI360" s="1">
        <f>IFERROR(__xludf.DUMMYFUNCTION("""COMPUTED_VALUE"""),1.0)</f>
        <v>1</v>
      </c>
      <c r="AK360" s="1">
        <v>359.0</v>
      </c>
      <c r="AL360" s="1">
        <v>2.0</v>
      </c>
      <c r="AM360" s="1">
        <v>1.0</v>
      </c>
      <c r="AN360" s="1">
        <v>1.0</v>
      </c>
      <c r="AO360" s="1">
        <v>1.0</v>
      </c>
      <c r="AP360" s="1"/>
      <c r="AQ360" s="1">
        <v>11.0</v>
      </c>
      <c r="AR360" s="1">
        <v>6.0</v>
      </c>
      <c r="AS360" s="1">
        <v>3.0</v>
      </c>
      <c r="AT360" s="1">
        <v>6.0</v>
      </c>
      <c r="AU360" s="1">
        <v>7.0</v>
      </c>
      <c r="AV360" s="1" t="s">
        <v>935</v>
      </c>
      <c r="AW360" s="1">
        <v>32.0</v>
      </c>
      <c r="AY360" s="1">
        <v>11488.0</v>
      </c>
    </row>
    <row r="361" ht="15.75" customHeight="1">
      <c r="A361" s="2" t="s">
        <v>714</v>
      </c>
      <c r="B361" s="1" t="str">
        <f>IFERROR(__xludf.DUMMYFUNCTION("""COMPUTED_VALUE"""),"QKQT4")</f>
        <v>QKQT4</v>
      </c>
      <c r="C361" s="1">
        <f>IFERROR(__xludf.DUMMYFUNCTION("""COMPUTED_VALUE"""),572.0)</f>
        <v>572</v>
      </c>
      <c r="D361" s="1" t="s">
        <v>20</v>
      </c>
      <c r="E361" s="1" t="s">
        <v>38</v>
      </c>
      <c r="F361" s="1" t="s">
        <v>20</v>
      </c>
      <c r="G361" s="1" t="s">
        <v>45</v>
      </c>
      <c r="H361" s="1" t="s">
        <v>21</v>
      </c>
      <c r="M361" s="1">
        <v>12.0</v>
      </c>
      <c r="N361" s="1">
        <v>13.0</v>
      </c>
      <c r="O361" s="1">
        <v>12.0</v>
      </c>
      <c r="P361" s="1">
        <v>10.0</v>
      </c>
      <c r="Q361" s="1">
        <v>4.0</v>
      </c>
      <c r="S361" s="1" t="str">
        <f>IFERROR(__xludf.DUMMYFUNCTION("UNIQUE(D361:H361, TRUE)"),"Q")</f>
        <v>Q</v>
      </c>
      <c r="T361" s="1" t="str">
        <f>IFERROR(__xludf.DUMMYFUNCTION("""COMPUTED_VALUE"""),"K")</f>
        <v>K</v>
      </c>
      <c r="U361" s="1" t="str">
        <f>IFERROR(__xludf.DUMMYFUNCTION("""COMPUTED_VALUE"""),"T")</f>
        <v>T</v>
      </c>
      <c r="V361" s="1" t="str">
        <f>IFERROR(__xludf.DUMMYFUNCTION("""COMPUTED_VALUE"""),"4")</f>
        <v>4</v>
      </c>
      <c r="Y361" s="1">
        <f t="shared" si="2"/>
        <v>2</v>
      </c>
      <c r="Z361" s="1">
        <f t="shared" ref="Z361:AC361" si="361">IF($Y361&lt;&gt;"",COUNTIF($D361:$H361, "=" &amp; T361),"")</f>
        <v>1</v>
      </c>
      <c r="AA361" s="1">
        <f t="shared" si="361"/>
        <v>1</v>
      </c>
      <c r="AB361" s="1">
        <f t="shared" si="361"/>
        <v>1</v>
      </c>
      <c r="AC361" s="1">
        <f t="shared" si="361"/>
        <v>0</v>
      </c>
      <c r="AE361" s="1">
        <f>IFERROR(__xludf.DUMMYFUNCTION("IFERROR(TRANSPOSE(SORT(TRANSPOSE(FILTER(Y361:AC361, Y361:AC361&lt;&gt;0)),1, FALSE)))"),2.0)</f>
        <v>2</v>
      </c>
      <c r="AF361" s="1">
        <f>IFERROR(__xludf.DUMMYFUNCTION("""COMPUTED_VALUE"""),1.0)</f>
        <v>1</v>
      </c>
      <c r="AG361" s="1">
        <f>IFERROR(__xludf.DUMMYFUNCTION("""COMPUTED_VALUE"""),1.0)</f>
        <v>1</v>
      </c>
      <c r="AH361" s="1">
        <f>IFERROR(__xludf.DUMMYFUNCTION("""COMPUTED_VALUE"""),1.0)</f>
        <v>1</v>
      </c>
      <c r="AK361" s="1">
        <v>360.0</v>
      </c>
      <c r="AL361" s="1">
        <v>2.0</v>
      </c>
      <c r="AM361" s="1">
        <v>1.0</v>
      </c>
      <c r="AN361" s="1">
        <v>1.0</v>
      </c>
      <c r="AO361" s="1">
        <v>1.0</v>
      </c>
      <c r="AP361" s="1"/>
      <c r="AQ361" s="1">
        <v>11.0</v>
      </c>
      <c r="AR361" s="1">
        <v>7.0</v>
      </c>
      <c r="AS361" s="1">
        <v>6.0</v>
      </c>
      <c r="AT361" s="1">
        <v>9.0</v>
      </c>
      <c r="AU361" s="1">
        <v>7.0</v>
      </c>
      <c r="AV361" s="1" t="s">
        <v>937</v>
      </c>
      <c r="AW361" s="1">
        <v>587.0</v>
      </c>
      <c r="AY361" s="1">
        <v>211320.0</v>
      </c>
    </row>
    <row r="362" ht="15.75" customHeight="1">
      <c r="A362" s="2" t="s">
        <v>716</v>
      </c>
      <c r="B362" s="1" t="str">
        <f>IFERROR(__xludf.DUMMYFUNCTION("""COMPUTED_VALUE"""),"Q4949")</f>
        <v>Q4949</v>
      </c>
      <c r="C362" s="1">
        <f>IFERROR(__xludf.DUMMYFUNCTION("""COMPUTED_VALUE"""),953.0)</f>
        <v>953</v>
      </c>
      <c r="D362" s="1" t="s">
        <v>20</v>
      </c>
      <c r="E362" s="1" t="s">
        <v>21</v>
      </c>
      <c r="F362" s="1" t="s">
        <v>23</v>
      </c>
      <c r="G362" s="1" t="s">
        <v>21</v>
      </c>
      <c r="H362" s="1" t="s">
        <v>23</v>
      </c>
      <c r="M362" s="1">
        <v>12.0</v>
      </c>
      <c r="N362" s="1">
        <v>4.0</v>
      </c>
      <c r="O362" s="1">
        <v>9.0</v>
      </c>
      <c r="P362" s="1">
        <v>4.0</v>
      </c>
      <c r="Q362" s="1">
        <v>9.0</v>
      </c>
      <c r="S362" s="1" t="str">
        <f>IFERROR(__xludf.DUMMYFUNCTION("UNIQUE(D362:H362, TRUE)"),"Q")</f>
        <v>Q</v>
      </c>
      <c r="T362" s="1" t="str">
        <f>IFERROR(__xludf.DUMMYFUNCTION("""COMPUTED_VALUE"""),"4")</f>
        <v>4</v>
      </c>
      <c r="U362" s="1" t="str">
        <f>IFERROR(__xludf.DUMMYFUNCTION("""COMPUTED_VALUE"""),"9")</f>
        <v>9</v>
      </c>
      <c r="Y362" s="1">
        <f t="shared" si="2"/>
        <v>1</v>
      </c>
      <c r="Z362" s="1">
        <f t="shared" ref="Z362:AC362" si="362">IF($Y362&lt;&gt;"",COUNTIF($D362:$H362, "=" &amp; T362),"")</f>
        <v>2</v>
      </c>
      <c r="AA362" s="1">
        <f t="shared" si="362"/>
        <v>2</v>
      </c>
      <c r="AB362" s="1">
        <f t="shared" si="362"/>
        <v>0</v>
      </c>
      <c r="AC362" s="1">
        <f t="shared" si="362"/>
        <v>0</v>
      </c>
      <c r="AE362" s="1">
        <f>IFERROR(__xludf.DUMMYFUNCTION("IFERROR(TRANSPOSE(SORT(TRANSPOSE(FILTER(Y362:AC362, Y362:AC362&lt;&gt;0)),1, FALSE)))"),2.0)</f>
        <v>2</v>
      </c>
      <c r="AF362" s="1">
        <f>IFERROR(__xludf.DUMMYFUNCTION("""COMPUTED_VALUE"""),2.0)</f>
        <v>2</v>
      </c>
      <c r="AG362" s="1">
        <f>IFERROR(__xludf.DUMMYFUNCTION("""COMPUTED_VALUE"""),1.0)</f>
        <v>1</v>
      </c>
      <c r="AK362" s="1">
        <v>361.0</v>
      </c>
      <c r="AL362" s="1">
        <v>2.0</v>
      </c>
      <c r="AM362" s="1">
        <v>1.0</v>
      </c>
      <c r="AN362" s="1">
        <v>1.0</v>
      </c>
      <c r="AO362" s="1">
        <v>1.0</v>
      </c>
      <c r="AP362" s="1"/>
      <c r="AQ362" s="1">
        <v>11.0</v>
      </c>
      <c r="AR362" s="1">
        <v>7.0</v>
      </c>
      <c r="AS362" s="1">
        <v>14.0</v>
      </c>
      <c r="AT362" s="1">
        <v>5.0</v>
      </c>
      <c r="AU362" s="1">
        <v>5.0</v>
      </c>
      <c r="AV362" s="1" t="s">
        <v>939</v>
      </c>
      <c r="AW362" s="1">
        <v>88.0</v>
      </c>
      <c r="AY362" s="1">
        <v>31768.0</v>
      </c>
    </row>
    <row r="363" ht="15.75" customHeight="1">
      <c r="A363" s="2" t="s">
        <v>718</v>
      </c>
      <c r="B363" s="1" t="str">
        <f>IFERROR(__xludf.DUMMYFUNCTION("""COMPUTED_VALUE"""),"43KK3")</f>
        <v>43KK3</v>
      </c>
      <c r="C363" s="1">
        <f>IFERROR(__xludf.DUMMYFUNCTION("""COMPUTED_VALUE"""),125.0)</f>
        <v>125</v>
      </c>
      <c r="D363" s="1" t="s">
        <v>21</v>
      </c>
      <c r="E363" s="1" t="s">
        <v>31</v>
      </c>
      <c r="F363" s="1" t="s">
        <v>38</v>
      </c>
      <c r="G363" s="1" t="s">
        <v>38</v>
      </c>
      <c r="H363" s="1" t="s">
        <v>31</v>
      </c>
      <c r="M363" s="1">
        <v>4.0</v>
      </c>
      <c r="N363" s="1">
        <v>3.0</v>
      </c>
      <c r="O363" s="1">
        <v>13.0</v>
      </c>
      <c r="P363" s="1">
        <v>13.0</v>
      </c>
      <c r="Q363" s="1">
        <v>3.0</v>
      </c>
      <c r="S363" s="1" t="str">
        <f>IFERROR(__xludf.DUMMYFUNCTION("UNIQUE(D363:H363, TRUE)"),"4")</f>
        <v>4</v>
      </c>
      <c r="T363" s="1" t="str">
        <f>IFERROR(__xludf.DUMMYFUNCTION("""COMPUTED_VALUE"""),"3")</f>
        <v>3</v>
      </c>
      <c r="U363" s="1" t="str">
        <f>IFERROR(__xludf.DUMMYFUNCTION("""COMPUTED_VALUE"""),"K")</f>
        <v>K</v>
      </c>
      <c r="Y363" s="1">
        <f t="shared" si="2"/>
        <v>1</v>
      </c>
      <c r="Z363" s="1">
        <f t="shared" ref="Z363:AC363" si="363">IF($Y363&lt;&gt;"",COUNTIF($D363:$H363, "=" &amp; T363),"")</f>
        <v>2</v>
      </c>
      <c r="AA363" s="1">
        <f t="shared" si="363"/>
        <v>2</v>
      </c>
      <c r="AB363" s="1">
        <f t="shared" si="363"/>
        <v>0</v>
      </c>
      <c r="AC363" s="1">
        <f t="shared" si="363"/>
        <v>0</v>
      </c>
      <c r="AE363" s="1">
        <f>IFERROR(__xludf.DUMMYFUNCTION("IFERROR(TRANSPOSE(SORT(TRANSPOSE(FILTER(Y363:AC363, Y363:AC363&lt;&gt;0)),1, FALSE)))"),2.0)</f>
        <v>2</v>
      </c>
      <c r="AF363" s="1">
        <f>IFERROR(__xludf.DUMMYFUNCTION("""COMPUTED_VALUE"""),2.0)</f>
        <v>2</v>
      </c>
      <c r="AG363" s="1">
        <f>IFERROR(__xludf.DUMMYFUNCTION("""COMPUTED_VALUE"""),1.0)</f>
        <v>1</v>
      </c>
      <c r="AK363" s="1">
        <v>362.0</v>
      </c>
      <c r="AL363" s="1">
        <v>2.0</v>
      </c>
      <c r="AM363" s="1">
        <v>1.0</v>
      </c>
      <c r="AN363" s="1">
        <v>1.0</v>
      </c>
      <c r="AO363" s="1">
        <v>1.0</v>
      </c>
      <c r="AP363" s="1"/>
      <c r="AQ363" s="1">
        <v>11.0</v>
      </c>
      <c r="AR363" s="1">
        <v>8.0</v>
      </c>
      <c r="AS363" s="1">
        <v>11.0</v>
      </c>
      <c r="AT363" s="1">
        <v>5.0</v>
      </c>
      <c r="AU363" s="1">
        <v>13.0</v>
      </c>
      <c r="AV363" s="1" t="s">
        <v>941</v>
      </c>
      <c r="AW363" s="1">
        <v>399.0</v>
      </c>
      <c r="AY363" s="1">
        <v>144438.0</v>
      </c>
    </row>
    <row r="364" ht="15.75" customHeight="1">
      <c r="A364" s="2" t="s">
        <v>720</v>
      </c>
      <c r="B364" s="1">
        <f>IFERROR(__xludf.DUMMYFUNCTION("""COMPUTED_VALUE"""),83676.0)</f>
        <v>83676</v>
      </c>
      <c r="C364" s="1">
        <f>IFERROR(__xludf.DUMMYFUNCTION("""COMPUTED_VALUE"""),2.0)</f>
        <v>2</v>
      </c>
      <c r="D364" s="1" t="s">
        <v>30</v>
      </c>
      <c r="E364" s="1" t="s">
        <v>31</v>
      </c>
      <c r="F364" s="1" t="s">
        <v>40</v>
      </c>
      <c r="G364" s="1" t="s">
        <v>28</v>
      </c>
      <c r="H364" s="1" t="s">
        <v>40</v>
      </c>
      <c r="M364" s="1">
        <v>8.0</v>
      </c>
      <c r="N364" s="1">
        <v>3.0</v>
      </c>
      <c r="O364" s="1">
        <v>6.0</v>
      </c>
      <c r="P364" s="1">
        <v>7.0</v>
      </c>
      <c r="Q364" s="1">
        <v>6.0</v>
      </c>
      <c r="S364" s="1" t="str">
        <f>IFERROR(__xludf.DUMMYFUNCTION("UNIQUE(D364:H364, TRUE)"),"8")</f>
        <v>8</v>
      </c>
      <c r="T364" s="1" t="str">
        <f>IFERROR(__xludf.DUMMYFUNCTION("""COMPUTED_VALUE"""),"3")</f>
        <v>3</v>
      </c>
      <c r="U364" s="1" t="str">
        <f>IFERROR(__xludf.DUMMYFUNCTION("""COMPUTED_VALUE"""),"6")</f>
        <v>6</v>
      </c>
      <c r="V364" s="1" t="str">
        <f>IFERROR(__xludf.DUMMYFUNCTION("""COMPUTED_VALUE"""),"7")</f>
        <v>7</v>
      </c>
      <c r="Y364" s="1">
        <f t="shared" si="2"/>
        <v>1</v>
      </c>
      <c r="Z364" s="1">
        <f t="shared" ref="Z364:AC364" si="364">IF($Y364&lt;&gt;"",COUNTIF($D364:$H364, "=" &amp; T364),"")</f>
        <v>1</v>
      </c>
      <c r="AA364" s="1">
        <f t="shared" si="364"/>
        <v>2</v>
      </c>
      <c r="AB364" s="1">
        <f t="shared" si="364"/>
        <v>1</v>
      </c>
      <c r="AC364" s="1">
        <f t="shared" si="364"/>
        <v>0</v>
      </c>
      <c r="AE364" s="1">
        <f>IFERROR(__xludf.DUMMYFUNCTION("IFERROR(TRANSPOSE(SORT(TRANSPOSE(FILTER(Y364:AC364, Y364:AC364&lt;&gt;0)),1, FALSE)))"),2.0)</f>
        <v>2</v>
      </c>
      <c r="AF364" s="1">
        <f>IFERROR(__xludf.DUMMYFUNCTION("""COMPUTED_VALUE"""),1.0)</f>
        <v>1</v>
      </c>
      <c r="AG364" s="1">
        <f>IFERROR(__xludf.DUMMYFUNCTION("""COMPUTED_VALUE"""),1.0)</f>
        <v>1</v>
      </c>
      <c r="AH364" s="1">
        <f>IFERROR(__xludf.DUMMYFUNCTION("""COMPUTED_VALUE"""),1.0)</f>
        <v>1</v>
      </c>
      <c r="AK364" s="1">
        <v>363.0</v>
      </c>
      <c r="AL364" s="1">
        <v>2.0</v>
      </c>
      <c r="AM364" s="1">
        <v>1.0</v>
      </c>
      <c r="AN364" s="1">
        <v>1.0</v>
      </c>
      <c r="AO364" s="1">
        <v>1.0</v>
      </c>
      <c r="AP364" s="1"/>
      <c r="AQ364" s="1">
        <v>11.0</v>
      </c>
      <c r="AR364" s="1">
        <v>9.0</v>
      </c>
      <c r="AS364" s="1">
        <v>2.0</v>
      </c>
      <c r="AT364" s="1">
        <v>2.0</v>
      </c>
      <c r="AU364" s="1">
        <v>14.0</v>
      </c>
      <c r="AV364" s="1" t="s">
        <v>943</v>
      </c>
      <c r="AW364" s="1">
        <v>440.0</v>
      </c>
      <c r="AY364" s="1">
        <v>159720.0</v>
      </c>
    </row>
    <row r="365" ht="15.75" customHeight="1">
      <c r="A365" s="2" t="s">
        <v>722</v>
      </c>
      <c r="B365" s="1" t="str">
        <f>IFERROR(__xludf.DUMMYFUNCTION("""COMPUTED_VALUE"""),"J9959")</f>
        <v>J9959</v>
      </c>
      <c r="C365" s="1">
        <f>IFERROR(__xludf.DUMMYFUNCTION("""COMPUTED_VALUE"""),76.0)</f>
        <v>76</v>
      </c>
      <c r="D365" s="1" t="s">
        <v>22</v>
      </c>
      <c r="E365" s="1" t="s">
        <v>23</v>
      </c>
      <c r="F365" s="1" t="s">
        <v>23</v>
      </c>
      <c r="G365" s="1" t="s">
        <v>29</v>
      </c>
      <c r="H365" s="1" t="s">
        <v>23</v>
      </c>
      <c r="M365" s="1">
        <v>11.0</v>
      </c>
      <c r="N365" s="1">
        <v>9.0</v>
      </c>
      <c r="O365" s="1">
        <v>9.0</v>
      </c>
      <c r="P365" s="1">
        <v>5.0</v>
      </c>
      <c r="Q365" s="1">
        <v>9.0</v>
      </c>
      <c r="S365" s="1" t="str">
        <f>IFERROR(__xludf.DUMMYFUNCTION("UNIQUE(D365:H365, TRUE)"),"J")</f>
        <v>J</v>
      </c>
      <c r="T365" s="1" t="str">
        <f>IFERROR(__xludf.DUMMYFUNCTION("""COMPUTED_VALUE"""),"9")</f>
        <v>9</v>
      </c>
      <c r="U365" s="1" t="str">
        <f>IFERROR(__xludf.DUMMYFUNCTION("""COMPUTED_VALUE"""),"5")</f>
        <v>5</v>
      </c>
      <c r="Y365" s="1">
        <f t="shared" si="2"/>
        <v>1</v>
      </c>
      <c r="Z365" s="1">
        <f t="shared" ref="Z365:AC365" si="365">IF($Y365&lt;&gt;"",COUNTIF($D365:$H365, "=" &amp; T365),"")</f>
        <v>3</v>
      </c>
      <c r="AA365" s="1">
        <f t="shared" si="365"/>
        <v>1</v>
      </c>
      <c r="AB365" s="1">
        <f t="shared" si="365"/>
        <v>0</v>
      </c>
      <c r="AC365" s="1">
        <f t="shared" si="365"/>
        <v>0</v>
      </c>
      <c r="AE365" s="1">
        <f>IFERROR(__xludf.DUMMYFUNCTION("IFERROR(TRANSPOSE(SORT(TRANSPOSE(FILTER(Y365:AC365, Y365:AC365&lt;&gt;0)),1, FALSE)))"),3.0)</f>
        <v>3</v>
      </c>
      <c r="AF365" s="1">
        <f>IFERROR(__xludf.DUMMYFUNCTION("""COMPUTED_VALUE"""),1.0)</f>
        <v>1</v>
      </c>
      <c r="AG365" s="1">
        <f>IFERROR(__xludf.DUMMYFUNCTION("""COMPUTED_VALUE"""),1.0)</f>
        <v>1</v>
      </c>
      <c r="AK365" s="1">
        <v>364.0</v>
      </c>
      <c r="AL365" s="1">
        <v>2.0</v>
      </c>
      <c r="AM365" s="1">
        <v>1.0</v>
      </c>
      <c r="AN365" s="1">
        <v>1.0</v>
      </c>
      <c r="AO365" s="1">
        <v>1.0</v>
      </c>
      <c r="AP365" s="1"/>
      <c r="AQ365" s="1">
        <v>11.0</v>
      </c>
      <c r="AR365" s="1">
        <v>9.0</v>
      </c>
      <c r="AS365" s="1">
        <v>8.0</v>
      </c>
      <c r="AT365" s="1">
        <v>13.0</v>
      </c>
      <c r="AU365" s="1">
        <v>13.0</v>
      </c>
      <c r="AV365" s="1" t="s">
        <v>945</v>
      </c>
      <c r="AW365" s="1">
        <v>618.0</v>
      </c>
      <c r="AY365" s="1">
        <v>224952.0</v>
      </c>
    </row>
    <row r="366" ht="15.75" customHeight="1">
      <c r="A366" s="2" t="s">
        <v>723</v>
      </c>
      <c r="B366" s="1" t="str">
        <f>IFERROR(__xludf.DUMMYFUNCTION("""COMPUTED_VALUE"""),"TJTT3")</f>
        <v>TJTT3</v>
      </c>
      <c r="C366" s="1">
        <f>IFERROR(__xludf.DUMMYFUNCTION("""COMPUTED_VALUE"""),38.0)</f>
        <v>38</v>
      </c>
      <c r="D366" s="1" t="s">
        <v>45</v>
      </c>
      <c r="E366" s="1" t="s">
        <v>22</v>
      </c>
      <c r="F366" s="1" t="s">
        <v>45</v>
      </c>
      <c r="G366" s="1" t="s">
        <v>45</v>
      </c>
      <c r="H366" s="1" t="s">
        <v>31</v>
      </c>
      <c r="M366" s="1">
        <v>10.0</v>
      </c>
      <c r="N366" s="1">
        <v>11.0</v>
      </c>
      <c r="O366" s="1">
        <v>10.0</v>
      </c>
      <c r="P366" s="1">
        <v>10.0</v>
      </c>
      <c r="Q366" s="1">
        <v>3.0</v>
      </c>
      <c r="S366" s="1" t="str">
        <f>IFERROR(__xludf.DUMMYFUNCTION("UNIQUE(D366:H366, TRUE)"),"T")</f>
        <v>T</v>
      </c>
      <c r="T366" s="1" t="str">
        <f>IFERROR(__xludf.DUMMYFUNCTION("""COMPUTED_VALUE"""),"J")</f>
        <v>J</v>
      </c>
      <c r="U366" s="1" t="str">
        <f>IFERROR(__xludf.DUMMYFUNCTION("""COMPUTED_VALUE"""),"3")</f>
        <v>3</v>
      </c>
      <c r="Y366" s="1">
        <f t="shared" si="2"/>
        <v>3</v>
      </c>
      <c r="Z366" s="1">
        <f t="shared" ref="Z366:AC366" si="366">IF($Y366&lt;&gt;"",COUNTIF($D366:$H366, "=" &amp; T366),"")</f>
        <v>1</v>
      </c>
      <c r="AA366" s="1">
        <f t="shared" si="366"/>
        <v>1</v>
      </c>
      <c r="AB366" s="1">
        <f t="shared" si="366"/>
        <v>0</v>
      </c>
      <c r="AC366" s="1">
        <f t="shared" si="366"/>
        <v>0</v>
      </c>
      <c r="AE366" s="1">
        <f>IFERROR(__xludf.DUMMYFUNCTION("IFERROR(TRANSPOSE(SORT(TRANSPOSE(FILTER(Y366:AC366, Y366:AC366&lt;&gt;0)),1, FALSE)))"),3.0)</f>
        <v>3</v>
      </c>
      <c r="AF366" s="1">
        <f>IFERROR(__xludf.DUMMYFUNCTION("""COMPUTED_VALUE"""),1.0)</f>
        <v>1</v>
      </c>
      <c r="AG366" s="1">
        <f>IFERROR(__xludf.DUMMYFUNCTION("""COMPUTED_VALUE"""),1.0)</f>
        <v>1</v>
      </c>
      <c r="AK366" s="1">
        <v>365.0</v>
      </c>
      <c r="AL366" s="1">
        <v>2.0</v>
      </c>
      <c r="AM366" s="1">
        <v>1.0</v>
      </c>
      <c r="AN366" s="1">
        <v>1.0</v>
      </c>
      <c r="AO366" s="1">
        <v>1.0</v>
      </c>
      <c r="AP366" s="1"/>
      <c r="AQ366" s="1">
        <v>11.0</v>
      </c>
      <c r="AR366" s="1">
        <v>9.0</v>
      </c>
      <c r="AS366" s="1">
        <v>10.0</v>
      </c>
      <c r="AT366" s="1">
        <v>3.0</v>
      </c>
      <c r="AU366" s="1">
        <v>10.0</v>
      </c>
      <c r="AV366" s="1" t="s">
        <v>947</v>
      </c>
      <c r="AW366" s="1">
        <v>875.0</v>
      </c>
      <c r="AY366" s="1">
        <v>319375.0</v>
      </c>
    </row>
    <row r="367" ht="15.75" customHeight="1">
      <c r="A367" s="2" t="s">
        <v>724</v>
      </c>
      <c r="B367" s="1" t="str">
        <f>IFERROR(__xludf.DUMMYFUNCTION("""COMPUTED_VALUE"""),"472T5")</f>
        <v>472T5</v>
      </c>
      <c r="C367" s="1">
        <f>IFERROR(__xludf.DUMMYFUNCTION("""COMPUTED_VALUE"""),948.0)</f>
        <v>948</v>
      </c>
      <c r="D367" s="1" t="s">
        <v>21</v>
      </c>
      <c r="E367" s="1" t="s">
        <v>28</v>
      </c>
      <c r="F367" s="1" t="s">
        <v>24</v>
      </c>
      <c r="G367" s="1" t="s">
        <v>45</v>
      </c>
      <c r="H367" s="1" t="s">
        <v>29</v>
      </c>
      <c r="M367" s="1">
        <v>4.0</v>
      </c>
      <c r="N367" s="1">
        <v>7.0</v>
      </c>
      <c r="O367" s="1">
        <v>2.0</v>
      </c>
      <c r="P367" s="1">
        <v>10.0</v>
      </c>
      <c r="Q367" s="1">
        <v>5.0</v>
      </c>
      <c r="S367" s="1" t="str">
        <f>IFERROR(__xludf.DUMMYFUNCTION("UNIQUE(D367:H367, TRUE)"),"4")</f>
        <v>4</v>
      </c>
      <c r="T367" s="1" t="str">
        <f>IFERROR(__xludf.DUMMYFUNCTION("""COMPUTED_VALUE"""),"7")</f>
        <v>7</v>
      </c>
      <c r="U367" s="1" t="str">
        <f>IFERROR(__xludf.DUMMYFUNCTION("""COMPUTED_VALUE"""),"2")</f>
        <v>2</v>
      </c>
      <c r="V367" s="1" t="str">
        <f>IFERROR(__xludf.DUMMYFUNCTION("""COMPUTED_VALUE"""),"T")</f>
        <v>T</v>
      </c>
      <c r="W367" s="1" t="str">
        <f>IFERROR(__xludf.DUMMYFUNCTION("""COMPUTED_VALUE"""),"5")</f>
        <v>5</v>
      </c>
      <c r="Y367" s="1">
        <f t="shared" si="2"/>
        <v>1</v>
      </c>
      <c r="Z367" s="1">
        <f t="shared" ref="Z367:AC367" si="367">IF($Y367&lt;&gt;"",COUNTIF($D367:$H367, "=" &amp; T367),"")</f>
        <v>1</v>
      </c>
      <c r="AA367" s="1">
        <f t="shared" si="367"/>
        <v>1</v>
      </c>
      <c r="AB367" s="1">
        <f t="shared" si="367"/>
        <v>1</v>
      </c>
      <c r="AC367" s="1">
        <f t="shared" si="367"/>
        <v>1</v>
      </c>
      <c r="AE367" s="1">
        <f>IFERROR(__xludf.DUMMYFUNCTION("IFERROR(TRANSPOSE(SORT(TRANSPOSE(FILTER(Y367:AC367, Y367:AC367&lt;&gt;0)),1, FALSE)))"),1.0)</f>
        <v>1</v>
      </c>
      <c r="AF367" s="1">
        <f>IFERROR(__xludf.DUMMYFUNCTION("""COMPUTED_VALUE"""),1.0)</f>
        <v>1</v>
      </c>
      <c r="AG367" s="1">
        <f>IFERROR(__xludf.DUMMYFUNCTION("""COMPUTED_VALUE"""),1.0)</f>
        <v>1</v>
      </c>
      <c r="AH367" s="1">
        <f>IFERROR(__xludf.DUMMYFUNCTION("""COMPUTED_VALUE"""),1.0)</f>
        <v>1</v>
      </c>
      <c r="AI367" s="1">
        <f>IFERROR(__xludf.DUMMYFUNCTION("""COMPUTED_VALUE"""),1.0)</f>
        <v>1</v>
      </c>
      <c r="AK367" s="1">
        <v>366.0</v>
      </c>
      <c r="AL367" s="1">
        <v>2.0</v>
      </c>
      <c r="AM367" s="1">
        <v>1.0</v>
      </c>
      <c r="AN367" s="1">
        <v>1.0</v>
      </c>
      <c r="AO367" s="1">
        <v>1.0</v>
      </c>
      <c r="AP367" s="1"/>
      <c r="AQ367" s="1">
        <v>11.0</v>
      </c>
      <c r="AR367" s="1">
        <v>10.0</v>
      </c>
      <c r="AS367" s="1">
        <v>5.0</v>
      </c>
      <c r="AT367" s="1">
        <v>14.0</v>
      </c>
      <c r="AU367" s="1">
        <v>5.0</v>
      </c>
      <c r="AV367" s="1" t="s">
        <v>949</v>
      </c>
      <c r="AW367" s="1">
        <v>143.0</v>
      </c>
      <c r="AY367" s="1">
        <v>52338.0</v>
      </c>
    </row>
    <row r="368" ht="15.75" customHeight="1">
      <c r="A368" s="2" t="s">
        <v>726</v>
      </c>
      <c r="B368" s="1" t="str">
        <f>IFERROR(__xludf.DUMMYFUNCTION("""COMPUTED_VALUE"""),"5T679")</f>
        <v>5T679</v>
      </c>
      <c r="C368" s="1">
        <f>IFERROR(__xludf.DUMMYFUNCTION("""COMPUTED_VALUE"""),511.0)</f>
        <v>511</v>
      </c>
      <c r="D368" s="1" t="s">
        <v>29</v>
      </c>
      <c r="E368" s="1" t="s">
        <v>45</v>
      </c>
      <c r="F368" s="1" t="s">
        <v>40</v>
      </c>
      <c r="G368" s="1" t="s">
        <v>28</v>
      </c>
      <c r="H368" s="1" t="s">
        <v>23</v>
      </c>
      <c r="M368" s="1">
        <v>5.0</v>
      </c>
      <c r="N368" s="1">
        <v>10.0</v>
      </c>
      <c r="O368" s="1">
        <v>6.0</v>
      </c>
      <c r="P368" s="1">
        <v>7.0</v>
      </c>
      <c r="Q368" s="1">
        <v>9.0</v>
      </c>
      <c r="S368" s="1" t="str">
        <f>IFERROR(__xludf.DUMMYFUNCTION("UNIQUE(D368:H368, TRUE)"),"5")</f>
        <v>5</v>
      </c>
      <c r="T368" s="1" t="str">
        <f>IFERROR(__xludf.DUMMYFUNCTION("""COMPUTED_VALUE"""),"T")</f>
        <v>T</v>
      </c>
      <c r="U368" s="1" t="str">
        <f>IFERROR(__xludf.DUMMYFUNCTION("""COMPUTED_VALUE"""),"6")</f>
        <v>6</v>
      </c>
      <c r="V368" s="1" t="str">
        <f>IFERROR(__xludf.DUMMYFUNCTION("""COMPUTED_VALUE"""),"7")</f>
        <v>7</v>
      </c>
      <c r="W368" s="1" t="str">
        <f>IFERROR(__xludf.DUMMYFUNCTION("""COMPUTED_VALUE"""),"9")</f>
        <v>9</v>
      </c>
      <c r="Y368" s="1">
        <f t="shared" si="2"/>
        <v>1</v>
      </c>
      <c r="Z368" s="1">
        <f t="shared" ref="Z368:AC368" si="368">IF($Y368&lt;&gt;"",COUNTIF($D368:$H368, "=" &amp; T368),"")</f>
        <v>1</v>
      </c>
      <c r="AA368" s="1">
        <f t="shared" si="368"/>
        <v>1</v>
      </c>
      <c r="AB368" s="1">
        <f t="shared" si="368"/>
        <v>1</v>
      </c>
      <c r="AC368" s="1">
        <f t="shared" si="368"/>
        <v>1</v>
      </c>
      <c r="AE368" s="1">
        <f>IFERROR(__xludf.DUMMYFUNCTION("IFERROR(TRANSPOSE(SORT(TRANSPOSE(FILTER(Y368:AC368, Y368:AC368&lt;&gt;0)),1, FALSE)))"),1.0)</f>
        <v>1</v>
      </c>
      <c r="AF368" s="1">
        <f>IFERROR(__xludf.DUMMYFUNCTION("""COMPUTED_VALUE"""),1.0)</f>
        <v>1</v>
      </c>
      <c r="AG368" s="1">
        <f>IFERROR(__xludf.DUMMYFUNCTION("""COMPUTED_VALUE"""),1.0)</f>
        <v>1</v>
      </c>
      <c r="AH368" s="1">
        <f>IFERROR(__xludf.DUMMYFUNCTION("""COMPUTED_VALUE"""),1.0)</f>
        <v>1</v>
      </c>
      <c r="AI368" s="1">
        <f>IFERROR(__xludf.DUMMYFUNCTION("""COMPUTED_VALUE"""),1.0)</f>
        <v>1</v>
      </c>
      <c r="AK368" s="1">
        <v>367.0</v>
      </c>
      <c r="AL368" s="1">
        <v>2.0</v>
      </c>
      <c r="AM368" s="1">
        <v>1.0</v>
      </c>
      <c r="AN368" s="1">
        <v>1.0</v>
      </c>
      <c r="AO368" s="1">
        <v>1.0</v>
      </c>
      <c r="AP368" s="1"/>
      <c r="AQ368" s="1">
        <v>11.0</v>
      </c>
      <c r="AR368" s="1">
        <v>10.0</v>
      </c>
      <c r="AS368" s="1">
        <v>12.0</v>
      </c>
      <c r="AT368" s="1">
        <v>13.0</v>
      </c>
      <c r="AU368" s="1">
        <v>10.0</v>
      </c>
      <c r="AV368" s="1" t="s">
        <v>951</v>
      </c>
      <c r="AW368" s="1">
        <v>209.0</v>
      </c>
      <c r="AY368" s="1">
        <v>76703.0</v>
      </c>
    </row>
    <row r="369" ht="15.75" customHeight="1">
      <c r="A369" s="2" t="s">
        <v>727</v>
      </c>
      <c r="B369" s="1" t="str">
        <f>IFERROR(__xludf.DUMMYFUNCTION("""COMPUTED_VALUE"""),"JJ52A")</f>
        <v>JJ52A</v>
      </c>
      <c r="C369" s="1">
        <f>IFERROR(__xludf.DUMMYFUNCTION("""COMPUTED_VALUE"""),293.0)</f>
        <v>293</v>
      </c>
      <c r="D369" s="1" t="s">
        <v>22</v>
      </c>
      <c r="E369" s="1" t="s">
        <v>22</v>
      </c>
      <c r="F369" s="1" t="s">
        <v>29</v>
      </c>
      <c r="G369" s="1" t="s">
        <v>24</v>
      </c>
      <c r="H369" s="1" t="s">
        <v>39</v>
      </c>
      <c r="M369" s="1">
        <v>11.0</v>
      </c>
      <c r="N369" s="1">
        <v>11.0</v>
      </c>
      <c r="O369" s="1">
        <v>5.0</v>
      </c>
      <c r="P369" s="1">
        <v>2.0</v>
      </c>
      <c r="Q369" s="1">
        <v>14.0</v>
      </c>
      <c r="S369" s="1" t="str">
        <f>IFERROR(__xludf.DUMMYFUNCTION("UNIQUE(D369:H369, TRUE)"),"J")</f>
        <v>J</v>
      </c>
      <c r="T369" s="1" t="str">
        <f>IFERROR(__xludf.DUMMYFUNCTION("""COMPUTED_VALUE"""),"5")</f>
        <v>5</v>
      </c>
      <c r="U369" s="1" t="str">
        <f>IFERROR(__xludf.DUMMYFUNCTION("""COMPUTED_VALUE"""),"2")</f>
        <v>2</v>
      </c>
      <c r="V369" s="1" t="str">
        <f>IFERROR(__xludf.DUMMYFUNCTION("""COMPUTED_VALUE"""),"A")</f>
        <v>A</v>
      </c>
      <c r="Y369" s="1">
        <f t="shared" si="2"/>
        <v>2</v>
      </c>
      <c r="Z369" s="1">
        <f t="shared" ref="Z369:AC369" si="369">IF($Y369&lt;&gt;"",COUNTIF($D369:$H369, "=" &amp; T369),"")</f>
        <v>1</v>
      </c>
      <c r="AA369" s="1">
        <f t="shared" si="369"/>
        <v>1</v>
      </c>
      <c r="AB369" s="1">
        <f t="shared" si="369"/>
        <v>1</v>
      </c>
      <c r="AC369" s="1">
        <f t="shared" si="369"/>
        <v>0</v>
      </c>
      <c r="AE369" s="1">
        <f>IFERROR(__xludf.DUMMYFUNCTION("IFERROR(TRANSPOSE(SORT(TRANSPOSE(FILTER(Y369:AC369, Y369:AC369&lt;&gt;0)),1, FALSE)))"),2.0)</f>
        <v>2</v>
      </c>
      <c r="AF369" s="1">
        <f>IFERROR(__xludf.DUMMYFUNCTION("""COMPUTED_VALUE"""),1.0)</f>
        <v>1</v>
      </c>
      <c r="AG369" s="1">
        <f>IFERROR(__xludf.DUMMYFUNCTION("""COMPUTED_VALUE"""),1.0)</f>
        <v>1</v>
      </c>
      <c r="AH369" s="1">
        <f>IFERROR(__xludf.DUMMYFUNCTION("""COMPUTED_VALUE"""),1.0)</f>
        <v>1</v>
      </c>
      <c r="AK369" s="1">
        <v>368.0</v>
      </c>
      <c r="AL369" s="1">
        <v>2.0</v>
      </c>
      <c r="AM369" s="1">
        <v>1.0</v>
      </c>
      <c r="AN369" s="1">
        <v>1.0</v>
      </c>
      <c r="AO369" s="1">
        <v>1.0</v>
      </c>
      <c r="AP369" s="1"/>
      <c r="AQ369" s="1">
        <v>11.0</v>
      </c>
      <c r="AR369" s="1">
        <v>11.0</v>
      </c>
      <c r="AS369" s="1">
        <v>2.0</v>
      </c>
      <c r="AT369" s="1">
        <v>9.0</v>
      </c>
      <c r="AU369" s="1">
        <v>3.0</v>
      </c>
      <c r="AV369" s="1" t="s">
        <v>919</v>
      </c>
      <c r="AW369" s="1">
        <v>449.0</v>
      </c>
      <c r="AY369" s="1">
        <v>165232.0</v>
      </c>
    </row>
    <row r="370" ht="15.75" customHeight="1">
      <c r="A370" s="2" t="s">
        <v>728</v>
      </c>
      <c r="B370" s="1" t="str">
        <f>IFERROR(__xludf.DUMMYFUNCTION("""COMPUTED_VALUE"""),"7TT99")</f>
        <v>7TT99</v>
      </c>
      <c r="C370" s="1">
        <f>IFERROR(__xludf.DUMMYFUNCTION("""COMPUTED_VALUE"""),649.0)</f>
        <v>649</v>
      </c>
      <c r="D370" s="1" t="s">
        <v>28</v>
      </c>
      <c r="E370" s="1" t="s">
        <v>45</v>
      </c>
      <c r="F370" s="1" t="s">
        <v>45</v>
      </c>
      <c r="G370" s="1" t="s">
        <v>23</v>
      </c>
      <c r="H370" s="1" t="s">
        <v>23</v>
      </c>
      <c r="M370" s="1">
        <v>7.0</v>
      </c>
      <c r="N370" s="1">
        <v>10.0</v>
      </c>
      <c r="O370" s="1">
        <v>10.0</v>
      </c>
      <c r="P370" s="1">
        <v>9.0</v>
      </c>
      <c r="Q370" s="1">
        <v>9.0</v>
      </c>
      <c r="S370" s="1" t="str">
        <f>IFERROR(__xludf.DUMMYFUNCTION("UNIQUE(D370:H370, TRUE)"),"7")</f>
        <v>7</v>
      </c>
      <c r="T370" s="1" t="str">
        <f>IFERROR(__xludf.DUMMYFUNCTION("""COMPUTED_VALUE"""),"T")</f>
        <v>T</v>
      </c>
      <c r="U370" s="1" t="str">
        <f>IFERROR(__xludf.DUMMYFUNCTION("""COMPUTED_VALUE"""),"9")</f>
        <v>9</v>
      </c>
      <c r="Y370" s="1">
        <f t="shared" si="2"/>
        <v>1</v>
      </c>
      <c r="Z370" s="1">
        <f t="shared" ref="Z370:AC370" si="370">IF($Y370&lt;&gt;"",COUNTIF($D370:$H370, "=" &amp; T370),"")</f>
        <v>2</v>
      </c>
      <c r="AA370" s="1">
        <f t="shared" si="370"/>
        <v>2</v>
      </c>
      <c r="AB370" s="1">
        <f t="shared" si="370"/>
        <v>0</v>
      </c>
      <c r="AC370" s="1">
        <f t="shared" si="370"/>
        <v>0</v>
      </c>
      <c r="AE370" s="1">
        <f>IFERROR(__xludf.DUMMYFUNCTION("IFERROR(TRANSPOSE(SORT(TRANSPOSE(FILTER(Y370:AC370, Y370:AC370&lt;&gt;0)),1, FALSE)))"),2.0)</f>
        <v>2</v>
      </c>
      <c r="AF370" s="1">
        <f>IFERROR(__xludf.DUMMYFUNCTION("""COMPUTED_VALUE"""),2.0)</f>
        <v>2</v>
      </c>
      <c r="AG370" s="1">
        <f>IFERROR(__xludf.DUMMYFUNCTION("""COMPUTED_VALUE"""),1.0)</f>
        <v>1</v>
      </c>
      <c r="AK370" s="1">
        <v>369.0</v>
      </c>
      <c r="AL370" s="1">
        <v>2.0</v>
      </c>
      <c r="AM370" s="1">
        <v>1.0</v>
      </c>
      <c r="AN370" s="1">
        <v>1.0</v>
      </c>
      <c r="AO370" s="1">
        <v>1.0</v>
      </c>
      <c r="AP370" s="1"/>
      <c r="AQ370" s="1">
        <v>11.0</v>
      </c>
      <c r="AR370" s="1">
        <v>11.0</v>
      </c>
      <c r="AS370" s="1">
        <v>5.0</v>
      </c>
      <c r="AT370" s="1">
        <v>2.0</v>
      </c>
      <c r="AU370" s="1">
        <v>14.0</v>
      </c>
      <c r="AV370" s="1" t="s">
        <v>921</v>
      </c>
      <c r="AW370" s="1">
        <v>293.0</v>
      </c>
      <c r="AY370" s="1">
        <v>108117.0</v>
      </c>
    </row>
    <row r="371" ht="15.75" customHeight="1">
      <c r="A371" s="2" t="s">
        <v>730</v>
      </c>
      <c r="B371" s="1">
        <f>IFERROR(__xludf.DUMMYFUNCTION("""COMPUTED_VALUE"""),47467.0)</f>
        <v>47467</v>
      </c>
      <c r="C371" s="1">
        <f>IFERROR(__xludf.DUMMYFUNCTION("""COMPUTED_VALUE"""),176.0)</f>
        <v>176</v>
      </c>
      <c r="D371" s="1" t="s">
        <v>21</v>
      </c>
      <c r="E371" s="1" t="s">
        <v>28</v>
      </c>
      <c r="F371" s="1" t="s">
        <v>21</v>
      </c>
      <c r="G371" s="1" t="s">
        <v>40</v>
      </c>
      <c r="H371" s="1" t="s">
        <v>28</v>
      </c>
      <c r="M371" s="1">
        <v>4.0</v>
      </c>
      <c r="N371" s="1">
        <v>7.0</v>
      </c>
      <c r="O371" s="1">
        <v>4.0</v>
      </c>
      <c r="P371" s="1">
        <v>6.0</v>
      </c>
      <c r="Q371" s="1">
        <v>7.0</v>
      </c>
      <c r="S371" s="1" t="str">
        <f>IFERROR(__xludf.DUMMYFUNCTION("UNIQUE(D371:H371, TRUE)"),"4")</f>
        <v>4</v>
      </c>
      <c r="T371" s="1" t="str">
        <f>IFERROR(__xludf.DUMMYFUNCTION("""COMPUTED_VALUE"""),"7")</f>
        <v>7</v>
      </c>
      <c r="U371" s="1" t="str">
        <f>IFERROR(__xludf.DUMMYFUNCTION("""COMPUTED_VALUE"""),"6")</f>
        <v>6</v>
      </c>
      <c r="Y371" s="1">
        <f t="shared" si="2"/>
        <v>2</v>
      </c>
      <c r="Z371" s="1">
        <f t="shared" ref="Z371:AC371" si="371">IF($Y371&lt;&gt;"",COUNTIF($D371:$H371, "=" &amp; T371),"")</f>
        <v>2</v>
      </c>
      <c r="AA371" s="1">
        <f t="shared" si="371"/>
        <v>1</v>
      </c>
      <c r="AB371" s="1">
        <f t="shared" si="371"/>
        <v>0</v>
      </c>
      <c r="AC371" s="1">
        <f t="shared" si="371"/>
        <v>0</v>
      </c>
      <c r="AE371" s="1">
        <f>IFERROR(__xludf.DUMMYFUNCTION("IFERROR(TRANSPOSE(SORT(TRANSPOSE(FILTER(Y371:AC371, Y371:AC371&lt;&gt;0)),1, FALSE)))"),2.0)</f>
        <v>2</v>
      </c>
      <c r="AF371" s="1">
        <f>IFERROR(__xludf.DUMMYFUNCTION("""COMPUTED_VALUE"""),2.0)</f>
        <v>2</v>
      </c>
      <c r="AG371" s="1">
        <f>IFERROR(__xludf.DUMMYFUNCTION("""COMPUTED_VALUE"""),1.0)</f>
        <v>1</v>
      </c>
      <c r="AK371" s="1">
        <v>370.0</v>
      </c>
      <c r="AL371" s="1">
        <v>2.0</v>
      </c>
      <c r="AM371" s="1">
        <v>1.0</v>
      </c>
      <c r="AN371" s="1">
        <v>1.0</v>
      </c>
      <c r="AO371" s="1">
        <v>1.0</v>
      </c>
      <c r="AP371" s="1"/>
      <c r="AQ371" s="1">
        <v>11.0</v>
      </c>
      <c r="AR371" s="1">
        <v>11.0</v>
      </c>
      <c r="AS371" s="1">
        <v>7.0</v>
      </c>
      <c r="AT371" s="1">
        <v>14.0</v>
      </c>
      <c r="AU371" s="1">
        <v>9.0</v>
      </c>
      <c r="AV371" s="1" t="s">
        <v>923</v>
      </c>
      <c r="AW371" s="1">
        <v>166.0</v>
      </c>
      <c r="AY371" s="1">
        <v>61420.0</v>
      </c>
    </row>
    <row r="372" ht="15.75" customHeight="1">
      <c r="A372" s="2" t="s">
        <v>732</v>
      </c>
      <c r="B372" s="1" t="str">
        <f>IFERROR(__xludf.DUMMYFUNCTION("""COMPUTED_VALUE"""),"J3J5K")</f>
        <v>J3J5K</v>
      </c>
      <c r="C372" s="1">
        <f>IFERROR(__xludf.DUMMYFUNCTION("""COMPUTED_VALUE"""),844.0)</f>
        <v>844</v>
      </c>
      <c r="D372" s="1" t="s">
        <v>22</v>
      </c>
      <c r="E372" s="1" t="s">
        <v>31</v>
      </c>
      <c r="F372" s="1" t="s">
        <v>22</v>
      </c>
      <c r="G372" s="1" t="s">
        <v>29</v>
      </c>
      <c r="H372" s="1" t="s">
        <v>38</v>
      </c>
      <c r="M372" s="1">
        <v>11.0</v>
      </c>
      <c r="N372" s="1">
        <v>3.0</v>
      </c>
      <c r="O372" s="1">
        <v>11.0</v>
      </c>
      <c r="P372" s="1">
        <v>5.0</v>
      </c>
      <c r="Q372" s="1">
        <v>13.0</v>
      </c>
      <c r="S372" s="1" t="str">
        <f>IFERROR(__xludf.DUMMYFUNCTION("UNIQUE(D372:H372, TRUE)"),"J")</f>
        <v>J</v>
      </c>
      <c r="T372" s="1" t="str">
        <f>IFERROR(__xludf.DUMMYFUNCTION("""COMPUTED_VALUE"""),"3")</f>
        <v>3</v>
      </c>
      <c r="U372" s="1" t="str">
        <f>IFERROR(__xludf.DUMMYFUNCTION("""COMPUTED_VALUE"""),"5")</f>
        <v>5</v>
      </c>
      <c r="V372" s="1" t="str">
        <f>IFERROR(__xludf.DUMMYFUNCTION("""COMPUTED_VALUE"""),"K")</f>
        <v>K</v>
      </c>
      <c r="Y372" s="1">
        <f t="shared" si="2"/>
        <v>2</v>
      </c>
      <c r="Z372" s="1">
        <f t="shared" ref="Z372:AC372" si="372">IF($Y372&lt;&gt;"",COUNTIF($D372:$H372, "=" &amp; T372),"")</f>
        <v>1</v>
      </c>
      <c r="AA372" s="1">
        <f t="shared" si="372"/>
        <v>1</v>
      </c>
      <c r="AB372" s="1">
        <f t="shared" si="372"/>
        <v>1</v>
      </c>
      <c r="AC372" s="1">
        <f t="shared" si="372"/>
        <v>0</v>
      </c>
      <c r="AE372" s="1">
        <f>IFERROR(__xludf.DUMMYFUNCTION("IFERROR(TRANSPOSE(SORT(TRANSPOSE(FILTER(Y372:AC372, Y372:AC372&lt;&gt;0)),1, FALSE)))"),2.0)</f>
        <v>2</v>
      </c>
      <c r="AF372" s="1">
        <f>IFERROR(__xludf.DUMMYFUNCTION("""COMPUTED_VALUE"""),1.0)</f>
        <v>1</v>
      </c>
      <c r="AG372" s="1">
        <f>IFERROR(__xludf.DUMMYFUNCTION("""COMPUTED_VALUE"""),1.0)</f>
        <v>1</v>
      </c>
      <c r="AH372" s="1">
        <f>IFERROR(__xludf.DUMMYFUNCTION("""COMPUTED_VALUE"""),1.0)</f>
        <v>1</v>
      </c>
      <c r="AK372" s="1">
        <v>371.0</v>
      </c>
      <c r="AL372" s="1">
        <v>2.0</v>
      </c>
      <c r="AM372" s="1">
        <v>1.0</v>
      </c>
      <c r="AN372" s="1">
        <v>1.0</v>
      </c>
      <c r="AO372" s="1">
        <v>1.0</v>
      </c>
      <c r="AP372" s="1"/>
      <c r="AQ372" s="1">
        <v>11.0</v>
      </c>
      <c r="AR372" s="1">
        <v>11.0</v>
      </c>
      <c r="AS372" s="1">
        <v>12.0</v>
      </c>
      <c r="AT372" s="1">
        <v>6.0</v>
      </c>
      <c r="AU372" s="1">
        <v>10.0</v>
      </c>
      <c r="AV372" s="1" t="s">
        <v>925</v>
      </c>
      <c r="AW372" s="1">
        <v>563.0</v>
      </c>
      <c r="AY372" s="1">
        <v>208873.0</v>
      </c>
    </row>
    <row r="373" ht="15.75" customHeight="1">
      <c r="A373" s="2" t="s">
        <v>734</v>
      </c>
      <c r="B373" s="1" t="str">
        <f>IFERROR(__xludf.DUMMYFUNCTION("""COMPUTED_VALUE"""),"8KJKK")</f>
        <v>8KJKK</v>
      </c>
      <c r="C373" s="1">
        <f>IFERROR(__xludf.DUMMYFUNCTION("""COMPUTED_VALUE"""),982.0)</f>
        <v>982</v>
      </c>
      <c r="D373" s="1" t="s">
        <v>30</v>
      </c>
      <c r="E373" s="1" t="s">
        <v>38</v>
      </c>
      <c r="F373" s="1" t="s">
        <v>22</v>
      </c>
      <c r="G373" s="1" t="s">
        <v>38</v>
      </c>
      <c r="H373" s="1" t="s">
        <v>38</v>
      </c>
      <c r="M373" s="1">
        <v>8.0</v>
      </c>
      <c r="N373" s="1">
        <v>13.0</v>
      </c>
      <c r="O373" s="1">
        <v>11.0</v>
      </c>
      <c r="P373" s="1">
        <v>13.0</v>
      </c>
      <c r="Q373" s="1">
        <v>13.0</v>
      </c>
      <c r="S373" s="1" t="str">
        <f>IFERROR(__xludf.DUMMYFUNCTION("UNIQUE(D373:H373, TRUE)"),"8")</f>
        <v>8</v>
      </c>
      <c r="T373" s="1" t="str">
        <f>IFERROR(__xludf.DUMMYFUNCTION("""COMPUTED_VALUE"""),"K")</f>
        <v>K</v>
      </c>
      <c r="U373" s="1" t="str">
        <f>IFERROR(__xludf.DUMMYFUNCTION("""COMPUTED_VALUE"""),"J")</f>
        <v>J</v>
      </c>
      <c r="Y373" s="1">
        <f t="shared" si="2"/>
        <v>1</v>
      </c>
      <c r="Z373" s="1">
        <f t="shared" ref="Z373:AC373" si="373">IF($Y373&lt;&gt;"",COUNTIF($D373:$H373, "=" &amp; T373),"")</f>
        <v>3</v>
      </c>
      <c r="AA373" s="1">
        <f t="shared" si="373"/>
        <v>1</v>
      </c>
      <c r="AB373" s="1">
        <f t="shared" si="373"/>
        <v>0</v>
      </c>
      <c r="AC373" s="1">
        <f t="shared" si="373"/>
        <v>0</v>
      </c>
      <c r="AE373" s="1">
        <f>IFERROR(__xludf.DUMMYFUNCTION("IFERROR(TRANSPOSE(SORT(TRANSPOSE(FILTER(Y373:AC373, Y373:AC373&lt;&gt;0)),1, FALSE)))"),3.0)</f>
        <v>3</v>
      </c>
      <c r="AF373" s="1">
        <f>IFERROR(__xludf.DUMMYFUNCTION("""COMPUTED_VALUE"""),1.0)</f>
        <v>1</v>
      </c>
      <c r="AG373" s="1">
        <f>IFERROR(__xludf.DUMMYFUNCTION("""COMPUTED_VALUE"""),1.0)</f>
        <v>1</v>
      </c>
      <c r="AK373" s="1">
        <v>372.0</v>
      </c>
      <c r="AL373" s="1">
        <v>2.0</v>
      </c>
      <c r="AM373" s="1">
        <v>1.0</v>
      </c>
      <c r="AN373" s="1">
        <v>1.0</v>
      </c>
      <c r="AO373" s="1">
        <v>1.0</v>
      </c>
      <c r="AP373" s="1"/>
      <c r="AQ373" s="1">
        <v>11.0</v>
      </c>
      <c r="AR373" s="1">
        <v>12.0</v>
      </c>
      <c r="AS373" s="1">
        <v>9.0</v>
      </c>
      <c r="AT373" s="1">
        <v>12.0</v>
      </c>
      <c r="AU373" s="1">
        <v>5.0</v>
      </c>
      <c r="AV373" s="1" t="s">
        <v>955</v>
      </c>
      <c r="AW373" s="1">
        <v>474.0</v>
      </c>
      <c r="AY373" s="1">
        <v>176328.0</v>
      </c>
    </row>
    <row r="374" ht="15.75" customHeight="1">
      <c r="A374" s="2" t="s">
        <v>736</v>
      </c>
      <c r="B374" s="1" t="str">
        <f>IFERROR(__xludf.DUMMYFUNCTION("""COMPUTED_VALUE"""),"AAJJA")</f>
        <v>AAJJA</v>
      </c>
      <c r="C374" s="1">
        <f>IFERROR(__xludf.DUMMYFUNCTION("""COMPUTED_VALUE"""),961.0)</f>
        <v>961</v>
      </c>
      <c r="D374" s="1" t="s">
        <v>39</v>
      </c>
      <c r="E374" s="1" t="s">
        <v>39</v>
      </c>
      <c r="F374" s="1" t="s">
        <v>22</v>
      </c>
      <c r="G374" s="1" t="s">
        <v>22</v>
      </c>
      <c r="H374" s="1" t="s">
        <v>39</v>
      </c>
      <c r="M374" s="1">
        <v>14.0</v>
      </c>
      <c r="N374" s="1">
        <v>14.0</v>
      </c>
      <c r="O374" s="1">
        <v>11.0</v>
      </c>
      <c r="P374" s="1">
        <v>11.0</v>
      </c>
      <c r="Q374" s="1">
        <v>14.0</v>
      </c>
      <c r="S374" s="1" t="str">
        <f>IFERROR(__xludf.DUMMYFUNCTION("UNIQUE(D374:H374, TRUE)"),"A")</f>
        <v>A</v>
      </c>
      <c r="T374" s="1" t="str">
        <f>IFERROR(__xludf.DUMMYFUNCTION("""COMPUTED_VALUE"""),"J")</f>
        <v>J</v>
      </c>
      <c r="Y374" s="1">
        <f t="shared" si="2"/>
        <v>3</v>
      </c>
      <c r="Z374" s="1">
        <f t="shared" ref="Z374:AC374" si="374">IF($Y374&lt;&gt;"",COUNTIF($D374:$H374, "=" &amp; T374),"")</f>
        <v>2</v>
      </c>
      <c r="AA374" s="1">
        <f t="shared" si="374"/>
        <v>0</v>
      </c>
      <c r="AB374" s="1">
        <f t="shared" si="374"/>
        <v>0</v>
      </c>
      <c r="AC374" s="1">
        <f t="shared" si="374"/>
        <v>0</v>
      </c>
      <c r="AE374" s="1">
        <f>IFERROR(__xludf.DUMMYFUNCTION("IFERROR(TRANSPOSE(SORT(TRANSPOSE(FILTER(Y374:AC374, Y374:AC374&lt;&gt;0)),1, FALSE)))"),3.0)</f>
        <v>3</v>
      </c>
      <c r="AF374" s="1">
        <f>IFERROR(__xludf.DUMMYFUNCTION("""COMPUTED_VALUE"""),2.0)</f>
        <v>2</v>
      </c>
      <c r="AK374" s="1">
        <v>373.0</v>
      </c>
      <c r="AL374" s="1">
        <v>2.0</v>
      </c>
      <c r="AM374" s="1">
        <v>1.0</v>
      </c>
      <c r="AN374" s="1">
        <v>1.0</v>
      </c>
      <c r="AO374" s="1">
        <v>1.0</v>
      </c>
      <c r="AP374" s="1"/>
      <c r="AQ374" s="1">
        <v>11.0</v>
      </c>
      <c r="AR374" s="1">
        <v>12.0</v>
      </c>
      <c r="AS374" s="1">
        <v>11.0</v>
      </c>
      <c r="AT374" s="1">
        <v>10.0</v>
      </c>
      <c r="AU374" s="1">
        <v>14.0</v>
      </c>
      <c r="AV374" s="1" t="s">
        <v>953</v>
      </c>
      <c r="AW374" s="1">
        <v>705.0</v>
      </c>
      <c r="AY374" s="1">
        <v>262965.0</v>
      </c>
    </row>
    <row r="375" ht="15.75" customHeight="1">
      <c r="A375" s="2" t="s">
        <v>738</v>
      </c>
      <c r="B375" s="1" t="str">
        <f>IFERROR(__xludf.DUMMYFUNCTION("""COMPUTED_VALUE"""),"6K633")</f>
        <v>6K633</v>
      </c>
      <c r="C375" s="1">
        <f>IFERROR(__xludf.DUMMYFUNCTION("""COMPUTED_VALUE"""),589.0)</f>
        <v>589</v>
      </c>
      <c r="D375" s="1" t="s">
        <v>40</v>
      </c>
      <c r="E375" s="1" t="s">
        <v>38</v>
      </c>
      <c r="F375" s="1" t="s">
        <v>40</v>
      </c>
      <c r="G375" s="1" t="s">
        <v>31</v>
      </c>
      <c r="H375" s="1" t="s">
        <v>31</v>
      </c>
      <c r="M375" s="1">
        <v>6.0</v>
      </c>
      <c r="N375" s="1">
        <v>13.0</v>
      </c>
      <c r="O375" s="1">
        <v>6.0</v>
      </c>
      <c r="P375" s="1">
        <v>3.0</v>
      </c>
      <c r="Q375" s="1">
        <v>3.0</v>
      </c>
      <c r="S375" s="1" t="str">
        <f>IFERROR(__xludf.DUMMYFUNCTION("UNIQUE(D375:H375, TRUE)"),"6")</f>
        <v>6</v>
      </c>
      <c r="T375" s="1" t="str">
        <f>IFERROR(__xludf.DUMMYFUNCTION("""COMPUTED_VALUE"""),"K")</f>
        <v>K</v>
      </c>
      <c r="U375" s="1" t="str">
        <f>IFERROR(__xludf.DUMMYFUNCTION("""COMPUTED_VALUE"""),"3")</f>
        <v>3</v>
      </c>
      <c r="Y375" s="1">
        <f t="shared" si="2"/>
        <v>2</v>
      </c>
      <c r="Z375" s="1">
        <f t="shared" ref="Z375:AC375" si="375">IF($Y375&lt;&gt;"",COUNTIF($D375:$H375, "=" &amp; T375),"")</f>
        <v>1</v>
      </c>
      <c r="AA375" s="1">
        <f t="shared" si="375"/>
        <v>2</v>
      </c>
      <c r="AB375" s="1">
        <f t="shared" si="375"/>
        <v>0</v>
      </c>
      <c r="AC375" s="1">
        <f t="shared" si="375"/>
        <v>0</v>
      </c>
      <c r="AE375" s="1">
        <f>IFERROR(__xludf.DUMMYFUNCTION("IFERROR(TRANSPOSE(SORT(TRANSPOSE(FILTER(Y375:AC375, Y375:AC375&lt;&gt;0)),1, FALSE)))"),2.0)</f>
        <v>2</v>
      </c>
      <c r="AF375" s="1">
        <f>IFERROR(__xludf.DUMMYFUNCTION("""COMPUTED_VALUE"""),2.0)</f>
        <v>2</v>
      </c>
      <c r="AG375" s="1">
        <f>IFERROR(__xludf.DUMMYFUNCTION("""COMPUTED_VALUE"""),1.0)</f>
        <v>1</v>
      </c>
      <c r="AK375" s="1">
        <v>374.0</v>
      </c>
      <c r="AL375" s="1">
        <v>2.0</v>
      </c>
      <c r="AM375" s="1">
        <v>1.0</v>
      </c>
      <c r="AN375" s="1">
        <v>1.0</v>
      </c>
      <c r="AO375" s="1">
        <v>1.0</v>
      </c>
      <c r="AP375" s="1"/>
      <c r="AQ375" s="1">
        <v>11.0</v>
      </c>
      <c r="AR375" s="1">
        <v>12.0</v>
      </c>
      <c r="AS375" s="1">
        <v>12.0</v>
      </c>
      <c r="AT375" s="1">
        <v>13.0</v>
      </c>
      <c r="AU375" s="1">
        <v>9.0</v>
      </c>
      <c r="AV375" s="1" t="s">
        <v>957</v>
      </c>
      <c r="AW375" s="1">
        <v>179.0</v>
      </c>
      <c r="AY375" s="1">
        <v>66946.0</v>
      </c>
    </row>
    <row r="376" ht="15.75" customHeight="1">
      <c r="A376" s="2" t="s">
        <v>739</v>
      </c>
      <c r="B376" s="1" t="str">
        <f>IFERROR(__xludf.DUMMYFUNCTION("""COMPUTED_VALUE"""),"45Q96")</f>
        <v>45Q96</v>
      </c>
      <c r="C376" s="1">
        <f>IFERROR(__xludf.DUMMYFUNCTION("""COMPUTED_VALUE"""),208.0)</f>
        <v>208</v>
      </c>
      <c r="D376" s="1" t="s">
        <v>21</v>
      </c>
      <c r="E376" s="1" t="s">
        <v>29</v>
      </c>
      <c r="F376" s="1" t="s">
        <v>20</v>
      </c>
      <c r="G376" s="1" t="s">
        <v>23</v>
      </c>
      <c r="H376" s="1" t="s">
        <v>40</v>
      </c>
      <c r="M376" s="1">
        <v>4.0</v>
      </c>
      <c r="N376" s="1">
        <v>5.0</v>
      </c>
      <c r="O376" s="1">
        <v>12.0</v>
      </c>
      <c r="P376" s="1">
        <v>9.0</v>
      </c>
      <c r="Q376" s="1">
        <v>6.0</v>
      </c>
      <c r="S376" s="1" t="str">
        <f>IFERROR(__xludf.DUMMYFUNCTION("UNIQUE(D376:H376, TRUE)"),"4")</f>
        <v>4</v>
      </c>
      <c r="T376" s="1" t="str">
        <f>IFERROR(__xludf.DUMMYFUNCTION("""COMPUTED_VALUE"""),"5")</f>
        <v>5</v>
      </c>
      <c r="U376" s="1" t="str">
        <f>IFERROR(__xludf.DUMMYFUNCTION("""COMPUTED_VALUE"""),"Q")</f>
        <v>Q</v>
      </c>
      <c r="V376" s="1" t="str">
        <f>IFERROR(__xludf.DUMMYFUNCTION("""COMPUTED_VALUE"""),"9")</f>
        <v>9</v>
      </c>
      <c r="W376" s="1" t="str">
        <f>IFERROR(__xludf.DUMMYFUNCTION("""COMPUTED_VALUE"""),"6")</f>
        <v>6</v>
      </c>
      <c r="Y376" s="1">
        <f t="shared" si="2"/>
        <v>1</v>
      </c>
      <c r="Z376" s="1">
        <f t="shared" ref="Z376:AC376" si="376">IF($Y376&lt;&gt;"",COUNTIF($D376:$H376, "=" &amp; T376),"")</f>
        <v>1</v>
      </c>
      <c r="AA376" s="1">
        <f t="shared" si="376"/>
        <v>1</v>
      </c>
      <c r="AB376" s="1">
        <f t="shared" si="376"/>
        <v>1</v>
      </c>
      <c r="AC376" s="1">
        <f t="shared" si="376"/>
        <v>1</v>
      </c>
      <c r="AE376" s="1">
        <f>IFERROR(__xludf.DUMMYFUNCTION("IFERROR(TRANSPOSE(SORT(TRANSPOSE(FILTER(Y376:AC376, Y376:AC376&lt;&gt;0)),1, FALSE)))"),1.0)</f>
        <v>1</v>
      </c>
      <c r="AF376" s="1">
        <f>IFERROR(__xludf.DUMMYFUNCTION("""COMPUTED_VALUE"""),1.0)</f>
        <v>1</v>
      </c>
      <c r="AG376" s="1">
        <f>IFERROR(__xludf.DUMMYFUNCTION("""COMPUTED_VALUE"""),1.0)</f>
        <v>1</v>
      </c>
      <c r="AH376" s="1">
        <f>IFERROR(__xludf.DUMMYFUNCTION("""COMPUTED_VALUE"""),1.0)</f>
        <v>1</v>
      </c>
      <c r="AI376" s="1">
        <f>IFERROR(__xludf.DUMMYFUNCTION("""COMPUTED_VALUE"""),1.0)</f>
        <v>1</v>
      </c>
      <c r="AK376" s="1">
        <v>375.0</v>
      </c>
      <c r="AL376" s="1">
        <v>2.0</v>
      </c>
      <c r="AM376" s="1">
        <v>1.0</v>
      </c>
      <c r="AN376" s="1">
        <v>1.0</v>
      </c>
      <c r="AO376" s="1">
        <v>1.0</v>
      </c>
      <c r="AP376" s="1"/>
      <c r="AQ376" s="1">
        <v>11.0</v>
      </c>
      <c r="AR376" s="1">
        <v>13.0</v>
      </c>
      <c r="AS376" s="1">
        <v>4.0</v>
      </c>
      <c r="AT376" s="1">
        <v>14.0</v>
      </c>
      <c r="AU376" s="1">
        <v>4.0</v>
      </c>
      <c r="AV376" s="1" t="s">
        <v>961</v>
      </c>
      <c r="AW376" s="1">
        <v>698.0</v>
      </c>
      <c r="AY376" s="1">
        <v>261750.0</v>
      </c>
    </row>
    <row r="377" ht="15.75" customHeight="1">
      <c r="A377" s="2" t="s">
        <v>740</v>
      </c>
      <c r="B377" s="1" t="str">
        <f>IFERROR(__xludf.DUMMYFUNCTION("""COMPUTED_VALUE"""),"6QQQJ")</f>
        <v>6QQQJ</v>
      </c>
      <c r="C377" s="1">
        <f>IFERROR(__xludf.DUMMYFUNCTION("""COMPUTED_VALUE"""),888.0)</f>
        <v>888</v>
      </c>
      <c r="D377" s="1" t="s">
        <v>40</v>
      </c>
      <c r="E377" s="1" t="s">
        <v>20</v>
      </c>
      <c r="F377" s="1" t="s">
        <v>20</v>
      </c>
      <c r="G377" s="1" t="s">
        <v>20</v>
      </c>
      <c r="H377" s="1" t="s">
        <v>22</v>
      </c>
      <c r="M377" s="1">
        <v>6.0</v>
      </c>
      <c r="N377" s="1">
        <v>12.0</v>
      </c>
      <c r="O377" s="1">
        <v>12.0</v>
      </c>
      <c r="P377" s="1">
        <v>12.0</v>
      </c>
      <c r="Q377" s="1">
        <v>11.0</v>
      </c>
      <c r="S377" s="1" t="str">
        <f>IFERROR(__xludf.DUMMYFUNCTION("UNIQUE(D377:H377, TRUE)"),"6")</f>
        <v>6</v>
      </c>
      <c r="T377" s="1" t="str">
        <f>IFERROR(__xludf.DUMMYFUNCTION("""COMPUTED_VALUE"""),"Q")</f>
        <v>Q</v>
      </c>
      <c r="U377" s="1" t="str">
        <f>IFERROR(__xludf.DUMMYFUNCTION("""COMPUTED_VALUE"""),"J")</f>
        <v>J</v>
      </c>
      <c r="Y377" s="1">
        <f t="shared" si="2"/>
        <v>1</v>
      </c>
      <c r="Z377" s="1">
        <f t="shared" ref="Z377:AC377" si="377">IF($Y377&lt;&gt;"",COUNTIF($D377:$H377, "=" &amp; T377),"")</f>
        <v>3</v>
      </c>
      <c r="AA377" s="1">
        <f t="shared" si="377"/>
        <v>1</v>
      </c>
      <c r="AB377" s="1">
        <f t="shared" si="377"/>
        <v>0</v>
      </c>
      <c r="AC377" s="1">
        <f t="shared" si="377"/>
        <v>0</v>
      </c>
      <c r="AE377" s="1">
        <f>IFERROR(__xludf.DUMMYFUNCTION("IFERROR(TRANSPOSE(SORT(TRANSPOSE(FILTER(Y377:AC377, Y377:AC377&lt;&gt;0)),1, FALSE)))"),3.0)</f>
        <v>3</v>
      </c>
      <c r="AF377" s="1">
        <f>IFERROR(__xludf.DUMMYFUNCTION("""COMPUTED_VALUE"""),1.0)</f>
        <v>1</v>
      </c>
      <c r="AG377" s="1">
        <f>IFERROR(__xludf.DUMMYFUNCTION("""COMPUTED_VALUE"""),1.0)</f>
        <v>1</v>
      </c>
      <c r="AK377" s="1">
        <v>376.0</v>
      </c>
      <c r="AL377" s="1">
        <v>2.0</v>
      </c>
      <c r="AM377" s="1">
        <v>1.0</v>
      </c>
      <c r="AN377" s="1">
        <v>1.0</v>
      </c>
      <c r="AO377" s="1">
        <v>1.0</v>
      </c>
      <c r="AP377" s="1"/>
      <c r="AQ377" s="1">
        <v>11.0</v>
      </c>
      <c r="AR377" s="1">
        <v>13.0</v>
      </c>
      <c r="AS377" s="1">
        <v>11.0</v>
      </c>
      <c r="AT377" s="1">
        <v>4.0</v>
      </c>
      <c r="AU377" s="1">
        <v>2.0</v>
      </c>
      <c r="AV377" s="1" t="s">
        <v>959</v>
      </c>
      <c r="AW377" s="1">
        <v>730.0</v>
      </c>
      <c r="AY377" s="1">
        <v>274480.0</v>
      </c>
    </row>
    <row r="378" ht="15.75" customHeight="1">
      <c r="A378" s="2" t="s">
        <v>742</v>
      </c>
      <c r="B378" s="1">
        <f>IFERROR(__xludf.DUMMYFUNCTION("""COMPUTED_VALUE"""),46464.0)</f>
        <v>46464</v>
      </c>
      <c r="C378" s="1">
        <f>IFERROR(__xludf.DUMMYFUNCTION("""COMPUTED_VALUE"""),701.0)</f>
        <v>701</v>
      </c>
      <c r="D378" s="1" t="s">
        <v>21</v>
      </c>
      <c r="E378" s="1" t="s">
        <v>40</v>
      </c>
      <c r="F378" s="1" t="s">
        <v>21</v>
      </c>
      <c r="G378" s="1" t="s">
        <v>40</v>
      </c>
      <c r="H378" s="1" t="s">
        <v>21</v>
      </c>
      <c r="M378" s="1">
        <v>4.0</v>
      </c>
      <c r="N378" s="1">
        <v>6.0</v>
      </c>
      <c r="O378" s="1">
        <v>4.0</v>
      </c>
      <c r="P378" s="1">
        <v>6.0</v>
      </c>
      <c r="Q378" s="1">
        <v>4.0</v>
      </c>
      <c r="S378" s="1" t="str">
        <f>IFERROR(__xludf.DUMMYFUNCTION("UNIQUE(D378:H378, TRUE)"),"4")</f>
        <v>4</v>
      </c>
      <c r="T378" s="1" t="str">
        <f>IFERROR(__xludf.DUMMYFUNCTION("""COMPUTED_VALUE"""),"6")</f>
        <v>6</v>
      </c>
      <c r="Y378" s="1">
        <f t="shared" si="2"/>
        <v>3</v>
      </c>
      <c r="Z378" s="1">
        <f t="shared" ref="Z378:AC378" si="378">IF($Y378&lt;&gt;"",COUNTIF($D378:$H378, "=" &amp; T378),"")</f>
        <v>2</v>
      </c>
      <c r="AA378" s="1">
        <f t="shared" si="378"/>
        <v>0</v>
      </c>
      <c r="AB378" s="1">
        <f t="shared" si="378"/>
        <v>0</v>
      </c>
      <c r="AC378" s="1">
        <f t="shared" si="378"/>
        <v>0</v>
      </c>
      <c r="AE378" s="1">
        <f>IFERROR(__xludf.DUMMYFUNCTION("IFERROR(TRANSPOSE(SORT(TRANSPOSE(FILTER(Y378:AC378, Y378:AC378&lt;&gt;0)),1, FALSE)))"),3.0)</f>
        <v>3</v>
      </c>
      <c r="AF378" s="1">
        <f>IFERROR(__xludf.DUMMYFUNCTION("""COMPUTED_VALUE"""),2.0)</f>
        <v>2</v>
      </c>
      <c r="AK378" s="1">
        <v>377.0</v>
      </c>
      <c r="AL378" s="1">
        <v>2.0</v>
      </c>
      <c r="AM378" s="1">
        <v>1.0</v>
      </c>
      <c r="AN378" s="1">
        <v>1.0</v>
      </c>
      <c r="AO378" s="1">
        <v>1.0</v>
      </c>
      <c r="AP378" s="1"/>
      <c r="AQ378" s="1">
        <v>11.0</v>
      </c>
      <c r="AR378" s="1">
        <v>14.0</v>
      </c>
      <c r="AS378" s="1">
        <v>14.0</v>
      </c>
      <c r="AT378" s="1">
        <v>6.0</v>
      </c>
      <c r="AU378" s="1">
        <v>5.0</v>
      </c>
      <c r="AV378" s="1" t="s">
        <v>963</v>
      </c>
      <c r="AW378" s="1">
        <v>66.0</v>
      </c>
      <c r="AY378" s="1">
        <v>24882.0</v>
      </c>
    </row>
    <row r="379" ht="15.75" customHeight="1">
      <c r="A379" s="2" t="s">
        <v>743</v>
      </c>
      <c r="B379" s="1" t="str">
        <f>IFERROR(__xludf.DUMMYFUNCTION("""COMPUTED_VALUE"""),"T33JT")</f>
        <v>T33JT</v>
      </c>
      <c r="C379" s="1">
        <f>IFERROR(__xludf.DUMMYFUNCTION("""COMPUTED_VALUE"""),52.0)</f>
        <v>52</v>
      </c>
      <c r="D379" s="1" t="s">
        <v>45</v>
      </c>
      <c r="E379" s="1" t="s">
        <v>31</v>
      </c>
      <c r="F379" s="1" t="s">
        <v>31</v>
      </c>
      <c r="G379" s="1" t="s">
        <v>22</v>
      </c>
      <c r="H379" s="1" t="s">
        <v>45</v>
      </c>
      <c r="M379" s="1">
        <v>10.0</v>
      </c>
      <c r="N379" s="1">
        <v>3.0</v>
      </c>
      <c r="O379" s="1">
        <v>3.0</v>
      </c>
      <c r="P379" s="1">
        <v>11.0</v>
      </c>
      <c r="Q379" s="1">
        <v>10.0</v>
      </c>
      <c r="S379" s="1" t="str">
        <f>IFERROR(__xludf.DUMMYFUNCTION("UNIQUE(D379:H379, TRUE)"),"T")</f>
        <v>T</v>
      </c>
      <c r="T379" s="1" t="str">
        <f>IFERROR(__xludf.DUMMYFUNCTION("""COMPUTED_VALUE"""),"3")</f>
        <v>3</v>
      </c>
      <c r="U379" s="1" t="str">
        <f>IFERROR(__xludf.DUMMYFUNCTION("""COMPUTED_VALUE"""),"J")</f>
        <v>J</v>
      </c>
      <c r="Y379" s="1">
        <f t="shared" si="2"/>
        <v>2</v>
      </c>
      <c r="Z379" s="1">
        <f t="shared" ref="Z379:AC379" si="379">IF($Y379&lt;&gt;"",COUNTIF($D379:$H379, "=" &amp; T379),"")</f>
        <v>2</v>
      </c>
      <c r="AA379" s="1">
        <f t="shared" si="379"/>
        <v>1</v>
      </c>
      <c r="AB379" s="1">
        <f t="shared" si="379"/>
        <v>0</v>
      </c>
      <c r="AC379" s="1">
        <f t="shared" si="379"/>
        <v>0</v>
      </c>
      <c r="AE379" s="1">
        <f>IFERROR(__xludf.DUMMYFUNCTION("IFERROR(TRANSPOSE(SORT(TRANSPOSE(FILTER(Y379:AC379, Y379:AC379&lt;&gt;0)),1, FALSE)))"),2.0)</f>
        <v>2</v>
      </c>
      <c r="AF379" s="1">
        <f>IFERROR(__xludf.DUMMYFUNCTION("""COMPUTED_VALUE"""),2.0)</f>
        <v>2</v>
      </c>
      <c r="AG379" s="1">
        <f>IFERROR(__xludf.DUMMYFUNCTION("""COMPUTED_VALUE"""),1.0)</f>
        <v>1</v>
      </c>
      <c r="AK379" s="1">
        <v>378.0</v>
      </c>
      <c r="AL379" s="1">
        <v>2.0</v>
      </c>
      <c r="AM379" s="1">
        <v>1.0</v>
      </c>
      <c r="AN379" s="1">
        <v>1.0</v>
      </c>
      <c r="AO379" s="1">
        <v>1.0</v>
      </c>
      <c r="AP379" s="1"/>
      <c r="AQ379" s="1">
        <v>12.0</v>
      </c>
      <c r="AR379" s="1">
        <v>2.0</v>
      </c>
      <c r="AS379" s="1">
        <v>14.0</v>
      </c>
      <c r="AT379" s="1">
        <v>14.0</v>
      </c>
      <c r="AU379" s="1">
        <v>10.0</v>
      </c>
      <c r="AV379" s="1" t="s">
        <v>558</v>
      </c>
      <c r="AW379" s="1">
        <v>276.0</v>
      </c>
      <c r="AY379" s="1">
        <v>104328.0</v>
      </c>
    </row>
    <row r="380" ht="15.75" customHeight="1">
      <c r="A380" s="2" t="s">
        <v>745</v>
      </c>
      <c r="B380" s="1" t="str">
        <f>IFERROR(__xludf.DUMMYFUNCTION("""COMPUTED_VALUE"""),"625J9")</f>
        <v>625J9</v>
      </c>
      <c r="C380" s="1">
        <f>IFERROR(__xludf.DUMMYFUNCTION("""COMPUTED_VALUE"""),336.0)</f>
        <v>336</v>
      </c>
      <c r="D380" s="1" t="s">
        <v>40</v>
      </c>
      <c r="E380" s="1" t="s">
        <v>24</v>
      </c>
      <c r="F380" s="1" t="s">
        <v>29</v>
      </c>
      <c r="G380" s="1" t="s">
        <v>22</v>
      </c>
      <c r="H380" s="1" t="s">
        <v>23</v>
      </c>
      <c r="M380" s="1">
        <v>6.0</v>
      </c>
      <c r="N380" s="1">
        <v>2.0</v>
      </c>
      <c r="O380" s="1">
        <v>5.0</v>
      </c>
      <c r="P380" s="1">
        <v>11.0</v>
      </c>
      <c r="Q380" s="1">
        <v>9.0</v>
      </c>
      <c r="S380" s="1" t="str">
        <f>IFERROR(__xludf.DUMMYFUNCTION("UNIQUE(D380:H380, TRUE)"),"6")</f>
        <v>6</v>
      </c>
      <c r="T380" s="1" t="str">
        <f>IFERROR(__xludf.DUMMYFUNCTION("""COMPUTED_VALUE"""),"2")</f>
        <v>2</v>
      </c>
      <c r="U380" s="1" t="str">
        <f>IFERROR(__xludf.DUMMYFUNCTION("""COMPUTED_VALUE"""),"5")</f>
        <v>5</v>
      </c>
      <c r="V380" s="1" t="str">
        <f>IFERROR(__xludf.DUMMYFUNCTION("""COMPUTED_VALUE"""),"J")</f>
        <v>J</v>
      </c>
      <c r="W380" s="1" t="str">
        <f>IFERROR(__xludf.DUMMYFUNCTION("""COMPUTED_VALUE"""),"9")</f>
        <v>9</v>
      </c>
      <c r="Y380" s="1">
        <f t="shared" si="2"/>
        <v>1</v>
      </c>
      <c r="Z380" s="1">
        <f t="shared" ref="Z380:AC380" si="380">IF($Y380&lt;&gt;"",COUNTIF($D380:$H380, "=" &amp; T380),"")</f>
        <v>1</v>
      </c>
      <c r="AA380" s="1">
        <f t="shared" si="380"/>
        <v>1</v>
      </c>
      <c r="AB380" s="1">
        <f t="shared" si="380"/>
        <v>1</v>
      </c>
      <c r="AC380" s="1">
        <f t="shared" si="380"/>
        <v>1</v>
      </c>
      <c r="AE380" s="1">
        <f>IFERROR(__xludf.DUMMYFUNCTION("IFERROR(TRANSPOSE(SORT(TRANSPOSE(FILTER(Y380:AC380, Y380:AC380&lt;&gt;0)),1, FALSE)))"),1.0)</f>
        <v>1</v>
      </c>
      <c r="AF380" s="1">
        <f>IFERROR(__xludf.DUMMYFUNCTION("""COMPUTED_VALUE"""),1.0)</f>
        <v>1</v>
      </c>
      <c r="AG380" s="1">
        <f>IFERROR(__xludf.DUMMYFUNCTION("""COMPUTED_VALUE"""),1.0)</f>
        <v>1</v>
      </c>
      <c r="AH380" s="1">
        <f>IFERROR(__xludf.DUMMYFUNCTION("""COMPUTED_VALUE"""),1.0)</f>
        <v>1</v>
      </c>
      <c r="AI380" s="1">
        <f>IFERROR(__xludf.DUMMYFUNCTION("""COMPUTED_VALUE"""),1.0)</f>
        <v>1</v>
      </c>
      <c r="AK380" s="1">
        <v>379.0</v>
      </c>
      <c r="AL380" s="1">
        <v>2.0</v>
      </c>
      <c r="AM380" s="1">
        <v>1.0</v>
      </c>
      <c r="AN380" s="1">
        <v>1.0</v>
      </c>
      <c r="AO380" s="1">
        <v>1.0</v>
      </c>
      <c r="AP380" s="1"/>
      <c r="AQ380" s="1">
        <v>12.0</v>
      </c>
      <c r="AR380" s="1">
        <v>3.0</v>
      </c>
      <c r="AS380" s="1">
        <v>5.0</v>
      </c>
      <c r="AT380" s="1">
        <v>5.0</v>
      </c>
      <c r="AU380" s="1">
        <v>6.0</v>
      </c>
      <c r="AV380" s="1" t="s">
        <v>562</v>
      </c>
      <c r="AW380" s="1">
        <v>686.0</v>
      </c>
      <c r="AY380" s="1">
        <v>259994.0</v>
      </c>
    </row>
    <row r="381" ht="15.75" customHeight="1">
      <c r="A381" s="2" t="s">
        <v>747</v>
      </c>
      <c r="B381" s="1" t="str">
        <f>IFERROR(__xludf.DUMMYFUNCTION("""COMPUTED_VALUE"""),"K84T2")</f>
        <v>K84T2</v>
      </c>
      <c r="C381" s="1">
        <f>IFERROR(__xludf.DUMMYFUNCTION("""COMPUTED_VALUE"""),20.0)</f>
        <v>20</v>
      </c>
      <c r="D381" s="1" t="s">
        <v>38</v>
      </c>
      <c r="E381" s="1" t="s">
        <v>30</v>
      </c>
      <c r="F381" s="1" t="s">
        <v>21</v>
      </c>
      <c r="G381" s="1" t="s">
        <v>45</v>
      </c>
      <c r="H381" s="1" t="s">
        <v>24</v>
      </c>
      <c r="M381" s="1">
        <v>13.0</v>
      </c>
      <c r="N381" s="1">
        <v>8.0</v>
      </c>
      <c r="O381" s="1">
        <v>4.0</v>
      </c>
      <c r="P381" s="1">
        <v>10.0</v>
      </c>
      <c r="Q381" s="1">
        <v>2.0</v>
      </c>
      <c r="S381" s="1" t="str">
        <f>IFERROR(__xludf.DUMMYFUNCTION("UNIQUE(D381:H381, TRUE)"),"K")</f>
        <v>K</v>
      </c>
      <c r="T381" s="1" t="str">
        <f>IFERROR(__xludf.DUMMYFUNCTION("""COMPUTED_VALUE"""),"8")</f>
        <v>8</v>
      </c>
      <c r="U381" s="1" t="str">
        <f>IFERROR(__xludf.DUMMYFUNCTION("""COMPUTED_VALUE"""),"4")</f>
        <v>4</v>
      </c>
      <c r="V381" s="1" t="str">
        <f>IFERROR(__xludf.DUMMYFUNCTION("""COMPUTED_VALUE"""),"T")</f>
        <v>T</v>
      </c>
      <c r="W381" s="1" t="str">
        <f>IFERROR(__xludf.DUMMYFUNCTION("""COMPUTED_VALUE"""),"2")</f>
        <v>2</v>
      </c>
      <c r="Y381" s="1">
        <f t="shared" si="2"/>
        <v>1</v>
      </c>
      <c r="Z381" s="1">
        <f t="shared" ref="Z381:AC381" si="381">IF($Y381&lt;&gt;"",COUNTIF($D381:$H381, "=" &amp; T381),"")</f>
        <v>1</v>
      </c>
      <c r="AA381" s="1">
        <f t="shared" si="381"/>
        <v>1</v>
      </c>
      <c r="AB381" s="1">
        <f t="shared" si="381"/>
        <v>1</v>
      </c>
      <c r="AC381" s="1">
        <f t="shared" si="381"/>
        <v>1</v>
      </c>
      <c r="AE381" s="1">
        <f>IFERROR(__xludf.DUMMYFUNCTION("IFERROR(TRANSPOSE(SORT(TRANSPOSE(FILTER(Y381:AC381, Y381:AC381&lt;&gt;0)),1, FALSE)))"),1.0)</f>
        <v>1</v>
      </c>
      <c r="AF381" s="1">
        <f>IFERROR(__xludf.DUMMYFUNCTION("""COMPUTED_VALUE"""),1.0)</f>
        <v>1</v>
      </c>
      <c r="AG381" s="1">
        <f>IFERROR(__xludf.DUMMYFUNCTION("""COMPUTED_VALUE"""),1.0)</f>
        <v>1</v>
      </c>
      <c r="AH381" s="1">
        <f>IFERROR(__xludf.DUMMYFUNCTION("""COMPUTED_VALUE"""),1.0)</f>
        <v>1</v>
      </c>
      <c r="AI381" s="1">
        <f>IFERROR(__xludf.DUMMYFUNCTION("""COMPUTED_VALUE"""),1.0)</f>
        <v>1</v>
      </c>
      <c r="AK381" s="1">
        <v>380.0</v>
      </c>
      <c r="AL381" s="1">
        <v>2.0</v>
      </c>
      <c r="AM381" s="1">
        <v>1.0</v>
      </c>
      <c r="AN381" s="1">
        <v>1.0</v>
      </c>
      <c r="AO381" s="1">
        <v>1.0</v>
      </c>
      <c r="AP381" s="1"/>
      <c r="AQ381" s="1">
        <v>12.0</v>
      </c>
      <c r="AR381" s="1">
        <v>3.0</v>
      </c>
      <c r="AS381" s="1">
        <v>12.0</v>
      </c>
      <c r="AT381" s="1">
        <v>5.0</v>
      </c>
      <c r="AU381" s="1">
        <v>11.0</v>
      </c>
      <c r="AV381" s="1" t="s">
        <v>1241</v>
      </c>
      <c r="AW381" s="1">
        <v>669.0</v>
      </c>
      <c r="AY381" s="1">
        <v>254220.0</v>
      </c>
    </row>
    <row r="382" ht="15.75" customHeight="1">
      <c r="A382" s="2" t="s">
        <v>749</v>
      </c>
      <c r="B382" s="1">
        <f>IFERROR(__xludf.DUMMYFUNCTION("""COMPUTED_VALUE"""),54447.0)</f>
        <v>54447</v>
      </c>
      <c r="C382" s="1">
        <f>IFERROR(__xludf.DUMMYFUNCTION("""COMPUTED_VALUE"""),246.0)</f>
        <v>246</v>
      </c>
      <c r="D382" s="1" t="s">
        <v>29</v>
      </c>
      <c r="E382" s="1" t="s">
        <v>21</v>
      </c>
      <c r="F382" s="1" t="s">
        <v>21</v>
      </c>
      <c r="G382" s="1" t="s">
        <v>21</v>
      </c>
      <c r="H382" s="1" t="s">
        <v>28</v>
      </c>
      <c r="M382" s="1">
        <v>5.0</v>
      </c>
      <c r="N382" s="1">
        <v>4.0</v>
      </c>
      <c r="O382" s="1">
        <v>4.0</v>
      </c>
      <c r="P382" s="1">
        <v>4.0</v>
      </c>
      <c r="Q382" s="1">
        <v>7.0</v>
      </c>
      <c r="S382" s="1" t="str">
        <f>IFERROR(__xludf.DUMMYFUNCTION("UNIQUE(D382:H382, TRUE)"),"5")</f>
        <v>5</v>
      </c>
      <c r="T382" s="1" t="str">
        <f>IFERROR(__xludf.DUMMYFUNCTION("""COMPUTED_VALUE"""),"4")</f>
        <v>4</v>
      </c>
      <c r="U382" s="1" t="str">
        <f>IFERROR(__xludf.DUMMYFUNCTION("""COMPUTED_VALUE"""),"7")</f>
        <v>7</v>
      </c>
      <c r="Y382" s="1">
        <f t="shared" si="2"/>
        <v>1</v>
      </c>
      <c r="Z382" s="1">
        <f t="shared" ref="Z382:AC382" si="382">IF($Y382&lt;&gt;"",COUNTIF($D382:$H382, "=" &amp; T382),"")</f>
        <v>3</v>
      </c>
      <c r="AA382" s="1">
        <f t="shared" si="382"/>
        <v>1</v>
      </c>
      <c r="AB382" s="1">
        <f t="shared" si="382"/>
        <v>0</v>
      </c>
      <c r="AC382" s="1">
        <f t="shared" si="382"/>
        <v>0</v>
      </c>
      <c r="AE382" s="1">
        <f>IFERROR(__xludf.DUMMYFUNCTION("IFERROR(TRANSPOSE(SORT(TRANSPOSE(FILTER(Y382:AC382, Y382:AC382&lt;&gt;0)),1, FALSE)))"),3.0)</f>
        <v>3</v>
      </c>
      <c r="AF382" s="1">
        <f>IFERROR(__xludf.DUMMYFUNCTION("""COMPUTED_VALUE"""),1.0)</f>
        <v>1</v>
      </c>
      <c r="AG382" s="1">
        <f>IFERROR(__xludf.DUMMYFUNCTION("""COMPUTED_VALUE"""),1.0)</f>
        <v>1</v>
      </c>
      <c r="AK382" s="1">
        <v>381.0</v>
      </c>
      <c r="AL382" s="1">
        <v>2.0</v>
      </c>
      <c r="AM382" s="1">
        <v>1.0</v>
      </c>
      <c r="AN382" s="1">
        <v>1.0</v>
      </c>
      <c r="AO382" s="1">
        <v>1.0</v>
      </c>
      <c r="AP382" s="1"/>
      <c r="AQ382" s="1">
        <v>12.0</v>
      </c>
      <c r="AR382" s="1">
        <v>3.0</v>
      </c>
      <c r="AS382" s="1">
        <v>12.0</v>
      </c>
      <c r="AT382" s="1">
        <v>10.0</v>
      </c>
      <c r="AU382" s="1">
        <v>6.0</v>
      </c>
      <c r="AV382" s="1" t="s">
        <v>564</v>
      </c>
      <c r="AW382" s="1">
        <v>424.0</v>
      </c>
      <c r="AY382" s="1">
        <v>161544.0</v>
      </c>
    </row>
    <row r="383" ht="15.75" customHeight="1">
      <c r="A383" s="2" t="s">
        <v>751</v>
      </c>
      <c r="B383" s="1" t="str">
        <f>IFERROR(__xludf.DUMMYFUNCTION("""COMPUTED_VALUE"""),"T8AT8")</f>
        <v>T8AT8</v>
      </c>
      <c r="C383" s="1">
        <f>IFERROR(__xludf.DUMMYFUNCTION("""COMPUTED_VALUE"""),118.0)</f>
        <v>118</v>
      </c>
      <c r="D383" s="1" t="s">
        <v>45</v>
      </c>
      <c r="E383" s="1" t="s">
        <v>30</v>
      </c>
      <c r="F383" s="1" t="s">
        <v>39</v>
      </c>
      <c r="G383" s="1" t="s">
        <v>45</v>
      </c>
      <c r="H383" s="1" t="s">
        <v>30</v>
      </c>
      <c r="M383" s="1">
        <v>10.0</v>
      </c>
      <c r="N383" s="1">
        <v>8.0</v>
      </c>
      <c r="O383" s="1">
        <v>14.0</v>
      </c>
      <c r="P383" s="1">
        <v>10.0</v>
      </c>
      <c r="Q383" s="1">
        <v>8.0</v>
      </c>
      <c r="S383" s="1" t="str">
        <f>IFERROR(__xludf.DUMMYFUNCTION("UNIQUE(D383:H383, TRUE)"),"T")</f>
        <v>T</v>
      </c>
      <c r="T383" s="1" t="str">
        <f>IFERROR(__xludf.DUMMYFUNCTION("""COMPUTED_VALUE"""),"8")</f>
        <v>8</v>
      </c>
      <c r="U383" s="1" t="str">
        <f>IFERROR(__xludf.DUMMYFUNCTION("""COMPUTED_VALUE"""),"A")</f>
        <v>A</v>
      </c>
      <c r="Y383" s="1">
        <f t="shared" si="2"/>
        <v>2</v>
      </c>
      <c r="Z383" s="1">
        <f t="shared" ref="Z383:AC383" si="383">IF($Y383&lt;&gt;"",COUNTIF($D383:$H383, "=" &amp; T383),"")</f>
        <v>2</v>
      </c>
      <c r="AA383" s="1">
        <f t="shared" si="383"/>
        <v>1</v>
      </c>
      <c r="AB383" s="1">
        <f t="shared" si="383"/>
        <v>0</v>
      </c>
      <c r="AC383" s="1">
        <f t="shared" si="383"/>
        <v>0</v>
      </c>
      <c r="AE383" s="1">
        <f>IFERROR(__xludf.DUMMYFUNCTION("IFERROR(TRANSPOSE(SORT(TRANSPOSE(FILTER(Y383:AC383, Y383:AC383&lt;&gt;0)),1, FALSE)))"),2.0)</f>
        <v>2</v>
      </c>
      <c r="AF383" s="1">
        <f>IFERROR(__xludf.DUMMYFUNCTION("""COMPUTED_VALUE"""),2.0)</f>
        <v>2</v>
      </c>
      <c r="AG383" s="1">
        <f>IFERROR(__xludf.DUMMYFUNCTION("""COMPUTED_VALUE"""),1.0)</f>
        <v>1</v>
      </c>
      <c r="AK383" s="1">
        <v>382.0</v>
      </c>
      <c r="AL383" s="1">
        <v>2.0</v>
      </c>
      <c r="AM383" s="1">
        <v>1.0</v>
      </c>
      <c r="AN383" s="1">
        <v>1.0</v>
      </c>
      <c r="AO383" s="1">
        <v>1.0</v>
      </c>
      <c r="AP383" s="1"/>
      <c r="AQ383" s="1">
        <v>12.0</v>
      </c>
      <c r="AR383" s="1">
        <v>4.0</v>
      </c>
      <c r="AS383" s="1">
        <v>4.0</v>
      </c>
      <c r="AT383" s="1">
        <v>2.0</v>
      </c>
      <c r="AU383" s="1">
        <v>9.0</v>
      </c>
      <c r="AV383" s="1" t="s">
        <v>566</v>
      </c>
      <c r="AW383" s="1">
        <v>185.0</v>
      </c>
      <c r="AY383" s="1">
        <v>70670.0</v>
      </c>
    </row>
    <row r="384" ht="15.75" customHeight="1">
      <c r="A384" s="2" t="s">
        <v>753</v>
      </c>
      <c r="B384" s="1" t="str">
        <f>IFERROR(__xludf.DUMMYFUNCTION("""COMPUTED_VALUE"""),"827A6")</f>
        <v>827A6</v>
      </c>
      <c r="C384" s="1">
        <f>IFERROR(__xludf.DUMMYFUNCTION("""COMPUTED_VALUE"""),795.0)</f>
        <v>795</v>
      </c>
      <c r="D384" s="1" t="s">
        <v>30</v>
      </c>
      <c r="E384" s="1" t="s">
        <v>24</v>
      </c>
      <c r="F384" s="1" t="s">
        <v>28</v>
      </c>
      <c r="G384" s="1" t="s">
        <v>39</v>
      </c>
      <c r="H384" s="1" t="s">
        <v>40</v>
      </c>
      <c r="M384" s="1">
        <v>8.0</v>
      </c>
      <c r="N384" s="1">
        <v>2.0</v>
      </c>
      <c r="O384" s="1">
        <v>7.0</v>
      </c>
      <c r="P384" s="1">
        <v>14.0</v>
      </c>
      <c r="Q384" s="1">
        <v>6.0</v>
      </c>
      <c r="S384" s="1" t="str">
        <f>IFERROR(__xludf.DUMMYFUNCTION("UNIQUE(D384:H384, TRUE)"),"8")</f>
        <v>8</v>
      </c>
      <c r="T384" s="1" t="str">
        <f>IFERROR(__xludf.DUMMYFUNCTION("""COMPUTED_VALUE"""),"2")</f>
        <v>2</v>
      </c>
      <c r="U384" s="1" t="str">
        <f>IFERROR(__xludf.DUMMYFUNCTION("""COMPUTED_VALUE"""),"7")</f>
        <v>7</v>
      </c>
      <c r="V384" s="1" t="str">
        <f>IFERROR(__xludf.DUMMYFUNCTION("""COMPUTED_VALUE"""),"A")</f>
        <v>A</v>
      </c>
      <c r="W384" s="1" t="str">
        <f>IFERROR(__xludf.DUMMYFUNCTION("""COMPUTED_VALUE"""),"6")</f>
        <v>6</v>
      </c>
      <c r="Y384" s="1">
        <f t="shared" si="2"/>
        <v>1</v>
      </c>
      <c r="Z384" s="1">
        <f t="shared" ref="Z384:AC384" si="384">IF($Y384&lt;&gt;"",COUNTIF($D384:$H384, "=" &amp; T384),"")</f>
        <v>1</v>
      </c>
      <c r="AA384" s="1">
        <f t="shared" si="384"/>
        <v>1</v>
      </c>
      <c r="AB384" s="1">
        <f t="shared" si="384"/>
        <v>1</v>
      </c>
      <c r="AC384" s="1">
        <f t="shared" si="384"/>
        <v>1</v>
      </c>
      <c r="AE384" s="1">
        <f>IFERROR(__xludf.DUMMYFUNCTION("IFERROR(TRANSPOSE(SORT(TRANSPOSE(FILTER(Y384:AC384, Y384:AC384&lt;&gt;0)),1, FALSE)))"),1.0)</f>
        <v>1</v>
      </c>
      <c r="AF384" s="1">
        <f>IFERROR(__xludf.DUMMYFUNCTION("""COMPUTED_VALUE"""),1.0)</f>
        <v>1</v>
      </c>
      <c r="AG384" s="1">
        <f>IFERROR(__xludf.DUMMYFUNCTION("""COMPUTED_VALUE"""),1.0)</f>
        <v>1</v>
      </c>
      <c r="AH384" s="1">
        <f>IFERROR(__xludf.DUMMYFUNCTION("""COMPUTED_VALUE"""),1.0)</f>
        <v>1</v>
      </c>
      <c r="AI384" s="1">
        <f>IFERROR(__xludf.DUMMYFUNCTION("""COMPUTED_VALUE"""),1.0)</f>
        <v>1</v>
      </c>
      <c r="AK384" s="1">
        <v>383.0</v>
      </c>
      <c r="AL384" s="1">
        <v>2.0</v>
      </c>
      <c r="AM384" s="1">
        <v>1.0</v>
      </c>
      <c r="AN384" s="1">
        <v>1.0</v>
      </c>
      <c r="AO384" s="1">
        <v>1.0</v>
      </c>
      <c r="AP384" s="1"/>
      <c r="AQ384" s="1">
        <v>12.0</v>
      </c>
      <c r="AR384" s="1">
        <v>4.0</v>
      </c>
      <c r="AS384" s="1">
        <v>11.0</v>
      </c>
      <c r="AT384" s="1">
        <v>9.0</v>
      </c>
      <c r="AU384" s="1">
        <v>4.0</v>
      </c>
      <c r="AV384" s="1" t="s">
        <v>1243</v>
      </c>
      <c r="AW384" s="1">
        <v>152.0</v>
      </c>
      <c r="AY384" s="1">
        <v>58216.0</v>
      </c>
    </row>
    <row r="385" ht="15.75" customHeight="1">
      <c r="A385" s="2" t="s">
        <v>755</v>
      </c>
      <c r="B385" s="1">
        <f>IFERROR(__xludf.DUMMYFUNCTION("""COMPUTED_VALUE"""),99967.0)</f>
        <v>99967</v>
      </c>
      <c r="C385" s="1">
        <f>IFERROR(__xludf.DUMMYFUNCTION("""COMPUTED_VALUE"""),274.0)</f>
        <v>274</v>
      </c>
      <c r="D385" s="1" t="s">
        <v>23</v>
      </c>
      <c r="E385" s="1" t="s">
        <v>23</v>
      </c>
      <c r="F385" s="1" t="s">
        <v>23</v>
      </c>
      <c r="G385" s="1" t="s">
        <v>40</v>
      </c>
      <c r="H385" s="1" t="s">
        <v>28</v>
      </c>
      <c r="M385" s="1">
        <v>9.0</v>
      </c>
      <c r="N385" s="1">
        <v>9.0</v>
      </c>
      <c r="O385" s="1">
        <v>9.0</v>
      </c>
      <c r="P385" s="1">
        <v>6.0</v>
      </c>
      <c r="Q385" s="1">
        <v>7.0</v>
      </c>
      <c r="S385" s="1" t="str">
        <f>IFERROR(__xludf.DUMMYFUNCTION("UNIQUE(D385:H385, TRUE)"),"9")</f>
        <v>9</v>
      </c>
      <c r="T385" s="1" t="str">
        <f>IFERROR(__xludf.DUMMYFUNCTION("""COMPUTED_VALUE"""),"6")</f>
        <v>6</v>
      </c>
      <c r="U385" s="1" t="str">
        <f>IFERROR(__xludf.DUMMYFUNCTION("""COMPUTED_VALUE"""),"7")</f>
        <v>7</v>
      </c>
      <c r="Y385" s="1">
        <f t="shared" si="2"/>
        <v>3</v>
      </c>
      <c r="Z385" s="1">
        <f t="shared" ref="Z385:AC385" si="385">IF($Y385&lt;&gt;"",COUNTIF($D385:$H385, "=" &amp; T385),"")</f>
        <v>1</v>
      </c>
      <c r="AA385" s="1">
        <f t="shared" si="385"/>
        <v>1</v>
      </c>
      <c r="AB385" s="1">
        <f t="shared" si="385"/>
        <v>0</v>
      </c>
      <c r="AC385" s="1">
        <f t="shared" si="385"/>
        <v>0</v>
      </c>
      <c r="AE385" s="1">
        <f>IFERROR(__xludf.DUMMYFUNCTION("IFERROR(TRANSPOSE(SORT(TRANSPOSE(FILTER(Y385:AC385, Y385:AC385&lt;&gt;0)),1, FALSE)))"),3.0)</f>
        <v>3</v>
      </c>
      <c r="AF385" s="1">
        <f>IFERROR(__xludf.DUMMYFUNCTION("""COMPUTED_VALUE"""),1.0)</f>
        <v>1</v>
      </c>
      <c r="AG385" s="1">
        <f>IFERROR(__xludf.DUMMYFUNCTION("""COMPUTED_VALUE"""),1.0)</f>
        <v>1</v>
      </c>
      <c r="AK385" s="1">
        <v>384.0</v>
      </c>
      <c r="AL385" s="1">
        <v>2.0</v>
      </c>
      <c r="AM385" s="1">
        <v>1.0</v>
      </c>
      <c r="AN385" s="1">
        <v>1.0</v>
      </c>
      <c r="AO385" s="1">
        <v>1.0</v>
      </c>
      <c r="AP385" s="1"/>
      <c r="AQ385" s="1">
        <v>12.0</v>
      </c>
      <c r="AR385" s="1">
        <v>5.0</v>
      </c>
      <c r="AS385" s="1">
        <v>6.0</v>
      </c>
      <c r="AT385" s="1">
        <v>4.0</v>
      </c>
      <c r="AU385" s="1">
        <v>12.0</v>
      </c>
      <c r="AV385" s="1" t="s">
        <v>568</v>
      </c>
      <c r="AW385" s="1">
        <v>898.0</v>
      </c>
      <c r="AY385" s="1">
        <v>344832.0</v>
      </c>
    </row>
    <row r="386" ht="15.75" customHeight="1">
      <c r="A386" s="2" t="s">
        <v>757</v>
      </c>
      <c r="B386" s="1" t="str">
        <f>IFERROR(__xludf.DUMMYFUNCTION("""COMPUTED_VALUE"""),"TT44T")</f>
        <v>TT44T</v>
      </c>
      <c r="C386" s="1">
        <f>IFERROR(__xludf.DUMMYFUNCTION("""COMPUTED_VALUE"""),61.0)</f>
        <v>61</v>
      </c>
      <c r="D386" s="1" t="s">
        <v>45</v>
      </c>
      <c r="E386" s="1" t="s">
        <v>45</v>
      </c>
      <c r="F386" s="1" t="s">
        <v>21</v>
      </c>
      <c r="G386" s="1" t="s">
        <v>21</v>
      </c>
      <c r="H386" s="1" t="s">
        <v>45</v>
      </c>
      <c r="M386" s="1">
        <v>10.0</v>
      </c>
      <c r="N386" s="1">
        <v>10.0</v>
      </c>
      <c r="O386" s="1">
        <v>4.0</v>
      </c>
      <c r="P386" s="1">
        <v>4.0</v>
      </c>
      <c r="Q386" s="1">
        <v>10.0</v>
      </c>
      <c r="S386" s="1" t="str">
        <f>IFERROR(__xludf.DUMMYFUNCTION("UNIQUE(D386:H386, TRUE)"),"T")</f>
        <v>T</v>
      </c>
      <c r="T386" s="1" t="str">
        <f>IFERROR(__xludf.DUMMYFUNCTION("""COMPUTED_VALUE"""),"4")</f>
        <v>4</v>
      </c>
      <c r="Y386" s="1">
        <f t="shared" si="2"/>
        <v>3</v>
      </c>
      <c r="Z386" s="1">
        <f t="shared" ref="Z386:AC386" si="386">IF($Y386&lt;&gt;"",COUNTIF($D386:$H386, "=" &amp; T386),"")</f>
        <v>2</v>
      </c>
      <c r="AA386" s="1">
        <f t="shared" si="386"/>
        <v>0</v>
      </c>
      <c r="AB386" s="1">
        <f t="shared" si="386"/>
        <v>0</v>
      </c>
      <c r="AC386" s="1">
        <f t="shared" si="386"/>
        <v>0</v>
      </c>
      <c r="AE386" s="1">
        <f>IFERROR(__xludf.DUMMYFUNCTION("IFERROR(TRANSPOSE(SORT(TRANSPOSE(FILTER(Y386:AC386, Y386:AC386&lt;&gt;0)),1, FALSE)))"),3.0)</f>
        <v>3</v>
      </c>
      <c r="AF386" s="1">
        <f>IFERROR(__xludf.DUMMYFUNCTION("""COMPUTED_VALUE"""),2.0)</f>
        <v>2</v>
      </c>
      <c r="AK386" s="1">
        <v>385.0</v>
      </c>
      <c r="AL386" s="1">
        <v>2.0</v>
      </c>
      <c r="AM386" s="1">
        <v>1.0</v>
      </c>
      <c r="AN386" s="1">
        <v>1.0</v>
      </c>
      <c r="AO386" s="1">
        <v>1.0</v>
      </c>
      <c r="AP386" s="1"/>
      <c r="AQ386" s="1">
        <v>12.0</v>
      </c>
      <c r="AR386" s="1">
        <v>5.0</v>
      </c>
      <c r="AS386" s="1">
        <v>6.0</v>
      </c>
      <c r="AT386" s="1">
        <v>12.0</v>
      </c>
      <c r="AU386" s="1">
        <v>2.0</v>
      </c>
      <c r="AV386" s="1" t="s">
        <v>570</v>
      </c>
      <c r="AW386" s="1">
        <v>786.0</v>
      </c>
      <c r="AY386" s="1">
        <v>302610.0</v>
      </c>
    </row>
    <row r="387" ht="15.75" customHeight="1">
      <c r="A387" s="2" t="s">
        <v>758</v>
      </c>
      <c r="B387" s="1" t="str">
        <f>IFERROR(__xludf.DUMMYFUNCTION("""COMPUTED_VALUE"""),"AA2KK")</f>
        <v>AA2KK</v>
      </c>
      <c r="C387" s="1">
        <f>IFERROR(__xludf.DUMMYFUNCTION("""COMPUTED_VALUE"""),784.0)</f>
        <v>784</v>
      </c>
      <c r="D387" s="1" t="s">
        <v>39</v>
      </c>
      <c r="E387" s="1" t="s">
        <v>39</v>
      </c>
      <c r="F387" s="1" t="s">
        <v>24</v>
      </c>
      <c r="G387" s="1" t="s">
        <v>38</v>
      </c>
      <c r="H387" s="1" t="s">
        <v>38</v>
      </c>
      <c r="M387" s="1">
        <v>14.0</v>
      </c>
      <c r="N387" s="1">
        <v>14.0</v>
      </c>
      <c r="O387" s="1">
        <v>2.0</v>
      </c>
      <c r="P387" s="1">
        <v>13.0</v>
      </c>
      <c r="Q387" s="1">
        <v>13.0</v>
      </c>
      <c r="S387" s="1" t="str">
        <f>IFERROR(__xludf.DUMMYFUNCTION("UNIQUE(D387:H387, TRUE)"),"A")</f>
        <v>A</v>
      </c>
      <c r="T387" s="1" t="str">
        <f>IFERROR(__xludf.DUMMYFUNCTION("""COMPUTED_VALUE"""),"2")</f>
        <v>2</v>
      </c>
      <c r="U387" s="1" t="str">
        <f>IFERROR(__xludf.DUMMYFUNCTION("""COMPUTED_VALUE"""),"K")</f>
        <v>K</v>
      </c>
      <c r="Y387" s="1">
        <f t="shared" si="2"/>
        <v>2</v>
      </c>
      <c r="Z387" s="1">
        <f t="shared" ref="Z387:AC387" si="387">IF($Y387&lt;&gt;"",COUNTIF($D387:$H387, "=" &amp; T387),"")</f>
        <v>1</v>
      </c>
      <c r="AA387" s="1">
        <f t="shared" si="387"/>
        <v>2</v>
      </c>
      <c r="AB387" s="1">
        <f t="shared" si="387"/>
        <v>0</v>
      </c>
      <c r="AC387" s="1">
        <f t="shared" si="387"/>
        <v>0</v>
      </c>
      <c r="AE387" s="1">
        <f>IFERROR(__xludf.DUMMYFUNCTION("IFERROR(TRANSPOSE(SORT(TRANSPOSE(FILTER(Y387:AC387, Y387:AC387&lt;&gt;0)),1, FALSE)))"),2.0)</f>
        <v>2</v>
      </c>
      <c r="AF387" s="1">
        <f>IFERROR(__xludf.DUMMYFUNCTION("""COMPUTED_VALUE"""),2.0)</f>
        <v>2</v>
      </c>
      <c r="AG387" s="1">
        <f>IFERROR(__xludf.DUMMYFUNCTION("""COMPUTED_VALUE"""),1.0)</f>
        <v>1</v>
      </c>
      <c r="AK387" s="1">
        <v>386.0</v>
      </c>
      <c r="AL387" s="1">
        <v>2.0</v>
      </c>
      <c r="AM387" s="1">
        <v>1.0</v>
      </c>
      <c r="AN387" s="1">
        <v>1.0</v>
      </c>
      <c r="AO387" s="1">
        <v>1.0</v>
      </c>
      <c r="AP387" s="1"/>
      <c r="AQ387" s="1">
        <v>12.0</v>
      </c>
      <c r="AR387" s="1">
        <v>6.0</v>
      </c>
      <c r="AS387" s="1">
        <v>3.0</v>
      </c>
      <c r="AT387" s="1">
        <v>11.0</v>
      </c>
      <c r="AU387" s="1">
        <v>11.0</v>
      </c>
      <c r="AV387" s="1" t="s">
        <v>1247</v>
      </c>
      <c r="AW387" s="1">
        <v>764.0</v>
      </c>
      <c r="AY387" s="1">
        <v>294904.0</v>
      </c>
    </row>
    <row r="388" ht="15.75" customHeight="1">
      <c r="A388" s="2" t="s">
        <v>759</v>
      </c>
      <c r="B388" s="1" t="str">
        <f>IFERROR(__xludf.DUMMYFUNCTION("""COMPUTED_VALUE"""),"Q2AAT")</f>
        <v>Q2AAT</v>
      </c>
      <c r="C388" s="1">
        <f>IFERROR(__xludf.DUMMYFUNCTION("""COMPUTED_VALUE"""),276.0)</f>
        <v>276</v>
      </c>
      <c r="D388" s="1" t="s">
        <v>20</v>
      </c>
      <c r="E388" s="1" t="s">
        <v>24</v>
      </c>
      <c r="F388" s="1" t="s">
        <v>39</v>
      </c>
      <c r="G388" s="1" t="s">
        <v>39</v>
      </c>
      <c r="H388" s="1" t="s">
        <v>45</v>
      </c>
      <c r="M388" s="1">
        <v>12.0</v>
      </c>
      <c r="N388" s="1">
        <v>2.0</v>
      </c>
      <c r="O388" s="1">
        <v>14.0</v>
      </c>
      <c r="P388" s="1">
        <v>14.0</v>
      </c>
      <c r="Q388" s="1">
        <v>10.0</v>
      </c>
      <c r="S388" s="1" t="str">
        <f>IFERROR(__xludf.DUMMYFUNCTION("UNIQUE(D388:H388, TRUE)"),"Q")</f>
        <v>Q</v>
      </c>
      <c r="T388" s="1" t="str">
        <f>IFERROR(__xludf.DUMMYFUNCTION("""COMPUTED_VALUE"""),"2")</f>
        <v>2</v>
      </c>
      <c r="U388" s="1" t="str">
        <f>IFERROR(__xludf.DUMMYFUNCTION("""COMPUTED_VALUE"""),"A")</f>
        <v>A</v>
      </c>
      <c r="V388" s="1" t="str">
        <f>IFERROR(__xludf.DUMMYFUNCTION("""COMPUTED_VALUE"""),"T")</f>
        <v>T</v>
      </c>
      <c r="Y388" s="1">
        <f t="shared" si="2"/>
        <v>1</v>
      </c>
      <c r="Z388" s="1">
        <f t="shared" ref="Z388:AC388" si="388">IF($Y388&lt;&gt;"",COUNTIF($D388:$H388, "=" &amp; T388),"")</f>
        <v>1</v>
      </c>
      <c r="AA388" s="1">
        <f t="shared" si="388"/>
        <v>2</v>
      </c>
      <c r="AB388" s="1">
        <f t="shared" si="388"/>
        <v>1</v>
      </c>
      <c r="AC388" s="1">
        <f t="shared" si="388"/>
        <v>0</v>
      </c>
      <c r="AE388" s="1">
        <f>IFERROR(__xludf.DUMMYFUNCTION("IFERROR(TRANSPOSE(SORT(TRANSPOSE(FILTER(Y388:AC388, Y388:AC388&lt;&gt;0)),1, FALSE)))"),2.0)</f>
        <v>2</v>
      </c>
      <c r="AF388" s="1">
        <f>IFERROR(__xludf.DUMMYFUNCTION("""COMPUTED_VALUE"""),1.0)</f>
        <v>1</v>
      </c>
      <c r="AG388" s="1">
        <f>IFERROR(__xludf.DUMMYFUNCTION("""COMPUTED_VALUE"""),1.0)</f>
        <v>1</v>
      </c>
      <c r="AH388" s="1">
        <f>IFERROR(__xludf.DUMMYFUNCTION("""COMPUTED_VALUE"""),1.0)</f>
        <v>1</v>
      </c>
      <c r="AK388" s="1">
        <v>387.0</v>
      </c>
      <c r="AL388" s="1">
        <v>2.0</v>
      </c>
      <c r="AM388" s="1">
        <v>1.0</v>
      </c>
      <c r="AN388" s="1">
        <v>1.0</v>
      </c>
      <c r="AO388" s="1">
        <v>1.0</v>
      </c>
      <c r="AP388" s="1"/>
      <c r="AQ388" s="1">
        <v>12.0</v>
      </c>
      <c r="AR388" s="1">
        <v>6.0</v>
      </c>
      <c r="AS388" s="1">
        <v>5.0</v>
      </c>
      <c r="AT388" s="1">
        <v>14.0</v>
      </c>
      <c r="AU388" s="1">
        <v>14.0</v>
      </c>
      <c r="AV388" s="1" t="s">
        <v>574</v>
      </c>
      <c r="AW388" s="1">
        <v>655.0</v>
      </c>
      <c r="AY388" s="1">
        <v>253485.0</v>
      </c>
    </row>
    <row r="389" ht="15.75" customHeight="1">
      <c r="A389" s="2" t="s">
        <v>761</v>
      </c>
      <c r="B389" s="1" t="str">
        <f>IFERROR(__xludf.DUMMYFUNCTION("""COMPUTED_VALUE"""),"KA9AA")</f>
        <v>KA9AA</v>
      </c>
      <c r="C389" s="1">
        <f>IFERROR(__xludf.DUMMYFUNCTION("""COMPUTED_VALUE"""),478.0)</f>
        <v>478</v>
      </c>
      <c r="D389" s="1" t="s">
        <v>38</v>
      </c>
      <c r="E389" s="1" t="s">
        <v>39</v>
      </c>
      <c r="F389" s="1" t="s">
        <v>23</v>
      </c>
      <c r="G389" s="1" t="s">
        <v>39</v>
      </c>
      <c r="H389" s="1" t="s">
        <v>39</v>
      </c>
      <c r="M389" s="1">
        <v>13.0</v>
      </c>
      <c r="N389" s="1">
        <v>14.0</v>
      </c>
      <c r="O389" s="1">
        <v>9.0</v>
      </c>
      <c r="P389" s="1">
        <v>14.0</v>
      </c>
      <c r="Q389" s="1">
        <v>14.0</v>
      </c>
      <c r="S389" s="1" t="str">
        <f>IFERROR(__xludf.DUMMYFUNCTION("UNIQUE(D389:H389, TRUE)"),"K")</f>
        <v>K</v>
      </c>
      <c r="T389" s="1" t="str">
        <f>IFERROR(__xludf.DUMMYFUNCTION("""COMPUTED_VALUE"""),"A")</f>
        <v>A</v>
      </c>
      <c r="U389" s="1" t="str">
        <f>IFERROR(__xludf.DUMMYFUNCTION("""COMPUTED_VALUE"""),"9")</f>
        <v>9</v>
      </c>
      <c r="Y389" s="1">
        <f t="shared" si="2"/>
        <v>1</v>
      </c>
      <c r="Z389" s="1">
        <f t="shared" ref="Z389:AC389" si="389">IF($Y389&lt;&gt;"",COUNTIF($D389:$H389, "=" &amp; T389),"")</f>
        <v>3</v>
      </c>
      <c r="AA389" s="1">
        <f t="shared" si="389"/>
        <v>1</v>
      </c>
      <c r="AB389" s="1">
        <f t="shared" si="389"/>
        <v>0</v>
      </c>
      <c r="AC389" s="1">
        <f t="shared" si="389"/>
        <v>0</v>
      </c>
      <c r="AE389" s="1">
        <f>IFERROR(__xludf.DUMMYFUNCTION("IFERROR(TRANSPOSE(SORT(TRANSPOSE(FILTER(Y389:AC389, Y389:AC389&lt;&gt;0)),1, FALSE)))"),3.0)</f>
        <v>3</v>
      </c>
      <c r="AF389" s="1">
        <f>IFERROR(__xludf.DUMMYFUNCTION("""COMPUTED_VALUE"""),1.0)</f>
        <v>1</v>
      </c>
      <c r="AG389" s="1">
        <f>IFERROR(__xludf.DUMMYFUNCTION("""COMPUTED_VALUE"""),1.0)</f>
        <v>1</v>
      </c>
      <c r="AK389" s="1">
        <v>388.0</v>
      </c>
      <c r="AL389" s="1">
        <v>2.0</v>
      </c>
      <c r="AM389" s="1">
        <v>1.0</v>
      </c>
      <c r="AN389" s="1">
        <v>1.0</v>
      </c>
      <c r="AO389" s="1">
        <v>1.0</v>
      </c>
      <c r="AP389" s="1"/>
      <c r="AQ389" s="1">
        <v>12.0</v>
      </c>
      <c r="AR389" s="1">
        <v>6.0</v>
      </c>
      <c r="AS389" s="1">
        <v>13.0</v>
      </c>
      <c r="AT389" s="1">
        <v>9.0</v>
      </c>
      <c r="AU389" s="1">
        <v>6.0</v>
      </c>
      <c r="AV389" s="1" t="s">
        <v>576</v>
      </c>
      <c r="AW389" s="1">
        <v>297.0</v>
      </c>
      <c r="AY389" s="1">
        <v>115236.0</v>
      </c>
    </row>
    <row r="390" ht="15.75" customHeight="1">
      <c r="A390" s="2" t="s">
        <v>763</v>
      </c>
      <c r="B390" s="1" t="str">
        <f>IFERROR(__xludf.DUMMYFUNCTION("""COMPUTED_VALUE"""),"3QJQK")</f>
        <v>3QJQK</v>
      </c>
      <c r="C390" s="1">
        <f>IFERROR(__xludf.DUMMYFUNCTION("""COMPUTED_VALUE"""),452.0)</f>
        <v>452</v>
      </c>
      <c r="D390" s="1" t="s">
        <v>31</v>
      </c>
      <c r="E390" s="1" t="s">
        <v>20</v>
      </c>
      <c r="F390" s="1" t="s">
        <v>22</v>
      </c>
      <c r="G390" s="1" t="s">
        <v>20</v>
      </c>
      <c r="H390" s="1" t="s">
        <v>38</v>
      </c>
      <c r="M390" s="1">
        <v>3.0</v>
      </c>
      <c r="N390" s="1">
        <v>12.0</v>
      </c>
      <c r="O390" s="1">
        <v>11.0</v>
      </c>
      <c r="P390" s="1">
        <v>12.0</v>
      </c>
      <c r="Q390" s="1">
        <v>13.0</v>
      </c>
      <c r="S390" s="1" t="str">
        <f>IFERROR(__xludf.DUMMYFUNCTION("UNIQUE(D390:H390, TRUE)"),"3")</f>
        <v>3</v>
      </c>
      <c r="T390" s="1" t="str">
        <f>IFERROR(__xludf.DUMMYFUNCTION("""COMPUTED_VALUE"""),"Q")</f>
        <v>Q</v>
      </c>
      <c r="U390" s="1" t="str">
        <f>IFERROR(__xludf.DUMMYFUNCTION("""COMPUTED_VALUE"""),"J")</f>
        <v>J</v>
      </c>
      <c r="V390" s="1" t="str">
        <f>IFERROR(__xludf.DUMMYFUNCTION("""COMPUTED_VALUE"""),"K")</f>
        <v>K</v>
      </c>
      <c r="Y390" s="1">
        <f t="shared" si="2"/>
        <v>1</v>
      </c>
      <c r="Z390" s="1">
        <f t="shared" ref="Z390:AC390" si="390">IF($Y390&lt;&gt;"",COUNTIF($D390:$H390, "=" &amp; T390),"")</f>
        <v>2</v>
      </c>
      <c r="AA390" s="1">
        <f t="shared" si="390"/>
        <v>1</v>
      </c>
      <c r="AB390" s="1">
        <f t="shared" si="390"/>
        <v>1</v>
      </c>
      <c r="AC390" s="1">
        <f t="shared" si="390"/>
        <v>0</v>
      </c>
      <c r="AE390" s="1">
        <f>IFERROR(__xludf.DUMMYFUNCTION("IFERROR(TRANSPOSE(SORT(TRANSPOSE(FILTER(Y390:AC390, Y390:AC390&lt;&gt;0)),1, FALSE)))"),2.0)</f>
        <v>2</v>
      </c>
      <c r="AF390" s="1">
        <f>IFERROR(__xludf.DUMMYFUNCTION("""COMPUTED_VALUE"""),1.0)</f>
        <v>1</v>
      </c>
      <c r="AG390" s="1">
        <f>IFERROR(__xludf.DUMMYFUNCTION("""COMPUTED_VALUE"""),1.0)</f>
        <v>1</v>
      </c>
      <c r="AH390" s="1">
        <f>IFERROR(__xludf.DUMMYFUNCTION("""COMPUTED_VALUE"""),1.0)</f>
        <v>1</v>
      </c>
      <c r="AK390" s="1">
        <v>389.0</v>
      </c>
      <c r="AL390" s="1">
        <v>2.0</v>
      </c>
      <c r="AM390" s="1">
        <v>1.0</v>
      </c>
      <c r="AN390" s="1">
        <v>1.0</v>
      </c>
      <c r="AO390" s="1">
        <v>1.0</v>
      </c>
      <c r="AP390" s="1"/>
      <c r="AQ390" s="1">
        <v>12.0</v>
      </c>
      <c r="AR390" s="1">
        <v>7.0</v>
      </c>
      <c r="AS390" s="1">
        <v>9.0</v>
      </c>
      <c r="AT390" s="1">
        <v>10.0</v>
      </c>
      <c r="AU390" s="1">
        <v>9.0</v>
      </c>
      <c r="AV390" s="1" t="s">
        <v>580</v>
      </c>
      <c r="AW390" s="1">
        <v>809.0</v>
      </c>
      <c r="AY390" s="1">
        <v>314701.0</v>
      </c>
    </row>
    <row r="391" ht="15.75" customHeight="1">
      <c r="A391" s="2" t="s">
        <v>765</v>
      </c>
      <c r="B391" s="1" t="str">
        <f>IFERROR(__xludf.DUMMYFUNCTION("""COMPUTED_VALUE"""),"A97JK")</f>
        <v>A97JK</v>
      </c>
      <c r="C391" s="1">
        <f>IFERROR(__xludf.DUMMYFUNCTION("""COMPUTED_VALUE"""),551.0)</f>
        <v>551</v>
      </c>
      <c r="D391" s="1" t="s">
        <v>39</v>
      </c>
      <c r="E391" s="1" t="s">
        <v>23</v>
      </c>
      <c r="F391" s="1" t="s">
        <v>28</v>
      </c>
      <c r="G391" s="1" t="s">
        <v>22</v>
      </c>
      <c r="H391" s="1" t="s">
        <v>38</v>
      </c>
      <c r="M391" s="1">
        <v>14.0</v>
      </c>
      <c r="N391" s="1">
        <v>9.0</v>
      </c>
      <c r="O391" s="1">
        <v>7.0</v>
      </c>
      <c r="P391" s="1">
        <v>11.0</v>
      </c>
      <c r="Q391" s="1">
        <v>13.0</v>
      </c>
      <c r="S391" s="1" t="str">
        <f>IFERROR(__xludf.DUMMYFUNCTION("UNIQUE(D391:H391, TRUE)"),"A")</f>
        <v>A</v>
      </c>
      <c r="T391" s="1" t="str">
        <f>IFERROR(__xludf.DUMMYFUNCTION("""COMPUTED_VALUE"""),"9")</f>
        <v>9</v>
      </c>
      <c r="U391" s="1" t="str">
        <f>IFERROR(__xludf.DUMMYFUNCTION("""COMPUTED_VALUE"""),"7")</f>
        <v>7</v>
      </c>
      <c r="V391" s="1" t="str">
        <f>IFERROR(__xludf.DUMMYFUNCTION("""COMPUTED_VALUE"""),"J")</f>
        <v>J</v>
      </c>
      <c r="W391" s="1" t="str">
        <f>IFERROR(__xludf.DUMMYFUNCTION("""COMPUTED_VALUE"""),"K")</f>
        <v>K</v>
      </c>
      <c r="Y391" s="1">
        <f t="shared" si="2"/>
        <v>1</v>
      </c>
      <c r="Z391" s="1">
        <f t="shared" ref="Z391:AC391" si="391">IF($Y391&lt;&gt;"",COUNTIF($D391:$H391, "=" &amp; T391),"")</f>
        <v>1</v>
      </c>
      <c r="AA391" s="1">
        <f t="shared" si="391"/>
        <v>1</v>
      </c>
      <c r="AB391" s="1">
        <f t="shared" si="391"/>
        <v>1</v>
      </c>
      <c r="AC391" s="1">
        <f t="shared" si="391"/>
        <v>1</v>
      </c>
      <c r="AE391" s="1">
        <f>IFERROR(__xludf.DUMMYFUNCTION("IFERROR(TRANSPOSE(SORT(TRANSPOSE(FILTER(Y391:AC391, Y391:AC391&lt;&gt;0)),1, FALSE)))"),1.0)</f>
        <v>1</v>
      </c>
      <c r="AF391" s="1">
        <f>IFERROR(__xludf.DUMMYFUNCTION("""COMPUTED_VALUE"""),1.0)</f>
        <v>1</v>
      </c>
      <c r="AG391" s="1">
        <f>IFERROR(__xludf.DUMMYFUNCTION("""COMPUTED_VALUE"""),1.0)</f>
        <v>1</v>
      </c>
      <c r="AH391" s="1">
        <f>IFERROR(__xludf.DUMMYFUNCTION("""COMPUTED_VALUE"""),1.0)</f>
        <v>1</v>
      </c>
      <c r="AI391" s="1">
        <f>IFERROR(__xludf.DUMMYFUNCTION("""COMPUTED_VALUE"""),1.0)</f>
        <v>1</v>
      </c>
      <c r="AK391" s="1">
        <v>390.0</v>
      </c>
      <c r="AL391" s="1">
        <v>2.0</v>
      </c>
      <c r="AM391" s="1">
        <v>1.0</v>
      </c>
      <c r="AN391" s="1">
        <v>1.0</v>
      </c>
      <c r="AO391" s="1">
        <v>1.0</v>
      </c>
      <c r="AP391" s="1"/>
      <c r="AQ391" s="1">
        <v>12.0</v>
      </c>
      <c r="AR391" s="1">
        <v>7.0</v>
      </c>
      <c r="AS391" s="1">
        <v>12.0</v>
      </c>
      <c r="AT391" s="1">
        <v>2.0</v>
      </c>
      <c r="AU391" s="1">
        <v>14.0</v>
      </c>
      <c r="AV391" s="1" t="s">
        <v>582</v>
      </c>
      <c r="AW391" s="1">
        <v>937.0</v>
      </c>
      <c r="AY391" s="1">
        <v>365430.0</v>
      </c>
    </row>
    <row r="392" ht="15.75" customHeight="1">
      <c r="A392" s="2" t="s">
        <v>766</v>
      </c>
      <c r="B392" s="1" t="str">
        <f>IFERROR(__xludf.DUMMYFUNCTION("""COMPUTED_VALUE"""),"K4774")</f>
        <v>K4774</v>
      </c>
      <c r="C392" s="1">
        <f>IFERROR(__xludf.DUMMYFUNCTION("""COMPUTED_VALUE"""),746.0)</f>
        <v>746</v>
      </c>
      <c r="D392" s="1" t="s">
        <v>38</v>
      </c>
      <c r="E392" s="1" t="s">
        <v>21</v>
      </c>
      <c r="F392" s="1" t="s">
        <v>28</v>
      </c>
      <c r="G392" s="1" t="s">
        <v>28</v>
      </c>
      <c r="H392" s="1" t="s">
        <v>21</v>
      </c>
      <c r="M392" s="1">
        <v>13.0</v>
      </c>
      <c r="N392" s="1">
        <v>4.0</v>
      </c>
      <c r="O392" s="1">
        <v>7.0</v>
      </c>
      <c r="P392" s="1">
        <v>7.0</v>
      </c>
      <c r="Q392" s="1">
        <v>4.0</v>
      </c>
      <c r="S392" s="1" t="str">
        <f>IFERROR(__xludf.DUMMYFUNCTION("UNIQUE(D392:H392, TRUE)"),"K")</f>
        <v>K</v>
      </c>
      <c r="T392" s="1" t="str">
        <f>IFERROR(__xludf.DUMMYFUNCTION("""COMPUTED_VALUE"""),"4")</f>
        <v>4</v>
      </c>
      <c r="U392" s="1" t="str">
        <f>IFERROR(__xludf.DUMMYFUNCTION("""COMPUTED_VALUE"""),"7")</f>
        <v>7</v>
      </c>
      <c r="Y392" s="1">
        <f t="shared" si="2"/>
        <v>1</v>
      </c>
      <c r="Z392" s="1">
        <f t="shared" ref="Z392:AC392" si="392">IF($Y392&lt;&gt;"",COUNTIF($D392:$H392, "=" &amp; T392),"")</f>
        <v>2</v>
      </c>
      <c r="AA392" s="1">
        <f t="shared" si="392"/>
        <v>2</v>
      </c>
      <c r="AB392" s="1">
        <f t="shared" si="392"/>
        <v>0</v>
      </c>
      <c r="AC392" s="1">
        <f t="shared" si="392"/>
        <v>0</v>
      </c>
      <c r="AE392" s="1">
        <f>IFERROR(__xludf.DUMMYFUNCTION("IFERROR(TRANSPOSE(SORT(TRANSPOSE(FILTER(Y392:AC392, Y392:AC392&lt;&gt;0)),1, FALSE)))"),2.0)</f>
        <v>2</v>
      </c>
      <c r="AF392" s="1">
        <f>IFERROR(__xludf.DUMMYFUNCTION("""COMPUTED_VALUE"""),2.0)</f>
        <v>2</v>
      </c>
      <c r="AG392" s="1">
        <f>IFERROR(__xludf.DUMMYFUNCTION("""COMPUTED_VALUE"""),1.0)</f>
        <v>1</v>
      </c>
      <c r="AK392" s="1">
        <v>391.0</v>
      </c>
      <c r="AL392" s="1">
        <v>2.0</v>
      </c>
      <c r="AM392" s="1">
        <v>1.0</v>
      </c>
      <c r="AN392" s="1">
        <v>1.0</v>
      </c>
      <c r="AO392" s="1">
        <v>1.0</v>
      </c>
      <c r="AP392" s="1"/>
      <c r="AQ392" s="1">
        <v>12.0</v>
      </c>
      <c r="AR392" s="1">
        <v>9.0</v>
      </c>
      <c r="AS392" s="1">
        <v>2.0</v>
      </c>
      <c r="AT392" s="1">
        <v>7.0</v>
      </c>
      <c r="AU392" s="1">
        <v>2.0</v>
      </c>
      <c r="AV392" s="1" t="s">
        <v>586</v>
      </c>
      <c r="AW392" s="1">
        <v>372.0</v>
      </c>
      <c r="AY392" s="1">
        <v>145452.0</v>
      </c>
    </row>
    <row r="393" ht="15.75" customHeight="1">
      <c r="A393" s="2" t="s">
        <v>768</v>
      </c>
      <c r="B393" s="1" t="str">
        <f>IFERROR(__xludf.DUMMYFUNCTION("""COMPUTED_VALUE"""),"QKKTT")</f>
        <v>QKKTT</v>
      </c>
      <c r="C393" s="1">
        <f>IFERROR(__xludf.DUMMYFUNCTION("""COMPUTED_VALUE"""),371.0)</f>
        <v>371</v>
      </c>
      <c r="D393" s="1" t="s">
        <v>20</v>
      </c>
      <c r="E393" s="1" t="s">
        <v>38</v>
      </c>
      <c r="F393" s="1" t="s">
        <v>38</v>
      </c>
      <c r="G393" s="1" t="s">
        <v>45</v>
      </c>
      <c r="H393" s="1" t="s">
        <v>45</v>
      </c>
      <c r="M393" s="1">
        <v>12.0</v>
      </c>
      <c r="N393" s="1">
        <v>13.0</v>
      </c>
      <c r="O393" s="1">
        <v>13.0</v>
      </c>
      <c r="P393" s="1">
        <v>10.0</v>
      </c>
      <c r="Q393" s="1">
        <v>10.0</v>
      </c>
      <c r="S393" s="1" t="str">
        <f>IFERROR(__xludf.DUMMYFUNCTION("UNIQUE(D393:H393, TRUE)"),"Q")</f>
        <v>Q</v>
      </c>
      <c r="T393" s="1" t="str">
        <f>IFERROR(__xludf.DUMMYFUNCTION("""COMPUTED_VALUE"""),"K")</f>
        <v>K</v>
      </c>
      <c r="U393" s="1" t="str">
        <f>IFERROR(__xludf.DUMMYFUNCTION("""COMPUTED_VALUE"""),"T")</f>
        <v>T</v>
      </c>
      <c r="Y393" s="1">
        <f t="shared" si="2"/>
        <v>1</v>
      </c>
      <c r="Z393" s="1">
        <f t="shared" ref="Z393:AC393" si="393">IF($Y393&lt;&gt;"",COUNTIF($D393:$H393, "=" &amp; T393),"")</f>
        <v>2</v>
      </c>
      <c r="AA393" s="1">
        <f t="shared" si="393"/>
        <v>2</v>
      </c>
      <c r="AB393" s="1">
        <f t="shared" si="393"/>
        <v>0</v>
      </c>
      <c r="AC393" s="1">
        <f t="shared" si="393"/>
        <v>0</v>
      </c>
      <c r="AE393" s="1">
        <f>IFERROR(__xludf.DUMMYFUNCTION("IFERROR(TRANSPOSE(SORT(TRANSPOSE(FILTER(Y393:AC393, Y393:AC393&lt;&gt;0)),1, FALSE)))"),2.0)</f>
        <v>2</v>
      </c>
      <c r="AF393" s="1">
        <f>IFERROR(__xludf.DUMMYFUNCTION("""COMPUTED_VALUE"""),2.0)</f>
        <v>2</v>
      </c>
      <c r="AG393" s="1">
        <f>IFERROR(__xludf.DUMMYFUNCTION("""COMPUTED_VALUE"""),1.0)</f>
        <v>1</v>
      </c>
      <c r="AK393" s="1">
        <v>392.0</v>
      </c>
      <c r="AL393" s="1">
        <v>2.0</v>
      </c>
      <c r="AM393" s="1">
        <v>1.0</v>
      </c>
      <c r="AN393" s="1">
        <v>1.0</v>
      </c>
      <c r="AO393" s="1">
        <v>1.0</v>
      </c>
      <c r="AP393" s="1"/>
      <c r="AQ393" s="1">
        <v>12.0</v>
      </c>
      <c r="AR393" s="1">
        <v>9.0</v>
      </c>
      <c r="AS393" s="1">
        <v>5.0</v>
      </c>
      <c r="AT393" s="1">
        <v>9.0</v>
      </c>
      <c r="AU393" s="1">
        <v>11.0</v>
      </c>
      <c r="AV393" s="1" t="s">
        <v>1249</v>
      </c>
      <c r="AW393" s="1">
        <v>734.0</v>
      </c>
      <c r="AY393" s="1">
        <v>287728.0</v>
      </c>
    </row>
    <row r="394" ht="15.75" customHeight="1">
      <c r="A394" s="2" t="s">
        <v>770</v>
      </c>
      <c r="B394" s="1">
        <f>IFERROR(__xludf.DUMMYFUNCTION("""COMPUTED_VALUE"""),63834.0)</f>
        <v>63834</v>
      </c>
      <c r="C394" s="1">
        <f>IFERROR(__xludf.DUMMYFUNCTION("""COMPUTED_VALUE"""),369.0)</f>
        <v>369</v>
      </c>
      <c r="D394" s="1" t="s">
        <v>40</v>
      </c>
      <c r="E394" s="1" t="s">
        <v>31</v>
      </c>
      <c r="F394" s="1" t="s">
        <v>30</v>
      </c>
      <c r="G394" s="1" t="s">
        <v>31</v>
      </c>
      <c r="H394" s="1" t="s">
        <v>21</v>
      </c>
      <c r="M394" s="1">
        <v>6.0</v>
      </c>
      <c r="N394" s="1">
        <v>3.0</v>
      </c>
      <c r="O394" s="1">
        <v>8.0</v>
      </c>
      <c r="P394" s="1">
        <v>3.0</v>
      </c>
      <c r="Q394" s="1">
        <v>4.0</v>
      </c>
      <c r="S394" s="1" t="str">
        <f>IFERROR(__xludf.DUMMYFUNCTION("UNIQUE(D394:H394, TRUE)"),"6")</f>
        <v>6</v>
      </c>
      <c r="T394" s="1" t="str">
        <f>IFERROR(__xludf.DUMMYFUNCTION("""COMPUTED_VALUE"""),"3")</f>
        <v>3</v>
      </c>
      <c r="U394" s="1" t="str">
        <f>IFERROR(__xludf.DUMMYFUNCTION("""COMPUTED_VALUE"""),"8")</f>
        <v>8</v>
      </c>
      <c r="V394" s="1" t="str">
        <f>IFERROR(__xludf.DUMMYFUNCTION("""COMPUTED_VALUE"""),"4")</f>
        <v>4</v>
      </c>
      <c r="Y394" s="1">
        <f t="shared" si="2"/>
        <v>1</v>
      </c>
      <c r="Z394" s="1">
        <f t="shared" ref="Z394:AC394" si="394">IF($Y394&lt;&gt;"",COUNTIF($D394:$H394, "=" &amp; T394),"")</f>
        <v>2</v>
      </c>
      <c r="AA394" s="1">
        <f t="shared" si="394"/>
        <v>1</v>
      </c>
      <c r="AB394" s="1">
        <f t="shared" si="394"/>
        <v>1</v>
      </c>
      <c r="AC394" s="1">
        <f t="shared" si="394"/>
        <v>0</v>
      </c>
      <c r="AE394" s="1">
        <f>IFERROR(__xludf.DUMMYFUNCTION("IFERROR(TRANSPOSE(SORT(TRANSPOSE(FILTER(Y394:AC394, Y394:AC394&lt;&gt;0)),1, FALSE)))"),2.0)</f>
        <v>2</v>
      </c>
      <c r="AF394" s="1">
        <f>IFERROR(__xludf.DUMMYFUNCTION("""COMPUTED_VALUE"""),1.0)</f>
        <v>1</v>
      </c>
      <c r="AG394" s="1">
        <f>IFERROR(__xludf.DUMMYFUNCTION("""COMPUTED_VALUE"""),1.0)</f>
        <v>1</v>
      </c>
      <c r="AH394" s="1">
        <f>IFERROR(__xludf.DUMMYFUNCTION("""COMPUTED_VALUE"""),1.0)</f>
        <v>1</v>
      </c>
      <c r="AK394" s="1">
        <v>393.0</v>
      </c>
      <c r="AL394" s="1">
        <v>2.0</v>
      </c>
      <c r="AM394" s="1">
        <v>1.0</v>
      </c>
      <c r="AN394" s="1">
        <v>1.0</v>
      </c>
      <c r="AO394" s="1">
        <v>1.0</v>
      </c>
      <c r="AP394" s="1"/>
      <c r="AQ394" s="1">
        <v>12.0</v>
      </c>
      <c r="AR394" s="1">
        <v>9.0</v>
      </c>
      <c r="AS394" s="1">
        <v>10.0</v>
      </c>
      <c r="AT394" s="1">
        <v>12.0</v>
      </c>
      <c r="AU394" s="1">
        <v>11.0</v>
      </c>
      <c r="AV394" s="1" t="s">
        <v>1251</v>
      </c>
      <c r="AW394" s="1">
        <v>116.0</v>
      </c>
      <c r="AY394" s="1">
        <v>45588.0</v>
      </c>
    </row>
    <row r="395" ht="15.75" customHeight="1">
      <c r="A395" s="2" t="s">
        <v>772</v>
      </c>
      <c r="B395" s="1" t="str">
        <f>IFERROR(__xludf.DUMMYFUNCTION("""COMPUTED_VALUE"""),"QQ4QQ")</f>
        <v>QQ4QQ</v>
      </c>
      <c r="C395" s="1">
        <f>IFERROR(__xludf.DUMMYFUNCTION("""COMPUTED_VALUE"""),163.0)</f>
        <v>163</v>
      </c>
      <c r="D395" s="1" t="s">
        <v>20</v>
      </c>
      <c r="E395" s="1" t="s">
        <v>20</v>
      </c>
      <c r="F395" s="1" t="s">
        <v>21</v>
      </c>
      <c r="G395" s="1" t="s">
        <v>20</v>
      </c>
      <c r="H395" s="1" t="s">
        <v>20</v>
      </c>
      <c r="M395" s="1">
        <v>12.0</v>
      </c>
      <c r="N395" s="1">
        <v>12.0</v>
      </c>
      <c r="O395" s="1">
        <v>4.0</v>
      </c>
      <c r="P395" s="1">
        <v>12.0</v>
      </c>
      <c r="Q395" s="1">
        <v>12.0</v>
      </c>
      <c r="S395" s="1" t="str">
        <f>IFERROR(__xludf.DUMMYFUNCTION("UNIQUE(D395:H395, TRUE)"),"Q")</f>
        <v>Q</v>
      </c>
      <c r="T395" s="1" t="str">
        <f>IFERROR(__xludf.DUMMYFUNCTION("""COMPUTED_VALUE"""),"4")</f>
        <v>4</v>
      </c>
      <c r="Y395" s="1">
        <f t="shared" si="2"/>
        <v>4</v>
      </c>
      <c r="Z395" s="1">
        <f t="shared" ref="Z395:AC395" si="395">IF($Y395&lt;&gt;"",COUNTIF($D395:$H395, "=" &amp; T395),"")</f>
        <v>1</v>
      </c>
      <c r="AA395" s="1">
        <f t="shared" si="395"/>
        <v>0</v>
      </c>
      <c r="AB395" s="1">
        <f t="shared" si="395"/>
        <v>0</v>
      </c>
      <c r="AC395" s="1">
        <f t="shared" si="395"/>
        <v>0</v>
      </c>
      <c r="AE395" s="1">
        <f>IFERROR(__xludf.DUMMYFUNCTION("IFERROR(TRANSPOSE(SORT(TRANSPOSE(FILTER(Y395:AC395, Y395:AC395&lt;&gt;0)),1, FALSE)))"),4.0)</f>
        <v>4</v>
      </c>
      <c r="AF395" s="1">
        <f>IFERROR(__xludf.DUMMYFUNCTION("""COMPUTED_VALUE"""),1.0)</f>
        <v>1</v>
      </c>
      <c r="AK395" s="1">
        <v>394.0</v>
      </c>
      <c r="AL395" s="1">
        <v>2.0</v>
      </c>
      <c r="AM395" s="1">
        <v>1.0</v>
      </c>
      <c r="AN395" s="1">
        <v>1.0</v>
      </c>
      <c r="AO395" s="1">
        <v>1.0</v>
      </c>
      <c r="AP395" s="1"/>
      <c r="AQ395" s="1">
        <v>12.0</v>
      </c>
      <c r="AR395" s="1">
        <v>10.0</v>
      </c>
      <c r="AS395" s="1">
        <v>3.0</v>
      </c>
      <c r="AT395" s="1">
        <v>3.0</v>
      </c>
      <c r="AU395" s="1">
        <v>2.0</v>
      </c>
      <c r="AV395" s="1" t="s">
        <v>588</v>
      </c>
      <c r="AW395" s="1">
        <v>869.0</v>
      </c>
      <c r="AY395" s="1">
        <v>342386.0</v>
      </c>
    </row>
    <row r="396" ht="15.75" customHeight="1">
      <c r="A396" s="2" t="s">
        <v>773</v>
      </c>
      <c r="B396" s="1">
        <f>IFERROR(__xludf.DUMMYFUNCTION("""COMPUTED_VALUE"""),54757.0)</f>
        <v>54757</v>
      </c>
      <c r="C396" s="1">
        <f>IFERROR(__xludf.DUMMYFUNCTION("""COMPUTED_VALUE"""),835.0)</f>
        <v>835</v>
      </c>
      <c r="D396" s="1" t="s">
        <v>29</v>
      </c>
      <c r="E396" s="1" t="s">
        <v>21</v>
      </c>
      <c r="F396" s="1" t="s">
        <v>28</v>
      </c>
      <c r="G396" s="1" t="s">
        <v>29</v>
      </c>
      <c r="H396" s="1" t="s">
        <v>28</v>
      </c>
      <c r="M396" s="1">
        <v>5.0</v>
      </c>
      <c r="N396" s="1">
        <v>4.0</v>
      </c>
      <c r="O396" s="1">
        <v>7.0</v>
      </c>
      <c r="P396" s="1">
        <v>5.0</v>
      </c>
      <c r="Q396" s="1">
        <v>7.0</v>
      </c>
      <c r="S396" s="1" t="str">
        <f>IFERROR(__xludf.DUMMYFUNCTION("UNIQUE(D396:H396, TRUE)"),"5")</f>
        <v>5</v>
      </c>
      <c r="T396" s="1" t="str">
        <f>IFERROR(__xludf.DUMMYFUNCTION("""COMPUTED_VALUE"""),"4")</f>
        <v>4</v>
      </c>
      <c r="U396" s="1" t="str">
        <f>IFERROR(__xludf.DUMMYFUNCTION("""COMPUTED_VALUE"""),"7")</f>
        <v>7</v>
      </c>
      <c r="Y396" s="1">
        <f t="shared" si="2"/>
        <v>2</v>
      </c>
      <c r="Z396" s="1">
        <f t="shared" ref="Z396:AC396" si="396">IF($Y396&lt;&gt;"",COUNTIF($D396:$H396, "=" &amp; T396),"")</f>
        <v>1</v>
      </c>
      <c r="AA396" s="1">
        <f t="shared" si="396"/>
        <v>2</v>
      </c>
      <c r="AB396" s="1">
        <f t="shared" si="396"/>
        <v>0</v>
      </c>
      <c r="AC396" s="1">
        <f t="shared" si="396"/>
        <v>0</v>
      </c>
      <c r="AE396" s="1">
        <f>IFERROR(__xludf.DUMMYFUNCTION("IFERROR(TRANSPOSE(SORT(TRANSPOSE(FILTER(Y396:AC396, Y396:AC396&lt;&gt;0)),1, FALSE)))"),2.0)</f>
        <v>2</v>
      </c>
      <c r="AF396" s="1">
        <f>IFERROR(__xludf.DUMMYFUNCTION("""COMPUTED_VALUE"""),2.0)</f>
        <v>2</v>
      </c>
      <c r="AG396" s="1">
        <f>IFERROR(__xludf.DUMMYFUNCTION("""COMPUTED_VALUE"""),1.0)</f>
        <v>1</v>
      </c>
      <c r="AK396" s="1">
        <v>395.0</v>
      </c>
      <c r="AL396" s="1">
        <v>2.0</v>
      </c>
      <c r="AM396" s="1">
        <v>1.0</v>
      </c>
      <c r="AN396" s="1">
        <v>1.0</v>
      </c>
      <c r="AO396" s="1">
        <v>1.0</v>
      </c>
      <c r="AP396" s="1"/>
      <c r="AQ396" s="1">
        <v>12.0</v>
      </c>
      <c r="AR396" s="1">
        <v>10.0</v>
      </c>
      <c r="AS396" s="1">
        <v>3.0</v>
      </c>
      <c r="AT396" s="1">
        <v>3.0</v>
      </c>
      <c r="AU396" s="1">
        <v>14.0</v>
      </c>
      <c r="AV396" s="1" t="s">
        <v>590</v>
      </c>
      <c r="AW396" s="1">
        <v>503.0</v>
      </c>
      <c r="AY396" s="1">
        <v>198685.0</v>
      </c>
    </row>
    <row r="397" ht="15.75" customHeight="1">
      <c r="A397" s="2" t="s">
        <v>775</v>
      </c>
      <c r="B397" s="1" t="str">
        <f>IFERROR(__xludf.DUMMYFUNCTION("""COMPUTED_VALUE"""),"7Q436")</f>
        <v>7Q436</v>
      </c>
      <c r="C397" s="1">
        <f>IFERROR(__xludf.DUMMYFUNCTION("""COMPUTED_VALUE"""),919.0)</f>
        <v>919</v>
      </c>
      <c r="D397" s="1" t="s">
        <v>28</v>
      </c>
      <c r="E397" s="1" t="s">
        <v>20</v>
      </c>
      <c r="F397" s="1" t="s">
        <v>21</v>
      </c>
      <c r="G397" s="1" t="s">
        <v>31</v>
      </c>
      <c r="H397" s="1" t="s">
        <v>40</v>
      </c>
      <c r="M397" s="1">
        <v>7.0</v>
      </c>
      <c r="N397" s="1">
        <v>12.0</v>
      </c>
      <c r="O397" s="1">
        <v>4.0</v>
      </c>
      <c r="P397" s="1">
        <v>3.0</v>
      </c>
      <c r="Q397" s="1">
        <v>6.0</v>
      </c>
      <c r="S397" s="1" t="str">
        <f>IFERROR(__xludf.DUMMYFUNCTION("UNIQUE(D397:H397, TRUE)"),"7")</f>
        <v>7</v>
      </c>
      <c r="T397" s="1" t="str">
        <f>IFERROR(__xludf.DUMMYFUNCTION("""COMPUTED_VALUE"""),"Q")</f>
        <v>Q</v>
      </c>
      <c r="U397" s="1" t="str">
        <f>IFERROR(__xludf.DUMMYFUNCTION("""COMPUTED_VALUE"""),"4")</f>
        <v>4</v>
      </c>
      <c r="V397" s="1" t="str">
        <f>IFERROR(__xludf.DUMMYFUNCTION("""COMPUTED_VALUE"""),"3")</f>
        <v>3</v>
      </c>
      <c r="W397" s="1" t="str">
        <f>IFERROR(__xludf.DUMMYFUNCTION("""COMPUTED_VALUE"""),"6")</f>
        <v>6</v>
      </c>
      <c r="Y397" s="1">
        <f t="shared" si="2"/>
        <v>1</v>
      </c>
      <c r="Z397" s="1">
        <f t="shared" ref="Z397:AC397" si="397">IF($Y397&lt;&gt;"",COUNTIF($D397:$H397, "=" &amp; T397),"")</f>
        <v>1</v>
      </c>
      <c r="AA397" s="1">
        <f t="shared" si="397"/>
        <v>1</v>
      </c>
      <c r="AB397" s="1">
        <f t="shared" si="397"/>
        <v>1</v>
      </c>
      <c r="AC397" s="1">
        <f t="shared" si="397"/>
        <v>1</v>
      </c>
      <c r="AE397" s="1">
        <f>IFERROR(__xludf.DUMMYFUNCTION("IFERROR(TRANSPOSE(SORT(TRANSPOSE(FILTER(Y397:AC397, Y397:AC397&lt;&gt;0)),1, FALSE)))"),1.0)</f>
        <v>1</v>
      </c>
      <c r="AF397" s="1">
        <f>IFERROR(__xludf.DUMMYFUNCTION("""COMPUTED_VALUE"""),1.0)</f>
        <v>1</v>
      </c>
      <c r="AG397" s="1">
        <f>IFERROR(__xludf.DUMMYFUNCTION("""COMPUTED_VALUE"""),1.0)</f>
        <v>1</v>
      </c>
      <c r="AH397" s="1">
        <f>IFERROR(__xludf.DUMMYFUNCTION("""COMPUTED_VALUE"""),1.0)</f>
        <v>1</v>
      </c>
      <c r="AI397" s="1">
        <f>IFERROR(__xludf.DUMMYFUNCTION("""COMPUTED_VALUE"""),1.0)</f>
        <v>1</v>
      </c>
      <c r="AK397" s="1">
        <v>396.0</v>
      </c>
      <c r="AL397" s="1">
        <v>2.0</v>
      </c>
      <c r="AM397" s="1">
        <v>1.0</v>
      </c>
      <c r="AN397" s="1">
        <v>1.0</v>
      </c>
      <c r="AO397" s="1">
        <v>1.0</v>
      </c>
      <c r="AP397" s="1"/>
      <c r="AQ397" s="1">
        <v>12.0</v>
      </c>
      <c r="AR397" s="1">
        <v>11.0</v>
      </c>
      <c r="AS397" s="1">
        <v>9.0</v>
      </c>
      <c r="AT397" s="1">
        <v>12.0</v>
      </c>
      <c r="AU397" s="1">
        <v>14.0</v>
      </c>
      <c r="AV397" s="1" t="s">
        <v>1237</v>
      </c>
      <c r="AW397" s="1">
        <v>67.0</v>
      </c>
      <c r="AY397" s="1">
        <v>26532.0</v>
      </c>
    </row>
    <row r="398" ht="15.75" customHeight="1">
      <c r="A398" s="2" t="s">
        <v>777</v>
      </c>
      <c r="B398" s="1" t="str">
        <f>IFERROR(__xludf.DUMMYFUNCTION("""COMPUTED_VALUE"""),"3AA33")</f>
        <v>3AA33</v>
      </c>
      <c r="C398" s="1">
        <f>IFERROR(__xludf.DUMMYFUNCTION("""COMPUTED_VALUE"""),560.0)</f>
        <v>560</v>
      </c>
      <c r="D398" s="1" t="s">
        <v>31</v>
      </c>
      <c r="E398" s="1" t="s">
        <v>39</v>
      </c>
      <c r="F398" s="1" t="s">
        <v>39</v>
      </c>
      <c r="G398" s="1" t="s">
        <v>31</v>
      </c>
      <c r="H398" s="1" t="s">
        <v>31</v>
      </c>
      <c r="M398" s="1">
        <v>3.0</v>
      </c>
      <c r="N398" s="1">
        <v>14.0</v>
      </c>
      <c r="O398" s="1">
        <v>14.0</v>
      </c>
      <c r="P398" s="1">
        <v>3.0</v>
      </c>
      <c r="Q398" s="1">
        <v>3.0</v>
      </c>
      <c r="S398" s="1" t="str">
        <f>IFERROR(__xludf.DUMMYFUNCTION("UNIQUE(D398:H398, TRUE)"),"3")</f>
        <v>3</v>
      </c>
      <c r="T398" s="1" t="str">
        <f>IFERROR(__xludf.DUMMYFUNCTION("""COMPUTED_VALUE"""),"A")</f>
        <v>A</v>
      </c>
      <c r="Y398" s="1">
        <f t="shared" si="2"/>
        <v>3</v>
      </c>
      <c r="Z398" s="1">
        <f t="shared" ref="Z398:AC398" si="398">IF($Y398&lt;&gt;"",COUNTIF($D398:$H398, "=" &amp; T398),"")</f>
        <v>2</v>
      </c>
      <c r="AA398" s="1">
        <f t="shared" si="398"/>
        <v>0</v>
      </c>
      <c r="AB398" s="1">
        <f t="shared" si="398"/>
        <v>0</v>
      </c>
      <c r="AC398" s="1">
        <f t="shared" si="398"/>
        <v>0</v>
      </c>
      <c r="AE398" s="1">
        <f>IFERROR(__xludf.DUMMYFUNCTION("IFERROR(TRANSPOSE(SORT(TRANSPOSE(FILTER(Y398:AC398, Y398:AC398&lt;&gt;0)),1, FALSE)))"),3.0)</f>
        <v>3</v>
      </c>
      <c r="AF398" s="1">
        <f>IFERROR(__xludf.DUMMYFUNCTION("""COMPUTED_VALUE"""),2.0)</f>
        <v>2</v>
      </c>
      <c r="AK398" s="1">
        <v>397.0</v>
      </c>
      <c r="AL398" s="1">
        <v>2.0</v>
      </c>
      <c r="AM398" s="1">
        <v>1.0</v>
      </c>
      <c r="AN398" s="1">
        <v>1.0</v>
      </c>
      <c r="AO398" s="1">
        <v>1.0</v>
      </c>
      <c r="AP398" s="1"/>
      <c r="AQ398" s="1">
        <v>12.0</v>
      </c>
      <c r="AR398" s="1">
        <v>11.0</v>
      </c>
      <c r="AS398" s="1">
        <v>11.0</v>
      </c>
      <c r="AT398" s="1">
        <v>13.0</v>
      </c>
      <c r="AU398" s="1">
        <v>5.0</v>
      </c>
      <c r="AV398" s="1" t="s">
        <v>1235</v>
      </c>
      <c r="AW398" s="1">
        <v>665.0</v>
      </c>
      <c r="AY398" s="1">
        <v>264005.0</v>
      </c>
    </row>
    <row r="399" ht="15.75" customHeight="1">
      <c r="A399" s="2" t="s">
        <v>779</v>
      </c>
      <c r="B399" s="1" t="str">
        <f>IFERROR(__xludf.DUMMYFUNCTION("""COMPUTED_VALUE"""),"8Q288")</f>
        <v>8Q288</v>
      </c>
      <c r="C399" s="1">
        <f>IFERROR(__xludf.DUMMYFUNCTION("""COMPUTED_VALUE"""),546.0)</f>
        <v>546</v>
      </c>
      <c r="D399" s="1" t="s">
        <v>30</v>
      </c>
      <c r="E399" s="1" t="s">
        <v>20</v>
      </c>
      <c r="F399" s="1" t="s">
        <v>24</v>
      </c>
      <c r="G399" s="1" t="s">
        <v>30</v>
      </c>
      <c r="H399" s="1" t="s">
        <v>30</v>
      </c>
      <c r="M399" s="1">
        <v>8.0</v>
      </c>
      <c r="N399" s="1">
        <v>12.0</v>
      </c>
      <c r="O399" s="1">
        <v>2.0</v>
      </c>
      <c r="P399" s="1">
        <v>8.0</v>
      </c>
      <c r="Q399" s="1">
        <v>8.0</v>
      </c>
      <c r="S399" s="1" t="str">
        <f>IFERROR(__xludf.DUMMYFUNCTION("UNIQUE(D399:H399, TRUE)"),"8")</f>
        <v>8</v>
      </c>
      <c r="T399" s="1" t="str">
        <f>IFERROR(__xludf.DUMMYFUNCTION("""COMPUTED_VALUE"""),"Q")</f>
        <v>Q</v>
      </c>
      <c r="U399" s="1" t="str">
        <f>IFERROR(__xludf.DUMMYFUNCTION("""COMPUTED_VALUE"""),"2")</f>
        <v>2</v>
      </c>
      <c r="Y399" s="1">
        <f t="shared" si="2"/>
        <v>3</v>
      </c>
      <c r="Z399" s="1">
        <f t="shared" ref="Z399:AC399" si="399">IF($Y399&lt;&gt;"",COUNTIF($D399:$H399, "=" &amp; T399),"")</f>
        <v>1</v>
      </c>
      <c r="AA399" s="1">
        <f t="shared" si="399"/>
        <v>1</v>
      </c>
      <c r="AB399" s="1">
        <f t="shared" si="399"/>
        <v>0</v>
      </c>
      <c r="AC399" s="1">
        <f t="shared" si="399"/>
        <v>0</v>
      </c>
      <c r="AE399" s="1">
        <f>IFERROR(__xludf.DUMMYFUNCTION("IFERROR(TRANSPOSE(SORT(TRANSPOSE(FILTER(Y399:AC399, Y399:AC399&lt;&gt;0)),1, FALSE)))"),3.0)</f>
        <v>3</v>
      </c>
      <c r="AF399" s="1">
        <f>IFERROR(__xludf.DUMMYFUNCTION("""COMPUTED_VALUE"""),1.0)</f>
        <v>1</v>
      </c>
      <c r="AG399" s="1">
        <f>IFERROR(__xludf.DUMMYFUNCTION("""COMPUTED_VALUE"""),1.0)</f>
        <v>1</v>
      </c>
      <c r="AK399" s="1">
        <v>398.0</v>
      </c>
      <c r="AL399" s="1">
        <v>2.0</v>
      </c>
      <c r="AM399" s="1">
        <v>1.0</v>
      </c>
      <c r="AN399" s="1">
        <v>1.0</v>
      </c>
      <c r="AO399" s="1">
        <v>1.0</v>
      </c>
      <c r="AP399" s="1"/>
      <c r="AQ399" s="1">
        <v>12.0</v>
      </c>
      <c r="AR399" s="1">
        <v>12.0</v>
      </c>
      <c r="AS399" s="1">
        <v>7.0</v>
      </c>
      <c r="AT399" s="1">
        <v>3.0</v>
      </c>
      <c r="AU399" s="1">
        <v>9.0</v>
      </c>
      <c r="AV399" s="1" t="s">
        <v>592</v>
      </c>
      <c r="AW399" s="1">
        <v>287.0</v>
      </c>
      <c r="AY399" s="1">
        <v>114226.0</v>
      </c>
    </row>
    <row r="400" ht="15.75" customHeight="1">
      <c r="A400" s="2" t="s">
        <v>781</v>
      </c>
      <c r="B400" s="1" t="str">
        <f>IFERROR(__xludf.DUMMYFUNCTION("""COMPUTED_VALUE"""),"99K99")</f>
        <v>99K99</v>
      </c>
      <c r="C400" s="1">
        <f>IFERROR(__xludf.DUMMYFUNCTION("""COMPUTED_VALUE"""),74.0)</f>
        <v>74</v>
      </c>
      <c r="D400" s="1" t="s">
        <v>23</v>
      </c>
      <c r="E400" s="1" t="s">
        <v>23</v>
      </c>
      <c r="F400" s="1" t="s">
        <v>38</v>
      </c>
      <c r="G400" s="1" t="s">
        <v>23</v>
      </c>
      <c r="H400" s="1" t="s">
        <v>23</v>
      </c>
      <c r="M400" s="1">
        <v>9.0</v>
      </c>
      <c r="N400" s="1">
        <v>9.0</v>
      </c>
      <c r="O400" s="1">
        <v>13.0</v>
      </c>
      <c r="P400" s="1">
        <v>9.0</v>
      </c>
      <c r="Q400" s="1">
        <v>9.0</v>
      </c>
      <c r="S400" s="1" t="str">
        <f>IFERROR(__xludf.DUMMYFUNCTION("UNIQUE(D400:H400, TRUE)"),"9")</f>
        <v>9</v>
      </c>
      <c r="T400" s="1" t="str">
        <f>IFERROR(__xludf.DUMMYFUNCTION("""COMPUTED_VALUE"""),"K")</f>
        <v>K</v>
      </c>
      <c r="Y400" s="1">
        <f t="shared" si="2"/>
        <v>4</v>
      </c>
      <c r="Z400" s="1">
        <f t="shared" ref="Z400:AC400" si="400">IF($Y400&lt;&gt;"",COUNTIF($D400:$H400, "=" &amp; T400),"")</f>
        <v>1</v>
      </c>
      <c r="AA400" s="1">
        <f t="shared" si="400"/>
        <v>0</v>
      </c>
      <c r="AB400" s="1">
        <f t="shared" si="400"/>
        <v>0</v>
      </c>
      <c r="AC400" s="1">
        <f t="shared" si="400"/>
        <v>0</v>
      </c>
      <c r="AE400" s="1">
        <f>IFERROR(__xludf.DUMMYFUNCTION("IFERROR(TRANSPOSE(SORT(TRANSPOSE(FILTER(Y400:AC400, Y400:AC400&lt;&gt;0)),1, FALSE)))"),4.0)</f>
        <v>4</v>
      </c>
      <c r="AF400" s="1">
        <f>IFERROR(__xludf.DUMMYFUNCTION("""COMPUTED_VALUE"""),1.0)</f>
        <v>1</v>
      </c>
      <c r="AK400" s="1">
        <v>399.0</v>
      </c>
      <c r="AL400" s="1">
        <v>2.0</v>
      </c>
      <c r="AM400" s="1">
        <v>1.0</v>
      </c>
      <c r="AN400" s="1">
        <v>1.0</v>
      </c>
      <c r="AO400" s="1">
        <v>1.0</v>
      </c>
      <c r="AP400" s="1"/>
      <c r="AQ400" s="1">
        <v>12.0</v>
      </c>
      <c r="AR400" s="1">
        <v>13.0</v>
      </c>
      <c r="AS400" s="1">
        <v>11.0</v>
      </c>
      <c r="AT400" s="1">
        <v>14.0</v>
      </c>
      <c r="AU400" s="1">
        <v>14.0</v>
      </c>
      <c r="AV400" s="1" t="s">
        <v>1261</v>
      </c>
      <c r="AW400" s="1">
        <v>696.0</v>
      </c>
      <c r="AY400" s="1">
        <v>277704.0</v>
      </c>
    </row>
    <row r="401" ht="15.75" customHeight="1">
      <c r="A401" s="2" t="s">
        <v>782</v>
      </c>
      <c r="B401" s="1" t="str">
        <f>IFERROR(__xludf.DUMMYFUNCTION("""COMPUTED_VALUE"""),"QJ9QA")</f>
        <v>QJ9QA</v>
      </c>
      <c r="C401" s="1">
        <f>IFERROR(__xludf.DUMMYFUNCTION("""COMPUTED_VALUE"""),67.0)</f>
        <v>67</v>
      </c>
      <c r="D401" s="1" t="s">
        <v>20</v>
      </c>
      <c r="E401" s="1" t="s">
        <v>22</v>
      </c>
      <c r="F401" s="1" t="s">
        <v>23</v>
      </c>
      <c r="G401" s="1" t="s">
        <v>20</v>
      </c>
      <c r="H401" s="1" t="s">
        <v>39</v>
      </c>
      <c r="M401" s="1">
        <v>12.0</v>
      </c>
      <c r="N401" s="1">
        <v>11.0</v>
      </c>
      <c r="O401" s="1">
        <v>9.0</v>
      </c>
      <c r="P401" s="1">
        <v>12.0</v>
      </c>
      <c r="Q401" s="1">
        <v>14.0</v>
      </c>
      <c r="S401" s="1" t="str">
        <f>IFERROR(__xludf.DUMMYFUNCTION("UNIQUE(D401:H401, TRUE)"),"Q")</f>
        <v>Q</v>
      </c>
      <c r="T401" s="1" t="str">
        <f>IFERROR(__xludf.DUMMYFUNCTION("""COMPUTED_VALUE"""),"J")</f>
        <v>J</v>
      </c>
      <c r="U401" s="1" t="str">
        <f>IFERROR(__xludf.DUMMYFUNCTION("""COMPUTED_VALUE"""),"9")</f>
        <v>9</v>
      </c>
      <c r="V401" s="1" t="str">
        <f>IFERROR(__xludf.DUMMYFUNCTION("""COMPUTED_VALUE"""),"A")</f>
        <v>A</v>
      </c>
      <c r="Y401" s="1">
        <f t="shared" si="2"/>
        <v>2</v>
      </c>
      <c r="Z401" s="1">
        <f t="shared" ref="Z401:AC401" si="401">IF($Y401&lt;&gt;"",COUNTIF($D401:$H401, "=" &amp; T401),"")</f>
        <v>1</v>
      </c>
      <c r="AA401" s="1">
        <f t="shared" si="401"/>
        <v>1</v>
      </c>
      <c r="AB401" s="1">
        <f t="shared" si="401"/>
        <v>1</v>
      </c>
      <c r="AC401" s="1">
        <f t="shared" si="401"/>
        <v>0</v>
      </c>
      <c r="AE401" s="1">
        <f>IFERROR(__xludf.DUMMYFUNCTION("IFERROR(TRANSPOSE(SORT(TRANSPOSE(FILTER(Y401:AC401, Y401:AC401&lt;&gt;0)),1, FALSE)))"),2.0)</f>
        <v>2</v>
      </c>
      <c r="AF401" s="1">
        <f>IFERROR(__xludf.DUMMYFUNCTION("""COMPUTED_VALUE"""),1.0)</f>
        <v>1</v>
      </c>
      <c r="AG401" s="1">
        <f>IFERROR(__xludf.DUMMYFUNCTION("""COMPUTED_VALUE"""),1.0)</f>
        <v>1</v>
      </c>
      <c r="AH401" s="1">
        <f>IFERROR(__xludf.DUMMYFUNCTION("""COMPUTED_VALUE"""),1.0)</f>
        <v>1</v>
      </c>
      <c r="AK401" s="1">
        <v>400.0</v>
      </c>
      <c r="AL401" s="1">
        <v>2.0</v>
      </c>
      <c r="AM401" s="1">
        <v>1.0</v>
      </c>
      <c r="AN401" s="1">
        <v>1.0</v>
      </c>
      <c r="AO401" s="1">
        <v>1.0</v>
      </c>
      <c r="AP401" s="1"/>
      <c r="AQ401" s="1">
        <v>12.0</v>
      </c>
      <c r="AR401" s="1">
        <v>13.0</v>
      </c>
      <c r="AS401" s="1">
        <v>12.0</v>
      </c>
      <c r="AT401" s="1">
        <v>10.0</v>
      </c>
      <c r="AU401" s="1">
        <v>4.0</v>
      </c>
      <c r="AV401" s="1" t="s">
        <v>594</v>
      </c>
      <c r="AW401" s="1">
        <v>572.0</v>
      </c>
      <c r="AY401" s="1">
        <v>228800.0</v>
      </c>
    </row>
    <row r="402" ht="15.75" customHeight="1">
      <c r="A402" s="2" t="s">
        <v>783</v>
      </c>
      <c r="B402" s="1">
        <f>IFERROR(__xludf.DUMMYFUNCTION("""COMPUTED_VALUE"""),48888.0)</f>
        <v>48888</v>
      </c>
      <c r="C402" s="1">
        <f>IFERROR(__xludf.DUMMYFUNCTION("""COMPUTED_VALUE"""),404.0)</f>
        <v>404</v>
      </c>
      <c r="D402" s="1" t="s">
        <v>21</v>
      </c>
      <c r="E402" s="1" t="s">
        <v>30</v>
      </c>
      <c r="F402" s="1" t="s">
        <v>30</v>
      </c>
      <c r="G402" s="1" t="s">
        <v>30</v>
      </c>
      <c r="H402" s="1" t="s">
        <v>30</v>
      </c>
      <c r="M402" s="1">
        <v>4.0</v>
      </c>
      <c r="N402" s="1">
        <v>8.0</v>
      </c>
      <c r="O402" s="1">
        <v>8.0</v>
      </c>
      <c r="P402" s="1">
        <v>8.0</v>
      </c>
      <c r="Q402" s="1">
        <v>8.0</v>
      </c>
      <c r="S402" s="1" t="str">
        <f>IFERROR(__xludf.DUMMYFUNCTION("UNIQUE(D402:H402, TRUE)"),"4")</f>
        <v>4</v>
      </c>
      <c r="T402" s="1" t="str">
        <f>IFERROR(__xludf.DUMMYFUNCTION("""COMPUTED_VALUE"""),"8")</f>
        <v>8</v>
      </c>
      <c r="Y402" s="1">
        <f t="shared" si="2"/>
        <v>1</v>
      </c>
      <c r="Z402" s="1">
        <f t="shared" ref="Z402:AC402" si="402">IF($Y402&lt;&gt;"",COUNTIF($D402:$H402, "=" &amp; T402),"")</f>
        <v>4</v>
      </c>
      <c r="AA402" s="1">
        <f t="shared" si="402"/>
        <v>0</v>
      </c>
      <c r="AB402" s="1">
        <f t="shared" si="402"/>
        <v>0</v>
      </c>
      <c r="AC402" s="1">
        <f t="shared" si="402"/>
        <v>0</v>
      </c>
      <c r="AE402" s="1">
        <f>IFERROR(__xludf.DUMMYFUNCTION("IFERROR(TRANSPOSE(SORT(TRANSPOSE(FILTER(Y402:AC402, Y402:AC402&lt;&gt;0)),1, FALSE)))"),4.0)</f>
        <v>4</v>
      </c>
      <c r="AF402" s="1">
        <f>IFERROR(__xludf.DUMMYFUNCTION("""COMPUTED_VALUE"""),1.0)</f>
        <v>1</v>
      </c>
      <c r="AK402" s="1">
        <v>401.0</v>
      </c>
      <c r="AL402" s="1">
        <v>2.0</v>
      </c>
      <c r="AM402" s="1">
        <v>1.0</v>
      </c>
      <c r="AN402" s="1">
        <v>1.0</v>
      </c>
      <c r="AO402" s="1">
        <v>1.0</v>
      </c>
      <c r="AP402" s="1"/>
      <c r="AQ402" s="1">
        <v>12.0</v>
      </c>
      <c r="AR402" s="1">
        <v>13.0</v>
      </c>
      <c r="AS402" s="1">
        <v>13.0</v>
      </c>
      <c r="AT402" s="1">
        <v>8.0</v>
      </c>
      <c r="AU402" s="1">
        <v>6.0</v>
      </c>
      <c r="AV402" s="1" t="s">
        <v>596</v>
      </c>
      <c r="AW402" s="1">
        <v>634.0</v>
      </c>
      <c r="AY402" s="1">
        <v>254234.0</v>
      </c>
    </row>
    <row r="403" ht="15.75" customHeight="1">
      <c r="A403" s="2" t="s">
        <v>784</v>
      </c>
      <c r="B403" s="1" t="str">
        <f>IFERROR(__xludf.DUMMYFUNCTION("""COMPUTED_VALUE"""),"4KQA3")</f>
        <v>4KQA3</v>
      </c>
      <c r="C403" s="1">
        <f>IFERROR(__xludf.DUMMYFUNCTION("""COMPUTED_VALUE"""),850.0)</f>
        <v>850</v>
      </c>
      <c r="D403" s="1" t="s">
        <v>21</v>
      </c>
      <c r="E403" s="1" t="s">
        <v>38</v>
      </c>
      <c r="F403" s="1" t="s">
        <v>20</v>
      </c>
      <c r="G403" s="1" t="s">
        <v>39</v>
      </c>
      <c r="H403" s="1" t="s">
        <v>31</v>
      </c>
      <c r="M403" s="1">
        <v>4.0</v>
      </c>
      <c r="N403" s="1">
        <v>13.0</v>
      </c>
      <c r="O403" s="1">
        <v>12.0</v>
      </c>
      <c r="P403" s="1">
        <v>14.0</v>
      </c>
      <c r="Q403" s="1">
        <v>3.0</v>
      </c>
      <c r="S403" s="1" t="str">
        <f>IFERROR(__xludf.DUMMYFUNCTION("UNIQUE(D403:H403, TRUE)"),"4")</f>
        <v>4</v>
      </c>
      <c r="T403" s="1" t="str">
        <f>IFERROR(__xludf.DUMMYFUNCTION("""COMPUTED_VALUE"""),"K")</f>
        <v>K</v>
      </c>
      <c r="U403" s="1" t="str">
        <f>IFERROR(__xludf.DUMMYFUNCTION("""COMPUTED_VALUE"""),"Q")</f>
        <v>Q</v>
      </c>
      <c r="V403" s="1" t="str">
        <f>IFERROR(__xludf.DUMMYFUNCTION("""COMPUTED_VALUE"""),"A")</f>
        <v>A</v>
      </c>
      <c r="W403" s="1" t="str">
        <f>IFERROR(__xludf.DUMMYFUNCTION("""COMPUTED_VALUE"""),"3")</f>
        <v>3</v>
      </c>
      <c r="Y403" s="1">
        <f t="shared" si="2"/>
        <v>1</v>
      </c>
      <c r="Z403" s="1">
        <f t="shared" ref="Z403:AC403" si="403">IF($Y403&lt;&gt;"",COUNTIF($D403:$H403, "=" &amp; T403),"")</f>
        <v>1</v>
      </c>
      <c r="AA403" s="1">
        <f t="shared" si="403"/>
        <v>1</v>
      </c>
      <c r="AB403" s="1">
        <f t="shared" si="403"/>
        <v>1</v>
      </c>
      <c r="AC403" s="1">
        <f t="shared" si="403"/>
        <v>1</v>
      </c>
      <c r="AE403" s="1">
        <f>IFERROR(__xludf.DUMMYFUNCTION("IFERROR(TRANSPOSE(SORT(TRANSPOSE(FILTER(Y403:AC403, Y403:AC403&lt;&gt;0)),1, FALSE)))"),1.0)</f>
        <v>1</v>
      </c>
      <c r="AF403" s="1">
        <f>IFERROR(__xludf.DUMMYFUNCTION("""COMPUTED_VALUE"""),1.0)</f>
        <v>1</v>
      </c>
      <c r="AG403" s="1">
        <f>IFERROR(__xludf.DUMMYFUNCTION("""COMPUTED_VALUE"""),1.0)</f>
        <v>1</v>
      </c>
      <c r="AH403" s="1">
        <f>IFERROR(__xludf.DUMMYFUNCTION("""COMPUTED_VALUE"""),1.0)</f>
        <v>1</v>
      </c>
      <c r="AI403" s="1">
        <f>IFERROR(__xludf.DUMMYFUNCTION("""COMPUTED_VALUE"""),1.0)</f>
        <v>1</v>
      </c>
      <c r="AK403" s="1">
        <v>402.0</v>
      </c>
      <c r="AL403" s="1">
        <v>2.0</v>
      </c>
      <c r="AM403" s="1">
        <v>1.0</v>
      </c>
      <c r="AN403" s="1">
        <v>1.0</v>
      </c>
      <c r="AO403" s="1">
        <v>1.0</v>
      </c>
      <c r="AP403" s="1"/>
      <c r="AQ403" s="1">
        <v>13.0</v>
      </c>
      <c r="AR403" s="1">
        <v>2.0</v>
      </c>
      <c r="AS403" s="1">
        <v>2.0</v>
      </c>
      <c r="AT403" s="1">
        <v>10.0</v>
      </c>
      <c r="AU403" s="1">
        <v>12.0</v>
      </c>
      <c r="AV403" s="1" t="s">
        <v>604</v>
      </c>
      <c r="AW403" s="1">
        <v>270.0</v>
      </c>
      <c r="AY403" s="1">
        <v>108540.0</v>
      </c>
    </row>
    <row r="404" ht="15.75" customHeight="1">
      <c r="A404" s="2" t="s">
        <v>785</v>
      </c>
      <c r="B404" s="1">
        <f>IFERROR(__xludf.DUMMYFUNCTION("""COMPUTED_VALUE"""),36872.0)</f>
        <v>36872</v>
      </c>
      <c r="C404" s="1">
        <f>IFERROR(__xludf.DUMMYFUNCTION("""COMPUTED_VALUE"""),930.0)</f>
        <v>930</v>
      </c>
      <c r="D404" s="1" t="s">
        <v>31</v>
      </c>
      <c r="E404" s="1" t="s">
        <v>40</v>
      </c>
      <c r="F404" s="1" t="s">
        <v>30</v>
      </c>
      <c r="G404" s="1" t="s">
        <v>28</v>
      </c>
      <c r="H404" s="1" t="s">
        <v>24</v>
      </c>
      <c r="M404" s="1">
        <v>3.0</v>
      </c>
      <c r="N404" s="1">
        <v>6.0</v>
      </c>
      <c r="O404" s="1">
        <v>8.0</v>
      </c>
      <c r="P404" s="1">
        <v>7.0</v>
      </c>
      <c r="Q404" s="1">
        <v>2.0</v>
      </c>
      <c r="S404" s="1" t="str">
        <f>IFERROR(__xludf.DUMMYFUNCTION("UNIQUE(D404:H404, TRUE)"),"3")</f>
        <v>3</v>
      </c>
      <c r="T404" s="1" t="str">
        <f>IFERROR(__xludf.DUMMYFUNCTION("""COMPUTED_VALUE"""),"6")</f>
        <v>6</v>
      </c>
      <c r="U404" s="1" t="str">
        <f>IFERROR(__xludf.DUMMYFUNCTION("""COMPUTED_VALUE"""),"8")</f>
        <v>8</v>
      </c>
      <c r="V404" s="1" t="str">
        <f>IFERROR(__xludf.DUMMYFUNCTION("""COMPUTED_VALUE"""),"7")</f>
        <v>7</v>
      </c>
      <c r="W404" s="1" t="str">
        <f>IFERROR(__xludf.DUMMYFUNCTION("""COMPUTED_VALUE"""),"2")</f>
        <v>2</v>
      </c>
      <c r="Y404" s="1">
        <f t="shared" si="2"/>
        <v>1</v>
      </c>
      <c r="Z404" s="1">
        <f t="shared" ref="Z404:AC404" si="404">IF($Y404&lt;&gt;"",COUNTIF($D404:$H404, "=" &amp; T404),"")</f>
        <v>1</v>
      </c>
      <c r="AA404" s="1">
        <f t="shared" si="404"/>
        <v>1</v>
      </c>
      <c r="AB404" s="1">
        <f t="shared" si="404"/>
        <v>1</v>
      </c>
      <c r="AC404" s="1">
        <f t="shared" si="404"/>
        <v>1</v>
      </c>
      <c r="AE404" s="1">
        <f>IFERROR(__xludf.DUMMYFUNCTION("IFERROR(TRANSPOSE(SORT(TRANSPOSE(FILTER(Y404:AC404, Y404:AC404&lt;&gt;0)),1, FALSE)))"),1.0)</f>
        <v>1</v>
      </c>
      <c r="AF404" s="1">
        <f>IFERROR(__xludf.DUMMYFUNCTION("""COMPUTED_VALUE"""),1.0)</f>
        <v>1</v>
      </c>
      <c r="AG404" s="1">
        <f>IFERROR(__xludf.DUMMYFUNCTION("""COMPUTED_VALUE"""),1.0)</f>
        <v>1</v>
      </c>
      <c r="AH404" s="1">
        <f>IFERROR(__xludf.DUMMYFUNCTION("""COMPUTED_VALUE"""),1.0)</f>
        <v>1</v>
      </c>
      <c r="AI404" s="1">
        <f>IFERROR(__xludf.DUMMYFUNCTION("""COMPUTED_VALUE"""),1.0)</f>
        <v>1</v>
      </c>
      <c r="AK404" s="1">
        <v>403.0</v>
      </c>
      <c r="AL404" s="1">
        <v>2.0</v>
      </c>
      <c r="AM404" s="1">
        <v>1.0</v>
      </c>
      <c r="AN404" s="1">
        <v>1.0</v>
      </c>
      <c r="AO404" s="1">
        <v>1.0</v>
      </c>
      <c r="AP404" s="1"/>
      <c r="AQ404" s="1">
        <v>13.0</v>
      </c>
      <c r="AR404" s="1">
        <v>2.0</v>
      </c>
      <c r="AS404" s="1">
        <v>14.0</v>
      </c>
      <c r="AT404" s="1">
        <v>9.0</v>
      </c>
      <c r="AU404" s="1">
        <v>13.0</v>
      </c>
      <c r="AV404" s="1" t="s">
        <v>606</v>
      </c>
      <c r="AW404" s="1">
        <v>747.0</v>
      </c>
      <c r="AY404" s="1">
        <v>301041.0</v>
      </c>
    </row>
    <row r="405" ht="15.75" customHeight="1">
      <c r="A405" s="2" t="s">
        <v>787</v>
      </c>
      <c r="B405" s="1" t="str">
        <f>IFERROR(__xludf.DUMMYFUNCTION("""COMPUTED_VALUE"""),"359T4")</f>
        <v>359T4</v>
      </c>
      <c r="C405" s="1">
        <f>IFERROR(__xludf.DUMMYFUNCTION("""COMPUTED_VALUE"""),426.0)</f>
        <v>426</v>
      </c>
      <c r="D405" s="1" t="s">
        <v>31</v>
      </c>
      <c r="E405" s="1" t="s">
        <v>29</v>
      </c>
      <c r="F405" s="1" t="s">
        <v>23</v>
      </c>
      <c r="G405" s="1" t="s">
        <v>45</v>
      </c>
      <c r="H405" s="1" t="s">
        <v>21</v>
      </c>
      <c r="M405" s="1">
        <v>3.0</v>
      </c>
      <c r="N405" s="1">
        <v>5.0</v>
      </c>
      <c r="O405" s="1">
        <v>9.0</v>
      </c>
      <c r="P405" s="1">
        <v>10.0</v>
      </c>
      <c r="Q405" s="1">
        <v>4.0</v>
      </c>
      <c r="S405" s="1" t="str">
        <f>IFERROR(__xludf.DUMMYFUNCTION("UNIQUE(D405:H405, TRUE)"),"3")</f>
        <v>3</v>
      </c>
      <c r="T405" s="1" t="str">
        <f>IFERROR(__xludf.DUMMYFUNCTION("""COMPUTED_VALUE"""),"5")</f>
        <v>5</v>
      </c>
      <c r="U405" s="1" t="str">
        <f>IFERROR(__xludf.DUMMYFUNCTION("""COMPUTED_VALUE"""),"9")</f>
        <v>9</v>
      </c>
      <c r="V405" s="1" t="str">
        <f>IFERROR(__xludf.DUMMYFUNCTION("""COMPUTED_VALUE"""),"T")</f>
        <v>T</v>
      </c>
      <c r="W405" s="1" t="str">
        <f>IFERROR(__xludf.DUMMYFUNCTION("""COMPUTED_VALUE"""),"4")</f>
        <v>4</v>
      </c>
      <c r="Y405" s="1">
        <f t="shared" si="2"/>
        <v>1</v>
      </c>
      <c r="Z405" s="1">
        <f t="shared" ref="Z405:AC405" si="405">IF($Y405&lt;&gt;"",COUNTIF($D405:$H405, "=" &amp; T405),"")</f>
        <v>1</v>
      </c>
      <c r="AA405" s="1">
        <f t="shared" si="405"/>
        <v>1</v>
      </c>
      <c r="AB405" s="1">
        <f t="shared" si="405"/>
        <v>1</v>
      </c>
      <c r="AC405" s="1">
        <f t="shared" si="405"/>
        <v>1</v>
      </c>
      <c r="AE405" s="1">
        <f>IFERROR(__xludf.DUMMYFUNCTION("IFERROR(TRANSPOSE(SORT(TRANSPOSE(FILTER(Y405:AC405, Y405:AC405&lt;&gt;0)),1, FALSE)))"),1.0)</f>
        <v>1</v>
      </c>
      <c r="AF405" s="1">
        <f>IFERROR(__xludf.DUMMYFUNCTION("""COMPUTED_VALUE"""),1.0)</f>
        <v>1</v>
      </c>
      <c r="AG405" s="1">
        <f>IFERROR(__xludf.DUMMYFUNCTION("""COMPUTED_VALUE"""),1.0)</f>
        <v>1</v>
      </c>
      <c r="AH405" s="1">
        <f>IFERROR(__xludf.DUMMYFUNCTION("""COMPUTED_VALUE"""),1.0)</f>
        <v>1</v>
      </c>
      <c r="AI405" s="1">
        <f>IFERROR(__xludf.DUMMYFUNCTION("""COMPUTED_VALUE"""),1.0)</f>
        <v>1</v>
      </c>
      <c r="AK405" s="1">
        <v>404.0</v>
      </c>
      <c r="AL405" s="1">
        <v>2.0</v>
      </c>
      <c r="AM405" s="1">
        <v>1.0</v>
      </c>
      <c r="AN405" s="1">
        <v>1.0</v>
      </c>
      <c r="AO405" s="1">
        <v>1.0</v>
      </c>
      <c r="AP405" s="1"/>
      <c r="AQ405" s="1">
        <v>13.0</v>
      </c>
      <c r="AR405" s="1">
        <v>3.0</v>
      </c>
      <c r="AS405" s="1">
        <v>13.0</v>
      </c>
      <c r="AT405" s="1">
        <v>11.0</v>
      </c>
      <c r="AU405" s="1">
        <v>5.0</v>
      </c>
      <c r="AV405" s="1" t="s">
        <v>1271</v>
      </c>
      <c r="AW405" s="1">
        <v>765.0</v>
      </c>
      <c r="AY405" s="1">
        <v>309060.0</v>
      </c>
    </row>
    <row r="406" ht="15.75" customHeight="1">
      <c r="A406" s="2" t="s">
        <v>789</v>
      </c>
      <c r="B406" s="1" t="str">
        <f>IFERROR(__xludf.DUMMYFUNCTION("""COMPUTED_VALUE"""),"T6578")</f>
        <v>T6578</v>
      </c>
      <c r="C406" s="1">
        <f>IFERROR(__xludf.DUMMYFUNCTION("""COMPUTED_VALUE"""),315.0)</f>
        <v>315</v>
      </c>
      <c r="D406" s="1" t="s">
        <v>45</v>
      </c>
      <c r="E406" s="1" t="s">
        <v>40</v>
      </c>
      <c r="F406" s="1" t="s">
        <v>29</v>
      </c>
      <c r="G406" s="1" t="s">
        <v>28</v>
      </c>
      <c r="H406" s="1" t="s">
        <v>30</v>
      </c>
      <c r="M406" s="1">
        <v>10.0</v>
      </c>
      <c r="N406" s="1">
        <v>6.0</v>
      </c>
      <c r="O406" s="1">
        <v>5.0</v>
      </c>
      <c r="P406" s="1">
        <v>7.0</v>
      </c>
      <c r="Q406" s="1">
        <v>8.0</v>
      </c>
      <c r="S406" s="1" t="str">
        <f>IFERROR(__xludf.DUMMYFUNCTION("UNIQUE(D406:H406, TRUE)"),"T")</f>
        <v>T</v>
      </c>
      <c r="T406" s="1" t="str">
        <f>IFERROR(__xludf.DUMMYFUNCTION("""COMPUTED_VALUE"""),"6")</f>
        <v>6</v>
      </c>
      <c r="U406" s="1" t="str">
        <f>IFERROR(__xludf.DUMMYFUNCTION("""COMPUTED_VALUE"""),"5")</f>
        <v>5</v>
      </c>
      <c r="V406" s="1" t="str">
        <f>IFERROR(__xludf.DUMMYFUNCTION("""COMPUTED_VALUE"""),"7")</f>
        <v>7</v>
      </c>
      <c r="W406" s="1" t="str">
        <f>IFERROR(__xludf.DUMMYFUNCTION("""COMPUTED_VALUE"""),"8")</f>
        <v>8</v>
      </c>
      <c r="Y406" s="1">
        <f t="shared" si="2"/>
        <v>1</v>
      </c>
      <c r="Z406" s="1">
        <f t="shared" ref="Z406:AC406" si="406">IF($Y406&lt;&gt;"",COUNTIF($D406:$H406, "=" &amp; T406),"")</f>
        <v>1</v>
      </c>
      <c r="AA406" s="1">
        <f t="shared" si="406"/>
        <v>1</v>
      </c>
      <c r="AB406" s="1">
        <f t="shared" si="406"/>
        <v>1</v>
      </c>
      <c r="AC406" s="1">
        <f t="shared" si="406"/>
        <v>1</v>
      </c>
      <c r="AE406" s="1">
        <f>IFERROR(__xludf.DUMMYFUNCTION("IFERROR(TRANSPOSE(SORT(TRANSPOSE(FILTER(Y406:AC406, Y406:AC406&lt;&gt;0)),1, FALSE)))"),1.0)</f>
        <v>1</v>
      </c>
      <c r="AF406" s="1">
        <f>IFERROR(__xludf.DUMMYFUNCTION("""COMPUTED_VALUE"""),1.0)</f>
        <v>1</v>
      </c>
      <c r="AG406" s="1">
        <f>IFERROR(__xludf.DUMMYFUNCTION("""COMPUTED_VALUE"""),1.0)</f>
        <v>1</v>
      </c>
      <c r="AH406" s="1">
        <f>IFERROR(__xludf.DUMMYFUNCTION("""COMPUTED_VALUE"""),1.0)</f>
        <v>1</v>
      </c>
      <c r="AI406" s="1">
        <f>IFERROR(__xludf.DUMMYFUNCTION("""COMPUTED_VALUE"""),1.0)</f>
        <v>1</v>
      </c>
      <c r="AK406" s="1">
        <v>405.0</v>
      </c>
      <c r="AL406" s="1">
        <v>2.0</v>
      </c>
      <c r="AM406" s="1">
        <v>1.0</v>
      </c>
      <c r="AN406" s="1">
        <v>1.0</v>
      </c>
      <c r="AO406" s="1">
        <v>1.0</v>
      </c>
      <c r="AP406" s="1"/>
      <c r="AQ406" s="1">
        <v>13.0</v>
      </c>
      <c r="AR406" s="1">
        <v>4.0</v>
      </c>
      <c r="AS406" s="1">
        <v>2.0</v>
      </c>
      <c r="AT406" s="1">
        <v>13.0</v>
      </c>
      <c r="AU406" s="1">
        <v>10.0</v>
      </c>
      <c r="AV406" s="1" t="s">
        <v>612</v>
      </c>
      <c r="AW406" s="1">
        <v>240.0</v>
      </c>
      <c r="AY406" s="1">
        <v>97200.0</v>
      </c>
    </row>
    <row r="407" ht="15.75" customHeight="1">
      <c r="A407" s="2" t="s">
        <v>791</v>
      </c>
      <c r="B407" s="1" t="str">
        <f>IFERROR(__xludf.DUMMYFUNCTION("""COMPUTED_VALUE"""),"626T6")</f>
        <v>626T6</v>
      </c>
      <c r="C407" s="1">
        <f>IFERROR(__xludf.DUMMYFUNCTION("""COMPUTED_VALUE"""),772.0)</f>
        <v>772</v>
      </c>
      <c r="D407" s="1" t="s">
        <v>40</v>
      </c>
      <c r="E407" s="1" t="s">
        <v>24</v>
      </c>
      <c r="F407" s="1" t="s">
        <v>40</v>
      </c>
      <c r="G407" s="1" t="s">
        <v>45</v>
      </c>
      <c r="H407" s="1" t="s">
        <v>40</v>
      </c>
      <c r="M407" s="1">
        <v>6.0</v>
      </c>
      <c r="N407" s="1">
        <v>2.0</v>
      </c>
      <c r="O407" s="1">
        <v>6.0</v>
      </c>
      <c r="P407" s="1">
        <v>10.0</v>
      </c>
      <c r="Q407" s="1">
        <v>6.0</v>
      </c>
      <c r="S407" s="1" t="str">
        <f>IFERROR(__xludf.DUMMYFUNCTION("UNIQUE(D407:H407, TRUE)"),"6")</f>
        <v>6</v>
      </c>
      <c r="T407" s="1" t="str">
        <f>IFERROR(__xludf.DUMMYFUNCTION("""COMPUTED_VALUE"""),"2")</f>
        <v>2</v>
      </c>
      <c r="U407" s="1" t="str">
        <f>IFERROR(__xludf.DUMMYFUNCTION("""COMPUTED_VALUE"""),"T")</f>
        <v>T</v>
      </c>
      <c r="Y407" s="1">
        <f t="shared" si="2"/>
        <v>3</v>
      </c>
      <c r="Z407" s="1">
        <f t="shared" ref="Z407:AC407" si="407">IF($Y407&lt;&gt;"",COUNTIF($D407:$H407, "=" &amp; T407),"")</f>
        <v>1</v>
      </c>
      <c r="AA407" s="1">
        <f t="shared" si="407"/>
        <v>1</v>
      </c>
      <c r="AB407" s="1">
        <f t="shared" si="407"/>
        <v>0</v>
      </c>
      <c r="AC407" s="1">
        <f t="shared" si="407"/>
        <v>0</v>
      </c>
      <c r="AE407" s="1">
        <f>IFERROR(__xludf.DUMMYFUNCTION("IFERROR(TRANSPOSE(SORT(TRANSPOSE(FILTER(Y407:AC407, Y407:AC407&lt;&gt;0)),1, FALSE)))"),3.0)</f>
        <v>3</v>
      </c>
      <c r="AF407" s="1">
        <f>IFERROR(__xludf.DUMMYFUNCTION("""COMPUTED_VALUE"""),1.0)</f>
        <v>1</v>
      </c>
      <c r="AG407" s="1">
        <f>IFERROR(__xludf.DUMMYFUNCTION("""COMPUTED_VALUE"""),1.0)</f>
        <v>1</v>
      </c>
      <c r="AK407" s="1">
        <v>406.0</v>
      </c>
      <c r="AL407" s="1">
        <v>2.0</v>
      </c>
      <c r="AM407" s="1">
        <v>1.0</v>
      </c>
      <c r="AN407" s="1">
        <v>1.0</v>
      </c>
      <c r="AO407" s="1">
        <v>1.0</v>
      </c>
      <c r="AP407" s="1"/>
      <c r="AQ407" s="1">
        <v>13.0</v>
      </c>
      <c r="AR407" s="1">
        <v>4.0</v>
      </c>
      <c r="AS407" s="1">
        <v>4.0</v>
      </c>
      <c r="AT407" s="1">
        <v>3.0</v>
      </c>
      <c r="AU407" s="1">
        <v>2.0</v>
      </c>
      <c r="AV407" s="1" t="s">
        <v>614</v>
      </c>
      <c r="AW407" s="1">
        <v>402.0</v>
      </c>
      <c r="AY407" s="1">
        <v>163212.0</v>
      </c>
    </row>
    <row r="408" ht="15.75" customHeight="1">
      <c r="A408" s="2" t="s">
        <v>792</v>
      </c>
      <c r="B408" s="1" t="str">
        <f>IFERROR(__xludf.DUMMYFUNCTION("""COMPUTED_VALUE"""),"K79A9")</f>
        <v>K79A9</v>
      </c>
      <c r="C408" s="1">
        <f>IFERROR(__xludf.DUMMYFUNCTION("""COMPUTED_VALUE"""),599.0)</f>
        <v>599</v>
      </c>
      <c r="D408" s="1" t="s">
        <v>38</v>
      </c>
      <c r="E408" s="1" t="s">
        <v>28</v>
      </c>
      <c r="F408" s="1" t="s">
        <v>23</v>
      </c>
      <c r="G408" s="1" t="s">
        <v>39</v>
      </c>
      <c r="H408" s="1" t="s">
        <v>23</v>
      </c>
      <c r="M408" s="1">
        <v>13.0</v>
      </c>
      <c r="N408" s="1">
        <v>7.0</v>
      </c>
      <c r="O408" s="1">
        <v>9.0</v>
      </c>
      <c r="P408" s="1">
        <v>14.0</v>
      </c>
      <c r="Q408" s="1">
        <v>9.0</v>
      </c>
      <c r="S408" s="1" t="str">
        <f>IFERROR(__xludf.DUMMYFUNCTION("UNIQUE(D408:H408, TRUE)"),"K")</f>
        <v>K</v>
      </c>
      <c r="T408" s="1" t="str">
        <f>IFERROR(__xludf.DUMMYFUNCTION("""COMPUTED_VALUE"""),"7")</f>
        <v>7</v>
      </c>
      <c r="U408" s="1" t="str">
        <f>IFERROR(__xludf.DUMMYFUNCTION("""COMPUTED_VALUE"""),"9")</f>
        <v>9</v>
      </c>
      <c r="V408" s="1" t="str">
        <f>IFERROR(__xludf.DUMMYFUNCTION("""COMPUTED_VALUE"""),"A")</f>
        <v>A</v>
      </c>
      <c r="Y408" s="1">
        <f t="shared" si="2"/>
        <v>1</v>
      </c>
      <c r="Z408" s="1">
        <f t="shared" ref="Z408:AC408" si="408">IF($Y408&lt;&gt;"",COUNTIF($D408:$H408, "=" &amp; T408),"")</f>
        <v>1</v>
      </c>
      <c r="AA408" s="1">
        <f t="shared" si="408"/>
        <v>2</v>
      </c>
      <c r="AB408" s="1">
        <f t="shared" si="408"/>
        <v>1</v>
      </c>
      <c r="AC408" s="1">
        <f t="shared" si="408"/>
        <v>0</v>
      </c>
      <c r="AE408" s="1">
        <f>IFERROR(__xludf.DUMMYFUNCTION("IFERROR(TRANSPOSE(SORT(TRANSPOSE(FILTER(Y408:AC408, Y408:AC408&lt;&gt;0)),1, FALSE)))"),2.0)</f>
        <v>2</v>
      </c>
      <c r="AF408" s="1">
        <f>IFERROR(__xludf.DUMMYFUNCTION("""COMPUTED_VALUE"""),1.0)</f>
        <v>1</v>
      </c>
      <c r="AG408" s="1">
        <f>IFERROR(__xludf.DUMMYFUNCTION("""COMPUTED_VALUE"""),1.0)</f>
        <v>1</v>
      </c>
      <c r="AH408" s="1">
        <f>IFERROR(__xludf.DUMMYFUNCTION("""COMPUTED_VALUE"""),1.0)</f>
        <v>1</v>
      </c>
      <c r="AK408" s="1">
        <v>407.0</v>
      </c>
      <c r="AL408" s="1">
        <v>2.0</v>
      </c>
      <c r="AM408" s="1">
        <v>1.0</v>
      </c>
      <c r="AN408" s="1">
        <v>1.0</v>
      </c>
      <c r="AO408" s="1">
        <v>1.0</v>
      </c>
      <c r="AP408" s="1"/>
      <c r="AQ408" s="1">
        <v>13.0</v>
      </c>
      <c r="AR408" s="1">
        <v>4.0</v>
      </c>
      <c r="AS408" s="1">
        <v>9.0</v>
      </c>
      <c r="AT408" s="1">
        <v>13.0</v>
      </c>
      <c r="AU408" s="1">
        <v>5.0</v>
      </c>
      <c r="AV408" s="1" t="s">
        <v>616</v>
      </c>
      <c r="AW408" s="1">
        <v>391.0</v>
      </c>
      <c r="AY408" s="1">
        <v>159137.0</v>
      </c>
    </row>
    <row r="409" ht="15.75" customHeight="1">
      <c r="A409" s="2" t="s">
        <v>794</v>
      </c>
      <c r="B409" s="1" t="str">
        <f>IFERROR(__xludf.DUMMYFUNCTION("""COMPUTED_VALUE"""),"4A9JA")</f>
        <v>4A9JA</v>
      </c>
      <c r="C409" s="1">
        <f>IFERROR(__xludf.DUMMYFUNCTION("""COMPUTED_VALUE"""),653.0)</f>
        <v>653</v>
      </c>
      <c r="D409" s="1" t="s">
        <v>21</v>
      </c>
      <c r="E409" s="1" t="s">
        <v>39</v>
      </c>
      <c r="F409" s="1" t="s">
        <v>23</v>
      </c>
      <c r="G409" s="1" t="s">
        <v>22</v>
      </c>
      <c r="H409" s="1" t="s">
        <v>39</v>
      </c>
      <c r="M409" s="1">
        <v>4.0</v>
      </c>
      <c r="N409" s="1">
        <v>14.0</v>
      </c>
      <c r="O409" s="1">
        <v>9.0</v>
      </c>
      <c r="P409" s="1">
        <v>11.0</v>
      </c>
      <c r="Q409" s="1">
        <v>14.0</v>
      </c>
      <c r="S409" s="1" t="str">
        <f>IFERROR(__xludf.DUMMYFUNCTION("UNIQUE(D409:H409, TRUE)"),"4")</f>
        <v>4</v>
      </c>
      <c r="T409" s="1" t="str">
        <f>IFERROR(__xludf.DUMMYFUNCTION("""COMPUTED_VALUE"""),"A")</f>
        <v>A</v>
      </c>
      <c r="U409" s="1" t="str">
        <f>IFERROR(__xludf.DUMMYFUNCTION("""COMPUTED_VALUE"""),"9")</f>
        <v>9</v>
      </c>
      <c r="V409" s="1" t="str">
        <f>IFERROR(__xludf.DUMMYFUNCTION("""COMPUTED_VALUE"""),"J")</f>
        <v>J</v>
      </c>
      <c r="Y409" s="1">
        <f t="shared" si="2"/>
        <v>1</v>
      </c>
      <c r="Z409" s="1">
        <f t="shared" ref="Z409:AC409" si="409">IF($Y409&lt;&gt;"",COUNTIF($D409:$H409, "=" &amp; T409),"")</f>
        <v>2</v>
      </c>
      <c r="AA409" s="1">
        <f t="shared" si="409"/>
        <v>1</v>
      </c>
      <c r="AB409" s="1">
        <f t="shared" si="409"/>
        <v>1</v>
      </c>
      <c r="AC409" s="1">
        <f t="shared" si="409"/>
        <v>0</v>
      </c>
      <c r="AE409" s="1">
        <f>IFERROR(__xludf.DUMMYFUNCTION("IFERROR(TRANSPOSE(SORT(TRANSPOSE(FILTER(Y409:AC409, Y409:AC409&lt;&gt;0)),1, FALSE)))"),2.0)</f>
        <v>2</v>
      </c>
      <c r="AF409" s="1">
        <f>IFERROR(__xludf.DUMMYFUNCTION("""COMPUTED_VALUE"""),1.0)</f>
        <v>1</v>
      </c>
      <c r="AG409" s="1">
        <f>IFERROR(__xludf.DUMMYFUNCTION("""COMPUTED_VALUE"""),1.0)</f>
        <v>1</v>
      </c>
      <c r="AH409" s="1">
        <f>IFERROR(__xludf.DUMMYFUNCTION("""COMPUTED_VALUE"""),1.0)</f>
        <v>1</v>
      </c>
      <c r="AK409" s="1">
        <v>408.0</v>
      </c>
      <c r="AL409" s="1">
        <v>2.0</v>
      </c>
      <c r="AM409" s="1">
        <v>1.0</v>
      </c>
      <c r="AN409" s="1">
        <v>1.0</v>
      </c>
      <c r="AO409" s="1">
        <v>1.0</v>
      </c>
      <c r="AP409" s="1"/>
      <c r="AQ409" s="1">
        <v>13.0</v>
      </c>
      <c r="AR409" s="1">
        <v>6.0</v>
      </c>
      <c r="AS409" s="1">
        <v>6.0</v>
      </c>
      <c r="AT409" s="1">
        <v>11.0</v>
      </c>
      <c r="AU409" s="1">
        <v>7.0</v>
      </c>
      <c r="AV409" s="1" t="s">
        <v>1277</v>
      </c>
      <c r="AW409" s="1">
        <v>407.0</v>
      </c>
      <c r="AY409" s="1">
        <v>166056.0</v>
      </c>
    </row>
    <row r="410" ht="15.75" customHeight="1">
      <c r="A410" s="2" t="s">
        <v>796</v>
      </c>
      <c r="B410" s="1" t="str">
        <f>IFERROR(__xludf.DUMMYFUNCTION("""COMPUTED_VALUE"""),"366J6")</f>
        <v>366J6</v>
      </c>
      <c r="C410" s="1">
        <f>IFERROR(__xludf.DUMMYFUNCTION("""COMPUTED_VALUE"""),45.0)</f>
        <v>45</v>
      </c>
      <c r="D410" s="1" t="s">
        <v>31</v>
      </c>
      <c r="E410" s="1" t="s">
        <v>40</v>
      </c>
      <c r="F410" s="1" t="s">
        <v>40</v>
      </c>
      <c r="G410" s="1" t="s">
        <v>22</v>
      </c>
      <c r="H410" s="1" t="s">
        <v>40</v>
      </c>
      <c r="M410" s="1">
        <v>3.0</v>
      </c>
      <c r="N410" s="1">
        <v>6.0</v>
      </c>
      <c r="O410" s="1">
        <v>6.0</v>
      </c>
      <c r="P410" s="1">
        <v>11.0</v>
      </c>
      <c r="Q410" s="1">
        <v>6.0</v>
      </c>
      <c r="S410" s="1" t="str">
        <f>IFERROR(__xludf.DUMMYFUNCTION("UNIQUE(D410:H410, TRUE)"),"3")</f>
        <v>3</v>
      </c>
      <c r="T410" s="1" t="str">
        <f>IFERROR(__xludf.DUMMYFUNCTION("""COMPUTED_VALUE"""),"6")</f>
        <v>6</v>
      </c>
      <c r="U410" s="1" t="str">
        <f>IFERROR(__xludf.DUMMYFUNCTION("""COMPUTED_VALUE"""),"J")</f>
        <v>J</v>
      </c>
      <c r="Y410" s="1">
        <f t="shared" si="2"/>
        <v>1</v>
      </c>
      <c r="Z410" s="1">
        <f t="shared" ref="Z410:AC410" si="410">IF($Y410&lt;&gt;"",COUNTIF($D410:$H410, "=" &amp; T410),"")</f>
        <v>3</v>
      </c>
      <c r="AA410" s="1">
        <f t="shared" si="410"/>
        <v>1</v>
      </c>
      <c r="AB410" s="1">
        <f t="shared" si="410"/>
        <v>0</v>
      </c>
      <c r="AC410" s="1">
        <f t="shared" si="410"/>
        <v>0</v>
      </c>
      <c r="AE410" s="1">
        <f>IFERROR(__xludf.DUMMYFUNCTION("IFERROR(TRANSPOSE(SORT(TRANSPOSE(FILTER(Y410:AC410, Y410:AC410&lt;&gt;0)),1, FALSE)))"),3.0)</f>
        <v>3</v>
      </c>
      <c r="AF410" s="1">
        <f>IFERROR(__xludf.DUMMYFUNCTION("""COMPUTED_VALUE"""),1.0)</f>
        <v>1</v>
      </c>
      <c r="AG410" s="1">
        <f>IFERROR(__xludf.DUMMYFUNCTION("""COMPUTED_VALUE"""),1.0)</f>
        <v>1</v>
      </c>
      <c r="AK410" s="1">
        <v>409.0</v>
      </c>
      <c r="AL410" s="1">
        <v>2.0</v>
      </c>
      <c r="AM410" s="1">
        <v>1.0</v>
      </c>
      <c r="AN410" s="1">
        <v>1.0</v>
      </c>
      <c r="AO410" s="1">
        <v>1.0</v>
      </c>
      <c r="AP410" s="1"/>
      <c r="AQ410" s="1">
        <v>13.0</v>
      </c>
      <c r="AR410" s="1">
        <v>7.0</v>
      </c>
      <c r="AS410" s="1">
        <v>9.0</v>
      </c>
      <c r="AT410" s="1">
        <v>14.0</v>
      </c>
      <c r="AU410" s="1">
        <v>9.0</v>
      </c>
      <c r="AV410" s="1" t="s">
        <v>618</v>
      </c>
      <c r="AW410" s="1">
        <v>599.0</v>
      </c>
      <c r="AY410" s="1">
        <v>244991.0</v>
      </c>
    </row>
    <row r="411" ht="15.75" customHeight="1">
      <c r="A411" s="2" t="s">
        <v>798</v>
      </c>
      <c r="B411" s="1" t="str">
        <f>IFERROR(__xludf.DUMMYFUNCTION("""COMPUTED_VALUE"""),"2T8J7")</f>
        <v>2T8J7</v>
      </c>
      <c r="C411" s="1">
        <f>IFERROR(__xludf.DUMMYFUNCTION("""COMPUTED_VALUE"""),628.0)</f>
        <v>628</v>
      </c>
      <c r="D411" s="1" t="s">
        <v>24</v>
      </c>
      <c r="E411" s="1" t="s">
        <v>45</v>
      </c>
      <c r="F411" s="1" t="s">
        <v>30</v>
      </c>
      <c r="G411" s="1" t="s">
        <v>22</v>
      </c>
      <c r="H411" s="1" t="s">
        <v>28</v>
      </c>
      <c r="M411" s="1">
        <v>2.0</v>
      </c>
      <c r="N411" s="1">
        <v>10.0</v>
      </c>
      <c r="O411" s="1">
        <v>8.0</v>
      </c>
      <c r="P411" s="1">
        <v>11.0</v>
      </c>
      <c r="Q411" s="1">
        <v>7.0</v>
      </c>
      <c r="S411" s="1" t="str">
        <f>IFERROR(__xludf.DUMMYFUNCTION("UNIQUE(D411:H411, TRUE)"),"2")</f>
        <v>2</v>
      </c>
      <c r="T411" s="1" t="str">
        <f>IFERROR(__xludf.DUMMYFUNCTION("""COMPUTED_VALUE"""),"T")</f>
        <v>T</v>
      </c>
      <c r="U411" s="1" t="str">
        <f>IFERROR(__xludf.DUMMYFUNCTION("""COMPUTED_VALUE"""),"8")</f>
        <v>8</v>
      </c>
      <c r="V411" s="1" t="str">
        <f>IFERROR(__xludf.DUMMYFUNCTION("""COMPUTED_VALUE"""),"J")</f>
        <v>J</v>
      </c>
      <c r="W411" s="1" t="str">
        <f>IFERROR(__xludf.DUMMYFUNCTION("""COMPUTED_VALUE"""),"7")</f>
        <v>7</v>
      </c>
      <c r="Y411" s="1">
        <f t="shared" si="2"/>
        <v>1</v>
      </c>
      <c r="Z411" s="1">
        <f t="shared" ref="Z411:AC411" si="411">IF($Y411&lt;&gt;"",COUNTIF($D411:$H411, "=" &amp; T411),"")</f>
        <v>1</v>
      </c>
      <c r="AA411" s="1">
        <f t="shared" si="411"/>
        <v>1</v>
      </c>
      <c r="AB411" s="1">
        <f t="shared" si="411"/>
        <v>1</v>
      </c>
      <c r="AC411" s="1">
        <f t="shared" si="411"/>
        <v>1</v>
      </c>
      <c r="AE411" s="1">
        <f>IFERROR(__xludf.DUMMYFUNCTION("IFERROR(TRANSPOSE(SORT(TRANSPOSE(FILTER(Y411:AC411, Y411:AC411&lt;&gt;0)),1, FALSE)))"),1.0)</f>
        <v>1</v>
      </c>
      <c r="AF411" s="1">
        <f>IFERROR(__xludf.DUMMYFUNCTION("""COMPUTED_VALUE"""),1.0)</f>
        <v>1</v>
      </c>
      <c r="AG411" s="1">
        <f>IFERROR(__xludf.DUMMYFUNCTION("""COMPUTED_VALUE"""),1.0)</f>
        <v>1</v>
      </c>
      <c r="AH411" s="1">
        <f>IFERROR(__xludf.DUMMYFUNCTION("""COMPUTED_VALUE"""),1.0)</f>
        <v>1</v>
      </c>
      <c r="AI411" s="1">
        <f>IFERROR(__xludf.DUMMYFUNCTION("""COMPUTED_VALUE"""),1.0)</f>
        <v>1</v>
      </c>
      <c r="AK411" s="1">
        <v>410.0</v>
      </c>
      <c r="AL411" s="1">
        <v>2.0</v>
      </c>
      <c r="AM411" s="1">
        <v>1.0</v>
      </c>
      <c r="AN411" s="1">
        <v>1.0</v>
      </c>
      <c r="AO411" s="1">
        <v>1.0</v>
      </c>
      <c r="AP411" s="1"/>
      <c r="AQ411" s="1">
        <v>13.0</v>
      </c>
      <c r="AR411" s="1">
        <v>10.0</v>
      </c>
      <c r="AS411" s="1">
        <v>4.0</v>
      </c>
      <c r="AT411" s="1">
        <v>5.0</v>
      </c>
      <c r="AU411" s="1">
        <v>13.0</v>
      </c>
      <c r="AV411" s="1" t="s">
        <v>624</v>
      </c>
      <c r="AW411" s="1">
        <v>617.0</v>
      </c>
      <c r="AY411" s="1">
        <v>252970.0</v>
      </c>
    </row>
    <row r="412" ht="15.75" customHeight="1">
      <c r="A412" s="2" t="s">
        <v>800</v>
      </c>
      <c r="B412" s="1" t="str">
        <f>IFERROR(__xludf.DUMMYFUNCTION("""COMPUTED_VALUE"""),"TTTT3")</f>
        <v>TTTT3</v>
      </c>
      <c r="C412" s="1">
        <f>IFERROR(__xludf.DUMMYFUNCTION("""COMPUTED_VALUE"""),967.0)</f>
        <v>967</v>
      </c>
      <c r="D412" s="1" t="s">
        <v>45</v>
      </c>
      <c r="E412" s="1" t="s">
        <v>45</v>
      </c>
      <c r="F412" s="1" t="s">
        <v>45</v>
      </c>
      <c r="G412" s="1" t="s">
        <v>45</v>
      </c>
      <c r="H412" s="1" t="s">
        <v>31</v>
      </c>
      <c r="M412" s="1">
        <v>10.0</v>
      </c>
      <c r="N412" s="1">
        <v>10.0</v>
      </c>
      <c r="O412" s="1">
        <v>10.0</v>
      </c>
      <c r="P412" s="1">
        <v>10.0</v>
      </c>
      <c r="Q412" s="1">
        <v>3.0</v>
      </c>
      <c r="S412" s="1" t="str">
        <f>IFERROR(__xludf.DUMMYFUNCTION("UNIQUE(D412:H412, TRUE)"),"T")</f>
        <v>T</v>
      </c>
      <c r="T412" s="1" t="str">
        <f>IFERROR(__xludf.DUMMYFUNCTION("""COMPUTED_VALUE"""),"3")</f>
        <v>3</v>
      </c>
      <c r="Y412" s="1">
        <f t="shared" si="2"/>
        <v>4</v>
      </c>
      <c r="Z412" s="1">
        <f t="shared" ref="Z412:AC412" si="412">IF($Y412&lt;&gt;"",COUNTIF($D412:$H412, "=" &amp; T412),"")</f>
        <v>1</v>
      </c>
      <c r="AA412" s="1">
        <f t="shared" si="412"/>
        <v>0</v>
      </c>
      <c r="AB412" s="1">
        <f t="shared" si="412"/>
        <v>0</v>
      </c>
      <c r="AC412" s="1">
        <f t="shared" si="412"/>
        <v>0</v>
      </c>
      <c r="AE412" s="1">
        <f>IFERROR(__xludf.DUMMYFUNCTION("IFERROR(TRANSPOSE(SORT(TRANSPOSE(FILTER(Y412:AC412, Y412:AC412&lt;&gt;0)),1, FALSE)))"),4.0)</f>
        <v>4</v>
      </c>
      <c r="AF412" s="1">
        <f>IFERROR(__xludf.DUMMYFUNCTION("""COMPUTED_VALUE"""),1.0)</f>
        <v>1</v>
      </c>
      <c r="AK412" s="1">
        <v>411.0</v>
      </c>
      <c r="AL412" s="1">
        <v>2.0</v>
      </c>
      <c r="AM412" s="1">
        <v>1.0</v>
      </c>
      <c r="AN412" s="1">
        <v>1.0</v>
      </c>
      <c r="AO412" s="1">
        <v>1.0</v>
      </c>
      <c r="AP412" s="1"/>
      <c r="AQ412" s="1">
        <v>13.0</v>
      </c>
      <c r="AR412" s="1">
        <v>10.0</v>
      </c>
      <c r="AS412" s="1">
        <v>7.0</v>
      </c>
      <c r="AT412" s="1">
        <v>8.0</v>
      </c>
      <c r="AU412" s="1">
        <v>8.0</v>
      </c>
      <c r="AV412" s="1" t="s">
        <v>628</v>
      </c>
      <c r="AW412" s="1">
        <v>515.0</v>
      </c>
      <c r="AY412" s="1">
        <v>211665.0</v>
      </c>
    </row>
    <row r="413" ht="15.75" customHeight="1">
      <c r="A413" s="2" t="s">
        <v>802</v>
      </c>
      <c r="B413" s="1" t="str">
        <f>IFERROR(__xludf.DUMMYFUNCTION("""COMPUTED_VALUE"""),"A426J")</f>
        <v>A426J</v>
      </c>
      <c r="C413" s="1">
        <f>IFERROR(__xludf.DUMMYFUNCTION("""COMPUTED_VALUE"""),202.0)</f>
        <v>202</v>
      </c>
      <c r="D413" s="1" t="s">
        <v>39</v>
      </c>
      <c r="E413" s="1" t="s">
        <v>21</v>
      </c>
      <c r="F413" s="1" t="s">
        <v>24</v>
      </c>
      <c r="G413" s="1" t="s">
        <v>40</v>
      </c>
      <c r="H413" s="1" t="s">
        <v>22</v>
      </c>
      <c r="M413" s="1">
        <v>14.0</v>
      </c>
      <c r="N413" s="1">
        <v>4.0</v>
      </c>
      <c r="O413" s="1">
        <v>2.0</v>
      </c>
      <c r="P413" s="1">
        <v>6.0</v>
      </c>
      <c r="Q413" s="1">
        <v>11.0</v>
      </c>
      <c r="S413" s="1" t="str">
        <f>IFERROR(__xludf.DUMMYFUNCTION("UNIQUE(D413:H413, TRUE)"),"A")</f>
        <v>A</v>
      </c>
      <c r="T413" s="1" t="str">
        <f>IFERROR(__xludf.DUMMYFUNCTION("""COMPUTED_VALUE"""),"4")</f>
        <v>4</v>
      </c>
      <c r="U413" s="1" t="str">
        <f>IFERROR(__xludf.DUMMYFUNCTION("""COMPUTED_VALUE"""),"2")</f>
        <v>2</v>
      </c>
      <c r="V413" s="1" t="str">
        <f>IFERROR(__xludf.DUMMYFUNCTION("""COMPUTED_VALUE"""),"6")</f>
        <v>6</v>
      </c>
      <c r="W413" s="1" t="str">
        <f>IFERROR(__xludf.DUMMYFUNCTION("""COMPUTED_VALUE"""),"J")</f>
        <v>J</v>
      </c>
      <c r="Y413" s="1">
        <f t="shared" si="2"/>
        <v>1</v>
      </c>
      <c r="Z413" s="1">
        <f t="shared" ref="Z413:AC413" si="413">IF($Y413&lt;&gt;"",COUNTIF($D413:$H413, "=" &amp; T413),"")</f>
        <v>1</v>
      </c>
      <c r="AA413" s="1">
        <f t="shared" si="413"/>
        <v>1</v>
      </c>
      <c r="AB413" s="1">
        <f t="shared" si="413"/>
        <v>1</v>
      </c>
      <c r="AC413" s="1">
        <f t="shared" si="413"/>
        <v>1</v>
      </c>
      <c r="AE413" s="1">
        <f>IFERROR(__xludf.DUMMYFUNCTION("IFERROR(TRANSPOSE(SORT(TRANSPOSE(FILTER(Y413:AC413, Y413:AC413&lt;&gt;0)),1, FALSE)))"),1.0)</f>
        <v>1</v>
      </c>
      <c r="AF413" s="1">
        <f>IFERROR(__xludf.DUMMYFUNCTION("""COMPUTED_VALUE"""),1.0)</f>
        <v>1</v>
      </c>
      <c r="AG413" s="1">
        <f>IFERROR(__xludf.DUMMYFUNCTION("""COMPUTED_VALUE"""),1.0)</f>
        <v>1</v>
      </c>
      <c r="AH413" s="1">
        <f>IFERROR(__xludf.DUMMYFUNCTION("""COMPUTED_VALUE"""),1.0)</f>
        <v>1</v>
      </c>
      <c r="AI413" s="1">
        <f>IFERROR(__xludf.DUMMYFUNCTION("""COMPUTED_VALUE"""),1.0)</f>
        <v>1</v>
      </c>
      <c r="AK413" s="1">
        <v>412.0</v>
      </c>
      <c r="AL413" s="1">
        <v>2.0</v>
      </c>
      <c r="AM413" s="1">
        <v>1.0</v>
      </c>
      <c r="AN413" s="1">
        <v>1.0</v>
      </c>
      <c r="AO413" s="1">
        <v>1.0</v>
      </c>
      <c r="AP413" s="1"/>
      <c r="AQ413" s="1">
        <v>13.0</v>
      </c>
      <c r="AR413" s="1">
        <v>10.0</v>
      </c>
      <c r="AS413" s="1">
        <v>7.0</v>
      </c>
      <c r="AT413" s="1">
        <v>10.0</v>
      </c>
      <c r="AU413" s="1">
        <v>2.0</v>
      </c>
      <c r="AV413" s="1" t="s">
        <v>630</v>
      </c>
      <c r="AW413" s="1">
        <v>103.0</v>
      </c>
      <c r="AY413" s="1">
        <v>42436.0</v>
      </c>
    </row>
    <row r="414" ht="15.75" customHeight="1">
      <c r="A414" s="2" t="s">
        <v>804</v>
      </c>
      <c r="B414" s="1" t="str">
        <f>IFERROR(__xludf.DUMMYFUNCTION("""COMPUTED_VALUE"""),"QA6T2")</f>
        <v>QA6T2</v>
      </c>
      <c r="C414" s="1">
        <f>IFERROR(__xludf.DUMMYFUNCTION("""COMPUTED_VALUE"""),760.0)</f>
        <v>760</v>
      </c>
      <c r="D414" s="1" t="s">
        <v>20</v>
      </c>
      <c r="E414" s="1" t="s">
        <v>39</v>
      </c>
      <c r="F414" s="1" t="s">
        <v>40</v>
      </c>
      <c r="G414" s="1" t="s">
        <v>45</v>
      </c>
      <c r="H414" s="1" t="s">
        <v>24</v>
      </c>
      <c r="M414" s="1">
        <v>12.0</v>
      </c>
      <c r="N414" s="1">
        <v>14.0</v>
      </c>
      <c r="O414" s="1">
        <v>6.0</v>
      </c>
      <c r="P414" s="1">
        <v>10.0</v>
      </c>
      <c r="Q414" s="1">
        <v>2.0</v>
      </c>
      <c r="S414" s="1" t="str">
        <f>IFERROR(__xludf.DUMMYFUNCTION("UNIQUE(D414:H414, TRUE)"),"Q")</f>
        <v>Q</v>
      </c>
      <c r="T414" s="1" t="str">
        <f>IFERROR(__xludf.DUMMYFUNCTION("""COMPUTED_VALUE"""),"A")</f>
        <v>A</v>
      </c>
      <c r="U414" s="1" t="str">
        <f>IFERROR(__xludf.DUMMYFUNCTION("""COMPUTED_VALUE"""),"6")</f>
        <v>6</v>
      </c>
      <c r="V414" s="1" t="str">
        <f>IFERROR(__xludf.DUMMYFUNCTION("""COMPUTED_VALUE"""),"T")</f>
        <v>T</v>
      </c>
      <c r="W414" s="1" t="str">
        <f>IFERROR(__xludf.DUMMYFUNCTION("""COMPUTED_VALUE"""),"2")</f>
        <v>2</v>
      </c>
      <c r="Y414" s="1">
        <f t="shared" si="2"/>
        <v>1</v>
      </c>
      <c r="Z414" s="1">
        <f t="shared" ref="Z414:AC414" si="414">IF($Y414&lt;&gt;"",COUNTIF($D414:$H414, "=" &amp; T414),"")</f>
        <v>1</v>
      </c>
      <c r="AA414" s="1">
        <f t="shared" si="414"/>
        <v>1</v>
      </c>
      <c r="AB414" s="1">
        <f t="shared" si="414"/>
        <v>1</v>
      </c>
      <c r="AC414" s="1">
        <f t="shared" si="414"/>
        <v>1</v>
      </c>
      <c r="AE414" s="1">
        <f>IFERROR(__xludf.DUMMYFUNCTION("IFERROR(TRANSPOSE(SORT(TRANSPOSE(FILTER(Y414:AC414, Y414:AC414&lt;&gt;0)),1, FALSE)))"),1.0)</f>
        <v>1</v>
      </c>
      <c r="AF414" s="1">
        <f>IFERROR(__xludf.DUMMYFUNCTION("""COMPUTED_VALUE"""),1.0)</f>
        <v>1</v>
      </c>
      <c r="AG414" s="1">
        <f>IFERROR(__xludf.DUMMYFUNCTION("""COMPUTED_VALUE"""),1.0)</f>
        <v>1</v>
      </c>
      <c r="AH414" s="1">
        <f>IFERROR(__xludf.DUMMYFUNCTION("""COMPUTED_VALUE"""),1.0)</f>
        <v>1</v>
      </c>
      <c r="AI414" s="1">
        <f>IFERROR(__xludf.DUMMYFUNCTION("""COMPUTED_VALUE"""),1.0)</f>
        <v>1</v>
      </c>
      <c r="AK414" s="1">
        <v>413.0</v>
      </c>
      <c r="AL414" s="1">
        <v>2.0</v>
      </c>
      <c r="AM414" s="1">
        <v>1.0</v>
      </c>
      <c r="AN414" s="1">
        <v>1.0</v>
      </c>
      <c r="AO414" s="1">
        <v>1.0</v>
      </c>
      <c r="AP414" s="1"/>
      <c r="AQ414" s="1">
        <v>13.0</v>
      </c>
      <c r="AR414" s="1">
        <v>10.0</v>
      </c>
      <c r="AS414" s="1">
        <v>10.0</v>
      </c>
      <c r="AT414" s="1">
        <v>3.0</v>
      </c>
      <c r="AU414" s="1">
        <v>8.0</v>
      </c>
      <c r="AV414" s="1" t="s">
        <v>632</v>
      </c>
      <c r="AW414" s="1">
        <v>902.0</v>
      </c>
      <c r="AY414" s="1">
        <v>372526.0</v>
      </c>
    </row>
    <row r="415" ht="15.75" customHeight="1">
      <c r="A415" s="2" t="s">
        <v>806</v>
      </c>
      <c r="B415" s="1" t="str">
        <f>IFERROR(__xludf.DUMMYFUNCTION("""COMPUTED_VALUE"""),"7775A")</f>
        <v>7775A</v>
      </c>
      <c r="C415" s="1">
        <f>IFERROR(__xludf.DUMMYFUNCTION("""COMPUTED_VALUE"""),73.0)</f>
        <v>73</v>
      </c>
      <c r="D415" s="1" t="s">
        <v>28</v>
      </c>
      <c r="E415" s="1" t="s">
        <v>28</v>
      </c>
      <c r="F415" s="1" t="s">
        <v>28</v>
      </c>
      <c r="G415" s="1" t="s">
        <v>29</v>
      </c>
      <c r="H415" s="1" t="s">
        <v>39</v>
      </c>
      <c r="M415" s="1">
        <v>7.0</v>
      </c>
      <c r="N415" s="1">
        <v>7.0</v>
      </c>
      <c r="O415" s="1">
        <v>7.0</v>
      </c>
      <c r="P415" s="1">
        <v>5.0</v>
      </c>
      <c r="Q415" s="1">
        <v>14.0</v>
      </c>
      <c r="S415" s="1" t="str">
        <f>IFERROR(__xludf.DUMMYFUNCTION("UNIQUE(D415:H415, TRUE)"),"7")</f>
        <v>7</v>
      </c>
      <c r="T415" s="1" t="str">
        <f>IFERROR(__xludf.DUMMYFUNCTION("""COMPUTED_VALUE"""),"5")</f>
        <v>5</v>
      </c>
      <c r="U415" s="1" t="str">
        <f>IFERROR(__xludf.DUMMYFUNCTION("""COMPUTED_VALUE"""),"A")</f>
        <v>A</v>
      </c>
      <c r="Y415" s="1">
        <f t="shared" si="2"/>
        <v>3</v>
      </c>
      <c r="Z415" s="1">
        <f t="shared" ref="Z415:AC415" si="415">IF($Y415&lt;&gt;"",COUNTIF($D415:$H415, "=" &amp; T415),"")</f>
        <v>1</v>
      </c>
      <c r="AA415" s="1">
        <f t="shared" si="415"/>
        <v>1</v>
      </c>
      <c r="AB415" s="1">
        <f t="shared" si="415"/>
        <v>0</v>
      </c>
      <c r="AC415" s="1">
        <f t="shared" si="415"/>
        <v>0</v>
      </c>
      <c r="AE415" s="1">
        <f>IFERROR(__xludf.DUMMYFUNCTION("IFERROR(TRANSPOSE(SORT(TRANSPOSE(FILTER(Y415:AC415, Y415:AC415&lt;&gt;0)),1, FALSE)))"),3.0)</f>
        <v>3</v>
      </c>
      <c r="AF415" s="1">
        <f>IFERROR(__xludf.DUMMYFUNCTION("""COMPUTED_VALUE"""),1.0)</f>
        <v>1</v>
      </c>
      <c r="AG415" s="1">
        <f>IFERROR(__xludf.DUMMYFUNCTION("""COMPUTED_VALUE"""),1.0)</f>
        <v>1</v>
      </c>
      <c r="AK415" s="1">
        <v>414.0</v>
      </c>
      <c r="AL415" s="1">
        <v>2.0</v>
      </c>
      <c r="AM415" s="1">
        <v>1.0</v>
      </c>
      <c r="AN415" s="1">
        <v>1.0</v>
      </c>
      <c r="AO415" s="1">
        <v>1.0</v>
      </c>
      <c r="AP415" s="1"/>
      <c r="AQ415" s="1">
        <v>13.0</v>
      </c>
      <c r="AR415" s="1">
        <v>10.0</v>
      </c>
      <c r="AS415" s="1">
        <v>12.0</v>
      </c>
      <c r="AT415" s="1">
        <v>8.0</v>
      </c>
      <c r="AU415" s="1">
        <v>10.0</v>
      </c>
      <c r="AV415" s="1" t="s">
        <v>634</v>
      </c>
      <c r="AW415" s="1">
        <v>7.0</v>
      </c>
      <c r="AY415" s="1">
        <v>2898.0</v>
      </c>
    </row>
    <row r="416" ht="15.75" customHeight="1">
      <c r="A416" s="2" t="s">
        <v>807</v>
      </c>
      <c r="B416" s="1" t="str">
        <f>IFERROR(__xludf.DUMMYFUNCTION("""COMPUTED_VALUE"""),"488K7")</f>
        <v>488K7</v>
      </c>
      <c r="C416" s="1">
        <f>IFERROR(__xludf.DUMMYFUNCTION("""COMPUTED_VALUE"""),16.0)</f>
        <v>16</v>
      </c>
      <c r="D416" s="1" t="s">
        <v>21</v>
      </c>
      <c r="E416" s="1" t="s">
        <v>30</v>
      </c>
      <c r="F416" s="1" t="s">
        <v>30</v>
      </c>
      <c r="G416" s="1" t="s">
        <v>38</v>
      </c>
      <c r="H416" s="1" t="s">
        <v>28</v>
      </c>
      <c r="M416" s="1">
        <v>4.0</v>
      </c>
      <c r="N416" s="1">
        <v>8.0</v>
      </c>
      <c r="O416" s="1">
        <v>8.0</v>
      </c>
      <c r="P416" s="1">
        <v>13.0</v>
      </c>
      <c r="Q416" s="1">
        <v>7.0</v>
      </c>
      <c r="S416" s="1" t="str">
        <f>IFERROR(__xludf.DUMMYFUNCTION("UNIQUE(D416:H416, TRUE)"),"4")</f>
        <v>4</v>
      </c>
      <c r="T416" s="1" t="str">
        <f>IFERROR(__xludf.DUMMYFUNCTION("""COMPUTED_VALUE"""),"8")</f>
        <v>8</v>
      </c>
      <c r="U416" s="1" t="str">
        <f>IFERROR(__xludf.DUMMYFUNCTION("""COMPUTED_VALUE"""),"K")</f>
        <v>K</v>
      </c>
      <c r="V416" s="1" t="str">
        <f>IFERROR(__xludf.DUMMYFUNCTION("""COMPUTED_VALUE"""),"7")</f>
        <v>7</v>
      </c>
      <c r="Y416" s="1">
        <f t="shared" si="2"/>
        <v>1</v>
      </c>
      <c r="Z416" s="1">
        <f t="shared" ref="Z416:AC416" si="416">IF($Y416&lt;&gt;"",COUNTIF($D416:$H416, "=" &amp; T416),"")</f>
        <v>2</v>
      </c>
      <c r="AA416" s="1">
        <f t="shared" si="416"/>
        <v>1</v>
      </c>
      <c r="AB416" s="1">
        <f t="shared" si="416"/>
        <v>1</v>
      </c>
      <c r="AC416" s="1">
        <f t="shared" si="416"/>
        <v>0</v>
      </c>
      <c r="AE416" s="1">
        <f>IFERROR(__xludf.DUMMYFUNCTION("IFERROR(TRANSPOSE(SORT(TRANSPOSE(FILTER(Y416:AC416, Y416:AC416&lt;&gt;0)),1, FALSE)))"),2.0)</f>
        <v>2</v>
      </c>
      <c r="AF416" s="1">
        <f>IFERROR(__xludf.DUMMYFUNCTION("""COMPUTED_VALUE"""),1.0)</f>
        <v>1</v>
      </c>
      <c r="AG416" s="1">
        <f>IFERROR(__xludf.DUMMYFUNCTION("""COMPUTED_VALUE"""),1.0)</f>
        <v>1</v>
      </c>
      <c r="AH416" s="1">
        <f>IFERROR(__xludf.DUMMYFUNCTION("""COMPUTED_VALUE"""),1.0)</f>
        <v>1</v>
      </c>
      <c r="AK416" s="1">
        <v>415.0</v>
      </c>
      <c r="AL416" s="1">
        <v>2.0</v>
      </c>
      <c r="AM416" s="1">
        <v>1.0</v>
      </c>
      <c r="AN416" s="1">
        <v>1.0</v>
      </c>
      <c r="AO416" s="1">
        <v>1.0</v>
      </c>
      <c r="AP416" s="1"/>
      <c r="AQ416" s="1">
        <v>13.0</v>
      </c>
      <c r="AR416" s="1">
        <v>11.0</v>
      </c>
      <c r="AS416" s="1">
        <v>7.0</v>
      </c>
      <c r="AT416" s="1">
        <v>4.0</v>
      </c>
      <c r="AU416" s="1">
        <v>11.0</v>
      </c>
      <c r="AV416" s="1" t="s">
        <v>1263</v>
      </c>
      <c r="AW416" s="1">
        <v>282.0</v>
      </c>
      <c r="AY416" s="1">
        <v>117030.0</v>
      </c>
    </row>
    <row r="417" ht="15.75" customHeight="1">
      <c r="A417" s="2" t="s">
        <v>809</v>
      </c>
      <c r="B417" s="1" t="str">
        <f>IFERROR(__xludf.DUMMYFUNCTION("""COMPUTED_VALUE"""),"KTTTT")</f>
        <v>KTTTT</v>
      </c>
      <c r="C417" s="1">
        <f>IFERROR(__xludf.DUMMYFUNCTION("""COMPUTED_VALUE"""),644.0)</f>
        <v>644</v>
      </c>
      <c r="D417" s="1" t="s">
        <v>38</v>
      </c>
      <c r="E417" s="1" t="s">
        <v>45</v>
      </c>
      <c r="F417" s="1" t="s">
        <v>45</v>
      </c>
      <c r="G417" s="1" t="s">
        <v>45</v>
      </c>
      <c r="H417" s="1" t="s">
        <v>45</v>
      </c>
      <c r="M417" s="1">
        <v>13.0</v>
      </c>
      <c r="N417" s="1">
        <v>10.0</v>
      </c>
      <c r="O417" s="1">
        <v>10.0</v>
      </c>
      <c r="P417" s="1">
        <v>10.0</v>
      </c>
      <c r="Q417" s="1">
        <v>10.0</v>
      </c>
      <c r="S417" s="1" t="str">
        <f>IFERROR(__xludf.DUMMYFUNCTION("UNIQUE(D417:H417, TRUE)"),"K")</f>
        <v>K</v>
      </c>
      <c r="T417" s="1" t="str">
        <f>IFERROR(__xludf.DUMMYFUNCTION("""COMPUTED_VALUE"""),"T")</f>
        <v>T</v>
      </c>
      <c r="Y417" s="1">
        <f t="shared" si="2"/>
        <v>1</v>
      </c>
      <c r="Z417" s="1">
        <f t="shared" ref="Z417:AC417" si="417">IF($Y417&lt;&gt;"",COUNTIF($D417:$H417, "=" &amp; T417),"")</f>
        <v>4</v>
      </c>
      <c r="AA417" s="1">
        <f t="shared" si="417"/>
        <v>0</v>
      </c>
      <c r="AB417" s="1">
        <f t="shared" si="417"/>
        <v>0</v>
      </c>
      <c r="AC417" s="1">
        <f t="shared" si="417"/>
        <v>0</v>
      </c>
      <c r="AE417" s="1">
        <f>IFERROR(__xludf.DUMMYFUNCTION("IFERROR(TRANSPOSE(SORT(TRANSPOSE(FILTER(Y417:AC417, Y417:AC417&lt;&gt;0)),1, FALSE)))"),4.0)</f>
        <v>4</v>
      </c>
      <c r="AF417" s="1">
        <f>IFERROR(__xludf.DUMMYFUNCTION("""COMPUTED_VALUE"""),1.0)</f>
        <v>1</v>
      </c>
      <c r="AK417" s="1">
        <v>416.0</v>
      </c>
      <c r="AL417" s="1">
        <v>2.0</v>
      </c>
      <c r="AM417" s="1">
        <v>1.0</v>
      </c>
      <c r="AN417" s="1">
        <v>1.0</v>
      </c>
      <c r="AO417" s="1">
        <v>1.0</v>
      </c>
      <c r="AP417" s="1"/>
      <c r="AQ417" s="1">
        <v>13.0</v>
      </c>
      <c r="AR417" s="1">
        <v>11.0</v>
      </c>
      <c r="AS417" s="1">
        <v>10.0</v>
      </c>
      <c r="AT417" s="1">
        <v>13.0</v>
      </c>
      <c r="AU417" s="1">
        <v>7.0</v>
      </c>
      <c r="AV417" s="1" t="s">
        <v>1265</v>
      </c>
      <c r="AW417" s="1">
        <v>559.0</v>
      </c>
      <c r="AY417" s="1">
        <v>232544.0</v>
      </c>
    </row>
    <row r="418" ht="15.75" customHeight="1">
      <c r="A418" s="2" t="s">
        <v>811</v>
      </c>
      <c r="B418" s="1" t="str">
        <f>IFERROR(__xludf.DUMMYFUNCTION("""COMPUTED_VALUE"""),"84JA9")</f>
        <v>84JA9</v>
      </c>
      <c r="C418" s="1">
        <f>IFERROR(__xludf.DUMMYFUNCTION("""COMPUTED_VALUE"""),484.0)</f>
        <v>484</v>
      </c>
      <c r="D418" s="1" t="s">
        <v>30</v>
      </c>
      <c r="E418" s="1" t="s">
        <v>21</v>
      </c>
      <c r="F418" s="1" t="s">
        <v>22</v>
      </c>
      <c r="G418" s="1" t="s">
        <v>39</v>
      </c>
      <c r="H418" s="1" t="s">
        <v>23</v>
      </c>
      <c r="M418" s="1">
        <v>8.0</v>
      </c>
      <c r="N418" s="1">
        <v>4.0</v>
      </c>
      <c r="O418" s="1">
        <v>11.0</v>
      </c>
      <c r="P418" s="1">
        <v>14.0</v>
      </c>
      <c r="Q418" s="1">
        <v>9.0</v>
      </c>
      <c r="S418" s="1" t="str">
        <f>IFERROR(__xludf.DUMMYFUNCTION("UNIQUE(D418:H418, TRUE)"),"8")</f>
        <v>8</v>
      </c>
      <c r="T418" s="1" t="str">
        <f>IFERROR(__xludf.DUMMYFUNCTION("""COMPUTED_VALUE"""),"4")</f>
        <v>4</v>
      </c>
      <c r="U418" s="1" t="str">
        <f>IFERROR(__xludf.DUMMYFUNCTION("""COMPUTED_VALUE"""),"J")</f>
        <v>J</v>
      </c>
      <c r="V418" s="1" t="str">
        <f>IFERROR(__xludf.DUMMYFUNCTION("""COMPUTED_VALUE"""),"A")</f>
        <v>A</v>
      </c>
      <c r="W418" s="1" t="str">
        <f>IFERROR(__xludf.DUMMYFUNCTION("""COMPUTED_VALUE"""),"9")</f>
        <v>9</v>
      </c>
      <c r="Y418" s="1">
        <f t="shared" si="2"/>
        <v>1</v>
      </c>
      <c r="Z418" s="1">
        <f t="shared" ref="Z418:AC418" si="418">IF($Y418&lt;&gt;"",COUNTIF($D418:$H418, "=" &amp; T418),"")</f>
        <v>1</v>
      </c>
      <c r="AA418" s="1">
        <f t="shared" si="418"/>
        <v>1</v>
      </c>
      <c r="AB418" s="1">
        <f t="shared" si="418"/>
        <v>1</v>
      </c>
      <c r="AC418" s="1">
        <f t="shared" si="418"/>
        <v>1</v>
      </c>
      <c r="AE418" s="1">
        <f>IFERROR(__xludf.DUMMYFUNCTION("IFERROR(TRANSPOSE(SORT(TRANSPOSE(FILTER(Y418:AC418, Y418:AC418&lt;&gt;0)),1, FALSE)))"),1.0)</f>
        <v>1</v>
      </c>
      <c r="AF418" s="1">
        <f>IFERROR(__xludf.DUMMYFUNCTION("""COMPUTED_VALUE"""),1.0)</f>
        <v>1</v>
      </c>
      <c r="AG418" s="1">
        <f>IFERROR(__xludf.DUMMYFUNCTION("""COMPUTED_VALUE"""),1.0)</f>
        <v>1</v>
      </c>
      <c r="AH418" s="1">
        <f>IFERROR(__xludf.DUMMYFUNCTION("""COMPUTED_VALUE"""),1.0)</f>
        <v>1</v>
      </c>
      <c r="AI418" s="1">
        <f>IFERROR(__xludf.DUMMYFUNCTION("""COMPUTED_VALUE"""),1.0)</f>
        <v>1</v>
      </c>
      <c r="AK418" s="1">
        <v>417.0</v>
      </c>
      <c r="AL418" s="1">
        <v>2.0</v>
      </c>
      <c r="AM418" s="1">
        <v>1.0</v>
      </c>
      <c r="AN418" s="1">
        <v>1.0</v>
      </c>
      <c r="AO418" s="1">
        <v>1.0</v>
      </c>
      <c r="AP418" s="1"/>
      <c r="AQ418" s="1">
        <v>13.0</v>
      </c>
      <c r="AR418" s="1">
        <v>12.0</v>
      </c>
      <c r="AS418" s="1">
        <v>7.0</v>
      </c>
      <c r="AT418" s="1">
        <v>11.0</v>
      </c>
      <c r="AU418" s="1">
        <v>7.0</v>
      </c>
      <c r="AV418" s="1" t="s">
        <v>1285</v>
      </c>
      <c r="AW418" s="1">
        <v>603.0</v>
      </c>
      <c r="AY418" s="1">
        <v>251451.0</v>
      </c>
    </row>
    <row r="419" ht="15.75" customHeight="1">
      <c r="A419" s="2" t="s">
        <v>813</v>
      </c>
      <c r="B419" s="1">
        <f>IFERROR(__xludf.DUMMYFUNCTION("""COMPUTED_VALUE"""),57775.0)</f>
        <v>57775</v>
      </c>
      <c r="C419" s="1">
        <f>IFERROR(__xludf.DUMMYFUNCTION("""COMPUTED_VALUE"""),232.0)</f>
        <v>232</v>
      </c>
      <c r="D419" s="1" t="s">
        <v>29</v>
      </c>
      <c r="E419" s="1" t="s">
        <v>28</v>
      </c>
      <c r="F419" s="1" t="s">
        <v>28</v>
      </c>
      <c r="G419" s="1" t="s">
        <v>28</v>
      </c>
      <c r="H419" s="1" t="s">
        <v>29</v>
      </c>
      <c r="M419" s="1">
        <v>5.0</v>
      </c>
      <c r="N419" s="1">
        <v>7.0</v>
      </c>
      <c r="O419" s="1">
        <v>7.0</v>
      </c>
      <c r="P419" s="1">
        <v>7.0</v>
      </c>
      <c r="Q419" s="1">
        <v>5.0</v>
      </c>
      <c r="S419" s="1" t="str">
        <f>IFERROR(__xludf.DUMMYFUNCTION("UNIQUE(D419:H419, TRUE)"),"5")</f>
        <v>5</v>
      </c>
      <c r="T419" s="1" t="str">
        <f>IFERROR(__xludf.DUMMYFUNCTION("""COMPUTED_VALUE"""),"7")</f>
        <v>7</v>
      </c>
      <c r="Y419" s="1">
        <f t="shared" si="2"/>
        <v>2</v>
      </c>
      <c r="Z419" s="1">
        <f t="shared" ref="Z419:AC419" si="419">IF($Y419&lt;&gt;"",COUNTIF($D419:$H419, "=" &amp; T419),"")</f>
        <v>3</v>
      </c>
      <c r="AA419" s="1">
        <f t="shared" si="419"/>
        <v>0</v>
      </c>
      <c r="AB419" s="1">
        <f t="shared" si="419"/>
        <v>0</v>
      </c>
      <c r="AC419" s="1">
        <f t="shared" si="419"/>
        <v>0</v>
      </c>
      <c r="AE419" s="1">
        <f>IFERROR(__xludf.DUMMYFUNCTION("IFERROR(TRANSPOSE(SORT(TRANSPOSE(FILTER(Y419:AC419, Y419:AC419&lt;&gt;0)),1, FALSE)))"),3.0)</f>
        <v>3</v>
      </c>
      <c r="AF419" s="1">
        <f>IFERROR(__xludf.DUMMYFUNCTION("""COMPUTED_VALUE"""),2.0)</f>
        <v>2</v>
      </c>
      <c r="AK419" s="1">
        <v>418.0</v>
      </c>
      <c r="AL419" s="1">
        <v>2.0</v>
      </c>
      <c r="AM419" s="1">
        <v>1.0</v>
      </c>
      <c r="AN419" s="1">
        <v>1.0</v>
      </c>
      <c r="AO419" s="1">
        <v>1.0</v>
      </c>
      <c r="AP419" s="1"/>
      <c r="AQ419" s="1">
        <v>13.0</v>
      </c>
      <c r="AR419" s="1">
        <v>12.0</v>
      </c>
      <c r="AS419" s="1">
        <v>7.0</v>
      </c>
      <c r="AT419" s="1">
        <v>12.0</v>
      </c>
      <c r="AU419" s="1">
        <v>11.0</v>
      </c>
      <c r="AV419" s="1" t="s">
        <v>1287</v>
      </c>
      <c r="AW419" s="1">
        <v>123.0</v>
      </c>
      <c r="AY419" s="1">
        <v>51414.0</v>
      </c>
    </row>
    <row r="420" ht="15.75" customHeight="1">
      <c r="A420" s="2" t="s">
        <v>815</v>
      </c>
      <c r="B420" s="1" t="str">
        <f>IFERROR(__xludf.DUMMYFUNCTION("""COMPUTED_VALUE"""),"KTQ8T")</f>
        <v>KTQ8T</v>
      </c>
      <c r="C420" s="1">
        <f>IFERROR(__xludf.DUMMYFUNCTION("""COMPUTED_VALUE"""),7.0)</f>
        <v>7</v>
      </c>
      <c r="D420" s="1" t="s">
        <v>38</v>
      </c>
      <c r="E420" s="1" t="s">
        <v>45</v>
      </c>
      <c r="F420" s="1" t="s">
        <v>20</v>
      </c>
      <c r="G420" s="1" t="s">
        <v>30</v>
      </c>
      <c r="H420" s="1" t="s">
        <v>45</v>
      </c>
      <c r="M420" s="1">
        <v>13.0</v>
      </c>
      <c r="N420" s="1">
        <v>10.0</v>
      </c>
      <c r="O420" s="1">
        <v>12.0</v>
      </c>
      <c r="P420" s="1">
        <v>8.0</v>
      </c>
      <c r="Q420" s="1">
        <v>10.0</v>
      </c>
      <c r="S420" s="1" t="str">
        <f>IFERROR(__xludf.DUMMYFUNCTION("UNIQUE(D420:H420, TRUE)"),"K")</f>
        <v>K</v>
      </c>
      <c r="T420" s="1" t="str">
        <f>IFERROR(__xludf.DUMMYFUNCTION("""COMPUTED_VALUE"""),"T")</f>
        <v>T</v>
      </c>
      <c r="U420" s="1" t="str">
        <f>IFERROR(__xludf.DUMMYFUNCTION("""COMPUTED_VALUE"""),"Q")</f>
        <v>Q</v>
      </c>
      <c r="V420" s="1" t="str">
        <f>IFERROR(__xludf.DUMMYFUNCTION("""COMPUTED_VALUE"""),"8")</f>
        <v>8</v>
      </c>
      <c r="Y420" s="1">
        <f t="shared" si="2"/>
        <v>1</v>
      </c>
      <c r="Z420" s="1">
        <f t="shared" ref="Z420:AC420" si="420">IF($Y420&lt;&gt;"",COUNTIF($D420:$H420, "=" &amp; T420),"")</f>
        <v>2</v>
      </c>
      <c r="AA420" s="1">
        <f t="shared" si="420"/>
        <v>1</v>
      </c>
      <c r="AB420" s="1">
        <f t="shared" si="420"/>
        <v>1</v>
      </c>
      <c r="AC420" s="1">
        <f t="shared" si="420"/>
        <v>0</v>
      </c>
      <c r="AE420" s="1">
        <f>IFERROR(__xludf.DUMMYFUNCTION("IFERROR(TRANSPOSE(SORT(TRANSPOSE(FILTER(Y420:AC420, Y420:AC420&lt;&gt;0)),1, FALSE)))"),2.0)</f>
        <v>2</v>
      </c>
      <c r="AF420" s="1">
        <f>IFERROR(__xludf.DUMMYFUNCTION("""COMPUTED_VALUE"""),1.0)</f>
        <v>1</v>
      </c>
      <c r="AG420" s="1">
        <f>IFERROR(__xludf.DUMMYFUNCTION("""COMPUTED_VALUE"""),1.0)</f>
        <v>1</v>
      </c>
      <c r="AH420" s="1">
        <f>IFERROR(__xludf.DUMMYFUNCTION("""COMPUTED_VALUE"""),1.0)</f>
        <v>1</v>
      </c>
      <c r="AK420" s="1">
        <v>419.0</v>
      </c>
      <c r="AL420" s="1">
        <v>2.0</v>
      </c>
      <c r="AM420" s="1">
        <v>1.0</v>
      </c>
      <c r="AN420" s="1">
        <v>1.0</v>
      </c>
      <c r="AO420" s="1">
        <v>1.0</v>
      </c>
      <c r="AP420" s="1"/>
      <c r="AQ420" s="1">
        <v>13.0</v>
      </c>
      <c r="AR420" s="1">
        <v>12.0</v>
      </c>
      <c r="AS420" s="1">
        <v>13.0</v>
      </c>
      <c r="AT420" s="1">
        <v>5.0</v>
      </c>
      <c r="AU420" s="1">
        <v>10.0</v>
      </c>
      <c r="AV420" s="1" t="s">
        <v>638</v>
      </c>
      <c r="AW420" s="1">
        <v>521.0</v>
      </c>
      <c r="AY420" s="1">
        <v>218299.0</v>
      </c>
    </row>
    <row r="421" ht="15.75" customHeight="1">
      <c r="A421" s="2" t="s">
        <v>816</v>
      </c>
      <c r="B421" s="1" t="str">
        <f>IFERROR(__xludf.DUMMYFUNCTION("""COMPUTED_VALUE"""),"8JK88")</f>
        <v>8JK88</v>
      </c>
      <c r="C421" s="1">
        <f>IFERROR(__xludf.DUMMYFUNCTION("""COMPUTED_VALUE"""),681.0)</f>
        <v>681</v>
      </c>
      <c r="D421" s="1" t="s">
        <v>30</v>
      </c>
      <c r="E421" s="1" t="s">
        <v>22</v>
      </c>
      <c r="F421" s="1" t="s">
        <v>38</v>
      </c>
      <c r="G421" s="1" t="s">
        <v>30</v>
      </c>
      <c r="H421" s="1" t="s">
        <v>30</v>
      </c>
      <c r="M421" s="1">
        <v>8.0</v>
      </c>
      <c r="N421" s="1">
        <v>11.0</v>
      </c>
      <c r="O421" s="1">
        <v>13.0</v>
      </c>
      <c r="P421" s="1">
        <v>8.0</v>
      </c>
      <c r="Q421" s="1">
        <v>8.0</v>
      </c>
      <c r="S421" s="1" t="str">
        <f>IFERROR(__xludf.DUMMYFUNCTION("UNIQUE(D421:H421, TRUE)"),"8")</f>
        <v>8</v>
      </c>
      <c r="T421" s="1" t="str">
        <f>IFERROR(__xludf.DUMMYFUNCTION("""COMPUTED_VALUE"""),"J")</f>
        <v>J</v>
      </c>
      <c r="U421" s="1" t="str">
        <f>IFERROR(__xludf.DUMMYFUNCTION("""COMPUTED_VALUE"""),"K")</f>
        <v>K</v>
      </c>
      <c r="Y421" s="1">
        <f t="shared" si="2"/>
        <v>3</v>
      </c>
      <c r="Z421" s="1">
        <f t="shared" ref="Z421:AC421" si="421">IF($Y421&lt;&gt;"",COUNTIF($D421:$H421, "=" &amp; T421),"")</f>
        <v>1</v>
      </c>
      <c r="AA421" s="1">
        <f t="shared" si="421"/>
        <v>1</v>
      </c>
      <c r="AB421" s="1">
        <f t="shared" si="421"/>
        <v>0</v>
      </c>
      <c r="AC421" s="1">
        <f t="shared" si="421"/>
        <v>0</v>
      </c>
      <c r="AE421" s="1">
        <f>IFERROR(__xludf.DUMMYFUNCTION("IFERROR(TRANSPOSE(SORT(TRANSPOSE(FILTER(Y421:AC421, Y421:AC421&lt;&gt;0)),1, FALSE)))"),3.0)</f>
        <v>3</v>
      </c>
      <c r="AF421" s="1">
        <f>IFERROR(__xludf.DUMMYFUNCTION("""COMPUTED_VALUE"""),1.0)</f>
        <v>1</v>
      </c>
      <c r="AG421" s="1">
        <f>IFERROR(__xludf.DUMMYFUNCTION("""COMPUTED_VALUE"""),1.0)</f>
        <v>1</v>
      </c>
      <c r="AK421" s="1">
        <v>420.0</v>
      </c>
      <c r="AL421" s="1">
        <v>2.0</v>
      </c>
      <c r="AM421" s="1">
        <v>1.0</v>
      </c>
      <c r="AN421" s="1">
        <v>1.0</v>
      </c>
      <c r="AO421" s="1">
        <v>1.0</v>
      </c>
      <c r="AP421" s="1"/>
      <c r="AQ421" s="1">
        <v>13.0</v>
      </c>
      <c r="AR421" s="1">
        <v>13.0</v>
      </c>
      <c r="AS421" s="1">
        <v>7.0</v>
      </c>
      <c r="AT421" s="1">
        <v>12.0</v>
      </c>
      <c r="AU421" s="1">
        <v>11.0</v>
      </c>
      <c r="AV421" s="1" t="s">
        <v>1291</v>
      </c>
      <c r="AW421" s="1">
        <v>284.0</v>
      </c>
      <c r="AY421" s="1">
        <v>119280.0</v>
      </c>
    </row>
    <row r="422" ht="15.75" customHeight="1">
      <c r="A422" s="2" t="s">
        <v>817</v>
      </c>
      <c r="B422" s="1" t="str">
        <f>IFERROR(__xludf.DUMMYFUNCTION("""COMPUTED_VALUE"""),"5A5J8")</f>
        <v>5A5J8</v>
      </c>
      <c r="C422" s="1">
        <f>IFERROR(__xludf.DUMMYFUNCTION("""COMPUTED_VALUE"""),733.0)</f>
        <v>733</v>
      </c>
      <c r="D422" s="1" t="s">
        <v>29</v>
      </c>
      <c r="E422" s="1" t="s">
        <v>39</v>
      </c>
      <c r="F422" s="1" t="s">
        <v>29</v>
      </c>
      <c r="G422" s="1" t="s">
        <v>22</v>
      </c>
      <c r="H422" s="1" t="s">
        <v>30</v>
      </c>
      <c r="M422" s="1">
        <v>5.0</v>
      </c>
      <c r="N422" s="1">
        <v>14.0</v>
      </c>
      <c r="O422" s="1">
        <v>5.0</v>
      </c>
      <c r="P422" s="1">
        <v>11.0</v>
      </c>
      <c r="Q422" s="1">
        <v>8.0</v>
      </c>
      <c r="S422" s="1" t="str">
        <f>IFERROR(__xludf.DUMMYFUNCTION("UNIQUE(D422:H422, TRUE)"),"5")</f>
        <v>5</v>
      </c>
      <c r="T422" s="1" t="str">
        <f>IFERROR(__xludf.DUMMYFUNCTION("""COMPUTED_VALUE"""),"A")</f>
        <v>A</v>
      </c>
      <c r="U422" s="1" t="str">
        <f>IFERROR(__xludf.DUMMYFUNCTION("""COMPUTED_VALUE"""),"J")</f>
        <v>J</v>
      </c>
      <c r="V422" s="1" t="str">
        <f>IFERROR(__xludf.DUMMYFUNCTION("""COMPUTED_VALUE"""),"8")</f>
        <v>8</v>
      </c>
      <c r="Y422" s="1">
        <f t="shared" si="2"/>
        <v>2</v>
      </c>
      <c r="Z422" s="1">
        <f t="shared" ref="Z422:AC422" si="422">IF($Y422&lt;&gt;"",COUNTIF($D422:$H422, "=" &amp; T422),"")</f>
        <v>1</v>
      </c>
      <c r="AA422" s="1">
        <f t="shared" si="422"/>
        <v>1</v>
      </c>
      <c r="AB422" s="1">
        <f t="shared" si="422"/>
        <v>1</v>
      </c>
      <c r="AC422" s="1">
        <f t="shared" si="422"/>
        <v>0</v>
      </c>
      <c r="AE422" s="1">
        <f>IFERROR(__xludf.DUMMYFUNCTION("IFERROR(TRANSPOSE(SORT(TRANSPOSE(FILTER(Y422:AC422, Y422:AC422&lt;&gt;0)),1, FALSE)))"),2.0)</f>
        <v>2</v>
      </c>
      <c r="AF422" s="1">
        <f>IFERROR(__xludf.DUMMYFUNCTION("""COMPUTED_VALUE"""),1.0)</f>
        <v>1</v>
      </c>
      <c r="AG422" s="1">
        <f>IFERROR(__xludf.DUMMYFUNCTION("""COMPUTED_VALUE"""),1.0)</f>
        <v>1</v>
      </c>
      <c r="AH422" s="1">
        <f>IFERROR(__xludf.DUMMYFUNCTION("""COMPUTED_VALUE"""),1.0)</f>
        <v>1</v>
      </c>
      <c r="AK422" s="1">
        <v>421.0</v>
      </c>
      <c r="AL422" s="1">
        <v>2.0</v>
      </c>
      <c r="AM422" s="1">
        <v>1.0</v>
      </c>
      <c r="AN422" s="1">
        <v>1.0</v>
      </c>
      <c r="AO422" s="1">
        <v>1.0</v>
      </c>
      <c r="AP422" s="1"/>
      <c r="AQ422" s="1">
        <v>13.0</v>
      </c>
      <c r="AR422" s="1">
        <v>14.0</v>
      </c>
      <c r="AS422" s="1">
        <v>12.0</v>
      </c>
      <c r="AT422" s="1">
        <v>4.0</v>
      </c>
      <c r="AU422" s="1">
        <v>12.0</v>
      </c>
      <c r="AV422" s="1" t="s">
        <v>640</v>
      </c>
      <c r="AW422" s="1">
        <v>882.0</v>
      </c>
      <c r="AY422" s="1">
        <v>371322.0</v>
      </c>
    </row>
    <row r="423" ht="15.75" customHeight="1">
      <c r="A423" s="2" t="s">
        <v>819</v>
      </c>
      <c r="B423" s="1" t="str">
        <f>IFERROR(__xludf.DUMMYFUNCTION("""COMPUTED_VALUE"""),"66A66")</f>
        <v>66A66</v>
      </c>
      <c r="C423" s="1">
        <f>IFERROR(__xludf.DUMMYFUNCTION("""COMPUTED_VALUE"""),228.0)</f>
        <v>228</v>
      </c>
      <c r="D423" s="1" t="s">
        <v>40</v>
      </c>
      <c r="E423" s="1" t="s">
        <v>40</v>
      </c>
      <c r="F423" s="1" t="s">
        <v>39</v>
      </c>
      <c r="G423" s="1" t="s">
        <v>40</v>
      </c>
      <c r="H423" s="1" t="s">
        <v>40</v>
      </c>
      <c r="M423" s="1">
        <v>6.0</v>
      </c>
      <c r="N423" s="1">
        <v>6.0</v>
      </c>
      <c r="O423" s="1">
        <v>14.0</v>
      </c>
      <c r="P423" s="1">
        <v>6.0</v>
      </c>
      <c r="Q423" s="1">
        <v>6.0</v>
      </c>
      <c r="S423" s="1" t="str">
        <f>IFERROR(__xludf.DUMMYFUNCTION("UNIQUE(D423:H423, TRUE)"),"6")</f>
        <v>6</v>
      </c>
      <c r="T423" s="1" t="str">
        <f>IFERROR(__xludf.DUMMYFUNCTION("""COMPUTED_VALUE"""),"A")</f>
        <v>A</v>
      </c>
      <c r="Y423" s="1">
        <f t="shared" si="2"/>
        <v>4</v>
      </c>
      <c r="Z423" s="1">
        <f t="shared" ref="Z423:AC423" si="423">IF($Y423&lt;&gt;"",COUNTIF($D423:$H423, "=" &amp; T423),"")</f>
        <v>1</v>
      </c>
      <c r="AA423" s="1">
        <f t="shared" si="423"/>
        <v>0</v>
      </c>
      <c r="AB423" s="1">
        <f t="shared" si="423"/>
        <v>0</v>
      </c>
      <c r="AC423" s="1">
        <f t="shared" si="423"/>
        <v>0</v>
      </c>
      <c r="AE423" s="1">
        <f>IFERROR(__xludf.DUMMYFUNCTION("IFERROR(TRANSPOSE(SORT(TRANSPOSE(FILTER(Y423:AC423, Y423:AC423&lt;&gt;0)),1, FALSE)))"),4.0)</f>
        <v>4</v>
      </c>
      <c r="AF423" s="1">
        <f>IFERROR(__xludf.DUMMYFUNCTION("""COMPUTED_VALUE"""),1.0)</f>
        <v>1</v>
      </c>
      <c r="AK423" s="1">
        <v>422.0</v>
      </c>
      <c r="AL423" s="1">
        <v>2.0</v>
      </c>
      <c r="AM423" s="1">
        <v>1.0</v>
      </c>
      <c r="AN423" s="1">
        <v>1.0</v>
      </c>
      <c r="AO423" s="1">
        <v>1.0</v>
      </c>
      <c r="AP423" s="1"/>
      <c r="AQ423" s="1">
        <v>14.0</v>
      </c>
      <c r="AR423" s="1">
        <v>2.0</v>
      </c>
      <c r="AS423" s="1">
        <v>8.0</v>
      </c>
      <c r="AT423" s="1">
        <v>2.0</v>
      </c>
      <c r="AU423" s="1">
        <v>11.0</v>
      </c>
      <c r="AV423" s="1" t="s">
        <v>1313</v>
      </c>
      <c r="AW423" s="1">
        <v>852.0</v>
      </c>
      <c r="AY423" s="1">
        <v>359544.0</v>
      </c>
    </row>
    <row r="424" ht="15.75" customHeight="1">
      <c r="A424" s="2" t="s">
        <v>820</v>
      </c>
      <c r="B424" s="1" t="str">
        <f>IFERROR(__xludf.DUMMYFUNCTION("""COMPUTED_VALUE"""),"K28A4")</f>
        <v>K28A4</v>
      </c>
      <c r="C424" s="1">
        <f>IFERROR(__xludf.DUMMYFUNCTION("""COMPUTED_VALUE"""),736.0)</f>
        <v>736</v>
      </c>
      <c r="D424" s="1" t="s">
        <v>38</v>
      </c>
      <c r="E424" s="1" t="s">
        <v>24</v>
      </c>
      <c r="F424" s="1" t="s">
        <v>30</v>
      </c>
      <c r="G424" s="1" t="s">
        <v>39</v>
      </c>
      <c r="H424" s="1" t="s">
        <v>21</v>
      </c>
      <c r="M424" s="1">
        <v>13.0</v>
      </c>
      <c r="N424" s="1">
        <v>2.0</v>
      </c>
      <c r="O424" s="1">
        <v>8.0</v>
      </c>
      <c r="P424" s="1">
        <v>14.0</v>
      </c>
      <c r="Q424" s="1">
        <v>4.0</v>
      </c>
      <c r="S424" s="1" t="str">
        <f>IFERROR(__xludf.DUMMYFUNCTION("UNIQUE(D424:H424, TRUE)"),"K")</f>
        <v>K</v>
      </c>
      <c r="T424" s="1" t="str">
        <f>IFERROR(__xludf.DUMMYFUNCTION("""COMPUTED_VALUE"""),"2")</f>
        <v>2</v>
      </c>
      <c r="U424" s="1" t="str">
        <f>IFERROR(__xludf.DUMMYFUNCTION("""COMPUTED_VALUE"""),"8")</f>
        <v>8</v>
      </c>
      <c r="V424" s="1" t="str">
        <f>IFERROR(__xludf.DUMMYFUNCTION("""COMPUTED_VALUE"""),"A")</f>
        <v>A</v>
      </c>
      <c r="W424" s="1" t="str">
        <f>IFERROR(__xludf.DUMMYFUNCTION("""COMPUTED_VALUE"""),"4")</f>
        <v>4</v>
      </c>
      <c r="Y424" s="1">
        <f t="shared" si="2"/>
        <v>1</v>
      </c>
      <c r="Z424" s="1">
        <f t="shared" ref="Z424:AC424" si="424">IF($Y424&lt;&gt;"",COUNTIF($D424:$H424, "=" &amp; T424),"")</f>
        <v>1</v>
      </c>
      <c r="AA424" s="1">
        <f t="shared" si="424"/>
        <v>1</v>
      </c>
      <c r="AB424" s="1">
        <f t="shared" si="424"/>
        <v>1</v>
      </c>
      <c r="AC424" s="1">
        <f t="shared" si="424"/>
        <v>1</v>
      </c>
      <c r="AE424" s="1">
        <f>IFERROR(__xludf.DUMMYFUNCTION("IFERROR(TRANSPOSE(SORT(TRANSPOSE(FILTER(Y424:AC424, Y424:AC424&lt;&gt;0)),1, FALSE)))"),1.0)</f>
        <v>1</v>
      </c>
      <c r="AF424" s="1">
        <f>IFERROR(__xludf.DUMMYFUNCTION("""COMPUTED_VALUE"""),1.0)</f>
        <v>1</v>
      </c>
      <c r="AG424" s="1">
        <f>IFERROR(__xludf.DUMMYFUNCTION("""COMPUTED_VALUE"""),1.0)</f>
        <v>1</v>
      </c>
      <c r="AH424" s="1">
        <f>IFERROR(__xludf.DUMMYFUNCTION("""COMPUTED_VALUE"""),1.0)</f>
        <v>1</v>
      </c>
      <c r="AI424" s="1">
        <f>IFERROR(__xludf.DUMMYFUNCTION("""COMPUTED_VALUE"""),1.0)</f>
        <v>1</v>
      </c>
      <c r="AK424" s="1">
        <v>423.0</v>
      </c>
      <c r="AL424" s="1">
        <v>2.0</v>
      </c>
      <c r="AM424" s="1">
        <v>1.0</v>
      </c>
      <c r="AN424" s="1">
        <v>1.0</v>
      </c>
      <c r="AO424" s="1">
        <v>1.0</v>
      </c>
      <c r="AP424" s="1"/>
      <c r="AQ424" s="1">
        <v>14.0</v>
      </c>
      <c r="AR424" s="1">
        <v>3.0</v>
      </c>
      <c r="AS424" s="1">
        <v>3.0</v>
      </c>
      <c r="AT424" s="1">
        <v>11.0</v>
      </c>
      <c r="AU424" s="1">
        <v>7.0</v>
      </c>
      <c r="AV424" s="1" t="s">
        <v>1315</v>
      </c>
      <c r="AW424" s="1">
        <v>505.0</v>
      </c>
      <c r="AY424" s="1">
        <v>213615.0</v>
      </c>
    </row>
    <row r="425" ht="15.75" customHeight="1">
      <c r="A425" s="2" t="s">
        <v>822</v>
      </c>
      <c r="B425" s="1">
        <f>IFERROR(__xludf.DUMMYFUNCTION("""COMPUTED_VALUE"""),59647.0)</f>
        <v>59647</v>
      </c>
      <c r="C425" s="1">
        <f>IFERROR(__xludf.DUMMYFUNCTION("""COMPUTED_VALUE"""),682.0)</f>
        <v>682</v>
      </c>
      <c r="D425" s="1" t="s">
        <v>29</v>
      </c>
      <c r="E425" s="1" t="s">
        <v>23</v>
      </c>
      <c r="F425" s="1" t="s">
        <v>40</v>
      </c>
      <c r="G425" s="1" t="s">
        <v>21</v>
      </c>
      <c r="H425" s="1" t="s">
        <v>28</v>
      </c>
      <c r="M425" s="1">
        <v>5.0</v>
      </c>
      <c r="N425" s="1">
        <v>9.0</v>
      </c>
      <c r="O425" s="1">
        <v>6.0</v>
      </c>
      <c r="P425" s="1">
        <v>4.0</v>
      </c>
      <c r="Q425" s="1">
        <v>7.0</v>
      </c>
      <c r="S425" s="1" t="str">
        <f>IFERROR(__xludf.DUMMYFUNCTION("UNIQUE(D425:H425, TRUE)"),"5")</f>
        <v>5</v>
      </c>
      <c r="T425" s="1" t="str">
        <f>IFERROR(__xludf.DUMMYFUNCTION("""COMPUTED_VALUE"""),"9")</f>
        <v>9</v>
      </c>
      <c r="U425" s="1" t="str">
        <f>IFERROR(__xludf.DUMMYFUNCTION("""COMPUTED_VALUE"""),"6")</f>
        <v>6</v>
      </c>
      <c r="V425" s="1" t="str">
        <f>IFERROR(__xludf.DUMMYFUNCTION("""COMPUTED_VALUE"""),"4")</f>
        <v>4</v>
      </c>
      <c r="W425" s="1" t="str">
        <f>IFERROR(__xludf.DUMMYFUNCTION("""COMPUTED_VALUE"""),"7")</f>
        <v>7</v>
      </c>
      <c r="Y425" s="1">
        <f t="shared" si="2"/>
        <v>1</v>
      </c>
      <c r="Z425" s="1">
        <f t="shared" ref="Z425:AC425" si="425">IF($Y425&lt;&gt;"",COUNTIF($D425:$H425, "=" &amp; T425),"")</f>
        <v>1</v>
      </c>
      <c r="AA425" s="1">
        <f t="shared" si="425"/>
        <v>1</v>
      </c>
      <c r="AB425" s="1">
        <f t="shared" si="425"/>
        <v>1</v>
      </c>
      <c r="AC425" s="1">
        <f t="shared" si="425"/>
        <v>1</v>
      </c>
      <c r="AE425" s="1">
        <f>IFERROR(__xludf.DUMMYFUNCTION("IFERROR(TRANSPOSE(SORT(TRANSPOSE(FILTER(Y425:AC425, Y425:AC425&lt;&gt;0)),1, FALSE)))"),1.0)</f>
        <v>1</v>
      </c>
      <c r="AF425" s="1">
        <f>IFERROR(__xludf.DUMMYFUNCTION("""COMPUTED_VALUE"""),1.0)</f>
        <v>1</v>
      </c>
      <c r="AG425" s="1">
        <f>IFERROR(__xludf.DUMMYFUNCTION("""COMPUTED_VALUE"""),1.0)</f>
        <v>1</v>
      </c>
      <c r="AH425" s="1">
        <f>IFERROR(__xludf.DUMMYFUNCTION("""COMPUTED_VALUE"""),1.0)</f>
        <v>1</v>
      </c>
      <c r="AI425" s="1">
        <f>IFERROR(__xludf.DUMMYFUNCTION("""COMPUTED_VALUE"""),1.0)</f>
        <v>1</v>
      </c>
      <c r="AK425" s="1">
        <v>424.0</v>
      </c>
      <c r="AL425" s="1">
        <v>2.0</v>
      </c>
      <c r="AM425" s="1">
        <v>1.0</v>
      </c>
      <c r="AN425" s="1">
        <v>1.0</v>
      </c>
      <c r="AO425" s="1">
        <v>1.0</v>
      </c>
      <c r="AP425" s="1"/>
      <c r="AQ425" s="1">
        <v>14.0</v>
      </c>
      <c r="AR425" s="1">
        <v>6.0</v>
      </c>
      <c r="AS425" s="1">
        <v>6.0</v>
      </c>
      <c r="AT425" s="1">
        <v>3.0</v>
      </c>
      <c r="AU425" s="1">
        <v>10.0</v>
      </c>
      <c r="AV425" s="1" t="s">
        <v>650</v>
      </c>
      <c r="AW425" s="1">
        <v>318.0</v>
      </c>
      <c r="AY425" s="1">
        <v>134832.0</v>
      </c>
    </row>
    <row r="426" ht="15.75" customHeight="1">
      <c r="A426" s="2" t="s">
        <v>824</v>
      </c>
      <c r="B426" s="1" t="str">
        <f>IFERROR(__xludf.DUMMYFUNCTION("""COMPUTED_VALUE"""),"4Q6A5")</f>
        <v>4Q6A5</v>
      </c>
      <c r="C426" s="1">
        <f>IFERROR(__xludf.DUMMYFUNCTION("""COMPUTED_VALUE"""),663.0)</f>
        <v>663</v>
      </c>
      <c r="D426" s="1" t="s">
        <v>21</v>
      </c>
      <c r="E426" s="1" t="s">
        <v>20</v>
      </c>
      <c r="F426" s="1" t="s">
        <v>40</v>
      </c>
      <c r="G426" s="1" t="s">
        <v>39</v>
      </c>
      <c r="H426" s="1" t="s">
        <v>29</v>
      </c>
      <c r="M426" s="1">
        <v>4.0</v>
      </c>
      <c r="N426" s="1">
        <v>12.0</v>
      </c>
      <c r="O426" s="1">
        <v>6.0</v>
      </c>
      <c r="P426" s="1">
        <v>14.0</v>
      </c>
      <c r="Q426" s="1">
        <v>5.0</v>
      </c>
      <c r="S426" s="1" t="str">
        <f>IFERROR(__xludf.DUMMYFUNCTION("UNIQUE(D426:H426, TRUE)"),"4")</f>
        <v>4</v>
      </c>
      <c r="T426" s="1" t="str">
        <f>IFERROR(__xludf.DUMMYFUNCTION("""COMPUTED_VALUE"""),"Q")</f>
        <v>Q</v>
      </c>
      <c r="U426" s="1" t="str">
        <f>IFERROR(__xludf.DUMMYFUNCTION("""COMPUTED_VALUE"""),"6")</f>
        <v>6</v>
      </c>
      <c r="V426" s="1" t="str">
        <f>IFERROR(__xludf.DUMMYFUNCTION("""COMPUTED_VALUE"""),"A")</f>
        <v>A</v>
      </c>
      <c r="W426" s="1" t="str">
        <f>IFERROR(__xludf.DUMMYFUNCTION("""COMPUTED_VALUE"""),"5")</f>
        <v>5</v>
      </c>
      <c r="Y426" s="1">
        <f t="shared" si="2"/>
        <v>1</v>
      </c>
      <c r="Z426" s="1">
        <f t="shared" ref="Z426:AC426" si="426">IF($Y426&lt;&gt;"",COUNTIF($D426:$H426, "=" &amp; T426),"")</f>
        <v>1</v>
      </c>
      <c r="AA426" s="1">
        <f t="shared" si="426"/>
        <v>1</v>
      </c>
      <c r="AB426" s="1">
        <f t="shared" si="426"/>
        <v>1</v>
      </c>
      <c r="AC426" s="1">
        <f t="shared" si="426"/>
        <v>1</v>
      </c>
      <c r="AE426" s="1">
        <f>IFERROR(__xludf.DUMMYFUNCTION("IFERROR(TRANSPOSE(SORT(TRANSPOSE(FILTER(Y426:AC426, Y426:AC426&lt;&gt;0)),1, FALSE)))"),1.0)</f>
        <v>1</v>
      </c>
      <c r="AF426" s="1">
        <f>IFERROR(__xludf.DUMMYFUNCTION("""COMPUTED_VALUE"""),1.0)</f>
        <v>1</v>
      </c>
      <c r="AG426" s="1">
        <f>IFERROR(__xludf.DUMMYFUNCTION("""COMPUTED_VALUE"""),1.0)</f>
        <v>1</v>
      </c>
      <c r="AH426" s="1">
        <f>IFERROR(__xludf.DUMMYFUNCTION("""COMPUTED_VALUE"""),1.0)</f>
        <v>1</v>
      </c>
      <c r="AI426" s="1">
        <f>IFERROR(__xludf.DUMMYFUNCTION("""COMPUTED_VALUE"""),1.0)</f>
        <v>1</v>
      </c>
      <c r="AK426" s="1">
        <v>425.0</v>
      </c>
      <c r="AL426" s="1">
        <v>2.0</v>
      </c>
      <c r="AM426" s="1">
        <v>1.0</v>
      </c>
      <c r="AN426" s="1">
        <v>1.0</v>
      </c>
      <c r="AO426" s="1">
        <v>1.0</v>
      </c>
      <c r="AP426" s="1"/>
      <c r="AQ426" s="1">
        <v>14.0</v>
      </c>
      <c r="AR426" s="1">
        <v>7.0</v>
      </c>
      <c r="AS426" s="1">
        <v>7.0</v>
      </c>
      <c r="AT426" s="1">
        <v>5.0</v>
      </c>
      <c r="AU426" s="1">
        <v>11.0</v>
      </c>
      <c r="AV426" s="1" t="s">
        <v>1317</v>
      </c>
      <c r="AW426" s="1">
        <v>912.0</v>
      </c>
      <c r="AY426" s="1">
        <v>387600.0</v>
      </c>
    </row>
    <row r="427" ht="15.75" customHeight="1">
      <c r="A427" s="2" t="s">
        <v>826</v>
      </c>
      <c r="B427" s="1">
        <f>IFERROR(__xludf.DUMMYFUNCTION("""COMPUTED_VALUE"""),62226.0)</f>
        <v>62226</v>
      </c>
      <c r="C427" s="1">
        <f>IFERROR(__xludf.DUMMYFUNCTION("""COMPUTED_VALUE"""),578.0)</f>
        <v>578</v>
      </c>
      <c r="D427" s="1" t="s">
        <v>40</v>
      </c>
      <c r="E427" s="1" t="s">
        <v>24</v>
      </c>
      <c r="F427" s="1" t="s">
        <v>24</v>
      </c>
      <c r="G427" s="1" t="s">
        <v>24</v>
      </c>
      <c r="H427" s="1" t="s">
        <v>40</v>
      </c>
      <c r="M427" s="1">
        <v>6.0</v>
      </c>
      <c r="N427" s="1">
        <v>2.0</v>
      </c>
      <c r="O427" s="1">
        <v>2.0</v>
      </c>
      <c r="P427" s="1">
        <v>2.0</v>
      </c>
      <c r="Q427" s="1">
        <v>6.0</v>
      </c>
      <c r="S427" s="1" t="str">
        <f>IFERROR(__xludf.DUMMYFUNCTION("UNIQUE(D427:H427, TRUE)"),"6")</f>
        <v>6</v>
      </c>
      <c r="T427" s="1" t="str">
        <f>IFERROR(__xludf.DUMMYFUNCTION("""COMPUTED_VALUE"""),"2")</f>
        <v>2</v>
      </c>
      <c r="Y427" s="1">
        <f t="shared" si="2"/>
        <v>2</v>
      </c>
      <c r="Z427" s="1">
        <f t="shared" ref="Z427:AC427" si="427">IF($Y427&lt;&gt;"",COUNTIF($D427:$H427, "=" &amp; T427),"")</f>
        <v>3</v>
      </c>
      <c r="AA427" s="1">
        <f t="shared" si="427"/>
        <v>0</v>
      </c>
      <c r="AB427" s="1">
        <f t="shared" si="427"/>
        <v>0</v>
      </c>
      <c r="AC427" s="1">
        <f t="shared" si="427"/>
        <v>0</v>
      </c>
      <c r="AE427" s="1">
        <f>IFERROR(__xludf.DUMMYFUNCTION("IFERROR(TRANSPOSE(SORT(TRANSPOSE(FILTER(Y427:AC427, Y427:AC427&lt;&gt;0)),1, FALSE)))"),3.0)</f>
        <v>3</v>
      </c>
      <c r="AF427" s="1">
        <f>IFERROR(__xludf.DUMMYFUNCTION("""COMPUTED_VALUE"""),2.0)</f>
        <v>2</v>
      </c>
      <c r="AK427" s="1">
        <v>426.0</v>
      </c>
      <c r="AL427" s="1">
        <v>2.0</v>
      </c>
      <c r="AM427" s="1">
        <v>1.0</v>
      </c>
      <c r="AN427" s="1">
        <v>1.0</v>
      </c>
      <c r="AO427" s="1">
        <v>1.0</v>
      </c>
      <c r="AP427" s="1"/>
      <c r="AQ427" s="1">
        <v>14.0</v>
      </c>
      <c r="AR427" s="1">
        <v>8.0</v>
      </c>
      <c r="AS427" s="1">
        <v>12.0</v>
      </c>
      <c r="AT427" s="1">
        <v>14.0</v>
      </c>
      <c r="AU427" s="1">
        <v>10.0</v>
      </c>
      <c r="AV427" s="1" t="s">
        <v>652</v>
      </c>
      <c r="AW427" s="1">
        <v>872.0</v>
      </c>
      <c r="AY427" s="1">
        <v>371472.0</v>
      </c>
    </row>
    <row r="428" ht="15.75" customHeight="1">
      <c r="A428" s="2" t="s">
        <v>828</v>
      </c>
      <c r="B428" s="1" t="str">
        <f>IFERROR(__xludf.DUMMYFUNCTION("""COMPUTED_VALUE"""),"5T489")</f>
        <v>5T489</v>
      </c>
      <c r="C428" s="1">
        <f>IFERROR(__xludf.DUMMYFUNCTION("""COMPUTED_VALUE"""),26.0)</f>
        <v>26</v>
      </c>
      <c r="D428" s="1" t="s">
        <v>29</v>
      </c>
      <c r="E428" s="1" t="s">
        <v>45</v>
      </c>
      <c r="F428" s="1" t="s">
        <v>21</v>
      </c>
      <c r="G428" s="1" t="s">
        <v>30</v>
      </c>
      <c r="H428" s="1" t="s">
        <v>23</v>
      </c>
      <c r="M428" s="1">
        <v>5.0</v>
      </c>
      <c r="N428" s="1">
        <v>10.0</v>
      </c>
      <c r="O428" s="1">
        <v>4.0</v>
      </c>
      <c r="P428" s="1">
        <v>8.0</v>
      </c>
      <c r="Q428" s="1">
        <v>9.0</v>
      </c>
      <c r="S428" s="1" t="str">
        <f>IFERROR(__xludf.DUMMYFUNCTION("UNIQUE(D428:H428, TRUE)"),"5")</f>
        <v>5</v>
      </c>
      <c r="T428" s="1" t="str">
        <f>IFERROR(__xludf.DUMMYFUNCTION("""COMPUTED_VALUE"""),"T")</f>
        <v>T</v>
      </c>
      <c r="U428" s="1" t="str">
        <f>IFERROR(__xludf.DUMMYFUNCTION("""COMPUTED_VALUE"""),"4")</f>
        <v>4</v>
      </c>
      <c r="V428" s="1" t="str">
        <f>IFERROR(__xludf.DUMMYFUNCTION("""COMPUTED_VALUE"""),"8")</f>
        <v>8</v>
      </c>
      <c r="W428" s="1" t="str">
        <f>IFERROR(__xludf.DUMMYFUNCTION("""COMPUTED_VALUE"""),"9")</f>
        <v>9</v>
      </c>
      <c r="Y428" s="1">
        <f t="shared" si="2"/>
        <v>1</v>
      </c>
      <c r="Z428" s="1">
        <f t="shared" ref="Z428:AC428" si="428">IF($Y428&lt;&gt;"",COUNTIF($D428:$H428, "=" &amp; T428),"")</f>
        <v>1</v>
      </c>
      <c r="AA428" s="1">
        <f t="shared" si="428"/>
        <v>1</v>
      </c>
      <c r="AB428" s="1">
        <f t="shared" si="428"/>
        <v>1</v>
      </c>
      <c r="AC428" s="1">
        <f t="shared" si="428"/>
        <v>1</v>
      </c>
      <c r="AE428" s="1">
        <f>IFERROR(__xludf.DUMMYFUNCTION("IFERROR(TRANSPOSE(SORT(TRANSPOSE(FILTER(Y428:AC428, Y428:AC428&lt;&gt;0)),1, FALSE)))"),1.0)</f>
        <v>1</v>
      </c>
      <c r="AF428" s="1">
        <f>IFERROR(__xludf.DUMMYFUNCTION("""COMPUTED_VALUE"""),1.0)</f>
        <v>1</v>
      </c>
      <c r="AG428" s="1">
        <f>IFERROR(__xludf.DUMMYFUNCTION("""COMPUTED_VALUE"""),1.0)</f>
        <v>1</v>
      </c>
      <c r="AH428" s="1">
        <f>IFERROR(__xludf.DUMMYFUNCTION("""COMPUTED_VALUE"""),1.0)</f>
        <v>1</v>
      </c>
      <c r="AI428" s="1">
        <f>IFERROR(__xludf.DUMMYFUNCTION("""COMPUTED_VALUE"""),1.0)</f>
        <v>1</v>
      </c>
      <c r="AK428" s="1">
        <v>427.0</v>
      </c>
      <c r="AL428" s="1">
        <v>2.0</v>
      </c>
      <c r="AM428" s="1">
        <v>1.0</v>
      </c>
      <c r="AN428" s="1">
        <v>1.0</v>
      </c>
      <c r="AO428" s="1">
        <v>1.0</v>
      </c>
      <c r="AP428" s="1"/>
      <c r="AQ428" s="1">
        <v>14.0</v>
      </c>
      <c r="AR428" s="1">
        <v>8.0</v>
      </c>
      <c r="AS428" s="1">
        <v>13.0</v>
      </c>
      <c r="AT428" s="1">
        <v>11.0</v>
      </c>
      <c r="AU428" s="1">
        <v>13.0</v>
      </c>
      <c r="AV428" s="1" t="s">
        <v>1323</v>
      </c>
      <c r="AW428" s="1">
        <v>486.0</v>
      </c>
      <c r="AY428" s="1">
        <v>207522.0</v>
      </c>
    </row>
    <row r="429" ht="15.75" customHeight="1">
      <c r="A429" s="2" t="s">
        <v>830</v>
      </c>
      <c r="B429" s="1" t="str">
        <f>IFERROR(__xludf.DUMMYFUNCTION("""COMPUTED_VALUE"""),"6J65T")</f>
        <v>6J65T</v>
      </c>
      <c r="C429" s="1">
        <f>IFERROR(__xludf.DUMMYFUNCTION("""COMPUTED_VALUE"""),548.0)</f>
        <v>548</v>
      </c>
      <c r="D429" s="1" t="s">
        <v>40</v>
      </c>
      <c r="E429" s="1" t="s">
        <v>22</v>
      </c>
      <c r="F429" s="1" t="s">
        <v>40</v>
      </c>
      <c r="G429" s="1" t="s">
        <v>29</v>
      </c>
      <c r="H429" s="1" t="s">
        <v>45</v>
      </c>
      <c r="M429" s="1">
        <v>6.0</v>
      </c>
      <c r="N429" s="1">
        <v>11.0</v>
      </c>
      <c r="O429" s="1">
        <v>6.0</v>
      </c>
      <c r="P429" s="1">
        <v>5.0</v>
      </c>
      <c r="Q429" s="1">
        <v>10.0</v>
      </c>
      <c r="S429" s="1" t="str">
        <f>IFERROR(__xludf.DUMMYFUNCTION("UNIQUE(D429:H429, TRUE)"),"6")</f>
        <v>6</v>
      </c>
      <c r="T429" s="1" t="str">
        <f>IFERROR(__xludf.DUMMYFUNCTION("""COMPUTED_VALUE"""),"J")</f>
        <v>J</v>
      </c>
      <c r="U429" s="1" t="str">
        <f>IFERROR(__xludf.DUMMYFUNCTION("""COMPUTED_VALUE"""),"5")</f>
        <v>5</v>
      </c>
      <c r="V429" s="1" t="str">
        <f>IFERROR(__xludf.DUMMYFUNCTION("""COMPUTED_VALUE"""),"T")</f>
        <v>T</v>
      </c>
      <c r="Y429" s="1">
        <f t="shared" si="2"/>
        <v>2</v>
      </c>
      <c r="Z429" s="1">
        <f t="shared" ref="Z429:AC429" si="429">IF($Y429&lt;&gt;"",COUNTIF($D429:$H429, "=" &amp; T429),"")</f>
        <v>1</v>
      </c>
      <c r="AA429" s="1">
        <f t="shared" si="429"/>
        <v>1</v>
      </c>
      <c r="AB429" s="1">
        <f t="shared" si="429"/>
        <v>1</v>
      </c>
      <c r="AC429" s="1">
        <f t="shared" si="429"/>
        <v>0</v>
      </c>
      <c r="AE429" s="1">
        <f>IFERROR(__xludf.DUMMYFUNCTION("IFERROR(TRANSPOSE(SORT(TRANSPOSE(FILTER(Y429:AC429, Y429:AC429&lt;&gt;0)),1, FALSE)))"),2.0)</f>
        <v>2</v>
      </c>
      <c r="AF429" s="1">
        <f>IFERROR(__xludf.DUMMYFUNCTION("""COMPUTED_VALUE"""),1.0)</f>
        <v>1</v>
      </c>
      <c r="AG429" s="1">
        <f>IFERROR(__xludf.DUMMYFUNCTION("""COMPUTED_VALUE"""),1.0)</f>
        <v>1</v>
      </c>
      <c r="AH429" s="1">
        <f>IFERROR(__xludf.DUMMYFUNCTION("""COMPUTED_VALUE"""),1.0)</f>
        <v>1</v>
      </c>
      <c r="AK429" s="1">
        <v>428.0</v>
      </c>
      <c r="AL429" s="1">
        <v>2.0</v>
      </c>
      <c r="AM429" s="1">
        <v>1.0</v>
      </c>
      <c r="AN429" s="1">
        <v>1.0</v>
      </c>
      <c r="AO429" s="1">
        <v>1.0</v>
      </c>
      <c r="AP429" s="1"/>
      <c r="AQ429" s="1">
        <v>14.0</v>
      </c>
      <c r="AR429" s="1">
        <v>10.0</v>
      </c>
      <c r="AS429" s="1">
        <v>12.0</v>
      </c>
      <c r="AT429" s="1">
        <v>10.0</v>
      </c>
      <c r="AU429" s="1">
        <v>11.0</v>
      </c>
      <c r="AV429" s="1" t="s">
        <v>1325</v>
      </c>
      <c r="AW429" s="1">
        <v>473.0</v>
      </c>
      <c r="AY429" s="1">
        <v>202444.0</v>
      </c>
    </row>
    <row r="430" ht="15.75" customHeight="1">
      <c r="A430" s="2" t="s">
        <v>832</v>
      </c>
      <c r="B430" s="1">
        <f>IFERROR(__xludf.DUMMYFUNCTION("""COMPUTED_VALUE"""),24725.0)</f>
        <v>24725</v>
      </c>
      <c r="C430" s="1">
        <f>IFERROR(__xludf.DUMMYFUNCTION("""COMPUTED_VALUE"""),9.0)</f>
        <v>9</v>
      </c>
      <c r="D430" s="1" t="s">
        <v>24</v>
      </c>
      <c r="E430" s="1" t="s">
        <v>21</v>
      </c>
      <c r="F430" s="1" t="s">
        <v>28</v>
      </c>
      <c r="G430" s="1" t="s">
        <v>24</v>
      </c>
      <c r="H430" s="1" t="s">
        <v>29</v>
      </c>
      <c r="M430" s="1">
        <v>2.0</v>
      </c>
      <c r="N430" s="1">
        <v>4.0</v>
      </c>
      <c r="O430" s="1">
        <v>7.0</v>
      </c>
      <c r="P430" s="1">
        <v>2.0</v>
      </c>
      <c r="Q430" s="1">
        <v>5.0</v>
      </c>
      <c r="S430" s="1" t="str">
        <f>IFERROR(__xludf.DUMMYFUNCTION("UNIQUE(D430:H430, TRUE)"),"2")</f>
        <v>2</v>
      </c>
      <c r="T430" s="1" t="str">
        <f>IFERROR(__xludf.DUMMYFUNCTION("""COMPUTED_VALUE"""),"4")</f>
        <v>4</v>
      </c>
      <c r="U430" s="1" t="str">
        <f>IFERROR(__xludf.DUMMYFUNCTION("""COMPUTED_VALUE"""),"7")</f>
        <v>7</v>
      </c>
      <c r="V430" s="1" t="str">
        <f>IFERROR(__xludf.DUMMYFUNCTION("""COMPUTED_VALUE"""),"5")</f>
        <v>5</v>
      </c>
      <c r="Y430" s="1">
        <f t="shared" si="2"/>
        <v>2</v>
      </c>
      <c r="Z430" s="1">
        <f t="shared" ref="Z430:AC430" si="430">IF($Y430&lt;&gt;"",COUNTIF($D430:$H430, "=" &amp; T430),"")</f>
        <v>1</v>
      </c>
      <c r="AA430" s="1">
        <f t="shared" si="430"/>
        <v>1</v>
      </c>
      <c r="AB430" s="1">
        <f t="shared" si="430"/>
        <v>1</v>
      </c>
      <c r="AC430" s="1">
        <f t="shared" si="430"/>
        <v>0</v>
      </c>
      <c r="AE430" s="1">
        <f>IFERROR(__xludf.DUMMYFUNCTION("IFERROR(TRANSPOSE(SORT(TRANSPOSE(FILTER(Y430:AC430, Y430:AC430&lt;&gt;0)),1, FALSE)))"),2.0)</f>
        <v>2</v>
      </c>
      <c r="AF430" s="1">
        <f>IFERROR(__xludf.DUMMYFUNCTION("""COMPUTED_VALUE"""),1.0)</f>
        <v>1</v>
      </c>
      <c r="AG430" s="1">
        <f>IFERROR(__xludf.DUMMYFUNCTION("""COMPUTED_VALUE"""),1.0)</f>
        <v>1</v>
      </c>
      <c r="AH430" s="1">
        <f>IFERROR(__xludf.DUMMYFUNCTION("""COMPUTED_VALUE"""),1.0)</f>
        <v>1</v>
      </c>
      <c r="AK430" s="1">
        <v>429.0</v>
      </c>
      <c r="AL430" s="1">
        <v>2.0</v>
      </c>
      <c r="AM430" s="1">
        <v>1.0</v>
      </c>
      <c r="AN430" s="1">
        <v>1.0</v>
      </c>
      <c r="AO430" s="1">
        <v>1.0</v>
      </c>
      <c r="AP430" s="1"/>
      <c r="AQ430" s="1">
        <v>14.0</v>
      </c>
      <c r="AR430" s="1">
        <v>10.0</v>
      </c>
      <c r="AS430" s="1">
        <v>14.0</v>
      </c>
      <c r="AT430" s="1">
        <v>8.0</v>
      </c>
      <c r="AU430" s="1">
        <v>5.0</v>
      </c>
      <c r="AV430" s="1" t="s">
        <v>658</v>
      </c>
      <c r="AW430" s="1">
        <v>626.0</v>
      </c>
      <c r="AY430" s="1">
        <v>268554.0</v>
      </c>
    </row>
    <row r="431" ht="15.75" customHeight="1">
      <c r="A431" s="2" t="s">
        <v>834</v>
      </c>
      <c r="B431" s="1" t="str">
        <f>IFERROR(__xludf.DUMMYFUNCTION("""COMPUTED_VALUE"""),"K35TJ")</f>
        <v>K35TJ</v>
      </c>
      <c r="C431" s="1">
        <f>IFERROR(__xludf.DUMMYFUNCTION("""COMPUTED_VALUE"""),314.0)</f>
        <v>314</v>
      </c>
      <c r="D431" s="1" t="s">
        <v>38</v>
      </c>
      <c r="E431" s="1" t="s">
        <v>31</v>
      </c>
      <c r="F431" s="1" t="s">
        <v>29</v>
      </c>
      <c r="G431" s="1" t="s">
        <v>45</v>
      </c>
      <c r="H431" s="1" t="s">
        <v>22</v>
      </c>
      <c r="M431" s="1">
        <v>13.0</v>
      </c>
      <c r="N431" s="1">
        <v>3.0</v>
      </c>
      <c r="O431" s="1">
        <v>5.0</v>
      </c>
      <c r="P431" s="1">
        <v>10.0</v>
      </c>
      <c r="Q431" s="1">
        <v>11.0</v>
      </c>
      <c r="S431" s="1" t="str">
        <f>IFERROR(__xludf.DUMMYFUNCTION("UNIQUE(D431:H431, TRUE)"),"K")</f>
        <v>K</v>
      </c>
      <c r="T431" s="1" t="str">
        <f>IFERROR(__xludf.DUMMYFUNCTION("""COMPUTED_VALUE"""),"3")</f>
        <v>3</v>
      </c>
      <c r="U431" s="1" t="str">
        <f>IFERROR(__xludf.DUMMYFUNCTION("""COMPUTED_VALUE"""),"5")</f>
        <v>5</v>
      </c>
      <c r="V431" s="1" t="str">
        <f>IFERROR(__xludf.DUMMYFUNCTION("""COMPUTED_VALUE"""),"T")</f>
        <v>T</v>
      </c>
      <c r="W431" s="1" t="str">
        <f>IFERROR(__xludf.DUMMYFUNCTION("""COMPUTED_VALUE"""),"J")</f>
        <v>J</v>
      </c>
      <c r="Y431" s="1">
        <f t="shared" si="2"/>
        <v>1</v>
      </c>
      <c r="Z431" s="1">
        <f t="shared" ref="Z431:AC431" si="431">IF($Y431&lt;&gt;"",COUNTIF($D431:$H431, "=" &amp; T431),"")</f>
        <v>1</v>
      </c>
      <c r="AA431" s="1">
        <f t="shared" si="431"/>
        <v>1</v>
      </c>
      <c r="AB431" s="1">
        <f t="shared" si="431"/>
        <v>1</v>
      </c>
      <c r="AC431" s="1">
        <f t="shared" si="431"/>
        <v>1</v>
      </c>
      <c r="AE431" s="1">
        <f>IFERROR(__xludf.DUMMYFUNCTION("IFERROR(TRANSPOSE(SORT(TRANSPOSE(FILTER(Y431:AC431, Y431:AC431&lt;&gt;0)),1, FALSE)))"),1.0)</f>
        <v>1</v>
      </c>
      <c r="AF431" s="1">
        <f>IFERROR(__xludf.DUMMYFUNCTION("""COMPUTED_VALUE"""),1.0)</f>
        <v>1</v>
      </c>
      <c r="AG431" s="1">
        <f>IFERROR(__xludf.DUMMYFUNCTION("""COMPUTED_VALUE"""),1.0)</f>
        <v>1</v>
      </c>
      <c r="AH431" s="1">
        <f>IFERROR(__xludf.DUMMYFUNCTION("""COMPUTED_VALUE"""),1.0)</f>
        <v>1</v>
      </c>
      <c r="AI431" s="1">
        <f>IFERROR(__xludf.DUMMYFUNCTION("""COMPUTED_VALUE"""),1.0)</f>
        <v>1</v>
      </c>
      <c r="AK431" s="1">
        <v>430.0</v>
      </c>
      <c r="AL431" s="1">
        <v>2.0</v>
      </c>
      <c r="AM431" s="1">
        <v>1.0</v>
      </c>
      <c r="AN431" s="1">
        <v>1.0</v>
      </c>
      <c r="AO431" s="1">
        <v>1.0</v>
      </c>
      <c r="AP431" s="1"/>
      <c r="AQ431" s="1">
        <v>14.0</v>
      </c>
      <c r="AR431" s="1">
        <v>11.0</v>
      </c>
      <c r="AS431" s="1">
        <v>3.0</v>
      </c>
      <c r="AT431" s="1">
        <v>10.0</v>
      </c>
      <c r="AU431" s="1">
        <v>3.0</v>
      </c>
      <c r="AV431" s="1" t="s">
        <v>1301</v>
      </c>
      <c r="AW431" s="1">
        <v>891.0</v>
      </c>
      <c r="AY431" s="1">
        <v>383130.0</v>
      </c>
    </row>
    <row r="432" ht="15.75" customHeight="1">
      <c r="A432" s="2" t="s">
        <v>836</v>
      </c>
      <c r="B432" s="1" t="str">
        <f>IFERROR(__xludf.DUMMYFUNCTION("""COMPUTED_VALUE"""),"26A68")</f>
        <v>26A68</v>
      </c>
      <c r="C432" s="1">
        <f>IFERROR(__xludf.DUMMYFUNCTION("""COMPUTED_VALUE"""),455.0)</f>
        <v>455</v>
      </c>
      <c r="D432" s="1" t="s">
        <v>24</v>
      </c>
      <c r="E432" s="1" t="s">
        <v>40</v>
      </c>
      <c r="F432" s="1" t="s">
        <v>39</v>
      </c>
      <c r="G432" s="1" t="s">
        <v>40</v>
      </c>
      <c r="H432" s="1" t="s">
        <v>30</v>
      </c>
      <c r="M432" s="1">
        <v>2.0</v>
      </c>
      <c r="N432" s="1">
        <v>6.0</v>
      </c>
      <c r="O432" s="1">
        <v>14.0</v>
      </c>
      <c r="P432" s="1">
        <v>6.0</v>
      </c>
      <c r="Q432" s="1">
        <v>8.0</v>
      </c>
      <c r="S432" s="1" t="str">
        <f>IFERROR(__xludf.DUMMYFUNCTION("UNIQUE(D432:H432, TRUE)"),"2")</f>
        <v>2</v>
      </c>
      <c r="T432" s="1" t="str">
        <f>IFERROR(__xludf.DUMMYFUNCTION("""COMPUTED_VALUE"""),"6")</f>
        <v>6</v>
      </c>
      <c r="U432" s="1" t="str">
        <f>IFERROR(__xludf.DUMMYFUNCTION("""COMPUTED_VALUE"""),"A")</f>
        <v>A</v>
      </c>
      <c r="V432" s="1" t="str">
        <f>IFERROR(__xludf.DUMMYFUNCTION("""COMPUTED_VALUE"""),"8")</f>
        <v>8</v>
      </c>
      <c r="Y432" s="1">
        <f t="shared" si="2"/>
        <v>1</v>
      </c>
      <c r="Z432" s="1">
        <f t="shared" ref="Z432:AC432" si="432">IF($Y432&lt;&gt;"",COUNTIF($D432:$H432, "=" &amp; T432),"")</f>
        <v>2</v>
      </c>
      <c r="AA432" s="1">
        <f t="shared" si="432"/>
        <v>1</v>
      </c>
      <c r="AB432" s="1">
        <f t="shared" si="432"/>
        <v>1</v>
      </c>
      <c r="AC432" s="1">
        <f t="shared" si="432"/>
        <v>0</v>
      </c>
      <c r="AE432" s="1">
        <f>IFERROR(__xludf.DUMMYFUNCTION("IFERROR(TRANSPOSE(SORT(TRANSPOSE(FILTER(Y432:AC432, Y432:AC432&lt;&gt;0)),1, FALSE)))"),2.0)</f>
        <v>2</v>
      </c>
      <c r="AF432" s="1">
        <f>IFERROR(__xludf.DUMMYFUNCTION("""COMPUTED_VALUE"""),1.0)</f>
        <v>1</v>
      </c>
      <c r="AG432" s="1">
        <f>IFERROR(__xludf.DUMMYFUNCTION("""COMPUTED_VALUE"""),1.0)</f>
        <v>1</v>
      </c>
      <c r="AH432" s="1">
        <f>IFERROR(__xludf.DUMMYFUNCTION("""COMPUTED_VALUE"""),1.0)</f>
        <v>1</v>
      </c>
      <c r="AK432" s="1">
        <v>431.0</v>
      </c>
      <c r="AL432" s="1">
        <v>2.0</v>
      </c>
      <c r="AM432" s="1">
        <v>1.0</v>
      </c>
      <c r="AN432" s="1">
        <v>1.0</v>
      </c>
      <c r="AO432" s="1">
        <v>1.0</v>
      </c>
      <c r="AP432" s="1"/>
      <c r="AQ432" s="1">
        <v>14.0</v>
      </c>
      <c r="AR432" s="1">
        <v>11.0</v>
      </c>
      <c r="AS432" s="1">
        <v>4.0</v>
      </c>
      <c r="AT432" s="1">
        <v>3.0</v>
      </c>
      <c r="AU432" s="1">
        <v>4.0</v>
      </c>
      <c r="AV432" s="1" t="s">
        <v>1303</v>
      </c>
      <c r="AW432" s="1">
        <v>901.0</v>
      </c>
      <c r="AY432" s="1">
        <v>388331.0</v>
      </c>
    </row>
    <row r="433" ht="15.75" customHeight="1">
      <c r="A433" s="2" t="s">
        <v>838</v>
      </c>
      <c r="B433" s="1" t="str">
        <f>IFERROR(__xludf.DUMMYFUNCTION("""COMPUTED_VALUE"""),"JJTTT")</f>
        <v>JJTTT</v>
      </c>
      <c r="C433" s="1">
        <f>IFERROR(__xludf.DUMMYFUNCTION("""COMPUTED_VALUE"""),907.0)</f>
        <v>907</v>
      </c>
      <c r="D433" s="1" t="s">
        <v>22</v>
      </c>
      <c r="E433" s="1" t="s">
        <v>22</v>
      </c>
      <c r="F433" s="1" t="s">
        <v>45</v>
      </c>
      <c r="G433" s="1" t="s">
        <v>45</v>
      </c>
      <c r="H433" s="1" t="s">
        <v>45</v>
      </c>
      <c r="M433" s="1">
        <v>11.0</v>
      </c>
      <c r="N433" s="1">
        <v>11.0</v>
      </c>
      <c r="O433" s="1">
        <v>10.0</v>
      </c>
      <c r="P433" s="1">
        <v>10.0</v>
      </c>
      <c r="Q433" s="1">
        <v>10.0</v>
      </c>
      <c r="S433" s="1" t="str">
        <f>IFERROR(__xludf.DUMMYFUNCTION("UNIQUE(D433:H433, TRUE)"),"J")</f>
        <v>J</v>
      </c>
      <c r="T433" s="1" t="str">
        <f>IFERROR(__xludf.DUMMYFUNCTION("""COMPUTED_VALUE"""),"T")</f>
        <v>T</v>
      </c>
      <c r="Y433" s="1">
        <f t="shared" si="2"/>
        <v>2</v>
      </c>
      <c r="Z433" s="1">
        <f t="shared" ref="Z433:AC433" si="433">IF($Y433&lt;&gt;"",COUNTIF($D433:$H433, "=" &amp; T433),"")</f>
        <v>3</v>
      </c>
      <c r="AA433" s="1">
        <f t="shared" si="433"/>
        <v>0</v>
      </c>
      <c r="AB433" s="1">
        <f t="shared" si="433"/>
        <v>0</v>
      </c>
      <c r="AC433" s="1">
        <f t="shared" si="433"/>
        <v>0</v>
      </c>
      <c r="AE433" s="1">
        <f>IFERROR(__xludf.DUMMYFUNCTION("IFERROR(TRANSPOSE(SORT(TRANSPOSE(FILTER(Y433:AC433, Y433:AC433&lt;&gt;0)),1, FALSE)))"),3.0)</f>
        <v>3</v>
      </c>
      <c r="AF433" s="1">
        <f>IFERROR(__xludf.DUMMYFUNCTION("""COMPUTED_VALUE"""),2.0)</f>
        <v>2</v>
      </c>
      <c r="AK433" s="1">
        <v>432.0</v>
      </c>
      <c r="AL433" s="1">
        <v>2.0</v>
      </c>
      <c r="AM433" s="1">
        <v>1.0</v>
      </c>
      <c r="AN433" s="1">
        <v>1.0</v>
      </c>
      <c r="AO433" s="1">
        <v>1.0</v>
      </c>
      <c r="AP433" s="1"/>
      <c r="AQ433" s="1">
        <v>14.0</v>
      </c>
      <c r="AR433" s="1">
        <v>11.0</v>
      </c>
      <c r="AS433" s="1">
        <v>7.0</v>
      </c>
      <c r="AT433" s="1">
        <v>14.0</v>
      </c>
      <c r="AU433" s="1">
        <v>6.0</v>
      </c>
      <c r="AV433" s="1" t="s">
        <v>1305</v>
      </c>
      <c r="AW433" s="1">
        <v>192.0</v>
      </c>
      <c r="AY433" s="1">
        <v>82944.0</v>
      </c>
    </row>
    <row r="434" ht="15.75" customHeight="1">
      <c r="A434" s="2" t="s">
        <v>840</v>
      </c>
      <c r="B434" s="1" t="str">
        <f>IFERROR(__xludf.DUMMYFUNCTION("""COMPUTED_VALUE"""),"AJ285")</f>
        <v>AJ285</v>
      </c>
      <c r="C434" s="1">
        <f>IFERROR(__xludf.DUMMYFUNCTION("""COMPUTED_VALUE"""),899.0)</f>
        <v>899</v>
      </c>
      <c r="D434" s="1" t="s">
        <v>39</v>
      </c>
      <c r="E434" s="1" t="s">
        <v>22</v>
      </c>
      <c r="F434" s="1" t="s">
        <v>24</v>
      </c>
      <c r="G434" s="1" t="s">
        <v>30</v>
      </c>
      <c r="H434" s="1" t="s">
        <v>29</v>
      </c>
      <c r="M434" s="1">
        <v>14.0</v>
      </c>
      <c r="N434" s="1">
        <v>11.0</v>
      </c>
      <c r="O434" s="1">
        <v>2.0</v>
      </c>
      <c r="P434" s="1">
        <v>8.0</v>
      </c>
      <c r="Q434" s="1">
        <v>5.0</v>
      </c>
      <c r="S434" s="1" t="str">
        <f>IFERROR(__xludf.DUMMYFUNCTION("UNIQUE(D434:H434, TRUE)"),"A")</f>
        <v>A</v>
      </c>
      <c r="T434" s="1" t="str">
        <f>IFERROR(__xludf.DUMMYFUNCTION("""COMPUTED_VALUE"""),"J")</f>
        <v>J</v>
      </c>
      <c r="U434" s="1" t="str">
        <f>IFERROR(__xludf.DUMMYFUNCTION("""COMPUTED_VALUE"""),"2")</f>
        <v>2</v>
      </c>
      <c r="V434" s="1" t="str">
        <f>IFERROR(__xludf.DUMMYFUNCTION("""COMPUTED_VALUE"""),"8")</f>
        <v>8</v>
      </c>
      <c r="W434" s="1" t="str">
        <f>IFERROR(__xludf.DUMMYFUNCTION("""COMPUTED_VALUE"""),"5")</f>
        <v>5</v>
      </c>
      <c r="Y434" s="1">
        <f t="shared" si="2"/>
        <v>1</v>
      </c>
      <c r="Z434" s="1">
        <f t="shared" ref="Z434:AC434" si="434">IF($Y434&lt;&gt;"",COUNTIF($D434:$H434, "=" &amp; T434),"")</f>
        <v>1</v>
      </c>
      <c r="AA434" s="1">
        <f t="shared" si="434"/>
        <v>1</v>
      </c>
      <c r="AB434" s="1">
        <f t="shared" si="434"/>
        <v>1</v>
      </c>
      <c r="AC434" s="1">
        <f t="shared" si="434"/>
        <v>1</v>
      </c>
      <c r="AE434" s="1">
        <f>IFERROR(__xludf.DUMMYFUNCTION("IFERROR(TRANSPOSE(SORT(TRANSPOSE(FILTER(Y434:AC434, Y434:AC434&lt;&gt;0)),1, FALSE)))"),1.0)</f>
        <v>1</v>
      </c>
      <c r="AF434" s="1">
        <f>IFERROR(__xludf.DUMMYFUNCTION("""COMPUTED_VALUE"""),1.0)</f>
        <v>1</v>
      </c>
      <c r="AG434" s="1">
        <f>IFERROR(__xludf.DUMMYFUNCTION("""COMPUTED_VALUE"""),1.0)</f>
        <v>1</v>
      </c>
      <c r="AH434" s="1">
        <f>IFERROR(__xludf.DUMMYFUNCTION("""COMPUTED_VALUE"""),1.0)</f>
        <v>1</v>
      </c>
      <c r="AI434" s="1">
        <f>IFERROR(__xludf.DUMMYFUNCTION("""COMPUTED_VALUE"""),1.0)</f>
        <v>1</v>
      </c>
      <c r="AK434" s="1">
        <v>433.0</v>
      </c>
      <c r="AL434" s="1">
        <v>2.0</v>
      </c>
      <c r="AM434" s="1">
        <v>1.0</v>
      </c>
      <c r="AN434" s="1">
        <v>1.0</v>
      </c>
      <c r="AO434" s="1">
        <v>1.0</v>
      </c>
      <c r="AP434" s="1"/>
      <c r="AQ434" s="1">
        <v>14.0</v>
      </c>
      <c r="AR434" s="1">
        <v>11.0</v>
      </c>
      <c r="AS434" s="1">
        <v>9.0</v>
      </c>
      <c r="AT434" s="1">
        <v>7.0</v>
      </c>
      <c r="AU434" s="1">
        <v>9.0</v>
      </c>
      <c r="AV434" s="1" t="s">
        <v>1307</v>
      </c>
      <c r="AW434" s="1">
        <v>897.0</v>
      </c>
      <c r="AY434" s="1">
        <v>388401.0</v>
      </c>
    </row>
    <row r="435" ht="15.75" customHeight="1">
      <c r="A435" s="2" t="s">
        <v>842</v>
      </c>
      <c r="B435" s="1" t="str">
        <f>IFERROR(__xludf.DUMMYFUNCTION("""COMPUTED_VALUE"""),"JQJQJ")</f>
        <v>JQJQJ</v>
      </c>
      <c r="C435" s="1">
        <f>IFERROR(__xludf.DUMMYFUNCTION("""COMPUTED_VALUE"""),927.0)</f>
        <v>927</v>
      </c>
      <c r="D435" s="1" t="s">
        <v>22</v>
      </c>
      <c r="E435" s="1" t="s">
        <v>20</v>
      </c>
      <c r="F435" s="1" t="s">
        <v>22</v>
      </c>
      <c r="G435" s="1" t="s">
        <v>20</v>
      </c>
      <c r="H435" s="1" t="s">
        <v>22</v>
      </c>
      <c r="M435" s="1">
        <v>11.0</v>
      </c>
      <c r="N435" s="1">
        <v>12.0</v>
      </c>
      <c r="O435" s="1">
        <v>11.0</v>
      </c>
      <c r="P435" s="1">
        <v>12.0</v>
      </c>
      <c r="Q435" s="1">
        <v>11.0</v>
      </c>
      <c r="S435" s="1" t="str">
        <f>IFERROR(__xludf.DUMMYFUNCTION("UNIQUE(D435:H435, TRUE)"),"J")</f>
        <v>J</v>
      </c>
      <c r="T435" s="1" t="str">
        <f>IFERROR(__xludf.DUMMYFUNCTION("""COMPUTED_VALUE"""),"Q")</f>
        <v>Q</v>
      </c>
      <c r="Y435" s="1">
        <f t="shared" si="2"/>
        <v>3</v>
      </c>
      <c r="Z435" s="1">
        <f t="shared" ref="Z435:AC435" si="435">IF($Y435&lt;&gt;"",COUNTIF($D435:$H435, "=" &amp; T435),"")</f>
        <v>2</v>
      </c>
      <c r="AA435" s="1">
        <f t="shared" si="435"/>
        <v>0</v>
      </c>
      <c r="AB435" s="1">
        <f t="shared" si="435"/>
        <v>0</v>
      </c>
      <c r="AC435" s="1">
        <f t="shared" si="435"/>
        <v>0</v>
      </c>
      <c r="AE435" s="1">
        <f>IFERROR(__xludf.DUMMYFUNCTION("IFERROR(TRANSPOSE(SORT(TRANSPOSE(FILTER(Y435:AC435, Y435:AC435&lt;&gt;0)),1, FALSE)))"),3.0)</f>
        <v>3</v>
      </c>
      <c r="AF435" s="1">
        <f>IFERROR(__xludf.DUMMYFUNCTION("""COMPUTED_VALUE"""),2.0)</f>
        <v>2</v>
      </c>
      <c r="AK435" s="1">
        <v>434.0</v>
      </c>
      <c r="AL435" s="1">
        <v>2.0</v>
      </c>
      <c r="AM435" s="1">
        <v>1.0</v>
      </c>
      <c r="AN435" s="1">
        <v>1.0</v>
      </c>
      <c r="AO435" s="1">
        <v>1.0</v>
      </c>
      <c r="AP435" s="1"/>
      <c r="AQ435" s="1">
        <v>14.0</v>
      </c>
      <c r="AR435" s="1">
        <v>11.0</v>
      </c>
      <c r="AS435" s="1">
        <v>10.0</v>
      </c>
      <c r="AT435" s="1">
        <v>10.0</v>
      </c>
      <c r="AU435" s="1">
        <v>13.0</v>
      </c>
      <c r="AV435" s="1" t="s">
        <v>1309</v>
      </c>
      <c r="AW435" s="1">
        <v>196.0</v>
      </c>
      <c r="AY435" s="1">
        <v>85064.0</v>
      </c>
    </row>
    <row r="436" ht="15.75" customHeight="1">
      <c r="A436" s="2" t="s">
        <v>844</v>
      </c>
      <c r="B436" s="1" t="str">
        <f>IFERROR(__xludf.DUMMYFUNCTION("""COMPUTED_VALUE"""),"QQTJQ")</f>
        <v>QQTJQ</v>
      </c>
      <c r="C436" s="1">
        <f>IFERROR(__xludf.DUMMYFUNCTION("""COMPUTED_VALUE"""),554.0)</f>
        <v>554</v>
      </c>
      <c r="D436" s="1" t="s">
        <v>20</v>
      </c>
      <c r="E436" s="1" t="s">
        <v>20</v>
      </c>
      <c r="F436" s="1" t="s">
        <v>45</v>
      </c>
      <c r="G436" s="1" t="s">
        <v>22</v>
      </c>
      <c r="H436" s="1" t="s">
        <v>20</v>
      </c>
      <c r="M436" s="1">
        <v>12.0</v>
      </c>
      <c r="N436" s="1">
        <v>12.0</v>
      </c>
      <c r="O436" s="1">
        <v>10.0</v>
      </c>
      <c r="P436" s="1">
        <v>11.0</v>
      </c>
      <c r="Q436" s="1">
        <v>12.0</v>
      </c>
      <c r="S436" s="1" t="str">
        <f>IFERROR(__xludf.DUMMYFUNCTION("UNIQUE(D436:H436, TRUE)"),"Q")</f>
        <v>Q</v>
      </c>
      <c r="T436" s="1" t="str">
        <f>IFERROR(__xludf.DUMMYFUNCTION("""COMPUTED_VALUE"""),"T")</f>
        <v>T</v>
      </c>
      <c r="U436" s="1" t="str">
        <f>IFERROR(__xludf.DUMMYFUNCTION("""COMPUTED_VALUE"""),"J")</f>
        <v>J</v>
      </c>
      <c r="Y436" s="1">
        <f t="shared" si="2"/>
        <v>3</v>
      </c>
      <c r="Z436" s="1">
        <f t="shared" ref="Z436:AC436" si="436">IF($Y436&lt;&gt;"",COUNTIF($D436:$H436, "=" &amp; T436),"")</f>
        <v>1</v>
      </c>
      <c r="AA436" s="1">
        <f t="shared" si="436"/>
        <v>1</v>
      </c>
      <c r="AB436" s="1">
        <f t="shared" si="436"/>
        <v>0</v>
      </c>
      <c r="AC436" s="1">
        <f t="shared" si="436"/>
        <v>0</v>
      </c>
      <c r="AE436" s="1">
        <f>IFERROR(__xludf.DUMMYFUNCTION("IFERROR(TRANSPOSE(SORT(TRANSPOSE(FILTER(Y436:AC436, Y436:AC436&lt;&gt;0)),1, FALSE)))"),3.0)</f>
        <v>3</v>
      </c>
      <c r="AF436" s="1">
        <f>IFERROR(__xludf.DUMMYFUNCTION("""COMPUTED_VALUE"""),1.0)</f>
        <v>1</v>
      </c>
      <c r="AG436" s="1">
        <f>IFERROR(__xludf.DUMMYFUNCTION("""COMPUTED_VALUE"""),1.0)</f>
        <v>1</v>
      </c>
      <c r="AK436" s="1">
        <v>435.0</v>
      </c>
      <c r="AL436" s="1">
        <v>2.0</v>
      </c>
      <c r="AM436" s="1">
        <v>1.0</v>
      </c>
      <c r="AN436" s="1">
        <v>1.0</v>
      </c>
      <c r="AO436" s="1">
        <v>1.0</v>
      </c>
      <c r="AP436" s="1"/>
      <c r="AQ436" s="1">
        <v>14.0</v>
      </c>
      <c r="AR436" s="1">
        <v>11.0</v>
      </c>
      <c r="AS436" s="1">
        <v>11.0</v>
      </c>
      <c r="AT436" s="1">
        <v>3.0</v>
      </c>
      <c r="AU436" s="1">
        <v>7.0</v>
      </c>
      <c r="AV436" s="1" t="s">
        <v>1299</v>
      </c>
      <c r="AW436" s="1">
        <v>339.0</v>
      </c>
      <c r="AY436" s="1">
        <v>147465.0</v>
      </c>
    </row>
    <row r="437" ht="15.75" customHeight="1">
      <c r="A437" s="2" t="s">
        <v>846</v>
      </c>
      <c r="B437" s="1" t="str">
        <f>IFERROR(__xludf.DUMMYFUNCTION("""COMPUTED_VALUE"""),"AT235")</f>
        <v>AT235</v>
      </c>
      <c r="C437" s="1">
        <f>IFERROR(__xludf.DUMMYFUNCTION("""COMPUTED_VALUE"""),141.0)</f>
        <v>141</v>
      </c>
      <c r="D437" s="1" t="s">
        <v>39</v>
      </c>
      <c r="E437" s="1" t="s">
        <v>45</v>
      </c>
      <c r="F437" s="1" t="s">
        <v>24</v>
      </c>
      <c r="G437" s="1" t="s">
        <v>31</v>
      </c>
      <c r="H437" s="1" t="s">
        <v>29</v>
      </c>
      <c r="M437" s="1">
        <v>14.0</v>
      </c>
      <c r="N437" s="1">
        <v>10.0</v>
      </c>
      <c r="O437" s="1">
        <v>2.0</v>
      </c>
      <c r="P437" s="1">
        <v>3.0</v>
      </c>
      <c r="Q437" s="1">
        <v>5.0</v>
      </c>
      <c r="S437" s="1" t="str">
        <f>IFERROR(__xludf.DUMMYFUNCTION("UNIQUE(D437:H437, TRUE)"),"A")</f>
        <v>A</v>
      </c>
      <c r="T437" s="1" t="str">
        <f>IFERROR(__xludf.DUMMYFUNCTION("""COMPUTED_VALUE"""),"T")</f>
        <v>T</v>
      </c>
      <c r="U437" s="1" t="str">
        <f>IFERROR(__xludf.DUMMYFUNCTION("""COMPUTED_VALUE"""),"2")</f>
        <v>2</v>
      </c>
      <c r="V437" s="1" t="str">
        <f>IFERROR(__xludf.DUMMYFUNCTION("""COMPUTED_VALUE"""),"3")</f>
        <v>3</v>
      </c>
      <c r="W437" s="1" t="str">
        <f>IFERROR(__xludf.DUMMYFUNCTION("""COMPUTED_VALUE"""),"5")</f>
        <v>5</v>
      </c>
      <c r="Y437" s="1">
        <f t="shared" si="2"/>
        <v>1</v>
      </c>
      <c r="Z437" s="1">
        <f t="shared" ref="Z437:AC437" si="437">IF($Y437&lt;&gt;"",COUNTIF($D437:$H437, "=" &amp; T437),"")</f>
        <v>1</v>
      </c>
      <c r="AA437" s="1">
        <f t="shared" si="437"/>
        <v>1</v>
      </c>
      <c r="AB437" s="1">
        <f t="shared" si="437"/>
        <v>1</v>
      </c>
      <c r="AC437" s="1">
        <f t="shared" si="437"/>
        <v>1</v>
      </c>
      <c r="AE437" s="1">
        <f>IFERROR(__xludf.DUMMYFUNCTION("IFERROR(TRANSPOSE(SORT(TRANSPOSE(FILTER(Y437:AC437, Y437:AC437&lt;&gt;0)),1, FALSE)))"),1.0)</f>
        <v>1</v>
      </c>
      <c r="AF437" s="1">
        <f>IFERROR(__xludf.DUMMYFUNCTION("""COMPUTED_VALUE"""),1.0)</f>
        <v>1</v>
      </c>
      <c r="AG437" s="1">
        <f>IFERROR(__xludf.DUMMYFUNCTION("""COMPUTED_VALUE"""),1.0)</f>
        <v>1</v>
      </c>
      <c r="AH437" s="1">
        <f>IFERROR(__xludf.DUMMYFUNCTION("""COMPUTED_VALUE"""),1.0)</f>
        <v>1</v>
      </c>
      <c r="AI437" s="1">
        <f>IFERROR(__xludf.DUMMYFUNCTION("""COMPUTED_VALUE"""),1.0)</f>
        <v>1</v>
      </c>
      <c r="AK437" s="1">
        <v>436.0</v>
      </c>
      <c r="AL437" s="1">
        <v>2.0</v>
      </c>
      <c r="AM437" s="1">
        <v>1.0</v>
      </c>
      <c r="AN437" s="1">
        <v>1.0</v>
      </c>
      <c r="AO437" s="1">
        <v>1.0</v>
      </c>
      <c r="AP437" s="1"/>
      <c r="AQ437" s="1">
        <v>14.0</v>
      </c>
      <c r="AR437" s="1">
        <v>11.0</v>
      </c>
      <c r="AS437" s="1">
        <v>13.0</v>
      </c>
      <c r="AT437" s="1">
        <v>2.0</v>
      </c>
      <c r="AU437" s="1">
        <v>14.0</v>
      </c>
      <c r="AV437" s="1" t="s">
        <v>1311</v>
      </c>
      <c r="AW437" s="1">
        <v>627.0</v>
      </c>
      <c r="AY437" s="1">
        <v>273372.0</v>
      </c>
    </row>
    <row r="438" ht="15.75" customHeight="1">
      <c r="A438" s="2" t="s">
        <v>848</v>
      </c>
      <c r="B438" s="1" t="str">
        <f>IFERROR(__xludf.DUMMYFUNCTION("""COMPUTED_VALUE"""),"TJK9J")</f>
        <v>TJK9J</v>
      </c>
      <c r="C438" s="1">
        <f>IFERROR(__xludf.DUMMYFUNCTION("""COMPUTED_VALUE"""),35.0)</f>
        <v>35</v>
      </c>
      <c r="D438" s="1" t="s">
        <v>45</v>
      </c>
      <c r="E438" s="1" t="s">
        <v>22</v>
      </c>
      <c r="F438" s="1" t="s">
        <v>38</v>
      </c>
      <c r="G438" s="1" t="s">
        <v>23</v>
      </c>
      <c r="H438" s="1" t="s">
        <v>22</v>
      </c>
      <c r="M438" s="1">
        <v>10.0</v>
      </c>
      <c r="N438" s="1">
        <v>11.0</v>
      </c>
      <c r="O438" s="1">
        <v>13.0</v>
      </c>
      <c r="P438" s="1">
        <v>9.0</v>
      </c>
      <c r="Q438" s="1">
        <v>11.0</v>
      </c>
      <c r="S438" s="1" t="str">
        <f>IFERROR(__xludf.DUMMYFUNCTION("UNIQUE(D438:H438, TRUE)"),"T")</f>
        <v>T</v>
      </c>
      <c r="T438" s="1" t="str">
        <f>IFERROR(__xludf.DUMMYFUNCTION("""COMPUTED_VALUE"""),"J")</f>
        <v>J</v>
      </c>
      <c r="U438" s="1" t="str">
        <f>IFERROR(__xludf.DUMMYFUNCTION("""COMPUTED_VALUE"""),"K")</f>
        <v>K</v>
      </c>
      <c r="V438" s="1" t="str">
        <f>IFERROR(__xludf.DUMMYFUNCTION("""COMPUTED_VALUE"""),"9")</f>
        <v>9</v>
      </c>
      <c r="Y438" s="1">
        <f t="shared" si="2"/>
        <v>1</v>
      </c>
      <c r="Z438" s="1">
        <f t="shared" ref="Z438:AC438" si="438">IF($Y438&lt;&gt;"",COUNTIF($D438:$H438, "=" &amp; T438),"")</f>
        <v>2</v>
      </c>
      <c r="AA438" s="1">
        <f t="shared" si="438"/>
        <v>1</v>
      </c>
      <c r="AB438" s="1">
        <f t="shared" si="438"/>
        <v>1</v>
      </c>
      <c r="AC438" s="1">
        <f t="shared" si="438"/>
        <v>0</v>
      </c>
      <c r="AE438" s="1">
        <f>IFERROR(__xludf.DUMMYFUNCTION("IFERROR(TRANSPOSE(SORT(TRANSPOSE(FILTER(Y438:AC438, Y438:AC438&lt;&gt;0)),1, FALSE)))"),2.0)</f>
        <v>2</v>
      </c>
      <c r="AF438" s="1">
        <f>IFERROR(__xludf.DUMMYFUNCTION("""COMPUTED_VALUE"""),1.0)</f>
        <v>1</v>
      </c>
      <c r="AG438" s="1">
        <f>IFERROR(__xludf.DUMMYFUNCTION("""COMPUTED_VALUE"""),1.0)</f>
        <v>1</v>
      </c>
      <c r="AH438" s="1">
        <f>IFERROR(__xludf.DUMMYFUNCTION("""COMPUTED_VALUE"""),1.0)</f>
        <v>1</v>
      </c>
      <c r="AK438" s="1">
        <v>437.0</v>
      </c>
      <c r="AL438" s="1">
        <v>2.0</v>
      </c>
      <c r="AM438" s="1">
        <v>1.0</v>
      </c>
      <c r="AN438" s="1">
        <v>1.0</v>
      </c>
      <c r="AO438" s="1">
        <v>1.0</v>
      </c>
      <c r="AP438" s="1"/>
      <c r="AQ438" s="1">
        <v>14.0</v>
      </c>
      <c r="AR438" s="1">
        <v>13.0</v>
      </c>
      <c r="AS438" s="1">
        <v>9.0</v>
      </c>
      <c r="AT438" s="1">
        <v>9.0</v>
      </c>
      <c r="AU438" s="1">
        <v>3.0</v>
      </c>
      <c r="AV438" s="1" t="s">
        <v>662</v>
      </c>
      <c r="AW438" s="1">
        <v>794.0</v>
      </c>
      <c r="AY438" s="1">
        <v>346978.0</v>
      </c>
    </row>
    <row r="439" ht="15.75" customHeight="1">
      <c r="A439" s="2" t="s">
        <v>850</v>
      </c>
      <c r="B439" s="1" t="str">
        <f>IFERROR(__xludf.DUMMYFUNCTION("""COMPUTED_VALUE"""),"9666Q")</f>
        <v>9666Q</v>
      </c>
      <c r="C439" s="1">
        <f>IFERROR(__xludf.DUMMYFUNCTION("""COMPUTED_VALUE"""),499.0)</f>
        <v>499</v>
      </c>
      <c r="D439" s="1" t="s">
        <v>23</v>
      </c>
      <c r="E439" s="1" t="s">
        <v>40</v>
      </c>
      <c r="F439" s="1" t="s">
        <v>40</v>
      </c>
      <c r="G439" s="1" t="s">
        <v>40</v>
      </c>
      <c r="H439" s="1" t="s">
        <v>20</v>
      </c>
      <c r="M439" s="1">
        <v>9.0</v>
      </c>
      <c r="N439" s="1">
        <v>6.0</v>
      </c>
      <c r="O439" s="1">
        <v>6.0</v>
      </c>
      <c r="P439" s="1">
        <v>6.0</v>
      </c>
      <c r="Q439" s="1">
        <v>12.0</v>
      </c>
      <c r="S439" s="1" t="str">
        <f>IFERROR(__xludf.DUMMYFUNCTION("UNIQUE(D439:H439, TRUE)"),"9")</f>
        <v>9</v>
      </c>
      <c r="T439" s="1" t="str">
        <f>IFERROR(__xludf.DUMMYFUNCTION("""COMPUTED_VALUE"""),"6")</f>
        <v>6</v>
      </c>
      <c r="U439" s="1" t="str">
        <f>IFERROR(__xludf.DUMMYFUNCTION("""COMPUTED_VALUE"""),"Q")</f>
        <v>Q</v>
      </c>
      <c r="Y439" s="1">
        <f t="shared" si="2"/>
        <v>1</v>
      </c>
      <c r="Z439" s="1">
        <f t="shared" ref="Z439:AC439" si="439">IF($Y439&lt;&gt;"",COUNTIF($D439:$H439, "=" &amp; T439),"")</f>
        <v>3</v>
      </c>
      <c r="AA439" s="1">
        <f t="shared" si="439"/>
        <v>1</v>
      </c>
      <c r="AB439" s="1">
        <f t="shared" si="439"/>
        <v>0</v>
      </c>
      <c r="AC439" s="1">
        <f t="shared" si="439"/>
        <v>0</v>
      </c>
      <c r="AE439" s="1">
        <f>IFERROR(__xludf.DUMMYFUNCTION("IFERROR(TRANSPOSE(SORT(TRANSPOSE(FILTER(Y439:AC439, Y439:AC439&lt;&gt;0)),1, FALSE)))"),3.0)</f>
        <v>3</v>
      </c>
      <c r="AF439" s="1">
        <f>IFERROR(__xludf.DUMMYFUNCTION("""COMPUTED_VALUE"""),1.0)</f>
        <v>1</v>
      </c>
      <c r="AG439" s="1">
        <f>IFERROR(__xludf.DUMMYFUNCTION("""COMPUTED_VALUE"""),1.0)</f>
        <v>1</v>
      </c>
      <c r="AK439" s="1">
        <v>438.0</v>
      </c>
      <c r="AL439" s="1">
        <v>2.0</v>
      </c>
      <c r="AM439" s="1">
        <v>1.0</v>
      </c>
      <c r="AN439" s="1">
        <v>1.0</v>
      </c>
      <c r="AO439" s="1">
        <v>1.0</v>
      </c>
      <c r="AP439" s="1"/>
      <c r="AQ439" s="1">
        <v>14.0</v>
      </c>
      <c r="AR439" s="1">
        <v>13.0</v>
      </c>
      <c r="AS439" s="1">
        <v>11.0</v>
      </c>
      <c r="AT439" s="1">
        <v>9.0</v>
      </c>
      <c r="AU439" s="1">
        <v>13.0</v>
      </c>
      <c r="AV439" s="1" t="s">
        <v>1327</v>
      </c>
      <c r="AW439" s="1">
        <v>264.0</v>
      </c>
      <c r="AY439" s="1">
        <v>115632.0</v>
      </c>
    </row>
    <row r="440" ht="15.75" customHeight="1">
      <c r="A440" s="2" t="s">
        <v>852</v>
      </c>
      <c r="B440" s="1" t="str">
        <f>IFERROR(__xludf.DUMMYFUNCTION("""COMPUTED_VALUE"""),"66A76")</f>
        <v>66A76</v>
      </c>
      <c r="C440" s="1">
        <f>IFERROR(__xludf.DUMMYFUNCTION("""COMPUTED_VALUE"""),999.0)</f>
        <v>999</v>
      </c>
      <c r="D440" s="1" t="s">
        <v>40</v>
      </c>
      <c r="E440" s="1" t="s">
        <v>40</v>
      </c>
      <c r="F440" s="1" t="s">
        <v>39</v>
      </c>
      <c r="G440" s="1" t="s">
        <v>28</v>
      </c>
      <c r="H440" s="1" t="s">
        <v>40</v>
      </c>
      <c r="M440" s="1">
        <v>6.0</v>
      </c>
      <c r="N440" s="1">
        <v>6.0</v>
      </c>
      <c r="O440" s="1">
        <v>14.0</v>
      </c>
      <c r="P440" s="1">
        <v>7.0</v>
      </c>
      <c r="Q440" s="1">
        <v>6.0</v>
      </c>
      <c r="S440" s="1" t="str">
        <f>IFERROR(__xludf.DUMMYFUNCTION("UNIQUE(D440:H440, TRUE)"),"6")</f>
        <v>6</v>
      </c>
      <c r="T440" s="1" t="str">
        <f>IFERROR(__xludf.DUMMYFUNCTION("""COMPUTED_VALUE"""),"A")</f>
        <v>A</v>
      </c>
      <c r="U440" s="1" t="str">
        <f>IFERROR(__xludf.DUMMYFUNCTION("""COMPUTED_VALUE"""),"7")</f>
        <v>7</v>
      </c>
      <c r="Y440" s="1">
        <f t="shared" si="2"/>
        <v>3</v>
      </c>
      <c r="Z440" s="1">
        <f t="shared" ref="Z440:AC440" si="440">IF($Y440&lt;&gt;"",COUNTIF($D440:$H440, "=" &amp; T440),"")</f>
        <v>1</v>
      </c>
      <c r="AA440" s="1">
        <f t="shared" si="440"/>
        <v>1</v>
      </c>
      <c r="AB440" s="1">
        <f t="shared" si="440"/>
        <v>0</v>
      </c>
      <c r="AC440" s="1">
        <f t="shared" si="440"/>
        <v>0</v>
      </c>
      <c r="AE440" s="1">
        <f>IFERROR(__xludf.DUMMYFUNCTION("IFERROR(TRANSPOSE(SORT(TRANSPOSE(FILTER(Y440:AC440, Y440:AC440&lt;&gt;0)),1, FALSE)))"),3.0)</f>
        <v>3</v>
      </c>
      <c r="AF440" s="1">
        <f>IFERROR(__xludf.DUMMYFUNCTION("""COMPUTED_VALUE"""),1.0)</f>
        <v>1</v>
      </c>
      <c r="AG440" s="1">
        <f>IFERROR(__xludf.DUMMYFUNCTION("""COMPUTED_VALUE"""),1.0)</f>
        <v>1</v>
      </c>
      <c r="AK440" s="1">
        <v>439.0</v>
      </c>
      <c r="AL440" s="1">
        <v>2.0</v>
      </c>
      <c r="AM440" s="1">
        <v>1.0</v>
      </c>
      <c r="AN440" s="1">
        <v>1.0</v>
      </c>
      <c r="AO440" s="1">
        <v>1.0</v>
      </c>
      <c r="AP440" s="1"/>
      <c r="AQ440" s="1">
        <v>14.0</v>
      </c>
      <c r="AR440" s="1">
        <v>14.0</v>
      </c>
      <c r="AS440" s="1">
        <v>4.0</v>
      </c>
      <c r="AT440" s="1">
        <v>3.0</v>
      </c>
      <c r="AU440" s="1">
        <v>6.0</v>
      </c>
      <c r="AV440" s="1" t="s">
        <v>666</v>
      </c>
      <c r="AW440" s="1">
        <v>353.0</v>
      </c>
      <c r="AY440" s="1">
        <v>154967.0</v>
      </c>
    </row>
    <row r="441" ht="15.75" customHeight="1">
      <c r="A441" s="2" t="s">
        <v>854</v>
      </c>
      <c r="B441" s="1" t="str">
        <f>IFERROR(__xludf.DUMMYFUNCTION("""COMPUTED_VALUE"""),"86K94")</f>
        <v>86K94</v>
      </c>
      <c r="C441" s="1">
        <f>IFERROR(__xludf.DUMMYFUNCTION("""COMPUTED_VALUE"""),947.0)</f>
        <v>947</v>
      </c>
      <c r="D441" s="1" t="s">
        <v>30</v>
      </c>
      <c r="E441" s="1" t="s">
        <v>40</v>
      </c>
      <c r="F441" s="1" t="s">
        <v>38</v>
      </c>
      <c r="G441" s="1" t="s">
        <v>23</v>
      </c>
      <c r="H441" s="1" t="s">
        <v>21</v>
      </c>
      <c r="M441" s="1">
        <v>8.0</v>
      </c>
      <c r="N441" s="1">
        <v>6.0</v>
      </c>
      <c r="O441" s="1">
        <v>13.0</v>
      </c>
      <c r="P441" s="1">
        <v>9.0</v>
      </c>
      <c r="Q441" s="1">
        <v>4.0</v>
      </c>
      <c r="S441" s="1" t="str">
        <f>IFERROR(__xludf.DUMMYFUNCTION("UNIQUE(D441:H441, TRUE)"),"8")</f>
        <v>8</v>
      </c>
      <c r="T441" s="1" t="str">
        <f>IFERROR(__xludf.DUMMYFUNCTION("""COMPUTED_VALUE"""),"6")</f>
        <v>6</v>
      </c>
      <c r="U441" s="1" t="str">
        <f>IFERROR(__xludf.DUMMYFUNCTION("""COMPUTED_VALUE"""),"K")</f>
        <v>K</v>
      </c>
      <c r="V441" s="1" t="str">
        <f>IFERROR(__xludf.DUMMYFUNCTION("""COMPUTED_VALUE"""),"9")</f>
        <v>9</v>
      </c>
      <c r="W441" s="1" t="str">
        <f>IFERROR(__xludf.DUMMYFUNCTION("""COMPUTED_VALUE"""),"4")</f>
        <v>4</v>
      </c>
      <c r="Y441" s="1">
        <f t="shared" si="2"/>
        <v>1</v>
      </c>
      <c r="Z441" s="1">
        <f t="shared" ref="Z441:AC441" si="441">IF($Y441&lt;&gt;"",COUNTIF($D441:$H441, "=" &amp; T441),"")</f>
        <v>1</v>
      </c>
      <c r="AA441" s="1">
        <f t="shared" si="441"/>
        <v>1</v>
      </c>
      <c r="AB441" s="1">
        <f t="shared" si="441"/>
        <v>1</v>
      </c>
      <c r="AC441" s="1">
        <f t="shared" si="441"/>
        <v>1</v>
      </c>
      <c r="AE441" s="1">
        <f>IFERROR(__xludf.DUMMYFUNCTION("IFERROR(TRANSPOSE(SORT(TRANSPOSE(FILTER(Y441:AC441, Y441:AC441&lt;&gt;0)),1, FALSE)))"),1.0)</f>
        <v>1</v>
      </c>
      <c r="AF441" s="1">
        <f>IFERROR(__xludf.DUMMYFUNCTION("""COMPUTED_VALUE"""),1.0)</f>
        <v>1</v>
      </c>
      <c r="AG441" s="1">
        <f>IFERROR(__xludf.DUMMYFUNCTION("""COMPUTED_VALUE"""),1.0)</f>
        <v>1</v>
      </c>
      <c r="AH441" s="1">
        <f>IFERROR(__xludf.DUMMYFUNCTION("""COMPUTED_VALUE"""),1.0)</f>
        <v>1</v>
      </c>
      <c r="AI441" s="1">
        <f>IFERROR(__xludf.DUMMYFUNCTION("""COMPUTED_VALUE"""),1.0)</f>
        <v>1</v>
      </c>
      <c r="AK441" s="1">
        <v>440.0</v>
      </c>
      <c r="AL441" s="1">
        <v>2.0</v>
      </c>
      <c r="AM441" s="1">
        <v>2.0</v>
      </c>
      <c r="AN441" s="1">
        <v>1.0</v>
      </c>
      <c r="AO441" s="1"/>
      <c r="AP441" s="1"/>
      <c r="AQ441" s="1">
        <v>2.0</v>
      </c>
      <c r="AR441" s="1">
        <v>2.0</v>
      </c>
      <c r="AS441" s="1">
        <v>7.0</v>
      </c>
      <c r="AT441" s="1">
        <v>3.0</v>
      </c>
      <c r="AU441" s="1">
        <v>3.0</v>
      </c>
      <c r="AV441" s="1">
        <v>22733.0</v>
      </c>
      <c r="AW441" s="1">
        <v>713.0</v>
      </c>
      <c r="AY441" s="1">
        <v>313720.0</v>
      </c>
    </row>
    <row r="442" ht="15.75" customHeight="1">
      <c r="A442" s="2" t="s">
        <v>856</v>
      </c>
      <c r="B442" s="1" t="str">
        <f>IFERROR(__xludf.DUMMYFUNCTION("""COMPUTED_VALUE"""),"495AT")</f>
        <v>495AT</v>
      </c>
      <c r="C442" s="1">
        <f>IFERROR(__xludf.DUMMYFUNCTION("""COMPUTED_VALUE"""),632.0)</f>
        <v>632</v>
      </c>
      <c r="D442" s="1" t="s">
        <v>21</v>
      </c>
      <c r="E442" s="1" t="s">
        <v>23</v>
      </c>
      <c r="F442" s="1" t="s">
        <v>29</v>
      </c>
      <c r="G442" s="1" t="s">
        <v>39</v>
      </c>
      <c r="H442" s="1" t="s">
        <v>45</v>
      </c>
      <c r="M442" s="1">
        <v>4.0</v>
      </c>
      <c r="N442" s="1">
        <v>9.0</v>
      </c>
      <c r="O442" s="1">
        <v>5.0</v>
      </c>
      <c r="P442" s="1">
        <v>14.0</v>
      </c>
      <c r="Q442" s="1">
        <v>10.0</v>
      </c>
      <c r="S442" s="1" t="str">
        <f>IFERROR(__xludf.DUMMYFUNCTION("UNIQUE(D442:H442, TRUE)"),"4")</f>
        <v>4</v>
      </c>
      <c r="T442" s="1" t="str">
        <f>IFERROR(__xludf.DUMMYFUNCTION("""COMPUTED_VALUE"""),"9")</f>
        <v>9</v>
      </c>
      <c r="U442" s="1" t="str">
        <f>IFERROR(__xludf.DUMMYFUNCTION("""COMPUTED_VALUE"""),"5")</f>
        <v>5</v>
      </c>
      <c r="V442" s="1" t="str">
        <f>IFERROR(__xludf.DUMMYFUNCTION("""COMPUTED_VALUE"""),"A")</f>
        <v>A</v>
      </c>
      <c r="W442" s="1" t="str">
        <f>IFERROR(__xludf.DUMMYFUNCTION("""COMPUTED_VALUE"""),"T")</f>
        <v>T</v>
      </c>
      <c r="Y442" s="1">
        <f t="shared" si="2"/>
        <v>1</v>
      </c>
      <c r="Z442" s="1">
        <f t="shared" ref="Z442:AC442" si="442">IF($Y442&lt;&gt;"",COUNTIF($D442:$H442, "=" &amp; T442),"")</f>
        <v>1</v>
      </c>
      <c r="AA442" s="1">
        <f t="shared" si="442"/>
        <v>1</v>
      </c>
      <c r="AB442" s="1">
        <f t="shared" si="442"/>
        <v>1</v>
      </c>
      <c r="AC442" s="1">
        <f t="shared" si="442"/>
        <v>1</v>
      </c>
      <c r="AE442" s="1">
        <f>IFERROR(__xludf.DUMMYFUNCTION("IFERROR(TRANSPOSE(SORT(TRANSPOSE(FILTER(Y442:AC442, Y442:AC442&lt;&gt;0)),1, FALSE)))"),1.0)</f>
        <v>1</v>
      </c>
      <c r="AF442" s="1">
        <f>IFERROR(__xludf.DUMMYFUNCTION("""COMPUTED_VALUE"""),1.0)</f>
        <v>1</v>
      </c>
      <c r="AG442" s="1">
        <f>IFERROR(__xludf.DUMMYFUNCTION("""COMPUTED_VALUE"""),1.0)</f>
        <v>1</v>
      </c>
      <c r="AH442" s="1">
        <f>IFERROR(__xludf.DUMMYFUNCTION("""COMPUTED_VALUE"""),1.0)</f>
        <v>1</v>
      </c>
      <c r="AI442" s="1">
        <f>IFERROR(__xludf.DUMMYFUNCTION("""COMPUTED_VALUE"""),1.0)</f>
        <v>1</v>
      </c>
      <c r="AK442" s="1">
        <v>441.0</v>
      </c>
      <c r="AL442" s="1">
        <v>2.0</v>
      </c>
      <c r="AM442" s="1">
        <v>2.0</v>
      </c>
      <c r="AN442" s="1">
        <v>1.0</v>
      </c>
      <c r="AO442" s="1"/>
      <c r="AP442" s="1"/>
      <c r="AQ442" s="1">
        <v>2.0</v>
      </c>
      <c r="AR442" s="1">
        <v>2.0</v>
      </c>
      <c r="AS442" s="1">
        <v>14.0</v>
      </c>
      <c r="AT442" s="1">
        <v>3.0</v>
      </c>
      <c r="AU442" s="1">
        <v>14.0</v>
      </c>
      <c r="AV442" s="1" t="s">
        <v>669</v>
      </c>
      <c r="AW442" s="1">
        <v>845.0</v>
      </c>
      <c r="AY442" s="1">
        <v>372645.0</v>
      </c>
    </row>
    <row r="443" ht="15.75" customHeight="1">
      <c r="A443" s="2" t="s">
        <v>858</v>
      </c>
      <c r="B443" s="1" t="str">
        <f>IFERROR(__xludf.DUMMYFUNCTION("""COMPUTED_VALUE"""),"TK385")</f>
        <v>TK385</v>
      </c>
      <c r="C443" s="1">
        <f>IFERROR(__xludf.DUMMYFUNCTION("""COMPUTED_VALUE"""),403.0)</f>
        <v>403</v>
      </c>
      <c r="D443" s="1" t="s">
        <v>45</v>
      </c>
      <c r="E443" s="1" t="s">
        <v>38</v>
      </c>
      <c r="F443" s="1" t="s">
        <v>31</v>
      </c>
      <c r="G443" s="1" t="s">
        <v>30</v>
      </c>
      <c r="H443" s="1" t="s">
        <v>29</v>
      </c>
      <c r="M443" s="1">
        <v>10.0</v>
      </c>
      <c r="N443" s="1">
        <v>13.0</v>
      </c>
      <c r="O443" s="1">
        <v>3.0</v>
      </c>
      <c r="P443" s="1">
        <v>8.0</v>
      </c>
      <c r="Q443" s="1">
        <v>5.0</v>
      </c>
      <c r="S443" s="1" t="str">
        <f>IFERROR(__xludf.DUMMYFUNCTION("UNIQUE(D443:H443, TRUE)"),"T")</f>
        <v>T</v>
      </c>
      <c r="T443" s="1" t="str">
        <f>IFERROR(__xludf.DUMMYFUNCTION("""COMPUTED_VALUE"""),"K")</f>
        <v>K</v>
      </c>
      <c r="U443" s="1" t="str">
        <f>IFERROR(__xludf.DUMMYFUNCTION("""COMPUTED_VALUE"""),"3")</f>
        <v>3</v>
      </c>
      <c r="V443" s="1" t="str">
        <f>IFERROR(__xludf.DUMMYFUNCTION("""COMPUTED_VALUE"""),"8")</f>
        <v>8</v>
      </c>
      <c r="W443" s="1" t="str">
        <f>IFERROR(__xludf.DUMMYFUNCTION("""COMPUTED_VALUE"""),"5")</f>
        <v>5</v>
      </c>
      <c r="Y443" s="1">
        <f t="shared" si="2"/>
        <v>1</v>
      </c>
      <c r="Z443" s="1">
        <f t="shared" ref="Z443:AC443" si="443">IF($Y443&lt;&gt;"",COUNTIF($D443:$H443, "=" &amp; T443),"")</f>
        <v>1</v>
      </c>
      <c r="AA443" s="1">
        <f t="shared" si="443"/>
        <v>1</v>
      </c>
      <c r="AB443" s="1">
        <f t="shared" si="443"/>
        <v>1</v>
      </c>
      <c r="AC443" s="1">
        <f t="shared" si="443"/>
        <v>1</v>
      </c>
      <c r="AE443" s="1">
        <f>IFERROR(__xludf.DUMMYFUNCTION("IFERROR(TRANSPOSE(SORT(TRANSPOSE(FILTER(Y443:AC443, Y443:AC443&lt;&gt;0)),1, FALSE)))"),1.0)</f>
        <v>1</v>
      </c>
      <c r="AF443" s="1">
        <f>IFERROR(__xludf.DUMMYFUNCTION("""COMPUTED_VALUE"""),1.0)</f>
        <v>1</v>
      </c>
      <c r="AG443" s="1">
        <f>IFERROR(__xludf.DUMMYFUNCTION("""COMPUTED_VALUE"""),1.0)</f>
        <v>1</v>
      </c>
      <c r="AH443" s="1">
        <f>IFERROR(__xludf.DUMMYFUNCTION("""COMPUTED_VALUE"""),1.0)</f>
        <v>1</v>
      </c>
      <c r="AI443" s="1">
        <f>IFERROR(__xludf.DUMMYFUNCTION("""COMPUTED_VALUE"""),1.0)</f>
        <v>1</v>
      </c>
      <c r="AK443" s="1">
        <v>442.0</v>
      </c>
      <c r="AL443" s="1">
        <v>2.0</v>
      </c>
      <c r="AM443" s="1">
        <v>2.0</v>
      </c>
      <c r="AN443" s="1">
        <v>1.0</v>
      </c>
      <c r="AO443" s="1"/>
      <c r="AP443" s="1"/>
      <c r="AQ443" s="1">
        <v>2.0</v>
      </c>
      <c r="AR443" s="1">
        <v>3.0</v>
      </c>
      <c r="AS443" s="1">
        <v>3.0</v>
      </c>
      <c r="AT443" s="1">
        <v>2.0</v>
      </c>
      <c r="AU443" s="1">
        <v>10.0</v>
      </c>
      <c r="AV443" s="1" t="s">
        <v>671</v>
      </c>
      <c r="AW443" s="1">
        <v>752.0</v>
      </c>
      <c r="AY443" s="1">
        <v>332384.0</v>
      </c>
    </row>
    <row r="444" ht="15.75" customHeight="1">
      <c r="A444" s="2" t="s">
        <v>860</v>
      </c>
      <c r="B444" s="1" t="str">
        <f>IFERROR(__xludf.DUMMYFUNCTION("""COMPUTED_VALUE"""),"993KK")</f>
        <v>993KK</v>
      </c>
      <c r="C444" s="1">
        <f>IFERROR(__xludf.DUMMYFUNCTION("""COMPUTED_VALUE"""),530.0)</f>
        <v>530</v>
      </c>
      <c r="D444" s="1" t="s">
        <v>23</v>
      </c>
      <c r="E444" s="1" t="s">
        <v>23</v>
      </c>
      <c r="F444" s="1" t="s">
        <v>31</v>
      </c>
      <c r="G444" s="1" t="s">
        <v>38</v>
      </c>
      <c r="H444" s="1" t="s">
        <v>38</v>
      </c>
      <c r="M444" s="1">
        <v>9.0</v>
      </c>
      <c r="N444" s="1">
        <v>9.0</v>
      </c>
      <c r="O444" s="1">
        <v>3.0</v>
      </c>
      <c r="P444" s="1">
        <v>13.0</v>
      </c>
      <c r="Q444" s="1">
        <v>13.0</v>
      </c>
      <c r="S444" s="1" t="str">
        <f>IFERROR(__xludf.DUMMYFUNCTION("UNIQUE(D444:H444, TRUE)"),"9")</f>
        <v>9</v>
      </c>
      <c r="T444" s="1" t="str">
        <f>IFERROR(__xludf.DUMMYFUNCTION("""COMPUTED_VALUE"""),"3")</f>
        <v>3</v>
      </c>
      <c r="U444" s="1" t="str">
        <f>IFERROR(__xludf.DUMMYFUNCTION("""COMPUTED_VALUE"""),"K")</f>
        <v>K</v>
      </c>
      <c r="Y444" s="1">
        <f t="shared" si="2"/>
        <v>2</v>
      </c>
      <c r="Z444" s="1">
        <f t="shared" ref="Z444:AC444" si="444">IF($Y444&lt;&gt;"",COUNTIF($D444:$H444, "=" &amp; T444),"")</f>
        <v>1</v>
      </c>
      <c r="AA444" s="1">
        <f t="shared" si="444"/>
        <v>2</v>
      </c>
      <c r="AB444" s="1">
        <f t="shared" si="444"/>
        <v>0</v>
      </c>
      <c r="AC444" s="1">
        <f t="shared" si="444"/>
        <v>0</v>
      </c>
      <c r="AE444" s="1">
        <f>IFERROR(__xludf.DUMMYFUNCTION("IFERROR(TRANSPOSE(SORT(TRANSPOSE(FILTER(Y444:AC444, Y444:AC444&lt;&gt;0)),1, FALSE)))"),2.0)</f>
        <v>2</v>
      </c>
      <c r="AF444" s="1">
        <f>IFERROR(__xludf.DUMMYFUNCTION("""COMPUTED_VALUE"""),2.0)</f>
        <v>2</v>
      </c>
      <c r="AG444" s="1">
        <f>IFERROR(__xludf.DUMMYFUNCTION("""COMPUTED_VALUE"""),1.0)</f>
        <v>1</v>
      </c>
      <c r="AK444" s="1">
        <v>443.0</v>
      </c>
      <c r="AL444" s="1">
        <v>2.0</v>
      </c>
      <c r="AM444" s="1">
        <v>2.0</v>
      </c>
      <c r="AN444" s="1">
        <v>1.0</v>
      </c>
      <c r="AO444" s="1"/>
      <c r="AP444" s="1"/>
      <c r="AQ444" s="1">
        <v>2.0</v>
      </c>
      <c r="AR444" s="1">
        <v>4.0</v>
      </c>
      <c r="AS444" s="1">
        <v>4.0</v>
      </c>
      <c r="AT444" s="1">
        <v>2.0</v>
      </c>
      <c r="AU444" s="1">
        <v>3.0</v>
      </c>
      <c r="AV444" s="1">
        <v>24423.0</v>
      </c>
      <c r="AW444" s="1">
        <v>915.0</v>
      </c>
      <c r="AY444" s="1">
        <v>405345.0</v>
      </c>
    </row>
    <row r="445" ht="15.75" customHeight="1">
      <c r="A445" s="2" t="s">
        <v>862</v>
      </c>
      <c r="B445" s="1">
        <f>IFERROR(__xludf.DUMMYFUNCTION("""COMPUTED_VALUE"""),38366.0)</f>
        <v>38366</v>
      </c>
      <c r="C445" s="1">
        <f>IFERROR(__xludf.DUMMYFUNCTION("""COMPUTED_VALUE"""),625.0)</f>
        <v>625</v>
      </c>
      <c r="D445" s="1" t="s">
        <v>31</v>
      </c>
      <c r="E445" s="1" t="s">
        <v>30</v>
      </c>
      <c r="F445" s="1" t="s">
        <v>31</v>
      </c>
      <c r="G445" s="1" t="s">
        <v>40</v>
      </c>
      <c r="H445" s="1" t="s">
        <v>40</v>
      </c>
      <c r="M445" s="1">
        <v>3.0</v>
      </c>
      <c r="N445" s="1">
        <v>8.0</v>
      </c>
      <c r="O445" s="1">
        <v>3.0</v>
      </c>
      <c r="P445" s="1">
        <v>6.0</v>
      </c>
      <c r="Q445" s="1">
        <v>6.0</v>
      </c>
      <c r="S445" s="1" t="str">
        <f>IFERROR(__xludf.DUMMYFUNCTION("UNIQUE(D445:H445, TRUE)"),"3")</f>
        <v>3</v>
      </c>
      <c r="T445" s="1" t="str">
        <f>IFERROR(__xludf.DUMMYFUNCTION("""COMPUTED_VALUE"""),"8")</f>
        <v>8</v>
      </c>
      <c r="U445" s="1" t="str">
        <f>IFERROR(__xludf.DUMMYFUNCTION("""COMPUTED_VALUE"""),"6")</f>
        <v>6</v>
      </c>
      <c r="Y445" s="1">
        <f t="shared" si="2"/>
        <v>2</v>
      </c>
      <c r="Z445" s="1">
        <f t="shared" ref="Z445:AC445" si="445">IF($Y445&lt;&gt;"",COUNTIF($D445:$H445, "=" &amp; T445),"")</f>
        <v>1</v>
      </c>
      <c r="AA445" s="1">
        <f t="shared" si="445"/>
        <v>2</v>
      </c>
      <c r="AB445" s="1">
        <f t="shared" si="445"/>
        <v>0</v>
      </c>
      <c r="AC445" s="1">
        <f t="shared" si="445"/>
        <v>0</v>
      </c>
      <c r="AE445" s="1">
        <f>IFERROR(__xludf.DUMMYFUNCTION("IFERROR(TRANSPOSE(SORT(TRANSPOSE(FILTER(Y445:AC445, Y445:AC445&lt;&gt;0)),1, FALSE)))"),2.0)</f>
        <v>2</v>
      </c>
      <c r="AF445" s="1">
        <f>IFERROR(__xludf.DUMMYFUNCTION("""COMPUTED_VALUE"""),2.0)</f>
        <v>2</v>
      </c>
      <c r="AG445" s="1">
        <f>IFERROR(__xludf.DUMMYFUNCTION("""COMPUTED_VALUE"""),1.0)</f>
        <v>1</v>
      </c>
      <c r="AK445" s="1">
        <v>444.0</v>
      </c>
      <c r="AL445" s="1">
        <v>2.0</v>
      </c>
      <c r="AM445" s="1">
        <v>2.0</v>
      </c>
      <c r="AN445" s="1">
        <v>1.0</v>
      </c>
      <c r="AO445" s="1"/>
      <c r="AP445" s="1"/>
      <c r="AQ445" s="1">
        <v>2.0</v>
      </c>
      <c r="AR445" s="1">
        <v>4.0</v>
      </c>
      <c r="AS445" s="1">
        <v>6.0</v>
      </c>
      <c r="AT445" s="1">
        <v>6.0</v>
      </c>
      <c r="AU445" s="1">
        <v>2.0</v>
      </c>
      <c r="AV445" s="1">
        <v>24662.0</v>
      </c>
      <c r="AW445" s="1">
        <v>251.0</v>
      </c>
      <c r="AY445" s="1">
        <v>111444.0</v>
      </c>
    </row>
    <row r="446" ht="15.75" customHeight="1">
      <c r="A446" s="2" t="s">
        <v>864</v>
      </c>
      <c r="B446" s="1" t="str">
        <f>IFERROR(__xludf.DUMMYFUNCTION("""COMPUTED_VALUE"""),"4J744")</f>
        <v>4J744</v>
      </c>
      <c r="C446" s="1">
        <f>IFERROR(__xludf.DUMMYFUNCTION("""COMPUTED_VALUE"""),881.0)</f>
        <v>881</v>
      </c>
      <c r="D446" s="1" t="s">
        <v>21</v>
      </c>
      <c r="E446" s="1" t="s">
        <v>22</v>
      </c>
      <c r="F446" s="1" t="s">
        <v>28</v>
      </c>
      <c r="G446" s="1" t="s">
        <v>21</v>
      </c>
      <c r="H446" s="1" t="s">
        <v>21</v>
      </c>
      <c r="M446" s="1">
        <v>4.0</v>
      </c>
      <c r="N446" s="1">
        <v>11.0</v>
      </c>
      <c r="O446" s="1">
        <v>7.0</v>
      </c>
      <c r="P446" s="1">
        <v>4.0</v>
      </c>
      <c r="Q446" s="1">
        <v>4.0</v>
      </c>
      <c r="S446" s="1" t="str">
        <f>IFERROR(__xludf.DUMMYFUNCTION("UNIQUE(D446:H446, TRUE)"),"4")</f>
        <v>4</v>
      </c>
      <c r="T446" s="1" t="str">
        <f>IFERROR(__xludf.DUMMYFUNCTION("""COMPUTED_VALUE"""),"J")</f>
        <v>J</v>
      </c>
      <c r="U446" s="1" t="str">
        <f>IFERROR(__xludf.DUMMYFUNCTION("""COMPUTED_VALUE"""),"7")</f>
        <v>7</v>
      </c>
      <c r="Y446" s="1">
        <f t="shared" si="2"/>
        <v>3</v>
      </c>
      <c r="Z446" s="1">
        <f t="shared" ref="Z446:AC446" si="446">IF($Y446&lt;&gt;"",COUNTIF($D446:$H446, "=" &amp; T446),"")</f>
        <v>1</v>
      </c>
      <c r="AA446" s="1">
        <f t="shared" si="446"/>
        <v>1</v>
      </c>
      <c r="AB446" s="1">
        <f t="shared" si="446"/>
        <v>0</v>
      </c>
      <c r="AC446" s="1">
        <f t="shared" si="446"/>
        <v>0</v>
      </c>
      <c r="AE446" s="1">
        <f>IFERROR(__xludf.DUMMYFUNCTION("IFERROR(TRANSPOSE(SORT(TRANSPOSE(FILTER(Y446:AC446, Y446:AC446&lt;&gt;0)),1, FALSE)))"),3.0)</f>
        <v>3</v>
      </c>
      <c r="AF446" s="1">
        <f>IFERROR(__xludf.DUMMYFUNCTION("""COMPUTED_VALUE"""),1.0)</f>
        <v>1</v>
      </c>
      <c r="AG446" s="1">
        <f>IFERROR(__xludf.DUMMYFUNCTION("""COMPUTED_VALUE"""),1.0)</f>
        <v>1</v>
      </c>
      <c r="AK446" s="1">
        <v>445.0</v>
      </c>
      <c r="AL446" s="1">
        <v>2.0</v>
      </c>
      <c r="AM446" s="1">
        <v>2.0</v>
      </c>
      <c r="AN446" s="1">
        <v>1.0</v>
      </c>
      <c r="AO446" s="1"/>
      <c r="AP446" s="1"/>
      <c r="AQ446" s="1">
        <v>2.0</v>
      </c>
      <c r="AR446" s="1">
        <v>5.0</v>
      </c>
      <c r="AS446" s="1">
        <v>5.0</v>
      </c>
      <c r="AT446" s="1">
        <v>14.0</v>
      </c>
      <c r="AU446" s="1">
        <v>2.0</v>
      </c>
      <c r="AV446" s="1" t="s">
        <v>675</v>
      </c>
      <c r="AW446" s="1">
        <v>51.0</v>
      </c>
      <c r="AY446" s="1">
        <v>22695.0</v>
      </c>
    </row>
    <row r="447" ht="15.75" customHeight="1">
      <c r="A447" s="2" t="s">
        <v>866</v>
      </c>
      <c r="B447" s="1" t="str">
        <f>IFERROR(__xludf.DUMMYFUNCTION("""COMPUTED_VALUE"""),"AA777")</f>
        <v>AA777</v>
      </c>
      <c r="C447" s="1">
        <f>IFERROR(__xludf.DUMMYFUNCTION("""COMPUTED_VALUE"""),694.0)</f>
        <v>694</v>
      </c>
      <c r="D447" s="1" t="s">
        <v>39</v>
      </c>
      <c r="E447" s="1" t="s">
        <v>39</v>
      </c>
      <c r="F447" s="1" t="s">
        <v>28</v>
      </c>
      <c r="G447" s="1" t="s">
        <v>28</v>
      </c>
      <c r="H447" s="1" t="s">
        <v>28</v>
      </c>
      <c r="M447" s="1">
        <v>14.0</v>
      </c>
      <c r="N447" s="1">
        <v>14.0</v>
      </c>
      <c r="O447" s="1">
        <v>7.0</v>
      </c>
      <c r="P447" s="1">
        <v>7.0</v>
      </c>
      <c r="Q447" s="1">
        <v>7.0</v>
      </c>
      <c r="S447" s="1" t="str">
        <f>IFERROR(__xludf.DUMMYFUNCTION("UNIQUE(D447:H447, TRUE)"),"A")</f>
        <v>A</v>
      </c>
      <c r="T447" s="1" t="str">
        <f>IFERROR(__xludf.DUMMYFUNCTION("""COMPUTED_VALUE"""),"7")</f>
        <v>7</v>
      </c>
      <c r="Y447" s="1">
        <f t="shared" si="2"/>
        <v>2</v>
      </c>
      <c r="Z447" s="1">
        <f t="shared" ref="Z447:AC447" si="447">IF($Y447&lt;&gt;"",COUNTIF($D447:$H447, "=" &amp; T447),"")</f>
        <v>3</v>
      </c>
      <c r="AA447" s="1">
        <f t="shared" si="447"/>
        <v>0</v>
      </c>
      <c r="AB447" s="1">
        <f t="shared" si="447"/>
        <v>0</v>
      </c>
      <c r="AC447" s="1">
        <f t="shared" si="447"/>
        <v>0</v>
      </c>
      <c r="AE447" s="1">
        <f>IFERROR(__xludf.DUMMYFUNCTION("IFERROR(TRANSPOSE(SORT(TRANSPOSE(FILTER(Y447:AC447, Y447:AC447&lt;&gt;0)),1, FALSE)))"),3.0)</f>
        <v>3</v>
      </c>
      <c r="AF447" s="1">
        <f>IFERROR(__xludf.DUMMYFUNCTION("""COMPUTED_VALUE"""),2.0)</f>
        <v>2</v>
      </c>
      <c r="AK447" s="1">
        <v>446.0</v>
      </c>
      <c r="AL447" s="1">
        <v>2.0</v>
      </c>
      <c r="AM447" s="1">
        <v>2.0</v>
      </c>
      <c r="AN447" s="1">
        <v>1.0</v>
      </c>
      <c r="AO447" s="1"/>
      <c r="AP447" s="1"/>
      <c r="AQ447" s="1">
        <v>2.0</v>
      </c>
      <c r="AR447" s="1">
        <v>6.0</v>
      </c>
      <c r="AS447" s="1">
        <v>2.0</v>
      </c>
      <c r="AT447" s="1">
        <v>6.0</v>
      </c>
      <c r="AU447" s="1">
        <v>11.0</v>
      </c>
      <c r="AV447" s="1" t="s">
        <v>1346</v>
      </c>
      <c r="AW447" s="1">
        <v>346.0</v>
      </c>
      <c r="AY447" s="1">
        <v>154316.0</v>
      </c>
    </row>
    <row r="448" ht="15.75" customHeight="1">
      <c r="A448" s="2" t="s">
        <v>868</v>
      </c>
      <c r="B448" s="1">
        <f>IFERROR(__xludf.DUMMYFUNCTION("""COMPUTED_VALUE"""),84994.0)</f>
        <v>84994</v>
      </c>
      <c r="C448" s="1">
        <f>IFERROR(__xludf.DUMMYFUNCTION("""COMPUTED_VALUE"""),248.0)</f>
        <v>248</v>
      </c>
      <c r="D448" s="1" t="s">
        <v>30</v>
      </c>
      <c r="E448" s="1" t="s">
        <v>21</v>
      </c>
      <c r="F448" s="1" t="s">
        <v>23</v>
      </c>
      <c r="G448" s="1" t="s">
        <v>23</v>
      </c>
      <c r="H448" s="1" t="s">
        <v>21</v>
      </c>
      <c r="M448" s="1">
        <v>8.0</v>
      </c>
      <c r="N448" s="1">
        <v>4.0</v>
      </c>
      <c r="O448" s="1">
        <v>9.0</v>
      </c>
      <c r="P448" s="1">
        <v>9.0</v>
      </c>
      <c r="Q448" s="1">
        <v>4.0</v>
      </c>
      <c r="S448" s="1" t="str">
        <f>IFERROR(__xludf.DUMMYFUNCTION("UNIQUE(D448:H448, TRUE)"),"8")</f>
        <v>8</v>
      </c>
      <c r="T448" s="1" t="str">
        <f>IFERROR(__xludf.DUMMYFUNCTION("""COMPUTED_VALUE"""),"4")</f>
        <v>4</v>
      </c>
      <c r="U448" s="1" t="str">
        <f>IFERROR(__xludf.DUMMYFUNCTION("""COMPUTED_VALUE"""),"9")</f>
        <v>9</v>
      </c>
      <c r="Y448" s="1">
        <f t="shared" si="2"/>
        <v>1</v>
      </c>
      <c r="Z448" s="1">
        <f t="shared" ref="Z448:AC448" si="448">IF($Y448&lt;&gt;"",COUNTIF($D448:$H448, "=" &amp; T448),"")</f>
        <v>2</v>
      </c>
      <c r="AA448" s="1">
        <f t="shared" si="448"/>
        <v>2</v>
      </c>
      <c r="AB448" s="1">
        <f t="shared" si="448"/>
        <v>0</v>
      </c>
      <c r="AC448" s="1">
        <f t="shared" si="448"/>
        <v>0</v>
      </c>
      <c r="AE448" s="1">
        <f>IFERROR(__xludf.DUMMYFUNCTION("IFERROR(TRANSPOSE(SORT(TRANSPOSE(FILTER(Y448:AC448, Y448:AC448&lt;&gt;0)),1, FALSE)))"),2.0)</f>
        <v>2</v>
      </c>
      <c r="AF448" s="1">
        <f>IFERROR(__xludf.DUMMYFUNCTION("""COMPUTED_VALUE"""),2.0)</f>
        <v>2</v>
      </c>
      <c r="AG448" s="1">
        <f>IFERROR(__xludf.DUMMYFUNCTION("""COMPUTED_VALUE"""),1.0)</f>
        <v>1</v>
      </c>
      <c r="AK448" s="1">
        <v>447.0</v>
      </c>
      <c r="AL448" s="1">
        <v>2.0</v>
      </c>
      <c r="AM448" s="1">
        <v>2.0</v>
      </c>
      <c r="AN448" s="1">
        <v>1.0</v>
      </c>
      <c r="AO448" s="1"/>
      <c r="AP448" s="1"/>
      <c r="AQ448" s="1">
        <v>2.0</v>
      </c>
      <c r="AR448" s="1">
        <v>8.0</v>
      </c>
      <c r="AS448" s="1">
        <v>3.0</v>
      </c>
      <c r="AT448" s="1">
        <v>3.0</v>
      </c>
      <c r="AU448" s="1">
        <v>8.0</v>
      </c>
      <c r="AV448" s="1">
        <v>28338.0</v>
      </c>
      <c r="AW448" s="1">
        <v>423.0</v>
      </c>
      <c r="AY448" s="1">
        <v>189081.0</v>
      </c>
    </row>
    <row r="449" ht="15.75" customHeight="1">
      <c r="A449" s="2" t="s">
        <v>870</v>
      </c>
      <c r="B449" s="1" t="str">
        <f>IFERROR(__xludf.DUMMYFUNCTION("""COMPUTED_VALUE"""),"46Q2A")</f>
        <v>46Q2A</v>
      </c>
      <c r="C449" s="1">
        <f>IFERROR(__xludf.DUMMYFUNCTION("""COMPUTED_VALUE"""),39.0)</f>
        <v>39</v>
      </c>
      <c r="D449" s="1" t="s">
        <v>21</v>
      </c>
      <c r="E449" s="1" t="s">
        <v>40</v>
      </c>
      <c r="F449" s="1" t="s">
        <v>20</v>
      </c>
      <c r="G449" s="1" t="s">
        <v>24</v>
      </c>
      <c r="H449" s="1" t="s">
        <v>39</v>
      </c>
      <c r="M449" s="1">
        <v>4.0</v>
      </c>
      <c r="N449" s="1">
        <v>6.0</v>
      </c>
      <c r="O449" s="1">
        <v>12.0</v>
      </c>
      <c r="P449" s="1">
        <v>2.0</v>
      </c>
      <c r="Q449" s="1">
        <v>14.0</v>
      </c>
      <c r="S449" s="1" t="str">
        <f>IFERROR(__xludf.DUMMYFUNCTION("UNIQUE(D449:H449, TRUE)"),"4")</f>
        <v>4</v>
      </c>
      <c r="T449" s="1" t="str">
        <f>IFERROR(__xludf.DUMMYFUNCTION("""COMPUTED_VALUE"""),"6")</f>
        <v>6</v>
      </c>
      <c r="U449" s="1" t="str">
        <f>IFERROR(__xludf.DUMMYFUNCTION("""COMPUTED_VALUE"""),"Q")</f>
        <v>Q</v>
      </c>
      <c r="V449" s="1" t="str">
        <f>IFERROR(__xludf.DUMMYFUNCTION("""COMPUTED_VALUE"""),"2")</f>
        <v>2</v>
      </c>
      <c r="W449" s="1" t="str">
        <f>IFERROR(__xludf.DUMMYFUNCTION("""COMPUTED_VALUE"""),"A")</f>
        <v>A</v>
      </c>
      <c r="Y449" s="1">
        <f t="shared" si="2"/>
        <v>1</v>
      </c>
      <c r="Z449" s="1">
        <f t="shared" ref="Z449:AC449" si="449">IF($Y449&lt;&gt;"",COUNTIF($D449:$H449, "=" &amp; T449),"")</f>
        <v>1</v>
      </c>
      <c r="AA449" s="1">
        <f t="shared" si="449"/>
        <v>1</v>
      </c>
      <c r="AB449" s="1">
        <f t="shared" si="449"/>
        <v>1</v>
      </c>
      <c r="AC449" s="1">
        <f t="shared" si="449"/>
        <v>1</v>
      </c>
      <c r="AE449" s="1">
        <f>IFERROR(__xludf.DUMMYFUNCTION("IFERROR(TRANSPOSE(SORT(TRANSPOSE(FILTER(Y449:AC449, Y449:AC449&lt;&gt;0)),1, FALSE)))"),1.0)</f>
        <v>1</v>
      </c>
      <c r="AF449" s="1">
        <f>IFERROR(__xludf.DUMMYFUNCTION("""COMPUTED_VALUE"""),1.0)</f>
        <v>1</v>
      </c>
      <c r="AG449" s="1">
        <f>IFERROR(__xludf.DUMMYFUNCTION("""COMPUTED_VALUE"""),1.0)</f>
        <v>1</v>
      </c>
      <c r="AH449" s="1">
        <f>IFERROR(__xludf.DUMMYFUNCTION("""COMPUTED_VALUE"""),1.0)</f>
        <v>1</v>
      </c>
      <c r="AI449" s="1">
        <f>IFERROR(__xludf.DUMMYFUNCTION("""COMPUTED_VALUE"""),1.0)</f>
        <v>1</v>
      </c>
      <c r="AK449" s="1">
        <v>448.0</v>
      </c>
      <c r="AL449" s="1">
        <v>2.0</v>
      </c>
      <c r="AM449" s="1">
        <v>2.0</v>
      </c>
      <c r="AN449" s="1">
        <v>1.0</v>
      </c>
      <c r="AO449" s="1"/>
      <c r="AP449" s="1"/>
      <c r="AQ449" s="1">
        <v>2.0</v>
      </c>
      <c r="AR449" s="1">
        <v>9.0</v>
      </c>
      <c r="AS449" s="1">
        <v>14.0</v>
      </c>
      <c r="AT449" s="1">
        <v>9.0</v>
      </c>
      <c r="AU449" s="1">
        <v>14.0</v>
      </c>
      <c r="AV449" s="1" t="s">
        <v>678</v>
      </c>
      <c r="AW449" s="1">
        <v>308.0</v>
      </c>
      <c r="AY449" s="1">
        <v>137984.0</v>
      </c>
    </row>
    <row r="450" ht="15.75" customHeight="1">
      <c r="A450" s="2" t="s">
        <v>872</v>
      </c>
      <c r="B450" s="1" t="str">
        <f>IFERROR(__xludf.DUMMYFUNCTION("""COMPUTED_VALUE"""),"TT6TJ")</f>
        <v>TT6TJ</v>
      </c>
      <c r="C450" s="1">
        <f>IFERROR(__xludf.DUMMYFUNCTION("""COMPUTED_VALUE"""),751.0)</f>
        <v>751</v>
      </c>
      <c r="D450" s="1" t="s">
        <v>45</v>
      </c>
      <c r="E450" s="1" t="s">
        <v>45</v>
      </c>
      <c r="F450" s="1" t="s">
        <v>40</v>
      </c>
      <c r="G450" s="1" t="s">
        <v>45</v>
      </c>
      <c r="H450" s="1" t="s">
        <v>22</v>
      </c>
      <c r="M450" s="1">
        <v>10.0</v>
      </c>
      <c r="N450" s="1">
        <v>10.0</v>
      </c>
      <c r="O450" s="1">
        <v>6.0</v>
      </c>
      <c r="P450" s="1">
        <v>10.0</v>
      </c>
      <c r="Q450" s="1">
        <v>11.0</v>
      </c>
      <c r="S450" s="1" t="str">
        <f>IFERROR(__xludf.DUMMYFUNCTION("UNIQUE(D450:H450, TRUE)"),"T")</f>
        <v>T</v>
      </c>
      <c r="T450" s="1" t="str">
        <f>IFERROR(__xludf.DUMMYFUNCTION("""COMPUTED_VALUE"""),"6")</f>
        <v>6</v>
      </c>
      <c r="U450" s="1" t="str">
        <f>IFERROR(__xludf.DUMMYFUNCTION("""COMPUTED_VALUE"""),"J")</f>
        <v>J</v>
      </c>
      <c r="Y450" s="1">
        <f t="shared" si="2"/>
        <v>3</v>
      </c>
      <c r="Z450" s="1">
        <f t="shared" ref="Z450:AC450" si="450">IF($Y450&lt;&gt;"",COUNTIF($D450:$H450, "=" &amp; T450),"")</f>
        <v>1</v>
      </c>
      <c r="AA450" s="1">
        <f t="shared" si="450"/>
        <v>1</v>
      </c>
      <c r="AB450" s="1">
        <f t="shared" si="450"/>
        <v>0</v>
      </c>
      <c r="AC450" s="1">
        <f t="shared" si="450"/>
        <v>0</v>
      </c>
      <c r="AE450" s="1">
        <f>IFERROR(__xludf.DUMMYFUNCTION("IFERROR(TRANSPOSE(SORT(TRANSPOSE(FILTER(Y450:AC450, Y450:AC450&lt;&gt;0)),1, FALSE)))"),3.0)</f>
        <v>3</v>
      </c>
      <c r="AF450" s="1">
        <f>IFERROR(__xludf.DUMMYFUNCTION("""COMPUTED_VALUE"""),1.0)</f>
        <v>1</v>
      </c>
      <c r="AG450" s="1">
        <f>IFERROR(__xludf.DUMMYFUNCTION("""COMPUTED_VALUE"""),1.0)</f>
        <v>1</v>
      </c>
      <c r="AK450" s="1">
        <v>449.0</v>
      </c>
      <c r="AL450" s="1">
        <v>2.0</v>
      </c>
      <c r="AM450" s="1">
        <v>2.0</v>
      </c>
      <c r="AN450" s="1">
        <v>1.0</v>
      </c>
      <c r="AO450" s="1"/>
      <c r="AP450" s="1"/>
      <c r="AQ450" s="1">
        <v>2.0</v>
      </c>
      <c r="AR450" s="1">
        <v>10.0</v>
      </c>
      <c r="AS450" s="1">
        <v>10.0</v>
      </c>
      <c r="AT450" s="1">
        <v>2.0</v>
      </c>
      <c r="AU450" s="1">
        <v>3.0</v>
      </c>
      <c r="AV450" s="1" t="s">
        <v>680</v>
      </c>
      <c r="AW450" s="1">
        <v>438.0</v>
      </c>
      <c r="AY450" s="1">
        <v>196662.0</v>
      </c>
    </row>
    <row r="451" ht="15.75" customHeight="1">
      <c r="A451" s="2" t="s">
        <v>874</v>
      </c>
      <c r="B451" s="1" t="str">
        <f>IFERROR(__xludf.DUMMYFUNCTION("""COMPUTED_VALUE"""),"A55AA")</f>
        <v>A55AA</v>
      </c>
      <c r="C451" s="1">
        <f>IFERROR(__xludf.DUMMYFUNCTION("""COMPUTED_VALUE"""),741.0)</f>
        <v>741</v>
      </c>
      <c r="D451" s="1" t="s">
        <v>39</v>
      </c>
      <c r="E451" s="1" t="s">
        <v>29</v>
      </c>
      <c r="F451" s="1" t="s">
        <v>29</v>
      </c>
      <c r="G451" s="1" t="s">
        <v>39</v>
      </c>
      <c r="H451" s="1" t="s">
        <v>39</v>
      </c>
      <c r="M451" s="1">
        <v>14.0</v>
      </c>
      <c r="N451" s="1">
        <v>5.0</v>
      </c>
      <c r="O451" s="1">
        <v>5.0</v>
      </c>
      <c r="P451" s="1">
        <v>14.0</v>
      </c>
      <c r="Q451" s="1">
        <v>14.0</v>
      </c>
      <c r="S451" s="1" t="str">
        <f>IFERROR(__xludf.DUMMYFUNCTION("UNIQUE(D451:H451, TRUE)"),"A")</f>
        <v>A</v>
      </c>
      <c r="T451" s="1" t="str">
        <f>IFERROR(__xludf.DUMMYFUNCTION("""COMPUTED_VALUE"""),"5")</f>
        <v>5</v>
      </c>
      <c r="Y451" s="1">
        <f t="shared" si="2"/>
        <v>3</v>
      </c>
      <c r="Z451" s="1">
        <f t="shared" ref="Z451:AC451" si="451">IF($Y451&lt;&gt;"",COUNTIF($D451:$H451, "=" &amp; T451),"")</f>
        <v>2</v>
      </c>
      <c r="AA451" s="1">
        <f t="shared" si="451"/>
        <v>0</v>
      </c>
      <c r="AB451" s="1">
        <f t="shared" si="451"/>
        <v>0</v>
      </c>
      <c r="AC451" s="1">
        <f t="shared" si="451"/>
        <v>0</v>
      </c>
      <c r="AE451" s="1">
        <f>IFERROR(__xludf.DUMMYFUNCTION("IFERROR(TRANSPOSE(SORT(TRANSPOSE(FILTER(Y451:AC451, Y451:AC451&lt;&gt;0)),1, FALSE)))"),3.0)</f>
        <v>3</v>
      </c>
      <c r="AF451" s="1">
        <f>IFERROR(__xludf.DUMMYFUNCTION("""COMPUTED_VALUE"""),2.0)</f>
        <v>2</v>
      </c>
      <c r="AK451" s="1">
        <v>450.0</v>
      </c>
      <c r="AL451" s="1">
        <v>2.0</v>
      </c>
      <c r="AM451" s="1">
        <v>2.0</v>
      </c>
      <c r="AN451" s="1">
        <v>1.0</v>
      </c>
      <c r="AO451" s="1"/>
      <c r="AP451" s="1"/>
      <c r="AQ451" s="1">
        <v>2.0</v>
      </c>
      <c r="AR451" s="1">
        <v>12.0</v>
      </c>
      <c r="AS451" s="1">
        <v>6.0</v>
      </c>
      <c r="AT451" s="1">
        <v>6.0</v>
      </c>
      <c r="AU451" s="1">
        <v>12.0</v>
      </c>
      <c r="AV451" s="1" t="s">
        <v>682</v>
      </c>
      <c r="AW451" s="1">
        <v>539.0</v>
      </c>
      <c r="AY451" s="1">
        <v>242550.0</v>
      </c>
    </row>
    <row r="452" ht="15.75" customHeight="1">
      <c r="A452" s="2" t="s">
        <v>876</v>
      </c>
      <c r="B452" s="1" t="str">
        <f>IFERROR(__xludf.DUMMYFUNCTION("""COMPUTED_VALUE"""),"2Q545")</f>
        <v>2Q545</v>
      </c>
      <c r="C452" s="1">
        <f>IFERROR(__xludf.DUMMYFUNCTION("""COMPUTED_VALUE"""),946.0)</f>
        <v>946</v>
      </c>
      <c r="D452" s="1" t="s">
        <v>24</v>
      </c>
      <c r="E452" s="1" t="s">
        <v>20</v>
      </c>
      <c r="F452" s="1" t="s">
        <v>29</v>
      </c>
      <c r="G452" s="1" t="s">
        <v>21</v>
      </c>
      <c r="H452" s="1" t="s">
        <v>29</v>
      </c>
      <c r="M452" s="1">
        <v>2.0</v>
      </c>
      <c r="N452" s="1">
        <v>12.0</v>
      </c>
      <c r="O452" s="1">
        <v>5.0</v>
      </c>
      <c r="P452" s="1">
        <v>4.0</v>
      </c>
      <c r="Q452" s="1">
        <v>5.0</v>
      </c>
      <c r="S452" s="1" t="str">
        <f>IFERROR(__xludf.DUMMYFUNCTION("UNIQUE(D452:H452, TRUE)"),"2")</f>
        <v>2</v>
      </c>
      <c r="T452" s="1" t="str">
        <f>IFERROR(__xludf.DUMMYFUNCTION("""COMPUTED_VALUE"""),"Q")</f>
        <v>Q</v>
      </c>
      <c r="U452" s="1" t="str">
        <f>IFERROR(__xludf.DUMMYFUNCTION("""COMPUTED_VALUE"""),"5")</f>
        <v>5</v>
      </c>
      <c r="V452" s="1" t="str">
        <f>IFERROR(__xludf.DUMMYFUNCTION("""COMPUTED_VALUE"""),"4")</f>
        <v>4</v>
      </c>
      <c r="Y452" s="1">
        <f t="shared" si="2"/>
        <v>1</v>
      </c>
      <c r="Z452" s="1">
        <f t="shared" ref="Z452:AC452" si="452">IF($Y452&lt;&gt;"",COUNTIF($D452:$H452, "=" &amp; T452),"")</f>
        <v>1</v>
      </c>
      <c r="AA452" s="1">
        <f t="shared" si="452"/>
        <v>2</v>
      </c>
      <c r="AB452" s="1">
        <f t="shared" si="452"/>
        <v>1</v>
      </c>
      <c r="AC452" s="1">
        <f t="shared" si="452"/>
        <v>0</v>
      </c>
      <c r="AE452" s="1">
        <f>IFERROR(__xludf.DUMMYFUNCTION("IFERROR(TRANSPOSE(SORT(TRANSPOSE(FILTER(Y452:AC452, Y452:AC452&lt;&gt;0)),1, FALSE)))"),2.0)</f>
        <v>2</v>
      </c>
      <c r="AF452" s="1">
        <f>IFERROR(__xludf.DUMMYFUNCTION("""COMPUTED_VALUE"""),1.0)</f>
        <v>1</v>
      </c>
      <c r="AG452" s="1">
        <f>IFERROR(__xludf.DUMMYFUNCTION("""COMPUTED_VALUE"""),1.0)</f>
        <v>1</v>
      </c>
      <c r="AH452" s="1">
        <f>IFERROR(__xludf.DUMMYFUNCTION("""COMPUTED_VALUE"""),1.0)</f>
        <v>1</v>
      </c>
      <c r="AK452" s="1">
        <v>451.0</v>
      </c>
      <c r="AL452" s="1">
        <v>2.0</v>
      </c>
      <c r="AM452" s="1">
        <v>2.0</v>
      </c>
      <c r="AN452" s="1">
        <v>1.0</v>
      </c>
      <c r="AO452" s="1"/>
      <c r="AP452" s="1"/>
      <c r="AQ452" s="1">
        <v>2.0</v>
      </c>
      <c r="AR452" s="1">
        <v>12.0</v>
      </c>
      <c r="AS452" s="1">
        <v>8.0</v>
      </c>
      <c r="AT452" s="1">
        <v>12.0</v>
      </c>
      <c r="AU452" s="1">
        <v>8.0</v>
      </c>
      <c r="AV452" s="1" t="s">
        <v>684</v>
      </c>
      <c r="AW452" s="1">
        <v>119.0</v>
      </c>
      <c r="AY452" s="1">
        <v>53669.0</v>
      </c>
    </row>
    <row r="453" ht="15.75" customHeight="1">
      <c r="A453" s="2" t="s">
        <v>878</v>
      </c>
      <c r="B453" s="1" t="str">
        <f>IFERROR(__xludf.DUMMYFUNCTION("""COMPUTED_VALUE"""),"QT238")</f>
        <v>QT238</v>
      </c>
      <c r="C453" s="1">
        <f>IFERROR(__xludf.DUMMYFUNCTION("""COMPUTED_VALUE"""),959.0)</f>
        <v>959</v>
      </c>
      <c r="D453" s="1" t="s">
        <v>20</v>
      </c>
      <c r="E453" s="1" t="s">
        <v>45</v>
      </c>
      <c r="F453" s="1" t="s">
        <v>24</v>
      </c>
      <c r="G453" s="1" t="s">
        <v>31</v>
      </c>
      <c r="H453" s="1" t="s">
        <v>30</v>
      </c>
      <c r="M453" s="1">
        <v>12.0</v>
      </c>
      <c r="N453" s="1">
        <v>10.0</v>
      </c>
      <c r="O453" s="1">
        <v>2.0</v>
      </c>
      <c r="P453" s="1">
        <v>3.0</v>
      </c>
      <c r="Q453" s="1">
        <v>8.0</v>
      </c>
      <c r="S453" s="1" t="str">
        <f>IFERROR(__xludf.DUMMYFUNCTION("UNIQUE(D453:H453, TRUE)"),"Q")</f>
        <v>Q</v>
      </c>
      <c r="T453" s="1" t="str">
        <f>IFERROR(__xludf.DUMMYFUNCTION("""COMPUTED_VALUE"""),"T")</f>
        <v>T</v>
      </c>
      <c r="U453" s="1" t="str">
        <f>IFERROR(__xludf.DUMMYFUNCTION("""COMPUTED_VALUE"""),"2")</f>
        <v>2</v>
      </c>
      <c r="V453" s="1" t="str">
        <f>IFERROR(__xludf.DUMMYFUNCTION("""COMPUTED_VALUE"""),"3")</f>
        <v>3</v>
      </c>
      <c r="W453" s="1" t="str">
        <f>IFERROR(__xludf.DUMMYFUNCTION("""COMPUTED_VALUE"""),"8")</f>
        <v>8</v>
      </c>
      <c r="Y453" s="1">
        <f t="shared" si="2"/>
        <v>1</v>
      </c>
      <c r="Z453" s="1">
        <f t="shared" ref="Z453:AC453" si="453">IF($Y453&lt;&gt;"",COUNTIF($D453:$H453, "=" &amp; T453),"")</f>
        <v>1</v>
      </c>
      <c r="AA453" s="1">
        <f t="shared" si="453"/>
        <v>1</v>
      </c>
      <c r="AB453" s="1">
        <f t="shared" si="453"/>
        <v>1</v>
      </c>
      <c r="AC453" s="1">
        <f t="shared" si="453"/>
        <v>1</v>
      </c>
      <c r="AE453" s="1">
        <f>IFERROR(__xludf.DUMMYFUNCTION("IFERROR(TRANSPOSE(SORT(TRANSPOSE(FILTER(Y453:AC453, Y453:AC453&lt;&gt;0)),1, FALSE)))"),1.0)</f>
        <v>1</v>
      </c>
      <c r="AF453" s="1">
        <f>IFERROR(__xludf.DUMMYFUNCTION("""COMPUTED_VALUE"""),1.0)</f>
        <v>1</v>
      </c>
      <c r="AG453" s="1">
        <f>IFERROR(__xludf.DUMMYFUNCTION("""COMPUTED_VALUE"""),1.0)</f>
        <v>1</v>
      </c>
      <c r="AH453" s="1">
        <f>IFERROR(__xludf.DUMMYFUNCTION("""COMPUTED_VALUE"""),1.0)</f>
        <v>1</v>
      </c>
      <c r="AI453" s="1">
        <f>IFERROR(__xludf.DUMMYFUNCTION("""COMPUTED_VALUE"""),1.0)</f>
        <v>1</v>
      </c>
      <c r="AK453" s="1">
        <v>452.0</v>
      </c>
      <c r="AL453" s="1">
        <v>2.0</v>
      </c>
      <c r="AM453" s="1">
        <v>2.0</v>
      </c>
      <c r="AN453" s="1">
        <v>1.0</v>
      </c>
      <c r="AO453" s="1"/>
      <c r="AP453" s="1"/>
      <c r="AQ453" s="1">
        <v>2.0</v>
      </c>
      <c r="AR453" s="1">
        <v>12.0</v>
      </c>
      <c r="AS453" s="1">
        <v>12.0</v>
      </c>
      <c r="AT453" s="1">
        <v>6.0</v>
      </c>
      <c r="AU453" s="1">
        <v>2.0</v>
      </c>
      <c r="AV453" s="1" t="s">
        <v>686</v>
      </c>
      <c r="AW453" s="1">
        <v>761.0</v>
      </c>
      <c r="AY453" s="1">
        <v>343972.0</v>
      </c>
    </row>
    <row r="454" ht="15.75" customHeight="1">
      <c r="A454" s="2" t="s">
        <v>880</v>
      </c>
      <c r="B454" s="1" t="str">
        <f>IFERROR(__xludf.DUMMYFUNCTION("""COMPUTED_VALUE"""),"22A3A")</f>
        <v>22A3A</v>
      </c>
      <c r="C454" s="1">
        <f>IFERROR(__xludf.DUMMYFUNCTION("""COMPUTED_VALUE"""),845.0)</f>
        <v>845</v>
      </c>
      <c r="D454" s="1" t="s">
        <v>24</v>
      </c>
      <c r="E454" s="1" t="s">
        <v>24</v>
      </c>
      <c r="F454" s="1" t="s">
        <v>39</v>
      </c>
      <c r="G454" s="1" t="s">
        <v>31</v>
      </c>
      <c r="H454" s="1" t="s">
        <v>39</v>
      </c>
      <c r="M454" s="1">
        <v>2.0</v>
      </c>
      <c r="N454" s="1">
        <v>2.0</v>
      </c>
      <c r="O454" s="1">
        <v>14.0</v>
      </c>
      <c r="P454" s="1">
        <v>3.0</v>
      </c>
      <c r="Q454" s="1">
        <v>14.0</v>
      </c>
      <c r="S454" s="1" t="str">
        <f>IFERROR(__xludf.DUMMYFUNCTION("UNIQUE(D454:H454, TRUE)"),"2")</f>
        <v>2</v>
      </c>
      <c r="T454" s="1" t="str">
        <f>IFERROR(__xludf.DUMMYFUNCTION("""COMPUTED_VALUE"""),"A")</f>
        <v>A</v>
      </c>
      <c r="U454" s="1" t="str">
        <f>IFERROR(__xludf.DUMMYFUNCTION("""COMPUTED_VALUE"""),"3")</f>
        <v>3</v>
      </c>
      <c r="Y454" s="1">
        <f t="shared" si="2"/>
        <v>2</v>
      </c>
      <c r="Z454" s="1">
        <f t="shared" ref="Z454:AC454" si="454">IF($Y454&lt;&gt;"",COUNTIF($D454:$H454, "=" &amp; T454),"")</f>
        <v>2</v>
      </c>
      <c r="AA454" s="1">
        <f t="shared" si="454"/>
        <v>1</v>
      </c>
      <c r="AB454" s="1">
        <f t="shared" si="454"/>
        <v>0</v>
      </c>
      <c r="AC454" s="1">
        <f t="shared" si="454"/>
        <v>0</v>
      </c>
      <c r="AE454" s="1">
        <f>IFERROR(__xludf.DUMMYFUNCTION("IFERROR(TRANSPOSE(SORT(TRANSPOSE(FILTER(Y454:AC454, Y454:AC454&lt;&gt;0)),1, FALSE)))"),2.0)</f>
        <v>2</v>
      </c>
      <c r="AF454" s="1">
        <f>IFERROR(__xludf.DUMMYFUNCTION("""COMPUTED_VALUE"""),2.0)</f>
        <v>2</v>
      </c>
      <c r="AG454" s="1">
        <f>IFERROR(__xludf.DUMMYFUNCTION("""COMPUTED_VALUE"""),1.0)</f>
        <v>1</v>
      </c>
      <c r="AK454" s="1">
        <v>453.0</v>
      </c>
      <c r="AL454" s="1">
        <v>2.0</v>
      </c>
      <c r="AM454" s="1">
        <v>2.0</v>
      </c>
      <c r="AN454" s="1">
        <v>1.0</v>
      </c>
      <c r="AO454" s="1"/>
      <c r="AP454" s="1"/>
      <c r="AQ454" s="1">
        <v>2.0</v>
      </c>
      <c r="AR454" s="1">
        <v>12.0</v>
      </c>
      <c r="AS454" s="1">
        <v>12.0</v>
      </c>
      <c r="AT454" s="1">
        <v>10.0</v>
      </c>
      <c r="AU454" s="1">
        <v>2.0</v>
      </c>
      <c r="AV454" s="1" t="s">
        <v>688</v>
      </c>
      <c r="AW454" s="1">
        <v>137.0</v>
      </c>
      <c r="AY454" s="1">
        <v>62061.0</v>
      </c>
    </row>
    <row r="455" ht="15.75" customHeight="1">
      <c r="A455" s="2" t="s">
        <v>882</v>
      </c>
      <c r="B455" s="1" t="str">
        <f>IFERROR(__xludf.DUMMYFUNCTION("""COMPUTED_VALUE"""),"6T9T7")</f>
        <v>6T9T7</v>
      </c>
      <c r="C455" s="1">
        <f>IFERROR(__xludf.DUMMYFUNCTION("""COMPUTED_VALUE"""),710.0)</f>
        <v>710</v>
      </c>
      <c r="D455" s="1" t="s">
        <v>40</v>
      </c>
      <c r="E455" s="1" t="s">
        <v>45</v>
      </c>
      <c r="F455" s="1" t="s">
        <v>23</v>
      </c>
      <c r="G455" s="1" t="s">
        <v>45</v>
      </c>
      <c r="H455" s="1" t="s">
        <v>28</v>
      </c>
      <c r="M455" s="1">
        <v>6.0</v>
      </c>
      <c r="N455" s="1">
        <v>10.0</v>
      </c>
      <c r="O455" s="1">
        <v>9.0</v>
      </c>
      <c r="P455" s="1">
        <v>10.0</v>
      </c>
      <c r="Q455" s="1">
        <v>7.0</v>
      </c>
      <c r="S455" s="1" t="str">
        <f>IFERROR(__xludf.DUMMYFUNCTION("UNIQUE(D455:H455, TRUE)"),"6")</f>
        <v>6</v>
      </c>
      <c r="T455" s="1" t="str">
        <f>IFERROR(__xludf.DUMMYFUNCTION("""COMPUTED_VALUE"""),"T")</f>
        <v>T</v>
      </c>
      <c r="U455" s="1" t="str">
        <f>IFERROR(__xludf.DUMMYFUNCTION("""COMPUTED_VALUE"""),"9")</f>
        <v>9</v>
      </c>
      <c r="V455" s="1" t="str">
        <f>IFERROR(__xludf.DUMMYFUNCTION("""COMPUTED_VALUE"""),"7")</f>
        <v>7</v>
      </c>
      <c r="Y455" s="1">
        <f t="shared" si="2"/>
        <v>1</v>
      </c>
      <c r="Z455" s="1">
        <f t="shared" ref="Z455:AC455" si="455">IF($Y455&lt;&gt;"",COUNTIF($D455:$H455, "=" &amp; T455),"")</f>
        <v>2</v>
      </c>
      <c r="AA455" s="1">
        <f t="shared" si="455"/>
        <v>1</v>
      </c>
      <c r="AB455" s="1">
        <f t="shared" si="455"/>
        <v>1</v>
      </c>
      <c r="AC455" s="1">
        <f t="shared" si="455"/>
        <v>0</v>
      </c>
      <c r="AE455" s="1">
        <f>IFERROR(__xludf.DUMMYFUNCTION("IFERROR(TRANSPOSE(SORT(TRANSPOSE(FILTER(Y455:AC455, Y455:AC455&lt;&gt;0)),1, FALSE)))"),2.0)</f>
        <v>2</v>
      </c>
      <c r="AF455" s="1">
        <f>IFERROR(__xludf.DUMMYFUNCTION("""COMPUTED_VALUE"""),1.0)</f>
        <v>1</v>
      </c>
      <c r="AG455" s="1">
        <f>IFERROR(__xludf.DUMMYFUNCTION("""COMPUTED_VALUE"""),1.0)</f>
        <v>1</v>
      </c>
      <c r="AH455" s="1">
        <f>IFERROR(__xludf.DUMMYFUNCTION("""COMPUTED_VALUE"""),1.0)</f>
        <v>1</v>
      </c>
      <c r="AK455" s="1">
        <v>454.0</v>
      </c>
      <c r="AL455" s="1">
        <v>2.0</v>
      </c>
      <c r="AM455" s="1">
        <v>2.0</v>
      </c>
      <c r="AN455" s="1">
        <v>1.0</v>
      </c>
      <c r="AO455" s="1"/>
      <c r="AP455" s="1"/>
      <c r="AQ455" s="1">
        <v>2.0</v>
      </c>
      <c r="AR455" s="1">
        <v>12.0</v>
      </c>
      <c r="AS455" s="1">
        <v>12.0</v>
      </c>
      <c r="AT455" s="1">
        <v>10.0</v>
      </c>
      <c r="AU455" s="1">
        <v>10.0</v>
      </c>
      <c r="AV455" s="1" t="s">
        <v>690</v>
      </c>
      <c r="AW455" s="1">
        <v>648.0</v>
      </c>
      <c r="AY455" s="1">
        <v>294192.0</v>
      </c>
    </row>
    <row r="456" ht="15.75" customHeight="1">
      <c r="A456" s="2" t="s">
        <v>884</v>
      </c>
      <c r="B456" s="1" t="str">
        <f>IFERROR(__xludf.DUMMYFUNCTION("""COMPUTED_VALUE"""),"KKJQK")</f>
        <v>KKJQK</v>
      </c>
      <c r="C456" s="1">
        <f>IFERROR(__xludf.DUMMYFUNCTION("""COMPUTED_VALUE"""),856.0)</f>
        <v>856</v>
      </c>
      <c r="D456" s="1" t="s">
        <v>38</v>
      </c>
      <c r="E456" s="1" t="s">
        <v>38</v>
      </c>
      <c r="F456" s="1" t="s">
        <v>22</v>
      </c>
      <c r="G456" s="1" t="s">
        <v>20</v>
      </c>
      <c r="H456" s="1" t="s">
        <v>38</v>
      </c>
      <c r="M456" s="1">
        <v>13.0</v>
      </c>
      <c r="N456" s="1">
        <v>13.0</v>
      </c>
      <c r="O456" s="1">
        <v>11.0</v>
      </c>
      <c r="P456" s="1">
        <v>12.0</v>
      </c>
      <c r="Q456" s="1">
        <v>13.0</v>
      </c>
      <c r="S456" s="1" t="str">
        <f>IFERROR(__xludf.DUMMYFUNCTION("UNIQUE(D456:H456, TRUE)"),"K")</f>
        <v>K</v>
      </c>
      <c r="T456" s="1" t="str">
        <f>IFERROR(__xludf.DUMMYFUNCTION("""COMPUTED_VALUE"""),"J")</f>
        <v>J</v>
      </c>
      <c r="U456" s="1" t="str">
        <f>IFERROR(__xludf.DUMMYFUNCTION("""COMPUTED_VALUE"""),"Q")</f>
        <v>Q</v>
      </c>
      <c r="Y456" s="1">
        <f t="shared" si="2"/>
        <v>3</v>
      </c>
      <c r="Z456" s="1">
        <f t="shared" ref="Z456:AC456" si="456">IF($Y456&lt;&gt;"",COUNTIF($D456:$H456, "=" &amp; T456),"")</f>
        <v>1</v>
      </c>
      <c r="AA456" s="1">
        <f t="shared" si="456"/>
        <v>1</v>
      </c>
      <c r="AB456" s="1">
        <f t="shared" si="456"/>
        <v>0</v>
      </c>
      <c r="AC456" s="1">
        <f t="shared" si="456"/>
        <v>0</v>
      </c>
      <c r="AE456" s="1">
        <f>IFERROR(__xludf.DUMMYFUNCTION("IFERROR(TRANSPOSE(SORT(TRANSPOSE(FILTER(Y456:AC456, Y456:AC456&lt;&gt;0)),1, FALSE)))"),3.0)</f>
        <v>3</v>
      </c>
      <c r="AF456" s="1">
        <f>IFERROR(__xludf.DUMMYFUNCTION("""COMPUTED_VALUE"""),1.0)</f>
        <v>1</v>
      </c>
      <c r="AG456" s="1">
        <f>IFERROR(__xludf.DUMMYFUNCTION("""COMPUTED_VALUE"""),1.0)</f>
        <v>1</v>
      </c>
      <c r="AK456" s="1">
        <v>455.0</v>
      </c>
      <c r="AL456" s="1">
        <v>2.0</v>
      </c>
      <c r="AM456" s="1">
        <v>2.0</v>
      </c>
      <c r="AN456" s="1">
        <v>1.0</v>
      </c>
      <c r="AO456" s="1"/>
      <c r="AP456" s="1"/>
      <c r="AQ456" s="1">
        <v>2.0</v>
      </c>
      <c r="AR456" s="1">
        <v>13.0</v>
      </c>
      <c r="AS456" s="1">
        <v>10.0</v>
      </c>
      <c r="AT456" s="1">
        <v>2.0</v>
      </c>
      <c r="AU456" s="1">
        <v>13.0</v>
      </c>
      <c r="AV456" s="1" t="s">
        <v>692</v>
      </c>
      <c r="AW456" s="1">
        <v>645.0</v>
      </c>
      <c r="AY456" s="1">
        <v>293475.0</v>
      </c>
    </row>
    <row r="457" ht="15.75" customHeight="1">
      <c r="A457" s="2" t="s">
        <v>886</v>
      </c>
      <c r="B457" s="1" t="str">
        <f>IFERROR(__xludf.DUMMYFUNCTION("""COMPUTED_VALUE"""),"888A8")</f>
        <v>888A8</v>
      </c>
      <c r="C457" s="1">
        <f>IFERROR(__xludf.DUMMYFUNCTION("""COMPUTED_VALUE"""),722.0)</f>
        <v>722</v>
      </c>
      <c r="D457" s="1" t="s">
        <v>30</v>
      </c>
      <c r="E457" s="1" t="s">
        <v>30</v>
      </c>
      <c r="F457" s="1" t="s">
        <v>30</v>
      </c>
      <c r="G457" s="1" t="s">
        <v>39</v>
      </c>
      <c r="H457" s="1" t="s">
        <v>30</v>
      </c>
      <c r="M457" s="1">
        <v>8.0</v>
      </c>
      <c r="N457" s="1">
        <v>8.0</v>
      </c>
      <c r="O457" s="1">
        <v>8.0</v>
      </c>
      <c r="P457" s="1">
        <v>14.0</v>
      </c>
      <c r="Q457" s="1">
        <v>8.0</v>
      </c>
      <c r="S457" s="1" t="str">
        <f>IFERROR(__xludf.DUMMYFUNCTION("UNIQUE(D457:H457, TRUE)"),"8")</f>
        <v>8</v>
      </c>
      <c r="T457" s="1" t="str">
        <f>IFERROR(__xludf.DUMMYFUNCTION("""COMPUTED_VALUE"""),"A")</f>
        <v>A</v>
      </c>
      <c r="Y457" s="1">
        <f t="shared" si="2"/>
        <v>4</v>
      </c>
      <c r="Z457" s="1">
        <f t="shared" ref="Z457:AC457" si="457">IF($Y457&lt;&gt;"",COUNTIF($D457:$H457, "=" &amp; T457),"")</f>
        <v>1</v>
      </c>
      <c r="AA457" s="1">
        <f t="shared" si="457"/>
        <v>0</v>
      </c>
      <c r="AB457" s="1">
        <f t="shared" si="457"/>
        <v>0</v>
      </c>
      <c r="AC457" s="1">
        <f t="shared" si="457"/>
        <v>0</v>
      </c>
      <c r="AE457" s="1">
        <f>IFERROR(__xludf.DUMMYFUNCTION("IFERROR(TRANSPOSE(SORT(TRANSPOSE(FILTER(Y457:AC457, Y457:AC457&lt;&gt;0)),1, FALSE)))"),4.0)</f>
        <v>4</v>
      </c>
      <c r="AF457" s="1">
        <f>IFERROR(__xludf.DUMMYFUNCTION("""COMPUTED_VALUE"""),1.0)</f>
        <v>1</v>
      </c>
      <c r="AK457" s="1">
        <v>456.0</v>
      </c>
      <c r="AL457" s="1">
        <v>2.0</v>
      </c>
      <c r="AM457" s="1">
        <v>2.0</v>
      </c>
      <c r="AN457" s="1">
        <v>1.0</v>
      </c>
      <c r="AO457" s="1"/>
      <c r="AP457" s="1"/>
      <c r="AQ457" s="1">
        <v>2.0</v>
      </c>
      <c r="AR457" s="1">
        <v>14.0</v>
      </c>
      <c r="AS457" s="1">
        <v>7.0</v>
      </c>
      <c r="AT457" s="1">
        <v>14.0</v>
      </c>
      <c r="AU457" s="1">
        <v>2.0</v>
      </c>
      <c r="AV457" s="1" t="s">
        <v>694</v>
      </c>
      <c r="AW457" s="1">
        <v>243.0</v>
      </c>
      <c r="AY457" s="1">
        <v>110808.0</v>
      </c>
    </row>
    <row r="458" ht="15.75" customHeight="1">
      <c r="A458" s="2" t="s">
        <v>888</v>
      </c>
      <c r="B458" s="1" t="str">
        <f>IFERROR(__xludf.DUMMYFUNCTION("""COMPUTED_VALUE"""),"3899J")</f>
        <v>3899J</v>
      </c>
      <c r="C458" s="1">
        <f>IFERROR(__xludf.DUMMYFUNCTION("""COMPUTED_VALUE"""),239.0)</f>
        <v>239</v>
      </c>
      <c r="D458" s="1" t="s">
        <v>31</v>
      </c>
      <c r="E458" s="1" t="s">
        <v>30</v>
      </c>
      <c r="F458" s="1" t="s">
        <v>23</v>
      </c>
      <c r="G458" s="1" t="s">
        <v>23</v>
      </c>
      <c r="H458" s="1" t="s">
        <v>22</v>
      </c>
      <c r="M458" s="1">
        <v>3.0</v>
      </c>
      <c r="N458" s="1">
        <v>8.0</v>
      </c>
      <c r="O458" s="1">
        <v>9.0</v>
      </c>
      <c r="P458" s="1">
        <v>9.0</v>
      </c>
      <c r="Q458" s="1">
        <v>11.0</v>
      </c>
      <c r="S458" s="1" t="str">
        <f>IFERROR(__xludf.DUMMYFUNCTION("UNIQUE(D458:H458, TRUE)"),"3")</f>
        <v>3</v>
      </c>
      <c r="T458" s="1" t="str">
        <f>IFERROR(__xludf.DUMMYFUNCTION("""COMPUTED_VALUE"""),"8")</f>
        <v>8</v>
      </c>
      <c r="U458" s="1" t="str">
        <f>IFERROR(__xludf.DUMMYFUNCTION("""COMPUTED_VALUE"""),"9")</f>
        <v>9</v>
      </c>
      <c r="V458" s="1" t="str">
        <f>IFERROR(__xludf.DUMMYFUNCTION("""COMPUTED_VALUE"""),"J")</f>
        <v>J</v>
      </c>
      <c r="Y458" s="1">
        <f t="shared" si="2"/>
        <v>1</v>
      </c>
      <c r="Z458" s="1">
        <f t="shared" ref="Z458:AC458" si="458">IF($Y458&lt;&gt;"",COUNTIF($D458:$H458, "=" &amp; T458),"")</f>
        <v>1</v>
      </c>
      <c r="AA458" s="1">
        <f t="shared" si="458"/>
        <v>2</v>
      </c>
      <c r="AB458" s="1">
        <f t="shared" si="458"/>
        <v>1</v>
      </c>
      <c r="AC458" s="1">
        <f t="shared" si="458"/>
        <v>0</v>
      </c>
      <c r="AE458" s="1">
        <f>IFERROR(__xludf.DUMMYFUNCTION("IFERROR(TRANSPOSE(SORT(TRANSPOSE(FILTER(Y458:AC458, Y458:AC458&lt;&gt;0)),1, FALSE)))"),2.0)</f>
        <v>2</v>
      </c>
      <c r="AF458" s="1">
        <f>IFERROR(__xludf.DUMMYFUNCTION("""COMPUTED_VALUE"""),1.0)</f>
        <v>1</v>
      </c>
      <c r="AG458" s="1">
        <f>IFERROR(__xludf.DUMMYFUNCTION("""COMPUTED_VALUE"""),1.0)</f>
        <v>1</v>
      </c>
      <c r="AH458" s="1">
        <f>IFERROR(__xludf.DUMMYFUNCTION("""COMPUTED_VALUE"""),1.0)</f>
        <v>1</v>
      </c>
      <c r="AK458" s="1">
        <v>457.0</v>
      </c>
      <c r="AL458" s="1">
        <v>2.0</v>
      </c>
      <c r="AM458" s="1">
        <v>2.0</v>
      </c>
      <c r="AN458" s="1">
        <v>1.0</v>
      </c>
      <c r="AO458" s="1"/>
      <c r="AP458" s="1"/>
      <c r="AQ458" s="1">
        <v>3.0</v>
      </c>
      <c r="AR458" s="1">
        <v>2.0</v>
      </c>
      <c r="AS458" s="1">
        <v>2.0</v>
      </c>
      <c r="AT458" s="1">
        <v>4.0</v>
      </c>
      <c r="AU458" s="1">
        <v>3.0</v>
      </c>
      <c r="AV458" s="1">
        <v>32243.0</v>
      </c>
      <c r="AW458" s="1">
        <v>463.0</v>
      </c>
      <c r="AY458" s="1">
        <v>211591.0</v>
      </c>
    </row>
    <row r="459" ht="15.75" customHeight="1">
      <c r="A459" s="2" t="s">
        <v>890</v>
      </c>
      <c r="B459" s="1" t="str">
        <f>IFERROR(__xludf.DUMMYFUNCTION("""COMPUTED_VALUE"""),"969A9")</f>
        <v>969A9</v>
      </c>
      <c r="C459" s="1">
        <f>IFERROR(__xludf.DUMMYFUNCTION("""COMPUTED_VALUE"""),365.0)</f>
        <v>365</v>
      </c>
      <c r="D459" s="1" t="s">
        <v>23</v>
      </c>
      <c r="E459" s="1" t="s">
        <v>40</v>
      </c>
      <c r="F459" s="1" t="s">
        <v>23</v>
      </c>
      <c r="G459" s="1" t="s">
        <v>39</v>
      </c>
      <c r="H459" s="1" t="s">
        <v>23</v>
      </c>
      <c r="M459" s="1">
        <v>9.0</v>
      </c>
      <c r="N459" s="1">
        <v>6.0</v>
      </c>
      <c r="O459" s="1">
        <v>9.0</v>
      </c>
      <c r="P459" s="1">
        <v>14.0</v>
      </c>
      <c r="Q459" s="1">
        <v>9.0</v>
      </c>
      <c r="S459" s="1" t="str">
        <f>IFERROR(__xludf.DUMMYFUNCTION("UNIQUE(D459:H459, TRUE)"),"9")</f>
        <v>9</v>
      </c>
      <c r="T459" s="1" t="str">
        <f>IFERROR(__xludf.DUMMYFUNCTION("""COMPUTED_VALUE"""),"6")</f>
        <v>6</v>
      </c>
      <c r="U459" s="1" t="str">
        <f>IFERROR(__xludf.DUMMYFUNCTION("""COMPUTED_VALUE"""),"A")</f>
        <v>A</v>
      </c>
      <c r="Y459" s="1">
        <f t="shared" si="2"/>
        <v>3</v>
      </c>
      <c r="Z459" s="1">
        <f t="shared" ref="Z459:AC459" si="459">IF($Y459&lt;&gt;"",COUNTIF($D459:$H459, "=" &amp; T459),"")</f>
        <v>1</v>
      </c>
      <c r="AA459" s="1">
        <f t="shared" si="459"/>
        <v>1</v>
      </c>
      <c r="AB459" s="1">
        <f t="shared" si="459"/>
        <v>0</v>
      </c>
      <c r="AC459" s="1">
        <f t="shared" si="459"/>
        <v>0</v>
      </c>
      <c r="AE459" s="1">
        <f>IFERROR(__xludf.DUMMYFUNCTION("IFERROR(TRANSPOSE(SORT(TRANSPOSE(FILTER(Y459:AC459, Y459:AC459&lt;&gt;0)),1, FALSE)))"),3.0)</f>
        <v>3</v>
      </c>
      <c r="AF459" s="1">
        <f>IFERROR(__xludf.DUMMYFUNCTION("""COMPUTED_VALUE"""),1.0)</f>
        <v>1</v>
      </c>
      <c r="AG459" s="1">
        <f>IFERROR(__xludf.DUMMYFUNCTION("""COMPUTED_VALUE"""),1.0)</f>
        <v>1</v>
      </c>
      <c r="AK459" s="1">
        <v>458.0</v>
      </c>
      <c r="AL459" s="1">
        <v>2.0</v>
      </c>
      <c r="AM459" s="1">
        <v>2.0</v>
      </c>
      <c r="AN459" s="1">
        <v>1.0</v>
      </c>
      <c r="AO459" s="1"/>
      <c r="AP459" s="1"/>
      <c r="AQ459" s="1">
        <v>3.0</v>
      </c>
      <c r="AR459" s="1">
        <v>3.0</v>
      </c>
      <c r="AS459" s="1">
        <v>12.0</v>
      </c>
      <c r="AT459" s="1">
        <v>8.0</v>
      </c>
      <c r="AU459" s="1">
        <v>8.0</v>
      </c>
      <c r="AV459" s="1" t="s">
        <v>697</v>
      </c>
      <c r="AW459" s="1">
        <v>911.0</v>
      </c>
      <c r="AY459" s="1">
        <v>417238.0</v>
      </c>
    </row>
    <row r="460" ht="15.75" customHeight="1">
      <c r="A460" s="2" t="s">
        <v>892</v>
      </c>
      <c r="B460" s="1" t="str">
        <f>IFERROR(__xludf.DUMMYFUNCTION("""COMPUTED_VALUE"""),"A88A8")</f>
        <v>A88A8</v>
      </c>
      <c r="C460" s="1">
        <f>IFERROR(__xludf.DUMMYFUNCTION("""COMPUTED_VALUE"""),62.0)</f>
        <v>62</v>
      </c>
      <c r="D460" s="1" t="s">
        <v>39</v>
      </c>
      <c r="E460" s="1" t="s">
        <v>30</v>
      </c>
      <c r="F460" s="1" t="s">
        <v>30</v>
      </c>
      <c r="G460" s="1" t="s">
        <v>39</v>
      </c>
      <c r="H460" s="1" t="s">
        <v>30</v>
      </c>
      <c r="M460" s="1">
        <v>14.0</v>
      </c>
      <c r="N460" s="1">
        <v>8.0</v>
      </c>
      <c r="O460" s="1">
        <v>8.0</v>
      </c>
      <c r="P460" s="1">
        <v>14.0</v>
      </c>
      <c r="Q460" s="1">
        <v>8.0</v>
      </c>
      <c r="S460" s="1" t="str">
        <f>IFERROR(__xludf.DUMMYFUNCTION("UNIQUE(D460:H460, TRUE)"),"A")</f>
        <v>A</v>
      </c>
      <c r="T460" s="1" t="str">
        <f>IFERROR(__xludf.DUMMYFUNCTION("""COMPUTED_VALUE"""),"8")</f>
        <v>8</v>
      </c>
      <c r="Y460" s="1">
        <f t="shared" si="2"/>
        <v>2</v>
      </c>
      <c r="Z460" s="1">
        <f t="shared" ref="Z460:AC460" si="460">IF($Y460&lt;&gt;"",COUNTIF($D460:$H460, "=" &amp; T460),"")</f>
        <v>3</v>
      </c>
      <c r="AA460" s="1">
        <f t="shared" si="460"/>
        <v>0</v>
      </c>
      <c r="AB460" s="1">
        <f t="shared" si="460"/>
        <v>0</v>
      </c>
      <c r="AC460" s="1">
        <f t="shared" si="460"/>
        <v>0</v>
      </c>
      <c r="AE460" s="1">
        <f>IFERROR(__xludf.DUMMYFUNCTION("IFERROR(TRANSPOSE(SORT(TRANSPOSE(FILTER(Y460:AC460, Y460:AC460&lt;&gt;0)),1, FALSE)))"),3.0)</f>
        <v>3</v>
      </c>
      <c r="AF460" s="1">
        <f>IFERROR(__xludf.DUMMYFUNCTION("""COMPUTED_VALUE"""),2.0)</f>
        <v>2</v>
      </c>
      <c r="AK460" s="1">
        <v>459.0</v>
      </c>
      <c r="AL460" s="1">
        <v>2.0</v>
      </c>
      <c r="AM460" s="1">
        <v>2.0</v>
      </c>
      <c r="AN460" s="1">
        <v>1.0</v>
      </c>
      <c r="AO460" s="1"/>
      <c r="AP460" s="1"/>
      <c r="AQ460" s="1">
        <v>3.0</v>
      </c>
      <c r="AR460" s="1">
        <v>4.0</v>
      </c>
      <c r="AS460" s="1">
        <v>4.0</v>
      </c>
      <c r="AT460" s="1">
        <v>3.0</v>
      </c>
      <c r="AU460" s="1">
        <v>7.0</v>
      </c>
      <c r="AV460" s="1">
        <v>34437.0</v>
      </c>
      <c r="AW460" s="1">
        <v>182.0</v>
      </c>
      <c r="AY460" s="1">
        <v>83538.0</v>
      </c>
    </row>
    <row r="461" ht="15.75" customHeight="1">
      <c r="A461" s="2" t="s">
        <v>894</v>
      </c>
      <c r="B461" s="1" t="str">
        <f>IFERROR(__xludf.DUMMYFUNCTION("""COMPUTED_VALUE"""),"A77J7")</f>
        <v>A77J7</v>
      </c>
      <c r="C461" s="1">
        <f>IFERROR(__xludf.DUMMYFUNCTION("""COMPUTED_VALUE"""),945.0)</f>
        <v>945</v>
      </c>
      <c r="D461" s="1" t="s">
        <v>39</v>
      </c>
      <c r="E461" s="1" t="s">
        <v>28</v>
      </c>
      <c r="F461" s="1" t="s">
        <v>28</v>
      </c>
      <c r="G461" s="1" t="s">
        <v>22</v>
      </c>
      <c r="H461" s="1" t="s">
        <v>28</v>
      </c>
      <c r="M461" s="1">
        <v>14.0</v>
      </c>
      <c r="N461" s="1">
        <v>7.0</v>
      </c>
      <c r="O461" s="1">
        <v>7.0</v>
      </c>
      <c r="P461" s="1">
        <v>11.0</v>
      </c>
      <c r="Q461" s="1">
        <v>7.0</v>
      </c>
      <c r="S461" s="1" t="str">
        <f>IFERROR(__xludf.DUMMYFUNCTION("UNIQUE(D461:H461, TRUE)"),"A")</f>
        <v>A</v>
      </c>
      <c r="T461" s="1" t="str">
        <f>IFERROR(__xludf.DUMMYFUNCTION("""COMPUTED_VALUE"""),"7")</f>
        <v>7</v>
      </c>
      <c r="U461" s="1" t="str">
        <f>IFERROR(__xludf.DUMMYFUNCTION("""COMPUTED_VALUE"""),"J")</f>
        <v>J</v>
      </c>
      <c r="Y461" s="1">
        <f t="shared" si="2"/>
        <v>1</v>
      </c>
      <c r="Z461" s="1">
        <f t="shared" ref="Z461:AC461" si="461">IF($Y461&lt;&gt;"",COUNTIF($D461:$H461, "=" &amp; T461),"")</f>
        <v>3</v>
      </c>
      <c r="AA461" s="1">
        <f t="shared" si="461"/>
        <v>1</v>
      </c>
      <c r="AB461" s="1">
        <f t="shared" si="461"/>
        <v>0</v>
      </c>
      <c r="AC461" s="1">
        <f t="shared" si="461"/>
        <v>0</v>
      </c>
      <c r="AE461" s="1">
        <f>IFERROR(__xludf.DUMMYFUNCTION("IFERROR(TRANSPOSE(SORT(TRANSPOSE(FILTER(Y461:AC461, Y461:AC461&lt;&gt;0)),1, FALSE)))"),3.0)</f>
        <v>3</v>
      </c>
      <c r="AF461" s="1">
        <f>IFERROR(__xludf.DUMMYFUNCTION("""COMPUTED_VALUE"""),1.0)</f>
        <v>1</v>
      </c>
      <c r="AG461" s="1">
        <f>IFERROR(__xludf.DUMMYFUNCTION("""COMPUTED_VALUE"""),1.0)</f>
        <v>1</v>
      </c>
      <c r="AK461" s="1">
        <v>460.0</v>
      </c>
      <c r="AL461" s="1">
        <v>2.0</v>
      </c>
      <c r="AM461" s="1">
        <v>2.0</v>
      </c>
      <c r="AN461" s="1">
        <v>1.0</v>
      </c>
      <c r="AO461" s="1"/>
      <c r="AP461" s="1"/>
      <c r="AQ461" s="1">
        <v>3.0</v>
      </c>
      <c r="AR461" s="1">
        <v>5.0</v>
      </c>
      <c r="AS461" s="1">
        <v>14.0</v>
      </c>
      <c r="AT461" s="1">
        <v>3.0</v>
      </c>
      <c r="AU461" s="1">
        <v>14.0</v>
      </c>
      <c r="AV461" s="1" t="s">
        <v>700</v>
      </c>
      <c r="AW461" s="1">
        <v>56.0</v>
      </c>
      <c r="AY461" s="1">
        <v>25760.0</v>
      </c>
    </row>
    <row r="462" ht="15.75" customHeight="1">
      <c r="A462" s="2" t="s">
        <v>896</v>
      </c>
      <c r="B462" s="1" t="str">
        <f>IFERROR(__xludf.DUMMYFUNCTION("""COMPUTED_VALUE"""),"Q6222")</f>
        <v>Q6222</v>
      </c>
      <c r="C462" s="1">
        <f>IFERROR(__xludf.DUMMYFUNCTION("""COMPUTED_VALUE"""),288.0)</f>
        <v>288</v>
      </c>
      <c r="D462" s="1" t="s">
        <v>20</v>
      </c>
      <c r="E462" s="1" t="s">
        <v>40</v>
      </c>
      <c r="F462" s="1" t="s">
        <v>24</v>
      </c>
      <c r="G462" s="1" t="s">
        <v>24</v>
      </c>
      <c r="H462" s="1" t="s">
        <v>24</v>
      </c>
      <c r="M462" s="1">
        <v>12.0</v>
      </c>
      <c r="N462" s="1">
        <v>6.0</v>
      </c>
      <c r="O462" s="1">
        <v>2.0</v>
      </c>
      <c r="P462" s="1">
        <v>2.0</v>
      </c>
      <c r="Q462" s="1">
        <v>2.0</v>
      </c>
      <c r="S462" s="1" t="str">
        <f>IFERROR(__xludf.DUMMYFUNCTION("UNIQUE(D462:H462, TRUE)"),"Q")</f>
        <v>Q</v>
      </c>
      <c r="T462" s="1" t="str">
        <f>IFERROR(__xludf.DUMMYFUNCTION("""COMPUTED_VALUE"""),"6")</f>
        <v>6</v>
      </c>
      <c r="U462" s="1" t="str">
        <f>IFERROR(__xludf.DUMMYFUNCTION("""COMPUTED_VALUE"""),"2")</f>
        <v>2</v>
      </c>
      <c r="Y462" s="1">
        <f t="shared" si="2"/>
        <v>1</v>
      </c>
      <c r="Z462" s="1">
        <f t="shared" ref="Z462:AC462" si="462">IF($Y462&lt;&gt;"",COUNTIF($D462:$H462, "=" &amp; T462),"")</f>
        <v>1</v>
      </c>
      <c r="AA462" s="1">
        <f t="shared" si="462"/>
        <v>3</v>
      </c>
      <c r="AB462" s="1">
        <f t="shared" si="462"/>
        <v>0</v>
      </c>
      <c r="AC462" s="1">
        <f t="shared" si="462"/>
        <v>0</v>
      </c>
      <c r="AE462" s="1">
        <f>IFERROR(__xludf.DUMMYFUNCTION("IFERROR(TRANSPOSE(SORT(TRANSPOSE(FILTER(Y462:AC462, Y462:AC462&lt;&gt;0)),1, FALSE)))"),3.0)</f>
        <v>3</v>
      </c>
      <c r="AF462" s="1">
        <f>IFERROR(__xludf.DUMMYFUNCTION("""COMPUTED_VALUE"""),1.0)</f>
        <v>1</v>
      </c>
      <c r="AG462" s="1">
        <f>IFERROR(__xludf.DUMMYFUNCTION("""COMPUTED_VALUE"""),1.0)</f>
        <v>1</v>
      </c>
      <c r="AK462" s="1">
        <v>461.0</v>
      </c>
      <c r="AL462" s="1">
        <v>2.0</v>
      </c>
      <c r="AM462" s="1">
        <v>2.0</v>
      </c>
      <c r="AN462" s="1">
        <v>1.0</v>
      </c>
      <c r="AO462" s="1"/>
      <c r="AP462" s="1"/>
      <c r="AQ462" s="1">
        <v>3.0</v>
      </c>
      <c r="AR462" s="1">
        <v>6.0</v>
      </c>
      <c r="AS462" s="1">
        <v>14.0</v>
      </c>
      <c r="AT462" s="1">
        <v>6.0</v>
      </c>
      <c r="AU462" s="1">
        <v>3.0</v>
      </c>
      <c r="AV462" s="1" t="s">
        <v>702</v>
      </c>
      <c r="AW462" s="1">
        <v>593.0</v>
      </c>
      <c r="AY462" s="1">
        <v>273373.0</v>
      </c>
    </row>
    <row r="463" ht="15.75" customHeight="1">
      <c r="A463" s="2" t="s">
        <v>898</v>
      </c>
      <c r="B463" s="1" t="str">
        <f>IFERROR(__xludf.DUMMYFUNCTION("""COMPUTED_VALUE"""),"2QQ62")</f>
        <v>2QQ62</v>
      </c>
      <c r="C463" s="1">
        <f>IFERROR(__xludf.DUMMYFUNCTION("""COMPUTED_VALUE"""),761.0)</f>
        <v>761</v>
      </c>
      <c r="D463" s="1" t="s">
        <v>24</v>
      </c>
      <c r="E463" s="1" t="s">
        <v>20</v>
      </c>
      <c r="F463" s="1" t="s">
        <v>20</v>
      </c>
      <c r="G463" s="1" t="s">
        <v>40</v>
      </c>
      <c r="H463" s="1" t="s">
        <v>24</v>
      </c>
      <c r="M463" s="1">
        <v>2.0</v>
      </c>
      <c r="N463" s="1">
        <v>12.0</v>
      </c>
      <c r="O463" s="1">
        <v>12.0</v>
      </c>
      <c r="P463" s="1">
        <v>6.0</v>
      </c>
      <c r="Q463" s="1">
        <v>2.0</v>
      </c>
      <c r="S463" s="1" t="str">
        <f>IFERROR(__xludf.DUMMYFUNCTION("UNIQUE(D463:H463, TRUE)"),"2")</f>
        <v>2</v>
      </c>
      <c r="T463" s="1" t="str">
        <f>IFERROR(__xludf.DUMMYFUNCTION("""COMPUTED_VALUE"""),"Q")</f>
        <v>Q</v>
      </c>
      <c r="U463" s="1" t="str">
        <f>IFERROR(__xludf.DUMMYFUNCTION("""COMPUTED_VALUE"""),"6")</f>
        <v>6</v>
      </c>
      <c r="Y463" s="1">
        <f t="shared" si="2"/>
        <v>2</v>
      </c>
      <c r="Z463" s="1">
        <f t="shared" ref="Z463:AC463" si="463">IF($Y463&lt;&gt;"",COUNTIF($D463:$H463, "=" &amp; T463),"")</f>
        <v>2</v>
      </c>
      <c r="AA463" s="1">
        <f t="shared" si="463"/>
        <v>1</v>
      </c>
      <c r="AB463" s="1">
        <f t="shared" si="463"/>
        <v>0</v>
      </c>
      <c r="AC463" s="1">
        <f t="shared" si="463"/>
        <v>0</v>
      </c>
      <c r="AE463" s="1">
        <f>IFERROR(__xludf.DUMMYFUNCTION("IFERROR(TRANSPOSE(SORT(TRANSPOSE(FILTER(Y463:AC463, Y463:AC463&lt;&gt;0)),1, FALSE)))"),2.0)</f>
        <v>2</v>
      </c>
      <c r="AF463" s="1">
        <f>IFERROR(__xludf.DUMMYFUNCTION("""COMPUTED_VALUE"""),2.0)</f>
        <v>2</v>
      </c>
      <c r="AG463" s="1">
        <f>IFERROR(__xludf.DUMMYFUNCTION("""COMPUTED_VALUE"""),1.0)</f>
        <v>1</v>
      </c>
      <c r="AK463" s="1">
        <v>462.0</v>
      </c>
      <c r="AL463" s="1">
        <v>2.0</v>
      </c>
      <c r="AM463" s="1">
        <v>2.0</v>
      </c>
      <c r="AN463" s="1">
        <v>1.0</v>
      </c>
      <c r="AO463" s="1"/>
      <c r="AP463" s="1"/>
      <c r="AQ463" s="1">
        <v>3.0</v>
      </c>
      <c r="AR463" s="1">
        <v>8.0</v>
      </c>
      <c r="AS463" s="1">
        <v>3.0</v>
      </c>
      <c r="AT463" s="1">
        <v>6.0</v>
      </c>
      <c r="AU463" s="1">
        <v>6.0</v>
      </c>
      <c r="AV463" s="1">
        <v>38366.0</v>
      </c>
      <c r="AW463" s="1">
        <v>625.0</v>
      </c>
      <c r="AY463" s="1">
        <v>288750.0</v>
      </c>
    </row>
    <row r="464" ht="15.75" customHeight="1">
      <c r="A464" s="2" t="s">
        <v>900</v>
      </c>
      <c r="B464" s="1" t="str">
        <f>IFERROR(__xludf.DUMMYFUNCTION("""COMPUTED_VALUE"""),"K22TQ")</f>
        <v>K22TQ</v>
      </c>
      <c r="C464" s="1">
        <f>IFERROR(__xludf.DUMMYFUNCTION("""COMPUTED_VALUE"""),270.0)</f>
        <v>270</v>
      </c>
      <c r="D464" s="1" t="s">
        <v>38</v>
      </c>
      <c r="E464" s="1" t="s">
        <v>24</v>
      </c>
      <c r="F464" s="1" t="s">
        <v>24</v>
      </c>
      <c r="G464" s="1" t="s">
        <v>45</v>
      </c>
      <c r="H464" s="1" t="s">
        <v>20</v>
      </c>
      <c r="M464" s="1">
        <v>13.0</v>
      </c>
      <c r="N464" s="1">
        <v>2.0</v>
      </c>
      <c r="O464" s="1">
        <v>2.0</v>
      </c>
      <c r="P464" s="1">
        <v>10.0</v>
      </c>
      <c r="Q464" s="1">
        <v>12.0</v>
      </c>
      <c r="S464" s="1" t="str">
        <f>IFERROR(__xludf.DUMMYFUNCTION("UNIQUE(D464:H464, TRUE)"),"K")</f>
        <v>K</v>
      </c>
      <c r="T464" s="1" t="str">
        <f>IFERROR(__xludf.DUMMYFUNCTION("""COMPUTED_VALUE"""),"2")</f>
        <v>2</v>
      </c>
      <c r="U464" s="1" t="str">
        <f>IFERROR(__xludf.DUMMYFUNCTION("""COMPUTED_VALUE"""),"T")</f>
        <v>T</v>
      </c>
      <c r="V464" s="1" t="str">
        <f>IFERROR(__xludf.DUMMYFUNCTION("""COMPUTED_VALUE"""),"Q")</f>
        <v>Q</v>
      </c>
      <c r="Y464" s="1">
        <f t="shared" si="2"/>
        <v>1</v>
      </c>
      <c r="Z464" s="1">
        <f t="shared" ref="Z464:AC464" si="464">IF($Y464&lt;&gt;"",COUNTIF($D464:$H464, "=" &amp; T464),"")</f>
        <v>2</v>
      </c>
      <c r="AA464" s="1">
        <f t="shared" si="464"/>
        <v>1</v>
      </c>
      <c r="AB464" s="1">
        <f t="shared" si="464"/>
        <v>1</v>
      </c>
      <c r="AC464" s="1">
        <f t="shared" si="464"/>
        <v>0</v>
      </c>
      <c r="AE464" s="1">
        <f>IFERROR(__xludf.DUMMYFUNCTION("IFERROR(TRANSPOSE(SORT(TRANSPOSE(FILTER(Y464:AC464, Y464:AC464&lt;&gt;0)),1, FALSE)))"),2.0)</f>
        <v>2</v>
      </c>
      <c r="AF464" s="1">
        <f>IFERROR(__xludf.DUMMYFUNCTION("""COMPUTED_VALUE"""),1.0)</f>
        <v>1</v>
      </c>
      <c r="AG464" s="1">
        <f>IFERROR(__xludf.DUMMYFUNCTION("""COMPUTED_VALUE"""),1.0)</f>
        <v>1</v>
      </c>
      <c r="AH464" s="1">
        <f>IFERROR(__xludf.DUMMYFUNCTION("""COMPUTED_VALUE"""),1.0)</f>
        <v>1</v>
      </c>
      <c r="AK464" s="1">
        <v>463.0</v>
      </c>
      <c r="AL464" s="1">
        <v>2.0</v>
      </c>
      <c r="AM464" s="1">
        <v>2.0</v>
      </c>
      <c r="AN464" s="1">
        <v>1.0</v>
      </c>
      <c r="AO464" s="1"/>
      <c r="AP464" s="1"/>
      <c r="AQ464" s="1">
        <v>3.0</v>
      </c>
      <c r="AR464" s="1">
        <v>13.0</v>
      </c>
      <c r="AS464" s="1">
        <v>3.0</v>
      </c>
      <c r="AT464" s="1">
        <v>5.0</v>
      </c>
      <c r="AU464" s="1">
        <v>13.0</v>
      </c>
      <c r="AV464" s="1" t="s">
        <v>705</v>
      </c>
      <c r="AW464" s="1">
        <v>938.0</v>
      </c>
      <c r="AY464" s="1">
        <v>434294.0</v>
      </c>
    </row>
    <row r="465" ht="15.75" customHeight="1">
      <c r="A465" s="2" t="s">
        <v>902</v>
      </c>
      <c r="B465" s="1" t="str">
        <f>IFERROR(__xludf.DUMMYFUNCTION("""COMPUTED_VALUE"""),"2JJJJ")</f>
        <v>2JJJJ</v>
      </c>
      <c r="C465" s="1">
        <f>IFERROR(__xludf.DUMMYFUNCTION("""COMPUTED_VALUE"""),421.0)</f>
        <v>421</v>
      </c>
      <c r="D465" s="1" t="s">
        <v>24</v>
      </c>
      <c r="E465" s="1" t="s">
        <v>22</v>
      </c>
      <c r="F465" s="1" t="s">
        <v>22</v>
      </c>
      <c r="G465" s="1" t="s">
        <v>22</v>
      </c>
      <c r="H465" s="1" t="s">
        <v>22</v>
      </c>
      <c r="M465" s="1">
        <v>2.0</v>
      </c>
      <c r="N465" s="1">
        <v>11.0</v>
      </c>
      <c r="O465" s="1">
        <v>11.0</v>
      </c>
      <c r="P465" s="1">
        <v>11.0</v>
      </c>
      <c r="Q465" s="1">
        <v>11.0</v>
      </c>
      <c r="S465" s="1" t="str">
        <f>IFERROR(__xludf.DUMMYFUNCTION("UNIQUE(D465:H465, TRUE)"),"2")</f>
        <v>2</v>
      </c>
      <c r="T465" s="1" t="str">
        <f>IFERROR(__xludf.DUMMYFUNCTION("""COMPUTED_VALUE"""),"J")</f>
        <v>J</v>
      </c>
      <c r="Y465" s="1">
        <f t="shared" si="2"/>
        <v>1</v>
      </c>
      <c r="Z465" s="1">
        <f t="shared" ref="Z465:AC465" si="465">IF($Y465&lt;&gt;"",COUNTIF($D465:$H465, "=" &amp; T465),"")</f>
        <v>4</v>
      </c>
      <c r="AA465" s="1">
        <f t="shared" si="465"/>
        <v>0</v>
      </c>
      <c r="AB465" s="1">
        <f t="shared" si="465"/>
        <v>0</v>
      </c>
      <c r="AC465" s="1">
        <f t="shared" si="465"/>
        <v>0</v>
      </c>
      <c r="AE465" s="1">
        <f>IFERROR(__xludf.DUMMYFUNCTION("IFERROR(TRANSPOSE(SORT(TRANSPOSE(FILTER(Y465:AC465, Y465:AC465&lt;&gt;0)),1, FALSE)))"),4.0)</f>
        <v>4</v>
      </c>
      <c r="AF465" s="1">
        <f>IFERROR(__xludf.DUMMYFUNCTION("""COMPUTED_VALUE"""),1.0)</f>
        <v>1</v>
      </c>
      <c r="AK465" s="1">
        <v>464.0</v>
      </c>
      <c r="AL465" s="1">
        <v>2.0</v>
      </c>
      <c r="AM465" s="1">
        <v>2.0</v>
      </c>
      <c r="AN465" s="1">
        <v>1.0</v>
      </c>
      <c r="AO465" s="1"/>
      <c r="AP465" s="1"/>
      <c r="AQ465" s="1">
        <v>3.0</v>
      </c>
      <c r="AR465" s="1">
        <v>13.0</v>
      </c>
      <c r="AS465" s="1">
        <v>3.0</v>
      </c>
      <c r="AT465" s="1">
        <v>7.0</v>
      </c>
      <c r="AU465" s="1">
        <v>13.0</v>
      </c>
      <c r="AV465" s="1" t="s">
        <v>707</v>
      </c>
      <c r="AW465" s="1">
        <v>439.0</v>
      </c>
      <c r="AY465" s="1">
        <v>203696.0</v>
      </c>
    </row>
    <row r="466" ht="15.75" customHeight="1">
      <c r="A466" s="2" t="s">
        <v>904</v>
      </c>
      <c r="B466" s="1" t="str">
        <f>IFERROR(__xludf.DUMMYFUNCTION("""COMPUTED_VALUE"""),"KTTKJ")</f>
        <v>KTTKJ</v>
      </c>
      <c r="C466" s="1">
        <f>IFERROR(__xludf.DUMMYFUNCTION("""COMPUTED_VALUE"""),678.0)</f>
        <v>678</v>
      </c>
      <c r="D466" s="1" t="s">
        <v>38</v>
      </c>
      <c r="E466" s="1" t="s">
        <v>45</v>
      </c>
      <c r="F466" s="1" t="s">
        <v>45</v>
      </c>
      <c r="G466" s="1" t="s">
        <v>38</v>
      </c>
      <c r="H466" s="1" t="s">
        <v>22</v>
      </c>
      <c r="M466" s="1">
        <v>13.0</v>
      </c>
      <c r="N466" s="1">
        <v>10.0</v>
      </c>
      <c r="O466" s="1">
        <v>10.0</v>
      </c>
      <c r="P466" s="1">
        <v>13.0</v>
      </c>
      <c r="Q466" s="1">
        <v>11.0</v>
      </c>
      <c r="S466" s="1" t="str">
        <f>IFERROR(__xludf.DUMMYFUNCTION("UNIQUE(D466:H466, TRUE)"),"K")</f>
        <v>K</v>
      </c>
      <c r="T466" s="1" t="str">
        <f>IFERROR(__xludf.DUMMYFUNCTION("""COMPUTED_VALUE"""),"T")</f>
        <v>T</v>
      </c>
      <c r="U466" s="1" t="str">
        <f>IFERROR(__xludf.DUMMYFUNCTION("""COMPUTED_VALUE"""),"J")</f>
        <v>J</v>
      </c>
      <c r="Y466" s="1">
        <f t="shared" si="2"/>
        <v>2</v>
      </c>
      <c r="Z466" s="1">
        <f t="shared" ref="Z466:AC466" si="466">IF($Y466&lt;&gt;"",COUNTIF($D466:$H466, "=" &amp; T466),"")</f>
        <v>2</v>
      </c>
      <c r="AA466" s="1">
        <f t="shared" si="466"/>
        <v>1</v>
      </c>
      <c r="AB466" s="1">
        <f t="shared" si="466"/>
        <v>0</v>
      </c>
      <c r="AC466" s="1">
        <f t="shared" si="466"/>
        <v>0</v>
      </c>
      <c r="AE466" s="1">
        <f>IFERROR(__xludf.DUMMYFUNCTION("IFERROR(TRANSPOSE(SORT(TRANSPOSE(FILTER(Y466:AC466, Y466:AC466&lt;&gt;0)),1, FALSE)))"),2.0)</f>
        <v>2</v>
      </c>
      <c r="AF466" s="1">
        <f>IFERROR(__xludf.DUMMYFUNCTION("""COMPUTED_VALUE"""),2.0)</f>
        <v>2</v>
      </c>
      <c r="AG466" s="1">
        <f>IFERROR(__xludf.DUMMYFUNCTION("""COMPUTED_VALUE"""),1.0)</f>
        <v>1</v>
      </c>
      <c r="AK466" s="1">
        <v>465.0</v>
      </c>
      <c r="AL466" s="1">
        <v>2.0</v>
      </c>
      <c r="AM466" s="1">
        <v>2.0</v>
      </c>
      <c r="AN466" s="1">
        <v>1.0</v>
      </c>
      <c r="AO466" s="1"/>
      <c r="AP466" s="1"/>
      <c r="AQ466" s="1">
        <v>3.0</v>
      </c>
      <c r="AR466" s="1">
        <v>13.0</v>
      </c>
      <c r="AS466" s="1">
        <v>3.0</v>
      </c>
      <c r="AT466" s="1">
        <v>13.0</v>
      </c>
      <c r="AU466" s="1">
        <v>14.0</v>
      </c>
      <c r="AV466" s="1" t="s">
        <v>709</v>
      </c>
      <c r="AW466" s="1">
        <v>489.0</v>
      </c>
      <c r="AY466" s="1">
        <v>227385.0</v>
      </c>
    </row>
    <row r="467" ht="15.75" customHeight="1">
      <c r="A467" s="2" t="s">
        <v>906</v>
      </c>
      <c r="B467" s="1" t="str">
        <f>IFERROR(__xludf.DUMMYFUNCTION("""COMPUTED_VALUE"""),"J32A7")</f>
        <v>J32A7</v>
      </c>
      <c r="C467" s="1">
        <f>IFERROR(__xludf.DUMMYFUNCTION("""COMPUTED_VALUE"""),787.0)</f>
        <v>787</v>
      </c>
      <c r="D467" s="1" t="s">
        <v>22</v>
      </c>
      <c r="E467" s="1" t="s">
        <v>31</v>
      </c>
      <c r="F467" s="1" t="s">
        <v>24</v>
      </c>
      <c r="G467" s="1" t="s">
        <v>39</v>
      </c>
      <c r="H467" s="1" t="s">
        <v>28</v>
      </c>
      <c r="M467" s="1">
        <v>11.0</v>
      </c>
      <c r="N467" s="1">
        <v>3.0</v>
      </c>
      <c r="O467" s="1">
        <v>2.0</v>
      </c>
      <c r="P467" s="1">
        <v>14.0</v>
      </c>
      <c r="Q467" s="1">
        <v>7.0</v>
      </c>
      <c r="S467" s="1" t="str">
        <f>IFERROR(__xludf.DUMMYFUNCTION("UNIQUE(D467:H467, TRUE)"),"J")</f>
        <v>J</v>
      </c>
      <c r="T467" s="1" t="str">
        <f>IFERROR(__xludf.DUMMYFUNCTION("""COMPUTED_VALUE"""),"3")</f>
        <v>3</v>
      </c>
      <c r="U467" s="1" t="str">
        <f>IFERROR(__xludf.DUMMYFUNCTION("""COMPUTED_VALUE"""),"2")</f>
        <v>2</v>
      </c>
      <c r="V467" s="1" t="str">
        <f>IFERROR(__xludf.DUMMYFUNCTION("""COMPUTED_VALUE"""),"A")</f>
        <v>A</v>
      </c>
      <c r="W467" s="1" t="str">
        <f>IFERROR(__xludf.DUMMYFUNCTION("""COMPUTED_VALUE"""),"7")</f>
        <v>7</v>
      </c>
      <c r="Y467" s="1">
        <f t="shared" si="2"/>
        <v>1</v>
      </c>
      <c r="Z467" s="1">
        <f t="shared" ref="Z467:AC467" si="467">IF($Y467&lt;&gt;"",COUNTIF($D467:$H467, "=" &amp; T467),"")</f>
        <v>1</v>
      </c>
      <c r="AA467" s="1">
        <f t="shared" si="467"/>
        <v>1</v>
      </c>
      <c r="AB467" s="1">
        <f t="shared" si="467"/>
        <v>1</v>
      </c>
      <c r="AC467" s="1">
        <f t="shared" si="467"/>
        <v>1</v>
      </c>
      <c r="AE467" s="1">
        <f>IFERROR(__xludf.DUMMYFUNCTION("IFERROR(TRANSPOSE(SORT(TRANSPOSE(FILTER(Y467:AC467, Y467:AC467&lt;&gt;0)),1, FALSE)))"),1.0)</f>
        <v>1</v>
      </c>
      <c r="AF467" s="1">
        <f>IFERROR(__xludf.DUMMYFUNCTION("""COMPUTED_VALUE"""),1.0)</f>
        <v>1</v>
      </c>
      <c r="AG467" s="1">
        <f>IFERROR(__xludf.DUMMYFUNCTION("""COMPUTED_VALUE"""),1.0)</f>
        <v>1</v>
      </c>
      <c r="AH467" s="1">
        <f>IFERROR(__xludf.DUMMYFUNCTION("""COMPUTED_VALUE"""),1.0)</f>
        <v>1</v>
      </c>
      <c r="AI467" s="1">
        <f>IFERROR(__xludf.DUMMYFUNCTION("""COMPUTED_VALUE"""),1.0)</f>
        <v>1</v>
      </c>
      <c r="AK467" s="1">
        <v>466.0</v>
      </c>
      <c r="AL467" s="1">
        <v>2.0</v>
      </c>
      <c r="AM467" s="1">
        <v>2.0</v>
      </c>
      <c r="AN467" s="1">
        <v>1.0</v>
      </c>
      <c r="AO467" s="1"/>
      <c r="AP467" s="1"/>
      <c r="AQ467" s="1">
        <v>3.0</v>
      </c>
      <c r="AR467" s="1">
        <v>14.0</v>
      </c>
      <c r="AS467" s="1">
        <v>9.0</v>
      </c>
      <c r="AT467" s="1">
        <v>9.0</v>
      </c>
      <c r="AU467" s="1">
        <v>3.0</v>
      </c>
      <c r="AV467" s="1" t="s">
        <v>711</v>
      </c>
      <c r="AW467" s="1">
        <v>325.0</v>
      </c>
      <c r="AY467" s="1">
        <v>151450.0</v>
      </c>
    </row>
    <row r="468" ht="15.75" customHeight="1">
      <c r="A468" s="2" t="s">
        <v>908</v>
      </c>
      <c r="B468" s="1">
        <f>IFERROR(__xludf.DUMMYFUNCTION("""COMPUTED_VALUE"""),58688.0)</f>
        <v>58688</v>
      </c>
      <c r="C468" s="1">
        <f>IFERROR(__xludf.DUMMYFUNCTION("""COMPUTED_VALUE"""),8.0)</f>
        <v>8</v>
      </c>
      <c r="D468" s="1" t="s">
        <v>29</v>
      </c>
      <c r="E468" s="1" t="s">
        <v>30</v>
      </c>
      <c r="F468" s="1" t="s">
        <v>40</v>
      </c>
      <c r="G468" s="1" t="s">
        <v>30</v>
      </c>
      <c r="H468" s="1" t="s">
        <v>30</v>
      </c>
      <c r="M468" s="1">
        <v>5.0</v>
      </c>
      <c r="N468" s="1">
        <v>8.0</v>
      </c>
      <c r="O468" s="1">
        <v>6.0</v>
      </c>
      <c r="P468" s="1">
        <v>8.0</v>
      </c>
      <c r="Q468" s="1">
        <v>8.0</v>
      </c>
      <c r="S468" s="1" t="str">
        <f>IFERROR(__xludf.DUMMYFUNCTION("UNIQUE(D468:H468, TRUE)"),"5")</f>
        <v>5</v>
      </c>
      <c r="T468" s="1" t="str">
        <f>IFERROR(__xludf.DUMMYFUNCTION("""COMPUTED_VALUE"""),"8")</f>
        <v>8</v>
      </c>
      <c r="U468" s="1" t="str">
        <f>IFERROR(__xludf.DUMMYFUNCTION("""COMPUTED_VALUE"""),"6")</f>
        <v>6</v>
      </c>
      <c r="Y468" s="1">
        <f t="shared" si="2"/>
        <v>1</v>
      </c>
      <c r="Z468" s="1">
        <f t="shared" ref="Z468:AC468" si="468">IF($Y468&lt;&gt;"",COUNTIF($D468:$H468, "=" &amp; T468),"")</f>
        <v>3</v>
      </c>
      <c r="AA468" s="1">
        <f t="shared" si="468"/>
        <v>1</v>
      </c>
      <c r="AB468" s="1">
        <f t="shared" si="468"/>
        <v>0</v>
      </c>
      <c r="AC468" s="1">
        <f t="shared" si="468"/>
        <v>0</v>
      </c>
      <c r="AE468" s="1">
        <f>IFERROR(__xludf.DUMMYFUNCTION("IFERROR(TRANSPOSE(SORT(TRANSPOSE(FILTER(Y468:AC468, Y468:AC468&lt;&gt;0)),1, FALSE)))"),3.0)</f>
        <v>3</v>
      </c>
      <c r="AF468" s="1">
        <f>IFERROR(__xludf.DUMMYFUNCTION("""COMPUTED_VALUE"""),1.0)</f>
        <v>1</v>
      </c>
      <c r="AG468" s="1">
        <f>IFERROR(__xludf.DUMMYFUNCTION("""COMPUTED_VALUE"""),1.0)</f>
        <v>1</v>
      </c>
      <c r="AK468" s="1">
        <v>467.0</v>
      </c>
      <c r="AL468" s="1">
        <v>2.0</v>
      </c>
      <c r="AM468" s="1">
        <v>2.0</v>
      </c>
      <c r="AN468" s="1">
        <v>1.0</v>
      </c>
      <c r="AO468" s="1"/>
      <c r="AP468" s="1"/>
      <c r="AQ468" s="1">
        <v>3.0</v>
      </c>
      <c r="AR468" s="1">
        <v>14.0</v>
      </c>
      <c r="AS468" s="1">
        <v>14.0</v>
      </c>
      <c r="AT468" s="1">
        <v>3.0</v>
      </c>
      <c r="AU468" s="1">
        <v>13.0</v>
      </c>
      <c r="AV468" s="1" t="s">
        <v>713</v>
      </c>
      <c r="AW468" s="1">
        <v>260.0</v>
      </c>
      <c r="AY468" s="1">
        <v>121420.0</v>
      </c>
    </row>
    <row r="469" ht="15.75" customHeight="1">
      <c r="A469" s="2" t="s">
        <v>910</v>
      </c>
      <c r="B469" s="1">
        <f>IFERROR(__xludf.DUMMYFUNCTION("""COMPUTED_VALUE"""),55499.0)</f>
        <v>55499</v>
      </c>
      <c r="C469" s="1">
        <f>IFERROR(__xludf.DUMMYFUNCTION("""COMPUTED_VALUE"""),814.0)</f>
        <v>814</v>
      </c>
      <c r="D469" s="1" t="s">
        <v>29</v>
      </c>
      <c r="E469" s="1" t="s">
        <v>29</v>
      </c>
      <c r="F469" s="1" t="s">
        <v>21</v>
      </c>
      <c r="G469" s="1" t="s">
        <v>23</v>
      </c>
      <c r="H469" s="1" t="s">
        <v>23</v>
      </c>
      <c r="M469" s="1">
        <v>5.0</v>
      </c>
      <c r="N469" s="1">
        <v>5.0</v>
      </c>
      <c r="O469" s="1">
        <v>4.0</v>
      </c>
      <c r="P469" s="1">
        <v>9.0</v>
      </c>
      <c r="Q469" s="1">
        <v>9.0</v>
      </c>
      <c r="S469" s="1" t="str">
        <f>IFERROR(__xludf.DUMMYFUNCTION("UNIQUE(D469:H469, TRUE)"),"5")</f>
        <v>5</v>
      </c>
      <c r="T469" s="1" t="str">
        <f>IFERROR(__xludf.DUMMYFUNCTION("""COMPUTED_VALUE"""),"4")</f>
        <v>4</v>
      </c>
      <c r="U469" s="1" t="str">
        <f>IFERROR(__xludf.DUMMYFUNCTION("""COMPUTED_VALUE"""),"9")</f>
        <v>9</v>
      </c>
      <c r="Y469" s="1">
        <f t="shared" si="2"/>
        <v>2</v>
      </c>
      <c r="Z469" s="1">
        <f t="shared" ref="Z469:AC469" si="469">IF($Y469&lt;&gt;"",COUNTIF($D469:$H469, "=" &amp; T469),"")</f>
        <v>1</v>
      </c>
      <c r="AA469" s="1">
        <f t="shared" si="469"/>
        <v>2</v>
      </c>
      <c r="AB469" s="1">
        <f t="shared" si="469"/>
        <v>0</v>
      </c>
      <c r="AC469" s="1">
        <f t="shared" si="469"/>
        <v>0</v>
      </c>
      <c r="AE469" s="1">
        <f>IFERROR(__xludf.DUMMYFUNCTION("IFERROR(TRANSPOSE(SORT(TRANSPOSE(FILTER(Y469:AC469, Y469:AC469&lt;&gt;0)),1, FALSE)))"),2.0)</f>
        <v>2</v>
      </c>
      <c r="AF469" s="1">
        <f>IFERROR(__xludf.DUMMYFUNCTION("""COMPUTED_VALUE"""),2.0)</f>
        <v>2</v>
      </c>
      <c r="AG469" s="1">
        <f>IFERROR(__xludf.DUMMYFUNCTION("""COMPUTED_VALUE"""),1.0)</f>
        <v>1</v>
      </c>
      <c r="AK469" s="1">
        <v>468.0</v>
      </c>
      <c r="AL469" s="1">
        <v>2.0</v>
      </c>
      <c r="AM469" s="1">
        <v>2.0</v>
      </c>
      <c r="AN469" s="1">
        <v>1.0</v>
      </c>
      <c r="AO469" s="1"/>
      <c r="AP469" s="1"/>
      <c r="AQ469" s="1">
        <v>4.0</v>
      </c>
      <c r="AR469" s="1">
        <v>2.0</v>
      </c>
      <c r="AS469" s="1">
        <v>2.0</v>
      </c>
      <c r="AT469" s="1">
        <v>4.0</v>
      </c>
      <c r="AU469" s="1">
        <v>10.0</v>
      </c>
      <c r="AV469" s="1" t="s">
        <v>715</v>
      </c>
      <c r="AW469" s="1">
        <v>357.0</v>
      </c>
      <c r="AY469" s="1">
        <v>167076.0</v>
      </c>
    </row>
    <row r="470" ht="15.75" customHeight="1">
      <c r="A470" s="2" t="s">
        <v>912</v>
      </c>
      <c r="B470" s="1" t="str">
        <f>IFERROR(__xludf.DUMMYFUNCTION("""COMPUTED_VALUE"""),"KK7KK")</f>
        <v>KK7KK</v>
      </c>
      <c r="C470" s="1">
        <f>IFERROR(__xludf.DUMMYFUNCTION("""COMPUTED_VALUE"""),425.0)</f>
        <v>425</v>
      </c>
      <c r="D470" s="1" t="s">
        <v>38</v>
      </c>
      <c r="E470" s="1" t="s">
        <v>38</v>
      </c>
      <c r="F470" s="1" t="s">
        <v>28</v>
      </c>
      <c r="G470" s="1" t="s">
        <v>38</v>
      </c>
      <c r="H470" s="1" t="s">
        <v>38</v>
      </c>
      <c r="M470" s="1">
        <v>13.0</v>
      </c>
      <c r="N470" s="1">
        <v>13.0</v>
      </c>
      <c r="O470" s="1">
        <v>7.0</v>
      </c>
      <c r="P470" s="1">
        <v>13.0</v>
      </c>
      <c r="Q470" s="1">
        <v>13.0</v>
      </c>
      <c r="S470" s="1" t="str">
        <f>IFERROR(__xludf.DUMMYFUNCTION("UNIQUE(D470:H470, TRUE)"),"K")</f>
        <v>K</v>
      </c>
      <c r="T470" s="1" t="str">
        <f>IFERROR(__xludf.DUMMYFUNCTION("""COMPUTED_VALUE"""),"7")</f>
        <v>7</v>
      </c>
      <c r="Y470" s="1">
        <f t="shared" si="2"/>
        <v>4</v>
      </c>
      <c r="Z470" s="1">
        <f t="shared" ref="Z470:AC470" si="470">IF($Y470&lt;&gt;"",COUNTIF($D470:$H470, "=" &amp; T470),"")</f>
        <v>1</v>
      </c>
      <c r="AA470" s="1">
        <f t="shared" si="470"/>
        <v>0</v>
      </c>
      <c r="AB470" s="1">
        <f t="shared" si="470"/>
        <v>0</v>
      </c>
      <c r="AC470" s="1">
        <f t="shared" si="470"/>
        <v>0</v>
      </c>
      <c r="AE470" s="1">
        <f>IFERROR(__xludf.DUMMYFUNCTION("IFERROR(TRANSPOSE(SORT(TRANSPOSE(FILTER(Y470:AC470, Y470:AC470&lt;&gt;0)),1, FALSE)))"),4.0)</f>
        <v>4</v>
      </c>
      <c r="AF470" s="1">
        <f>IFERROR(__xludf.DUMMYFUNCTION("""COMPUTED_VALUE"""),1.0)</f>
        <v>1</v>
      </c>
      <c r="AK470" s="1">
        <v>469.0</v>
      </c>
      <c r="AL470" s="1">
        <v>2.0</v>
      </c>
      <c r="AM470" s="1">
        <v>2.0</v>
      </c>
      <c r="AN470" s="1">
        <v>1.0</v>
      </c>
      <c r="AO470" s="1"/>
      <c r="AP470" s="1"/>
      <c r="AQ470" s="1">
        <v>4.0</v>
      </c>
      <c r="AR470" s="1">
        <v>3.0</v>
      </c>
      <c r="AS470" s="1">
        <v>4.0</v>
      </c>
      <c r="AT470" s="1">
        <v>14.0</v>
      </c>
      <c r="AU470" s="1">
        <v>14.0</v>
      </c>
      <c r="AV470" s="1" t="s">
        <v>717</v>
      </c>
      <c r="AW470" s="1">
        <v>962.0</v>
      </c>
      <c r="AY470" s="1">
        <v>451178.0</v>
      </c>
    </row>
    <row r="471" ht="15.75" customHeight="1">
      <c r="A471" s="2" t="s">
        <v>914</v>
      </c>
      <c r="B471" s="1" t="str">
        <f>IFERROR(__xludf.DUMMYFUNCTION("""COMPUTED_VALUE"""),"9Q97K")</f>
        <v>9Q97K</v>
      </c>
      <c r="C471" s="1">
        <f>IFERROR(__xludf.DUMMYFUNCTION("""COMPUTED_VALUE"""),82.0)</f>
        <v>82</v>
      </c>
      <c r="D471" s="1" t="s">
        <v>23</v>
      </c>
      <c r="E471" s="1" t="s">
        <v>20</v>
      </c>
      <c r="F471" s="1" t="s">
        <v>23</v>
      </c>
      <c r="G471" s="1" t="s">
        <v>28</v>
      </c>
      <c r="H471" s="1" t="s">
        <v>38</v>
      </c>
      <c r="M471" s="1">
        <v>9.0</v>
      </c>
      <c r="N471" s="1">
        <v>12.0</v>
      </c>
      <c r="O471" s="1">
        <v>9.0</v>
      </c>
      <c r="P471" s="1">
        <v>7.0</v>
      </c>
      <c r="Q471" s="1">
        <v>13.0</v>
      </c>
      <c r="S471" s="1" t="str">
        <f>IFERROR(__xludf.DUMMYFUNCTION("UNIQUE(D471:H471, TRUE)"),"9")</f>
        <v>9</v>
      </c>
      <c r="T471" s="1" t="str">
        <f>IFERROR(__xludf.DUMMYFUNCTION("""COMPUTED_VALUE"""),"Q")</f>
        <v>Q</v>
      </c>
      <c r="U471" s="1" t="str">
        <f>IFERROR(__xludf.DUMMYFUNCTION("""COMPUTED_VALUE"""),"7")</f>
        <v>7</v>
      </c>
      <c r="V471" s="1" t="str">
        <f>IFERROR(__xludf.DUMMYFUNCTION("""COMPUTED_VALUE"""),"K")</f>
        <v>K</v>
      </c>
      <c r="Y471" s="1">
        <f t="shared" si="2"/>
        <v>2</v>
      </c>
      <c r="Z471" s="1">
        <f t="shared" ref="Z471:AC471" si="471">IF($Y471&lt;&gt;"",COUNTIF($D471:$H471, "=" &amp; T471),"")</f>
        <v>1</v>
      </c>
      <c r="AA471" s="1">
        <f t="shared" si="471"/>
        <v>1</v>
      </c>
      <c r="AB471" s="1">
        <f t="shared" si="471"/>
        <v>1</v>
      </c>
      <c r="AC471" s="1">
        <f t="shared" si="471"/>
        <v>0</v>
      </c>
      <c r="AE471" s="1">
        <f>IFERROR(__xludf.DUMMYFUNCTION("IFERROR(TRANSPOSE(SORT(TRANSPOSE(FILTER(Y471:AC471, Y471:AC471&lt;&gt;0)),1, FALSE)))"),2.0)</f>
        <v>2</v>
      </c>
      <c r="AF471" s="1">
        <f>IFERROR(__xludf.DUMMYFUNCTION("""COMPUTED_VALUE"""),1.0)</f>
        <v>1</v>
      </c>
      <c r="AG471" s="1">
        <f>IFERROR(__xludf.DUMMYFUNCTION("""COMPUTED_VALUE"""),1.0)</f>
        <v>1</v>
      </c>
      <c r="AH471" s="1">
        <f>IFERROR(__xludf.DUMMYFUNCTION("""COMPUTED_VALUE"""),1.0)</f>
        <v>1</v>
      </c>
      <c r="AK471" s="1">
        <v>470.0</v>
      </c>
      <c r="AL471" s="1">
        <v>2.0</v>
      </c>
      <c r="AM471" s="1">
        <v>2.0</v>
      </c>
      <c r="AN471" s="1">
        <v>1.0</v>
      </c>
      <c r="AO471" s="1"/>
      <c r="AP471" s="1"/>
      <c r="AQ471" s="1">
        <v>4.0</v>
      </c>
      <c r="AR471" s="1">
        <v>3.0</v>
      </c>
      <c r="AS471" s="1">
        <v>13.0</v>
      </c>
      <c r="AT471" s="1">
        <v>13.0</v>
      </c>
      <c r="AU471" s="1">
        <v>3.0</v>
      </c>
      <c r="AV471" s="1" t="s">
        <v>719</v>
      </c>
      <c r="AW471" s="1">
        <v>125.0</v>
      </c>
      <c r="AY471" s="1">
        <v>58750.0</v>
      </c>
    </row>
    <row r="472" ht="15.75" customHeight="1">
      <c r="A472" s="2" t="s">
        <v>916</v>
      </c>
      <c r="B472" s="1">
        <f>IFERROR(__xludf.DUMMYFUNCTION("""COMPUTED_VALUE"""),53353.0)</f>
        <v>53353</v>
      </c>
      <c r="C472" s="1">
        <f>IFERROR(__xludf.DUMMYFUNCTION("""COMPUTED_VALUE"""),804.0)</f>
        <v>804</v>
      </c>
      <c r="D472" s="1" t="s">
        <v>29</v>
      </c>
      <c r="E472" s="1" t="s">
        <v>31</v>
      </c>
      <c r="F472" s="1" t="s">
        <v>31</v>
      </c>
      <c r="G472" s="1" t="s">
        <v>29</v>
      </c>
      <c r="H472" s="1" t="s">
        <v>31</v>
      </c>
      <c r="M472" s="1">
        <v>5.0</v>
      </c>
      <c r="N472" s="1">
        <v>3.0</v>
      </c>
      <c r="O472" s="1">
        <v>3.0</v>
      </c>
      <c r="P472" s="1">
        <v>5.0</v>
      </c>
      <c r="Q472" s="1">
        <v>3.0</v>
      </c>
      <c r="S472" s="1" t="str">
        <f>IFERROR(__xludf.DUMMYFUNCTION("UNIQUE(D472:H472, TRUE)"),"5")</f>
        <v>5</v>
      </c>
      <c r="T472" s="1" t="str">
        <f>IFERROR(__xludf.DUMMYFUNCTION("""COMPUTED_VALUE"""),"3")</f>
        <v>3</v>
      </c>
      <c r="Y472" s="1">
        <f t="shared" si="2"/>
        <v>2</v>
      </c>
      <c r="Z472" s="1">
        <f t="shared" ref="Z472:AC472" si="472">IF($Y472&lt;&gt;"",COUNTIF($D472:$H472, "=" &amp; T472),"")</f>
        <v>3</v>
      </c>
      <c r="AA472" s="1">
        <f t="shared" si="472"/>
        <v>0</v>
      </c>
      <c r="AB472" s="1">
        <f t="shared" si="472"/>
        <v>0</v>
      </c>
      <c r="AC472" s="1">
        <f t="shared" si="472"/>
        <v>0</v>
      </c>
      <c r="AE472" s="1">
        <f>IFERROR(__xludf.DUMMYFUNCTION("IFERROR(TRANSPOSE(SORT(TRANSPOSE(FILTER(Y472:AC472, Y472:AC472&lt;&gt;0)),1, FALSE)))"),3.0)</f>
        <v>3</v>
      </c>
      <c r="AF472" s="1">
        <f>IFERROR(__xludf.DUMMYFUNCTION("""COMPUTED_VALUE"""),2.0)</f>
        <v>2</v>
      </c>
      <c r="AK472" s="1">
        <v>471.0</v>
      </c>
      <c r="AL472" s="1">
        <v>2.0</v>
      </c>
      <c r="AM472" s="1">
        <v>2.0</v>
      </c>
      <c r="AN472" s="1">
        <v>1.0</v>
      </c>
      <c r="AO472" s="1"/>
      <c r="AP472" s="1"/>
      <c r="AQ472" s="1">
        <v>4.0</v>
      </c>
      <c r="AR472" s="1">
        <v>4.0</v>
      </c>
      <c r="AS472" s="1">
        <v>5.0</v>
      </c>
      <c r="AT472" s="1">
        <v>5.0</v>
      </c>
      <c r="AU472" s="1">
        <v>14.0</v>
      </c>
      <c r="AV472" s="1" t="s">
        <v>721</v>
      </c>
      <c r="AW472" s="1">
        <v>466.0</v>
      </c>
      <c r="AY472" s="1">
        <v>219486.0</v>
      </c>
    </row>
    <row r="473" ht="15.75" customHeight="1">
      <c r="A473" s="2" t="s">
        <v>918</v>
      </c>
      <c r="B473" s="1" t="str">
        <f>IFERROR(__xludf.DUMMYFUNCTION("""COMPUTED_VALUE"""),"5KQJT")</f>
        <v>5KQJT</v>
      </c>
      <c r="C473" s="1">
        <f>IFERROR(__xludf.DUMMYFUNCTION("""COMPUTED_VALUE"""),590.0)</f>
        <v>590</v>
      </c>
      <c r="D473" s="1" t="s">
        <v>29</v>
      </c>
      <c r="E473" s="1" t="s">
        <v>38</v>
      </c>
      <c r="F473" s="1" t="s">
        <v>20</v>
      </c>
      <c r="G473" s="1" t="s">
        <v>22</v>
      </c>
      <c r="H473" s="1" t="s">
        <v>45</v>
      </c>
      <c r="M473" s="1">
        <v>5.0</v>
      </c>
      <c r="N473" s="1">
        <v>13.0</v>
      </c>
      <c r="O473" s="1">
        <v>12.0</v>
      </c>
      <c r="P473" s="1">
        <v>11.0</v>
      </c>
      <c r="Q473" s="1">
        <v>10.0</v>
      </c>
      <c r="S473" s="1" t="str">
        <f>IFERROR(__xludf.DUMMYFUNCTION("UNIQUE(D473:H473, TRUE)"),"5")</f>
        <v>5</v>
      </c>
      <c r="T473" s="1" t="str">
        <f>IFERROR(__xludf.DUMMYFUNCTION("""COMPUTED_VALUE"""),"K")</f>
        <v>K</v>
      </c>
      <c r="U473" s="1" t="str">
        <f>IFERROR(__xludf.DUMMYFUNCTION("""COMPUTED_VALUE"""),"Q")</f>
        <v>Q</v>
      </c>
      <c r="V473" s="1" t="str">
        <f>IFERROR(__xludf.DUMMYFUNCTION("""COMPUTED_VALUE"""),"J")</f>
        <v>J</v>
      </c>
      <c r="W473" s="1" t="str">
        <f>IFERROR(__xludf.DUMMYFUNCTION("""COMPUTED_VALUE"""),"T")</f>
        <v>T</v>
      </c>
      <c r="Y473" s="1">
        <f t="shared" si="2"/>
        <v>1</v>
      </c>
      <c r="Z473" s="1">
        <f t="shared" ref="Z473:AC473" si="473">IF($Y473&lt;&gt;"",COUNTIF($D473:$H473, "=" &amp; T473),"")</f>
        <v>1</v>
      </c>
      <c r="AA473" s="1">
        <f t="shared" si="473"/>
        <v>1</v>
      </c>
      <c r="AB473" s="1">
        <f t="shared" si="473"/>
        <v>1</v>
      </c>
      <c r="AC473" s="1">
        <f t="shared" si="473"/>
        <v>1</v>
      </c>
      <c r="AE473" s="1">
        <f>IFERROR(__xludf.DUMMYFUNCTION("IFERROR(TRANSPOSE(SORT(TRANSPOSE(FILTER(Y473:AC473, Y473:AC473&lt;&gt;0)),1, FALSE)))"),1.0)</f>
        <v>1</v>
      </c>
      <c r="AF473" s="1">
        <f>IFERROR(__xludf.DUMMYFUNCTION("""COMPUTED_VALUE"""),1.0)</f>
        <v>1</v>
      </c>
      <c r="AG473" s="1">
        <f>IFERROR(__xludf.DUMMYFUNCTION("""COMPUTED_VALUE"""),1.0)</f>
        <v>1</v>
      </c>
      <c r="AH473" s="1">
        <f>IFERROR(__xludf.DUMMYFUNCTION("""COMPUTED_VALUE"""),1.0)</f>
        <v>1</v>
      </c>
      <c r="AI473" s="1">
        <f>IFERROR(__xludf.DUMMYFUNCTION("""COMPUTED_VALUE"""),1.0)</f>
        <v>1</v>
      </c>
      <c r="AK473" s="1">
        <v>472.0</v>
      </c>
      <c r="AL473" s="1">
        <v>2.0</v>
      </c>
      <c r="AM473" s="1">
        <v>2.0</v>
      </c>
      <c r="AN473" s="1">
        <v>1.0</v>
      </c>
      <c r="AO473" s="1"/>
      <c r="AP473" s="1"/>
      <c r="AQ473" s="1">
        <v>4.0</v>
      </c>
      <c r="AR473" s="1">
        <v>4.0</v>
      </c>
      <c r="AS473" s="1">
        <v>9.0</v>
      </c>
      <c r="AT473" s="1">
        <v>9.0</v>
      </c>
      <c r="AU473" s="1">
        <v>11.0</v>
      </c>
      <c r="AV473" s="1" t="s">
        <v>1374</v>
      </c>
      <c r="AW473" s="1">
        <v>714.0</v>
      </c>
      <c r="AY473" s="1">
        <v>337008.0</v>
      </c>
    </row>
    <row r="474" ht="15.75" customHeight="1">
      <c r="A474" s="2" t="s">
        <v>920</v>
      </c>
      <c r="B474" s="1">
        <f>IFERROR(__xludf.DUMMYFUNCTION("""COMPUTED_VALUE"""),67677.0)</f>
        <v>67677</v>
      </c>
      <c r="C474" s="1">
        <f>IFERROR(__xludf.DUMMYFUNCTION("""COMPUTED_VALUE"""),963.0)</f>
        <v>963</v>
      </c>
      <c r="D474" s="1" t="s">
        <v>40</v>
      </c>
      <c r="E474" s="1" t="s">
        <v>28</v>
      </c>
      <c r="F474" s="1" t="s">
        <v>40</v>
      </c>
      <c r="G474" s="1" t="s">
        <v>28</v>
      </c>
      <c r="H474" s="1" t="s">
        <v>28</v>
      </c>
      <c r="M474" s="1">
        <v>6.0</v>
      </c>
      <c r="N474" s="1">
        <v>7.0</v>
      </c>
      <c r="O474" s="1">
        <v>6.0</v>
      </c>
      <c r="P474" s="1">
        <v>7.0</v>
      </c>
      <c r="Q474" s="1">
        <v>7.0</v>
      </c>
      <c r="S474" s="1" t="str">
        <f>IFERROR(__xludf.DUMMYFUNCTION("UNIQUE(D474:H474, TRUE)"),"6")</f>
        <v>6</v>
      </c>
      <c r="T474" s="1" t="str">
        <f>IFERROR(__xludf.DUMMYFUNCTION("""COMPUTED_VALUE"""),"7")</f>
        <v>7</v>
      </c>
      <c r="Y474" s="1">
        <f t="shared" si="2"/>
        <v>2</v>
      </c>
      <c r="Z474" s="1">
        <f t="shared" ref="Z474:AC474" si="474">IF($Y474&lt;&gt;"",COUNTIF($D474:$H474, "=" &amp; T474),"")</f>
        <v>3</v>
      </c>
      <c r="AA474" s="1">
        <f t="shared" si="474"/>
        <v>0</v>
      </c>
      <c r="AB474" s="1">
        <f t="shared" si="474"/>
        <v>0</v>
      </c>
      <c r="AC474" s="1">
        <f t="shared" si="474"/>
        <v>0</v>
      </c>
      <c r="AE474" s="1">
        <f>IFERROR(__xludf.DUMMYFUNCTION("IFERROR(TRANSPOSE(SORT(TRANSPOSE(FILTER(Y474:AC474, Y474:AC474&lt;&gt;0)),1, FALSE)))"),3.0)</f>
        <v>3</v>
      </c>
      <c r="AF474" s="1">
        <f>IFERROR(__xludf.DUMMYFUNCTION("""COMPUTED_VALUE"""),2.0)</f>
        <v>2</v>
      </c>
      <c r="AK474" s="1">
        <v>473.0</v>
      </c>
      <c r="AL474" s="1">
        <v>2.0</v>
      </c>
      <c r="AM474" s="1">
        <v>2.0</v>
      </c>
      <c r="AN474" s="1">
        <v>1.0</v>
      </c>
      <c r="AO474" s="1"/>
      <c r="AP474" s="1"/>
      <c r="AQ474" s="1">
        <v>4.0</v>
      </c>
      <c r="AR474" s="1">
        <v>4.0</v>
      </c>
      <c r="AS474" s="1">
        <v>11.0</v>
      </c>
      <c r="AT474" s="1">
        <v>12.0</v>
      </c>
      <c r="AU474" s="1">
        <v>12.0</v>
      </c>
      <c r="AV474" s="1" t="s">
        <v>1367</v>
      </c>
      <c r="AW474" s="1">
        <v>437.0</v>
      </c>
      <c r="AY474" s="1">
        <v>206701.0</v>
      </c>
    </row>
    <row r="475" ht="15.75" customHeight="1">
      <c r="A475" s="2" t="s">
        <v>922</v>
      </c>
      <c r="B475" s="1" t="str">
        <f>IFERROR(__xludf.DUMMYFUNCTION("""COMPUTED_VALUE"""),"K2A9K")</f>
        <v>K2A9K</v>
      </c>
      <c r="C475" s="1">
        <f>IFERROR(__xludf.DUMMYFUNCTION("""COMPUTED_VALUE"""),747.0)</f>
        <v>747</v>
      </c>
      <c r="D475" s="1" t="s">
        <v>38</v>
      </c>
      <c r="E475" s="1" t="s">
        <v>24</v>
      </c>
      <c r="F475" s="1" t="s">
        <v>39</v>
      </c>
      <c r="G475" s="1" t="s">
        <v>23</v>
      </c>
      <c r="H475" s="1" t="s">
        <v>38</v>
      </c>
      <c r="M475" s="1">
        <v>13.0</v>
      </c>
      <c r="N475" s="1">
        <v>2.0</v>
      </c>
      <c r="O475" s="1">
        <v>14.0</v>
      </c>
      <c r="P475" s="1">
        <v>9.0</v>
      </c>
      <c r="Q475" s="1">
        <v>13.0</v>
      </c>
      <c r="S475" s="1" t="str">
        <f>IFERROR(__xludf.DUMMYFUNCTION("UNIQUE(D475:H475, TRUE)"),"K")</f>
        <v>K</v>
      </c>
      <c r="T475" s="1" t="str">
        <f>IFERROR(__xludf.DUMMYFUNCTION("""COMPUTED_VALUE"""),"2")</f>
        <v>2</v>
      </c>
      <c r="U475" s="1" t="str">
        <f>IFERROR(__xludf.DUMMYFUNCTION("""COMPUTED_VALUE"""),"A")</f>
        <v>A</v>
      </c>
      <c r="V475" s="1" t="str">
        <f>IFERROR(__xludf.DUMMYFUNCTION("""COMPUTED_VALUE"""),"9")</f>
        <v>9</v>
      </c>
      <c r="Y475" s="1">
        <f t="shared" si="2"/>
        <v>2</v>
      </c>
      <c r="Z475" s="1">
        <f t="shared" ref="Z475:AC475" si="475">IF($Y475&lt;&gt;"",COUNTIF($D475:$H475, "=" &amp; T475),"")</f>
        <v>1</v>
      </c>
      <c r="AA475" s="1">
        <f t="shared" si="475"/>
        <v>1</v>
      </c>
      <c r="AB475" s="1">
        <f t="shared" si="475"/>
        <v>1</v>
      </c>
      <c r="AC475" s="1">
        <f t="shared" si="475"/>
        <v>0</v>
      </c>
      <c r="AE475" s="1">
        <f>IFERROR(__xludf.DUMMYFUNCTION("IFERROR(TRANSPOSE(SORT(TRANSPOSE(FILTER(Y475:AC475, Y475:AC475&lt;&gt;0)),1, FALSE)))"),2.0)</f>
        <v>2</v>
      </c>
      <c r="AF475" s="1">
        <f>IFERROR(__xludf.DUMMYFUNCTION("""COMPUTED_VALUE"""),1.0)</f>
        <v>1</v>
      </c>
      <c r="AG475" s="1">
        <f>IFERROR(__xludf.DUMMYFUNCTION("""COMPUTED_VALUE"""),1.0)</f>
        <v>1</v>
      </c>
      <c r="AH475" s="1">
        <f>IFERROR(__xludf.DUMMYFUNCTION("""COMPUTED_VALUE"""),1.0)</f>
        <v>1</v>
      </c>
      <c r="AK475" s="1">
        <v>474.0</v>
      </c>
      <c r="AL475" s="1">
        <v>2.0</v>
      </c>
      <c r="AM475" s="1">
        <v>2.0</v>
      </c>
      <c r="AN475" s="1">
        <v>1.0</v>
      </c>
      <c r="AO475" s="1"/>
      <c r="AP475" s="1"/>
      <c r="AQ475" s="1">
        <v>4.0</v>
      </c>
      <c r="AR475" s="1">
        <v>5.0</v>
      </c>
      <c r="AS475" s="1">
        <v>3.0</v>
      </c>
      <c r="AT475" s="1">
        <v>3.0</v>
      </c>
      <c r="AU475" s="1">
        <v>5.0</v>
      </c>
      <c r="AV475" s="1">
        <v>45335.0</v>
      </c>
      <c r="AW475" s="1">
        <v>952.0</v>
      </c>
      <c r="AY475" s="1">
        <v>451248.0</v>
      </c>
    </row>
    <row r="476" ht="15.75" customHeight="1">
      <c r="A476" s="2" t="s">
        <v>924</v>
      </c>
      <c r="B476" s="1" t="str">
        <f>IFERROR(__xludf.DUMMYFUNCTION("""COMPUTED_VALUE"""),"A424A")</f>
        <v>A424A</v>
      </c>
      <c r="C476" s="1">
        <f>IFERROR(__xludf.DUMMYFUNCTION("""COMPUTED_VALUE"""),926.0)</f>
        <v>926</v>
      </c>
      <c r="D476" s="1" t="s">
        <v>39</v>
      </c>
      <c r="E476" s="1" t="s">
        <v>21</v>
      </c>
      <c r="F476" s="1" t="s">
        <v>24</v>
      </c>
      <c r="G476" s="1" t="s">
        <v>21</v>
      </c>
      <c r="H476" s="1" t="s">
        <v>39</v>
      </c>
      <c r="M476" s="1">
        <v>14.0</v>
      </c>
      <c r="N476" s="1">
        <v>4.0</v>
      </c>
      <c r="O476" s="1">
        <v>2.0</v>
      </c>
      <c r="P476" s="1">
        <v>4.0</v>
      </c>
      <c r="Q476" s="1">
        <v>14.0</v>
      </c>
      <c r="S476" s="1" t="str">
        <f>IFERROR(__xludf.DUMMYFUNCTION("UNIQUE(D476:H476, TRUE)"),"A")</f>
        <v>A</v>
      </c>
      <c r="T476" s="1" t="str">
        <f>IFERROR(__xludf.DUMMYFUNCTION("""COMPUTED_VALUE"""),"4")</f>
        <v>4</v>
      </c>
      <c r="U476" s="1" t="str">
        <f>IFERROR(__xludf.DUMMYFUNCTION("""COMPUTED_VALUE"""),"2")</f>
        <v>2</v>
      </c>
      <c r="Y476" s="1">
        <f t="shared" si="2"/>
        <v>2</v>
      </c>
      <c r="Z476" s="1">
        <f t="shared" ref="Z476:AC476" si="476">IF($Y476&lt;&gt;"",COUNTIF($D476:$H476, "=" &amp; T476),"")</f>
        <v>2</v>
      </c>
      <c r="AA476" s="1">
        <f t="shared" si="476"/>
        <v>1</v>
      </c>
      <c r="AB476" s="1">
        <f t="shared" si="476"/>
        <v>0</v>
      </c>
      <c r="AC476" s="1">
        <f t="shared" si="476"/>
        <v>0</v>
      </c>
      <c r="AE476" s="1">
        <f>IFERROR(__xludf.DUMMYFUNCTION("IFERROR(TRANSPOSE(SORT(TRANSPOSE(FILTER(Y476:AC476, Y476:AC476&lt;&gt;0)),1, FALSE)))"),2.0)</f>
        <v>2</v>
      </c>
      <c r="AF476" s="1">
        <f>IFERROR(__xludf.DUMMYFUNCTION("""COMPUTED_VALUE"""),2.0)</f>
        <v>2</v>
      </c>
      <c r="AG476" s="1">
        <f>IFERROR(__xludf.DUMMYFUNCTION("""COMPUTED_VALUE"""),1.0)</f>
        <v>1</v>
      </c>
      <c r="AK476" s="1">
        <v>475.0</v>
      </c>
      <c r="AL476" s="1">
        <v>2.0</v>
      </c>
      <c r="AM476" s="1">
        <v>2.0</v>
      </c>
      <c r="AN476" s="1">
        <v>1.0</v>
      </c>
      <c r="AO476" s="1"/>
      <c r="AP476" s="1"/>
      <c r="AQ476" s="1">
        <v>4.0</v>
      </c>
      <c r="AR476" s="1">
        <v>5.0</v>
      </c>
      <c r="AS476" s="1">
        <v>6.0</v>
      </c>
      <c r="AT476" s="1">
        <v>4.0</v>
      </c>
      <c r="AU476" s="1">
        <v>6.0</v>
      </c>
      <c r="AV476" s="1">
        <v>45646.0</v>
      </c>
      <c r="AW476" s="1">
        <v>69.0</v>
      </c>
      <c r="AY476" s="1">
        <v>32775.0</v>
      </c>
    </row>
    <row r="477" ht="15.75" customHeight="1">
      <c r="A477" s="2" t="s">
        <v>926</v>
      </c>
      <c r="B477" s="1" t="str">
        <f>IFERROR(__xludf.DUMMYFUNCTION("""COMPUTED_VALUE"""),"AJ3T3")</f>
        <v>AJ3T3</v>
      </c>
      <c r="C477" s="1">
        <f>IFERROR(__xludf.DUMMYFUNCTION("""COMPUTED_VALUE"""),891.0)</f>
        <v>891</v>
      </c>
      <c r="D477" s="1" t="s">
        <v>39</v>
      </c>
      <c r="E477" s="1" t="s">
        <v>22</v>
      </c>
      <c r="F477" s="1" t="s">
        <v>31</v>
      </c>
      <c r="G477" s="1" t="s">
        <v>45</v>
      </c>
      <c r="H477" s="1" t="s">
        <v>31</v>
      </c>
      <c r="M477" s="1">
        <v>14.0</v>
      </c>
      <c r="N477" s="1">
        <v>11.0</v>
      </c>
      <c r="O477" s="1">
        <v>3.0</v>
      </c>
      <c r="P477" s="1">
        <v>10.0</v>
      </c>
      <c r="Q477" s="1">
        <v>3.0</v>
      </c>
      <c r="S477" s="1" t="str">
        <f>IFERROR(__xludf.DUMMYFUNCTION("UNIQUE(D477:H477, TRUE)"),"A")</f>
        <v>A</v>
      </c>
      <c r="T477" s="1" t="str">
        <f>IFERROR(__xludf.DUMMYFUNCTION("""COMPUTED_VALUE"""),"J")</f>
        <v>J</v>
      </c>
      <c r="U477" s="1" t="str">
        <f>IFERROR(__xludf.DUMMYFUNCTION("""COMPUTED_VALUE"""),"3")</f>
        <v>3</v>
      </c>
      <c r="V477" s="1" t="str">
        <f>IFERROR(__xludf.DUMMYFUNCTION("""COMPUTED_VALUE"""),"T")</f>
        <v>T</v>
      </c>
      <c r="Y477" s="1">
        <f t="shared" si="2"/>
        <v>1</v>
      </c>
      <c r="Z477" s="1">
        <f t="shared" ref="Z477:AC477" si="477">IF($Y477&lt;&gt;"",COUNTIF($D477:$H477, "=" &amp; T477),"")</f>
        <v>1</v>
      </c>
      <c r="AA477" s="1">
        <f t="shared" si="477"/>
        <v>2</v>
      </c>
      <c r="AB477" s="1">
        <f t="shared" si="477"/>
        <v>1</v>
      </c>
      <c r="AC477" s="1">
        <f t="shared" si="477"/>
        <v>0</v>
      </c>
      <c r="AE477" s="1">
        <f>IFERROR(__xludf.DUMMYFUNCTION("IFERROR(TRANSPOSE(SORT(TRANSPOSE(FILTER(Y477:AC477, Y477:AC477&lt;&gt;0)),1, FALSE)))"),2.0)</f>
        <v>2</v>
      </c>
      <c r="AF477" s="1">
        <f>IFERROR(__xludf.DUMMYFUNCTION("""COMPUTED_VALUE"""),1.0)</f>
        <v>1</v>
      </c>
      <c r="AG477" s="1">
        <f>IFERROR(__xludf.DUMMYFUNCTION("""COMPUTED_VALUE"""),1.0)</f>
        <v>1</v>
      </c>
      <c r="AH477" s="1">
        <f>IFERROR(__xludf.DUMMYFUNCTION("""COMPUTED_VALUE"""),1.0)</f>
        <v>1</v>
      </c>
      <c r="AK477" s="1">
        <v>476.0</v>
      </c>
      <c r="AL477" s="1">
        <v>2.0</v>
      </c>
      <c r="AM477" s="1">
        <v>2.0</v>
      </c>
      <c r="AN477" s="1">
        <v>1.0</v>
      </c>
      <c r="AO477" s="1"/>
      <c r="AP477" s="1"/>
      <c r="AQ477" s="1">
        <v>4.0</v>
      </c>
      <c r="AR477" s="1">
        <v>5.0</v>
      </c>
      <c r="AS477" s="1">
        <v>10.0</v>
      </c>
      <c r="AT477" s="1">
        <v>5.0</v>
      </c>
      <c r="AU477" s="1">
        <v>4.0</v>
      </c>
      <c r="AV477" s="1" t="s">
        <v>725</v>
      </c>
      <c r="AW477" s="1">
        <v>545.0</v>
      </c>
      <c r="AY477" s="1">
        <v>259420.0</v>
      </c>
    </row>
    <row r="478" ht="15.75" customHeight="1">
      <c r="A478" s="2" t="s">
        <v>928</v>
      </c>
      <c r="B478" s="1" t="str">
        <f>IFERROR(__xludf.DUMMYFUNCTION("""COMPUTED_VALUE"""),"75A29")</f>
        <v>75A29</v>
      </c>
      <c r="C478" s="1">
        <f>IFERROR(__xludf.DUMMYFUNCTION("""COMPUTED_VALUE"""),132.0)</f>
        <v>132</v>
      </c>
      <c r="D478" s="1" t="s">
        <v>28</v>
      </c>
      <c r="E478" s="1" t="s">
        <v>29</v>
      </c>
      <c r="F478" s="1" t="s">
        <v>39</v>
      </c>
      <c r="G478" s="1" t="s">
        <v>24</v>
      </c>
      <c r="H478" s="1" t="s">
        <v>23</v>
      </c>
      <c r="M478" s="1">
        <v>7.0</v>
      </c>
      <c r="N478" s="1">
        <v>5.0</v>
      </c>
      <c r="O478" s="1">
        <v>14.0</v>
      </c>
      <c r="P478" s="1">
        <v>2.0</v>
      </c>
      <c r="Q478" s="1">
        <v>9.0</v>
      </c>
      <c r="S478" s="1" t="str">
        <f>IFERROR(__xludf.DUMMYFUNCTION("UNIQUE(D478:H478, TRUE)"),"7")</f>
        <v>7</v>
      </c>
      <c r="T478" s="1" t="str">
        <f>IFERROR(__xludf.DUMMYFUNCTION("""COMPUTED_VALUE"""),"5")</f>
        <v>5</v>
      </c>
      <c r="U478" s="1" t="str">
        <f>IFERROR(__xludf.DUMMYFUNCTION("""COMPUTED_VALUE"""),"A")</f>
        <v>A</v>
      </c>
      <c r="V478" s="1" t="str">
        <f>IFERROR(__xludf.DUMMYFUNCTION("""COMPUTED_VALUE"""),"2")</f>
        <v>2</v>
      </c>
      <c r="W478" s="1" t="str">
        <f>IFERROR(__xludf.DUMMYFUNCTION("""COMPUTED_VALUE"""),"9")</f>
        <v>9</v>
      </c>
      <c r="Y478" s="1">
        <f t="shared" si="2"/>
        <v>1</v>
      </c>
      <c r="Z478" s="1">
        <f t="shared" ref="Z478:AC478" si="478">IF($Y478&lt;&gt;"",COUNTIF($D478:$H478, "=" &amp; T478),"")</f>
        <v>1</v>
      </c>
      <c r="AA478" s="1">
        <f t="shared" si="478"/>
        <v>1</v>
      </c>
      <c r="AB478" s="1">
        <f t="shared" si="478"/>
        <v>1</v>
      </c>
      <c r="AC478" s="1">
        <f t="shared" si="478"/>
        <v>1</v>
      </c>
      <c r="AE478" s="1">
        <f>IFERROR(__xludf.DUMMYFUNCTION("IFERROR(TRANSPOSE(SORT(TRANSPOSE(FILTER(Y478:AC478, Y478:AC478&lt;&gt;0)),1, FALSE)))"),1.0)</f>
        <v>1</v>
      </c>
      <c r="AF478" s="1">
        <f>IFERROR(__xludf.DUMMYFUNCTION("""COMPUTED_VALUE"""),1.0)</f>
        <v>1</v>
      </c>
      <c r="AG478" s="1">
        <f>IFERROR(__xludf.DUMMYFUNCTION("""COMPUTED_VALUE"""),1.0)</f>
        <v>1</v>
      </c>
      <c r="AH478" s="1">
        <f>IFERROR(__xludf.DUMMYFUNCTION("""COMPUTED_VALUE"""),1.0)</f>
        <v>1</v>
      </c>
      <c r="AI478" s="1">
        <f>IFERROR(__xludf.DUMMYFUNCTION("""COMPUTED_VALUE"""),1.0)</f>
        <v>1</v>
      </c>
      <c r="AK478" s="1">
        <v>477.0</v>
      </c>
      <c r="AL478" s="1">
        <v>2.0</v>
      </c>
      <c r="AM478" s="1">
        <v>2.0</v>
      </c>
      <c r="AN478" s="1">
        <v>1.0</v>
      </c>
      <c r="AO478" s="1"/>
      <c r="AP478" s="1"/>
      <c r="AQ478" s="1">
        <v>4.0</v>
      </c>
      <c r="AR478" s="1">
        <v>7.0</v>
      </c>
      <c r="AS478" s="1">
        <v>4.0</v>
      </c>
      <c r="AT478" s="1">
        <v>5.0</v>
      </c>
      <c r="AU478" s="1">
        <v>7.0</v>
      </c>
      <c r="AV478" s="1">
        <v>47457.0</v>
      </c>
      <c r="AW478" s="1">
        <v>138.0</v>
      </c>
      <c r="AY478" s="1">
        <v>65826.0</v>
      </c>
    </row>
    <row r="479" ht="15.75" customHeight="1">
      <c r="A479" s="2" t="s">
        <v>930</v>
      </c>
      <c r="B479" s="1" t="str">
        <f>IFERROR(__xludf.DUMMYFUNCTION("""COMPUTED_VALUE"""),"5994T")</f>
        <v>5994T</v>
      </c>
      <c r="C479" s="1">
        <f>IFERROR(__xludf.DUMMYFUNCTION("""COMPUTED_VALUE"""),502.0)</f>
        <v>502</v>
      </c>
      <c r="D479" s="1" t="s">
        <v>29</v>
      </c>
      <c r="E479" s="1" t="s">
        <v>23</v>
      </c>
      <c r="F479" s="1" t="s">
        <v>23</v>
      </c>
      <c r="G479" s="1" t="s">
        <v>21</v>
      </c>
      <c r="H479" s="1" t="s">
        <v>45</v>
      </c>
      <c r="M479" s="1">
        <v>5.0</v>
      </c>
      <c r="N479" s="1">
        <v>9.0</v>
      </c>
      <c r="O479" s="1">
        <v>9.0</v>
      </c>
      <c r="P479" s="1">
        <v>4.0</v>
      </c>
      <c r="Q479" s="1">
        <v>10.0</v>
      </c>
      <c r="S479" s="1" t="str">
        <f>IFERROR(__xludf.DUMMYFUNCTION("UNIQUE(D479:H479, TRUE)"),"5")</f>
        <v>5</v>
      </c>
      <c r="T479" s="1" t="str">
        <f>IFERROR(__xludf.DUMMYFUNCTION("""COMPUTED_VALUE"""),"9")</f>
        <v>9</v>
      </c>
      <c r="U479" s="1" t="str">
        <f>IFERROR(__xludf.DUMMYFUNCTION("""COMPUTED_VALUE"""),"4")</f>
        <v>4</v>
      </c>
      <c r="V479" s="1" t="str">
        <f>IFERROR(__xludf.DUMMYFUNCTION("""COMPUTED_VALUE"""),"T")</f>
        <v>T</v>
      </c>
      <c r="Y479" s="1">
        <f t="shared" si="2"/>
        <v>1</v>
      </c>
      <c r="Z479" s="1">
        <f t="shared" ref="Z479:AC479" si="479">IF($Y479&lt;&gt;"",COUNTIF($D479:$H479, "=" &amp; T479),"")</f>
        <v>2</v>
      </c>
      <c r="AA479" s="1">
        <f t="shared" si="479"/>
        <v>1</v>
      </c>
      <c r="AB479" s="1">
        <f t="shared" si="479"/>
        <v>1</v>
      </c>
      <c r="AC479" s="1">
        <f t="shared" si="479"/>
        <v>0</v>
      </c>
      <c r="AE479" s="1">
        <f>IFERROR(__xludf.DUMMYFUNCTION("IFERROR(TRANSPOSE(SORT(TRANSPOSE(FILTER(Y479:AC479, Y479:AC479&lt;&gt;0)),1, FALSE)))"),2.0)</f>
        <v>2</v>
      </c>
      <c r="AF479" s="1">
        <f>IFERROR(__xludf.DUMMYFUNCTION("""COMPUTED_VALUE"""),1.0)</f>
        <v>1</v>
      </c>
      <c r="AG479" s="1">
        <f>IFERROR(__xludf.DUMMYFUNCTION("""COMPUTED_VALUE"""),1.0)</f>
        <v>1</v>
      </c>
      <c r="AH479" s="1">
        <f>IFERROR(__xludf.DUMMYFUNCTION("""COMPUTED_VALUE"""),1.0)</f>
        <v>1</v>
      </c>
      <c r="AK479" s="1">
        <v>478.0</v>
      </c>
      <c r="AL479" s="1">
        <v>2.0</v>
      </c>
      <c r="AM479" s="1">
        <v>2.0</v>
      </c>
      <c r="AN479" s="1">
        <v>1.0</v>
      </c>
      <c r="AO479" s="1"/>
      <c r="AP479" s="1"/>
      <c r="AQ479" s="1">
        <v>4.0</v>
      </c>
      <c r="AR479" s="1">
        <v>7.0</v>
      </c>
      <c r="AS479" s="1">
        <v>4.0</v>
      </c>
      <c r="AT479" s="1">
        <v>6.0</v>
      </c>
      <c r="AU479" s="1">
        <v>7.0</v>
      </c>
      <c r="AV479" s="1">
        <v>47467.0</v>
      </c>
      <c r="AW479" s="1">
        <v>176.0</v>
      </c>
      <c r="AY479" s="1">
        <v>84128.0</v>
      </c>
    </row>
    <row r="480" ht="15.75" customHeight="1">
      <c r="A480" s="2" t="s">
        <v>932</v>
      </c>
      <c r="B480" s="1" t="str">
        <f>IFERROR(__xludf.DUMMYFUNCTION("""COMPUTED_VALUE"""),"J8J5K")</f>
        <v>J8J5K</v>
      </c>
      <c r="C480" s="1">
        <f>IFERROR(__xludf.DUMMYFUNCTION("""COMPUTED_VALUE"""),399.0)</f>
        <v>399</v>
      </c>
      <c r="D480" s="1" t="s">
        <v>22</v>
      </c>
      <c r="E480" s="1" t="s">
        <v>30</v>
      </c>
      <c r="F480" s="1" t="s">
        <v>22</v>
      </c>
      <c r="G480" s="1" t="s">
        <v>29</v>
      </c>
      <c r="H480" s="1" t="s">
        <v>38</v>
      </c>
      <c r="M480" s="1">
        <v>11.0</v>
      </c>
      <c r="N480" s="1">
        <v>8.0</v>
      </c>
      <c r="O480" s="1">
        <v>11.0</v>
      </c>
      <c r="P480" s="1">
        <v>5.0</v>
      </c>
      <c r="Q480" s="1">
        <v>13.0</v>
      </c>
      <c r="S480" s="1" t="str">
        <f>IFERROR(__xludf.DUMMYFUNCTION("UNIQUE(D480:H480, TRUE)"),"J")</f>
        <v>J</v>
      </c>
      <c r="T480" s="1" t="str">
        <f>IFERROR(__xludf.DUMMYFUNCTION("""COMPUTED_VALUE"""),"8")</f>
        <v>8</v>
      </c>
      <c r="U480" s="1" t="str">
        <f>IFERROR(__xludf.DUMMYFUNCTION("""COMPUTED_VALUE"""),"5")</f>
        <v>5</v>
      </c>
      <c r="V480" s="1" t="str">
        <f>IFERROR(__xludf.DUMMYFUNCTION("""COMPUTED_VALUE"""),"K")</f>
        <v>K</v>
      </c>
      <c r="Y480" s="1">
        <f t="shared" si="2"/>
        <v>2</v>
      </c>
      <c r="Z480" s="1">
        <f t="shared" ref="Z480:AC480" si="480">IF($Y480&lt;&gt;"",COUNTIF($D480:$H480, "=" &amp; T480),"")</f>
        <v>1</v>
      </c>
      <c r="AA480" s="1">
        <f t="shared" si="480"/>
        <v>1</v>
      </c>
      <c r="AB480" s="1">
        <f t="shared" si="480"/>
        <v>1</v>
      </c>
      <c r="AC480" s="1">
        <f t="shared" si="480"/>
        <v>0</v>
      </c>
      <c r="AE480" s="1">
        <f>IFERROR(__xludf.DUMMYFUNCTION("IFERROR(TRANSPOSE(SORT(TRANSPOSE(FILTER(Y480:AC480, Y480:AC480&lt;&gt;0)),1, FALSE)))"),2.0)</f>
        <v>2</v>
      </c>
      <c r="AF480" s="1">
        <f>IFERROR(__xludf.DUMMYFUNCTION("""COMPUTED_VALUE"""),1.0)</f>
        <v>1</v>
      </c>
      <c r="AG480" s="1">
        <f>IFERROR(__xludf.DUMMYFUNCTION("""COMPUTED_VALUE"""),1.0)</f>
        <v>1</v>
      </c>
      <c r="AH480" s="1">
        <f>IFERROR(__xludf.DUMMYFUNCTION("""COMPUTED_VALUE"""),1.0)</f>
        <v>1</v>
      </c>
      <c r="AK480" s="1">
        <v>479.0</v>
      </c>
      <c r="AL480" s="1">
        <v>2.0</v>
      </c>
      <c r="AM480" s="1">
        <v>2.0</v>
      </c>
      <c r="AN480" s="1">
        <v>1.0</v>
      </c>
      <c r="AO480" s="1"/>
      <c r="AP480" s="1"/>
      <c r="AQ480" s="1">
        <v>4.0</v>
      </c>
      <c r="AR480" s="1">
        <v>7.0</v>
      </c>
      <c r="AS480" s="1">
        <v>7.0</v>
      </c>
      <c r="AT480" s="1">
        <v>11.0</v>
      </c>
      <c r="AU480" s="1">
        <v>4.0</v>
      </c>
      <c r="AV480" s="1" t="s">
        <v>1383</v>
      </c>
      <c r="AW480" s="1">
        <v>481.0</v>
      </c>
      <c r="AY480" s="1">
        <v>230399.0</v>
      </c>
    </row>
    <row r="481" ht="15.75" customHeight="1">
      <c r="A481" s="2" t="s">
        <v>934</v>
      </c>
      <c r="B481" s="1" t="str">
        <f>IFERROR(__xludf.DUMMYFUNCTION("""COMPUTED_VALUE"""),"44JQQ")</f>
        <v>44JQQ</v>
      </c>
      <c r="C481" s="1">
        <f>IFERROR(__xludf.DUMMYFUNCTION("""COMPUTED_VALUE"""),437.0)</f>
        <v>437</v>
      </c>
      <c r="D481" s="1" t="s">
        <v>21</v>
      </c>
      <c r="E481" s="1" t="s">
        <v>21</v>
      </c>
      <c r="F481" s="1" t="s">
        <v>22</v>
      </c>
      <c r="G481" s="1" t="s">
        <v>20</v>
      </c>
      <c r="H481" s="1" t="s">
        <v>20</v>
      </c>
      <c r="M481" s="1">
        <v>4.0</v>
      </c>
      <c r="N481" s="1">
        <v>4.0</v>
      </c>
      <c r="O481" s="1">
        <v>11.0</v>
      </c>
      <c r="P481" s="1">
        <v>12.0</v>
      </c>
      <c r="Q481" s="1">
        <v>12.0</v>
      </c>
      <c r="S481" s="1" t="str">
        <f>IFERROR(__xludf.DUMMYFUNCTION("UNIQUE(D481:H481, TRUE)"),"4")</f>
        <v>4</v>
      </c>
      <c r="T481" s="1" t="str">
        <f>IFERROR(__xludf.DUMMYFUNCTION("""COMPUTED_VALUE"""),"J")</f>
        <v>J</v>
      </c>
      <c r="U481" s="1" t="str">
        <f>IFERROR(__xludf.DUMMYFUNCTION("""COMPUTED_VALUE"""),"Q")</f>
        <v>Q</v>
      </c>
      <c r="Y481" s="1">
        <f t="shared" si="2"/>
        <v>2</v>
      </c>
      <c r="Z481" s="1">
        <f t="shared" ref="Z481:AC481" si="481">IF($Y481&lt;&gt;"",COUNTIF($D481:$H481, "=" &amp; T481),"")</f>
        <v>1</v>
      </c>
      <c r="AA481" s="1">
        <f t="shared" si="481"/>
        <v>2</v>
      </c>
      <c r="AB481" s="1">
        <f t="shared" si="481"/>
        <v>0</v>
      </c>
      <c r="AC481" s="1">
        <f t="shared" si="481"/>
        <v>0</v>
      </c>
      <c r="AE481" s="1">
        <f>IFERROR(__xludf.DUMMYFUNCTION("IFERROR(TRANSPOSE(SORT(TRANSPOSE(FILTER(Y481:AC481, Y481:AC481&lt;&gt;0)),1, FALSE)))"),2.0)</f>
        <v>2</v>
      </c>
      <c r="AF481" s="1">
        <f>IFERROR(__xludf.DUMMYFUNCTION("""COMPUTED_VALUE"""),2.0)</f>
        <v>2</v>
      </c>
      <c r="AG481" s="1">
        <f>IFERROR(__xludf.DUMMYFUNCTION("""COMPUTED_VALUE"""),1.0)</f>
        <v>1</v>
      </c>
      <c r="AK481" s="1">
        <v>480.0</v>
      </c>
      <c r="AL481" s="1">
        <v>2.0</v>
      </c>
      <c r="AM481" s="1">
        <v>2.0</v>
      </c>
      <c r="AN481" s="1">
        <v>1.0</v>
      </c>
      <c r="AO481" s="1"/>
      <c r="AP481" s="1"/>
      <c r="AQ481" s="1">
        <v>4.0</v>
      </c>
      <c r="AR481" s="1">
        <v>7.0</v>
      </c>
      <c r="AS481" s="1">
        <v>7.0</v>
      </c>
      <c r="AT481" s="1">
        <v>11.0</v>
      </c>
      <c r="AU481" s="1">
        <v>11.0</v>
      </c>
      <c r="AV481" s="1" t="s">
        <v>1620</v>
      </c>
      <c r="AW481" s="1">
        <v>841.0</v>
      </c>
      <c r="AY481" s="1">
        <v>403680.0</v>
      </c>
    </row>
    <row r="482" ht="15.75" customHeight="1">
      <c r="A482" s="2" t="s">
        <v>936</v>
      </c>
      <c r="B482" s="1" t="str">
        <f>IFERROR(__xludf.DUMMYFUNCTION("""COMPUTED_VALUE"""),"6AKQ9")</f>
        <v>6AKQ9</v>
      </c>
      <c r="C482" s="1">
        <f>IFERROR(__xludf.DUMMYFUNCTION("""COMPUTED_VALUE"""),670.0)</f>
        <v>670</v>
      </c>
      <c r="D482" s="1" t="s">
        <v>40</v>
      </c>
      <c r="E482" s="1" t="s">
        <v>39</v>
      </c>
      <c r="F482" s="1" t="s">
        <v>38</v>
      </c>
      <c r="G482" s="1" t="s">
        <v>20</v>
      </c>
      <c r="H482" s="1" t="s">
        <v>23</v>
      </c>
      <c r="M482" s="1">
        <v>6.0</v>
      </c>
      <c r="N482" s="1">
        <v>14.0</v>
      </c>
      <c r="O482" s="1">
        <v>13.0</v>
      </c>
      <c r="P482" s="1">
        <v>12.0</v>
      </c>
      <c r="Q482" s="1">
        <v>9.0</v>
      </c>
      <c r="S482" s="1" t="str">
        <f>IFERROR(__xludf.DUMMYFUNCTION("UNIQUE(D482:H482, TRUE)"),"6")</f>
        <v>6</v>
      </c>
      <c r="T482" s="1" t="str">
        <f>IFERROR(__xludf.DUMMYFUNCTION("""COMPUTED_VALUE"""),"A")</f>
        <v>A</v>
      </c>
      <c r="U482" s="1" t="str">
        <f>IFERROR(__xludf.DUMMYFUNCTION("""COMPUTED_VALUE"""),"K")</f>
        <v>K</v>
      </c>
      <c r="V482" s="1" t="str">
        <f>IFERROR(__xludf.DUMMYFUNCTION("""COMPUTED_VALUE"""),"Q")</f>
        <v>Q</v>
      </c>
      <c r="W482" s="1" t="str">
        <f>IFERROR(__xludf.DUMMYFUNCTION("""COMPUTED_VALUE"""),"9")</f>
        <v>9</v>
      </c>
      <c r="Y482" s="1">
        <f t="shared" si="2"/>
        <v>1</v>
      </c>
      <c r="Z482" s="1">
        <f t="shared" ref="Z482:AC482" si="482">IF($Y482&lt;&gt;"",COUNTIF($D482:$H482, "=" &amp; T482),"")</f>
        <v>1</v>
      </c>
      <c r="AA482" s="1">
        <f t="shared" si="482"/>
        <v>1</v>
      </c>
      <c r="AB482" s="1">
        <f t="shared" si="482"/>
        <v>1</v>
      </c>
      <c r="AC482" s="1">
        <f t="shared" si="482"/>
        <v>1</v>
      </c>
      <c r="AE482" s="1">
        <f>IFERROR(__xludf.DUMMYFUNCTION("IFERROR(TRANSPOSE(SORT(TRANSPOSE(FILTER(Y482:AC482, Y482:AC482&lt;&gt;0)),1, FALSE)))"),1.0)</f>
        <v>1</v>
      </c>
      <c r="AF482" s="1">
        <f>IFERROR(__xludf.DUMMYFUNCTION("""COMPUTED_VALUE"""),1.0)</f>
        <v>1</v>
      </c>
      <c r="AG482" s="1">
        <f>IFERROR(__xludf.DUMMYFUNCTION("""COMPUTED_VALUE"""),1.0)</f>
        <v>1</v>
      </c>
      <c r="AH482" s="1">
        <f>IFERROR(__xludf.DUMMYFUNCTION("""COMPUTED_VALUE"""),1.0)</f>
        <v>1</v>
      </c>
      <c r="AI482" s="1">
        <f>IFERROR(__xludf.DUMMYFUNCTION("""COMPUTED_VALUE"""),1.0)</f>
        <v>1</v>
      </c>
      <c r="AK482" s="1">
        <v>481.0</v>
      </c>
      <c r="AL482" s="1">
        <v>2.0</v>
      </c>
      <c r="AM482" s="1">
        <v>2.0</v>
      </c>
      <c r="AN482" s="1">
        <v>1.0</v>
      </c>
      <c r="AO482" s="1"/>
      <c r="AP482" s="1"/>
      <c r="AQ482" s="1">
        <v>4.0</v>
      </c>
      <c r="AR482" s="1">
        <v>7.0</v>
      </c>
      <c r="AS482" s="1">
        <v>14.0</v>
      </c>
      <c r="AT482" s="1">
        <v>7.0</v>
      </c>
      <c r="AU482" s="1">
        <v>14.0</v>
      </c>
      <c r="AV482" s="1" t="s">
        <v>729</v>
      </c>
      <c r="AW482" s="1">
        <v>249.0</v>
      </c>
      <c r="AY482" s="1">
        <v>119769.0</v>
      </c>
    </row>
    <row r="483" ht="15.75" customHeight="1">
      <c r="A483" s="2" t="s">
        <v>938</v>
      </c>
      <c r="B483" s="1" t="str">
        <f>IFERROR(__xludf.DUMMYFUNCTION("""COMPUTED_VALUE"""),"JA376")</f>
        <v>JA376</v>
      </c>
      <c r="C483" s="1">
        <f>IFERROR(__xludf.DUMMYFUNCTION("""COMPUTED_VALUE"""),905.0)</f>
        <v>905</v>
      </c>
      <c r="D483" s="1" t="s">
        <v>22</v>
      </c>
      <c r="E483" s="1" t="s">
        <v>39</v>
      </c>
      <c r="F483" s="1" t="s">
        <v>31</v>
      </c>
      <c r="G483" s="1" t="s">
        <v>28</v>
      </c>
      <c r="H483" s="1" t="s">
        <v>40</v>
      </c>
      <c r="M483" s="1">
        <v>11.0</v>
      </c>
      <c r="N483" s="1">
        <v>14.0</v>
      </c>
      <c r="O483" s="1">
        <v>3.0</v>
      </c>
      <c r="P483" s="1">
        <v>7.0</v>
      </c>
      <c r="Q483" s="1">
        <v>6.0</v>
      </c>
      <c r="S483" s="1" t="str">
        <f>IFERROR(__xludf.DUMMYFUNCTION("UNIQUE(D483:H483, TRUE)"),"J")</f>
        <v>J</v>
      </c>
      <c r="T483" s="1" t="str">
        <f>IFERROR(__xludf.DUMMYFUNCTION("""COMPUTED_VALUE"""),"A")</f>
        <v>A</v>
      </c>
      <c r="U483" s="1" t="str">
        <f>IFERROR(__xludf.DUMMYFUNCTION("""COMPUTED_VALUE"""),"3")</f>
        <v>3</v>
      </c>
      <c r="V483" s="1" t="str">
        <f>IFERROR(__xludf.DUMMYFUNCTION("""COMPUTED_VALUE"""),"7")</f>
        <v>7</v>
      </c>
      <c r="W483" s="1" t="str">
        <f>IFERROR(__xludf.DUMMYFUNCTION("""COMPUTED_VALUE"""),"6")</f>
        <v>6</v>
      </c>
      <c r="Y483" s="1">
        <f t="shared" si="2"/>
        <v>1</v>
      </c>
      <c r="Z483" s="1">
        <f t="shared" ref="Z483:AC483" si="483">IF($Y483&lt;&gt;"",COUNTIF($D483:$H483, "=" &amp; T483),"")</f>
        <v>1</v>
      </c>
      <c r="AA483" s="1">
        <f t="shared" si="483"/>
        <v>1</v>
      </c>
      <c r="AB483" s="1">
        <f t="shared" si="483"/>
        <v>1</v>
      </c>
      <c r="AC483" s="1">
        <f t="shared" si="483"/>
        <v>1</v>
      </c>
      <c r="AE483" s="1">
        <f>IFERROR(__xludf.DUMMYFUNCTION("IFERROR(TRANSPOSE(SORT(TRANSPOSE(FILTER(Y483:AC483, Y483:AC483&lt;&gt;0)),1, FALSE)))"),1.0)</f>
        <v>1</v>
      </c>
      <c r="AF483" s="1">
        <f>IFERROR(__xludf.DUMMYFUNCTION("""COMPUTED_VALUE"""),1.0)</f>
        <v>1</v>
      </c>
      <c r="AG483" s="1">
        <f>IFERROR(__xludf.DUMMYFUNCTION("""COMPUTED_VALUE"""),1.0)</f>
        <v>1</v>
      </c>
      <c r="AH483" s="1">
        <f>IFERROR(__xludf.DUMMYFUNCTION("""COMPUTED_VALUE"""),1.0)</f>
        <v>1</v>
      </c>
      <c r="AI483" s="1">
        <f>IFERROR(__xludf.DUMMYFUNCTION("""COMPUTED_VALUE"""),1.0)</f>
        <v>1</v>
      </c>
      <c r="AK483" s="1">
        <v>482.0</v>
      </c>
      <c r="AL483" s="1">
        <v>2.0</v>
      </c>
      <c r="AM483" s="1">
        <v>2.0</v>
      </c>
      <c r="AN483" s="1">
        <v>1.0</v>
      </c>
      <c r="AO483" s="1"/>
      <c r="AP483" s="1"/>
      <c r="AQ483" s="1">
        <v>4.0</v>
      </c>
      <c r="AR483" s="1">
        <v>10.0</v>
      </c>
      <c r="AS483" s="1">
        <v>8.0</v>
      </c>
      <c r="AT483" s="1">
        <v>10.0</v>
      </c>
      <c r="AU483" s="1">
        <v>8.0</v>
      </c>
      <c r="AV483" s="1" t="s">
        <v>731</v>
      </c>
      <c r="AW483" s="1">
        <v>54.0</v>
      </c>
      <c r="AY483" s="1">
        <v>26028.0</v>
      </c>
    </row>
    <row r="484" ht="15.75" customHeight="1">
      <c r="A484" s="2" t="s">
        <v>940</v>
      </c>
      <c r="B484" s="1" t="str">
        <f>IFERROR(__xludf.DUMMYFUNCTION("""COMPUTED_VALUE"""),"KAKQA")</f>
        <v>KAKQA</v>
      </c>
      <c r="C484" s="1">
        <f>IFERROR(__xludf.DUMMYFUNCTION("""COMPUTED_VALUE"""),110.0)</f>
        <v>110</v>
      </c>
      <c r="D484" s="1" t="s">
        <v>38</v>
      </c>
      <c r="E484" s="1" t="s">
        <v>39</v>
      </c>
      <c r="F484" s="1" t="s">
        <v>38</v>
      </c>
      <c r="G484" s="1" t="s">
        <v>20</v>
      </c>
      <c r="H484" s="1" t="s">
        <v>39</v>
      </c>
      <c r="M484" s="1">
        <v>13.0</v>
      </c>
      <c r="N484" s="1">
        <v>14.0</v>
      </c>
      <c r="O484" s="1">
        <v>13.0</v>
      </c>
      <c r="P484" s="1">
        <v>12.0</v>
      </c>
      <c r="Q484" s="1">
        <v>14.0</v>
      </c>
      <c r="S484" s="1" t="str">
        <f>IFERROR(__xludf.DUMMYFUNCTION("UNIQUE(D484:H484, TRUE)"),"K")</f>
        <v>K</v>
      </c>
      <c r="T484" s="1" t="str">
        <f>IFERROR(__xludf.DUMMYFUNCTION("""COMPUTED_VALUE"""),"A")</f>
        <v>A</v>
      </c>
      <c r="U484" s="1" t="str">
        <f>IFERROR(__xludf.DUMMYFUNCTION("""COMPUTED_VALUE"""),"Q")</f>
        <v>Q</v>
      </c>
      <c r="Y484" s="1">
        <f t="shared" si="2"/>
        <v>2</v>
      </c>
      <c r="Z484" s="1">
        <f t="shared" ref="Z484:AC484" si="484">IF($Y484&lt;&gt;"",COUNTIF($D484:$H484, "=" &amp; T484),"")</f>
        <v>2</v>
      </c>
      <c r="AA484" s="1">
        <f t="shared" si="484"/>
        <v>1</v>
      </c>
      <c r="AB484" s="1">
        <f t="shared" si="484"/>
        <v>0</v>
      </c>
      <c r="AC484" s="1">
        <f t="shared" si="484"/>
        <v>0</v>
      </c>
      <c r="AE484" s="1">
        <f>IFERROR(__xludf.DUMMYFUNCTION("IFERROR(TRANSPOSE(SORT(TRANSPOSE(FILTER(Y484:AC484, Y484:AC484&lt;&gt;0)),1, FALSE)))"),2.0)</f>
        <v>2</v>
      </c>
      <c r="AF484" s="1">
        <f>IFERROR(__xludf.DUMMYFUNCTION("""COMPUTED_VALUE"""),2.0)</f>
        <v>2</v>
      </c>
      <c r="AG484" s="1">
        <f>IFERROR(__xludf.DUMMYFUNCTION("""COMPUTED_VALUE"""),1.0)</f>
        <v>1</v>
      </c>
      <c r="AK484" s="1">
        <v>483.0</v>
      </c>
      <c r="AL484" s="1">
        <v>2.0</v>
      </c>
      <c r="AM484" s="1">
        <v>2.0</v>
      </c>
      <c r="AN484" s="1">
        <v>1.0</v>
      </c>
      <c r="AO484" s="1"/>
      <c r="AP484" s="1"/>
      <c r="AQ484" s="1">
        <v>4.0</v>
      </c>
      <c r="AR484" s="1">
        <v>11.0</v>
      </c>
      <c r="AS484" s="1">
        <v>2.0</v>
      </c>
      <c r="AT484" s="1">
        <v>11.0</v>
      </c>
      <c r="AU484" s="1">
        <v>2.0</v>
      </c>
      <c r="AV484" s="1" t="s">
        <v>1599</v>
      </c>
      <c r="AW484" s="1">
        <v>388.0</v>
      </c>
      <c r="AY484" s="1">
        <v>187404.0</v>
      </c>
    </row>
    <row r="485" ht="15.75" customHeight="1">
      <c r="A485" s="2" t="s">
        <v>942</v>
      </c>
      <c r="B485" s="1" t="str">
        <f>IFERROR(__xludf.DUMMYFUNCTION("""COMPUTED_VALUE"""),"464JA")</f>
        <v>464JA</v>
      </c>
      <c r="C485" s="1">
        <f>IFERROR(__xludf.DUMMYFUNCTION("""COMPUTED_VALUE"""),908.0)</f>
        <v>908</v>
      </c>
      <c r="D485" s="1" t="s">
        <v>21</v>
      </c>
      <c r="E485" s="1" t="s">
        <v>40</v>
      </c>
      <c r="F485" s="1" t="s">
        <v>21</v>
      </c>
      <c r="G485" s="1" t="s">
        <v>22</v>
      </c>
      <c r="H485" s="1" t="s">
        <v>39</v>
      </c>
      <c r="M485" s="1">
        <v>4.0</v>
      </c>
      <c r="N485" s="1">
        <v>6.0</v>
      </c>
      <c r="O485" s="1">
        <v>4.0</v>
      </c>
      <c r="P485" s="1">
        <v>11.0</v>
      </c>
      <c r="Q485" s="1">
        <v>14.0</v>
      </c>
      <c r="S485" s="1" t="str">
        <f>IFERROR(__xludf.DUMMYFUNCTION("UNIQUE(D485:H485, TRUE)"),"4")</f>
        <v>4</v>
      </c>
      <c r="T485" s="1" t="str">
        <f>IFERROR(__xludf.DUMMYFUNCTION("""COMPUTED_VALUE"""),"6")</f>
        <v>6</v>
      </c>
      <c r="U485" s="1" t="str">
        <f>IFERROR(__xludf.DUMMYFUNCTION("""COMPUTED_VALUE"""),"J")</f>
        <v>J</v>
      </c>
      <c r="V485" s="1" t="str">
        <f>IFERROR(__xludf.DUMMYFUNCTION("""COMPUTED_VALUE"""),"A")</f>
        <v>A</v>
      </c>
      <c r="Y485" s="1">
        <f t="shared" si="2"/>
        <v>2</v>
      </c>
      <c r="Z485" s="1">
        <f t="shared" ref="Z485:AC485" si="485">IF($Y485&lt;&gt;"",COUNTIF($D485:$H485, "=" &amp; T485),"")</f>
        <v>1</v>
      </c>
      <c r="AA485" s="1">
        <f t="shared" si="485"/>
        <v>1</v>
      </c>
      <c r="AB485" s="1">
        <f t="shared" si="485"/>
        <v>1</v>
      </c>
      <c r="AC485" s="1">
        <f t="shared" si="485"/>
        <v>0</v>
      </c>
      <c r="AE485" s="1">
        <f>IFERROR(__xludf.DUMMYFUNCTION("IFERROR(TRANSPOSE(SORT(TRANSPOSE(FILTER(Y485:AC485, Y485:AC485&lt;&gt;0)),1, FALSE)))"),2.0)</f>
        <v>2</v>
      </c>
      <c r="AF485" s="1">
        <f>IFERROR(__xludf.DUMMYFUNCTION("""COMPUTED_VALUE"""),1.0)</f>
        <v>1</v>
      </c>
      <c r="AG485" s="1">
        <f>IFERROR(__xludf.DUMMYFUNCTION("""COMPUTED_VALUE"""),1.0)</f>
        <v>1</v>
      </c>
      <c r="AH485" s="1">
        <f>IFERROR(__xludf.DUMMYFUNCTION("""COMPUTED_VALUE"""),1.0)</f>
        <v>1</v>
      </c>
      <c r="AK485" s="1">
        <v>484.0</v>
      </c>
      <c r="AL485" s="1">
        <v>2.0</v>
      </c>
      <c r="AM485" s="1">
        <v>2.0</v>
      </c>
      <c r="AN485" s="1">
        <v>1.0</v>
      </c>
      <c r="AO485" s="1"/>
      <c r="AP485" s="1"/>
      <c r="AQ485" s="1">
        <v>4.0</v>
      </c>
      <c r="AR485" s="1">
        <v>12.0</v>
      </c>
      <c r="AS485" s="1">
        <v>4.0</v>
      </c>
      <c r="AT485" s="1">
        <v>12.0</v>
      </c>
      <c r="AU485" s="1">
        <v>5.0</v>
      </c>
      <c r="AV485" s="1" t="s">
        <v>733</v>
      </c>
      <c r="AW485" s="1">
        <v>672.0</v>
      </c>
      <c r="AY485" s="1">
        <v>325248.0</v>
      </c>
    </row>
    <row r="486" ht="15.75" customHeight="1">
      <c r="A486" s="2" t="s">
        <v>944</v>
      </c>
      <c r="B486" s="1">
        <f>IFERROR(__xludf.DUMMYFUNCTION("""COMPUTED_VALUE"""),88228.0)</f>
        <v>88228</v>
      </c>
      <c r="C486" s="1">
        <f>IFERROR(__xludf.DUMMYFUNCTION("""COMPUTED_VALUE"""),719.0)</f>
        <v>719</v>
      </c>
      <c r="D486" s="1" t="s">
        <v>30</v>
      </c>
      <c r="E486" s="1" t="s">
        <v>30</v>
      </c>
      <c r="F486" s="1" t="s">
        <v>24</v>
      </c>
      <c r="G486" s="1" t="s">
        <v>24</v>
      </c>
      <c r="H486" s="1" t="s">
        <v>30</v>
      </c>
      <c r="M486" s="1">
        <v>8.0</v>
      </c>
      <c r="N486" s="1">
        <v>8.0</v>
      </c>
      <c r="O486" s="1">
        <v>2.0</v>
      </c>
      <c r="P486" s="1">
        <v>2.0</v>
      </c>
      <c r="Q486" s="1">
        <v>8.0</v>
      </c>
      <c r="S486" s="1" t="str">
        <f>IFERROR(__xludf.DUMMYFUNCTION("UNIQUE(D486:H486, TRUE)"),"8")</f>
        <v>8</v>
      </c>
      <c r="T486" s="1" t="str">
        <f>IFERROR(__xludf.DUMMYFUNCTION("""COMPUTED_VALUE"""),"2")</f>
        <v>2</v>
      </c>
      <c r="Y486" s="1">
        <f t="shared" si="2"/>
        <v>3</v>
      </c>
      <c r="Z486" s="1">
        <f t="shared" ref="Z486:AC486" si="486">IF($Y486&lt;&gt;"",COUNTIF($D486:$H486, "=" &amp; T486),"")</f>
        <v>2</v>
      </c>
      <c r="AA486" s="1">
        <f t="shared" si="486"/>
        <v>0</v>
      </c>
      <c r="AB486" s="1">
        <f t="shared" si="486"/>
        <v>0</v>
      </c>
      <c r="AC486" s="1">
        <f t="shared" si="486"/>
        <v>0</v>
      </c>
      <c r="AE486" s="1">
        <f>IFERROR(__xludf.DUMMYFUNCTION("IFERROR(TRANSPOSE(SORT(TRANSPOSE(FILTER(Y486:AC486, Y486:AC486&lt;&gt;0)),1, FALSE)))"),3.0)</f>
        <v>3</v>
      </c>
      <c r="AF486" s="1">
        <f>IFERROR(__xludf.DUMMYFUNCTION("""COMPUTED_VALUE"""),2.0)</f>
        <v>2</v>
      </c>
      <c r="AK486" s="1">
        <v>485.0</v>
      </c>
      <c r="AL486" s="1">
        <v>2.0</v>
      </c>
      <c r="AM486" s="1">
        <v>2.0</v>
      </c>
      <c r="AN486" s="1">
        <v>1.0</v>
      </c>
      <c r="AO486" s="1"/>
      <c r="AP486" s="1"/>
      <c r="AQ486" s="1">
        <v>4.0</v>
      </c>
      <c r="AR486" s="1">
        <v>13.0</v>
      </c>
      <c r="AS486" s="1">
        <v>3.0</v>
      </c>
      <c r="AT486" s="1">
        <v>13.0</v>
      </c>
      <c r="AU486" s="1">
        <v>4.0</v>
      </c>
      <c r="AV486" s="1" t="s">
        <v>735</v>
      </c>
      <c r="AW486" s="1">
        <v>454.0</v>
      </c>
      <c r="AY486" s="1">
        <v>220190.0</v>
      </c>
    </row>
    <row r="487" ht="15.75" customHeight="1">
      <c r="A487" s="2" t="s">
        <v>946</v>
      </c>
      <c r="B487" s="1">
        <f>IFERROR(__xludf.DUMMYFUNCTION("""COMPUTED_VALUE"""),37773.0)</f>
        <v>37773</v>
      </c>
      <c r="C487" s="1">
        <f>IFERROR(__xludf.DUMMYFUNCTION("""COMPUTED_VALUE"""),558.0)</f>
        <v>558</v>
      </c>
      <c r="D487" s="1" t="s">
        <v>31</v>
      </c>
      <c r="E487" s="1" t="s">
        <v>28</v>
      </c>
      <c r="F487" s="1" t="s">
        <v>28</v>
      </c>
      <c r="G487" s="1" t="s">
        <v>28</v>
      </c>
      <c r="H487" s="1" t="s">
        <v>31</v>
      </c>
      <c r="M487" s="1">
        <v>3.0</v>
      </c>
      <c r="N487" s="1">
        <v>7.0</v>
      </c>
      <c r="O487" s="1">
        <v>7.0</v>
      </c>
      <c r="P487" s="1">
        <v>7.0</v>
      </c>
      <c r="Q487" s="1">
        <v>3.0</v>
      </c>
      <c r="S487" s="1" t="str">
        <f>IFERROR(__xludf.DUMMYFUNCTION("UNIQUE(D487:H487, TRUE)"),"3")</f>
        <v>3</v>
      </c>
      <c r="T487" s="1" t="str">
        <f>IFERROR(__xludf.DUMMYFUNCTION("""COMPUTED_VALUE"""),"7")</f>
        <v>7</v>
      </c>
      <c r="Y487" s="1">
        <f t="shared" si="2"/>
        <v>2</v>
      </c>
      <c r="Z487" s="1">
        <f t="shared" ref="Z487:AC487" si="487">IF($Y487&lt;&gt;"",COUNTIF($D487:$H487, "=" &amp; T487),"")</f>
        <v>3</v>
      </c>
      <c r="AA487" s="1">
        <f t="shared" si="487"/>
        <v>0</v>
      </c>
      <c r="AB487" s="1">
        <f t="shared" si="487"/>
        <v>0</v>
      </c>
      <c r="AC487" s="1">
        <f t="shared" si="487"/>
        <v>0</v>
      </c>
      <c r="AE487" s="1">
        <f>IFERROR(__xludf.DUMMYFUNCTION("IFERROR(TRANSPOSE(SORT(TRANSPOSE(FILTER(Y487:AC487, Y487:AC487&lt;&gt;0)),1, FALSE)))"),3.0)</f>
        <v>3</v>
      </c>
      <c r="AF487" s="1">
        <f>IFERROR(__xludf.DUMMYFUNCTION("""COMPUTED_VALUE"""),2.0)</f>
        <v>2</v>
      </c>
      <c r="AK487" s="1">
        <v>486.0</v>
      </c>
      <c r="AL487" s="1">
        <v>2.0</v>
      </c>
      <c r="AM487" s="1">
        <v>2.0</v>
      </c>
      <c r="AN487" s="1">
        <v>1.0</v>
      </c>
      <c r="AO487" s="1"/>
      <c r="AP487" s="1"/>
      <c r="AQ487" s="1">
        <v>4.0</v>
      </c>
      <c r="AR487" s="1">
        <v>14.0</v>
      </c>
      <c r="AS487" s="1">
        <v>14.0</v>
      </c>
      <c r="AT487" s="1">
        <v>4.0</v>
      </c>
      <c r="AU487" s="1">
        <v>12.0</v>
      </c>
      <c r="AV487" s="1" t="s">
        <v>737</v>
      </c>
      <c r="AW487" s="1">
        <v>985.0</v>
      </c>
      <c r="AY487" s="1">
        <v>478710.0</v>
      </c>
    </row>
    <row r="488" ht="15.75" customHeight="1">
      <c r="A488" s="2" t="s">
        <v>948</v>
      </c>
      <c r="B488" s="1" t="str">
        <f>IFERROR(__xludf.DUMMYFUNCTION("""COMPUTED_VALUE"""),"555K5")</f>
        <v>555K5</v>
      </c>
      <c r="C488" s="1">
        <f>IFERROR(__xludf.DUMMYFUNCTION("""COMPUTED_VALUE"""),27.0)</f>
        <v>27</v>
      </c>
      <c r="D488" s="1" t="s">
        <v>29</v>
      </c>
      <c r="E488" s="1" t="s">
        <v>29</v>
      </c>
      <c r="F488" s="1" t="s">
        <v>29</v>
      </c>
      <c r="G488" s="1" t="s">
        <v>38</v>
      </c>
      <c r="H488" s="1" t="s">
        <v>29</v>
      </c>
      <c r="M488" s="1">
        <v>5.0</v>
      </c>
      <c r="N488" s="1">
        <v>5.0</v>
      </c>
      <c r="O488" s="1">
        <v>5.0</v>
      </c>
      <c r="P488" s="1">
        <v>13.0</v>
      </c>
      <c r="Q488" s="1">
        <v>5.0</v>
      </c>
      <c r="S488" s="1" t="str">
        <f>IFERROR(__xludf.DUMMYFUNCTION("UNIQUE(D488:H488, TRUE)"),"5")</f>
        <v>5</v>
      </c>
      <c r="T488" s="1" t="str">
        <f>IFERROR(__xludf.DUMMYFUNCTION("""COMPUTED_VALUE"""),"K")</f>
        <v>K</v>
      </c>
      <c r="Y488" s="1">
        <f t="shared" si="2"/>
        <v>4</v>
      </c>
      <c r="Z488" s="1">
        <f t="shared" ref="Z488:AC488" si="488">IF($Y488&lt;&gt;"",COUNTIF($D488:$H488, "=" &amp; T488),"")</f>
        <v>1</v>
      </c>
      <c r="AA488" s="1">
        <f t="shared" si="488"/>
        <v>0</v>
      </c>
      <c r="AB488" s="1">
        <f t="shared" si="488"/>
        <v>0</v>
      </c>
      <c r="AC488" s="1">
        <f t="shared" si="488"/>
        <v>0</v>
      </c>
      <c r="AE488" s="1">
        <f>IFERROR(__xludf.DUMMYFUNCTION("IFERROR(TRANSPOSE(SORT(TRANSPOSE(FILTER(Y488:AC488, Y488:AC488&lt;&gt;0)),1, FALSE)))"),4.0)</f>
        <v>4</v>
      </c>
      <c r="AF488" s="1">
        <f>IFERROR(__xludf.DUMMYFUNCTION("""COMPUTED_VALUE"""),1.0)</f>
        <v>1</v>
      </c>
      <c r="AK488" s="1">
        <v>487.0</v>
      </c>
      <c r="AL488" s="1">
        <v>2.0</v>
      </c>
      <c r="AM488" s="1">
        <v>2.0</v>
      </c>
      <c r="AN488" s="1">
        <v>1.0</v>
      </c>
      <c r="AO488" s="1"/>
      <c r="AP488" s="1"/>
      <c r="AQ488" s="1">
        <v>5.0</v>
      </c>
      <c r="AR488" s="1">
        <v>3.0</v>
      </c>
      <c r="AS488" s="1">
        <v>5.0</v>
      </c>
      <c r="AT488" s="1">
        <v>7.0</v>
      </c>
      <c r="AU488" s="1">
        <v>7.0</v>
      </c>
      <c r="AV488" s="1">
        <v>53577.0</v>
      </c>
      <c r="AW488" s="1">
        <v>732.0</v>
      </c>
      <c r="AY488" s="1">
        <v>356484.0</v>
      </c>
    </row>
    <row r="489" ht="15.75" customHeight="1">
      <c r="A489" s="2" t="s">
        <v>950</v>
      </c>
      <c r="B489" s="1" t="str">
        <f>IFERROR(__xludf.DUMMYFUNCTION("""COMPUTED_VALUE"""),"KTT38")</f>
        <v>KTT38</v>
      </c>
      <c r="C489" s="1">
        <f>IFERROR(__xludf.DUMMYFUNCTION("""COMPUTED_VALUE"""),902.0)</f>
        <v>902</v>
      </c>
      <c r="D489" s="1" t="s">
        <v>38</v>
      </c>
      <c r="E489" s="1" t="s">
        <v>45</v>
      </c>
      <c r="F489" s="1" t="s">
        <v>45</v>
      </c>
      <c r="G489" s="1" t="s">
        <v>31</v>
      </c>
      <c r="H489" s="1" t="s">
        <v>30</v>
      </c>
      <c r="M489" s="1">
        <v>13.0</v>
      </c>
      <c r="N489" s="1">
        <v>10.0</v>
      </c>
      <c r="O489" s="1">
        <v>10.0</v>
      </c>
      <c r="P489" s="1">
        <v>3.0</v>
      </c>
      <c r="Q489" s="1">
        <v>8.0</v>
      </c>
      <c r="S489" s="1" t="str">
        <f>IFERROR(__xludf.DUMMYFUNCTION("UNIQUE(D489:H489, TRUE)"),"K")</f>
        <v>K</v>
      </c>
      <c r="T489" s="1" t="str">
        <f>IFERROR(__xludf.DUMMYFUNCTION("""COMPUTED_VALUE"""),"T")</f>
        <v>T</v>
      </c>
      <c r="U489" s="1" t="str">
        <f>IFERROR(__xludf.DUMMYFUNCTION("""COMPUTED_VALUE"""),"3")</f>
        <v>3</v>
      </c>
      <c r="V489" s="1" t="str">
        <f>IFERROR(__xludf.DUMMYFUNCTION("""COMPUTED_VALUE"""),"8")</f>
        <v>8</v>
      </c>
      <c r="Y489" s="1">
        <f t="shared" si="2"/>
        <v>1</v>
      </c>
      <c r="Z489" s="1">
        <f t="shared" ref="Z489:AC489" si="489">IF($Y489&lt;&gt;"",COUNTIF($D489:$H489, "=" &amp; T489),"")</f>
        <v>2</v>
      </c>
      <c r="AA489" s="1">
        <f t="shared" si="489"/>
        <v>1</v>
      </c>
      <c r="AB489" s="1">
        <f t="shared" si="489"/>
        <v>1</v>
      </c>
      <c r="AC489" s="1">
        <f t="shared" si="489"/>
        <v>0</v>
      </c>
      <c r="AE489" s="1">
        <f>IFERROR(__xludf.DUMMYFUNCTION("IFERROR(TRANSPOSE(SORT(TRANSPOSE(FILTER(Y489:AC489, Y489:AC489&lt;&gt;0)),1, FALSE)))"),2.0)</f>
        <v>2</v>
      </c>
      <c r="AF489" s="1">
        <f>IFERROR(__xludf.DUMMYFUNCTION("""COMPUTED_VALUE"""),1.0)</f>
        <v>1</v>
      </c>
      <c r="AG489" s="1">
        <f>IFERROR(__xludf.DUMMYFUNCTION("""COMPUTED_VALUE"""),1.0)</f>
        <v>1</v>
      </c>
      <c r="AH489" s="1">
        <f>IFERROR(__xludf.DUMMYFUNCTION("""COMPUTED_VALUE"""),1.0)</f>
        <v>1</v>
      </c>
      <c r="AK489" s="1">
        <v>488.0</v>
      </c>
      <c r="AL489" s="1">
        <v>2.0</v>
      </c>
      <c r="AM489" s="1">
        <v>2.0</v>
      </c>
      <c r="AN489" s="1">
        <v>1.0</v>
      </c>
      <c r="AO489" s="1"/>
      <c r="AP489" s="1"/>
      <c r="AQ489" s="1">
        <v>5.0</v>
      </c>
      <c r="AR489" s="1">
        <v>4.0</v>
      </c>
      <c r="AS489" s="1">
        <v>7.0</v>
      </c>
      <c r="AT489" s="1">
        <v>5.0</v>
      </c>
      <c r="AU489" s="1">
        <v>7.0</v>
      </c>
      <c r="AV489" s="1">
        <v>54757.0</v>
      </c>
      <c r="AW489" s="1">
        <v>835.0</v>
      </c>
      <c r="AY489" s="1">
        <v>407480.0</v>
      </c>
    </row>
    <row r="490" ht="15.75" customHeight="1">
      <c r="A490" s="2" t="s">
        <v>952</v>
      </c>
      <c r="B490" s="1" t="str">
        <f>IFERROR(__xludf.DUMMYFUNCTION("""COMPUTED_VALUE"""),"7J77J")</f>
        <v>7J77J</v>
      </c>
      <c r="C490" s="1">
        <f>IFERROR(__xludf.DUMMYFUNCTION("""COMPUTED_VALUE"""),821.0)</f>
        <v>821</v>
      </c>
      <c r="D490" s="1" t="s">
        <v>28</v>
      </c>
      <c r="E490" s="1" t="s">
        <v>22</v>
      </c>
      <c r="F490" s="1" t="s">
        <v>28</v>
      </c>
      <c r="G490" s="1" t="s">
        <v>28</v>
      </c>
      <c r="H490" s="1" t="s">
        <v>22</v>
      </c>
      <c r="M490" s="1">
        <v>7.0</v>
      </c>
      <c r="N490" s="1">
        <v>11.0</v>
      </c>
      <c r="O490" s="1">
        <v>7.0</v>
      </c>
      <c r="P490" s="1">
        <v>7.0</v>
      </c>
      <c r="Q490" s="1">
        <v>11.0</v>
      </c>
      <c r="S490" s="1" t="str">
        <f>IFERROR(__xludf.DUMMYFUNCTION("UNIQUE(D490:H490, TRUE)"),"7")</f>
        <v>7</v>
      </c>
      <c r="T490" s="1" t="str">
        <f>IFERROR(__xludf.DUMMYFUNCTION("""COMPUTED_VALUE"""),"J")</f>
        <v>J</v>
      </c>
      <c r="Y490" s="1">
        <f t="shared" si="2"/>
        <v>3</v>
      </c>
      <c r="Z490" s="1">
        <f t="shared" ref="Z490:AC490" si="490">IF($Y490&lt;&gt;"",COUNTIF($D490:$H490, "=" &amp; T490),"")</f>
        <v>2</v>
      </c>
      <c r="AA490" s="1">
        <f t="shared" si="490"/>
        <v>0</v>
      </c>
      <c r="AB490" s="1">
        <f t="shared" si="490"/>
        <v>0</v>
      </c>
      <c r="AC490" s="1">
        <f t="shared" si="490"/>
        <v>0</v>
      </c>
      <c r="AE490" s="1">
        <f>IFERROR(__xludf.DUMMYFUNCTION("IFERROR(TRANSPOSE(SORT(TRANSPOSE(FILTER(Y490:AC490, Y490:AC490&lt;&gt;0)),1, FALSE)))"),3.0)</f>
        <v>3</v>
      </c>
      <c r="AF490" s="1">
        <f>IFERROR(__xludf.DUMMYFUNCTION("""COMPUTED_VALUE"""),2.0)</f>
        <v>2</v>
      </c>
      <c r="AK490" s="1">
        <v>489.0</v>
      </c>
      <c r="AL490" s="1">
        <v>2.0</v>
      </c>
      <c r="AM490" s="1">
        <v>2.0</v>
      </c>
      <c r="AN490" s="1">
        <v>1.0</v>
      </c>
      <c r="AO490" s="1"/>
      <c r="AP490" s="1"/>
      <c r="AQ490" s="1">
        <v>5.0</v>
      </c>
      <c r="AR490" s="1">
        <v>5.0</v>
      </c>
      <c r="AS490" s="1">
        <v>3.0</v>
      </c>
      <c r="AT490" s="1">
        <v>12.0</v>
      </c>
      <c r="AU490" s="1">
        <v>12.0</v>
      </c>
      <c r="AV490" s="1" t="s">
        <v>741</v>
      </c>
      <c r="AW490" s="1">
        <v>420.0</v>
      </c>
      <c r="AY490" s="1">
        <v>205380.0</v>
      </c>
    </row>
    <row r="491" ht="15.75" customHeight="1">
      <c r="A491" s="2" t="s">
        <v>954</v>
      </c>
      <c r="B491" s="1" t="str">
        <f>IFERROR(__xludf.DUMMYFUNCTION("""COMPUTED_VALUE"""),"T888T")</f>
        <v>T888T</v>
      </c>
      <c r="C491" s="1">
        <f>IFERROR(__xludf.DUMMYFUNCTION("""COMPUTED_VALUE"""),13.0)</f>
        <v>13</v>
      </c>
      <c r="D491" s="1" t="s">
        <v>45</v>
      </c>
      <c r="E491" s="1" t="s">
        <v>30</v>
      </c>
      <c r="F491" s="1" t="s">
        <v>30</v>
      </c>
      <c r="G491" s="1" t="s">
        <v>30</v>
      </c>
      <c r="H491" s="1" t="s">
        <v>45</v>
      </c>
      <c r="M491" s="1">
        <v>10.0</v>
      </c>
      <c r="N491" s="1">
        <v>8.0</v>
      </c>
      <c r="O491" s="1">
        <v>8.0</v>
      </c>
      <c r="P491" s="1">
        <v>8.0</v>
      </c>
      <c r="Q491" s="1">
        <v>10.0</v>
      </c>
      <c r="S491" s="1" t="str">
        <f>IFERROR(__xludf.DUMMYFUNCTION("UNIQUE(D491:H491, TRUE)"),"T")</f>
        <v>T</v>
      </c>
      <c r="T491" s="1" t="str">
        <f>IFERROR(__xludf.DUMMYFUNCTION("""COMPUTED_VALUE"""),"8")</f>
        <v>8</v>
      </c>
      <c r="Y491" s="1">
        <f t="shared" si="2"/>
        <v>2</v>
      </c>
      <c r="Z491" s="1">
        <f t="shared" ref="Z491:AC491" si="491">IF($Y491&lt;&gt;"",COUNTIF($D491:$H491, "=" &amp; T491),"")</f>
        <v>3</v>
      </c>
      <c r="AA491" s="1">
        <f t="shared" si="491"/>
        <v>0</v>
      </c>
      <c r="AB491" s="1">
        <f t="shared" si="491"/>
        <v>0</v>
      </c>
      <c r="AC491" s="1">
        <f t="shared" si="491"/>
        <v>0</v>
      </c>
      <c r="AE491" s="1">
        <f>IFERROR(__xludf.DUMMYFUNCTION("IFERROR(TRANSPOSE(SORT(TRANSPOSE(FILTER(Y491:AC491, Y491:AC491&lt;&gt;0)),1, FALSE)))"),3.0)</f>
        <v>3</v>
      </c>
      <c r="AF491" s="1">
        <f>IFERROR(__xludf.DUMMYFUNCTION("""COMPUTED_VALUE"""),2.0)</f>
        <v>2</v>
      </c>
      <c r="AK491" s="1">
        <v>490.0</v>
      </c>
      <c r="AL491" s="1">
        <v>2.0</v>
      </c>
      <c r="AM491" s="1">
        <v>2.0</v>
      </c>
      <c r="AN491" s="1">
        <v>1.0</v>
      </c>
      <c r="AO491" s="1"/>
      <c r="AP491" s="1"/>
      <c r="AQ491" s="1">
        <v>5.0</v>
      </c>
      <c r="AR491" s="1">
        <v>5.0</v>
      </c>
      <c r="AS491" s="1">
        <v>4.0</v>
      </c>
      <c r="AT491" s="1">
        <v>9.0</v>
      </c>
      <c r="AU491" s="1">
        <v>9.0</v>
      </c>
      <c r="AV491" s="1">
        <v>55499.0</v>
      </c>
      <c r="AW491" s="1">
        <v>814.0</v>
      </c>
      <c r="AY491" s="1">
        <v>398860.0</v>
      </c>
    </row>
    <row r="492" ht="15.75" customHeight="1">
      <c r="A492" s="2" t="s">
        <v>956</v>
      </c>
      <c r="B492" s="1" t="str">
        <f>IFERROR(__xludf.DUMMYFUNCTION("""COMPUTED_VALUE"""),"J9K4T")</f>
        <v>J9K4T</v>
      </c>
      <c r="C492" s="1">
        <f>IFERROR(__xludf.DUMMYFUNCTION("""COMPUTED_VALUE"""),497.0)</f>
        <v>497</v>
      </c>
      <c r="D492" s="1" t="s">
        <v>22</v>
      </c>
      <c r="E492" s="1" t="s">
        <v>23</v>
      </c>
      <c r="F492" s="1" t="s">
        <v>38</v>
      </c>
      <c r="G492" s="1" t="s">
        <v>21</v>
      </c>
      <c r="H492" s="1" t="s">
        <v>45</v>
      </c>
      <c r="M492" s="1">
        <v>11.0</v>
      </c>
      <c r="N492" s="1">
        <v>9.0</v>
      </c>
      <c r="O492" s="1">
        <v>13.0</v>
      </c>
      <c r="P492" s="1">
        <v>4.0</v>
      </c>
      <c r="Q492" s="1">
        <v>10.0</v>
      </c>
      <c r="S492" s="1" t="str">
        <f>IFERROR(__xludf.DUMMYFUNCTION("UNIQUE(D492:H492, TRUE)"),"J")</f>
        <v>J</v>
      </c>
      <c r="T492" s="1" t="str">
        <f>IFERROR(__xludf.DUMMYFUNCTION("""COMPUTED_VALUE"""),"9")</f>
        <v>9</v>
      </c>
      <c r="U492" s="1" t="str">
        <f>IFERROR(__xludf.DUMMYFUNCTION("""COMPUTED_VALUE"""),"K")</f>
        <v>K</v>
      </c>
      <c r="V492" s="1" t="str">
        <f>IFERROR(__xludf.DUMMYFUNCTION("""COMPUTED_VALUE"""),"4")</f>
        <v>4</v>
      </c>
      <c r="W492" s="1" t="str">
        <f>IFERROR(__xludf.DUMMYFUNCTION("""COMPUTED_VALUE"""),"T")</f>
        <v>T</v>
      </c>
      <c r="Y492" s="1">
        <f t="shared" si="2"/>
        <v>1</v>
      </c>
      <c r="Z492" s="1">
        <f t="shared" ref="Z492:AC492" si="492">IF($Y492&lt;&gt;"",COUNTIF($D492:$H492, "=" &amp; T492),"")</f>
        <v>1</v>
      </c>
      <c r="AA492" s="1">
        <f t="shared" si="492"/>
        <v>1</v>
      </c>
      <c r="AB492" s="1">
        <f t="shared" si="492"/>
        <v>1</v>
      </c>
      <c r="AC492" s="1">
        <f t="shared" si="492"/>
        <v>1</v>
      </c>
      <c r="AE492" s="1">
        <f>IFERROR(__xludf.DUMMYFUNCTION("IFERROR(TRANSPOSE(SORT(TRANSPOSE(FILTER(Y492:AC492, Y492:AC492&lt;&gt;0)),1, FALSE)))"),1.0)</f>
        <v>1</v>
      </c>
      <c r="AF492" s="1">
        <f>IFERROR(__xludf.DUMMYFUNCTION("""COMPUTED_VALUE"""),1.0)</f>
        <v>1</v>
      </c>
      <c r="AG492" s="1">
        <f>IFERROR(__xludf.DUMMYFUNCTION("""COMPUTED_VALUE"""),1.0)</f>
        <v>1</v>
      </c>
      <c r="AH492" s="1">
        <f>IFERROR(__xludf.DUMMYFUNCTION("""COMPUTED_VALUE"""),1.0)</f>
        <v>1</v>
      </c>
      <c r="AI492" s="1">
        <f>IFERROR(__xludf.DUMMYFUNCTION("""COMPUTED_VALUE"""),1.0)</f>
        <v>1</v>
      </c>
      <c r="AK492" s="1">
        <v>491.0</v>
      </c>
      <c r="AL492" s="1">
        <v>2.0</v>
      </c>
      <c r="AM492" s="1">
        <v>2.0</v>
      </c>
      <c r="AN492" s="1">
        <v>1.0</v>
      </c>
      <c r="AO492" s="1"/>
      <c r="AP492" s="1"/>
      <c r="AQ492" s="1">
        <v>5.0</v>
      </c>
      <c r="AR492" s="1">
        <v>5.0</v>
      </c>
      <c r="AS492" s="1">
        <v>8.0</v>
      </c>
      <c r="AT492" s="1">
        <v>12.0</v>
      </c>
      <c r="AU492" s="1">
        <v>12.0</v>
      </c>
      <c r="AV492" s="1" t="s">
        <v>744</v>
      </c>
      <c r="AW492" s="1">
        <v>920.0</v>
      </c>
      <c r="AY492" s="1">
        <v>451720.0</v>
      </c>
    </row>
    <row r="493" ht="15.75" customHeight="1">
      <c r="A493" s="2" t="s">
        <v>958</v>
      </c>
      <c r="B493" s="1" t="str">
        <f>IFERROR(__xludf.DUMMYFUNCTION("""COMPUTED_VALUE"""),"7KJK5")</f>
        <v>7KJK5</v>
      </c>
      <c r="C493" s="1">
        <f>IFERROR(__xludf.DUMMYFUNCTION("""COMPUTED_VALUE"""),738.0)</f>
        <v>738</v>
      </c>
      <c r="D493" s="1" t="s">
        <v>28</v>
      </c>
      <c r="E493" s="1" t="s">
        <v>38</v>
      </c>
      <c r="F493" s="1" t="s">
        <v>22</v>
      </c>
      <c r="G493" s="1" t="s">
        <v>38</v>
      </c>
      <c r="H493" s="1" t="s">
        <v>29</v>
      </c>
      <c r="M493" s="1">
        <v>7.0</v>
      </c>
      <c r="N493" s="1">
        <v>13.0</v>
      </c>
      <c r="O493" s="1">
        <v>11.0</v>
      </c>
      <c r="P493" s="1">
        <v>13.0</v>
      </c>
      <c r="Q493" s="1">
        <v>5.0</v>
      </c>
      <c r="S493" s="1" t="str">
        <f>IFERROR(__xludf.DUMMYFUNCTION("UNIQUE(D493:H493, TRUE)"),"7")</f>
        <v>7</v>
      </c>
      <c r="T493" s="1" t="str">
        <f>IFERROR(__xludf.DUMMYFUNCTION("""COMPUTED_VALUE"""),"K")</f>
        <v>K</v>
      </c>
      <c r="U493" s="1" t="str">
        <f>IFERROR(__xludf.DUMMYFUNCTION("""COMPUTED_VALUE"""),"J")</f>
        <v>J</v>
      </c>
      <c r="V493" s="1" t="str">
        <f>IFERROR(__xludf.DUMMYFUNCTION("""COMPUTED_VALUE"""),"5")</f>
        <v>5</v>
      </c>
      <c r="Y493" s="1">
        <f t="shared" si="2"/>
        <v>1</v>
      </c>
      <c r="Z493" s="1">
        <f t="shared" ref="Z493:AC493" si="493">IF($Y493&lt;&gt;"",COUNTIF($D493:$H493, "=" &amp; T493),"")</f>
        <v>2</v>
      </c>
      <c r="AA493" s="1">
        <f t="shared" si="493"/>
        <v>1</v>
      </c>
      <c r="AB493" s="1">
        <f t="shared" si="493"/>
        <v>1</v>
      </c>
      <c r="AC493" s="1">
        <f t="shared" si="493"/>
        <v>0</v>
      </c>
      <c r="AE493" s="1">
        <f>IFERROR(__xludf.DUMMYFUNCTION("IFERROR(TRANSPOSE(SORT(TRANSPOSE(FILTER(Y493:AC493, Y493:AC493&lt;&gt;0)),1, FALSE)))"),2.0)</f>
        <v>2</v>
      </c>
      <c r="AF493" s="1">
        <f>IFERROR(__xludf.DUMMYFUNCTION("""COMPUTED_VALUE"""),1.0)</f>
        <v>1</v>
      </c>
      <c r="AG493" s="1">
        <f>IFERROR(__xludf.DUMMYFUNCTION("""COMPUTED_VALUE"""),1.0)</f>
        <v>1</v>
      </c>
      <c r="AH493" s="1">
        <f>IFERROR(__xludf.DUMMYFUNCTION("""COMPUTED_VALUE"""),1.0)</f>
        <v>1</v>
      </c>
      <c r="AK493" s="1">
        <v>492.0</v>
      </c>
      <c r="AL493" s="1">
        <v>2.0</v>
      </c>
      <c r="AM493" s="1">
        <v>2.0</v>
      </c>
      <c r="AN493" s="1">
        <v>1.0</v>
      </c>
      <c r="AO493" s="1"/>
      <c r="AP493" s="1"/>
      <c r="AQ493" s="1">
        <v>5.0</v>
      </c>
      <c r="AR493" s="1">
        <v>5.0</v>
      </c>
      <c r="AS493" s="1">
        <v>8.0</v>
      </c>
      <c r="AT493" s="1">
        <v>14.0</v>
      </c>
      <c r="AU493" s="1">
        <v>8.0</v>
      </c>
      <c r="AV493" s="1" t="s">
        <v>746</v>
      </c>
      <c r="AW493" s="1">
        <v>183.0</v>
      </c>
      <c r="AY493" s="1">
        <v>90036.0</v>
      </c>
    </row>
    <row r="494" ht="15.75" customHeight="1">
      <c r="A494" s="2" t="s">
        <v>960</v>
      </c>
      <c r="B494" s="1" t="str">
        <f>IFERROR(__xludf.DUMMYFUNCTION("""COMPUTED_VALUE"""),"7AKQ2")</f>
        <v>7AKQ2</v>
      </c>
      <c r="C494" s="1">
        <f>IFERROR(__xludf.DUMMYFUNCTION("""COMPUTED_VALUE"""),969.0)</f>
        <v>969</v>
      </c>
      <c r="D494" s="1" t="s">
        <v>28</v>
      </c>
      <c r="E494" s="1" t="s">
        <v>39</v>
      </c>
      <c r="F494" s="1" t="s">
        <v>38</v>
      </c>
      <c r="G494" s="1" t="s">
        <v>20</v>
      </c>
      <c r="H494" s="1" t="s">
        <v>24</v>
      </c>
      <c r="M494" s="1">
        <v>7.0</v>
      </c>
      <c r="N494" s="1">
        <v>14.0</v>
      </c>
      <c r="O494" s="1">
        <v>13.0</v>
      </c>
      <c r="P494" s="1">
        <v>12.0</v>
      </c>
      <c r="Q494" s="1">
        <v>2.0</v>
      </c>
      <c r="S494" s="1" t="str">
        <f>IFERROR(__xludf.DUMMYFUNCTION("UNIQUE(D494:H494, TRUE)"),"7")</f>
        <v>7</v>
      </c>
      <c r="T494" s="1" t="str">
        <f>IFERROR(__xludf.DUMMYFUNCTION("""COMPUTED_VALUE"""),"A")</f>
        <v>A</v>
      </c>
      <c r="U494" s="1" t="str">
        <f>IFERROR(__xludf.DUMMYFUNCTION("""COMPUTED_VALUE"""),"K")</f>
        <v>K</v>
      </c>
      <c r="V494" s="1" t="str">
        <f>IFERROR(__xludf.DUMMYFUNCTION("""COMPUTED_VALUE"""),"Q")</f>
        <v>Q</v>
      </c>
      <c r="W494" s="1" t="str">
        <f>IFERROR(__xludf.DUMMYFUNCTION("""COMPUTED_VALUE"""),"2")</f>
        <v>2</v>
      </c>
      <c r="Y494" s="1">
        <f t="shared" si="2"/>
        <v>1</v>
      </c>
      <c r="Z494" s="1">
        <f t="shared" ref="Z494:AC494" si="494">IF($Y494&lt;&gt;"",COUNTIF($D494:$H494, "=" &amp; T494),"")</f>
        <v>1</v>
      </c>
      <c r="AA494" s="1">
        <f t="shared" si="494"/>
        <v>1</v>
      </c>
      <c r="AB494" s="1">
        <f t="shared" si="494"/>
        <v>1</v>
      </c>
      <c r="AC494" s="1">
        <f t="shared" si="494"/>
        <v>1</v>
      </c>
      <c r="AE494" s="1">
        <f>IFERROR(__xludf.DUMMYFUNCTION("IFERROR(TRANSPOSE(SORT(TRANSPOSE(FILTER(Y494:AC494, Y494:AC494&lt;&gt;0)),1, FALSE)))"),1.0)</f>
        <v>1</v>
      </c>
      <c r="AF494" s="1">
        <f>IFERROR(__xludf.DUMMYFUNCTION("""COMPUTED_VALUE"""),1.0)</f>
        <v>1</v>
      </c>
      <c r="AG494" s="1">
        <f>IFERROR(__xludf.DUMMYFUNCTION("""COMPUTED_VALUE"""),1.0)</f>
        <v>1</v>
      </c>
      <c r="AH494" s="1">
        <f>IFERROR(__xludf.DUMMYFUNCTION("""COMPUTED_VALUE"""),1.0)</f>
        <v>1</v>
      </c>
      <c r="AI494" s="1">
        <f>IFERROR(__xludf.DUMMYFUNCTION("""COMPUTED_VALUE"""),1.0)</f>
        <v>1</v>
      </c>
      <c r="AK494" s="1">
        <v>493.0</v>
      </c>
      <c r="AL494" s="1">
        <v>2.0</v>
      </c>
      <c r="AM494" s="1">
        <v>2.0</v>
      </c>
      <c r="AN494" s="1">
        <v>1.0</v>
      </c>
      <c r="AO494" s="1"/>
      <c r="AP494" s="1"/>
      <c r="AQ494" s="1">
        <v>5.0</v>
      </c>
      <c r="AR494" s="1">
        <v>5.0</v>
      </c>
      <c r="AS494" s="1">
        <v>10.0</v>
      </c>
      <c r="AT494" s="1">
        <v>8.0</v>
      </c>
      <c r="AU494" s="1">
        <v>10.0</v>
      </c>
      <c r="AV494" s="1" t="s">
        <v>748</v>
      </c>
      <c r="AW494" s="1">
        <v>193.0</v>
      </c>
      <c r="AY494" s="1">
        <v>95149.0</v>
      </c>
    </row>
    <row r="495" ht="15.75" customHeight="1">
      <c r="A495" s="2" t="s">
        <v>962</v>
      </c>
      <c r="B495" s="1" t="str">
        <f>IFERROR(__xludf.DUMMYFUNCTION("""COMPUTED_VALUE"""),"TQQQ5")</f>
        <v>TQQQ5</v>
      </c>
      <c r="C495" s="1">
        <f>IFERROR(__xludf.DUMMYFUNCTION("""COMPUTED_VALUE"""),785.0)</f>
        <v>785</v>
      </c>
      <c r="D495" s="1" t="s">
        <v>45</v>
      </c>
      <c r="E495" s="1" t="s">
        <v>20</v>
      </c>
      <c r="F495" s="1" t="s">
        <v>20</v>
      </c>
      <c r="G495" s="1" t="s">
        <v>20</v>
      </c>
      <c r="H495" s="1" t="s">
        <v>29</v>
      </c>
      <c r="M495" s="1">
        <v>10.0</v>
      </c>
      <c r="N495" s="1">
        <v>12.0</v>
      </c>
      <c r="O495" s="1">
        <v>12.0</v>
      </c>
      <c r="P495" s="1">
        <v>12.0</v>
      </c>
      <c r="Q495" s="1">
        <v>5.0</v>
      </c>
      <c r="S495" s="1" t="str">
        <f>IFERROR(__xludf.DUMMYFUNCTION("UNIQUE(D495:H495, TRUE)"),"T")</f>
        <v>T</v>
      </c>
      <c r="T495" s="1" t="str">
        <f>IFERROR(__xludf.DUMMYFUNCTION("""COMPUTED_VALUE"""),"Q")</f>
        <v>Q</v>
      </c>
      <c r="U495" s="1" t="str">
        <f>IFERROR(__xludf.DUMMYFUNCTION("""COMPUTED_VALUE"""),"5")</f>
        <v>5</v>
      </c>
      <c r="Y495" s="1">
        <f t="shared" si="2"/>
        <v>1</v>
      </c>
      <c r="Z495" s="1">
        <f t="shared" ref="Z495:AC495" si="495">IF($Y495&lt;&gt;"",COUNTIF($D495:$H495, "=" &amp; T495),"")</f>
        <v>3</v>
      </c>
      <c r="AA495" s="1">
        <f t="shared" si="495"/>
        <v>1</v>
      </c>
      <c r="AB495" s="1">
        <f t="shared" si="495"/>
        <v>0</v>
      </c>
      <c r="AC495" s="1">
        <f t="shared" si="495"/>
        <v>0</v>
      </c>
      <c r="AE495" s="1">
        <f>IFERROR(__xludf.DUMMYFUNCTION("IFERROR(TRANSPOSE(SORT(TRANSPOSE(FILTER(Y495:AC495, Y495:AC495&lt;&gt;0)),1, FALSE)))"),3.0)</f>
        <v>3</v>
      </c>
      <c r="AF495" s="1">
        <f>IFERROR(__xludf.DUMMYFUNCTION("""COMPUTED_VALUE"""),1.0)</f>
        <v>1</v>
      </c>
      <c r="AG495" s="1">
        <f>IFERROR(__xludf.DUMMYFUNCTION("""COMPUTED_VALUE"""),1.0)</f>
        <v>1</v>
      </c>
      <c r="AK495" s="1">
        <v>494.0</v>
      </c>
      <c r="AL495" s="1">
        <v>2.0</v>
      </c>
      <c r="AM495" s="1">
        <v>2.0</v>
      </c>
      <c r="AN495" s="1">
        <v>1.0</v>
      </c>
      <c r="AO495" s="1"/>
      <c r="AP495" s="1"/>
      <c r="AQ495" s="1">
        <v>5.0</v>
      </c>
      <c r="AR495" s="1">
        <v>5.0</v>
      </c>
      <c r="AS495" s="1">
        <v>11.0</v>
      </c>
      <c r="AT495" s="1">
        <v>11.0</v>
      </c>
      <c r="AU495" s="1">
        <v>14.0</v>
      </c>
      <c r="AV495" s="1" t="s">
        <v>1634</v>
      </c>
      <c r="AW495" s="1">
        <v>46.0</v>
      </c>
      <c r="AY495" s="1">
        <v>22724.0</v>
      </c>
    </row>
    <row r="496" ht="15.75" customHeight="1">
      <c r="A496" s="2" t="s">
        <v>964</v>
      </c>
      <c r="B496" s="1" t="str">
        <f>IFERROR(__xludf.DUMMYFUNCTION("""COMPUTED_VALUE"""),"5TAT2")</f>
        <v>5TAT2</v>
      </c>
      <c r="C496" s="1">
        <f>IFERROR(__xludf.DUMMYFUNCTION("""COMPUTED_VALUE"""),849.0)</f>
        <v>849</v>
      </c>
      <c r="D496" s="1" t="s">
        <v>29</v>
      </c>
      <c r="E496" s="1" t="s">
        <v>45</v>
      </c>
      <c r="F496" s="1" t="s">
        <v>39</v>
      </c>
      <c r="G496" s="1" t="s">
        <v>45</v>
      </c>
      <c r="H496" s="1" t="s">
        <v>24</v>
      </c>
      <c r="M496" s="1">
        <v>5.0</v>
      </c>
      <c r="N496" s="1">
        <v>10.0</v>
      </c>
      <c r="O496" s="1">
        <v>14.0</v>
      </c>
      <c r="P496" s="1">
        <v>10.0</v>
      </c>
      <c r="Q496" s="1">
        <v>2.0</v>
      </c>
      <c r="S496" s="1" t="str">
        <f>IFERROR(__xludf.DUMMYFUNCTION("UNIQUE(D496:H496, TRUE)"),"5")</f>
        <v>5</v>
      </c>
      <c r="T496" s="1" t="str">
        <f>IFERROR(__xludf.DUMMYFUNCTION("""COMPUTED_VALUE"""),"T")</f>
        <v>T</v>
      </c>
      <c r="U496" s="1" t="str">
        <f>IFERROR(__xludf.DUMMYFUNCTION("""COMPUTED_VALUE"""),"A")</f>
        <v>A</v>
      </c>
      <c r="V496" s="1" t="str">
        <f>IFERROR(__xludf.DUMMYFUNCTION("""COMPUTED_VALUE"""),"2")</f>
        <v>2</v>
      </c>
      <c r="Y496" s="1">
        <f t="shared" si="2"/>
        <v>1</v>
      </c>
      <c r="Z496" s="1">
        <f t="shared" ref="Z496:AC496" si="496">IF($Y496&lt;&gt;"",COUNTIF($D496:$H496, "=" &amp; T496),"")</f>
        <v>2</v>
      </c>
      <c r="AA496" s="1">
        <f t="shared" si="496"/>
        <v>1</v>
      </c>
      <c r="AB496" s="1">
        <f t="shared" si="496"/>
        <v>1</v>
      </c>
      <c r="AC496" s="1">
        <f t="shared" si="496"/>
        <v>0</v>
      </c>
      <c r="AE496" s="1">
        <f>IFERROR(__xludf.DUMMYFUNCTION("IFERROR(TRANSPOSE(SORT(TRANSPOSE(FILTER(Y496:AC496, Y496:AC496&lt;&gt;0)),1, FALSE)))"),2.0)</f>
        <v>2</v>
      </c>
      <c r="AF496" s="1">
        <f>IFERROR(__xludf.DUMMYFUNCTION("""COMPUTED_VALUE"""),1.0)</f>
        <v>1</v>
      </c>
      <c r="AG496" s="1">
        <f>IFERROR(__xludf.DUMMYFUNCTION("""COMPUTED_VALUE"""),1.0)</f>
        <v>1</v>
      </c>
      <c r="AH496" s="1">
        <f>IFERROR(__xludf.DUMMYFUNCTION("""COMPUTED_VALUE"""),1.0)</f>
        <v>1</v>
      </c>
      <c r="AK496" s="1">
        <v>495.0</v>
      </c>
      <c r="AL496" s="1">
        <v>2.0</v>
      </c>
      <c r="AM496" s="1">
        <v>2.0</v>
      </c>
      <c r="AN496" s="1">
        <v>1.0</v>
      </c>
      <c r="AO496" s="1"/>
      <c r="AP496" s="1"/>
      <c r="AQ496" s="1">
        <v>5.0</v>
      </c>
      <c r="AR496" s="1">
        <v>5.0</v>
      </c>
      <c r="AS496" s="1">
        <v>13.0</v>
      </c>
      <c r="AT496" s="1">
        <v>14.0</v>
      </c>
      <c r="AU496" s="1">
        <v>14.0</v>
      </c>
      <c r="AV496" s="1" t="s">
        <v>750</v>
      </c>
      <c r="AW496" s="1">
        <v>895.0</v>
      </c>
      <c r="AY496" s="1">
        <v>443025.0</v>
      </c>
    </row>
    <row r="497" ht="15.75" customHeight="1">
      <c r="A497" s="2" t="s">
        <v>966</v>
      </c>
      <c r="B497" s="1" t="str">
        <f>IFERROR(__xludf.DUMMYFUNCTION("""COMPUTED_VALUE"""),"JT5A5")</f>
        <v>JT5A5</v>
      </c>
      <c r="C497" s="1">
        <f>IFERROR(__xludf.DUMMYFUNCTION("""COMPUTED_VALUE"""),143.0)</f>
        <v>143</v>
      </c>
      <c r="D497" s="1" t="s">
        <v>22</v>
      </c>
      <c r="E497" s="1" t="s">
        <v>45</v>
      </c>
      <c r="F497" s="1" t="s">
        <v>29</v>
      </c>
      <c r="G497" s="1" t="s">
        <v>39</v>
      </c>
      <c r="H497" s="1" t="s">
        <v>29</v>
      </c>
      <c r="M497" s="1">
        <v>11.0</v>
      </c>
      <c r="N497" s="1">
        <v>10.0</v>
      </c>
      <c r="O497" s="1">
        <v>5.0</v>
      </c>
      <c r="P497" s="1">
        <v>14.0</v>
      </c>
      <c r="Q497" s="1">
        <v>5.0</v>
      </c>
      <c r="S497" s="1" t="str">
        <f>IFERROR(__xludf.DUMMYFUNCTION("UNIQUE(D497:H497, TRUE)"),"J")</f>
        <v>J</v>
      </c>
      <c r="T497" s="1" t="str">
        <f>IFERROR(__xludf.DUMMYFUNCTION("""COMPUTED_VALUE"""),"T")</f>
        <v>T</v>
      </c>
      <c r="U497" s="1" t="str">
        <f>IFERROR(__xludf.DUMMYFUNCTION("""COMPUTED_VALUE"""),"5")</f>
        <v>5</v>
      </c>
      <c r="V497" s="1" t="str">
        <f>IFERROR(__xludf.DUMMYFUNCTION("""COMPUTED_VALUE"""),"A")</f>
        <v>A</v>
      </c>
      <c r="Y497" s="1">
        <f t="shared" si="2"/>
        <v>1</v>
      </c>
      <c r="Z497" s="1">
        <f t="shared" ref="Z497:AC497" si="497">IF($Y497&lt;&gt;"",COUNTIF($D497:$H497, "=" &amp; T497),"")</f>
        <v>1</v>
      </c>
      <c r="AA497" s="1">
        <f t="shared" si="497"/>
        <v>2</v>
      </c>
      <c r="AB497" s="1">
        <f t="shared" si="497"/>
        <v>1</v>
      </c>
      <c r="AC497" s="1">
        <f t="shared" si="497"/>
        <v>0</v>
      </c>
      <c r="AE497" s="1">
        <f>IFERROR(__xludf.DUMMYFUNCTION("IFERROR(TRANSPOSE(SORT(TRANSPOSE(FILTER(Y497:AC497, Y497:AC497&lt;&gt;0)),1, FALSE)))"),2.0)</f>
        <v>2</v>
      </c>
      <c r="AF497" s="1">
        <f>IFERROR(__xludf.DUMMYFUNCTION("""COMPUTED_VALUE"""),1.0)</f>
        <v>1</v>
      </c>
      <c r="AG497" s="1">
        <f>IFERROR(__xludf.DUMMYFUNCTION("""COMPUTED_VALUE"""),1.0)</f>
        <v>1</v>
      </c>
      <c r="AH497" s="1">
        <f>IFERROR(__xludf.DUMMYFUNCTION("""COMPUTED_VALUE"""),1.0)</f>
        <v>1</v>
      </c>
      <c r="AK497" s="1">
        <v>496.0</v>
      </c>
      <c r="AL497" s="1">
        <v>2.0</v>
      </c>
      <c r="AM497" s="1">
        <v>2.0</v>
      </c>
      <c r="AN497" s="1">
        <v>1.0</v>
      </c>
      <c r="AO497" s="1"/>
      <c r="AP497" s="1"/>
      <c r="AQ497" s="1">
        <v>5.0</v>
      </c>
      <c r="AR497" s="1">
        <v>6.0</v>
      </c>
      <c r="AS497" s="1">
        <v>14.0</v>
      </c>
      <c r="AT497" s="1">
        <v>5.0</v>
      </c>
      <c r="AU497" s="1">
        <v>14.0</v>
      </c>
      <c r="AV497" s="1" t="s">
        <v>752</v>
      </c>
      <c r="AW497" s="1">
        <v>64.0</v>
      </c>
      <c r="AY497" s="1">
        <v>31744.0</v>
      </c>
    </row>
    <row r="498" ht="15.75" customHeight="1">
      <c r="A498" s="2" t="s">
        <v>968</v>
      </c>
      <c r="B498" s="1" t="str">
        <f>IFERROR(__xludf.DUMMYFUNCTION("""COMPUTED_VALUE"""),"QAAAQ")</f>
        <v>QAAAQ</v>
      </c>
      <c r="C498" s="1">
        <f>IFERROR(__xludf.DUMMYFUNCTION("""COMPUTED_VALUE"""),496.0)</f>
        <v>496</v>
      </c>
      <c r="D498" s="1" t="s">
        <v>20</v>
      </c>
      <c r="E498" s="1" t="s">
        <v>39</v>
      </c>
      <c r="F498" s="1" t="s">
        <v>39</v>
      </c>
      <c r="G498" s="1" t="s">
        <v>39</v>
      </c>
      <c r="H498" s="1" t="s">
        <v>20</v>
      </c>
      <c r="M498" s="1">
        <v>12.0</v>
      </c>
      <c r="N498" s="1">
        <v>14.0</v>
      </c>
      <c r="O498" s="1">
        <v>14.0</v>
      </c>
      <c r="P498" s="1">
        <v>14.0</v>
      </c>
      <c r="Q498" s="1">
        <v>12.0</v>
      </c>
      <c r="S498" s="1" t="str">
        <f>IFERROR(__xludf.DUMMYFUNCTION("UNIQUE(D498:H498, TRUE)"),"Q")</f>
        <v>Q</v>
      </c>
      <c r="T498" s="1" t="str">
        <f>IFERROR(__xludf.DUMMYFUNCTION("""COMPUTED_VALUE"""),"A")</f>
        <v>A</v>
      </c>
      <c r="Y498" s="1">
        <f t="shared" si="2"/>
        <v>2</v>
      </c>
      <c r="Z498" s="1">
        <f t="shared" ref="Z498:AC498" si="498">IF($Y498&lt;&gt;"",COUNTIF($D498:$H498, "=" &amp; T498),"")</f>
        <v>3</v>
      </c>
      <c r="AA498" s="1">
        <f t="shared" si="498"/>
        <v>0</v>
      </c>
      <c r="AB498" s="1">
        <f t="shared" si="498"/>
        <v>0</v>
      </c>
      <c r="AC498" s="1">
        <f t="shared" si="498"/>
        <v>0</v>
      </c>
      <c r="AE498" s="1">
        <f>IFERROR(__xludf.DUMMYFUNCTION("IFERROR(TRANSPOSE(SORT(TRANSPOSE(FILTER(Y498:AC498, Y498:AC498&lt;&gt;0)),1, FALSE)))"),3.0)</f>
        <v>3</v>
      </c>
      <c r="AF498" s="1">
        <f>IFERROR(__xludf.DUMMYFUNCTION("""COMPUTED_VALUE"""),2.0)</f>
        <v>2</v>
      </c>
      <c r="AK498" s="1">
        <v>497.0</v>
      </c>
      <c r="AL498" s="1">
        <v>2.0</v>
      </c>
      <c r="AM498" s="1">
        <v>2.0</v>
      </c>
      <c r="AN498" s="1">
        <v>1.0</v>
      </c>
      <c r="AO498" s="1"/>
      <c r="AP498" s="1"/>
      <c r="AQ498" s="1">
        <v>5.0</v>
      </c>
      <c r="AR498" s="1">
        <v>7.0</v>
      </c>
      <c r="AS498" s="1">
        <v>7.0</v>
      </c>
      <c r="AT498" s="1">
        <v>10.0</v>
      </c>
      <c r="AU498" s="1">
        <v>5.0</v>
      </c>
      <c r="AV498" s="1" t="s">
        <v>754</v>
      </c>
      <c r="AW498" s="1">
        <v>827.0</v>
      </c>
      <c r="AY498" s="1">
        <v>411019.0</v>
      </c>
    </row>
    <row r="499" ht="15.75" customHeight="1">
      <c r="A499" s="2" t="s">
        <v>969</v>
      </c>
      <c r="B499" s="1" t="str">
        <f>IFERROR(__xludf.DUMMYFUNCTION("""COMPUTED_VALUE"""),"QQKKK")</f>
        <v>QQKKK</v>
      </c>
      <c r="C499" s="1">
        <f>IFERROR(__xludf.DUMMYFUNCTION("""COMPUTED_VALUE"""),231.0)</f>
        <v>231</v>
      </c>
      <c r="D499" s="1" t="s">
        <v>20</v>
      </c>
      <c r="E499" s="1" t="s">
        <v>20</v>
      </c>
      <c r="F499" s="1" t="s">
        <v>38</v>
      </c>
      <c r="G499" s="1" t="s">
        <v>38</v>
      </c>
      <c r="H499" s="1" t="s">
        <v>38</v>
      </c>
      <c r="M499" s="1">
        <v>12.0</v>
      </c>
      <c r="N499" s="1">
        <v>12.0</v>
      </c>
      <c r="O499" s="1">
        <v>13.0</v>
      </c>
      <c r="P499" s="1">
        <v>13.0</v>
      </c>
      <c r="Q499" s="1">
        <v>13.0</v>
      </c>
      <c r="S499" s="1" t="str">
        <f>IFERROR(__xludf.DUMMYFUNCTION("UNIQUE(D499:H499, TRUE)"),"Q")</f>
        <v>Q</v>
      </c>
      <c r="T499" s="1" t="str">
        <f>IFERROR(__xludf.DUMMYFUNCTION("""COMPUTED_VALUE"""),"K")</f>
        <v>K</v>
      </c>
      <c r="Y499" s="1">
        <f t="shared" si="2"/>
        <v>2</v>
      </c>
      <c r="Z499" s="1">
        <f t="shared" ref="Z499:AC499" si="499">IF($Y499&lt;&gt;"",COUNTIF($D499:$H499, "=" &amp; T499),"")</f>
        <v>3</v>
      </c>
      <c r="AA499" s="1">
        <f t="shared" si="499"/>
        <v>0</v>
      </c>
      <c r="AB499" s="1">
        <f t="shared" si="499"/>
        <v>0</v>
      </c>
      <c r="AC499" s="1">
        <f t="shared" si="499"/>
        <v>0</v>
      </c>
      <c r="AE499" s="1">
        <f>IFERROR(__xludf.DUMMYFUNCTION("IFERROR(TRANSPOSE(SORT(TRANSPOSE(FILTER(Y499:AC499, Y499:AC499&lt;&gt;0)),1, FALSE)))"),3.0)</f>
        <v>3</v>
      </c>
      <c r="AF499" s="1">
        <f>IFERROR(__xludf.DUMMYFUNCTION("""COMPUTED_VALUE"""),2.0)</f>
        <v>2</v>
      </c>
      <c r="AK499" s="1">
        <v>498.0</v>
      </c>
      <c r="AL499" s="1">
        <v>2.0</v>
      </c>
      <c r="AM499" s="1">
        <v>2.0</v>
      </c>
      <c r="AN499" s="1">
        <v>1.0</v>
      </c>
      <c r="AO499" s="1"/>
      <c r="AP499" s="1"/>
      <c r="AQ499" s="1">
        <v>5.0</v>
      </c>
      <c r="AR499" s="1">
        <v>7.0</v>
      </c>
      <c r="AS499" s="1">
        <v>13.0</v>
      </c>
      <c r="AT499" s="1">
        <v>7.0</v>
      </c>
      <c r="AU499" s="1">
        <v>5.0</v>
      </c>
      <c r="AV499" s="1" t="s">
        <v>756</v>
      </c>
      <c r="AW499" s="1">
        <v>191.0</v>
      </c>
      <c r="AY499" s="1">
        <v>95118.0</v>
      </c>
    </row>
    <row r="500" ht="15.75" customHeight="1">
      <c r="A500" s="2" t="s">
        <v>971</v>
      </c>
      <c r="B500" s="1" t="str">
        <f>IFERROR(__xludf.DUMMYFUNCTION("""COMPUTED_VALUE"""),"T77K7")</f>
        <v>T77K7</v>
      </c>
      <c r="C500" s="1">
        <f>IFERROR(__xludf.DUMMYFUNCTION("""COMPUTED_VALUE"""),488.0)</f>
        <v>488</v>
      </c>
      <c r="D500" s="1" t="s">
        <v>45</v>
      </c>
      <c r="E500" s="1" t="s">
        <v>28</v>
      </c>
      <c r="F500" s="1" t="s">
        <v>28</v>
      </c>
      <c r="G500" s="1" t="s">
        <v>38</v>
      </c>
      <c r="H500" s="1" t="s">
        <v>28</v>
      </c>
      <c r="M500" s="1">
        <v>10.0</v>
      </c>
      <c r="N500" s="1">
        <v>7.0</v>
      </c>
      <c r="O500" s="1">
        <v>7.0</v>
      </c>
      <c r="P500" s="1">
        <v>13.0</v>
      </c>
      <c r="Q500" s="1">
        <v>7.0</v>
      </c>
      <c r="S500" s="1" t="str">
        <f>IFERROR(__xludf.DUMMYFUNCTION("UNIQUE(D500:H500, TRUE)"),"T")</f>
        <v>T</v>
      </c>
      <c r="T500" s="1" t="str">
        <f>IFERROR(__xludf.DUMMYFUNCTION("""COMPUTED_VALUE"""),"7")</f>
        <v>7</v>
      </c>
      <c r="U500" s="1" t="str">
        <f>IFERROR(__xludf.DUMMYFUNCTION("""COMPUTED_VALUE"""),"K")</f>
        <v>K</v>
      </c>
      <c r="Y500" s="1">
        <f t="shared" si="2"/>
        <v>1</v>
      </c>
      <c r="Z500" s="1">
        <f t="shared" ref="Z500:AC500" si="500">IF($Y500&lt;&gt;"",COUNTIF($D500:$H500, "=" &amp; T500),"")</f>
        <v>3</v>
      </c>
      <c r="AA500" s="1">
        <f t="shared" si="500"/>
        <v>1</v>
      </c>
      <c r="AB500" s="1">
        <f t="shared" si="500"/>
        <v>0</v>
      </c>
      <c r="AC500" s="1">
        <f t="shared" si="500"/>
        <v>0</v>
      </c>
      <c r="AE500" s="1">
        <f>IFERROR(__xludf.DUMMYFUNCTION("IFERROR(TRANSPOSE(SORT(TRANSPOSE(FILTER(Y500:AC500, Y500:AC500&lt;&gt;0)),1, FALSE)))"),3.0)</f>
        <v>3</v>
      </c>
      <c r="AF500" s="1">
        <f>IFERROR(__xludf.DUMMYFUNCTION("""COMPUTED_VALUE"""),1.0)</f>
        <v>1</v>
      </c>
      <c r="AG500" s="1">
        <f>IFERROR(__xludf.DUMMYFUNCTION("""COMPUTED_VALUE"""),1.0)</f>
        <v>1</v>
      </c>
      <c r="AK500" s="1">
        <v>499.0</v>
      </c>
      <c r="AL500" s="1">
        <v>2.0</v>
      </c>
      <c r="AM500" s="1">
        <v>2.0</v>
      </c>
      <c r="AN500" s="1">
        <v>1.0</v>
      </c>
      <c r="AO500" s="1"/>
      <c r="AP500" s="1"/>
      <c r="AQ500" s="1">
        <v>5.0</v>
      </c>
      <c r="AR500" s="1">
        <v>8.0</v>
      </c>
      <c r="AS500" s="1">
        <v>2.0</v>
      </c>
      <c r="AT500" s="1">
        <v>2.0</v>
      </c>
      <c r="AU500" s="1">
        <v>5.0</v>
      </c>
      <c r="AV500" s="1">
        <v>58225.0</v>
      </c>
      <c r="AW500" s="1">
        <v>537.0</v>
      </c>
      <c r="AY500" s="1">
        <v>267963.0</v>
      </c>
    </row>
    <row r="501" ht="15.75" customHeight="1">
      <c r="A501" s="2" t="s">
        <v>972</v>
      </c>
      <c r="B501" s="1" t="str">
        <f>IFERROR(__xludf.DUMMYFUNCTION("""COMPUTED_VALUE"""),"77TTQ")</f>
        <v>77TTQ</v>
      </c>
      <c r="C501" s="1">
        <f>IFERROR(__xludf.DUMMYFUNCTION("""COMPUTED_VALUE"""),461.0)</f>
        <v>461</v>
      </c>
      <c r="D501" s="1" t="s">
        <v>28</v>
      </c>
      <c r="E501" s="1" t="s">
        <v>28</v>
      </c>
      <c r="F501" s="1" t="s">
        <v>45</v>
      </c>
      <c r="G501" s="1" t="s">
        <v>45</v>
      </c>
      <c r="H501" s="1" t="s">
        <v>20</v>
      </c>
      <c r="M501" s="1">
        <v>7.0</v>
      </c>
      <c r="N501" s="1">
        <v>7.0</v>
      </c>
      <c r="O501" s="1">
        <v>10.0</v>
      </c>
      <c r="P501" s="1">
        <v>10.0</v>
      </c>
      <c r="Q501" s="1">
        <v>12.0</v>
      </c>
      <c r="S501" s="1" t="str">
        <f>IFERROR(__xludf.DUMMYFUNCTION("UNIQUE(D501:H501, TRUE)"),"7")</f>
        <v>7</v>
      </c>
      <c r="T501" s="1" t="str">
        <f>IFERROR(__xludf.DUMMYFUNCTION("""COMPUTED_VALUE"""),"T")</f>
        <v>T</v>
      </c>
      <c r="U501" s="1" t="str">
        <f>IFERROR(__xludf.DUMMYFUNCTION("""COMPUTED_VALUE"""),"Q")</f>
        <v>Q</v>
      </c>
      <c r="Y501" s="1">
        <f t="shared" si="2"/>
        <v>2</v>
      </c>
      <c r="Z501" s="1">
        <f t="shared" ref="Z501:AC501" si="501">IF($Y501&lt;&gt;"",COUNTIF($D501:$H501, "=" &amp; T501),"")</f>
        <v>2</v>
      </c>
      <c r="AA501" s="1">
        <f t="shared" si="501"/>
        <v>1</v>
      </c>
      <c r="AB501" s="1">
        <f t="shared" si="501"/>
        <v>0</v>
      </c>
      <c r="AC501" s="1">
        <f t="shared" si="501"/>
        <v>0</v>
      </c>
      <c r="AE501" s="1">
        <f>IFERROR(__xludf.DUMMYFUNCTION("IFERROR(TRANSPOSE(SORT(TRANSPOSE(FILTER(Y501:AC501, Y501:AC501&lt;&gt;0)),1, FALSE)))"),2.0)</f>
        <v>2</v>
      </c>
      <c r="AF501" s="1">
        <f>IFERROR(__xludf.DUMMYFUNCTION("""COMPUTED_VALUE"""),2.0)</f>
        <v>2</v>
      </c>
      <c r="AG501" s="1">
        <f>IFERROR(__xludf.DUMMYFUNCTION("""COMPUTED_VALUE"""),1.0)</f>
        <v>1</v>
      </c>
      <c r="AK501" s="1">
        <v>500.0</v>
      </c>
      <c r="AL501" s="1">
        <v>2.0</v>
      </c>
      <c r="AM501" s="1">
        <v>2.0</v>
      </c>
      <c r="AN501" s="1">
        <v>1.0</v>
      </c>
      <c r="AO501" s="1"/>
      <c r="AP501" s="1"/>
      <c r="AQ501" s="1">
        <v>5.0</v>
      </c>
      <c r="AR501" s="1">
        <v>8.0</v>
      </c>
      <c r="AS501" s="1">
        <v>3.0</v>
      </c>
      <c r="AT501" s="1">
        <v>5.0</v>
      </c>
      <c r="AU501" s="1">
        <v>3.0</v>
      </c>
      <c r="AV501" s="1">
        <v>58353.0</v>
      </c>
      <c r="AW501" s="1">
        <v>960.0</v>
      </c>
      <c r="AY501" s="1">
        <v>480000.0</v>
      </c>
    </row>
    <row r="502" ht="15.75" customHeight="1">
      <c r="A502" s="2" t="s">
        <v>973</v>
      </c>
      <c r="B502" s="1" t="str">
        <f>IFERROR(__xludf.DUMMYFUNCTION("""COMPUTED_VALUE"""),"TAQ69")</f>
        <v>TAQ69</v>
      </c>
      <c r="C502" s="1">
        <f>IFERROR(__xludf.DUMMYFUNCTION("""COMPUTED_VALUE"""),535.0)</f>
        <v>535</v>
      </c>
      <c r="D502" s="1" t="s">
        <v>45</v>
      </c>
      <c r="E502" s="1" t="s">
        <v>39</v>
      </c>
      <c r="F502" s="1" t="s">
        <v>20</v>
      </c>
      <c r="G502" s="1" t="s">
        <v>40</v>
      </c>
      <c r="H502" s="1" t="s">
        <v>23</v>
      </c>
      <c r="M502" s="1">
        <v>10.0</v>
      </c>
      <c r="N502" s="1">
        <v>14.0</v>
      </c>
      <c r="O502" s="1">
        <v>12.0</v>
      </c>
      <c r="P502" s="1">
        <v>6.0</v>
      </c>
      <c r="Q502" s="1">
        <v>9.0</v>
      </c>
      <c r="S502" s="1" t="str">
        <f>IFERROR(__xludf.DUMMYFUNCTION("UNIQUE(D502:H502, TRUE)"),"T")</f>
        <v>T</v>
      </c>
      <c r="T502" s="1" t="str">
        <f>IFERROR(__xludf.DUMMYFUNCTION("""COMPUTED_VALUE"""),"A")</f>
        <v>A</v>
      </c>
      <c r="U502" s="1" t="str">
        <f>IFERROR(__xludf.DUMMYFUNCTION("""COMPUTED_VALUE"""),"Q")</f>
        <v>Q</v>
      </c>
      <c r="V502" s="1" t="str">
        <f>IFERROR(__xludf.DUMMYFUNCTION("""COMPUTED_VALUE"""),"6")</f>
        <v>6</v>
      </c>
      <c r="W502" s="1" t="str">
        <f>IFERROR(__xludf.DUMMYFUNCTION("""COMPUTED_VALUE"""),"9")</f>
        <v>9</v>
      </c>
      <c r="Y502" s="1">
        <f t="shared" si="2"/>
        <v>1</v>
      </c>
      <c r="Z502" s="1">
        <f t="shared" ref="Z502:AC502" si="502">IF($Y502&lt;&gt;"",COUNTIF($D502:$H502, "=" &amp; T502),"")</f>
        <v>1</v>
      </c>
      <c r="AA502" s="1">
        <f t="shared" si="502"/>
        <v>1</v>
      </c>
      <c r="AB502" s="1">
        <f t="shared" si="502"/>
        <v>1</v>
      </c>
      <c r="AC502" s="1">
        <f t="shared" si="502"/>
        <v>1</v>
      </c>
      <c r="AE502" s="1">
        <f>IFERROR(__xludf.DUMMYFUNCTION("IFERROR(TRANSPOSE(SORT(TRANSPOSE(FILTER(Y502:AC502, Y502:AC502&lt;&gt;0)),1, FALSE)))"),1.0)</f>
        <v>1</v>
      </c>
      <c r="AF502" s="1">
        <f>IFERROR(__xludf.DUMMYFUNCTION("""COMPUTED_VALUE"""),1.0)</f>
        <v>1</v>
      </c>
      <c r="AG502" s="1">
        <f>IFERROR(__xludf.DUMMYFUNCTION("""COMPUTED_VALUE"""),1.0)</f>
        <v>1</v>
      </c>
      <c r="AH502" s="1">
        <f>IFERROR(__xludf.DUMMYFUNCTION("""COMPUTED_VALUE"""),1.0)</f>
        <v>1</v>
      </c>
      <c r="AI502" s="1">
        <f>IFERROR(__xludf.DUMMYFUNCTION("""COMPUTED_VALUE"""),1.0)</f>
        <v>1</v>
      </c>
      <c r="AK502" s="1">
        <v>501.0</v>
      </c>
      <c r="AL502" s="1">
        <v>2.0</v>
      </c>
      <c r="AM502" s="1">
        <v>2.0</v>
      </c>
      <c r="AN502" s="1">
        <v>1.0</v>
      </c>
      <c r="AO502" s="1"/>
      <c r="AP502" s="1"/>
      <c r="AQ502" s="1">
        <v>5.0</v>
      </c>
      <c r="AR502" s="1">
        <v>9.0</v>
      </c>
      <c r="AS502" s="1">
        <v>5.0</v>
      </c>
      <c r="AT502" s="1">
        <v>11.0</v>
      </c>
      <c r="AU502" s="1">
        <v>9.0</v>
      </c>
      <c r="AV502" s="1" t="s">
        <v>1400</v>
      </c>
      <c r="AW502" s="1">
        <v>757.0</v>
      </c>
      <c r="AY502" s="1">
        <v>379257.0</v>
      </c>
    </row>
    <row r="503" ht="15.75" customHeight="1">
      <c r="A503" s="2" t="s">
        <v>975</v>
      </c>
      <c r="B503" s="1" t="str">
        <f>IFERROR(__xludf.DUMMYFUNCTION("""COMPUTED_VALUE"""),"43T47")</f>
        <v>43T47</v>
      </c>
      <c r="C503" s="1">
        <f>IFERROR(__xludf.DUMMYFUNCTION("""COMPUTED_VALUE"""),933.0)</f>
        <v>933</v>
      </c>
      <c r="D503" s="1" t="s">
        <v>21</v>
      </c>
      <c r="E503" s="1" t="s">
        <v>31</v>
      </c>
      <c r="F503" s="1" t="s">
        <v>45</v>
      </c>
      <c r="G503" s="1" t="s">
        <v>21</v>
      </c>
      <c r="H503" s="1" t="s">
        <v>28</v>
      </c>
      <c r="M503" s="1">
        <v>4.0</v>
      </c>
      <c r="N503" s="1">
        <v>3.0</v>
      </c>
      <c r="O503" s="1">
        <v>10.0</v>
      </c>
      <c r="P503" s="1">
        <v>4.0</v>
      </c>
      <c r="Q503" s="1">
        <v>7.0</v>
      </c>
      <c r="S503" s="1" t="str">
        <f>IFERROR(__xludf.DUMMYFUNCTION("UNIQUE(D503:H503, TRUE)"),"4")</f>
        <v>4</v>
      </c>
      <c r="T503" s="1" t="str">
        <f>IFERROR(__xludf.DUMMYFUNCTION("""COMPUTED_VALUE"""),"3")</f>
        <v>3</v>
      </c>
      <c r="U503" s="1" t="str">
        <f>IFERROR(__xludf.DUMMYFUNCTION("""COMPUTED_VALUE"""),"T")</f>
        <v>T</v>
      </c>
      <c r="V503" s="1" t="str">
        <f>IFERROR(__xludf.DUMMYFUNCTION("""COMPUTED_VALUE"""),"7")</f>
        <v>7</v>
      </c>
      <c r="Y503" s="1">
        <f t="shared" si="2"/>
        <v>2</v>
      </c>
      <c r="Z503" s="1">
        <f t="shared" ref="Z503:AC503" si="503">IF($Y503&lt;&gt;"",COUNTIF($D503:$H503, "=" &amp; T503),"")</f>
        <v>1</v>
      </c>
      <c r="AA503" s="1">
        <f t="shared" si="503"/>
        <v>1</v>
      </c>
      <c r="AB503" s="1">
        <f t="shared" si="503"/>
        <v>1</v>
      </c>
      <c r="AC503" s="1">
        <f t="shared" si="503"/>
        <v>0</v>
      </c>
      <c r="AE503" s="1">
        <f>IFERROR(__xludf.DUMMYFUNCTION("IFERROR(TRANSPOSE(SORT(TRANSPOSE(FILTER(Y503:AC503, Y503:AC503&lt;&gt;0)),1, FALSE)))"),2.0)</f>
        <v>2</v>
      </c>
      <c r="AF503" s="1">
        <f>IFERROR(__xludf.DUMMYFUNCTION("""COMPUTED_VALUE"""),1.0)</f>
        <v>1</v>
      </c>
      <c r="AG503" s="1">
        <f>IFERROR(__xludf.DUMMYFUNCTION("""COMPUTED_VALUE"""),1.0)</f>
        <v>1</v>
      </c>
      <c r="AH503" s="1">
        <f>IFERROR(__xludf.DUMMYFUNCTION("""COMPUTED_VALUE"""),1.0)</f>
        <v>1</v>
      </c>
      <c r="AK503" s="1">
        <v>502.0</v>
      </c>
      <c r="AL503" s="1">
        <v>2.0</v>
      </c>
      <c r="AM503" s="1">
        <v>2.0</v>
      </c>
      <c r="AN503" s="1">
        <v>1.0</v>
      </c>
      <c r="AO503" s="1"/>
      <c r="AP503" s="1"/>
      <c r="AQ503" s="1">
        <v>5.0</v>
      </c>
      <c r="AR503" s="1">
        <v>10.0</v>
      </c>
      <c r="AS503" s="1">
        <v>8.0</v>
      </c>
      <c r="AT503" s="1">
        <v>5.0</v>
      </c>
      <c r="AU503" s="1">
        <v>8.0</v>
      </c>
      <c r="AV503" s="1" t="s">
        <v>760</v>
      </c>
      <c r="AW503" s="1">
        <v>739.0</v>
      </c>
      <c r="AY503" s="1">
        <v>370978.0</v>
      </c>
    </row>
    <row r="504" ht="15.75" customHeight="1">
      <c r="A504" s="2" t="s">
        <v>977</v>
      </c>
      <c r="B504" s="1" t="str">
        <f>IFERROR(__xludf.DUMMYFUNCTION("""COMPUTED_VALUE"""),"8K3KJ")</f>
        <v>8K3KJ</v>
      </c>
      <c r="C504" s="1">
        <f>IFERROR(__xludf.DUMMYFUNCTION("""COMPUTED_VALUE"""),212.0)</f>
        <v>212</v>
      </c>
      <c r="D504" s="1" t="s">
        <v>30</v>
      </c>
      <c r="E504" s="1" t="s">
        <v>38</v>
      </c>
      <c r="F504" s="1" t="s">
        <v>31</v>
      </c>
      <c r="G504" s="1" t="s">
        <v>38</v>
      </c>
      <c r="H504" s="1" t="s">
        <v>22</v>
      </c>
      <c r="M504" s="1">
        <v>8.0</v>
      </c>
      <c r="N504" s="1">
        <v>13.0</v>
      </c>
      <c r="O504" s="1">
        <v>3.0</v>
      </c>
      <c r="P504" s="1">
        <v>13.0</v>
      </c>
      <c r="Q504" s="1">
        <v>11.0</v>
      </c>
      <c r="S504" s="1" t="str">
        <f>IFERROR(__xludf.DUMMYFUNCTION("UNIQUE(D504:H504, TRUE)"),"8")</f>
        <v>8</v>
      </c>
      <c r="T504" s="1" t="str">
        <f>IFERROR(__xludf.DUMMYFUNCTION("""COMPUTED_VALUE"""),"K")</f>
        <v>K</v>
      </c>
      <c r="U504" s="1" t="str">
        <f>IFERROR(__xludf.DUMMYFUNCTION("""COMPUTED_VALUE"""),"3")</f>
        <v>3</v>
      </c>
      <c r="V504" s="1" t="str">
        <f>IFERROR(__xludf.DUMMYFUNCTION("""COMPUTED_VALUE"""),"J")</f>
        <v>J</v>
      </c>
      <c r="Y504" s="1">
        <f t="shared" si="2"/>
        <v>1</v>
      </c>
      <c r="Z504" s="1">
        <f t="shared" ref="Z504:AC504" si="504">IF($Y504&lt;&gt;"",COUNTIF($D504:$H504, "=" &amp; T504),"")</f>
        <v>2</v>
      </c>
      <c r="AA504" s="1">
        <f t="shared" si="504"/>
        <v>1</v>
      </c>
      <c r="AB504" s="1">
        <f t="shared" si="504"/>
        <v>1</v>
      </c>
      <c r="AC504" s="1">
        <f t="shared" si="504"/>
        <v>0</v>
      </c>
      <c r="AE504" s="1">
        <f>IFERROR(__xludf.DUMMYFUNCTION("IFERROR(TRANSPOSE(SORT(TRANSPOSE(FILTER(Y504:AC504, Y504:AC504&lt;&gt;0)),1, FALSE)))"),2.0)</f>
        <v>2</v>
      </c>
      <c r="AF504" s="1">
        <f>IFERROR(__xludf.DUMMYFUNCTION("""COMPUTED_VALUE"""),1.0)</f>
        <v>1</v>
      </c>
      <c r="AG504" s="1">
        <f>IFERROR(__xludf.DUMMYFUNCTION("""COMPUTED_VALUE"""),1.0)</f>
        <v>1</v>
      </c>
      <c r="AH504" s="1">
        <f>IFERROR(__xludf.DUMMYFUNCTION("""COMPUTED_VALUE"""),1.0)</f>
        <v>1</v>
      </c>
      <c r="AK504" s="1">
        <v>503.0</v>
      </c>
      <c r="AL504" s="1">
        <v>2.0</v>
      </c>
      <c r="AM504" s="1">
        <v>2.0</v>
      </c>
      <c r="AN504" s="1">
        <v>1.0</v>
      </c>
      <c r="AO504" s="1"/>
      <c r="AP504" s="1"/>
      <c r="AQ504" s="1">
        <v>5.0</v>
      </c>
      <c r="AR504" s="1">
        <v>12.0</v>
      </c>
      <c r="AS504" s="1">
        <v>11.0</v>
      </c>
      <c r="AT504" s="1">
        <v>12.0</v>
      </c>
      <c r="AU504" s="1">
        <v>5.0</v>
      </c>
      <c r="AV504" s="1" t="s">
        <v>1402</v>
      </c>
      <c r="AW504" s="1">
        <v>345.0</v>
      </c>
      <c r="AY504" s="1">
        <v>173535.0</v>
      </c>
    </row>
    <row r="505" ht="15.75" customHeight="1">
      <c r="A505" s="2" t="s">
        <v>978</v>
      </c>
      <c r="B505" s="1" t="str">
        <f>IFERROR(__xludf.DUMMYFUNCTION("""COMPUTED_VALUE"""),"768QQ")</f>
        <v>768QQ</v>
      </c>
      <c r="C505" s="1">
        <f>IFERROR(__xludf.DUMMYFUNCTION("""COMPUTED_VALUE"""),573.0)</f>
        <v>573</v>
      </c>
      <c r="D505" s="1" t="s">
        <v>28</v>
      </c>
      <c r="E505" s="1" t="s">
        <v>40</v>
      </c>
      <c r="F505" s="1" t="s">
        <v>30</v>
      </c>
      <c r="G505" s="1" t="s">
        <v>20</v>
      </c>
      <c r="H505" s="1" t="s">
        <v>20</v>
      </c>
      <c r="M505" s="1">
        <v>7.0</v>
      </c>
      <c r="N505" s="1">
        <v>6.0</v>
      </c>
      <c r="O505" s="1">
        <v>8.0</v>
      </c>
      <c r="P505" s="1">
        <v>12.0</v>
      </c>
      <c r="Q505" s="1">
        <v>12.0</v>
      </c>
      <c r="S505" s="1" t="str">
        <f>IFERROR(__xludf.DUMMYFUNCTION("UNIQUE(D505:H505, TRUE)"),"7")</f>
        <v>7</v>
      </c>
      <c r="T505" s="1" t="str">
        <f>IFERROR(__xludf.DUMMYFUNCTION("""COMPUTED_VALUE"""),"6")</f>
        <v>6</v>
      </c>
      <c r="U505" s="1" t="str">
        <f>IFERROR(__xludf.DUMMYFUNCTION("""COMPUTED_VALUE"""),"8")</f>
        <v>8</v>
      </c>
      <c r="V505" s="1" t="str">
        <f>IFERROR(__xludf.DUMMYFUNCTION("""COMPUTED_VALUE"""),"Q")</f>
        <v>Q</v>
      </c>
      <c r="Y505" s="1">
        <f t="shared" si="2"/>
        <v>1</v>
      </c>
      <c r="Z505" s="1">
        <f t="shared" ref="Z505:AC505" si="505">IF($Y505&lt;&gt;"",COUNTIF($D505:$H505, "=" &amp; T505),"")</f>
        <v>1</v>
      </c>
      <c r="AA505" s="1">
        <f t="shared" si="505"/>
        <v>1</v>
      </c>
      <c r="AB505" s="1">
        <f t="shared" si="505"/>
        <v>2</v>
      </c>
      <c r="AC505" s="1">
        <f t="shared" si="505"/>
        <v>0</v>
      </c>
      <c r="AE505" s="1">
        <f>IFERROR(__xludf.DUMMYFUNCTION("IFERROR(TRANSPOSE(SORT(TRANSPOSE(FILTER(Y505:AC505, Y505:AC505&lt;&gt;0)),1, FALSE)))"),2.0)</f>
        <v>2</v>
      </c>
      <c r="AF505" s="1">
        <f>IFERROR(__xludf.DUMMYFUNCTION("""COMPUTED_VALUE"""),1.0)</f>
        <v>1</v>
      </c>
      <c r="AG505" s="1">
        <f>IFERROR(__xludf.DUMMYFUNCTION("""COMPUTED_VALUE"""),1.0)</f>
        <v>1</v>
      </c>
      <c r="AH505" s="1">
        <f>IFERROR(__xludf.DUMMYFUNCTION("""COMPUTED_VALUE"""),1.0)</f>
        <v>1</v>
      </c>
      <c r="AK505" s="1">
        <v>504.0</v>
      </c>
      <c r="AL505" s="1">
        <v>2.0</v>
      </c>
      <c r="AM505" s="1">
        <v>2.0</v>
      </c>
      <c r="AN505" s="1">
        <v>1.0</v>
      </c>
      <c r="AO505" s="1"/>
      <c r="AP505" s="1"/>
      <c r="AQ505" s="1">
        <v>5.0</v>
      </c>
      <c r="AR505" s="1">
        <v>13.0</v>
      </c>
      <c r="AS505" s="1">
        <v>13.0</v>
      </c>
      <c r="AT505" s="1">
        <v>6.0</v>
      </c>
      <c r="AU505" s="1">
        <v>5.0</v>
      </c>
      <c r="AV505" s="1" t="s">
        <v>762</v>
      </c>
      <c r="AW505" s="1">
        <v>262.0</v>
      </c>
      <c r="AY505" s="1">
        <v>132048.0</v>
      </c>
    </row>
    <row r="506" ht="15.75" customHeight="1">
      <c r="A506" s="2" t="s">
        <v>980</v>
      </c>
      <c r="B506" s="1" t="str">
        <f>IFERROR(__xludf.DUMMYFUNCTION("""COMPUTED_VALUE"""),"A75A5")</f>
        <v>A75A5</v>
      </c>
      <c r="C506" s="1">
        <f>IFERROR(__xludf.DUMMYFUNCTION("""COMPUTED_VALUE"""),643.0)</f>
        <v>643</v>
      </c>
      <c r="D506" s="1" t="s">
        <v>39</v>
      </c>
      <c r="E506" s="1" t="s">
        <v>28</v>
      </c>
      <c r="F506" s="1" t="s">
        <v>29</v>
      </c>
      <c r="G506" s="1" t="s">
        <v>39</v>
      </c>
      <c r="H506" s="1" t="s">
        <v>29</v>
      </c>
      <c r="M506" s="1">
        <v>14.0</v>
      </c>
      <c r="N506" s="1">
        <v>7.0</v>
      </c>
      <c r="O506" s="1">
        <v>5.0</v>
      </c>
      <c r="P506" s="1">
        <v>14.0</v>
      </c>
      <c r="Q506" s="1">
        <v>5.0</v>
      </c>
      <c r="S506" s="1" t="str">
        <f>IFERROR(__xludf.DUMMYFUNCTION("UNIQUE(D506:H506, TRUE)"),"A")</f>
        <v>A</v>
      </c>
      <c r="T506" s="1" t="str">
        <f>IFERROR(__xludf.DUMMYFUNCTION("""COMPUTED_VALUE"""),"7")</f>
        <v>7</v>
      </c>
      <c r="U506" s="1" t="str">
        <f>IFERROR(__xludf.DUMMYFUNCTION("""COMPUTED_VALUE"""),"5")</f>
        <v>5</v>
      </c>
      <c r="Y506" s="1">
        <f t="shared" si="2"/>
        <v>2</v>
      </c>
      <c r="Z506" s="1">
        <f t="shared" ref="Z506:AC506" si="506">IF($Y506&lt;&gt;"",COUNTIF($D506:$H506, "=" &amp; T506),"")</f>
        <v>1</v>
      </c>
      <c r="AA506" s="1">
        <f t="shared" si="506"/>
        <v>2</v>
      </c>
      <c r="AB506" s="1">
        <f t="shared" si="506"/>
        <v>0</v>
      </c>
      <c r="AC506" s="1">
        <f t="shared" si="506"/>
        <v>0</v>
      </c>
      <c r="AE506" s="1">
        <f>IFERROR(__xludf.DUMMYFUNCTION("IFERROR(TRANSPOSE(SORT(TRANSPOSE(FILTER(Y506:AC506, Y506:AC506&lt;&gt;0)),1, FALSE)))"),2.0)</f>
        <v>2</v>
      </c>
      <c r="AF506" s="1">
        <f>IFERROR(__xludf.DUMMYFUNCTION("""COMPUTED_VALUE"""),2.0)</f>
        <v>2</v>
      </c>
      <c r="AG506" s="1">
        <f>IFERROR(__xludf.DUMMYFUNCTION("""COMPUTED_VALUE"""),1.0)</f>
        <v>1</v>
      </c>
      <c r="AK506" s="1">
        <v>505.0</v>
      </c>
      <c r="AL506" s="1">
        <v>2.0</v>
      </c>
      <c r="AM506" s="1">
        <v>2.0</v>
      </c>
      <c r="AN506" s="1">
        <v>1.0</v>
      </c>
      <c r="AO506" s="1"/>
      <c r="AP506" s="1"/>
      <c r="AQ506" s="1">
        <v>5.0</v>
      </c>
      <c r="AR506" s="1">
        <v>14.0</v>
      </c>
      <c r="AS506" s="1">
        <v>11.0</v>
      </c>
      <c r="AT506" s="1">
        <v>5.0</v>
      </c>
      <c r="AU506" s="1">
        <v>14.0</v>
      </c>
      <c r="AV506" s="1" t="s">
        <v>1408</v>
      </c>
      <c r="AW506" s="1">
        <v>149.0</v>
      </c>
      <c r="AY506" s="1">
        <v>75245.0</v>
      </c>
    </row>
    <row r="507" ht="15.75" customHeight="1">
      <c r="A507" s="2" t="s">
        <v>982</v>
      </c>
      <c r="B507" s="1" t="str">
        <f>IFERROR(__xludf.DUMMYFUNCTION("""COMPUTED_VALUE"""),"88JT4")</f>
        <v>88JT4</v>
      </c>
      <c r="C507" s="1">
        <f>IFERROR(__xludf.DUMMYFUNCTION("""COMPUTED_VALUE"""),130.0)</f>
        <v>130</v>
      </c>
      <c r="D507" s="1" t="s">
        <v>30</v>
      </c>
      <c r="E507" s="1" t="s">
        <v>30</v>
      </c>
      <c r="F507" s="1" t="s">
        <v>22</v>
      </c>
      <c r="G507" s="1" t="s">
        <v>45</v>
      </c>
      <c r="H507" s="1" t="s">
        <v>21</v>
      </c>
      <c r="M507" s="1">
        <v>8.0</v>
      </c>
      <c r="N507" s="1">
        <v>8.0</v>
      </c>
      <c r="O507" s="1">
        <v>11.0</v>
      </c>
      <c r="P507" s="1">
        <v>10.0</v>
      </c>
      <c r="Q507" s="1">
        <v>4.0</v>
      </c>
      <c r="S507" s="1" t="str">
        <f>IFERROR(__xludf.DUMMYFUNCTION("UNIQUE(D507:H507, TRUE)"),"8")</f>
        <v>8</v>
      </c>
      <c r="T507" s="1" t="str">
        <f>IFERROR(__xludf.DUMMYFUNCTION("""COMPUTED_VALUE"""),"J")</f>
        <v>J</v>
      </c>
      <c r="U507" s="1" t="str">
        <f>IFERROR(__xludf.DUMMYFUNCTION("""COMPUTED_VALUE"""),"T")</f>
        <v>T</v>
      </c>
      <c r="V507" s="1" t="str">
        <f>IFERROR(__xludf.DUMMYFUNCTION("""COMPUTED_VALUE"""),"4")</f>
        <v>4</v>
      </c>
      <c r="Y507" s="1">
        <f t="shared" si="2"/>
        <v>2</v>
      </c>
      <c r="Z507" s="1">
        <f t="shared" ref="Z507:AC507" si="507">IF($Y507&lt;&gt;"",COUNTIF($D507:$H507, "=" &amp; T507),"")</f>
        <v>1</v>
      </c>
      <c r="AA507" s="1">
        <f t="shared" si="507"/>
        <v>1</v>
      </c>
      <c r="AB507" s="1">
        <f t="shared" si="507"/>
        <v>1</v>
      </c>
      <c r="AC507" s="1">
        <f t="shared" si="507"/>
        <v>0</v>
      </c>
      <c r="AE507" s="1">
        <f>IFERROR(__xludf.DUMMYFUNCTION("IFERROR(TRANSPOSE(SORT(TRANSPOSE(FILTER(Y507:AC507, Y507:AC507&lt;&gt;0)),1, FALSE)))"),2.0)</f>
        <v>2</v>
      </c>
      <c r="AF507" s="1">
        <f>IFERROR(__xludf.DUMMYFUNCTION("""COMPUTED_VALUE"""),1.0)</f>
        <v>1</v>
      </c>
      <c r="AG507" s="1">
        <f>IFERROR(__xludf.DUMMYFUNCTION("""COMPUTED_VALUE"""),1.0)</f>
        <v>1</v>
      </c>
      <c r="AH507" s="1">
        <f>IFERROR(__xludf.DUMMYFUNCTION("""COMPUTED_VALUE"""),1.0)</f>
        <v>1</v>
      </c>
      <c r="AK507" s="1">
        <v>506.0</v>
      </c>
      <c r="AL507" s="1">
        <v>2.0</v>
      </c>
      <c r="AM507" s="1">
        <v>2.0</v>
      </c>
      <c r="AN507" s="1">
        <v>1.0</v>
      </c>
      <c r="AO507" s="1"/>
      <c r="AP507" s="1"/>
      <c r="AQ507" s="1">
        <v>6.0</v>
      </c>
      <c r="AR507" s="1">
        <v>2.0</v>
      </c>
      <c r="AS507" s="1">
        <v>14.0</v>
      </c>
      <c r="AT507" s="1">
        <v>14.0</v>
      </c>
      <c r="AU507" s="1">
        <v>2.0</v>
      </c>
      <c r="AV507" s="1" t="s">
        <v>764</v>
      </c>
      <c r="AW507" s="1">
        <v>776.0</v>
      </c>
      <c r="AY507" s="1">
        <v>392656.0</v>
      </c>
    </row>
    <row r="508" ht="15.75" customHeight="1">
      <c r="A508" s="2" t="s">
        <v>984</v>
      </c>
      <c r="B508" s="1" t="str">
        <f>IFERROR(__xludf.DUMMYFUNCTION("""COMPUTED_VALUE"""),"J2QQ2")</f>
        <v>J2QQ2</v>
      </c>
      <c r="C508" s="1">
        <f>IFERROR(__xludf.DUMMYFUNCTION("""COMPUTED_VALUE"""),444.0)</f>
        <v>444</v>
      </c>
      <c r="D508" s="1" t="s">
        <v>22</v>
      </c>
      <c r="E508" s="1" t="s">
        <v>24</v>
      </c>
      <c r="F508" s="1" t="s">
        <v>20</v>
      </c>
      <c r="G508" s="1" t="s">
        <v>20</v>
      </c>
      <c r="H508" s="1" t="s">
        <v>24</v>
      </c>
      <c r="M508" s="1">
        <v>11.0</v>
      </c>
      <c r="N508" s="1">
        <v>2.0</v>
      </c>
      <c r="O508" s="1">
        <v>12.0</v>
      </c>
      <c r="P508" s="1">
        <v>12.0</v>
      </c>
      <c r="Q508" s="1">
        <v>2.0</v>
      </c>
      <c r="S508" s="1" t="str">
        <f>IFERROR(__xludf.DUMMYFUNCTION("UNIQUE(D508:H508, TRUE)"),"J")</f>
        <v>J</v>
      </c>
      <c r="T508" s="1" t="str">
        <f>IFERROR(__xludf.DUMMYFUNCTION("""COMPUTED_VALUE"""),"2")</f>
        <v>2</v>
      </c>
      <c r="U508" s="1" t="str">
        <f>IFERROR(__xludf.DUMMYFUNCTION("""COMPUTED_VALUE"""),"Q")</f>
        <v>Q</v>
      </c>
      <c r="Y508" s="1">
        <f t="shared" si="2"/>
        <v>1</v>
      </c>
      <c r="Z508" s="1">
        <f t="shared" ref="Z508:AC508" si="508">IF($Y508&lt;&gt;"",COUNTIF($D508:$H508, "=" &amp; T508),"")</f>
        <v>2</v>
      </c>
      <c r="AA508" s="1">
        <f t="shared" si="508"/>
        <v>2</v>
      </c>
      <c r="AB508" s="1">
        <f t="shared" si="508"/>
        <v>0</v>
      </c>
      <c r="AC508" s="1">
        <f t="shared" si="508"/>
        <v>0</v>
      </c>
      <c r="AE508" s="1">
        <f>IFERROR(__xludf.DUMMYFUNCTION("IFERROR(TRANSPOSE(SORT(TRANSPOSE(FILTER(Y508:AC508, Y508:AC508&lt;&gt;0)),1, FALSE)))"),2.0)</f>
        <v>2</v>
      </c>
      <c r="AF508" s="1">
        <f>IFERROR(__xludf.DUMMYFUNCTION("""COMPUTED_VALUE"""),2.0)</f>
        <v>2</v>
      </c>
      <c r="AG508" s="1">
        <f>IFERROR(__xludf.DUMMYFUNCTION("""COMPUTED_VALUE"""),1.0)</f>
        <v>1</v>
      </c>
      <c r="AK508" s="1">
        <v>507.0</v>
      </c>
      <c r="AL508" s="1">
        <v>2.0</v>
      </c>
      <c r="AM508" s="1">
        <v>2.0</v>
      </c>
      <c r="AN508" s="1">
        <v>1.0</v>
      </c>
      <c r="AO508" s="1"/>
      <c r="AP508" s="1"/>
      <c r="AQ508" s="1">
        <v>6.0</v>
      </c>
      <c r="AR508" s="1">
        <v>6.0</v>
      </c>
      <c r="AS508" s="1">
        <v>3.0</v>
      </c>
      <c r="AT508" s="1">
        <v>4.0</v>
      </c>
      <c r="AU508" s="1">
        <v>3.0</v>
      </c>
      <c r="AV508" s="1">
        <v>66343.0</v>
      </c>
      <c r="AW508" s="1">
        <v>774.0</v>
      </c>
      <c r="AY508" s="1">
        <v>392418.0</v>
      </c>
    </row>
    <row r="509" ht="15.75" customHeight="1">
      <c r="A509" s="2" t="s">
        <v>986</v>
      </c>
      <c r="B509" s="1" t="str">
        <f>IFERROR(__xludf.DUMMYFUNCTION("""COMPUTED_VALUE"""),"KT788")</f>
        <v>KT788</v>
      </c>
      <c r="C509" s="1">
        <f>IFERROR(__xludf.DUMMYFUNCTION("""COMPUTED_VALUE"""),515.0)</f>
        <v>515</v>
      </c>
      <c r="D509" s="1" t="s">
        <v>38</v>
      </c>
      <c r="E509" s="1" t="s">
        <v>45</v>
      </c>
      <c r="F509" s="1" t="s">
        <v>28</v>
      </c>
      <c r="G509" s="1" t="s">
        <v>30</v>
      </c>
      <c r="H509" s="1" t="s">
        <v>30</v>
      </c>
      <c r="M509" s="1">
        <v>13.0</v>
      </c>
      <c r="N509" s="1">
        <v>10.0</v>
      </c>
      <c r="O509" s="1">
        <v>7.0</v>
      </c>
      <c r="P509" s="1">
        <v>8.0</v>
      </c>
      <c r="Q509" s="1">
        <v>8.0</v>
      </c>
      <c r="S509" s="1" t="str">
        <f>IFERROR(__xludf.DUMMYFUNCTION("UNIQUE(D509:H509, TRUE)"),"K")</f>
        <v>K</v>
      </c>
      <c r="T509" s="1" t="str">
        <f>IFERROR(__xludf.DUMMYFUNCTION("""COMPUTED_VALUE"""),"T")</f>
        <v>T</v>
      </c>
      <c r="U509" s="1" t="str">
        <f>IFERROR(__xludf.DUMMYFUNCTION("""COMPUTED_VALUE"""),"7")</f>
        <v>7</v>
      </c>
      <c r="V509" s="1" t="str">
        <f>IFERROR(__xludf.DUMMYFUNCTION("""COMPUTED_VALUE"""),"8")</f>
        <v>8</v>
      </c>
      <c r="Y509" s="1">
        <f t="shared" si="2"/>
        <v>1</v>
      </c>
      <c r="Z509" s="1">
        <f t="shared" ref="Z509:AC509" si="509">IF($Y509&lt;&gt;"",COUNTIF($D509:$H509, "=" &amp; T509),"")</f>
        <v>1</v>
      </c>
      <c r="AA509" s="1">
        <f t="shared" si="509"/>
        <v>1</v>
      </c>
      <c r="AB509" s="1">
        <f t="shared" si="509"/>
        <v>2</v>
      </c>
      <c r="AC509" s="1">
        <f t="shared" si="509"/>
        <v>0</v>
      </c>
      <c r="AE509" s="1">
        <f>IFERROR(__xludf.DUMMYFUNCTION("IFERROR(TRANSPOSE(SORT(TRANSPOSE(FILTER(Y509:AC509, Y509:AC509&lt;&gt;0)),1, FALSE)))"),2.0)</f>
        <v>2</v>
      </c>
      <c r="AF509" s="1">
        <f>IFERROR(__xludf.DUMMYFUNCTION("""COMPUTED_VALUE"""),1.0)</f>
        <v>1</v>
      </c>
      <c r="AG509" s="1">
        <f>IFERROR(__xludf.DUMMYFUNCTION("""COMPUTED_VALUE"""),1.0)</f>
        <v>1</v>
      </c>
      <c r="AH509" s="1">
        <f>IFERROR(__xludf.DUMMYFUNCTION("""COMPUTED_VALUE"""),1.0)</f>
        <v>1</v>
      </c>
      <c r="AK509" s="1">
        <v>508.0</v>
      </c>
      <c r="AL509" s="1">
        <v>2.0</v>
      </c>
      <c r="AM509" s="1">
        <v>2.0</v>
      </c>
      <c r="AN509" s="1">
        <v>1.0</v>
      </c>
      <c r="AO509" s="1"/>
      <c r="AP509" s="1"/>
      <c r="AQ509" s="1">
        <v>6.0</v>
      </c>
      <c r="AR509" s="1">
        <v>6.0</v>
      </c>
      <c r="AS509" s="1">
        <v>7.0</v>
      </c>
      <c r="AT509" s="1">
        <v>10.0</v>
      </c>
      <c r="AU509" s="1">
        <v>10.0</v>
      </c>
      <c r="AV509" s="1" t="s">
        <v>767</v>
      </c>
      <c r="AW509" s="1">
        <v>86.0</v>
      </c>
      <c r="AY509" s="1">
        <v>43688.0</v>
      </c>
    </row>
    <row r="510" ht="15.75" customHeight="1">
      <c r="A510" s="2" t="s">
        <v>988</v>
      </c>
      <c r="B510" s="1">
        <f>IFERROR(__xludf.DUMMYFUNCTION("""COMPUTED_VALUE"""),22922.0)</f>
        <v>22922</v>
      </c>
      <c r="C510" s="1">
        <f>IFERROR(__xludf.DUMMYFUNCTION("""COMPUTED_VALUE"""),75.0)</f>
        <v>75</v>
      </c>
      <c r="D510" s="1" t="s">
        <v>24</v>
      </c>
      <c r="E510" s="1" t="s">
        <v>24</v>
      </c>
      <c r="F510" s="1" t="s">
        <v>23</v>
      </c>
      <c r="G510" s="1" t="s">
        <v>24</v>
      </c>
      <c r="H510" s="1" t="s">
        <v>24</v>
      </c>
      <c r="M510" s="1">
        <v>2.0</v>
      </c>
      <c r="N510" s="1">
        <v>2.0</v>
      </c>
      <c r="O510" s="1">
        <v>9.0</v>
      </c>
      <c r="P510" s="1">
        <v>2.0</v>
      </c>
      <c r="Q510" s="1">
        <v>2.0</v>
      </c>
      <c r="S510" s="1" t="str">
        <f>IFERROR(__xludf.DUMMYFUNCTION("UNIQUE(D510:H510, TRUE)"),"2")</f>
        <v>2</v>
      </c>
      <c r="T510" s="1" t="str">
        <f>IFERROR(__xludf.DUMMYFUNCTION("""COMPUTED_VALUE"""),"9")</f>
        <v>9</v>
      </c>
      <c r="Y510" s="1">
        <f t="shared" si="2"/>
        <v>4</v>
      </c>
      <c r="Z510" s="1">
        <f t="shared" ref="Z510:AC510" si="510">IF($Y510&lt;&gt;"",COUNTIF($D510:$H510, "=" &amp; T510),"")</f>
        <v>1</v>
      </c>
      <c r="AA510" s="1">
        <f t="shared" si="510"/>
        <v>0</v>
      </c>
      <c r="AB510" s="1">
        <f t="shared" si="510"/>
        <v>0</v>
      </c>
      <c r="AC510" s="1">
        <f t="shared" si="510"/>
        <v>0</v>
      </c>
      <c r="AE510" s="1">
        <f>IFERROR(__xludf.DUMMYFUNCTION("IFERROR(TRANSPOSE(SORT(TRANSPOSE(FILTER(Y510:AC510, Y510:AC510&lt;&gt;0)),1, FALSE)))"),4.0)</f>
        <v>4</v>
      </c>
      <c r="AF510" s="1">
        <f>IFERROR(__xludf.DUMMYFUNCTION("""COMPUTED_VALUE"""),1.0)</f>
        <v>1</v>
      </c>
      <c r="AK510" s="1">
        <v>509.0</v>
      </c>
      <c r="AL510" s="1">
        <v>2.0</v>
      </c>
      <c r="AM510" s="1">
        <v>2.0</v>
      </c>
      <c r="AN510" s="1">
        <v>1.0</v>
      </c>
      <c r="AO510" s="1"/>
      <c r="AP510" s="1"/>
      <c r="AQ510" s="1">
        <v>6.0</v>
      </c>
      <c r="AR510" s="1">
        <v>6.0</v>
      </c>
      <c r="AS510" s="1">
        <v>11.0</v>
      </c>
      <c r="AT510" s="1">
        <v>13.0</v>
      </c>
      <c r="AU510" s="1">
        <v>11.0</v>
      </c>
      <c r="AV510" s="1" t="s">
        <v>1661</v>
      </c>
      <c r="AW510" s="1">
        <v>977.0</v>
      </c>
      <c r="AY510" s="1">
        <v>497293.0</v>
      </c>
    </row>
    <row r="511" ht="15.75" customHeight="1">
      <c r="A511" s="2" t="s">
        <v>990</v>
      </c>
      <c r="B511" s="1" t="str">
        <f>IFERROR(__xludf.DUMMYFUNCTION("""COMPUTED_VALUE"""),"73TJ5")</f>
        <v>73TJ5</v>
      </c>
      <c r="C511" s="1">
        <f>IFERROR(__xludf.DUMMYFUNCTION("""COMPUTED_VALUE"""),379.0)</f>
        <v>379</v>
      </c>
      <c r="D511" s="1" t="s">
        <v>28</v>
      </c>
      <c r="E511" s="1" t="s">
        <v>31</v>
      </c>
      <c r="F511" s="1" t="s">
        <v>45</v>
      </c>
      <c r="G511" s="1" t="s">
        <v>22</v>
      </c>
      <c r="H511" s="1" t="s">
        <v>29</v>
      </c>
      <c r="M511" s="1">
        <v>7.0</v>
      </c>
      <c r="N511" s="1">
        <v>3.0</v>
      </c>
      <c r="O511" s="1">
        <v>10.0</v>
      </c>
      <c r="P511" s="1">
        <v>11.0</v>
      </c>
      <c r="Q511" s="1">
        <v>5.0</v>
      </c>
      <c r="S511" s="1" t="str">
        <f>IFERROR(__xludf.DUMMYFUNCTION("UNIQUE(D511:H511, TRUE)"),"7")</f>
        <v>7</v>
      </c>
      <c r="T511" s="1" t="str">
        <f>IFERROR(__xludf.DUMMYFUNCTION("""COMPUTED_VALUE"""),"3")</f>
        <v>3</v>
      </c>
      <c r="U511" s="1" t="str">
        <f>IFERROR(__xludf.DUMMYFUNCTION("""COMPUTED_VALUE"""),"T")</f>
        <v>T</v>
      </c>
      <c r="V511" s="1" t="str">
        <f>IFERROR(__xludf.DUMMYFUNCTION("""COMPUTED_VALUE"""),"J")</f>
        <v>J</v>
      </c>
      <c r="W511" s="1" t="str">
        <f>IFERROR(__xludf.DUMMYFUNCTION("""COMPUTED_VALUE"""),"5")</f>
        <v>5</v>
      </c>
      <c r="Y511" s="1">
        <f t="shared" si="2"/>
        <v>1</v>
      </c>
      <c r="Z511" s="1">
        <f t="shared" ref="Z511:AC511" si="511">IF($Y511&lt;&gt;"",COUNTIF($D511:$H511, "=" &amp; T511),"")</f>
        <v>1</v>
      </c>
      <c r="AA511" s="1">
        <f t="shared" si="511"/>
        <v>1</v>
      </c>
      <c r="AB511" s="1">
        <f t="shared" si="511"/>
        <v>1</v>
      </c>
      <c r="AC511" s="1">
        <f t="shared" si="511"/>
        <v>1</v>
      </c>
      <c r="AE511" s="1">
        <f>IFERROR(__xludf.DUMMYFUNCTION("IFERROR(TRANSPOSE(SORT(TRANSPOSE(FILTER(Y511:AC511, Y511:AC511&lt;&gt;0)),1, FALSE)))"),1.0)</f>
        <v>1</v>
      </c>
      <c r="AF511" s="1">
        <f>IFERROR(__xludf.DUMMYFUNCTION("""COMPUTED_VALUE"""),1.0)</f>
        <v>1</v>
      </c>
      <c r="AG511" s="1">
        <f>IFERROR(__xludf.DUMMYFUNCTION("""COMPUTED_VALUE"""),1.0)</f>
        <v>1</v>
      </c>
      <c r="AH511" s="1">
        <f>IFERROR(__xludf.DUMMYFUNCTION("""COMPUTED_VALUE"""),1.0)</f>
        <v>1</v>
      </c>
      <c r="AI511" s="1">
        <f>IFERROR(__xludf.DUMMYFUNCTION("""COMPUTED_VALUE"""),1.0)</f>
        <v>1</v>
      </c>
      <c r="AK511" s="1">
        <v>510.0</v>
      </c>
      <c r="AL511" s="1">
        <v>2.0</v>
      </c>
      <c r="AM511" s="1">
        <v>2.0</v>
      </c>
      <c r="AN511" s="1">
        <v>1.0</v>
      </c>
      <c r="AO511" s="1"/>
      <c r="AP511" s="1"/>
      <c r="AQ511" s="1">
        <v>6.0</v>
      </c>
      <c r="AR511" s="1">
        <v>6.0</v>
      </c>
      <c r="AS511" s="1">
        <v>13.0</v>
      </c>
      <c r="AT511" s="1">
        <v>8.0</v>
      </c>
      <c r="AU511" s="1">
        <v>8.0</v>
      </c>
      <c r="AV511" s="1" t="s">
        <v>769</v>
      </c>
      <c r="AW511" s="1">
        <v>914.0</v>
      </c>
      <c r="AY511" s="1">
        <v>466140.0</v>
      </c>
    </row>
    <row r="512" ht="15.75" customHeight="1">
      <c r="A512" s="2" t="s">
        <v>992</v>
      </c>
      <c r="B512" s="1">
        <f>IFERROR(__xludf.DUMMYFUNCTION("""COMPUTED_VALUE"""),75555.0)</f>
        <v>75555</v>
      </c>
      <c r="C512" s="1">
        <f>IFERROR(__xludf.DUMMYFUNCTION("""COMPUTED_VALUE"""),25.0)</f>
        <v>25</v>
      </c>
      <c r="D512" s="1" t="s">
        <v>28</v>
      </c>
      <c r="E512" s="1" t="s">
        <v>29</v>
      </c>
      <c r="F512" s="1" t="s">
        <v>29</v>
      </c>
      <c r="G512" s="1" t="s">
        <v>29</v>
      </c>
      <c r="H512" s="1" t="s">
        <v>29</v>
      </c>
      <c r="M512" s="1">
        <v>7.0</v>
      </c>
      <c r="N512" s="1">
        <v>5.0</v>
      </c>
      <c r="O512" s="1">
        <v>5.0</v>
      </c>
      <c r="P512" s="1">
        <v>5.0</v>
      </c>
      <c r="Q512" s="1">
        <v>5.0</v>
      </c>
      <c r="S512" s="1" t="str">
        <f>IFERROR(__xludf.DUMMYFUNCTION("UNIQUE(D512:H512, TRUE)"),"7")</f>
        <v>7</v>
      </c>
      <c r="T512" s="1" t="str">
        <f>IFERROR(__xludf.DUMMYFUNCTION("""COMPUTED_VALUE"""),"5")</f>
        <v>5</v>
      </c>
      <c r="Y512" s="1">
        <f t="shared" si="2"/>
        <v>1</v>
      </c>
      <c r="Z512" s="1">
        <f t="shared" ref="Z512:AC512" si="512">IF($Y512&lt;&gt;"",COUNTIF($D512:$H512, "=" &amp; T512),"")</f>
        <v>4</v>
      </c>
      <c r="AA512" s="1">
        <f t="shared" si="512"/>
        <v>0</v>
      </c>
      <c r="AB512" s="1">
        <f t="shared" si="512"/>
        <v>0</v>
      </c>
      <c r="AC512" s="1">
        <f t="shared" si="512"/>
        <v>0</v>
      </c>
      <c r="AE512" s="1">
        <f>IFERROR(__xludf.DUMMYFUNCTION("IFERROR(TRANSPOSE(SORT(TRANSPOSE(FILTER(Y512:AC512, Y512:AC512&lt;&gt;0)),1, FALSE)))"),4.0)</f>
        <v>4</v>
      </c>
      <c r="AF512" s="1">
        <f>IFERROR(__xludf.DUMMYFUNCTION("""COMPUTED_VALUE"""),1.0)</f>
        <v>1</v>
      </c>
      <c r="AK512" s="1">
        <v>511.0</v>
      </c>
      <c r="AL512" s="1">
        <v>2.0</v>
      </c>
      <c r="AM512" s="1">
        <v>2.0</v>
      </c>
      <c r="AN512" s="1">
        <v>1.0</v>
      </c>
      <c r="AO512" s="1"/>
      <c r="AP512" s="1"/>
      <c r="AQ512" s="1">
        <v>6.0</v>
      </c>
      <c r="AR512" s="1">
        <v>6.0</v>
      </c>
      <c r="AS512" s="1">
        <v>13.0</v>
      </c>
      <c r="AT512" s="1">
        <v>10.0</v>
      </c>
      <c r="AU512" s="1">
        <v>13.0</v>
      </c>
      <c r="AV512" s="1" t="s">
        <v>771</v>
      </c>
      <c r="AW512" s="1">
        <v>594.0</v>
      </c>
      <c r="AY512" s="1">
        <v>303534.0</v>
      </c>
    </row>
    <row r="513" ht="15.75" customHeight="1">
      <c r="A513" s="2" t="s">
        <v>994</v>
      </c>
      <c r="B513" s="1">
        <f>IFERROR(__xludf.DUMMYFUNCTION("""COMPUTED_VALUE"""),27666.0)</f>
        <v>27666</v>
      </c>
      <c r="C513" s="1">
        <f>IFERROR(__xludf.DUMMYFUNCTION("""COMPUTED_VALUE"""),408.0)</f>
        <v>408</v>
      </c>
      <c r="D513" s="1" t="s">
        <v>24</v>
      </c>
      <c r="E513" s="1" t="s">
        <v>28</v>
      </c>
      <c r="F513" s="1" t="s">
        <v>40</v>
      </c>
      <c r="G513" s="1" t="s">
        <v>40</v>
      </c>
      <c r="H513" s="1" t="s">
        <v>40</v>
      </c>
      <c r="M513" s="1">
        <v>2.0</v>
      </c>
      <c r="N513" s="1">
        <v>7.0</v>
      </c>
      <c r="O513" s="1">
        <v>6.0</v>
      </c>
      <c r="P513" s="1">
        <v>6.0</v>
      </c>
      <c r="Q513" s="1">
        <v>6.0</v>
      </c>
      <c r="S513" s="1" t="str">
        <f>IFERROR(__xludf.DUMMYFUNCTION("UNIQUE(D513:H513, TRUE)"),"2")</f>
        <v>2</v>
      </c>
      <c r="T513" s="1" t="str">
        <f>IFERROR(__xludf.DUMMYFUNCTION("""COMPUTED_VALUE"""),"7")</f>
        <v>7</v>
      </c>
      <c r="U513" s="1" t="str">
        <f>IFERROR(__xludf.DUMMYFUNCTION("""COMPUTED_VALUE"""),"6")</f>
        <v>6</v>
      </c>
      <c r="Y513" s="1">
        <f t="shared" si="2"/>
        <v>1</v>
      </c>
      <c r="Z513" s="1">
        <f t="shared" ref="Z513:AC513" si="513">IF($Y513&lt;&gt;"",COUNTIF($D513:$H513, "=" &amp; T513),"")</f>
        <v>1</v>
      </c>
      <c r="AA513" s="1">
        <f t="shared" si="513"/>
        <v>3</v>
      </c>
      <c r="AB513" s="1">
        <f t="shared" si="513"/>
        <v>0</v>
      </c>
      <c r="AC513" s="1">
        <f t="shared" si="513"/>
        <v>0</v>
      </c>
      <c r="AE513" s="1">
        <f>IFERROR(__xludf.DUMMYFUNCTION("IFERROR(TRANSPOSE(SORT(TRANSPOSE(FILTER(Y513:AC513, Y513:AC513&lt;&gt;0)),1, FALSE)))"),3.0)</f>
        <v>3</v>
      </c>
      <c r="AF513" s="1">
        <f>IFERROR(__xludf.DUMMYFUNCTION("""COMPUTED_VALUE"""),1.0)</f>
        <v>1</v>
      </c>
      <c r="AG513" s="1">
        <f>IFERROR(__xludf.DUMMYFUNCTION("""COMPUTED_VALUE"""),1.0)</f>
        <v>1</v>
      </c>
      <c r="AK513" s="1">
        <v>512.0</v>
      </c>
      <c r="AL513" s="1">
        <v>2.0</v>
      </c>
      <c r="AM513" s="1">
        <v>2.0</v>
      </c>
      <c r="AN513" s="1">
        <v>1.0</v>
      </c>
      <c r="AO513" s="1"/>
      <c r="AP513" s="1"/>
      <c r="AQ513" s="1">
        <v>6.0</v>
      </c>
      <c r="AR513" s="1">
        <v>7.0</v>
      </c>
      <c r="AS513" s="1">
        <v>9.0</v>
      </c>
      <c r="AT513" s="1">
        <v>7.0</v>
      </c>
      <c r="AU513" s="1">
        <v>9.0</v>
      </c>
      <c r="AV513" s="1">
        <v>67979.0</v>
      </c>
      <c r="AW513" s="1">
        <v>171.0</v>
      </c>
      <c r="AY513" s="1">
        <v>87552.0</v>
      </c>
    </row>
    <row r="514" ht="15.75" customHeight="1">
      <c r="A514" s="2" t="s">
        <v>996</v>
      </c>
      <c r="B514" s="1" t="str">
        <f>IFERROR(__xludf.DUMMYFUNCTION("""COMPUTED_VALUE"""),"J4J3T")</f>
        <v>J4J3T</v>
      </c>
      <c r="C514" s="1">
        <f>IFERROR(__xludf.DUMMYFUNCTION("""COMPUTED_VALUE"""),41.0)</f>
        <v>41</v>
      </c>
      <c r="D514" s="1" t="s">
        <v>22</v>
      </c>
      <c r="E514" s="1" t="s">
        <v>21</v>
      </c>
      <c r="F514" s="1" t="s">
        <v>22</v>
      </c>
      <c r="G514" s="1" t="s">
        <v>31</v>
      </c>
      <c r="H514" s="1" t="s">
        <v>45</v>
      </c>
      <c r="M514" s="1">
        <v>11.0</v>
      </c>
      <c r="N514" s="1">
        <v>4.0</v>
      </c>
      <c r="O514" s="1">
        <v>11.0</v>
      </c>
      <c r="P514" s="1">
        <v>3.0</v>
      </c>
      <c r="Q514" s="1">
        <v>10.0</v>
      </c>
      <c r="S514" s="1" t="str">
        <f>IFERROR(__xludf.DUMMYFUNCTION("UNIQUE(D514:H514, TRUE)"),"J")</f>
        <v>J</v>
      </c>
      <c r="T514" s="1" t="str">
        <f>IFERROR(__xludf.DUMMYFUNCTION("""COMPUTED_VALUE"""),"4")</f>
        <v>4</v>
      </c>
      <c r="U514" s="1" t="str">
        <f>IFERROR(__xludf.DUMMYFUNCTION("""COMPUTED_VALUE"""),"3")</f>
        <v>3</v>
      </c>
      <c r="V514" s="1" t="str">
        <f>IFERROR(__xludf.DUMMYFUNCTION("""COMPUTED_VALUE"""),"T")</f>
        <v>T</v>
      </c>
      <c r="Y514" s="1">
        <f t="shared" si="2"/>
        <v>2</v>
      </c>
      <c r="Z514" s="1">
        <f t="shared" ref="Z514:AC514" si="514">IF($Y514&lt;&gt;"",COUNTIF($D514:$H514, "=" &amp; T514),"")</f>
        <v>1</v>
      </c>
      <c r="AA514" s="1">
        <f t="shared" si="514"/>
        <v>1</v>
      </c>
      <c r="AB514" s="1">
        <f t="shared" si="514"/>
        <v>1</v>
      </c>
      <c r="AC514" s="1">
        <f t="shared" si="514"/>
        <v>0</v>
      </c>
      <c r="AE514" s="1">
        <f>IFERROR(__xludf.DUMMYFUNCTION("IFERROR(TRANSPOSE(SORT(TRANSPOSE(FILTER(Y514:AC514, Y514:AC514&lt;&gt;0)),1, FALSE)))"),2.0)</f>
        <v>2</v>
      </c>
      <c r="AF514" s="1">
        <f>IFERROR(__xludf.DUMMYFUNCTION("""COMPUTED_VALUE"""),1.0)</f>
        <v>1</v>
      </c>
      <c r="AG514" s="1">
        <f>IFERROR(__xludf.DUMMYFUNCTION("""COMPUTED_VALUE"""),1.0)</f>
        <v>1</v>
      </c>
      <c r="AH514" s="1">
        <f>IFERROR(__xludf.DUMMYFUNCTION("""COMPUTED_VALUE"""),1.0)</f>
        <v>1</v>
      </c>
      <c r="AK514" s="1">
        <v>513.0</v>
      </c>
      <c r="AL514" s="1">
        <v>2.0</v>
      </c>
      <c r="AM514" s="1">
        <v>2.0</v>
      </c>
      <c r="AN514" s="1">
        <v>1.0</v>
      </c>
      <c r="AO514" s="1"/>
      <c r="AP514" s="1"/>
      <c r="AQ514" s="1">
        <v>6.0</v>
      </c>
      <c r="AR514" s="1">
        <v>8.0</v>
      </c>
      <c r="AS514" s="1">
        <v>6.0</v>
      </c>
      <c r="AT514" s="1">
        <v>11.0</v>
      </c>
      <c r="AU514" s="1">
        <v>8.0</v>
      </c>
      <c r="AV514" s="1" t="s">
        <v>1418</v>
      </c>
      <c r="AW514" s="1">
        <v>376.0</v>
      </c>
      <c r="AY514" s="1">
        <v>192888.0</v>
      </c>
    </row>
    <row r="515" ht="15.75" customHeight="1">
      <c r="A515" s="2" t="s">
        <v>998</v>
      </c>
      <c r="B515" s="1" t="str">
        <f>IFERROR(__xludf.DUMMYFUNCTION("""COMPUTED_VALUE"""),"94Q57")</f>
        <v>94Q57</v>
      </c>
      <c r="C515" s="1">
        <f>IFERROR(__xludf.DUMMYFUNCTION("""COMPUTED_VALUE"""),525.0)</f>
        <v>525</v>
      </c>
      <c r="D515" s="1" t="s">
        <v>23</v>
      </c>
      <c r="E515" s="1" t="s">
        <v>21</v>
      </c>
      <c r="F515" s="1" t="s">
        <v>20</v>
      </c>
      <c r="G515" s="1" t="s">
        <v>29</v>
      </c>
      <c r="H515" s="1" t="s">
        <v>28</v>
      </c>
      <c r="M515" s="1">
        <v>9.0</v>
      </c>
      <c r="N515" s="1">
        <v>4.0</v>
      </c>
      <c r="O515" s="1">
        <v>12.0</v>
      </c>
      <c r="P515" s="1">
        <v>5.0</v>
      </c>
      <c r="Q515" s="1">
        <v>7.0</v>
      </c>
      <c r="S515" s="1" t="str">
        <f>IFERROR(__xludf.DUMMYFUNCTION("UNIQUE(D515:H515, TRUE)"),"9")</f>
        <v>9</v>
      </c>
      <c r="T515" s="1" t="str">
        <f>IFERROR(__xludf.DUMMYFUNCTION("""COMPUTED_VALUE"""),"4")</f>
        <v>4</v>
      </c>
      <c r="U515" s="1" t="str">
        <f>IFERROR(__xludf.DUMMYFUNCTION("""COMPUTED_VALUE"""),"Q")</f>
        <v>Q</v>
      </c>
      <c r="V515" s="1" t="str">
        <f>IFERROR(__xludf.DUMMYFUNCTION("""COMPUTED_VALUE"""),"5")</f>
        <v>5</v>
      </c>
      <c r="W515" s="1" t="str">
        <f>IFERROR(__xludf.DUMMYFUNCTION("""COMPUTED_VALUE"""),"7")</f>
        <v>7</v>
      </c>
      <c r="Y515" s="1">
        <f t="shared" si="2"/>
        <v>1</v>
      </c>
      <c r="Z515" s="1">
        <f t="shared" ref="Z515:AC515" si="515">IF($Y515&lt;&gt;"",COUNTIF($D515:$H515, "=" &amp; T515),"")</f>
        <v>1</v>
      </c>
      <c r="AA515" s="1">
        <f t="shared" si="515"/>
        <v>1</v>
      </c>
      <c r="AB515" s="1">
        <f t="shared" si="515"/>
        <v>1</v>
      </c>
      <c r="AC515" s="1">
        <f t="shared" si="515"/>
        <v>1</v>
      </c>
      <c r="AE515" s="1">
        <f>IFERROR(__xludf.DUMMYFUNCTION("IFERROR(TRANSPOSE(SORT(TRANSPOSE(FILTER(Y515:AC515, Y515:AC515&lt;&gt;0)),1, FALSE)))"),1.0)</f>
        <v>1</v>
      </c>
      <c r="AF515" s="1">
        <f>IFERROR(__xludf.DUMMYFUNCTION("""COMPUTED_VALUE"""),1.0)</f>
        <v>1</v>
      </c>
      <c r="AG515" s="1">
        <f>IFERROR(__xludf.DUMMYFUNCTION("""COMPUTED_VALUE"""),1.0)</f>
        <v>1</v>
      </c>
      <c r="AH515" s="1">
        <f>IFERROR(__xludf.DUMMYFUNCTION("""COMPUTED_VALUE"""),1.0)</f>
        <v>1</v>
      </c>
      <c r="AI515" s="1">
        <f>IFERROR(__xludf.DUMMYFUNCTION("""COMPUTED_VALUE"""),1.0)</f>
        <v>1</v>
      </c>
      <c r="AK515" s="1">
        <v>514.0</v>
      </c>
      <c r="AL515" s="1">
        <v>2.0</v>
      </c>
      <c r="AM515" s="1">
        <v>2.0</v>
      </c>
      <c r="AN515" s="1">
        <v>1.0</v>
      </c>
      <c r="AO515" s="1"/>
      <c r="AP515" s="1"/>
      <c r="AQ515" s="1">
        <v>6.0</v>
      </c>
      <c r="AR515" s="1">
        <v>9.0</v>
      </c>
      <c r="AS515" s="1">
        <v>9.0</v>
      </c>
      <c r="AT515" s="1">
        <v>11.0</v>
      </c>
      <c r="AU515" s="1">
        <v>6.0</v>
      </c>
      <c r="AV515" s="1" t="s">
        <v>1420</v>
      </c>
      <c r="AW515" s="1">
        <v>445.0</v>
      </c>
      <c r="AY515" s="1">
        <v>228730.0</v>
      </c>
    </row>
    <row r="516" ht="15.75" customHeight="1">
      <c r="A516" s="2" t="s">
        <v>1000</v>
      </c>
      <c r="B516" s="1" t="str">
        <f>IFERROR(__xludf.DUMMYFUNCTION("""COMPUTED_VALUE"""),"A85A5")</f>
        <v>A85A5</v>
      </c>
      <c r="C516" s="1">
        <f>IFERROR(__xludf.DUMMYFUNCTION("""COMPUTED_VALUE"""),273.0)</f>
        <v>273</v>
      </c>
      <c r="D516" s="1" t="s">
        <v>39</v>
      </c>
      <c r="E516" s="1" t="s">
        <v>30</v>
      </c>
      <c r="F516" s="1" t="s">
        <v>29</v>
      </c>
      <c r="G516" s="1" t="s">
        <v>39</v>
      </c>
      <c r="H516" s="1" t="s">
        <v>29</v>
      </c>
      <c r="M516" s="1">
        <v>14.0</v>
      </c>
      <c r="N516" s="1">
        <v>8.0</v>
      </c>
      <c r="O516" s="1">
        <v>5.0</v>
      </c>
      <c r="P516" s="1">
        <v>14.0</v>
      </c>
      <c r="Q516" s="1">
        <v>5.0</v>
      </c>
      <c r="S516" s="1" t="str">
        <f>IFERROR(__xludf.DUMMYFUNCTION("UNIQUE(D516:H516, TRUE)"),"A")</f>
        <v>A</v>
      </c>
      <c r="T516" s="1" t="str">
        <f>IFERROR(__xludf.DUMMYFUNCTION("""COMPUTED_VALUE"""),"8")</f>
        <v>8</v>
      </c>
      <c r="U516" s="1" t="str">
        <f>IFERROR(__xludf.DUMMYFUNCTION("""COMPUTED_VALUE"""),"5")</f>
        <v>5</v>
      </c>
      <c r="Y516" s="1">
        <f t="shared" si="2"/>
        <v>2</v>
      </c>
      <c r="Z516" s="1">
        <f t="shared" ref="Z516:AC516" si="516">IF($Y516&lt;&gt;"",COUNTIF($D516:$H516, "=" &amp; T516),"")</f>
        <v>1</v>
      </c>
      <c r="AA516" s="1">
        <f t="shared" si="516"/>
        <v>2</v>
      </c>
      <c r="AB516" s="1">
        <f t="shared" si="516"/>
        <v>0</v>
      </c>
      <c r="AC516" s="1">
        <f t="shared" si="516"/>
        <v>0</v>
      </c>
      <c r="AE516" s="1">
        <f>IFERROR(__xludf.DUMMYFUNCTION("IFERROR(TRANSPOSE(SORT(TRANSPOSE(FILTER(Y516:AC516, Y516:AC516&lt;&gt;0)),1, FALSE)))"),2.0)</f>
        <v>2</v>
      </c>
      <c r="AF516" s="1">
        <f>IFERROR(__xludf.DUMMYFUNCTION("""COMPUTED_VALUE"""),2.0)</f>
        <v>2</v>
      </c>
      <c r="AG516" s="1">
        <f>IFERROR(__xludf.DUMMYFUNCTION("""COMPUTED_VALUE"""),1.0)</f>
        <v>1</v>
      </c>
      <c r="AK516" s="1">
        <v>515.0</v>
      </c>
      <c r="AL516" s="1">
        <v>2.0</v>
      </c>
      <c r="AM516" s="1">
        <v>2.0</v>
      </c>
      <c r="AN516" s="1">
        <v>1.0</v>
      </c>
      <c r="AO516" s="1"/>
      <c r="AP516" s="1"/>
      <c r="AQ516" s="1">
        <v>6.0</v>
      </c>
      <c r="AR516" s="1">
        <v>11.0</v>
      </c>
      <c r="AS516" s="1">
        <v>6.0</v>
      </c>
      <c r="AT516" s="1">
        <v>9.0</v>
      </c>
      <c r="AU516" s="1">
        <v>11.0</v>
      </c>
      <c r="AV516" s="1" t="s">
        <v>1656</v>
      </c>
      <c r="AW516" s="1">
        <v>610.0</v>
      </c>
      <c r="AY516" s="1">
        <v>314150.0</v>
      </c>
    </row>
    <row r="517" ht="15.75" customHeight="1">
      <c r="A517" s="2" t="s">
        <v>1002</v>
      </c>
      <c r="B517" s="1">
        <f>IFERROR(__xludf.DUMMYFUNCTION("""COMPUTED_VALUE"""),66386.0)</f>
        <v>66386</v>
      </c>
      <c r="C517" s="1">
        <f>IFERROR(__xludf.DUMMYFUNCTION("""COMPUTED_VALUE"""),526.0)</f>
        <v>526</v>
      </c>
      <c r="D517" s="1" t="s">
        <v>40</v>
      </c>
      <c r="E517" s="1" t="s">
        <v>40</v>
      </c>
      <c r="F517" s="1" t="s">
        <v>31</v>
      </c>
      <c r="G517" s="1" t="s">
        <v>30</v>
      </c>
      <c r="H517" s="1" t="s">
        <v>40</v>
      </c>
      <c r="M517" s="1">
        <v>6.0</v>
      </c>
      <c r="N517" s="1">
        <v>6.0</v>
      </c>
      <c r="O517" s="1">
        <v>3.0</v>
      </c>
      <c r="P517" s="1">
        <v>8.0</v>
      </c>
      <c r="Q517" s="1">
        <v>6.0</v>
      </c>
      <c r="S517" s="1" t="str">
        <f>IFERROR(__xludf.DUMMYFUNCTION("UNIQUE(D517:H517, TRUE)"),"6")</f>
        <v>6</v>
      </c>
      <c r="T517" s="1" t="str">
        <f>IFERROR(__xludf.DUMMYFUNCTION("""COMPUTED_VALUE"""),"3")</f>
        <v>3</v>
      </c>
      <c r="U517" s="1" t="str">
        <f>IFERROR(__xludf.DUMMYFUNCTION("""COMPUTED_VALUE"""),"8")</f>
        <v>8</v>
      </c>
      <c r="Y517" s="1">
        <f t="shared" si="2"/>
        <v>3</v>
      </c>
      <c r="Z517" s="1">
        <f t="shared" ref="Z517:AC517" si="517">IF($Y517&lt;&gt;"",COUNTIF($D517:$H517, "=" &amp; T517),"")</f>
        <v>1</v>
      </c>
      <c r="AA517" s="1">
        <f t="shared" si="517"/>
        <v>1</v>
      </c>
      <c r="AB517" s="1">
        <f t="shared" si="517"/>
        <v>0</v>
      </c>
      <c r="AC517" s="1">
        <f t="shared" si="517"/>
        <v>0</v>
      </c>
      <c r="AE517" s="1">
        <f>IFERROR(__xludf.DUMMYFUNCTION("IFERROR(TRANSPOSE(SORT(TRANSPOSE(FILTER(Y517:AC517, Y517:AC517&lt;&gt;0)),1, FALSE)))"),3.0)</f>
        <v>3</v>
      </c>
      <c r="AF517" s="1">
        <f>IFERROR(__xludf.DUMMYFUNCTION("""COMPUTED_VALUE"""),1.0)</f>
        <v>1</v>
      </c>
      <c r="AG517" s="1">
        <f>IFERROR(__xludf.DUMMYFUNCTION("""COMPUTED_VALUE"""),1.0)</f>
        <v>1</v>
      </c>
      <c r="AK517" s="1">
        <v>516.0</v>
      </c>
      <c r="AL517" s="1">
        <v>2.0</v>
      </c>
      <c r="AM517" s="1">
        <v>2.0</v>
      </c>
      <c r="AN517" s="1">
        <v>1.0</v>
      </c>
      <c r="AO517" s="1"/>
      <c r="AP517" s="1"/>
      <c r="AQ517" s="1">
        <v>6.0</v>
      </c>
      <c r="AR517" s="1">
        <v>12.0</v>
      </c>
      <c r="AS517" s="1">
        <v>4.0</v>
      </c>
      <c r="AT517" s="1">
        <v>6.0</v>
      </c>
      <c r="AU517" s="1">
        <v>4.0</v>
      </c>
      <c r="AV517" s="1" t="s">
        <v>774</v>
      </c>
      <c r="AW517" s="1">
        <v>285.0</v>
      </c>
      <c r="AY517" s="1">
        <v>147060.0</v>
      </c>
    </row>
    <row r="518" ht="15.75" customHeight="1">
      <c r="A518" s="2" t="s">
        <v>1004</v>
      </c>
      <c r="B518" s="1" t="str">
        <f>IFERROR(__xludf.DUMMYFUNCTION("""COMPUTED_VALUE"""),"J98KK")</f>
        <v>J98KK</v>
      </c>
      <c r="C518" s="1">
        <f>IFERROR(__xludf.DUMMYFUNCTION("""COMPUTED_VALUE"""),618.0)</f>
        <v>618</v>
      </c>
      <c r="D518" s="1" t="s">
        <v>22</v>
      </c>
      <c r="E518" s="1" t="s">
        <v>23</v>
      </c>
      <c r="F518" s="1" t="s">
        <v>30</v>
      </c>
      <c r="G518" s="1" t="s">
        <v>38</v>
      </c>
      <c r="H518" s="1" t="s">
        <v>38</v>
      </c>
      <c r="M518" s="1">
        <v>11.0</v>
      </c>
      <c r="N518" s="1">
        <v>9.0</v>
      </c>
      <c r="O518" s="1">
        <v>8.0</v>
      </c>
      <c r="P518" s="1">
        <v>13.0</v>
      </c>
      <c r="Q518" s="1">
        <v>13.0</v>
      </c>
      <c r="S518" s="1" t="str">
        <f>IFERROR(__xludf.DUMMYFUNCTION("UNIQUE(D518:H518, TRUE)"),"J")</f>
        <v>J</v>
      </c>
      <c r="T518" s="1" t="str">
        <f>IFERROR(__xludf.DUMMYFUNCTION("""COMPUTED_VALUE"""),"9")</f>
        <v>9</v>
      </c>
      <c r="U518" s="1" t="str">
        <f>IFERROR(__xludf.DUMMYFUNCTION("""COMPUTED_VALUE"""),"8")</f>
        <v>8</v>
      </c>
      <c r="V518" s="1" t="str">
        <f>IFERROR(__xludf.DUMMYFUNCTION("""COMPUTED_VALUE"""),"K")</f>
        <v>K</v>
      </c>
      <c r="Y518" s="1">
        <f t="shared" si="2"/>
        <v>1</v>
      </c>
      <c r="Z518" s="1">
        <f t="shared" ref="Z518:AC518" si="518">IF($Y518&lt;&gt;"",COUNTIF($D518:$H518, "=" &amp; T518),"")</f>
        <v>1</v>
      </c>
      <c r="AA518" s="1">
        <f t="shared" si="518"/>
        <v>1</v>
      </c>
      <c r="AB518" s="1">
        <f t="shared" si="518"/>
        <v>2</v>
      </c>
      <c r="AC518" s="1">
        <f t="shared" si="518"/>
        <v>0</v>
      </c>
      <c r="AE518" s="1">
        <f>IFERROR(__xludf.DUMMYFUNCTION("IFERROR(TRANSPOSE(SORT(TRANSPOSE(FILTER(Y518:AC518, Y518:AC518&lt;&gt;0)),1, FALSE)))"),2.0)</f>
        <v>2</v>
      </c>
      <c r="AF518" s="1">
        <f>IFERROR(__xludf.DUMMYFUNCTION("""COMPUTED_VALUE"""),1.0)</f>
        <v>1</v>
      </c>
      <c r="AG518" s="1">
        <f>IFERROR(__xludf.DUMMYFUNCTION("""COMPUTED_VALUE"""),1.0)</f>
        <v>1</v>
      </c>
      <c r="AH518" s="1">
        <f>IFERROR(__xludf.DUMMYFUNCTION("""COMPUTED_VALUE"""),1.0)</f>
        <v>1</v>
      </c>
      <c r="AK518" s="1">
        <v>517.0</v>
      </c>
      <c r="AL518" s="1">
        <v>2.0</v>
      </c>
      <c r="AM518" s="1">
        <v>2.0</v>
      </c>
      <c r="AN518" s="1">
        <v>1.0</v>
      </c>
      <c r="AO518" s="1"/>
      <c r="AP518" s="1"/>
      <c r="AQ518" s="1">
        <v>6.0</v>
      </c>
      <c r="AR518" s="1">
        <v>12.0</v>
      </c>
      <c r="AS518" s="1">
        <v>12.0</v>
      </c>
      <c r="AT518" s="1">
        <v>7.0</v>
      </c>
      <c r="AU518" s="1">
        <v>6.0</v>
      </c>
      <c r="AV518" s="1" t="s">
        <v>776</v>
      </c>
      <c r="AW518" s="1">
        <v>435.0</v>
      </c>
      <c r="AY518" s="1">
        <v>224895.0</v>
      </c>
    </row>
    <row r="519" ht="15.75" customHeight="1">
      <c r="A519" s="2" t="s">
        <v>1006</v>
      </c>
      <c r="B519" s="1" t="str">
        <f>IFERROR(__xludf.DUMMYFUNCTION("""COMPUTED_VALUE"""),"A6A64")</f>
        <v>A6A64</v>
      </c>
      <c r="C519" s="1">
        <f>IFERROR(__xludf.DUMMYFUNCTION("""COMPUTED_VALUE"""),234.0)</f>
        <v>234</v>
      </c>
      <c r="D519" s="1" t="s">
        <v>39</v>
      </c>
      <c r="E519" s="1" t="s">
        <v>40</v>
      </c>
      <c r="F519" s="1" t="s">
        <v>39</v>
      </c>
      <c r="G519" s="1" t="s">
        <v>40</v>
      </c>
      <c r="H519" s="1" t="s">
        <v>21</v>
      </c>
      <c r="M519" s="1">
        <v>14.0</v>
      </c>
      <c r="N519" s="1">
        <v>6.0</v>
      </c>
      <c r="O519" s="1">
        <v>14.0</v>
      </c>
      <c r="P519" s="1">
        <v>6.0</v>
      </c>
      <c r="Q519" s="1">
        <v>4.0</v>
      </c>
      <c r="S519" s="1" t="str">
        <f>IFERROR(__xludf.DUMMYFUNCTION("UNIQUE(D519:H519, TRUE)"),"A")</f>
        <v>A</v>
      </c>
      <c r="T519" s="1" t="str">
        <f>IFERROR(__xludf.DUMMYFUNCTION("""COMPUTED_VALUE"""),"6")</f>
        <v>6</v>
      </c>
      <c r="U519" s="1" t="str">
        <f>IFERROR(__xludf.DUMMYFUNCTION("""COMPUTED_VALUE"""),"4")</f>
        <v>4</v>
      </c>
      <c r="Y519" s="1">
        <f t="shared" si="2"/>
        <v>2</v>
      </c>
      <c r="Z519" s="1">
        <f t="shared" ref="Z519:AC519" si="519">IF($Y519&lt;&gt;"",COUNTIF($D519:$H519, "=" &amp; T519),"")</f>
        <v>2</v>
      </c>
      <c r="AA519" s="1">
        <f t="shared" si="519"/>
        <v>1</v>
      </c>
      <c r="AB519" s="1">
        <f t="shared" si="519"/>
        <v>0</v>
      </c>
      <c r="AC519" s="1">
        <f t="shared" si="519"/>
        <v>0</v>
      </c>
      <c r="AE519" s="1">
        <f>IFERROR(__xludf.DUMMYFUNCTION("IFERROR(TRANSPOSE(SORT(TRANSPOSE(FILTER(Y519:AC519, Y519:AC519&lt;&gt;0)),1, FALSE)))"),2.0)</f>
        <v>2</v>
      </c>
      <c r="AF519" s="1">
        <f>IFERROR(__xludf.DUMMYFUNCTION("""COMPUTED_VALUE"""),2.0)</f>
        <v>2</v>
      </c>
      <c r="AG519" s="1">
        <f>IFERROR(__xludf.DUMMYFUNCTION("""COMPUTED_VALUE"""),1.0)</f>
        <v>1</v>
      </c>
      <c r="AK519" s="1">
        <v>518.0</v>
      </c>
      <c r="AL519" s="1">
        <v>2.0</v>
      </c>
      <c r="AM519" s="1">
        <v>2.0</v>
      </c>
      <c r="AN519" s="1">
        <v>1.0</v>
      </c>
      <c r="AO519" s="1"/>
      <c r="AP519" s="1"/>
      <c r="AQ519" s="1">
        <v>6.0</v>
      </c>
      <c r="AR519" s="1">
        <v>13.0</v>
      </c>
      <c r="AS519" s="1">
        <v>6.0</v>
      </c>
      <c r="AT519" s="1">
        <v>3.0</v>
      </c>
      <c r="AU519" s="1">
        <v>3.0</v>
      </c>
      <c r="AV519" s="1" t="s">
        <v>778</v>
      </c>
      <c r="AW519" s="1">
        <v>589.0</v>
      </c>
      <c r="AY519" s="1">
        <v>305102.0</v>
      </c>
    </row>
    <row r="520" ht="15.75" customHeight="1">
      <c r="A520" s="2" t="s">
        <v>1007</v>
      </c>
      <c r="B520" s="1" t="str">
        <f>IFERROR(__xludf.DUMMYFUNCTION("""COMPUTED_VALUE"""),"2KK2K")</f>
        <v>2KK2K</v>
      </c>
      <c r="C520" s="1">
        <f>IFERROR(__xludf.DUMMYFUNCTION("""COMPUTED_VALUE"""),147.0)</f>
        <v>147</v>
      </c>
      <c r="D520" s="1" t="s">
        <v>24</v>
      </c>
      <c r="E520" s="1" t="s">
        <v>38</v>
      </c>
      <c r="F520" s="1" t="s">
        <v>38</v>
      </c>
      <c r="G520" s="1" t="s">
        <v>24</v>
      </c>
      <c r="H520" s="1" t="s">
        <v>38</v>
      </c>
      <c r="M520" s="1">
        <v>2.0</v>
      </c>
      <c r="N520" s="1">
        <v>13.0</v>
      </c>
      <c r="O520" s="1">
        <v>13.0</v>
      </c>
      <c r="P520" s="1">
        <v>2.0</v>
      </c>
      <c r="Q520" s="1">
        <v>13.0</v>
      </c>
      <c r="S520" s="1" t="str">
        <f>IFERROR(__xludf.DUMMYFUNCTION("UNIQUE(D520:H520, TRUE)"),"2")</f>
        <v>2</v>
      </c>
      <c r="T520" s="1" t="str">
        <f>IFERROR(__xludf.DUMMYFUNCTION("""COMPUTED_VALUE"""),"K")</f>
        <v>K</v>
      </c>
      <c r="Y520" s="1">
        <f t="shared" si="2"/>
        <v>2</v>
      </c>
      <c r="Z520" s="1">
        <f t="shared" ref="Z520:AC520" si="520">IF($Y520&lt;&gt;"",COUNTIF($D520:$H520, "=" &amp; T520),"")</f>
        <v>3</v>
      </c>
      <c r="AA520" s="1">
        <f t="shared" si="520"/>
        <v>0</v>
      </c>
      <c r="AB520" s="1">
        <f t="shared" si="520"/>
        <v>0</v>
      </c>
      <c r="AC520" s="1">
        <f t="shared" si="520"/>
        <v>0</v>
      </c>
      <c r="AE520" s="1">
        <f>IFERROR(__xludf.DUMMYFUNCTION("IFERROR(TRANSPOSE(SORT(TRANSPOSE(FILTER(Y520:AC520, Y520:AC520&lt;&gt;0)),1, FALSE)))"),3.0)</f>
        <v>3</v>
      </c>
      <c r="AF520" s="1">
        <f>IFERROR(__xludf.DUMMYFUNCTION("""COMPUTED_VALUE"""),2.0)</f>
        <v>2</v>
      </c>
      <c r="AK520" s="1">
        <v>519.0</v>
      </c>
      <c r="AL520" s="1">
        <v>2.0</v>
      </c>
      <c r="AM520" s="1">
        <v>2.0</v>
      </c>
      <c r="AN520" s="1">
        <v>1.0</v>
      </c>
      <c r="AO520" s="1"/>
      <c r="AP520" s="1"/>
      <c r="AQ520" s="1">
        <v>6.0</v>
      </c>
      <c r="AR520" s="1">
        <v>13.0</v>
      </c>
      <c r="AS520" s="1">
        <v>6.0</v>
      </c>
      <c r="AT520" s="1">
        <v>13.0</v>
      </c>
      <c r="AU520" s="1">
        <v>11.0</v>
      </c>
      <c r="AV520" s="1" t="s">
        <v>1424</v>
      </c>
      <c r="AW520" s="1">
        <v>367.0</v>
      </c>
      <c r="AY520" s="1">
        <v>190473.0</v>
      </c>
    </row>
    <row r="521" ht="15.75" customHeight="1">
      <c r="A521" s="2" t="s">
        <v>1009</v>
      </c>
      <c r="B521" s="1" t="str">
        <f>IFERROR(__xludf.DUMMYFUNCTION("""COMPUTED_VALUE"""),"3KKKK")</f>
        <v>3KKKK</v>
      </c>
      <c r="C521" s="1">
        <f>IFERROR(__xludf.DUMMYFUNCTION("""COMPUTED_VALUE"""),636.0)</f>
        <v>636</v>
      </c>
      <c r="D521" s="1" t="s">
        <v>31</v>
      </c>
      <c r="E521" s="1" t="s">
        <v>38</v>
      </c>
      <c r="F521" s="1" t="s">
        <v>38</v>
      </c>
      <c r="G521" s="1" t="s">
        <v>38</v>
      </c>
      <c r="H521" s="1" t="s">
        <v>38</v>
      </c>
      <c r="M521" s="1">
        <v>3.0</v>
      </c>
      <c r="N521" s="1">
        <v>13.0</v>
      </c>
      <c r="O521" s="1">
        <v>13.0</v>
      </c>
      <c r="P521" s="1">
        <v>13.0</v>
      </c>
      <c r="Q521" s="1">
        <v>13.0</v>
      </c>
      <c r="S521" s="1" t="str">
        <f>IFERROR(__xludf.DUMMYFUNCTION("UNIQUE(D521:H521, TRUE)"),"3")</f>
        <v>3</v>
      </c>
      <c r="T521" s="1" t="str">
        <f>IFERROR(__xludf.DUMMYFUNCTION("""COMPUTED_VALUE"""),"K")</f>
        <v>K</v>
      </c>
      <c r="Y521" s="1">
        <f t="shared" si="2"/>
        <v>1</v>
      </c>
      <c r="Z521" s="1">
        <f t="shared" ref="Z521:AC521" si="521">IF($Y521&lt;&gt;"",COUNTIF($D521:$H521, "=" &amp; T521),"")</f>
        <v>4</v>
      </c>
      <c r="AA521" s="1">
        <f t="shared" si="521"/>
        <v>0</v>
      </c>
      <c r="AB521" s="1">
        <f t="shared" si="521"/>
        <v>0</v>
      </c>
      <c r="AC521" s="1">
        <f t="shared" si="521"/>
        <v>0</v>
      </c>
      <c r="AE521" s="1">
        <f>IFERROR(__xludf.DUMMYFUNCTION("IFERROR(TRANSPOSE(SORT(TRANSPOSE(FILTER(Y521:AC521, Y521:AC521&lt;&gt;0)),1, FALSE)))"),4.0)</f>
        <v>4</v>
      </c>
      <c r="AF521" s="1">
        <f>IFERROR(__xludf.DUMMYFUNCTION("""COMPUTED_VALUE"""),1.0)</f>
        <v>1</v>
      </c>
      <c r="AK521" s="1">
        <v>520.0</v>
      </c>
      <c r="AL521" s="1">
        <v>2.0</v>
      </c>
      <c r="AM521" s="1">
        <v>2.0</v>
      </c>
      <c r="AN521" s="1">
        <v>1.0</v>
      </c>
      <c r="AO521" s="1"/>
      <c r="AP521" s="1"/>
      <c r="AQ521" s="1">
        <v>6.0</v>
      </c>
      <c r="AR521" s="1">
        <v>13.0</v>
      </c>
      <c r="AS521" s="1">
        <v>13.0</v>
      </c>
      <c r="AT521" s="1">
        <v>2.0</v>
      </c>
      <c r="AU521" s="1">
        <v>2.0</v>
      </c>
      <c r="AV521" s="1" t="s">
        <v>780</v>
      </c>
      <c r="AW521" s="1">
        <v>92.0</v>
      </c>
      <c r="AY521" s="1">
        <v>47840.0</v>
      </c>
    </row>
    <row r="522" ht="15.75" customHeight="1">
      <c r="A522" s="2" t="s">
        <v>1011</v>
      </c>
      <c r="B522" s="1" t="str">
        <f>IFERROR(__xludf.DUMMYFUNCTION("""COMPUTED_VALUE"""),"88JJ8")</f>
        <v>88JJ8</v>
      </c>
      <c r="C522" s="1">
        <f>IFERROR(__xludf.DUMMYFUNCTION("""COMPUTED_VALUE"""),495.0)</f>
        <v>495</v>
      </c>
      <c r="D522" s="1" t="s">
        <v>30</v>
      </c>
      <c r="E522" s="1" t="s">
        <v>30</v>
      </c>
      <c r="F522" s="1" t="s">
        <v>22</v>
      </c>
      <c r="G522" s="1" t="s">
        <v>22</v>
      </c>
      <c r="H522" s="1" t="s">
        <v>30</v>
      </c>
      <c r="M522" s="1">
        <v>8.0</v>
      </c>
      <c r="N522" s="1">
        <v>8.0</v>
      </c>
      <c r="O522" s="1">
        <v>11.0</v>
      </c>
      <c r="P522" s="1">
        <v>11.0</v>
      </c>
      <c r="Q522" s="1">
        <v>8.0</v>
      </c>
      <c r="S522" s="1" t="str">
        <f>IFERROR(__xludf.DUMMYFUNCTION("UNIQUE(D522:H522, TRUE)"),"8")</f>
        <v>8</v>
      </c>
      <c r="T522" s="1" t="str">
        <f>IFERROR(__xludf.DUMMYFUNCTION("""COMPUTED_VALUE"""),"J")</f>
        <v>J</v>
      </c>
      <c r="Y522" s="1">
        <f t="shared" si="2"/>
        <v>3</v>
      </c>
      <c r="Z522" s="1">
        <f t="shared" ref="Z522:AC522" si="522">IF($Y522&lt;&gt;"",COUNTIF($D522:$H522, "=" &amp; T522),"")</f>
        <v>2</v>
      </c>
      <c r="AA522" s="1">
        <f t="shared" si="522"/>
        <v>0</v>
      </c>
      <c r="AB522" s="1">
        <f t="shared" si="522"/>
        <v>0</v>
      </c>
      <c r="AC522" s="1">
        <f t="shared" si="522"/>
        <v>0</v>
      </c>
      <c r="AE522" s="1">
        <f>IFERROR(__xludf.DUMMYFUNCTION("IFERROR(TRANSPOSE(SORT(TRANSPOSE(FILTER(Y522:AC522, Y522:AC522&lt;&gt;0)),1, FALSE)))"),3.0)</f>
        <v>3</v>
      </c>
      <c r="AF522" s="1">
        <f>IFERROR(__xludf.DUMMYFUNCTION("""COMPUTED_VALUE"""),2.0)</f>
        <v>2</v>
      </c>
      <c r="AK522" s="1">
        <v>521.0</v>
      </c>
      <c r="AL522" s="1">
        <v>2.0</v>
      </c>
      <c r="AM522" s="1">
        <v>2.0</v>
      </c>
      <c r="AN522" s="1">
        <v>1.0</v>
      </c>
      <c r="AO522" s="1"/>
      <c r="AP522" s="1"/>
      <c r="AQ522" s="1">
        <v>7.0</v>
      </c>
      <c r="AR522" s="1">
        <v>2.0</v>
      </c>
      <c r="AS522" s="1">
        <v>7.0</v>
      </c>
      <c r="AT522" s="1">
        <v>2.0</v>
      </c>
      <c r="AU522" s="1">
        <v>4.0</v>
      </c>
      <c r="AV522" s="1">
        <v>72724.0</v>
      </c>
      <c r="AW522" s="1">
        <v>475.0</v>
      </c>
      <c r="AY522" s="1">
        <v>247475.0</v>
      </c>
    </row>
    <row r="523" ht="15.75" customHeight="1">
      <c r="A523" s="2" t="s">
        <v>1013</v>
      </c>
      <c r="B523" s="1" t="str">
        <f>IFERROR(__xludf.DUMMYFUNCTION("""COMPUTED_VALUE"""),"T5T55")</f>
        <v>T5T55</v>
      </c>
      <c r="C523" s="1">
        <f>IFERROR(__xludf.DUMMYFUNCTION("""COMPUTED_VALUE"""),58.0)</f>
        <v>58</v>
      </c>
      <c r="D523" s="1" t="s">
        <v>45</v>
      </c>
      <c r="E523" s="1" t="s">
        <v>29</v>
      </c>
      <c r="F523" s="1" t="s">
        <v>45</v>
      </c>
      <c r="G523" s="1" t="s">
        <v>29</v>
      </c>
      <c r="H523" s="1" t="s">
        <v>29</v>
      </c>
      <c r="M523" s="1">
        <v>10.0</v>
      </c>
      <c r="N523" s="1">
        <v>5.0</v>
      </c>
      <c r="O523" s="1">
        <v>10.0</v>
      </c>
      <c r="P523" s="1">
        <v>5.0</v>
      </c>
      <c r="Q523" s="1">
        <v>5.0</v>
      </c>
      <c r="S523" s="1" t="str">
        <f>IFERROR(__xludf.DUMMYFUNCTION("UNIQUE(D523:H523, TRUE)"),"T")</f>
        <v>T</v>
      </c>
      <c r="T523" s="1" t="str">
        <f>IFERROR(__xludf.DUMMYFUNCTION("""COMPUTED_VALUE"""),"5")</f>
        <v>5</v>
      </c>
      <c r="Y523" s="1">
        <f t="shared" si="2"/>
        <v>2</v>
      </c>
      <c r="Z523" s="1">
        <f t="shared" ref="Z523:AC523" si="523">IF($Y523&lt;&gt;"",COUNTIF($D523:$H523, "=" &amp; T523),"")</f>
        <v>3</v>
      </c>
      <c r="AA523" s="1">
        <f t="shared" si="523"/>
        <v>0</v>
      </c>
      <c r="AB523" s="1">
        <f t="shared" si="523"/>
        <v>0</v>
      </c>
      <c r="AC523" s="1">
        <f t="shared" si="523"/>
        <v>0</v>
      </c>
      <c r="AE523" s="1">
        <f>IFERROR(__xludf.DUMMYFUNCTION("IFERROR(TRANSPOSE(SORT(TRANSPOSE(FILTER(Y523:AC523, Y523:AC523&lt;&gt;0)),1, FALSE)))"),3.0)</f>
        <v>3</v>
      </c>
      <c r="AF523" s="1">
        <f>IFERROR(__xludf.DUMMYFUNCTION("""COMPUTED_VALUE"""),2.0)</f>
        <v>2</v>
      </c>
      <c r="AK523" s="1">
        <v>522.0</v>
      </c>
      <c r="AL523" s="1">
        <v>2.0</v>
      </c>
      <c r="AM523" s="1">
        <v>2.0</v>
      </c>
      <c r="AN523" s="1">
        <v>1.0</v>
      </c>
      <c r="AO523" s="1"/>
      <c r="AP523" s="1"/>
      <c r="AQ523" s="1">
        <v>7.0</v>
      </c>
      <c r="AR523" s="1">
        <v>6.0</v>
      </c>
      <c r="AS523" s="1">
        <v>7.0</v>
      </c>
      <c r="AT523" s="1">
        <v>5.0</v>
      </c>
      <c r="AU523" s="1">
        <v>5.0</v>
      </c>
      <c r="AV523" s="1">
        <v>76755.0</v>
      </c>
      <c r="AW523" s="1">
        <v>257.0</v>
      </c>
      <c r="AY523" s="1">
        <v>134154.0</v>
      </c>
    </row>
    <row r="524" ht="15.75" customHeight="1">
      <c r="A524" s="2" t="s">
        <v>1015</v>
      </c>
      <c r="B524" s="1" t="str">
        <f>IFERROR(__xludf.DUMMYFUNCTION("""COMPUTED_VALUE"""),"Q959J")</f>
        <v>Q959J</v>
      </c>
      <c r="C524" s="1">
        <f>IFERROR(__xludf.DUMMYFUNCTION("""COMPUTED_VALUE"""),734.0)</f>
        <v>734</v>
      </c>
      <c r="D524" s="1" t="s">
        <v>20</v>
      </c>
      <c r="E524" s="1" t="s">
        <v>23</v>
      </c>
      <c r="F524" s="1" t="s">
        <v>29</v>
      </c>
      <c r="G524" s="1" t="s">
        <v>23</v>
      </c>
      <c r="H524" s="1" t="s">
        <v>22</v>
      </c>
      <c r="M524" s="1">
        <v>12.0</v>
      </c>
      <c r="N524" s="1">
        <v>9.0</v>
      </c>
      <c r="O524" s="1">
        <v>5.0</v>
      </c>
      <c r="P524" s="1">
        <v>9.0</v>
      </c>
      <c r="Q524" s="1">
        <v>11.0</v>
      </c>
      <c r="S524" s="1" t="str">
        <f>IFERROR(__xludf.DUMMYFUNCTION("UNIQUE(D524:H524, TRUE)"),"Q")</f>
        <v>Q</v>
      </c>
      <c r="T524" s="1" t="str">
        <f>IFERROR(__xludf.DUMMYFUNCTION("""COMPUTED_VALUE"""),"9")</f>
        <v>9</v>
      </c>
      <c r="U524" s="1" t="str">
        <f>IFERROR(__xludf.DUMMYFUNCTION("""COMPUTED_VALUE"""),"5")</f>
        <v>5</v>
      </c>
      <c r="V524" s="1" t="str">
        <f>IFERROR(__xludf.DUMMYFUNCTION("""COMPUTED_VALUE"""),"J")</f>
        <v>J</v>
      </c>
      <c r="Y524" s="1">
        <f t="shared" si="2"/>
        <v>1</v>
      </c>
      <c r="Z524" s="1">
        <f t="shared" ref="Z524:AC524" si="524">IF($Y524&lt;&gt;"",COUNTIF($D524:$H524, "=" &amp; T524),"")</f>
        <v>2</v>
      </c>
      <c r="AA524" s="1">
        <f t="shared" si="524"/>
        <v>1</v>
      </c>
      <c r="AB524" s="1">
        <f t="shared" si="524"/>
        <v>1</v>
      </c>
      <c r="AC524" s="1">
        <f t="shared" si="524"/>
        <v>0</v>
      </c>
      <c r="AE524" s="1">
        <f>IFERROR(__xludf.DUMMYFUNCTION("IFERROR(TRANSPOSE(SORT(TRANSPOSE(FILTER(Y524:AC524, Y524:AC524&lt;&gt;0)),1, FALSE)))"),2.0)</f>
        <v>2</v>
      </c>
      <c r="AF524" s="1">
        <f>IFERROR(__xludf.DUMMYFUNCTION("""COMPUTED_VALUE"""),1.0)</f>
        <v>1</v>
      </c>
      <c r="AG524" s="1">
        <f>IFERROR(__xludf.DUMMYFUNCTION("""COMPUTED_VALUE"""),1.0)</f>
        <v>1</v>
      </c>
      <c r="AH524" s="1">
        <f>IFERROR(__xludf.DUMMYFUNCTION("""COMPUTED_VALUE"""),1.0)</f>
        <v>1</v>
      </c>
      <c r="AK524" s="1">
        <v>523.0</v>
      </c>
      <c r="AL524" s="1">
        <v>2.0</v>
      </c>
      <c r="AM524" s="1">
        <v>2.0</v>
      </c>
      <c r="AN524" s="1">
        <v>1.0</v>
      </c>
      <c r="AO524" s="1"/>
      <c r="AP524" s="1"/>
      <c r="AQ524" s="1">
        <v>7.0</v>
      </c>
      <c r="AR524" s="1">
        <v>7.0</v>
      </c>
      <c r="AS524" s="1">
        <v>2.0</v>
      </c>
      <c r="AT524" s="1">
        <v>8.0</v>
      </c>
      <c r="AU524" s="1">
        <v>2.0</v>
      </c>
      <c r="AV524" s="1">
        <v>77282.0</v>
      </c>
      <c r="AW524" s="1">
        <v>950.0</v>
      </c>
      <c r="AY524" s="1">
        <v>496850.0</v>
      </c>
    </row>
    <row r="525" ht="15.75" customHeight="1">
      <c r="A525" s="2" t="s">
        <v>1017</v>
      </c>
      <c r="B525" s="1" t="str">
        <f>IFERROR(__xludf.DUMMYFUNCTION("""COMPUTED_VALUE"""),"9J292")</f>
        <v>9J292</v>
      </c>
      <c r="C525" s="1">
        <f>IFERROR(__xludf.DUMMYFUNCTION("""COMPUTED_VALUE"""),508.0)</f>
        <v>508</v>
      </c>
      <c r="D525" s="1" t="s">
        <v>23</v>
      </c>
      <c r="E525" s="1" t="s">
        <v>22</v>
      </c>
      <c r="F525" s="1" t="s">
        <v>24</v>
      </c>
      <c r="G525" s="1" t="s">
        <v>23</v>
      </c>
      <c r="H525" s="1" t="s">
        <v>24</v>
      </c>
      <c r="M525" s="1">
        <v>9.0</v>
      </c>
      <c r="N525" s="1">
        <v>11.0</v>
      </c>
      <c r="O525" s="1">
        <v>2.0</v>
      </c>
      <c r="P525" s="1">
        <v>9.0</v>
      </c>
      <c r="Q525" s="1">
        <v>2.0</v>
      </c>
      <c r="S525" s="1" t="str">
        <f>IFERROR(__xludf.DUMMYFUNCTION("UNIQUE(D525:H525, TRUE)"),"9")</f>
        <v>9</v>
      </c>
      <c r="T525" s="1" t="str">
        <f>IFERROR(__xludf.DUMMYFUNCTION("""COMPUTED_VALUE"""),"J")</f>
        <v>J</v>
      </c>
      <c r="U525" s="1" t="str">
        <f>IFERROR(__xludf.DUMMYFUNCTION("""COMPUTED_VALUE"""),"2")</f>
        <v>2</v>
      </c>
      <c r="Y525" s="1">
        <f t="shared" si="2"/>
        <v>2</v>
      </c>
      <c r="Z525" s="1">
        <f t="shared" ref="Z525:AC525" si="525">IF($Y525&lt;&gt;"",COUNTIF($D525:$H525, "=" &amp; T525),"")</f>
        <v>1</v>
      </c>
      <c r="AA525" s="1">
        <f t="shared" si="525"/>
        <v>2</v>
      </c>
      <c r="AB525" s="1">
        <f t="shared" si="525"/>
        <v>0</v>
      </c>
      <c r="AC525" s="1">
        <f t="shared" si="525"/>
        <v>0</v>
      </c>
      <c r="AE525" s="1">
        <f>IFERROR(__xludf.DUMMYFUNCTION("IFERROR(TRANSPOSE(SORT(TRANSPOSE(FILTER(Y525:AC525, Y525:AC525&lt;&gt;0)),1, FALSE)))"),2.0)</f>
        <v>2</v>
      </c>
      <c r="AF525" s="1">
        <f>IFERROR(__xludf.DUMMYFUNCTION("""COMPUTED_VALUE"""),2.0)</f>
        <v>2</v>
      </c>
      <c r="AG525" s="1">
        <f>IFERROR(__xludf.DUMMYFUNCTION("""COMPUTED_VALUE"""),1.0)</f>
        <v>1</v>
      </c>
      <c r="AK525" s="1">
        <v>524.0</v>
      </c>
      <c r="AL525" s="1">
        <v>2.0</v>
      </c>
      <c r="AM525" s="1">
        <v>2.0</v>
      </c>
      <c r="AN525" s="1">
        <v>1.0</v>
      </c>
      <c r="AO525" s="1"/>
      <c r="AP525" s="1"/>
      <c r="AQ525" s="1">
        <v>7.0</v>
      </c>
      <c r="AR525" s="1">
        <v>7.0</v>
      </c>
      <c r="AS525" s="1">
        <v>4.0</v>
      </c>
      <c r="AT525" s="1">
        <v>4.0</v>
      </c>
      <c r="AU525" s="1">
        <v>3.0</v>
      </c>
      <c r="AV525" s="1">
        <v>77443.0</v>
      </c>
      <c r="AW525" s="1">
        <v>469.0</v>
      </c>
      <c r="AY525" s="1">
        <v>245756.0</v>
      </c>
    </row>
    <row r="526" ht="15.75" customHeight="1">
      <c r="A526" s="2" t="s">
        <v>1019</v>
      </c>
      <c r="B526" s="1" t="str">
        <f>IFERROR(__xludf.DUMMYFUNCTION("""COMPUTED_VALUE"""),"686J8")</f>
        <v>686J8</v>
      </c>
      <c r="C526" s="1">
        <f>IFERROR(__xludf.DUMMYFUNCTION("""COMPUTED_VALUE"""),376.0)</f>
        <v>376</v>
      </c>
      <c r="D526" s="1" t="s">
        <v>40</v>
      </c>
      <c r="E526" s="1" t="s">
        <v>30</v>
      </c>
      <c r="F526" s="1" t="s">
        <v>40</v>
      </c>
      <c r="G526" s="1" t="s">
        <v>22</v>
      </c>
      <c r="H526" s="1" t="s">
        <v>30</v>
      </c>
      <c r="M526" s="1">
        <v>6.0</v>
      </c>
      <c r="N526" s="1">
        <v>8.0</v>
      </c>
      <c r="O526" s="1">
        <v>6.0</v>
      </c>
      <c r="P526" s="1">
        <v>11.0</v>
      </c>
      <c r="Q526" s="1">
        <v>8.0</v>
      </c>
      <c r="S526" s="1" t="str">
        <f>IFERROR(__xludf.DUMMYFUNCTION("UNIQUE(D526:H526, TRUE)"),"6")</f>
        <v>6</v>
      </c>
      <c r="T526" s="1" t="str">
        <f>IFERROR(__xludf.DUMMYFUNCTION("""COMPUTED_VALUE"""),"8")</f>
        <v>8</v>
      </c>
      <c r="U526" s="1" t="str">
        <f>IFERROR(__xludf.DUMMYFUNCTION("""COMPUTED_VALUE"""),"J")</f>
        <v>J</v>
      </c>
      <c r="Y526" s="1">
        <f t="shared" si="2"/>
        <v>2</v>
      </c>
      <c r="Z526" s="1">
        <f t="shared" ref="Z526:AC526" si="526">IF($Y526&lt;&gt;"",COUNTIF($D526:$H526, "=" &amp; T526),"")</f>
        <v>2</v>
      </c>
      <c r="AA526" s="1">
        <f t="shared" si="526"/>
        <v>1</v>
      </c>
      <c r="AB526" s="1">
        <f t="shared" si="526"/>
        <v>0</v>
      </c>
      <c r="AC526" s="1">
        <f t="shared" si="526"/>
        <v>0</v>
      </c>
      <c r="AE526" s="1">
        <f>IFERROR(__xludf.DUMMYFUNCTION("IFERROR(TRANSPOSE(SORT(TRANSPOSE(FILTER(Y526:AC526, Y526:AC526&lt;&gt;0)),1, FALSE)))"),2.0)</f>
        <v>2</v>
      </c>
      <c r="AF526" s="1">
        <f>IFERROR(__xludf.DUMMYFUNCTION("""COMPUTED_VALUE"""),2.0)</f>
        <v>2</v>
      </c>
      <c r="AG526" s="1">
        <f>IFERROR(__xludf.DUMMYFUNCTION("""COMPUTED_VALUE"""),1.0)</f>
        <v>1</v>
      </c>
      <c r="AK526" s="1">
        <v>525.0</v>
      </c>
      <c r="AL526" s="1">
        <v>2.0</v>
      </c>
      <c r="AM526" s="1">
        <v>2.0</v>
      </c>
      <c r="AN526" s="1">
        <v>1.0</v>
      </c>
      <c r="AO526" s="1"/>
      <c r="AP526" s="1"/>
      <c r="AQ526" s="1">
        <v>7.0</v>
      </c>
      <c r="AR526" s="1">
        <v>7.0</v>
      </c>
      <c r="AS526" s="1">
        <v>9.0</v>
      </c>
      <c r="AT526" s="1">
        <v>12.0</v>
      </c>
      <c r="AU526" s="1">
        <v>9.0</v>
      </c>
      <c r="AV526" s="1" t="s">
        <v>786</v>
      </c>
      <c r="AW526" s="1">
        <v>934.0</v>
      </c>
      <c r="AY526" s="1">
        <v>490350.0</v>
      </c>
    </row>
    <row r="527" ht="15.75" customHeight="1">
      <c r="A527" s="2" t="s">
        <v>1021</v>
      </c>
      <c r="B527" s="1" t="str">
        <f>IFERROR(__xludf.DUMMYFUNCTION("""COMPUTED_VALUE"""),"A5862")</f>
        <v>A5862</v>
      </c>
      <c r="C527" s="1">
        <f>IFERROR(__xludf.DUMMYFUNCTION("""COMPUTED_VALUE"""),309.0)</f>
        <v>309</v>
      </c>
      <c r="D527" s="1" t="s">
        <v>39</v>
      </c>
      <c r="E527" s="1" t="s">
        <v>29</v>
      </c>
      <c r="F527" s="1" t="s">
        <v>30</v>
      </c>
      <c r="G527" s="1" t="s">
        <v>40</v>
      </c>
      <c r="H527" s="1" t="s">
        <v>24</v>
      </c>
      <c r="M527" s="1">
        <v>14.0</v>
      </c>
      <c r="N527" s="1">
        <v>5.0</v>
      </c>
      <c r="O527" s="1">
        <v>8.0</v>
      </c>
      <c r="P527" s="1">
        <v>6.0</v>
      </c>
      <c r="Q527" s="1">
        <v>2.0</v>
      </c>
      <c r="S527" s="1" t="str">
        <f>IFERROR(__xludf.DUMMYFUNCTION("UNIQUE(D527:H527, TRUE)"),"A")</f>
        <v>A</v>
      </c>
      <c r="T527" s="1" t="str">
        <f>IFERROR(__xludf.DUMMYFUNCTION("""COMPUTED_VALUE"""),"5")</f>
        <v>5</v>
      </c>
      <c r="U527" s="1" t="str">
        <f>IFERROR(__xludf.DUMMYFUNCTION("""COMPUTED_VALUE"""),"8")</f>
        <v>8</v>
      </c>
      <c r="V527" s="1" t="str">
        <f>IFERROR(__xludf.DUMMYFUNCTION("""COMPUTED_VALUE"""),"6")</f>
        <v>6</v>
      </c>
      <c r="W527" s="1" t="str">
        <f>IFERROR(__xludf.DUMMYFUNCTION("""COMPUTED_VALUE"""),"2")</f>
        <v>2</v>
      </c>
      <c r="Y527" s="1">
        <f t="shared" si="2"/>
        <v>1</v>
      </c>
      <c r="Z527" s="1">
        <f t="shared" ref="Z527:AC527" si="527">IF($Y527&lt;&gt;"",COUNTIF($D527:$H527, "=" &amp; T527),"")</f>
        <v>1</v>
      </c>
      <c r="AA527" s="1">
        <f t="shared" si="527"/>
        <v>1</v>
      </c>
      <c r="AB527" s="1">
        <f t="shared" si="527"/>
        <v>1</v>
      </c>
      <c r="AC527" s="1">
        <f t="shared" si="527"/>
        <v>1</v>
      </c>
      <c r="AE527" s="1">
        <f>IFERROR(__xludf.DUMMYFUNCTION("IFERROR(TRANSPOSE(SORT(TRANSPOSE(FILTER(Y527:AC527, Y527:AC527&lt;&gt;0)),1, FALSE)))"),1.0)</f>
        <v>1</v>
      </c>
      <c r="AF527" s="1">
        <f>IFERROR(__xludf.DUMMYFUNCTION("""COMPUTED_VALUE"""),1.0)</f>
        <v>1</v>
      </c>
      <c r="AG527" s="1">
        <f>IFERROR(__xludf.DUMMYFUNCTION("""COMPUTED_VALUE"""),1.0)</f>
        <v>1</v>
      </c>
      <c r="AH527" s="1">
        <f>IFERROR(__xludf.DUMMYFUNCTION("""COMPUTED_VALUE"""),1.0)</f>
        <v>1</v>
      </c>
      <c r="AI527" s="1">
        <f>IFERROR(__xludf.DUMMYFUNCTION("""COMPUTED_VALUE"""),1.0)</f>
        <v>1</v>
      </c>
      <c r="AK527" s="1">
        <v>526.0</v>
      </c>
      <c r="AL527" s="1">
        <v>2.0</v>
      </c>
      <c r="AM527" s="1">
        <v>2.0</v>
      </c>
      <c r="AN527" s="1">
        <v>1.0</v>
      </c>
      <c r="AO527" s="1"/>
      <c r="AP527" s="1"/>
      <c r="AQ527" s="1">
        <v>7.0</v>
      </c>
      <c r="AR527" s="1">
        <v>7.0</v>
      </c>
      <c r="AS527" s="1">
        <v>10.0</v>
      </c>
      <c r="AT527" s="1">
        <v>10.0</v>
      </c>
      <c r="AU527" s="1">
        <v>12.0</v>
      </c>
      <c r="AV527" s="1" t="s">
        <v>788</v>
      </c>
      <c r="AW527" s="1">
        <v>461.0</v>
      </c>
      <c r="AY527" s="1">
        <v>242486.0</v>
      </c>
    </row>
    <row r="528" ht="15.75" customHeight="1">
      <c r="A528" s="2" t="s">
        <v>1023</v>
      </c>
      <c r="B528" s="1" t="str">
        <f>IFERROR(__xludf.DUMMYFUNCTION("""COMPUTED_VALUE"""),"J9T3T")</f>
        <v>J9T3T</v>
      </c>
      <c r="C528" s="1">
        <f>IFERROR(__xludf.DUMMYFUNCTION("""COMPUTED_VALUE"""),875.0)</f>
        <v>875</v>
      </c>
      <c r="D528" s="1" t="s">
        <v>22</v>
      </c>
      <c r="E528" s="1" t="s">
        <v>23</v>
      </c>
      <c r="F528" s="1" t="s">
        <v>45</v>
      </c>
      <c r="G528" s="1" t="s">
        <v>31</v>
      </c>
      <c r="H528" s="1" t="s">
        <v>45</v>
      </c>
      <c r="M528" s="1">
        <v>11.0</v>
      </c>
      <c r="N528" s="1">
        <v>9.0</v>
      </c>
      <c r="O528" s="1">
        <v>10.0</v>
      </c>
      <c r="P528" s="1">
        <v>3.0</v>
      </c>
      <c r="Q528" s="1">
        <v>10.0</v>
      </c>
      <c r="S528" s="1" t="str">
        <f>IFERROR(__xludf.DUMMYFUNCTION("UNIQUE(D528:H528, TRUE)"),"J")</f>
        <v>J</v>
      </c>
      <c r="T528" s="1" t="str">
        <f>IFERROR(__xludf.DUMMYFUNCTION("""COMPUTED_VALUE"""),"9")</f>
        <v>9</v>
      </c>
      <c r="U528" s="1" t="str">
        <f>IFERROR(__xludf.DUMMYFUNCTION("""COMPUTED_VALUE"""),"T")</f>
        <v>T</v>
      </c>
      <c r="V528" s="1" t="str">
        <f>IFERROR(__xludf.DUMMYFUNCTION("""COMPUTED_VALUE"""),"3")</f>
        <v>3</v>
      </c>
      <c r="Y528" s="1">
        <f t="shared" si="2"/>
        <v>1</v>
      </c>
      <c r="Z528" s="1">
        <f t="shared" ref="Z528:AC528" si="528">IF($Y528&lt;&gt;"",COUNTIF($D528:$H528, "=" &amp; T528),"")</f>
        <v>1</v>
      </c>
      <c r="AA528" s="1">
        <f t="shared" si="528"/>
        <v>2</v>
      </c>
      <c r="AB528" s="1">
        <f t="shared" si="528"/>
        <v>1</v>
      </c>
      <c r="AC528" s="1">
        <f t="shared" si="528"/>
        <v>0</v>
      </c>
      <c r="AE528" s="1">
        <f>IFERROR(__xludf.DUMMYFUNCTION("IFERROR(TRANSPOSE(SORT(TRANSPOSE(FILTER(Y528:AC528, Y528:AC528&lt;&gt;0)),1, FALSE)))"),2.0)</f>
        <v>2</v>
      </c>
      <c r="AF528" s="1">
        <f>IFERROR(__xludf.DUMMYFUNCTION("""COMPUTED_VALUE"""),1.0)</f>
        <v>1</v>
      </c>
      <c r="AG528" s="1">
        <f>IFERROR(__xludf.DUMMYFUNCTION("""COMPUTED_VALUE"""),1.0)</f>
        <v>1</v>
      </c>
      <c r="AH528" s="1">
        <f>IFERROR(__xludf.DUMMYFUNCTION("""COMPUTED_VALUE"""),1.0)</f>
        <v>1</v>
      </c>
      <c r="AK528" s="1">
        <v>527.0</v>
      </c>
      <c r="AL528" s="1">
        <v>2.0</v>
      </c>
      <c r="AM528" s="1">
        <v>2.0</v>
      </c>
      <c r="AN528" s="1">
        <v>1.0</v>
      </c>
      <c r="AO528" s="1"/>
      <c r="AP528" s="1"/>
      <c r="AQ528" s="1">
        <v>7.0</v>
      </c>
      <c r="AR528" s="1">
        <v>7.0</v>
      </c>
      <c r="AS528" s="1">
        <v>13.0</v>
      </c>
      <c r="AT528" s="1">
        <v>13.0</v>
      </c>
      <c r="AU528" s="1">
        <v>10.0</v>
      </c>
      <c r="AV528" s="1" t="s">
        <v>790</v>
      </c>
      <c r="AW528" s="1">
        <v>105.0</v>
      </c>
      <c r="AY528" s="1">
        <v>55335.0</v>
      </c>
    </row>
    <row r="529" ht="15.75" customHeight="1">
      <c r="A529" s="2" t="s">
        <v>1025</v>
      </c>
      <c r="B529" s="1" t="str">
        <f>IFERROR(__xludf.DUMMYFUNCTION("""COMPUTED_VALUE"""),"9Q99Q")</f>
        <v>9Q99Q</v>
      </c>
      <c r="C529" s="1">
        <f>IFERROR(__xludf.DUMMYFUNCTION("""COMPUTED_VALUE"""),22.0)</f>
        <v>22</v>
      </c>
      <c r="D529" s="1" t="s">
        <v>23</v>
      </c>
      <c r="E529" s="1" t="s">
        <v>20</v>
      </c>
      <c r="F529" s="1" t="s">
        <v>23</v>
      </c>
      <c r="G529" s="1" t="s">
        <v>23</v>
      </c>
      <c r="H529" s="1" t="s">
        <v>20</v>
      </c>
      <c r="M529" s="1">
        <v>9.0</v>
      </c>
      <c r="N529" s="1">
        <v>12.0</v>
      </c>
      <c r="O529" s="1">
        <v>9.0</v>
      </c>
      <c r="P529" s="1">
        <v>9.0</v>
      </c>
      <c r="Q529" s="1">
        <v>12.0</v>
      </c>
      <c r="S529" s="1" t="str">
        <f>IFERROR(__xludf.DUMMYFUNCTION("UNIQUE(D529:H529, TRUE)"),"9")</f>
        <v>9</v>
      </c>
      <c r="T529" s="1" t="str">
        <f>IFERROR(__xludf.DUMMYFUNCTION("""COMPUTED_VALUE"""),"Q")</f>
        <v>Q</v>
      </c>
      <c r="Y529" s="1">
        <f t="shared" si="2"/>
        <v>3</v>
      </c>
      <c r="Z529" s="1">
        <f t="shared" ref="Z529:AC529" si="529">IF($Y529&lt;&gt;"",COUNTIF($D529:$H529, "=" &amp; T529),"")</f>
        <v>2</v>
      </c>
      <c r="AA529" s="1">
        <f t="shared" si="529"/>
        <v>0</v>
      </c>
      <c r="AB529" s="1">
        <f t="shared" si="529"/>
        <v>0</v>
      </c>
      <c r="AC529" s="1">
        <f t="shared" si="529"/>
        <v>0</v>
      </c>
      <c r="AE529" s="1">
        <f>IFERROR(__xludf.DUMMYFUNCTION("IFERROR(TRANSPOSE(SORT(TRANSPOSE(FILTER(Y529:AC529, Y529:AC529&lt;&gt;0)),1, FALSE)))"),3.0)</f>
        <v>3</v>
      </c>
      <c r="AF529" s="1">
        <f>IFERROR(__xludf.DUMMYFUNCTION("""COMPUTED_VALUE"""),2.0)</f>
        <v>2</v>
      </c>
      <c r="AK529" s="1">
        <v>528.0</v>
      </c>
      <c r="AL529" s="1">
        <v>2.0</v>
      </c>
      <c r="AM529" s="1">
        <v>2.0</v>
      </c>
      <c r="AN529" s="1">
        <v>1.0</v>
      </c>
      <c r="AO529" s="1"/>
      <c r="AP529" s="1"/>
      <c r="AQ529" s="1">
        <v>7.0</v>
      </c>
      <c r="AR529" s="1">
        <v>9.0</v>
      </c>
      <c r="AS529" s="1">
        <v>9.0</v>
      </c>
      <c r="AT529" s="1">
        <v>5.0</v>
      </c>
      <c r="AU529" s="1">
        <v>7.0</v>
      </c>
      <c r="AV529" s="1">
        <v>79957.0</v>
      </c>
      <c r="AW529" s="1">
        <v>263.0</v>
      </c>
      <c r="AY529" s="1">
        <v>138864.0</v>
      </c>
    </row>
    <row r="530" ht="15.75" customHeight="1">
      <c r="A530" s="2" t="s">
        <v>1026</v>
      </c>
      <c r="B530" s="1" t="str">
        <f>IFERROR(__xludf.DUMMYFUNCTION("""COMPUTED_VALUE"""),"T773Q")</f>
        <v>T773Q</v>
      </c>
      <c r="C530" s="1">
        <f>IFERROR(__xludf.DUMMYFUNCTION("""COMPUTED_VALUE"""),970.0)</f>
        <v>970</v>
      </c>
      <c r="D530" s="1" t="s">
        <v>45</v>
      </c>
      <c r="E530" s="1" t="s">
        <v>28</v>
      </c>
      <c r="F530" s="1" t="s">
        <v>28</v>
      </c>
      <c r="G530" s="1" t="s">
        <v>31</v>
      </c>
      <c r="H530" s="1" t="s">
        <v>20</v>
      </c>
      <c r="M530" s="1">
        <v>10.0</v>
      </c>
      <c r="N530" s="1">
        <v>7.0</v>
      </c>
      <c r="O530" s="1">
        <v>7.0</v>
      </c>
      <c r="P530" s="1">
        <v>3.0</v>
      </c>
      <c r="Q530" s="1">
        <v>12.0</v>
      </c>
      <c r="S530" s="1" t="str">
        <f>IFERROR(__xludf.DUMMYFUNCTION("UNIQUE(D530:H530, TRUE)"),"T")</f>
        <v>T</v>
      </c>
      <c r="T530" s="1" t="str">
        <f>IFERROR(__xludf.DUMMYFUNCTION("""COMPUTED_VALUE"""),"7")</f>
        <v>7</v>
      </c>
      <c r="U530" s="1" t="str">
        <f>IFERROR(__xludf.DUMMYFUNCTION("""COMPUTED_VALUE"""),"3")</f>
        <v>3</v>
      </c>
      <c r="V530" s="1" t="str">
        <f>IFERROR(__xludf.DUMMYFUNCTION("""COMPUTED_VALUE"""),"Q")</f>
        <v>Q</v>
      </c>
      <c r="Y530" s="1">
        <f t="shared" si="2"/>
        <v>1</v>
      </c>
      <c r="Z530" s="1">
        <f t="shared" ref="Z530:AC530" si="530">IF($Y530&lt;&gt;"",COUNTIF($D530:$H530, "=" &amp; T530),"")</f>
        <v>2</v>
      </c>
      <c r="AA530" s="1">
        <f t="shared" si="530"/>
        <v>1</v>
      </c>
      <c r="AB530" s="1">
        <f t="shared" si="530"/>
        <v>1</v>
      </c>
      <c r="AC530" s="1">
        <f t="shared" si="530"/>
        <v>0</v>
      </c>
      <c r="AE530" s="1">
        <f>IFERROR(__xludf.DUMMYFUNCTION("IFERROR(TRANSPOSE(SORT(TRANSPOSE(FILTER(Y530:AC530, Y530:AC530&lt;&gt;0)),1, FALSE)))"),2.0)</f>
        <v>2</v>
      </c>
      <c r="AF530" s="1">
        <f>IFERROR(__xludf.DUMMYFUNCTION("""COMPUTED_VALUE"""),1.0)</f>
        <v>1</v>
      </c>
      <c r="AG530" s="1">
        <f>IFERROR(__xludf.DUMMYFUNCTION("""COMPUTED_VALUE"""),1.0)</f>
        <v>1</v>
      </c>
      <c r="AH530" s="1">
        <f>IFERROR(__xludf.DUMMYFUNCTION("""COMPUTED_VALUE"""),1.0)</f>
        <v>1</v>
      </c>
      <c r="AK530" s="1">
        <v>529.0</v>
      </c>
      <c r="AL530" s="1">
        <v>2.0</v>
      </c>
      <c r="AM530" s="1">
        <v>2.0</v>
      </c>
      <c r="AN530" s="1">
        <v>1.0</v>
      </c>
      <c r="AO530" s="1"/>
      <c r="AP530" s="1"/>
      <c r="AQ530" s="1">
        <v>7.0</v>
      </c>
      <c r="AR530" s="1">
        <v>10.0</v>
      </c>
      <c r="AS530" s="1">
        <v>10.0</v>
      </c>
      <c r="AT530" s="1">
        <v>9.0</v>
      </c>
      <c r="AU530" s="1">
        <v>9.0</v>
      </c>
      <c r="AV530" s="1" t="s">
        <v>793</v>
      </c>
      <c r="AW530" s="1">
        <v>649.0</v>
      </c>
      <c r="AY530" s="1">
        <v>343321.0</v>
      </c>
    </row>
    <row r="531" ht="15.75" customHeight="1">
      <c r="A531" s="2" t="s">
        <v>1028</v>
      </c>
      <c r="B531" s="1" t="str">
        <f>IFERROR(__xludf.DUMMYFUNCTION("""COMPUTED_VALUE"""),"Q3QT6")</f>
        <v>Q3QT6</v>
      </c>
      <c r="C531" s="1">
        <f>IFERROR(__xludf.DUMMYFUNCTION("""COMPUTED_VALUE"""),424.0)</f>
        <v>424</v>
      </c>
      <c r="D531" s="1" t="s">
        <v>20</v>
      </c>
      <c r="E531" s="1" t="s">
        <v>31</v>
      </c>
      <c r="F531" s="1" t="s">
        <v>20</v>
      </c>
      <c r="G531" s="1" t="s">
        <v>45</v>
      </c>
      <c r="H531" s="1" t="s">
        <v>40</v>
      </c>
      <c r="M531" s="1">
        <v>12.0</v>
      </c>
      <c r="N531" s="1">
        <v>3.0</v>
      </c>
      <c r="O531" s="1">
        <v>12.0</v>
      </c>
      <c r="P531" s="1">
        <v>10.0</v>
      </c>
      <c r="Q531" s="1">
        <v>6.0</v>
      </c>
      <c r="S531" s="1" t="str">
        <f>IFERROR(__xludf.DUMMYFUNCTION("UNIQUE(D531:H531, TRUE)"),"Q")</f>
        <v>Q</v>
      </c>
      <c r="T531" s="1" t="str">
        <f>IFERROR(__xludf.DUMMYFUNCTION("""COMPUTED_VALUE"""),"3")</f>
        <v>3</v>
      </c>
      <c r="U531" s="1" t="str">
        <f>IFERROR(__xludf.DUMMYFUNCTION("""COMPUTED_VALUE"""),"T")</f>
        <v>T</v>
      </c>
      <c r="V531" s="1" t="str">
        <f>IFERROR(__xludf.DUMMYFUNCTION("""COMPUTED_VALUE"""),"6")</f>
        <v>6</v>
      </c>
      <c r="Y531" s="1">
        <f t="shared" si="2"/>
        <v>2</v>
      </c>
      <c r="Z531" s="1">
        <f t="shared" ref="Z531:AC531" si="531">IF($Y531&lt;&gt;"",COUNTIF($D531:$H531, "=" &amp; T531),"")</f>
        <v>1</v>
      </c>
      <c r="AA531" s="1">
        <f t="shared" si="531"/>
        <v>1</v>
      </c>
      <c r="AB531" s="1">
        <f t="shared" si="531"/>
        <v>1</v>
      </c>
      <c r="AC531" s="1">
        <f t="shared" si="531"/>
        <v>0</v>
      </c>
      <c r="AE531" s="1">
        <f>IFERROR(__xludf.DUMMYFUNCTION("IFERROR(TRANSPOSE(SORT(TRANSPOSE(FILTER(Y531:AC531, Y531:AC531&lt;&gt;0)),1, FALSE)))"),2.0)</f>
        <v>2</v>
      </c>
      <c r="AF531" s="1">
        <f>IFERROR(__xludf.DUMMYFUNCTION("""COMPUTED_VALUE"""),1.0)</f>
        <v>1</v>
      </c>
      <c r="AG531" s="1">
        <f>IFERROR(__xludf.DUMMYFUNCTION("""COMPUTED_VALUE"""),1.0)</f>
        <v>1</v>
      </c>
      <c r="AH531" s="1">
        <f>IFERROR(__xludf.DUMMYFUNCTION("""COMPUTED_VALUE"""),1.0)</f>
        <v>1</v>
      </c>
      <c r="AK531" s="1">
        <v>530.0</v>
      </c>
      <c r="AL531" s="1">
        <v>2.0</v>
      </c>
      <c r="AM531" s="1">
        <v>2.0</v>
      </c>
      <c r="AN531" s="1">
        <v>1.0</v>
      </c>
      <c r="AO531" s="1"/>
      <c r="AP531" s="1"/>
      <c r="AQ531" s="1">
        <v>7.0</v>
      </c>
      <c r="AR531" s="1">
        <v>10.0</v>
      </c>
      <c r="AS531" s="1">
        <v>10.0</v>
      </c>
      <c r="AT531" s="1">
        <v>14.0</v>
      </c>
      <c r="AU531" s="1">
        <v>7.0</v>
      </c>
      <c r="AV531" s="1" t="s">
        <v>795</v>
      </c>
      <c r="AW531" s="1">
        <v>725.0</v>
      </c>
      <c r="AY531" s="1">
        <v>384250.0</v>
      </c>
    </row>
    <row r="532" ht="15.75" customHeight="1">
      <c r="A532" s="2" t="s">
        <v>1030</v>
      </c>
      <c r="B532" s="1" t="str">
        <f>IFERROR(__xludf.DUMMYFUNCTION("""COMPUTED_VALUE"""),"4455A")</f>
        <v>4455A</v>
      </c>
      <c r="C532" s="1">
        <f>IFERROR(__xludf.DUMMYFUNCTION("""COMPUTED_VALUE"""),466.0)</f>
        <v>466</v>
      </c>
      <c r="D532" s="1" t="s">
        <v>21</v>
      </c>
      <c r="E532" s="1" t="s">
        <v>21</v>
      </c>
      <c r="F532" s="1" t="s">
        <v>29</v>
      </c>
      <c r="G532" s="1" t="s">
        <v>29</v>
      </c>
      <c r="H532" s="1" t="s">
        <v>39</v>
      </c>
      <c r="M532" s="1">
        <v>4.0</v>
      </c>
      <c r="N532" s="1">
        <v>4.0</v>
      </c>
      <c r="O532" s="1">
        <v>5.0</v>
      </c>
      <c r="P532" s="1">
        <v>5.0</v>
      </c>
      <c r="Q532" s="1">
        <v>14.0</v>
      </c>
      <c r="S532" s="1" t="str">
        <f>IFERROR(__xludf.DUMMYFUNCTION("UNIQUE(D532:H532, TRUE)"),"4")</f>
        <v>4</v>
      </c>
      <c r="T532" s="1" t="str">
        <f>IFERROR(__xludf.DUMMYFUNCTION("""COMPUTED_VALUE"""),"5")</f>
        <v>5</v>
      </c>
      <c r="U532" s="1" t="str">
        <f>IFERROR(__xludf.DUMMYFUNCTION("""COMPUTED_VALUE"""),"A")</f>
        <v>A</v>
      </c>
      <c r="Y532" s="1">
        <f t="shared" si="2"/>
        <v>2</v>
      </c>
      <c r="Z532" s="1">
        <f t="shared" ref="Z532:AC532" si="532">IF($Y532&lt;&gt;"",COUNTIF($D532:$H532, "=" &amp; T532),"")</f>
        <v>2</v>
      </c>
      <c r="AA532" s="1">
        <f t="shared" si="532"/>
        <v>1</v>
      </c>
      <c r="AB532" s="1">
        <f t="shared" si="532"/>
        <v>0</v>
      </c>
      <c r="AC532" s="1">
        <f t="shared" si="532"/>
        <v>0</v>
      </c>
      <c r="AE532" s="1">
        <f>IFERROR(__xludf.DUMMYFUNCTION("IFERROR(TRANSPOSE(SORT(TRANSPOSE(FILTER(Y532:AC532, Y532:AC532&lt;&gt;0)),1, FALSE)))"),2.0)</f>
        <v>2</v>
      </c>
      <c r="AF532" s="1">
        <f>IFERROR(__xludf.DUMMYFUNCTION("""COMPUTED_VALUE"""),2.0)</f>
        <v>2</v>
      </c>
      <c r="AG532" s="1">
        <f>IFERROR(__xludf.DUMMYFUNCTION("""COMPUTED_VALUE"""),1.0)</f>
        <v>1</v>
      </c>
      <c r="AK532" s="1">
        <v>531.0</v>
      </c>
      <c r="AL532" s="1">
        <v>2.0</v>
      </c>
      <c r="AM532" s="1">
        <v>2.0</v>
      </c>
      <c r="AN532" s="1">
        <v>1.0</v>
      </c>
      <c r="AO532" s="1"/>
      <c r="AP532" s="1"/>
      <c r="AQ532" s="1">
        <v>7.0</v>
      </c>
      <c r="AR532" s="1">
        <v>10.0</v>
      </c>
      <c r="AS532" s="1">
        <v>13.0</v>
      </c>
      <c r="AT532" s="1">
        <v>13.0</v>
      </c>
      <c r="AU532" s="1">
        <v>10.0</v>
      </c>
      <c r="AV532" s="1" t="s">
        <v>797</v>
      </c>
      <c r="AW532" s="1">
        <v>808.0</v>
      </c>
      <c r="AY532" s="1">
        <v>429048.0</v>
      </c>
    </row>
    <row r="533" ht="15.75" customHeight="1">
      <c r="A533" s="2" t="s">
        <v>1032</v>
      </c>
      <c r="B533" s="1">
        <f>IFERROR(__xludf.DUMMYFUNCTION("""COMPUTED_VALUE"""),77443.0)</f>
        <v>77443</v>
      </c>
      <c r="C533" s="1">
        <f>IFERROR(__xludf.DUMMYFUNCTION("""COMPUTED_VALUE"""),469.0)</f>
        <v>469</v>
      </c>
      <c r="D533" s="1" t="s">
        <v>28</v>
      </c>
      <c r="E533" s="1" t="s">
        <v>28</v>
      </c>
      <c r="F533" s="1" t="s">
        <v>21</v>
      </c>
      <c r="G533" s="1" t="s">
        <v>21</v>
      </c>
      <c r="H533" s="1" t="s">
        <v>31</v>
      </c>
      <c r="M533" s="1">
        <v>7.0</v>
      </c>
      <c r="N533" s="1">
        <v>7.0</v>
      </c>
      <c r="O533" s="1">
        <v>4.0</v>
      </c>
      <c r="P533" s="1">
        <v>4.0</v>
      </c>
      <c r="Q533" s="1">
        <v>3.0</v>
      </c>
      <c r="S533" s="1" t="str">
        <f>IFERROR(__xludf.DUMMYFUNCTION("UNIQUE(D533:H533, TRUE)"),"7")</f>
        <v>7</v>
      </c>
      <c r="T533" s="1" t="str">
        <f>IFERROR(__xludf.DUMMYFUNCTION("""COMPUTED_VALUE"""),"4")</f>
        <v>4</v>
      </c>
      <c r="U533" s="1" t="str">
        <f>IFERROR(__xludf.DUMMYFUNCTION("""COMPUTED_VALUE"""),"3")</f>
        <v>3</v>
      </c>
      <c r="Y533" s="1">
        <f t="shared" si="2"/>
        <v>2</v>
      </c>
      <c r="Z533" s="1">
        <f t="shared" ref="Z533:AC533" si="533">IF($Y533&lt;&gt;"",COUNTIF($D533:$H533, "=" &amp; T533),"")</f>
        <v>2</v>
      </c>
      <c r="AA533" s="1">
        <f t="shared" si="533"/>
        <v>1</v>
      </c>
      <c r="AB533" s="1">
        <f t="shared" si="533"/>
        <v>0</v>
      </c>
      <c r="AC533" s="1">
        <f t="shared" si="533"/>
        <v>0</v>
      </c>
      <c r="AE533" s="1">
        <f>IFERROR(__xludf.DUMMYFUNCTION("IFERROR(TRANSPOSE(SORT(TRANSPOSE(FILTER(Y533:AC533, Y533:AC533&lt;&gt;0)),1, FALSE)))"),2.0)</f>
        <v>2</v>
      </c>
      <c r="AF533" s="1">
        <f>IFERROR(__xludf.DUMMYFUNCTION("""COMPUTED_VALUE"""),2.0)</f>
        <v>2</v>
      </c>
      <c r="AG533" s="1">
        <f>IFERROR(__xludf.DUMMYFUNCTION("""COMPUTED_VALUE"""),1.0)</f>
        <v>1</v>
      </c>
      <c r="AK533" s="1">
        <v>532.0</v>
      </c>
      <c r="AL533" s="1">
        <v>2.0</v>
      </c>
      <c r="AM533" s="1">
        <v>2.0</v>
      </c>
      <c r="AN533" s="1">
        <v>1.0</v>
      </c>
      <c r="AO533" s="1"/>
      <c r="AP533" s="1"/>
      <c r="AQ533" s="1">
        <v>7.0</v>
      </c>
      <c r="AR533" s="1">
        <v>11.0</v>
      </c>
      <c r="AS533" s="1">
        <v>6.0</v>
      </c>
      <c r="AT533" s="1">
        <v>7.0</v>
      </c>
      <c r="AU533" s="1">
        <v>6.0</v>
      </c>
      <c r="AV533" s="1" t="s">
        <v>1426</v>
      </c>
      <c r="AW533" s="1">
        <v>304.0</v>
      </c>
      <c r="AY533" s="1">
        <v>161728.0</v>
      </c>
    </row>
    <row r="534" ht="15.75" customHeight="1">
      <c r="A534" s="2" t="s">
        <v>1034</v>
      </c>
      <c r="B534" s="1">
        <f>IFERROR(__xludf.DUMMYFUNCTION("""COMPUTED_VALUE"""),49999.0)</f>
        <v>49999</v>
      </c>
      <c r="C534" s="1">
        <f>IFERROR(__xludf.DUMMYFUNCTION("""COMPUTED_VALUE"""),405.0)</f>
        <v>405</v>
      </c>
      <c r="D534" s="1" t="s">
        <v>21</v>
      </c>
      <c r="E534" s="1" t="s">
        <v>23</v>
      </c>
      <c r="F534" s="1" t="s">
        <v>23</v>
      </c>
      <c r="G534" s="1" t="s">
        <v>23</v>
      </c>
      <c r="H534" s="1" t="s">
        <v>23</v>
      </c>
      <c r="M534" s="1">
        <v>4.0</v>
      </c>
      <c r="N534" s="1">
        <v>9.0</v>
      </c>
      <c r="O534" s="1">
        <v>9.0</v>
      </c>
      <c r="P534" s="1">
        <v>9.0</v>
      </c>
      <c r="Q534" s="1">
        <v>9.0</v>
      </c>
      <c r="S534" s="1" t="str">
        <f>IFERROR(__xludf.DUMMYFUNCTION("UNIQUE(D534:H534, TRUE)"),"4")</f>
        <v>4</v>
      </c>
      <c r="T534" s="1" t="str">
        <f>IFERROR(__xludf.DUMMYFUNCTION("""COMPUTED_VALUE"""),"9")</f>
        <v>9</v>
      </c>
      <c r="Y534" s="1">
        <f t="shared" si="2"/>
        <v>1</v>
      </c>
      <c r="Z534" s="1">
        <f t="shared" ref="Z534:AC534" si="534">IF($Y534&lt;&gt;"",COUNTIF($D534:$H534, "=" &amp; T534),"")</f>
        <v>4</v>
      </c>
      <c r="AA534" s="1">
        <f t="shared" si="534"/>
        <v>0</v>
      </c>
      <c r="AB534" s="1">
        <f t="shared" si="534"/>
        <v>0</v>
      </c>
      <c r="AC534" s="1">
        <f t="shared" si="534"/>
        <v>0</v>
      </c>
      <c r="AE534" s="1">
        <f>IFERROR(__xludf.DUMMYFUNCTION("IFERROR(TRANSPOSE(SORT(TRANSPOSE(FILTER(Y534:AC534, Y534:AC534&lt;&gt;0)),1, FALSE)))"),4.0)</f>
        <v>4</v>
      </c>
      <c r="AF534" s="1">
        <f>IFERROR(__xludf.DUMMYFUNCTION("""COMPUTED_VALUE"""),1.0)</f>
        <v>1</v>
      </c>
      <c r="AK534" s="1">
        <v>533.0</v>
      </c>
      <c r="AL534" s="1">
        <v>2.0</v>
      </c>
      <c r="AM534" s="1">
        <v>2.0</v>
      </c>
      <c r="AN534" s="1">
        <v>1.0</v>
      </c>
      <c r="AO534" s="1"/>
      <c r="AP534" s="1"/>
      <c r="AQ534" s="1">
        <v>7.0</v>
      </c>
      <c r="AR534" s="1">
        <v>12.0</v>
      </c>
      <c r="AS534" s="1">
        <v>5.0</v>
      </c>
      <c r="AT534" s="1">
        <v>12.0</v>
      </c>
      <c r="AU534" s="1">
        <v>5.0</v>
      </c>
      <c r="AV534" s="1" t="s">
        <v>799</v>
      </c>
      <c r="AW534" s="1">
        <v>375.0</v>
      </c>
      <c r="AY534" s="1">
        <v>199875.0</v>
      </c>
    </row>
    <row r="535" ht="15.75" customHeight="1">
      <c r="A535" s="2" t="s">
        <v>1036</v>
      </c>
      <c r="B535" s="1" t="str">
        <f>IFERROR(__xludf.DUMMYFUNCTION("""COMPUTED_VALUE"""),"Q65AA")</f>
        <v>Q65AA</v>
      </c>
      <c r="C535" s="1">
        <f>IFERROR(__xludf.DUMMYFUNCTION("""COMPUTED_VALUE"""),655.0)</f>
        <v>655</v>
      </c>
      <c r="D535" s="1" t="s">
        <v>20</v>
      </c>
      <c r="E535" s="1" t="s">
        <v>40</v>
      </c>
      <c r="F535" s="1" t="s">
        <v>29</v>
      </c>
      <c r="G535" s="1" t="s">
        <v>39</v>
      </c>
      <c r="H535" s="1" t="s">
        <v>39</v>
      </c>
      <c r="M535" s="1">
        <v>12.0</v>
      </c>
      <c r="N535" s="1">
        <v>6.0</v>
      </c>
      <c r="O535" s="1">
        <v>5.0</v>
      </c>
      <c r="P535" s="1">
        <v>14.0</v>
      </c>
      <c r="Q535" s="1">
        <v>14.0</v>
      </c>
      <c r="S535" s="1" t="str">
        <f>IFERROR(__xludf.DUMMYFUNCTION("UNIQUE(D535:H535, TRUE)"),"Q")</f>
        <v>Q</v>
      </c>
      <c r="T535" s="1" t="str">
        <f>IFERROR(__xludf.DUMMYFUNCTION("""COMPUTED_VALUE"""),"6")</f>
        <v>6</v>
      </c>
      <c r="U535" s="1" t="str">
        <f>IFERROR(__xludf.DUMMYFUNCTION("""COMPUTED_VALUE"""),"5")</f>
        <v>5</v>
      </c>
      <c r="V535" s="1" t="str">
        <f>IFERROR(__xludf.DUMMYFUNCTION("""COMPUTED_VALUE"""),"A")</f>
        <v>A</v>
      </c>
      <c r="Y535" s="1">
        <f t="shared" si="2"/>
        <v>1</v>
      </c>
      <c r="Z535" s="1">
        <f t="shared" ref="Z535:AC535" si="535">IF($Y535&lt;&gt;"",COUNTIF($D535:$H535, "=" &amp; T535),"")</f>
        <v>1</v>
      </c>
      <c r="AA535" s="1">
        <f t="shared" si="535"/>
        <v>1</v>
      </c>
      <c r="AB535" s="1">
        <f t="shared" si="535"/>
        <v>2</v>
      </c>
      <c r="AC535" s="1">
        <f t="shared" si="535"/>
        <v>0</v>
      </c>
      <c r="AE535" s="1">
        <f>IFERROR(__xludf.DUMMYFUNCTION("IFERROR(TRANSPOSE(SORT(TRANSPOSE(FILTER(Y535:AC535, Y535:AC535&lt;&gt;0)),1, FALSE)))"),2.0)</f>
        <v>2</v>
      </c>
      <c r="AF535" s="1">
        <f>IFERROR(__xludf.DUMMYFUNCTION("""COMPUTED_VALUE"""),1.0)</f>
        <v>1</v>
      </c>
      <c r="AG535" s="1">
        <f>IFERROR(__xludf.DUMMYFUNCTION("""COMPUTED_VALUE"""),1.0)</f>
        <v>1</v>
      </c>
      <c r="AH535" s="1">
        <f>IFERROR(__xludf.DUMMYFUNCTION("""COMPUTED_VALUE"""),1.0)</f>
        <v>1</v>
      </c>
      <c r="AK535" s="1">
        <v>534.0</v>
      </c>
      <c r="AL535" s="1">
        <v>2.0</v>
      </c>
      <c r="AM535" s="1">
        <v>2.0</v>
      </c>
      <c r="AN535" s="1">
        <v>1.0</v>
      </c>
      <c r="AO535" s="1"/>
      <c r="AP535" s="1"/>
      <c r="AQ535" s="1">
        <v>7.0</v>
      </c>
      <c r="AR535" s="1">
        <v>13.0</v>
      </c>
      <c r="AS535" s="1">
        <v>2.0</v>
      </c>
      <c r="AT535" s="1">
        <v>13.0</v>
      </c>
      <c r="AU535" s="1">
        <v>2.0</v>
      </c>
      <c r="AV535" s="1" t="s">
        <v>801</v>
      </c>
      <c r="AW535" s="1">
        <v>753.0</v>
      </c>
      <c r="AY535" s="1">
        <v>402102.0</v>
      </c>
    </row>
    <row r="536" ht="15.75" customHeight="1">
      <c r="A536" s="2" t="s">
        <v>1037</v>
      </c>
      <c r="B536" s="1" t="str">
        <f>IFERROR(__xludf.DUMMYFUNCTION("""COMPUTED_VALUE"""),"TA576")</f>
        <v>TA576</v>
      </c>
      <c r="C536" s="1">
        <f>IFERROR(__xludf.DUMMYFUNCTION("""COMPUTED_VALUE"""),840.0)</f>
        <v>840</v>
      </c>
      <c r="D536" s="1" t="s">
        <v>45</v>
      </c>
      <c r="E536" s="1" t="s">
        <v>39</v>
      </c>
      <c r="F536" s="1" t="s">
        <v>29</v>
      </c>
      <c r="G536" s="1" t="s">
        <v>28</v>
      </c>
      <c r="H536" s="1" t="s">
        <v>40</v>
      </c>
      <c r="M536" s="1">
        <v>10.0</v>
      </c>
      <c r="N536" s="1">
        <v>14.0</v>
      </c>
      <c r="O536" s="1">
        <v>5.0</v>
      </c>
      <c r="P536" s="1">
        <v>7.0</v>
      </c>
      <c r="Q536" s="1">
        <v>6.0</v>
      </c>
      <c r="S536" s="1" t="str">
        <f>IFERROR(__xludf.DUMMYFUNCTION("UNIQUE(D536:H536, TRUE)"),"T")</f>
        <v>T</v>
      </c>
      <c r="T536" s="1" t="str">
        <f>IFERROR(__xludf.DUMMYFUNCTION("""COMPUTED_VALUE"""),"A")</f>
        <v>A</v>
      </c>
      <c r="U536" s="1" t="str">
        <f>IFERROR(__xludf.DUMMYFUNCTION("""COMPUTED_VALUE"""),"5")</f>
        <v>5</v>
      </c>
      <c r="V536" s="1" t="str">
        <f>IFERROR(__xludf.DUMMYFUNCTION("""COMPUTED_VALUE"""),"7")</f>
        <v>7</v>
      </c>
      <c r="W536" s="1" t="str">
        <f>IFERROR(__xludf.DUMMYFUNCTION("""COMPUTED_VALUE"""),"6")</f>
        <v>6</v>
      </c>
      <c r="Y536" s="1">
        <f t="shared" si="2"/>
        <v>1</v>
      </c>
      <c r="Z536" s="1">
        <f t="shared" ref="Z536:AC536" si="536">IF($Y536&lt;&gt;"",COUNTIF($D536:$H536, "=" &amp; T536),"")</f>
        <v>1</v>
      </c>
      <c r="AA536" s="1">
        <f t="shared" si="536"/>
        <v>1</v>
      </c>
      <c r="AB536" s="1">
        <f t="shared" si="536"/>
        <v>1</v>
      </c>
      <c r="AC536" s="1">
        <f t="shared" si="536"/>
        <v>1</v>
      </c>
      <c r="AE536" s="1">
        <f>IFERROR(__xludf.DUMMYFUNCTION("IFERROR(TRANSPOSE(SORT(TRANSPOSE(FILTER(Y536:AC536, Y536:AC536&lt;&gt;0)),1, FALSE)))"),1.0)</f>
        <v>1</v>
      </c>
      <c r="AF536" s="1">
        <f>IFERROR(__xludf.DUMMYFUNCTION("""COMPUTED_VALUE"""),1.0)</f>
        <v>1</v>
      </c>
      <c r="AG536" s="1">
        <f>IFERROR(__xludf.DUMMYFUNCTION("""COMPUTED_VALUE"""),1.0)</f>
        <v>1</v>
      </c>
      <c r="AH536" s="1">
        <f>IFERROR(__xludf.DUMMYFUNCTION("""COMPUTED_VALUE"""),1.0)</f>
        <v>1</v>
      </c>
      <c r="AI536" s="1">
        <f>IFERROR(__xludf.DUMMYFUNCTION("""COMPUTED_VALUE"""),1.0)</f>
        <v>1</v>
      </c>
      <c r="AK536" s="1">
        <v>535.0</v>
      </c>
      <c r="AL536" s="1">
        <v>2.0</v>
      </c>
      <c r="AM536" s="1">
        <v>2.0</v>
      </c>
      <c r="AN536" s="1">
        <v>1.0</v>
      </c>
      <c r="AO536" s="1"/>
      <c r="AP536" s="1"/>
      <c r="AQ536" s="1">
        <v>7.0</v>
      </c>
      <c r="AR536" s="1">
        <v>13.0</v>
      </c>
      <c r="AS536" s="1">
        <v>13.0</v>
      </c>
      <c r="AT536" s="1">
        <v>7.0</v>
      </c>
      <c r="AU536" s="1">
        <v>9.0</v>
      </c>
      <c r="AV536" s="1" t="s">
        <v>803</v>
      </c>
      <c r="AW536" s="1">
        <v>174.0</v>
      </c>
      <c r="AY536" s="1">
        <v>93090.0</v>
      </c>
    </row>
    <row r="537" ht="15.75" customHeight="1">
      <c r="A537" s="2" t="s">
        <v>1039</v>
      </c>
      <c r="B537" s="1" t="str">
        <f>IFERROR(__xludf.DUMMYFUNCTION("""COMPUTED_VALUE"""),"A9999")</f>
        <v>A9999</v>
      </c>
      <c r="C537" s="1">
        <f>IFERROR(__xludf.DUMMYFUNCTION("""COMPUTED_VALUE"""),96.0)</f>
        <v>96</v>
      </c>
      <c r="D537" s="1" t="s">
        <v>39</v>
      </c>
      <c r="E537" s="1" t="s">
        <v>23</v>
      </c>
      <c r="F537" s="1" t="s">
        <v>23</v>
      </c>
      <c r="G537" s="1" t="s">
        <v>23</v>
      </c>
      <c r="H537" s="1" t="s">
        <v>23</v>
      </c>
      <c r="M537" s="1">
        <v>14.0</v>
      </c>
      <c r="N537" s="1">
        <v>9.0</v>
      </c>
      <c r="O537" s="1">
        <v>9.0</v>
      </c>
      <c r="P537" s="1">
        <v>9.0</v>
      </c>
      <c r="Q537" s="1">
        <v>9.0</v>
      </c>
      <c r="S537" s="1" t="str">
        <f>IFERROR(__xludf.DUMMYFUNCTION("UNIQUE(D537:H537, TRUE)"),"A")</f>
        <v>A</v>
      </c>
      <c r="T537" s="1" t="str">
        <f>IFERROR(__xludf.DUMMYFUNCTION("""COMPUTED_VALUE"""),"9")</f>
        <v>9</v>
      </c>
      <c r="Y537" s="1">
        <f t="shared" si="2"/>
        <v>1</v>
      </c>
      <c r="Z537" s="1">
        <f t="shared" ref="Z537:AC537" si="537">IF($Y537&lt;&gt;"",COUNTIF($D537:$H537, "=" &amp; T537),"")</f>
        <v>4</v>
      </c>
      <c r="AA537" s="1">
        <f t="shared" si="537"/>
        <v>0</v>
      </c>
      <c r="AB537" s="1">
        <f t="shared" si="537"/>
        <v>0</v>
      </c>
      <c r="AC537" s="1">
        <f t="shared" si="537"/>
        <v>0</v>
      </c>
      <c r="AE537" s="1">
        <f>IFERROR(__xludf.DUMMYFUNCTION("IFERROR(TRANSPOSE(SORT(TRANSPOSE(FILTER(Y537:AC537, Y537:AC537&lt;&gt;0)),1, FALSE)))"),4.0)</f>
        <v>4</v>
      </c>
      <c r="AF537" s="1">
        <f>IFERROR(__xludf.DUMMYFUNCTION("""COMPUTED_VALUE"""),1.0)</f>
        <v>1</v>
      </c>
      <c r="AK537" s="1">
        <v>536.0</v>
      </c>
      <c r="AL537" s="1">
        <v>2.0</v>
      </c>
      <c r="AM537" s="1">
        <v>2.0</v>
      </c>
      <c r="AN537" s="1">
        <v>1.0</v>
      </c>
      <c r="AO537" s="1"/>
      <c r="AP537" s="1"/>
      <c r="AQ537" s="1">
        <v>7.0</v>
      </c>
      <c r="AR537" s="1">
        <v>14.0</v>
      </c>
      <c r="AS537" s="1">
        <v>10.0</v>
      </c>
      <c r="AT537" s="1">
        <v>14.0</v>
      </c>
      <c r="AU537" s="1">
        <v>7.0</v>
      </c>
      <c r="AV537" s="1" t="s">
        <v>805</v>
      </c>
      <c r="AW537" s="1">
        <v>290.0</v>
      </c>
      <c r="AY537" s="1">
        <v>155440.0</v>
      </c>
    </row>
    <row r="538" ht="15.75" customHeight="1">
      <c r="A538" s="2" t="s">
        <v>1041</v>
      </c>
      <c r="B538" s="1" t="str">
        <f>IFERROR(__xludf.DUMMYFUNCTION("""COMPUTED_VALUE"""),"AA9J9")</f>
        <v>AA9J9</v>
      </c>
      <c r="C538" s="1">
        <f>IFERROR(__xludf.DUMMYFUNCTION("""COMPUTED_VALUE"""),256.0)</f>
        <v>256</v>
      </c>
      <c r="D538" s="1" t="s">
        <v>39</v>
      </c>
      <c r="E538" s="1" t="s">
        <v>39</v>
      </c>
      <c r="F538" s="1" t="s">
        <v>23</v>
      </c>
      <c r="G538" s="1" t="s">
        <v>22</v>
      </c>
      <c r="H538" s="1" t="s">
        <v>23</v>
      </c>
      <c r="M538" s="1">
        <v>14.0</v>
      </c>
      <c r="N538" s="1">
        <v>14.0</v>
      </c>
      <c r="O538" s="1">
        <v>9.0</v>
      </c>
      <c r="P538" s="1">
        <v>11.0</v>
      </c>
      <c r="Q538" s="1">
        <v>9.0</v>
      </c>
      <c r="S538" s="1" t="str">
        <f>IFERROR(__xludf.DUMMYFUNCTION("UNIQUE(D538:H538, TRUE)"),"A")</f>
        <v>A</v>
      </c>
      <c r="T538" s="1" t="str">
        <f>IFERROR(__xludf.DUMMYFUNCTION("""COMPUTED_VALUE"""),"9")</f>
        <v>9</v>
      </c>
      <c r="U538" s="1" t="str">
        <f>IFERROR(__xludf.DUMMYFUNCTION("""COMPUTED_VALUE"""),"J")</f>
        <v>J</v>
      </c>
      <c r="Y538" s="1">
        <f t="shared" si="2"/>
        <v>2</v>
      </c>
      <c r="Z538" s="1">
        <f t="shared" ref="Z538:AC538" si="538">IF($Y538&lt;&gt;"",COUNTIF($D538:$H538, "=" &amp; T538),"")</f>
        <v>2</v>
      </c>
      <c r="AA538" s="1">
        <f t="shared" si="538"/>
        <v>1</v>
      </c>
      <c r="AB538" s="1">
        <f t="shared" si="538"/>
        <v>0</v>
      </c>
      <c r="AC538" s="1">
        <f t="shared" si="538"/>
        <v>0</v>
      </c>
      <c r="AE538" s="1">
        <f>IFERROR(__xludf.DUMMYFUNCTION("IFERROR(TRANSPOSE(SORT(TRANSPOSE(FILTER(Y538:AC538, Y538:AC538&lt;&gt;0)),1, FALSE)))"),2.0)</f>
        <v>2</v>
      </c>
      <c r="AF538" s="1">
        <f>IFERROR(__xludf.DUMMYFUNCTION("""COMPUTED_VALUE"""),2.0)</f>
        <v>2</v>
      </c>
      <c r="AG538" s="1">
        <f>IFERROR(__xludf.DUMMYFUNCTION("""COMPUTED_VALUE"""),1.0)</f>
        <v>1</v>
      </c>
      <c r="AK538" s="1">
        <v>537.0</v>
      </c>
      <c r="AL538" s="1">
        <v>2.0</v>
      </c>
      <c r="AM538" s="1">
        <v>2.0</v>
      </c>
      <c r="AN538" s="1">
        <v>1.0</v>
      </c>
      <c r="AO538" s="1"/>
      <c r="AP538" s="1"/>
      <c r="AQ538" s="1">
        <v>8.0</v>
      </c>
      <c r="AR538" s="1">
        <v>4.0</v>
      </c>
      <c r="AS538" s="1">
        <v>9.0</v>
      </c>
      <c r="AT538" s="1">
        <v>9.0</v>
      </c>
      <c r="AU538" s="1">
        <v>4.0</v>
      </c>
      <c r="AV538" s="1">
        <v>84994.0</v>
      </c>
      <c r="AW538" s="1">
        <v>248.0</v>
      </c>
      <c r="AY538" s="1">
        <v>133176.0</v>
      </c>
    </row>
    <row r="539" ht="15.75" customHeight="1">
      <c r="A539" s="2" t="s">
        <v>1043</v>
      </c>
      <c r="B539" s="1" t="str">
        <f>IFERROR(__xludf.DUMMYFUNCTION("""COMPUTED_VALUE"""),"5999K")</f>
        <v>5999K</v>
      </c>
      <c r="C539" s="1">
        <f>IFERROR(__xludf.DUMMYFUNCTION("""COMPUTED_VALUE"""),941.0)</f>
        <v>941</v>
      </c>
      <c r="D539" s="1" t="s">
        <v>29</v>
      </c>
      <c r="E539" s="1" t="s">
        <v>23</v>
      </c>
      <c r="F539" s="1" t="s">
        <v>23</v>
      </c>
      <c r="G539" s="1" t="s">
        <v>23</v>
      </c>
      <c r="H539" s="1" t="s">
        <v>38</v>
      </c>
      <c r="M539" s="1">
        <v>5.0</v>
      </c>
      <c r="N539" s="1">
        <v>9.0</v>
      </c>
      <c r="O539" s="1">
        <v>9.0</v>
      </c>
      <c r="P539" s="1">
        <v>9.0</v>
      </c>
      <c r="Q539" s="1">
        <v>13.0</v>
      </c>
      <c r="S539" s="1" t="str">
        <f>IFERROR(__xludf.DUMMYFUNCTION("UNIQUE(D539:H539, TRUE)"),"5")</f>
        <v>5</v>
      </c>
      <c r="T539" s="1" t="str">
        <f>IFERROR(__xludf.DUMMYFUNCTION("""COMPUTED_VALUE"""),"9")</f>
        <v>9</v>
      </c>
      <c r="U539" s="1" t="str">
        <f>IFERROR(__xludf.DUMMYFUNCTION("""COMPUTED_VALUE"""),"K")</f>
        <v>K</v>
      </c>
      <c r="Y539" s="1">
        <f t="shared" si="2"/>
        <v>1</v>
      </c>
      <c r="Z539" s="1">
        <f t="shared" ref="Z539:AC539" si="539">IF($Y539&lt;&gt;"",COUNTIF($D539:$H539, "=" &amp; T539),"")</f>
        <v>3</v>
      </c>
      <c r="AA539" s="1">
        <f t="shared" si="539"/>
        <v>1</v>
      </c>
      <c r="AB539" s="1">
        <f t="shared" si="539"/>
        <v>0</v>
      </c>
      <c r="AC539" s="1">
        <f t="shared" si="539"/>
        <v>0</v>
      </c>
      <c r="AE539" s="1">
        <f>IFERROR(__xludf.DUMMYFUNCTION("IFERROR(TRANSPOSE(SORT(TRANSPOSE(FILTER(Y539:AC539, Y539:AC539&lt;&gt;0)),1, FALSE)))"),3.0)</f>
        <v>3</v>
      </c>
      <c r="AF539" s="1">
        <f>IFERROR(__xludf.DUMMYFUNCTION("""COMPUTED_VALUE"""),1.0)</f>
        <v>1</v>
      </c>
      <c r="AG539" s="1">
        <f>IFERROR(__xludf.DUMMYFUNCTION("""COMPUTED_VALUE"""),1.0)</f>
        <v>1</v>
      </c>
      <c r="AK539" s="1">
        <v>538.0</v>
      </c>
      <c r="AL539" s="1">
        <v>2.0</v>
      </c>
      <c r="AM539" s="1">
        <v>2.0</v>
      </c>
      <c r="AN539" s="1">
        <v>1.0</v>
      </c>
      <c r="AO539" s="1"/>
      <c r="AP539" s="1"/>
      <c r="AQ539" s="1">
        <v>8.0</v>
      </c>
      <c r="AR539" s="1">
        <v>6.0</v>
      </c>
      <c r="AS539" s="1">
        <v>11.0</v>
      </c>
      <c r="AT539" s="1">
        <v>8.0</v>
      </c>
      <c r="AU539" s="1">
        <v>11.0</v>
      </c>
      <c r="AV539" s="1" t="s">
        <v>1699</v>
      </c>
      <c r="AW539" s="1">
        <v>997.0</v>
      </c>
      <c r="AY539" s="1">
        <v>536386.0</v>
      </c>
    </row>
    <row r="540" ht="15.75" customHeight="1">
      <c r="A540" s="2" t="s">
        <v>1045</v>
      </c>
      <c r="B540" s="1">
        <f>IFERROR(__xludf.DUMMYFUNCTION("""COMPUTED_VALUE"""),28338.0)</f>
        <v>28338</v>
      </c>
      <c r="C540" s="1">
        <f>IFERROR(__xludf.DUMMYFUNCTION("""COMPUTED_VALUE"""),423.0)</f>
        <v>423</v>
      </c>
      <c r="D540" s="1" t="s">
        <v>24</v>
      </c>
      <c r="E540" s="1" t="s">
        <v>30</v>
      </c>
      <c r="F540" s="1" t="s">
        <v>31</v>
      </c>
      <c r="G540" s="1" t="s">
        <v>31</v>
      </c>
      <c r="H540" s="1" t="s">
        <v>30</v>
      </c>
      <c r="M540" s="1">
        <v>2.0</v>
      </c>
      <c r="N540" s="1">
        <v>8.0</v>
      </c>
      <c r="O540" s="1">
        <v>3.0</v>
      </c>
      <c r="P540" s="1">
        <v>3.0</v>
      </c>
      <c r="Q540" s="1">
        <v>8.0</v>
      </c>
      <c r="S540" s="1" t="str">
        <f>IFERROR(__xludf.DUMMYFUNCTION("UNIQUE(D540:H540, TRUE)"),"2")</f>
        <v>2</v>
      </c>
      <c r="T540" s="1" t="str">
        <f>IFERROR(__xludf.DUMMYFUNCTION("""COMPUTED_VALUE"""),"8")</f>
        <v>8</v>
      </c>
      <c r="U540" s="1" t="str">
        <f>IFERROR(__xludf.DUMMYFUNCTION("""COMPUTED_VALUE"""),"3")</f>
        <v>3</v>
      </c>
      <c r="Y540" s="1">
        <f t="shared" si="2"/>
        <v>1</v>
      </c>
      <c r="Z540" s="1">
        <f t="shared" ref="Z540:AC540" si="540">IF($Y540&lt;&gt;"",COUNTIF($D540:$H540, "=" &amp; T540),"")</f>
        <v>2</v>
      </c>
      <c r="AA540" s="1">
        <f t="shared" si="540"/>
        <v>2</v>
      </c>
      <c r="AB540" s="1">
        <f t="shared" si="540"/>
        <v>0</v>
      </c>
      <c r="AC540" s="1">
        <f t="shared" si="540"/>
        <v>0</v>
      </c>
      <c r="AE540" s="1">
        <f>IFERROR(__xludf.DUMMYFUNCTION("IFERROR(TRANSPOSE(SORT(TRANSPOSE(FILTER(Y540:AC540, Y540:AC540&lt;&gt;0)),1, FALSE)))"),2.0)</f>
        <v>2</v>
      </c>
      <c r="AF540" s="1">
        <f>IFERROR(__xludf.DUMMYFUNCTION("""COMPUTED_VALUE"""),2.0)</f>
        <v>2</v>
      </c>
      <c r="AG540" s="1">
        <f>IFERROR(__xludf.DUMMYFUNCTION("""COMPUTED_VALUE"""),1.0)</f>
        <v>1</v>
      </c>
      <c r="AK540" s="1">
        <v>539.0</v>
      </c>
      <c r="AL540" s="1">
        <v>2.0</v>
      </c>
      <c r="AM540" s="1">
        <v>2.0</v>
      </c>
      <c r="AN540" s="1">
        <v>1.0</v>
      </c>
      <c r="AO540" s="1"/>
      <c r="AP540" s="1"/>
      <c r="AQ540" s="1">
        <v>8.0</v>
      </c>
      <c r="AR540" s="1">
        <v>8.0</v>
      </c>
      <c r="AS540" s="1">
        <v>4.0</v>
      </c>
      <c r="AT540" s="1">
        <v>11.0</v>
      </c>
      <c r="AU540" s="1">
        <v>4.0</v>
      </c>
      <c r="AV540" s="1" t="s">
        <v>1437</v>
      </c>
      <c r="AW540" s="1">
        <v>225.0</v>
      </c>
      <c r="AY540" s="1">
        <v>121275.0</v>
      </c>
    </row>
    <row r="541" ht="15.75" customHeight="1">
      <c r="A541" s="2" t="s">
        <v>1047</v>
      </c>
      <c r="B541" s="1" t="str">
        <f>IFERROR(__xludf.DUMMYFUNCTION("""COMPUTED_VALUE"""),"797KT")</f>
        <v>797KT</v>
      </c>
      <c r="C541" s="1">
        <f>IFERROR(__xludf.DUMMYFUNCTION("""COMPUTED_VALUE"""),581.0)</f>
        <v>581</v>
      </c>
      <c r="D541" s="1" t="s">
        <v>28</v>
      </c>
      <c r="E541" s="1" t="s">
        <v>23</v>
      </c>
      <c r="F541" s="1" t="s">
        <v>28</v>
      </c>
      <c r="G541" s="1" t="s">
        <v>38</v>
      </c>
      <c r="H541" s="1" t="s">
        <v>45</v>
      </c>
      <c r="M541" s="1">
        <v>7.0</v>
      </c>
      <c r="N541" s="1">
        <v>9.0</v>
      </c>
      <c r="O541" s="1">
        <v>7.0</v>
      </c>
      <c r="P541" s="1">
        <v>13.0</v>
      </c>
      <c r="Q541" s="1">
        <v>10.0</v>
      </c>
      <c r="S541" s="1" t="str">
        <f>IFERROR(__xludf.DUMMYFUNCTION("UNIQUE(D541:H541, TRUE)"),"7")</f>
        <v>7</v>
      </c>
      <c r="T541" s="1" t="str">
        <f>IFERROR(__xludf.DUMMYFUNCTION("""COMPUTED_VALUE"""),"9")</f>
        <v>9</v>
      </c>
      <c r="U541" s="1" t="str">
        <f>IFERROR(__xludf.DUMMYFUNCTION("""COMPUTED_VALUE"""),"K")</f>
        <v>K</v>
      </c>
      <c r="V541" s="1" t="str">
        <f>IFERROR(__xludf.DUMMYFUNCTION("""COMPUTED_VALUE"""),"T")</f>
        <v>T</v>
      </c>
      <c r="Y541" s="1">
        <f t="shared" si="2"/>
        <v>2</v>
      </c>
      <c r="Z541" s="1">
        <f t="shared" ref="Z541:AC541" si="541">IF($Y541&lt;&gt;"",COUNTIF($D541:$H541, "=" &amp; T541),"")</f>
        <v>1</v>
      </c>
      <c r="AA541" s="1">
        <f t="shared" si="541"/>
        <v>1</v>
      </c>
      <c r="AB541" s="1">
        <f t="shared" si="541"/>
        <v>1</v>
      </c>
      <c r="AC541" s="1">
        <f t="shared" si="541"/>
        <v>0</v>
      </c>
      <c r="AE541" s="1">
        <f>IFERROR(__xludf.DUMMYFUNCTION("IFERROR(TRANSPOSE(SORT(TRANSPOSE(FILTER(Y541:AC541, Y541:AC541&lt;&gt;0)),1, FALSE)))"),2.0)</f>
        <v>2</v>
      </c>
      <c r="AF541" s="1">
        <f>IFERROR(__xludf.DUMMYFUNCTION("""COMPUTED_VALUE"""),1.0)</f>
        <v>1</v>
      </c>
      <c r="AG541" s="1">
        <f>IFERROR(__xludf.DUMMYFUNCTION("""COMPUTED_VALUE"""),1.0)</f>
        <v>1</v>
      </c>
      <c r="AH541" s="1">
        <f>IFERROR(__xludf.DUMMYFUNCTION("""COMPUTED_VALUE"""),1.0)</f>
        <v>1</v>
      </c>
      <c r="AK541" s="1">
        <v>540.0</v>
      </c>
      <c r="AL541" s="1">
        <v>2.0</v>
      </c>
      <c r="AM541" s="1">
        <v>2.0</v>
      </c>
      <c r="AN541" s="1">
        <v>1.0</v>
      </c>
      <c r="AO541" s="1"/>
      <c r="AP541" s="1"/>
      <c r="AQ541" s="1">
        <v>8.0</v>
      </c>
      <c r="AR541" s="1">
        <v>8.0</v>
      </c>
      <c r="AS541" s="1">
        <v>11.0</v>
      </c>
      <c r="AT541" s="1">
        <v>11.0</v>
      </c>
      <c r="AU541" s="1">
        <v>2.0</v>
      </c>
      <c r="AV541" s="1" t="s">
        <v>1701</v>
      </c>
      <c r="AW541" s="1">
        <v>855.0</v>
      </c>
      <c r="AY541" s="1">
        <v>461700.0</v>
      </c>
    </row>
    <row r="542" ht="15.75" customHeight="1">
      <c r="A542" s="2" t="s">
        <v>1049</v>
      </c>
      <c r="B542" s="1" t="str">
        <f>IFERROR(__xludf.DUMMYFUNCTION("""COMPUTED_VALUE"""),"5K55K")</f>
        <v>5K55K</v>
      </c>
      <c r="C542" s="1">
        <f>IFERROR(__xludf.DUMMYFUNCTION("""COMPUTED_VALUE"""),819.0)</f>
        <v>819</v>
      </c>
      <c r="D542" s="1" t="s">
        <v>29</v>
      </c>
      <c r="E542" s="1" t="s">
        <v>38</v>
      </c>
      <c r="F542" s="1" t="s">
        <v>29</v>
      </c>
      <c r="G542" s="1" t="s">
        <v>29</v>
      </c>
      <c r="H542" s="1" t="s">
        <v>38</v>
      </c>
      <c r="M542" s="1">
        <v>5.0</v>
      </c>
      <c r="N542" s="1">
        <v>13.0</v>
      </c>
      <c r="O542" s="1">
        <v>5.0</v>
      </c>
      <c r="P542" s="1">
        <v>5.0</v>
      </c>
      <c r="Q542" s="1">
        <v>13.0</v>
      </c>
      <c r="S542" s="1" t="str">
        <f>IFERROR(__xludf.DUMMYFUNCTION("UNIQUE(D542:H542, TRUE)"),"5")</f>
        <v>5</v>
      </c>
      <c r="T542" s="1" t="str">
        <f>IFERROR(__xludf.DUMMYFUNCTION("""COMPUTED_VALUE"""),"K")</f>
        <v>K</v>
      </c>
      <c r="Y542" s="1">
        <f t="shared" si="2"/>
        <v>3</v>
      </c>
      <c r="Z542" s="1">
        <f t="shared" ref="Z542:AC542" si="542">IF($Y542&lt;&gt;"",COUNTIF($D542:$H542, "=" &amp; T542),"")</f>
        <v>2</v>
      </c>
      <c r="AA542" s="1">
        <f t="shared" si="542"/>
        <v>0</v>
      </c>
      <c r="AB542" s="1">
        <f t="shared" si="542"/>
        <v>0</v>
      </c>
      <c r="AC542" s="1">
        <f t="shared" si="542"/>
        <v>0</v>
      </c>
      <c r="AE542" s="1">
        <f>IFERROR(__xludf.DUMMYFUNCTION("IFERROR(TRANSPOSE(SORT(TRANSPOSE(FILTER(Y542:AC542, Y542:AC542&lt;&gt;0)),1, FALSE)))"),3.0)</f>
        <v>3</v>
      </c>
      <c r="AF542" s="1">
        <f>IFERROR(__xludf.DUMMYFUNCTION("""COMPUTED_VALUE"""),2.0)</f>
        <v>2</v>
      </c>
      <c r="AK542" s="1">
        <v>541.0</v>
      </c>
      <c r="AL542" s="1">
        <v>2.0</v>
      </c>
      <c r="AM542" s="1">
        <v>2.0</v>
      </c>
      <c r="AN542" s="1">
        <v>1.0</v>
      </c>
      <c r="AO542" s="1"/>
      <c r="AP542" s="1"/>
      <c r="AQ542" s="1">
        <v>8.0</v>
      </c>
      <c r="AR542" s="1">
        <v>8.0</v>
      </c>
      <c r="AS542" s="1">
        <v>14.0</v>
      </c>
      <c r="AT542" s="1">
        <v>13.0</v>
      </c>
      <c r="AU542" s="1">
        <v>14.0</v>
      </c>
      <c r="AV542" s="1" t="s">
        <v>808</v>
      </c>
      <c r="AW542" s="1">
        <v>566.0</v>
      </c>
      <c r="AY542" s="1">
        <v>306206.0</v>
      </c>
    </row>
    <row r="543" ht="15.75" customHeight="1">
      <c r="A543" s="2" t="s">
        <v>1051</v>
      </c>
      <c r="B543" s="1" t="str">
        <f>IFERROR(__xludf.DUMMYFUNCTION("""COMPUTED_VALUE"""),"7A3KK")</f>
        <v>7A3KK</v>
      </c>
      <c r="C543" s="1">
        <f>IFERROR(__xludf.DUMMYFUNCTION("""COMPUTED_VALUE"""),613.0)</f>
        <v>613</v>
      </c>
      <c r="D543" s="1" t="s">
        <v>28</v>
      </c>
      <c r="E543" s="1" t="s">
        <v>39</v>
      </c>
      <c r="F543" s="1" t="s">
        <v>31</v>
      </c>
      <c r="G543" s="1" t="s">
        <v>38</v>
      </c>
      <c r="H543" s="1" t="s">
        <v>38</v>
      </c>
      <c r="M543" s="1">
        <v>7.0</v>
      </c>
      <c r="N543" s="1">
        <v>14.0</v>
      </c>
      <c r="O543" s="1">
        <v>3.0</v>
      </c>
      <c r="P543" s="1">
        <v>13.0</v>
      </c>
      <c r="Q543" s="1">
        <v>13.0</v>
      </c>
      <c r="S543" s="1" t="str">
        <f>IFERROR(__xludf.DUMMYFUNCTION("UNIQUE(D543:H543, TRUE)"),"7")</f>
        <v>7</v>
      </c>
      <c r="T543" s="1" t="str">
        <f>IFERROR(__xludf.DUMMYFUNCTION("""COMPUTED_VALUE"""),"A")</f>
        <v>A</v>
      </c>
      <c r="U543" s="1" t="str">
        <f>IFERROR(__xludf.DUMMYFUNCTION("""COMPUTED_VALUE"""),"3")</f>
        <v>3</v>
      </c>
      <c r="V543" s="1" t="str">
        <f>IFERROR(__xludf.DUMMYFUNCTION("""COMPUTED_VALUE"""),"K")</f>
        <v>K</v>
      </c>
      <c r="Y543" s="1">
        <f t="shared" si="2"/>
        <v>1</v>
      </c>
      <c r="Z543" s="1">
        <f t="shared" ref="Z543:AC543" si="543">IF($Y543&lt;&gt;"",COUNTIF($D543:$H543, "=" &amp; T543),"")</f>
        <v>1</v>
      </c>
      <c r="AA543" s="1">
        <f t="shared" si="543"/>
        <v>1</v>
      </c>
      <c r="AB543" s="1">
        <f t="shared" si="543"/>
        <v>2</v>
      </c>
      <c r="AC543" s="1">
        <f t="shared" si="543"/>
        <v>0</v>
      </c>
      <c r="AE543" s="1">
        <f>IFERROR(__xludf.DUMMYFUNCTION("IFERROR(TRANSPOSE(SORT(TRANSPOSE(FILTER(Y543:AC543, Y543:AC543&lt;&gt;0)),1, FALSE)))"),2.0)</f>
        <v>2</v>
      </c>
      <c r="AF543" s="1">
        <f>IFERROR(__xludf.DUMMYFUNCTION("""COMPUTED_VALUE"""),1.0)</f>
        <v>1</v>
      </c>
      <c r="AG543" s="1">
        <f>IFERROR(__xludf.DUMMYFUNCTION("""COMPUTED_VALUE"""),1.0)</f>
        <v>1</v>
      </c>
      <c r="AH543" s="1">
        <f>IFERROR(__xludf.DUMMYFUNCTION("""COMPUTED_VALUE"""),1.0)</f>
        <v>1</v>
      </c>
      <c r="AK543" s="1">
        <v>542.0</v>
      </c>
      <c r="AL543" s="1">
        <v>2.0</v>
      </c>
      <c r="AM543" s="1">
        <v>2.0</v>
      </c>
      <c r="AN543" s="1">
        <v>1.0</v>
      </c>
      <c r="AO543" s="1"/>
      <c r="AP543" s="1"/>
      <c r="AQ543" s="1">
        <v>8.0</v>
      </c>
      <c r="AR543" s="1">
        <v>10.0</v>
      </c>
      <c r="AS543" s="1">
        <v>6.0</v>
      </c>
      <c r="AT543" s="1">
        <v>6.0</v>
      </c>
      <c r="AU543" s="1">
        <v>10.0</v>
      </c>
      <c r="AV543" s="1" t="s">
        <v>810</v>
      </c>
      <c r="AW543" s="1">
        <v>638.0</v>
      </c>
      <c r="AY543" s="1">
        <v>345796.0</v>
      </c>
    </row>
    <row r="544" ht="15.75" customHeight="1">
      <c r="A544" s="2" t="s">
        <v>1053</v>
      </c>
      <c r="B544" s="1" t="str">
        <f>IFERROR(__xludf.DUMMYFUNCTION("""COMPUTED_VALUE"""),"7Q77K")</f>
        <v>7Q77K</v>
      </c>
      <c r="C544" s="1">
        <f>IFERROR(__xludf.DUMMYFUNCTION("""COMPUTED_VALUE"""),434.0)</f>
        <v>434</v>
      </c>
      <c r="D544" s="1" t="s">
        <v>28</v>
      </c>
      <c r="E544" s="1" t="s">
        <v>20</v>
      </c>
      <c r="F544" s="1" t="s">
        <v>28</v>
      </c>
      <c r="G544" s="1" t="s">
        <v>28</v>
      </c>
      <c r="H544" s="1" t="s">
        <v>38</v>
      </c>
      <c r="M544" s="1">
        <v>7.0</v>
      </c>
      <c r="N544" s="1">
        <v>12.0</v>
      </c>
      <c r="O544" s="1">
        <v>7.0</v>
      </c>
      <c r="P544" s="1">
        <v>7.0</v>
      </c>
      <c r="Q544" s="1">
        <v>13.0</v>
      </c>
      <c r="S544" s="1" t="str">
        <f>IFERROR(__xludf.DUMMYFUNCTION("UNIQUE(D544:H544, TRUE)"),"7")</f>
        <v>7</v>
      </c>
      <c r="T544" s="1" t="str">
        <f>IFERROR(__xludf.DUMMYFUNCTION("""COMPUTED_VALUE"""),"Q")</f>
        <v>Q</v>
      </c>
      <c r="U544" s="1" t="str">
        <f>IFERROR(__xludf.DUMMYFUNCTION("""COMPUTED_VALUE"""),"K")</f>
        <v>K</v>
      </c>
      <c r="Y544" s="1">
        <f t="shared" si="2"/>
        <v>3</v>
      </c>
      <c r="Z544" s="1">
        <f t="shared" ref="Z544:AC544" si="544">IF($Y544&lt;&gt;"",COUNTIF($D544:$H544, "=" &amp; T544),"")</f>
        <v>1</v>
      </c>
      <c r="AA544" s="1">
        <f t="shared" si="544"/>
        <v>1</v>
      </c>
      <c r="AB544" s="1">
        <f t="shared" si="544"/>
        <v>0</v>
      </c>
      <c r="AC544" s="1">
        <f t="shared" si="544"/>
        <v>0</v>
      </c>
      <c r="AE544" s="1">
        <f>IFERROR(__xludf.DUMMYFUNCTION("IFERROR(TRANSPOSE(SORT(TRANSPOSE(FILTER(Y544:AC544, Y544:AC544&lt;&gt;0)),1, FALSE)))"),3.0)</f>
        <v>3</v>
      </c>
      <c r="AF544" s="1">
        <f>IFERROR(__xludf.DUMMYFUNCTION("""COMPUTED_VALUE"""),1.0)</f>
        <v>1</v>
      </c>
      <c r="AG544" s="1">
        <f>IFERROR(__xludf.DUMMYFUNCTION("""COMPUTED_VALUE"""),1.0)</f>
        <v>1</v>
      </c>
      <c r="AK544" s="1">
        <v>543.0</v>
      </c>
      <c r="AL544" s="1">
        <v>2.0</v>
      </c>
      <c r="AM544" s="1">
        <v>2.0</v>
      </c>
      <c r="AN544" s="1">
        <v>1.0</v>
      </c>
      <c r="AO544" s="1"/>
      <c r="AP544" s="1"/>
      <c r="AQ544" s="1">
        <v>8.0</v>
      </c>
      <c r="AR544" s="1">
        <v>13.0</v>
      </c>
      <c r="AS544" s="1">
        <v>10.0</v>
      </c>
      <c r="AT544" s="1">
        <v>13.0</v>
      </c>
      <c r="AU544" s="1">
        <v>8.0</v>
      </c>
      <c r="AV544" s="1" t="s">
        <v>812</v>
      </c>
      <c r="AW544" s="1">
        <v>768.0</v>
      </c>
      <c r="AY544" s="1">
        <v>417024.0</v>
      </c>
    </row>
    <row r="545" ht="15.75" customHeight="1">
      <c r="A545" s="2" t="s">
        <v>1055</v>
      </c>
      <c r="B545" s="1" t="str">
        <f>IFERROR(__xludf.DUMMYFUNCTION("""COMPUTED_VALUE"""),"KK686")</f>
        <v>KK686</v>
      </c>
      <c r="C545" s="1">
        <f>IFERROR(__xludf.DUMMYFUNCTION("""COMPUTED_VALUE"""),102.0)</f>
        <v>102</v>
      </c>
      <c r="D545" s="1" t="s">
        <v>38</v>
      </c>
      <c r="E545" s="1" t="s">
        <v>38</v>
      </c>
      <c r="F545" s="1" t="s">
        <v>40</v>
      </c>
      <c r="G545" s="1" t="s">
        <v>30</v>
      </c>
      <c r="H545" s="1" t="s">
        <v>40</v>
      </c>
      <c r="M545" s="1">
        <v>13.0</v>
      </c>
      <c r="N545" s="1">
        <v>13.0</v>
      </c>
      <c r="O545" s="1">
        <v>6.0</v>
      </c>
      <c r="P545" s="1">
        <v>8.0</v>
      </c>
      <c r="Q545" s="1">
        <v>6.0</v>
      </c>
      <c r="S545" s="1" t="str">
        <f>IFERROR(__xludf.DUMMYFUNCTION("UNIQUE(D545:H545, TRUE)"),"K")</f>
        <v>K</v>
      </c>
      <c r="T545" s="1" t="str">
        <f>IFERROR(__xludf.DUMMYFUNCTION("""COMPUTED_VALUE"""),"6")</f>
        <v>6</v>
      </c>
      <c r="U545" s="1" t="str">
        <f>IFERROR(__xludf.DUMMYFUNCTION("""COMPUTED_VALUE"""),"8")</f>
        <v>8</v>
      </c>
      <c r="Y545" s="1">
        <f t="shared" si="2"/>
        <v>2</v>
      </c>
      <c r="Z545" s="1">
        <f t="shared" ref="Z545:AC545" si="545">IF($Y545&lt;&gt;"",COUNTIF($D545:$H545, "=" &amp; T545),"")</f>
        <v>2</v>
      </c>
      <c r="AA545" s="1">
        <f t="shared" si="545"/>
        <v>1</v>
      </c>
      <c r="AB545" s="1">
        <f t="shared" si="545"/>
        <v>0</v>
      </c>
      <c r="AC545" s="1">
        <f t="shared" si="545"/>
        <v>0</v>
      </c>
      <c r="AE545" s="1">
        <f>IFERROR(__xludf.DUMMYFUNCTION("IFERROR(TRANSPOSE(SORT(TRANSPOSE(FILTER(Y545:AC545, Y545:AC545&lt;&gt;0)),1, FALSE)))"),2.0)</f>
        <v>2</v>
      </c>
      <c r="AF545" s="1">
        <f>IFERROR(__xludf.DUMMYFUNCTION("""COMPUTED_VALUE"""),2.0)</f>
        <v>2</v>
      </c>
      <c r="AG545" s="1">
        <f>IFERROR(__xludf.DUMMYFUNCTION("""COMPUTED_VALUE"""),1.0)</f>
        <v>1</v>
      </c>
      <c r="AK545" s="1">
        <v>544.0</v>
      </c>
      <c r="AL545" s="1">
        <v>2.0</v>
      </c>
      <c r="AM545" s="1">
        <v>2.0</v>
      </c>
      <c r="AN545" s="1">
        <v>1.0</v>
      </c>
      <c r="AO545" s="1"/>
      <c r="AP545" s="1"/>
      <c r="AQ545" s="1">
        <v>8.0</v>
      </c>
      <c r="AR545" s="1">
        <v>14.0</v>
      </c>
      <c r="AS545" s="1">
        <v>4.0</v>
      </c>
      <c r="AT545" s="1">
        <v>4.0</v>
      </c>
      <c r="AU545" s="1">
        <v>8.0</v>
      </c>
      <c r="AV545" s="1" t="s">
        <v>814</v>
      </c>
      <c r="AW545" s="1">
        <v>361.0</v>
      </c>
      <c r="AY545" s="1">
        <v>196384.0</v>
      </c>
    </row>
    <row r="546" ht="15.75" customHeight="1">
      <c r="A546" s="2" t="s">
        <v>1057</v>
      </c>
      <c r="B546" s="1">
        <f>IFERROR(__xludf.DUMMYFUNCTION("""COMPUTED_VALUE"""),76755.0)</f>
        <v>76755</v>
      </c>
      <c r="C546" s="1">
        <f>IFERROR(__xludf.DUMMYFUNCTION("""COMPUTED_VALUE"""),257.0)</f>
        <v>257</v>
      </c>
      <c r="D546" s="1" t="s">
        <v>28</v>
      </c>
      <c r="E546" s="1" t="s">
        <v>40</v>
      </c>
      <c r="F546" s="1" t="s">
        <v>28</v>
      </c>
      <c r="G546" s="1" t="s">
        <v>29</v>
      </c>
      <c r="H546" s="1" t="s">
        <v>29</v>
      </c>
      <c r="M546" s="1">
        <v>7.0</v>
      </c>
      <c r="N546" s="1">
        <v>6.0</v>
      </c>
      <c r="O546" s="1">
        <v>7.0</v>
      </c>
      <c r="P546" s="1">
        <v>5.0</v>
      </c>
      <c r="Q546" s="1">
        <v>5.0</v>
      </c>
      <c r="S546" s="1" t="str">
        <f>IFERROR(__xludf.DUMMYFUNCTION("UNIQUE(D546:H546, TRUE)"),"7")</f>
        <v>7</v>
      </c>
      <c r="T546" s="1" t="str">
        <f>IFERROR(__xludf.DUMMYFUNCTION("""COMPUTED_VALUE"""),"6")</f>
        <v>6</v>
      </c>
      <c r="U546" s="1" t="str">
        <f>IFERROR(__xludf.DUMMYFUNCTION("""COMPUTED_VALUE"""),"5")</f>
        <v>5</v>
      </c>
      <c r="Y546" s="1">
        <f t="shared" si="2"/>
        <v>2</v>
      </c>
      <c r="Z546" s="1">
        <f t="shared" ref="Z546:AC546" si="546">IF($Y546&lt;&gt;"",COUNTIF($D546:$H546, "=" &amp; T546),"")</f>
        <v>1</v>
      </c>
      <c r="AA546" s="1">
        <f t="shared" si="546"/>
        <v>2</v>
      </c>
      <c r="AB546" s="1">
        <f t="shared" si="546"/>
        <v>0</v>
      </c>
      <c r="AC546" s="1">
        <f t="shared" si="546"/>
        <v>0</v>
      </c>
      <c r="AE546" s="1">
        <f>IFERROR(__xludf.DUMMYFUNCTION("IFERROR(TRANSPOSE(SORT(TRANSPOSE(FILTER(Y546:AC546, Y546:AC546&lt;&gt;0)),1, FALSE)))"),2.0)</f>
        <v>2</v>
      </c>
      <c r="AF546" s="1">
        <f>IFERROR(__xludf.DUMMYFUNCTION("""COMPUTED_VALUE"""),2.0)</f>
        <v>2</v>
      </c>
      <c r="AG546" s="1">
        <f>IFERROR(__xludf.DUMMYFUNCTION("""COMPUTED_VALUE"""),1.0)</f>
        <v>1</v>
      </c>
      <c r="AK546" s="1">
        <v>545.0</v>
      </c>
      <c r="AL546" s="1">
        <v>2.0</v>
      </c>
      <c r="AM546" s="1">
        <v>2.0</v>
      </c>
      <c r="AN546" s="1">
        <v>1.0</v>
      </c>
      <c r="AO546" s="1"/>
      <c r="AP546" s="1"/>
      <c r="AQ546" s="1">
        <v>9.0</v>
      </c>
      <c r="AR546" s="1">
        <v>3.0</v>
      </c>
      <c r="AS546" s="1">
        <v>5.0</v>
      </c>
      <c r="AT546" s="1">
        <v>3.0</v>
      </c>
      <c r="AU546" s="1">
        <v>9.0</v>
      </c>
      <c r="AV546" s="1">
        <v>93539.0</v>
      </c>
      <c r="AW546" s="1">
        <v>254.0</v>
      </c>
      <c r="AY546" s="1">
        <v>138430.0</v>
      </c>
    </row>
    <row r="547" ht="15.75" customHeight="1">
      <c r="A547" s="2" t="s">
        <v>1059</v>
      </c>
      <c r="B547" s="1" t="str">
        <f>IFERROR(__xludf.DUMMYFUNCTION("""COMPUTED_VALUE"""),"Q4429")</f>
        <v>Q4429</v>
      </c>
      <c r="C547" s="1">
        <f>IFERROR(__xludf.DUMMYFUNCTION("""COMPUTED_VALUE"""),185.0)</f>
        <v>185</v>
      </c>
      <c r="D547" s="1" t="s">
        <v>20</v>
      </c>
      <c r="E547" s="1" t="s">
        <v>21</v>
      </c>
      <c r="F547" s="1" t="s">
        <v>21</v>
      </c>
      <c r="G547" s="1" t="s">
        <v>24</v>
      </c>
      <c r="H547" s="1" t="s">
        <v>23</v>
      </c>
      <c r="M547" s="1">
        <v>12.0</v>
      </c>
      <c r="N547" s="1">
        <v>4.0</v>
      </c>
      <c r="O547" s="1">
        <v>4.0</v>
      </c>
      <c r="P547" s="1">
        <v>2.0</v>
      </c>
      <c r="Q547" s="1">
        <v>9.0</v>
      </c>
      <c r="S547" s="1" t="str">
        <f>IFERROR(__xludf.DUMMYFUNCTION("UNIQUE(D547:H547, TRUE)"),"Q")</f>
        <v>Q</v>
      </c>
      <c r="T547" s="1" t="str">
        <f>IFERROR(__xludf.DUMMYFUNCTION("""COMPUTED_VALUE"""),"4")</f>
        <v>4</v>
      </c>
      <c r="U547" s="1" t="str">
        <f>IFERROR(__xludf.DUMMYFUNCTION("""COMPUTED_VALUE"""),"2")</f>
        <v>2</v>
      </c>
      <c r="V547" s="1" t="str">
        <f>IFERROR(__xludf.DUMMYFUNCTION("""COMPUTED_VALUE"""),"9")</f>
        <v>9</v>
      </c>
      <c r="Y547" s="1">
        <f t="shared" si="2"/>
        <v>1</v>
      </c>
      <c r="Z547" s="1">
        <f t="shared" ref="Z547:AC547" si="547">IF($Y547&lt;&gt;"",COUNTIF($D547:$H547, "=" &amp; T547),"")</f>
        <v>2</v>
      </c>
      <c r="AA547" s="1">
        <f t="shared" si="547"/>
        <v>1</v>
      </c>
      <c r="AB547" s="1">
        <f t="shared" si="547"/>
        <v>1</v>
      </c>
      <c r="AC547" s="1">
        <f t="shared" si="547"/>
        <v>0</v>
      </c>
      <c r="AE547" s="1">
        <f>IFERROR(__xludf.DUMMYFUNCTION("IFERROR(TRANSPOSE(SORT(TRANSPOSE(FILTER(Y547:AC547, Y547:AC547&lt;&gt;0)),1, FALSE)))"),2.0)</f>
        <v>2</v>
      </c>
      <c r="AF547" s="1">
        <f>IFERROR(__xludf.DUMMYFUNCTION("""COMPUTED_VALUE"""),1.0)</f>
        <v>1</v>
      </c>
      <c r="AG547" s="1">
        <f>IFERROR(__xludf.DUMMYFUNCTION("""COMPUTED_VALUE"""),1.0)</f>
        <v>1</v>
      </c>
      <c r="AH547" s="1">
        <f>IFERROR(__xludf.DUMMYFUNCTION("""COMPUTED_VALUE"""),1.0)</f>
        <v>1</v>
      </c>
      <c r="AK547" s="1">
        <v>546.0</v>
      </c>
      <c r="AL547" s="1">
        <v>2.0</v>
      </c>
      <c r="AM547" s="1">
        <v>2.0</v>
      </c>
      <c r="AN547" s="1">
        <v>1.0</v>
      </c>
      <c r="AO547" s="1"/>
      <c r="AP547" s="1"/>
      <c r="AQ547" s="1">
        <v>9.0</v>
      </c>
      <c r="AR547" s="1">
        <v>4.0</v>
      </c>
      <c r="AS547" s="1">
        <v>9.0</v>
      </c>
      <c r="AT547" s="1">
        <v>5.0</v>
      </c>
      <c r="AU547" s="1">
        <v>4.0</v>
      </c>
      <c r="AV547" s="1">
        <v>94954.0</v>
      </c>
      <c r="AW547" s="1">
        <v>382.0</v>
      </c>
      <c r="AY547" s="1">
        <v>208572.0</v>
      </c>
    </row>
    <row r="548" ht="15.75" customHeight="1">
      <c r="A548" s="2" t="s">
        <v>1061</v>
      </c>
      <c r="B548" s="1" t="str">
        <f>IFERROR(__xludf.DUMMYFUNCTION("""COMPUTED_VALUE"""),"922K2")</f>
        <v>922K2</v>
      </c>
      <c r="C548" s="1">
        <f>IFERROR(__xludf.DUMMYFUNCTION("""COMPUTED_VALUE"""),712.0)</f>
        <v>712</v>
      </c>
      <c r="D548" s="1" t="s">
        <v>23</v>
      </c>
      <c r="E548" s="1" t="s">
        <v>24</v>
      </c>
      <c r="F548" s="1" t="s">
        <v>24</v>
      </c>
      <c r="G548" s="1" t="s">
        <v>38</v>
      </c>
      <c r="H548" s="1" t="s">
        <v>24</v>
      </c>
      <c r="M548" s="1">
        <v>9.0</v>
      </c>
      <c r="N548" s="1">
        <v>2.0</v>
      </c>
      <c r="O548" s="1">
        <v>2.0</v>
      </c>
      <c r="P548" s="1">
        <v>13.0</v>
      </c>
      <c r="Q548" s="1">
        <v>2.0</v>
      </c>
      <c r="S548" s="1" t="str">
        <f>IFERROR(__xludf.DUMMYFUNCTION("UNIQUE(D548:H548, TRUE)"),"9")</f>
        <v>9</v>
      </c>
      <c r="T548" s="1" t="str">
        <f>IFERROR(__xludf.DUMMYFUNCTION("""COMPUTED_VALUE"""),"2")</f>
        <v>2</v>
      </c>
      <c r="U548" s="1" t="str">
        <f>IFERROR(__xludf.DUMMYFUNCTION("""COMPUTED_VALUE"""),"K")</f>
        <v>K</v>
      </c>
      <c r="Y548" s="1">
        <f t="shared" si="2"/>
        <v>1</v>
      </c>
      <c r="Z548" s="1">
        <f t="shared" ref="Z548:AC548" si="548">IF($Y548&lt;&gt;"",COUNTIF($D548:$H548, "=" &amp; T548),"")</f>
        <v>3</v>
      </c>
      <c r="AA548" s="1">
        <f t="shared" si="548"/>
        <v>1</v>
      </c>
      <c r="AB548" s="1">
        <f t="shared" si="548"/>
        <v>0</v>
      </c>
      <c r="AC548" s="1">
        <f t="shared" si="548"/>
        <v>0</v>
      </c>
      <c r="AE548" s="1">
        <f>IFERROR(__xludf.DUMMYFUNCTION("IFERROR(TRANSPOSE(SORT(TRANSPOSE(FILTER(Y548:AC548, Y548:AC548&lt;&gt;0)),1, FALSE)))"),3.0)</f>
        <v>3</v>
      </c>
      <c r="AF548" s="1">
        <f>IFERROR(__xludf.DUMMYFUNCTION("""COMPUTED_VALUE"""),1.0)</f>
        <v>1</v>
      </c>
      <c r="AG548" s="1">
        <f>IFERROR(__xludf.DUMMYFUNCTION("""COMPUTED_VALUE"""),1.0)</f>
        <v>1</v>
      </c>
      <c r="AK548" s="1">
        <v>547.0</v>
      </c>
      <c r="AL548" s="1">
        <v>2.0</v>
      </c>
      <c r="AM548" s="1">
        <v>2.0</v>
      </c>
      <c r="AN548" s="1">
        <v>1.0</v>
      </c>
      <c r="AO548" s="1"/>
      <c r="AP548" s="1"/>
      <c r="AQ548" s="1">
        <v>9.0</v>
      </c>
      <c r="AR548" s="1">
        <v>6.0</v>
      </c>
      <c r="AS548" s="1">
        <v>6.0</v>
      </c>
      <c r="AT548" s="1">
        <v>9.0</v>
      </c>
      <c r="AU548" s="1">
        <v>13.0</v>
      </c>
      <c r="AV548" s="1" t="s">
        <v>818</v>
      </c>
      <c r="AW548" s="1">
        <v>289.0</v>
      </c>
      <c r="AY548" s="1">
        <v>158083.0</v>
      </c>
    </row>
    <row r="549" ht="15.75" customHeight="1">
      <c r="A549" s="2" t="s">
        <v>1063</v>
      </c>
      <c r="B549" s="1" t="str">
        <f>IFERROR(__xludf.DUMMYFUNCTION("""COMPUTED_VALUE"""),"AA4AA")</f>
        <v>AA4AA</v>
      </c>
      <c r="C549" s="1">
        <f>IFERROR(__xludf.DUMMYFUNCTION("""COMPUTED_VALUE"""),842.0)</f>
        <v>842</v>
      </c>
      <c r="D549" s="1" t="s">
        <v>39</v>
      </c>
      <c r="E549" s="1" t="s">
        <v>39</v>
      </c>
      <c r="F549" s="1" t="s">
        <v>21</v>
      </c>
      <c r="G549" s="1" t="s">
        <v>39</v>
      </c>
      <c r="H549" s="1" t="s">
        <v>39</v>
      </c>
      <c r="M549" s="1">
        <v>14.0</v>
      </c>
      <c r="N549" s="1">
        <v>14.0</v>
      </c>
      <c r="O549" s="1">
        <v>4.0</v>
      </c>
      <c r="P549" s="1">
        <v>14.0</v>
      </c>
      <c r="Q549" s="1">
        <v>14.0</v>
      </c>
      <c r="S549" s="1" t="str">
        <f>IFERROR(__xludf.DUMMYFUNCTION("UNIQUE(D549:H549, TRUE)"),"A")</f>
        <v>A</v>
      </c>
      <c r="T549" s="1" t="str">
        <f>IFERROR(__xludf.DUMMYFUNCTION("""COMPUTED_VALUE"""),"4")</f>
        <v>4</v>
      </c>
      <c r="Y549" s="1">
        <f t="shared" si="2"/>
        <v>4</v>
      </c>
      <c r="Z549" s="1">
        <f t="shared" ref="Z549:AC549" si="549">IF($Y549&lt;&gt;"",COUNTIF($D549:$H549, "=" &amp; T549),"")</f>
        <v>1</v>
      </c>
      <c r="AA549" s="1">
        <f t="shared" si="549"/>
        <v>0</v>
      </c>
      <c r="AB549" s="1">
        <f t="shared" si="549"/>
        <v>0</v>
      </c>
      <c r="AC549" s="1">
        <f t="shared" si="549"/>
        <v>0</v>
      </c>
      <c r="AE549" s="1">
        <f>IFERROR(__xludf.DUMMYFUNCTION("IFERROR(TRANSPOSE(SORT(TRANSPOSE(FILTER(Y549:AC549, Y549:AC549&lt;&gt;0)),1, FALSE)))"),4.0)</f>
        <v>4</v>
      </c>
      <c r="AF549" s="1">
        <f>IFERROR(__xludf.DUMMYFUNCTION("""COMPUTED_VALUE"""),1.0)</f>
        <v>1</v>
      </c>
      <c r="AK549" s="1">
        <v>548.0</v>
      </c>
      <c r="AL549" s="1">
        <v>2.0</v>
      </c>
      <c r="AM549" s="1">
        <v>2.0</v>
      </c>
      <c r="AN549" s="1">
        <v>1.0</v>
      </c>
      <c r="AO549" s="1"/>
      <c r="AP549" s="1"/>
      <c r="AQ549" s="1">
        <v>9.0</v>
      </c>
      <c r="AR549" s="1">
        <v>7.0</v>
      </c>
      <c r="AS549" s="1">
        <v>9.0</v>
      </c>
      <c r="AT549" s="1">
        <v>7.0</v>
      </c>
      <c r="AU549" s="1">
        <v>3.0</v>
      </c>
      <c r="AV549" s="1">
        <v>97973.0</v>
      </c>
      <c r="AW549" s="1">
        <v>14.0</v>
      </c>
      <c r="AY549" s="1">
        <v>7672.0</v>
      </c>
    </row>
    <row r="550" ht="15.75" customHeight="1">
      <c r="A550" s="2" t="s">
        <v>1064</v>
      </c>
      <c r="B550" s="1" t="str">
        <f>IFERROR(__xludf.DUMMYFUNCTION("""COMPUTED_VALUE"""),"A2AJA")</f>
        <v>A2AJA</v>
      </c>
      <c r="C550" s="1">
        <f>IFERROR(__xludf.DUMMYFUNCTION("""COMPUTED_VALUE"""),326.0)</f>
        <v>326</v>
      </c>
      <c r="D550" s="1" t="s">
        <v>39</v>
      </c>
      <c r="E550" s="1" t="s">
        <v>24</v>
      </c>
      <c r="F550" s="1" t="s">
        <v>39</v>
      </c>
      <c r="G550" s="1" t="s">
        <v>22</v>
      </c>
      <c r="H550" s="1" t="s">
        <v>39</v>
      </c>
      <c r="M550" s="1">
        <v>14.0</v>
      </c>
      <c r="N550" s="1">
        <v>2.0</v>
      </c>
      <c r="O550" s="1">
        <v>14.0</v>
      </c>
      <c r="P550" s="1">
        <v>11.0</v>
      </c>
      <c r="Q550" s="1">
        <v>14.0</v>
      </c>
      <c r="S550" s="1" t="str">
        <f>IFERROR(__xludf.DUMMYFUNCTION("UNIQUE(D550:H550, TRUE)"),"A")</f>
        <v>A</v>
      </c>
      <c r="T550" s="1" t="str">
        <f>IFERROR(__xludf.DUMMYFUNCTION("""COMPUTED_VALUE"""),"2")</f>
        <v>2</v>
      </c>
      <c r="U550" s="1" t="str">
        <f>IFERROR(__xludf.DUMMYFUNCTION("""COMPUTED_VALUE"""),"J")</f>
        <v>J</v>
      </c>
      <c r="Y550" s="1">
        <f t="shared" si="2"/>
        <v>3</v>
      </c>
      <c r="Z550" s="1">
        <f t="shared" ref="Z550:AC550" si="550">IF($Y550&lt;&gt;"",COUNTIF($D550:$H550, "=" &amp; T550),"")</f>
        <v>1</v>
      </c>
      <c r="AA550" s="1">
        <f t="shared" si="550"/>
        <v>1</v>
      </c>
      <c r="AB550" s="1">
        <f t="shared" si="550"/>
        <v>0</v>
      </c>
      <c r="AC550" s="1">
        <f t="shared" si="550"/>
        <v>0</v>
      </c>
      <c r="AE550" s="1">
        <f>IFERROR(__xludf.DUMMYFUNCTION("IFERROR(TRANSPOSE(SORT(TRANSPOSE(FILTER(Y550:AC550, Y550:AC550&lt;&gt;0)),1, FALSE)))"),3.0)</f>
        <v>3</v>
      </c>
      <c r="AF550" s="1">
        <f>IFERROR(__xludf.DUMMYFUNCTION("""COMPUTED_VALUE"""),1.0)</f>
        <v>1</v>
      </c>
      <c r="AG550" s="1">
        <f>IFERROR(__xludf.DUMMYFUNCTION("""COMPUTED_VALUE"""),1.0)</f>
        <v>1</v>
      </c>
      <c r="AK550" s="1">
        <v>549.0</v>
      </c>
      <c r="AL550" s="1">
        <v>2.0</v>
      </c>
      <c r="AM550" s="1">
        <v>2.0</v>
      </c>
      <c r="AN550" s="1">
        <v>1.0</v>
      </c>
      <c r="AO550" s="1"/>
      <c r="AP550" s="1"/>
      <c r="AQ550" s="1">
        <v>9.0</v>
      </c>
      <c r="AR550" s="1">
        <v>7.0</v>
      </c>
      <c r="AS550" s="1">
        <v>11.0</v>
      </c>
      <c r="AT550" s="1">
        <v>9.0</v>
      </c>
      <c r="AU550" s="1">
        <v>11.0</v>
      </c>
      <c r="AV550" s="1" t="s">
        <v>1717</v>
      </c>
      <c r="AW550" s="1">
        <v>979.0</v>
      </c>
      <c r="AY550" s="1">
        <v>537471.0</v>
      </c>
    </row>
    <row r="551" ht="15.75" customHeight="1">
      <c r="A551" s="2" t="s">
        <v>1065</v>
      </c>
      <c r="B551" s="1" t="str">
        <f>IFERROR(__xludf.DUMMYFUNCTION("""COMPUTED_VALUE"""),"78A3T")</f>
        <v>78A3T</v>
      </c>
      <c r="C551" s="1">
        <f>IFERROR(__xludf.DUMMYFUNCTION("""COMPUTED_VALUE"""),40.0)</f>
        <v>40</v>
      </c>
      <c r="D551" s="1" t="s">
        <v>28</v>
      </c>
      <c r="E551" s="1" t="s">
        <v>30</v>
      </c>
      <c r="F551" s="1" t="s">
        <v>39</v>
      </c>
      <c r="G551" s="1" t="s">
        <v>31</v>
      </c>
      <c r="H551" s="1" t="s">
        <v>45</v>
      </c>
      <c r="M551" s="1">
        <v>7.0</v>
      </c>
      <c r="N551" s="1">
        <v>8.0</v>
      </c>
      <c r="O551" s="1">
        <v>14.0</v>
      </c>
      <c r="P551" s="1">
        <v>3.0</v>
      </c>
      <c r="Q551" s="1">
        <v>10.0</v>
      </c>
      <c r="S551" s="1" t="str">
        <f>IFERROR(__xludf.DUMMYFUNCTION("UNIQUE(D551:H551, TRUE)"),"7")</f>
        <v>7</v>
      </c>
      <c r="T551" s="1" t="str">
        <f>IFERROR(__xludf.DUMMYFUNCTION("""COMPUTED_VALUE"""),"8")</f>
        <v>8</v>
      </c>
      <c r="U551" s="1" t="str">
        <f>IFERROR(__xludf.DUMMYFUNCTION("""COMPUTED_VALUE"""),"A")</f>
        <v>A</v>
      </c>
      <c r="V551" s="1" t="str">
        <f>IFERROR(__xludf.DUMMYFUNCTION("""COMPUTED_VALUE"""),"3")</f>
        <v>3</v>
      </c>
      <c r="W551" s="1" t="str">
        <f>IFERROR(__xludf.DUMMYFUNCTION("""COMPUTED_VALUE"""),"T")</f>
        <v>T</v>
      </c>
      <c r="Y551" s="1">
        <f t="shared" si="2"/>
        <v>1</v>
      </c>
      <c r="Z551" s="1">
        <f t="shared" ref="Z551:AC551" si="551">IF($Y551&lt;&gt;"",COUNTIF($D551:$H551, "=" &amp; T551),"")</f>
        <v>1</v>
      </c>
      <c r="AA551" s="1">
        <f t="shared" si="551"/>
        <v>1</v>
      </c>
      <c r="AB551" s="1">
        <f t="shared" si="551"/>
        <v>1</v>
      </c>
      <c r="AC551" s="1">
        <f t="shared" si="551"/>
        <v>1</v>
      </c>
      <c r="AE551" s="1">
        <f>IFERROR(__xludf.DUMMYFUNCTION("IFERROR(TRANSPOSE(SORT(TRANSPOSE(FILTER(Y551:AC551, Y551:AC551&lt;&gt;0)),1, FALSE)))"),1.0)</f>
        <v>1</v>
      </c>
      <c r="AF551" s="1">
        <f>IFERROR(__xludf.DUMMYFUNCTION("""COMPUTED_VALUE"""),1.0)</f>
        <v>1</v>
      </c>
      <c r="AG551" s="1">
        <f>IFERROR(__xludf.DUMMYFUNCTION("""COMPUTED_VALUE"""),1.0)</f>
        <v>1</v>
      </c>
      <c r="AH551" s="1">
        <f>IFERROR(__xludf.DUMMYFUNCTION("""COMPUTED_VALUE"""),1.0)</f>
        <v>1</v>
      </c>
      <c r="AI551" s="1">
        <f>IFERROR(__xludf.DUMMYFUNCTION("""COMPUTED_VALUE"""),1.0)</f>
        <v>1</v>
      </c>
      <c r="AK551" s="1">
        <v>550.0</v>
      </c>
      <c r="AL551" s="1">
        <v>2.0</v>
      </c>
      <c r="AM551" s="1">
        <v>2.0</v>
      </c>
      <c r="AN551" s="1">
        <v>1.0</v>
      </c>
      <c r="AO551" s="1"/>
      <c r="AP551" s="1"/>
      <c r="AQ551" s="1">
        <v>9.0</v>
      </c>
      <c r="AR551" s="1">
        <v>9.0</v>
      </c>
      <c r="AS551" s="1">
        <v>3.0</v>
      </c>
      <c r="AT551" s="1">
        <v>3.0</v>
      </c>
      <c r="AU551" s="1">
        <v>10.0</v>
      </c>
      <c r="AV551" s="1" t="s">
        <v>821</v>
      </c>
      <c r="AW551" s="1">
        <v>300.0</v>
      </c>
      <c r="AY551" s="1">
        <v>165000.0</v>
      </c>
    </row>
    <row r="552" ht="15.75" customHeight="1">
      <c r="A552" s="2" t="s">
        <v>1066</v>
      </c>
      <c r="B552" s="1" t="str">
        <f>IFERROR(__xludf.DUMMYFUNCTION("""COMPUTED_VALUE"""),"T2Q2T")</f>
        <v>T2Q2T</v>
      </c>
      <c r="C552" s="1">
        <f>IFERROR(__xludf.DUMMYFUNCTION("""COMPUTED_VALUE"""),483.0)</f>
        <v>483</v>
      </c>
      <c r="D552" s="1" t="s">
        <v>45</v>
      </c>
      <c r="E552" s="1" t="s">
        <v>24</v>
      </c>
      <c r="F552" s="1" t="s">
        <v>20</v>
      </c>
      <c r="G552" s="1" t="s">
        <v>24</v>
      </c>
      <c r="H552" s="1" t="s">
        <v>45</v>
      </c>
      <c r="M552" s="1">
        <v>10.0</v>
      </c>
      <c r="N552" s="1">
        <v>2.0</v>
      </c>
      <c r="O552" s="1">
        <v>12.0</v>
      </c>
      <c r="P552" s="1">
        <v>2.0</v>
      </c>
      <c r="Q552" s="1">
        <v>10.0</v>
      </c>
      <c r="S552" s="1" t="str">
        <f>IFERROR(__xludf.DUMMYFUNCTION("UNIQUE(D552:H552, TRUE)"),"T")</f>
        <v>T</v>
      </c>
      <c r="T552" s="1" t="str">
        <f>IFERROR(__xludf.DUMMYFUNCTION("""COMPUTED_VALUE"""),"2")</f>
        <v>2</v>
      </c>
      <c r="U552" s="1" t="str">
        <f>IFERROR(__xludf.DUMMYFUNCTION("""COMPUTED_VALUE"""),"Q")</f>
        <v>Q</v>
      </c>
      <c r="Y552" s="1">
        <f t="shared" si="2"/>
        <v>2</v>
      </c>
      <c r="Z552" s="1">
        <f t="shared" ref="Z552:AC552" si="552">IF($Y552&lt;&gt;"",COUNTIF($D552:$H552, "=" &amp; T552),"")</f>
        <v>2</v>
      </c>
      <c r="AA552" s="1">
        <f t="shared" si="552"/>
        <v>1</v>
      </c>
      <c r="AB552" s="1">
        <f t="shared" si="552"/>
        <v>0</v>
      </c>
      <c r="AC552" s="1">
        <f t="shared" si="552"/>
        <v>0</v>
      </c>
      <c r="AE552" s="1">
        <f>IFERROR(__xludf.DUMMYFUNCTION("IFERROR(TRANSPOSE(SORT(TRANSPOSE(FILTER(Y552:AC552, Y552:AC552&lt;&gt;0)),1, FALSE)))"),2.0)</f>
        <v>2</v>
      </c>
      <c r="AF552" s="1">
        <f>IFERROR(__xludf.DUMMYFUNCTION("""COMPUTED_VALUE"""),2.0)</f>
        <v>2</v>
      </c>
      <c r="AG552" s="1">
        <f>IFERROR(__xludf.DUMMYFUNCTION("""COMPUTED_VALUE"""),1.0)</f>
        <v>1</v>
      </c>
      <c r="AK552" s="1">
        <v>551.0</v>
      </c>
      <c r="AL552" s="1">
        <v>2.0</v>
      </c>
      <c r="AM552" s="1">
        <v>2.0</v>
      </c>
      <c r="AN552" s="1">
        <v>1.0</v>
      </c>
      <c r="AO552" s="1"/>
      <c r="AP552" s="1"/>
      <c r="AQ552" s="1">
        <v>9.0</v>
      </c>
      <c r="AR552" s="1">
        <v>9.0</v>
      </c>
      <c r="AS552" s="1">
        <v>3.0</v>
      </c>
      <c r="AT552" s="1">
        <v>13.0</v>
      </c>
      <c r="AU552" s="1">
        <v>13.0</v>
      </c>
      <c r="AV552" s="1" t="s">
        <v>823</v>
      </c>
      <c r="AW552" s="1">
        <v>530.0</v>
      </c>
      <c r="AY552" s="1">
        <v>292030.0</v>
      </c>
    </row>
    <row r="553" ht="15.75" customHeight="1">
      <c r="A553" s="2" t="s">
        <v>1068</v>
      </c>
      <c r="B553" s="1" t="str">
        <f>IFERROR(__xludf.DUMMYFUNCTION("""COMPUTED_VALUE"""),"47A7A")</f>
        <v>47A7A</v>
      </c>
      <c r="C553" s="1">
        <f>IFERROR(__xludf.DUMMYFUNCTION("""COMPUTED_VALUE"""),249.0)</f>
        <v>249</v>
      </c>
      <c r="D553" s="1" t="s">
        <v>21</v>
      </c>
      <c r="E553" s="1" t="s">
        <v>28</v>
      </c>
      <c r="F553" s="1" t="s">
        <v>39</v>
      </c>
      <c r="G553" s="1" t="s">
        <v>28</v>
      </c>
      <c r="H553" s="1" t="s">
        <v>39</v>
      </c>
      <c r="M553" s="1">
        <v>4.0</v>
      </c>
      <c r="N553" s="1">
        <v>7.0</v>
      </c>
      <c r="O553" s="1">
        <v>14.0</v>
      </c>
      <c r="P553" s="1">
        <v>7.0</v>
      </c>
      <c r="Q553" s="1">
        <v>14.0</v>
      </c>
      <c r="S553" s="1" t="str">
        <f>IFERROR(__xludf.DUMMYFUNCTION("UNIQUE(D553:H553, TRUE)"),"4")</f>
        <v>4</v>
      </c>
      <c r="T553" s="1" t="str">
        <f>IFERROR(__xludf.DUMMYFUNCTION("""COMPUTED_VALUE"""),"7")</f>
        <v>7</v>
      </c>
      <c r="U553" s="1" t="str">
        <f>IFERROR(__xludf.DUMMYFUNCTION("""COMPUTED_VALUE"""),"A")</f>
        <v>A</v>
      </c>
      <c r="Y553" s="1">
        <f t="shared" si="2"/>
        <v>1</v>
      </c>
      <c r="Z553" s="1">
        <f t="shared" ref="Z553:AC553" si="553">IF($Y553&lt;&gt;"",COUNTIF($D553:$H553, "=" &amp; T553),"")</f>
        <v>2</v>
      </c>
      <c r="AA553" s="1">
        <f t="shared" si="553"/>
        <v>2</v>
      </c>
      <c r="AB553" s="1">
        <f t="shared" si="553"/>
        <v>0</v>
      </c>
      <c r="AC553" s="1">
        <f t="shared" si="553"/>
        <v>0</v>
      </c>
      <c r="AE553" s="1">
        <f>IFERROR(__xludf.DUMMYFUNCTION("IFERROR(TRANSPOSE(SORT(TRANSPOSE(FILTER(Y553:AC553, Y553:AC553&lt;&gt;0)),1, FALSE)))"),2.0)</f>
        <v>2</v>
      </c>
      <c r="AF553" s="1">
        <f>IFERROR(__xludf.DUMMYFUNCTION("""COMPUTED_VALUE"""),2.0)</f>
        <v>2</v>
      </c>
      <c r="AG553" s="1">
        <f>IFERROR(__xludf.DUMMYFUNCTION("""COMPUTED_VALUE"""),1.0)</f>
        <v>1</v>
      </c>
      <c r="AK553" s="1">
        <v>552.0</v>
      </c>
      <c r="AL553" s="1">
        <v>2.0</v>
      </c>
      <c r="AM553" s="1">
        <v>2.0</v>
      </c>
      <c r="AN553" s="1">
        <v>1.0</v>
      </c>
      <c r="AO553" s="1"/>
      <c r="AP553" s="1"/>
      <c r="AQ553" s="1">
        <v>9.0</v>
      </c>
      <c r="AR553" s="1">
        <v>11.0</v>
      </c>
      <c r="AS553" s="1">
        <v>2.0</v>
      </c>
      <c r="AT553" s="1">
        <v>9.0</v>
      </c>
      <c r="AU553" s="1">
        <v>2.0</v>
      </c>
      <c r="AV553" s="1" t="s">
        <v>1442</v>
      </c>
      <c r="AW553" s="1">
        <v>508.0</v>
      </c>
      <c r="AY553" s="1">
        <v>280416.0</v>
      </c>
    </row>
    <row r="554" ht="15.75" customHeight="1">
      <c r="A554" s="2" t="s">
        <v>1070</v>
      </c>
      <c r="B554" s="1">
        <f>IFERROR(__xludf.DUMMYFUNCTION("""COMPUTED_VALUE"""),54558.0)</f>
        <v>54558</v>
      </c>
      <c r="C554" s="1">
        <f>IFERROR(__xludf.DUMMYFUNCTION("""COMPUTED_VALUE"""),703.0)</f>
        <v>703</v>
      </c>
      <c r="D554" s="1" t="s">
        <v>29</v>
      </c>
      <c r="E554" s="1" t="s">
        <v>21</v>
      </c>
      <c r="F554" s="1" t="s">
        <v>29</v>
      </c>
      <c r="G554" s="1" t="s">
        <v>29</v>
      </c>
      <c r="H554" s="1" t="s">
        <v>30</v>
      </c>
      <c r="M554" s="1">
        <v>5.0</v>
      </c>
      <c r="N554" s="1">
        <v>4.0</v>
      </c>
      <c r="O554" s="1">
        <v>5.0</v>
      </c>
      <c r="P554" s="1">
        <v>5.0</v>
      </c>
      <c r="Q554" s="1">
        <v>8.0</v>
      </c>
      <c r="S554" s="1" t="str">
        <f>IFERROR(__xludf.DUMMYFUNCTION("UNIQUE(D554:H554, TRUE)"),"5")</f>
        <v>5</v>
      </c>
      <c r="T554" s="1" t="str">
        <f>IFERROR(__xludf.DUMMYFUNCTION("""COMPUTED_VALUE"""),"4")</f>
        <v>4</v>
      </c>
      <c r="U554" s="1" t="str">
        <f>IFERROR(__xludf.DUMMYFUNCTION("""COMPUTED_VALUE"""),"8")</f>
        <v>8</v>
      </c>
      <c r="Y554" s="1">
        <f t="shared" si="2"/>
        <v>3</v>
      </c>
      <c r="Z554" s="1">
        <f t="shared" ref="Z554:AC554" si="554">IF($Y554&lt;&gt;"",COUNTIF($D554:$H554, "=" &amp; T554),"")</f>
        <v>1</v>
      </c>
      <c r="AA554" s="1">
        <f t="shared" si="554"/>
        <v>1</v>
      </c>
      <c r="AB554" s="1">
        <f t="shared" si="554"/>
        <v>0</v>
      </c>
      <c r="AC554" s="1">
        <f t="shared" si="554"/>
        <v>0</v>
      </c>
      <c r="AE554" s="1">
        <f>IFERROR(__xludf.DUMMYFUNCTION("IFERROR(TRANSPOSE(SORT(TRANSPOSE(FILTER(Y554:AC554, Y554:AC554&lt;&gt;0)),1, FALSE)))"),3.0)</f>
        <v>3</v>
      </c>
      <c r="AF554" s="1">
        <f>IFERROR(__xludf.DUMMYFUNCTION("""COMPUTED_VALUE"""),1.0)</f>
        <v>1</v>
      </c>
      <c r="AG554" s="1">
        <f>IFERROR(__xludf.DUMMYFUNCTION("""COMPUTED_VALUE"""),1.0)</f>
        <v>1</v>
      </c>
      <c r="AK554" s="1">
        <v>553.0</v>
      </c>
      <c r="AL554" s="1">
        <v>2.0</v>
      </c>
      <c r="AM554" s="1">
        <v>2.0</v>
      </c>
      <c r="AN554" s="1">
        <v>1.0</v>
      </c>
      <c r="AO554" s="1"/>
      <c r="AP554" s="1"/>
      <c r="AQ554" s="1">
        <v>9.0</v>
      </c>
      <c r="AR554" s="1">
        <v>11.0</v>
      </c>
      <c r="AS554" s="1">
        <v>9.0</v>
      </c>
      <c r="AT554" s="1">
        <v>7.0</v>
      </c>
      <c r="AU554" s="1">
        <v>7.0</v>
      </c>
      <c r="AV554" s="1" t="s">
        <v>1444</v>
      </c>
      <c r="AW554" s="1">
        <v>575.0</v>
      </c>
      <c r="AY554" s="1">
        <v>317975.0</v>
      </c>
    </row>
    <row r="555" ht="15.75" customHeight="1">
      <c r="A555" s="2" t="s">
        <v>1072</v>
      </c>
      <c r="B555" s="1" t="str">
        <f>IFERROR(__xludf.DUMMYFUNCTION("""COMPUTED_VALUE"""),"6972Q")</f>
        <v>6972Q</v>
      </c>
      <c r="C555" s="1">
        <f>IFERROR(__xludf.DUMMYFUNCTION("""COMPUTED_VALUE"""),522.0)</f>
        <v>522</v>
      </c>
      <c r="D555" s="1" t="s">
        <v>40</v>
      </c>
      <c r="E555" s="1" t="s">
        <v>23</v>
      </c>
      <c r="F555" s="1" t="s">
        <v>28</v>
      </c>
      <c r="G555" s="1" t="s">
        <v>24</v>
      </c>
      <c r="H555" s="1" t="s">
        <v>20</v>
      </c>
      <c r="M555" s="1">
        <v>6.0</v>
      </c>
      <c r="N555" s="1">
        <v>9.0</v>
      </c>
      <c r="O555" s="1">
        <v>7.0</v>
      </c>
      <c r="P555" s="1">
        <v>2.0</v>
      </c>
      <c r="Q555" s="1">
        <v>12.0</v>
      </c>
      <c r="S555" s="1" t="str">
        <f>IFERROR(__xludf.DUMMYFUNCTION("UNIQUE(D555:H555, TRUE)"),"6")</f>
        <v>6</v>
      </c>
      <c r="T555" s="1" t="str">
        <f>IFERROR(__xludf.DUMMYFUNCTION("""COMPUTED_VALUE"""),"9")</f>
        <v>9</v>
      </c>
      <c r="U555" s="1" t="str">
        <f>IFERROR(__xludf.DUMMYFUNCTION("""COMPUTED_VALUE"""),"7")</f>
        <v>7</v>
      </c>
      <c r="V555" s="1" t="str">
        <f>IFERROR(__xludf.DUMMYFUNCTION("""COMPUTED_VALUE"""),"2")</f>
        <v>2</v>
      </c>
      <c r="W555" s="1" t="str">
        <f>IFERROR(__xludf.DUMMYFUNCTION("""COMPUTED_VALUE"""),"Q")</f>
        <v>Q</v>
      </c>
      <c r="Y555" s="1">
        <f t="shared" si="2"/>
        <v>1</v>
      </c>
      <c r="Z555" s="1">
        <f t="shared" ref="Z555:AC555" si="555">IF($Y555&lt;&gt;"",COUNTIF($D555:$H555, "=" &amp; T555),"")</f>
        <v>1</v>
      </c>
      <c r="AA555" s="1">
        <f t="shared" si="555"/>
        <v>1</v>
      </c>
      <c r="AB555" s="1">
        <f t="shared" si="555"/>
        <v>1</v>
      </c>
      <c r="AC555" s="1">
        <f t="shared" si="555"/>
        <v>1</v>
      </c>
      <c r="AE555" s="1">
        <f>IFERROR(__xludf.DUMMYFUNCTION("IFERROR(TRANSPOSE(SORT(TRANSPOSE(FILTER(Y555:AC555, Y555:AC555&lt;&gt;0)),1, FALSE)))"),1.0)</f>
        <v>1</v>
      </c>
      <c r="AF555" s="1">
        <f>IFERROR(__xludf.DUMMYFUNCTION("""COMPUTED_VALUE"""),1.0)</f>
        <v>1</v>
      </c>
      <c r="AG555" s="1">
        <f>IFERROR(__xludf.DUMMYFUNCTION("""COMPUTED_VALUE"""),1.0)</f>
        <v>1</v>
      </c>
      <c r="AH555" s="1">
        <f>IFERROR(__xludf.DUMMYFUNCTION("""COMPUTED_VALUE"""),1.0)</f>
        <v>1</v>
      </c>
      <c r="AI555" s="1">
        <f>IFERROR(__xludf.DUMMYFUNCTION("""COMPUTED_VALUE"""),1.0)</f>
        <v>1</v>
      </c>
      <c r="AK555" s="1">
        <v>554.0</v>
      </c>
      <c r="AL555" s="1">
        <v>2.0</v>
      </c>
      <c r="AM555" s="1">
        <v>2.0</v>
      </c>
      <c r="AN555" s="1">
        <v>1.0</v>
      </c>
      <c r="AO555" s="1"/>
      <c r="AP555" s="1"/>
      <c r="AQ555" s="1">
        <v>9.0</v>
      </c>
      <c r="AR555" s="1">
        <v>13.0</v>
      </c>
      <c r="AS555" s="1">
        <v>2.0</v>
      </c>
      <c r="AT555" s="1">
        <v>2.0</v>
      </c>
      <c r="AU555" s="1">
        <v>9.0</v>
      </c>
      <c r="AV555" s="1" t="s">
        <v>825</v>
      </c>
      <c r="AW555" s="1">
        <v>258.0</v>
      </c>
      <c r="AY555" s="1">
        <v>142932.0</v>
      </c>
    </row>
    <row r="556" ht="15.75" customHeight="1">
      <c r="A556" s="2" t="s">
        <v>1073</v>
      </c>
      <c r="B556" s="1" t="str">
        <f>IFERROR(__xludf.DUMMYFUNCTION("""COMPUTED_VALUE"""),"AJ689")</f>
        <v>AJ689</v>
      </c>
      <c r="C556" s="1">
        <f>IFERROR(__xludf.DUMMYFUNCTION("""COMPUTED_VALUE"""),586.0)</f>
        <v>586</v>
      </c>
      <c r="D556" s="1" t="s">
        <v>39</v>
      </c>
      <c r="E556" s="1" t="s">
        <v>22</v>
      </c>
      <c r="F556" s="1" t="s">
        <v>40</v>
      </c>
      <c r="G556" s="1" t="s">
        <v>30</v>
      </c>
      <c r="H556" s="1" t="s">
        <v>23</v>
      </c>
      <c r="M556" s="1">
        <v>14.0</v>
      </c>
      <c r="N556" s="1">
        <v>11.0</v>
      </c>
      <c r="O556" s="1">
        <v>6.0</v>
      </c>
      <c r="P556" s="1">
        <v>8.0</v>
      </c>
      <c r="Q556" s="1">
        <v>9.0</v>
      </c>
      <c r="S556" s="1" t="str">
        <f>IFERROR(__xludf.DUMMYFUNCTION("UNIQUE(D556:H556, TRUE)"),"A")</f>
        <v>A</v>
      </c>
      <c r="T556" s="1" t="str">
        <f>IFERROR(__xludf.DUMMYFUNCTION("""COMPUTED_VALUE"""),"J")</f>
        <v>J</v>
      </c>
      <c r="U556" s="1" t="str">
        <f>IFERROR(__xludf.DUMMYFUNCTION("""COMPUTED_VALUE"""),"6")</f>
        <v>6</v>
      </c>
      <c r="V556" s="1" t="str">
        <f>IFERROR(__xludf.DUMMYFUNCTION("""COMPUTED_VALUE"""),"8")</f>
        <v>8</v>
      </c>
      <c r="W556" s="1" t="str">
        <f>IFERROR(__xludf.DUMMYFUNCTION("""COMPUTED_VALUE"""),"9")</f>
        <v>9</v>
      </c>
      <c r="Y556" s="1">
        <f t="shared" si="2"/>
        <v>1</v>
      </c>
      <c r="Z556" s="1">
        <f t="shared" ref="Z556:AC556" si="556">IF($Y556&lt;&gt;"",COUNTIF($D556:$H556, "=" &amp; T556),"")</f>
        <v>1</v>
      </c>
      <c r="AA556" s="1">
        <f t="shared" si="556"/>
        <v>1</v>
      </c>
      <c r="AB556" s="1">
        <f t="shared" si="556"/>
        <v>1</v>
      </c>
      <c r="AC556" s="1">
        <f t="shared" si="556"/>
        <v>1</v>
      </c>
      <c r="AE556" s="1">
        <f>IFERROR(__xludf.DUMMYFUNCTION("IFERROR(TRANSPOSE(SORT(TRANSPOSE(FILTER(Y556:AC556, Y556:AC556&lt;&gt;0)),1, FALSE)))"),1.0)</f>
        <v>1</v>
      </c>
      <c r="AF556" s="1">
        <f>IFERROR(__xludf.DUMMYFUNCTION("""COMPUTED_VALUE"""),1.0)</f>
        <v>1</v>
      </c>
      <c r="AG556" s="1">
        <f>IFERROR(__xludf.DUMMYFUNCTION("""COMPUTED_VALUE"""),1.0)</f>
        <v>1</v>
      </c>
      <c r="AH556" s="1">
        <f>IFERROR(__xludf.DUMMYFUNCTION("""COMPUTED_VALUE"""),1.0)</f>
        <v>1</v>
      </c>
      <c r="AI556" s="1">
        <f>IFERROR(__xludf.DUMMYFUNCTION("""COMPUTED_VALUE"""),1.0)</f>
        <v>1</v>
      </c>
      <c r="AK556" s="1">
        <v>555.0</v>
      </c>
      <c r="AL556" s="1">
        <v>2.0</v>
      </c>
      <c r="AM556" s="1">
        <v>2.0</v>
      </c>
      <c r="AN556" s="1">
        <v>1.0</v>
      </c>
      <c r="AO556" s="1"/>
      <c r="AP556" s="1"/>
      <c r="AQ556" s="1">
        <v>10.0</v>
      </c>
      <c r="AR556" s="1">
        <v>2.0</v>
      </c>
      <c r="AS556" s="1">
        <v>12.0</v>
      </c>
      <c r="AT556" s="1">
        <v>2.0</v>
      </c>
      <c r="AU556" s="1">
        <v>10.0</v>
      </c>
      <c r="AV556" s="1" t="s">
        <v>827</v>
      </c>
      <c r="AW556" s="1">
        <v>483.0</v>
      </c>
      <c r="AY556" s="1">
        <v>268065.0</v>
      </c>
    </row>
    <row r="557" ht="15.75" customHeight="1">
      <c r="A557" s="2" t="s">
        <v>1075</v>
      </c>
      <c r="B557" s="1" t="str">
        <f>IFERROR(__xludf.DUMMYFUNCTION("""COMPUTED_VALUE"""),"Q3Q5J")</f>
        <v>Q3Q5J</v>
      </c>
      <c r="C557" s="1">
        <f>IFERROR(__xludf.DUMMYFUNCTION("""COMPUTED_VALUE"""),669.0)</f>
        <v>669</v>
      </c>
      <c r="D557" s="1" t="s">
        <v>20</v>
      </c>
      <c r="E557" s="1" t="s">
        <v>31</v>
      </c>
      <c r="F557" s="1" t="s">
        <v>20</v>
      </c>
      <c r="G557" s="1" t="s">
        <v>29</v>
      </c>
      <c r="H557" s="1" t="s">
        <v>22</v>
      </c>
      <c r="M557" s="1">
        <v>12.0</v>
      </c>
      <c r="N557" s="1">
        <v>3.0</v>
      </c>
      <c r="O557" s="1">
        <v>12.0</v>
      </c>
      <c r="P557" s="1">
        <v>5.0</v>
      </c>
      <c r="Q557" s="1">
        <v>11.0</v>
      </c>
      <c r="S557" s="1" t="str">
        <f>IFERROR(__xludf.DUMMYFUNCTION("UNIQUE(D557:H557, TRUE)"),"Q")</f>
        <v>Q</v>
      </c>
      <c r="T557" s="1" t="str">
        <f>IFERROR(__xludf.DUMMYFUNCTION("""COMPUTED_VALUE"""),"3")</f>
        <v>3</v>
      </c>
      <c r="U557" s="1" t="str">
        <f>IFERROR(__xludf.DUMMYFUNCTION("""COMPUTED_VALUE"""),"5")</f>
        <v>5</v>
      </c>
      <c r="V557" s="1" t="str">
        <f>IFERROR(__xludf.DUMMYFUNCTION("""COMPUTED_VALUE"""),"J")</f>
        <v>J</v>
      </c>
      <c r="Y557" s="1">
        <f t="shared" si="2"/>
        <v>2</v>
      </c>
      <c r="Z557" s="1">
        <f t="shared" ref="Z557:AC557" si="557">IF($Y557&lt;&gt;"",COUNTIF($D557:$H557, "=" &amp; T557),"")</f>
        <v>1</v>
      </c>
      <c r="AA557" s="1">
        <f t="shared" si="557"/>
        <v>1</v>
      </c>
      <c r="AB557" s="1">
        <f t="shared" si="557"/>
        <v>1</v>
      </c>
      <c r="AC557" s="1">
        <f t="shared" si="557"/>
        <v>0</v>
      </c>
      <c r="AE557" s="1">
        <f>IFERROR(__xludf.DUMMYFUNCTION("IFERROR(TRANSPOSE(SORT(TRANSPOSE(FILTER(Y557:AC557, Y557:AC557&lt;&gt;0)),1, FALSE)))"),2.0)</f>
        <v>2</v>
      </c>
      <c r="AF557" s="1">
        <f>IFERROR(__xludf.DUMMYFUNCTION("""COMPUTED_VALUE"""),1.0)</f>
        <v>1</v>
      </c>
      <c r="AG557" s="1">
        <f>IFERROR(__xludf.DUMMYFUNCTION("""COMPUTED_VALUE"""),1.0)</f>
        <v>1</v>
      </c>
      <c r="AH557" s="1">
        <f>IFERROR(__xludf.DUMMYFUNCTION("""COMPUTED_VALUE"""),1.0)</f>
        <v>1</v>
      </c>
      <c r="AK557" s="1">
        <v>556.0</v>
      </c>
      <c r="AL557" s="1">
        <v>2.0</v>
      </c>
      <c r="AM557" s="1">
        <v>2.0</v>
      </c>
      <c r="AN557" s="1">
        <v>1.0</v>
      </c>
      <c r="AO557" s="1"/>
      <c r="AP557" s="1"/>
      <c r="AQ557" s="1">
        <v>10.0</v>
      </c>
      <c r="AR557" s="1">
        <v>3.0</v>
      </c>
      <c r="AS557" s="1">
        <v>3.0</v>
      </c>
      <c r="AT557" s="1">
        <v>11.0</v>
      </c>
      <c r="AU557" s="1">
        <v>10.0</v>
      </c>
      <c r="AV557" s="1" t="s">
        <v>1459</v>
      </c>
      <c r="AW557" s="1">
        <v>52.0</v>
      </c>
      <c r="AY557" s="1">
        <v>28912.0</v>
      </c>
    </row>
    <row r="558" ht="15.75" customHeight="1">
      <c r="A558" s="2" t="s">
        <v>1076</v>
      </c>
      <c r="B558" s="1" t="str">
        <f>IFERROR(__xludf.DUMMYFUNCTION("""COMPUTED_VALUE"""),"5KK65")</f>
        <v>5KK65</v>
      </c>
      <c r="C558" s="1">
        <f>IFERROR(__xludf.DUMMYFUNCTION("""COMPUTED_VALUE"""),262.0)</f>
        <v>262</v>
      </c>
      <c r="D558" s="1" t="s">
        <v>29</v>
      </c>
      <c r="E558" s="1" t="s">
        <v>38</v>
      </c>
      <c r="F558" s="1" t="s">
        <v>38</v>
      </c>
      <c r="G558" s="1" t="s">
        <v>40</v>
      </c>
      <c r="H558" s="1" t="s">
        <v>29</v>
      </c>
      <c r="M558" s="1">
        <v>5.0</v>
      </c>
      <c r="N558" s="1">
        <v>13.0</v>
      </c>
      <c r="O558" s="1">
        <v>13.0</v>
      </c>
      <c r="P558" s="1">
        <v>6.0</v>
      </c>
      <c r="Q558" s="1">
        <v>5.0</v>
      </c>
      <c r="S558" s="1" t="str">
        <f>IFERROR(__xludf.DUMMYFUNCTION("UNIQUE(D558:H558, TRUE)"),"5")</f>
        <v>5</v>
      </c>
      <c r="T558" s="1" t="str">
        <f>IFERROR(__xludf.DUMMYFUNCTION("""COMPUTED_VALUE"""),"K")</f>
        <v>K</v>
      </c>
      <c r="U558" s="1" t="str">
        <f>IFERROR(__xludf.DUMMYFUNCTION("""COMPUTED_VALUE"""),"6")</f>
        <v>6</v>
      </c>
      <c r="Y558" s="1">
        <f t="shared" si="2"/>
        <v>2</v>
      </c>
      <c r="Z558" s="1">
        <f t="shared" ref="Z558:AC558" si="558">IF($Y558&lt;&gt;"",COUNTIF($D558:$H558, "=" &amp; T558),"")</f>
        <v>2</v>
      </c>
      <c r="AA558" s="1">
        <f t="shared" si="558"/>
        <v>1</v>
      </c>
      <c r="AB558" s="1">
        <f t="shared" si="558"/>
        <v>0</v>
      </c>
      <c r="AC558" s="1">
        <f t="shared" si="558"/>
        <v>0</v>
      </c>
      <c r="AE558" s="1">
        <f>IFERROR(__xludf.DUMMYFUNCTION("IFERROR(TRANSPOSE(SORT(TRANSPOSE(FILTER(Y558:AC558, Y558:AC558&lt;&gt;0)),1, FALSE)))"),2.0)</f>
        <v>2</v>
      </c>
      <c r="AF558" s="1">
        <f>IFERROR(__xludf.DUMMYFUNCTION("""COMPUTED_VALUE"""),2.0)</f>
        <v>2</v>
      </c>
      <c r="AG558" s="1">
        <f>IFERROR(__xludf.DUMMYFUNCTION("""COMPUTED_VALUE"""),1.0)</f>
        <v>1</v>
      </c>
      <c r="AK558" s="1">
        <v>557.0</v>
      </c>
      <c r="AL558" s="1">
        <v>2.0</v>
      </c>
      <c r="AM558" s="1">
        <v>2.0</v>
      </c>
      <c r="AN558" s="1">
        <v>1.0</v>
      </c>
      <c r="AO558" s="1"/>
      <c r="AP558" s="1"/>
      <c r="AQ558" s="1">
        <v>10.0</v>
      </c>
      <c r="AR558" s="1">
        <v>3.0</v>
      </c>
      <c r="AS558" s="1">
        <v>10.0</v>
      </c>
      <c r="AT558" s="1">
        <v>8.0</v>
      </c>
      <c r="AU558" s="1">
        <v>8.0</v>
      </c>
      <c r="AV558" s="1" t="s">
        <v>829</v>
      </c>
      <c r="AW558" s="1">
        <v>680.0</v>
      </c>
      <c r="AY558" s="1">
        <v>378760.0</v>
      </c>
    </row>
    <row r="559" ht="15.75" customHeight="1">
      <c r="A559" s="2" t="s">
        <v>1077</v>
      </c>
      <c r="B559" s="1" t="str">
        <f>IFERROR(__xludf.DUMMYFUNCTION("""COMPUTED_VALUE"""),"2A2AA")</f>
        <v>2A2AA</v>
      </c>
      <c r="C559" s="1">
        <f>IFERROR(__xludf.DUMMYFUNCTION("""COMPUTED_VALUE"""),847.0)</f>
        <v>847</v>
      </c>
      <c r="D559" s="1" t="s">
        <v>24</v>
      </c>
      <c r="E559" s="1" t="s">
        <v>39</v>
      </c>
      <c r="F559" s="1" t="s">
        <v>24</v>
      </c>
      <c r="G559" s="1" t="s">
        <v>39</v>
      </c>
      <c r="H559" s="1" t="s">
        <v>39</v>
      </c>
      <c r="M559" s="1">
        <v>2.0</v>
      </c>
      <c r="N559" s="1">
        <v>14.0</v>
      </c>
      <c r="O559" s="1">
        <v>2.0</v>
      </c>
      <c r="P559" s="1">
        <v>14.0</v>
      </c>
      <c r="Q559" s="1">
        <v>14.0</v>
      </c>
      <c r="S559" s="1" t="str">
        <f>IFERROR(__xludf.DUMMYFUNCTION("UNIQUE(D559:H559, TRUE)"),"2")</f>
        <v>2</v>
      </c>
      <c r="T559" s="1" t="str">
        <f>IFERROR(__xludf.DUMMYFUNCTION("""COMPUTED_VALUE"""),"A")</f>
        <v>A</v>
      </c>
      <c r="Y559" s="1">
        <f t="shared" si="2"/>
        <v>2</v>
      </c>
      <c r="Z559" s="1">
        <f t="shared" ref="Z559:AC559" si="559">IF($Y559&lt;&gt;"",COUNTIF($D559:$H559, "=" &amp; T559),"")</f>
        <v>3</v>
      </c>
      <c r="AA559" s="1">
        <f t="shared" si="559"/>
        <v>0</v>
      </c>
      <c r="AB559" s="1">
        <f t="shared" si="559"/>
        <v>0</v>
      </c>
      <c r="AC559" s="1">
        <f t="shared" si="559"/>
        <v>0</v>
      </c>
      <c r="AE559" s="1">
        <f>IFERROR(__xludf.DUMMYFUNCTION("IFERROR(TRANSPOSE(SORT(TRANSPOSE(FILTER(Y559:AC559, Y559:AC559&lt;&gt;0)),1, FALSE)))"),3.0)</f>
        <v>3</v>
      </c>
      <c r="AF559" s="1">
        <f>IFERROR(__xludf.DUMMYFUNCTION("""COMPUTED_VALUE"""),2.0)</f>
        <v>2</v>
      </c>
      <c r="AK559" s="1">
        <v>558.0</v>
      </c>
      <c r="AL559" s="1">
        <v>2.0</v>
      </c>
      <c r="AM559" s="1">
        <v>2.0</v>
      </c>
      <c r="AN559" s="1">
        <v>1.0</v>
      </c>
      <c r="AO559" s="1"/>
      <c r="AP559" s="1"/>
      <c r="AQ559" s="1">
        <v>10.0</v>
      </c>
      <c r="AR559" s="1">
        <v>5.0</v>
      </c>
      <c r="AS559" s="1">
        <v>5.0</v>
      </c>
      <c r="AT559" s="1">
        <v>2.0</v>
      </c>
      <c r="AU559" s="1">
        <v>2.0</v>
      </c>
      <c r="AV559" s="1" t="s">
        <v>831</v>
      </c>
      <c r="AW559" s="1">
        <v>247.0</v>
      </c>
      <c r="AY559" s="1">
        <v>137826.0</v>
      </c>
    </row>
    <row r="560" ht="15.75" customHeight="1">
      <c r="A560" s="2" t="s">
        <v>1078</v>
      </c>
      <c r="B560" s="1" t="str">
        <f>IFERROR(__xludf.DUMMYFUNCTION("""COMPUTED_VALUE"""),"A62Q7")</f>
        <v>A62Q7</v>
      </c>
      <c r="C560" s="1">
        <f>IFERROR(__xludf.DUMMYFUNCTION("""COMPUTED_VALUE"""),737.0)</f>
        <v>737</v>
      </c>
      <c r="D560" s="1" t="s">
        <v>39</v>
      </c>
      <c r="E560" s="1" t="s">
        <v>40</v>
      </c>
      <c r="F560" s="1" t="s">
        <v>24</v>
      </c>
      <c r="G560" s="1" t="s">
        <v>20</v>
      </c>
      <c r="H560" s="1" t="s">
        <v>28</v>
      </c>
      <c r="M560" s="1">
        <v>14.0</v>
      </c>
      <c r="N560" s="1">
        <v>6.0</v>
      </c>
      <c r="O560" s="1">
        <v>2.0</v>
      </c>
      <c r="P560" s="1">
        <v>12.0</v>
      </c>
      <c r="Q560" s="1">
        <v>7.0</v>
      </c>
      <c r="S560" s="1" t="str">
        <f>IFERROR(__xludf.DUMMYFUNCTION("UNIQUE(D560:H560, TRUE)"),"A")</f>
        <v>A</v>
      </c>
      <c r="T560" s="1" t="str">
        <f>IFERROR(__xludf.DUMMYFUNCTION("""COMPUTED_VALUE"""),"6")</f>
        <v>6</v>
      </c>
      <c r="U560" s="1" t="str">
        <f>IFERROR(__xludf.DUMMYFUNCTION("""COMPUTED_VALUE"""),"2")</f>
        <v>2</v>
      </c>
      <c r="V560" s="1" t="str">
        <f>IFERROR(__xludf.DUMMYFUNCTION("""COMPUTED_VALUE"""),"Q")</f>
        <v>Q</v>
      </c>
      <c r="W560" s="1" t="str">
        <f>IFERROR(__xludf.DUMMYFUNCTION("""COMPUTED_VALUE"""),"7")</f>
        <v>7</v>
      </c>
      <c r="Y560" s="1">
        <f t="shared" si="2"/>
        <v>1</v>
      </c>
      <c r="Z560" s="1">
        <f t="shared" ref="Z560:AC560" si="560">IF($Y560&lt;&gt;"",COUNTIF($D560:$H560, "=" &amp; T560),"")</f>
        <v>1</v>
      </c>
      <c r="AA560" s="1">
        <f t="shared" si="560"/>
        <v>1</v>
      </c>
      <c r="AB560" s="1">
        <f t="shared" si="560"/>
        <v>1</v>
      </c>
      <c r="AC560" s="1">
        <f t="shared" si="560"/>
        <v>1</v>
      </c>
      <c r="AE560" s="1">
        <f>IFERROR(__xludf.DUMMYFUNCTION("IFERROR(TRANSPOSE(SORT(TRANSPOSE(FILTER(Y560:AC560, Y560:AC560&lt;&gt;0)),1, FALSE)))"),1.0)</f>
        <v>1</v>
      </c>
      <c r="AF560" s="1">
        <f>IFERROR(__xludf.DUMMYFUNCTION("""COMPUTED_VALUE"""),1.0)</f>
        <v>1</v>
      </c>
      <c r="AG560" s="1">
        <f>IFERROR(__xludf.DUMMYFUNCTION("""COMPUTED_VALUE"""),1.0)</f>
        <v>1</v>
      </c>
      <c r="AH560" s="1">
        <f>IFERROR(__xludf.DUMMYFUNCTION("""COMPUTED_VALUE"""),1.0)</f>
        <v>1</v>
      </c>
      <c r="AI560" s="1">
        <f>IFERROR(__xludf.DUMMYFUNCTION("""COMPUTED_VALUE"""),1.0)</f>
        <v>1</v>
      </c>
      <c r="AK560" s="1">
        <v>559.0</v>
      </c>
      <c r="AL560" s="1">
        <v>2.0</v>
      </c>
      <c r="AM560" s="1">
        <v>2.0</v>
      </c>
      <c r="AN560" s="1">
        <v>1.0</v>
      </c>
      <c r="AO560" s="1"/>
      <c r="AP560" s="1"/>
      <c r="AQ560" s="1">
        <v>10.0</v>
      </c>
      <c r="AR560" s="1">
        <v>5.0</v>
      </c>
      <c r="AS560" s="1">
        <v>11.0</v>
      </c>
      <c r="AT560" s="1">
        <v>5.0</v>
      </c>
      <c r="AU560" s="1">
        <v>10.0</v>
      </c>
      <c r="AV560" s="1" t="s">
        <v>1461</v>
      </c>
      <c r="AW560" s="1">
        <v>161.0</v>
      </c>
      <c r="AY560" s="1">
        <v>89999.0</v>
      </c>
    </row>
    <row r="561" ht="15.75" customHeight="1">
      <c r="A561" s="2" t="s">
        <v>1080</v>
      </c>
      <c r="B561" s="1" t="str">
        <f>IFERROR(__xludf.DUMMYFUNCTION("""COMPUTED_VALUE"""),"2KT2K")</f>
        <v>2KT2K</v>
      </c>
      <c r="C561" s="1">
        <f>IFERROR(__xludf.DUMMYFUNCTION("""COMPUTED_VALUE"""),645.0)</f>
        <v>645</v>
      </c>
      <c r="D561" s="1" t="s">
        <v>24</v>
      </c>
      <c r="E561" s="1" t="s">
        <v>38</v>
      </c>
      <c r="F561" s="1" t="s">
        <v>45</v>
      </c>
      <c r="G561" s="1" t="s">
        <v>24</v>
      </c>
      <c r="H561" s="1" t="s">
        <v>38</v>
      </c>
      <c r="M561" s="1">
        <v>2.0</v>
      </c>
      <c r="N561" s="1">
        <v>13.0</v>
      </c>
      <c r="O561" s="1">
        <v>10.0</v>
      </c>
      <c r="P561" s="1">
        <v>2.0</v>
      </c>
      <c r="Q561" s="1">
        <v>13.0</v>
      </c>
      <c r="S561" s="1" t="str">
        <f>IFERROR(__xludf.DUMMYFUNCTION("UNIQUE(D561:H561, TRUE)"),"2")</f>
        <v>2</v>
      </c>
      <c r="T561" s="1" t="str">
        <f>IFERROR(__xludf.DUMMYFUNCTION("""COMPUTED_VALUE"""),"K")</f>
        <v>K</v>
      </c>
      <c r="U561" s="1" t="str">
        <f>IFERROR(__xludf.DUMMYFUNCTION("""COMPUTED_VALUE"""),"T")</f>
        <v>T</v>
      </c>
      <c r="Y561" s="1">
        <f t="shared" si="2"/>
        <v>2</v>
      </c>
      <c r="Z561" s="1">
        <f t="shared" ref="Z561:AC561" si="561">IF($Y561&lt;&gt;"",COUNTIF($D561:$H561, "=" &amp; T561),"")</f>
        <v>2</v>
      </c>
      <c r="AA561" s="1">
        <f t="shared" si="561"/>
        <v>1</v>
      </c>
      <c r="AB561" s="1">
        <f t="shared" si="561"/>
        <v>0</v>
      </c>
      <c r="AC561" s="1">
        <f t="shared" si="561"/>
        <v>0</v>
      </c>
      <c r="AE561" s="1">
        <f>IFERROR(__xludf.DUMMYFUNCTION("IFERROR(TRANSPOSE(SORT(TRANSPOSE(FILTER(Y561:AC561, Y561:AC561&lt;&gt;0)),1, FALSE)))"),2.0)</f>
        <v>2</v>
      </c>
      <c r="AF561" s="1">
        <f>IFERROR(__xludf.DUMMYFUNCTION("""COMPUTED_VALUE"""),2.0)</f>
        <v>2</v>
      </c>
      <c r="AG561" s="1">
        <f>IFERROR(__xludf.DUMMYFUNCTION("""COMPUTED_VALUE"""),1.0)</f>
        <v>1</v>
      </c>
      <c r="AK561" s="1">
        <v>560.0</v>
      </c>
      <c r="AL561" s="1">
        <v>2.0</v>
      </c>
      <c r="AM561" s="1">
        <v>2.0</v>
      </c>
      <c r="AN561" s="1">
        <v>1.0</v>
      </c>
      <c r="AO561" s="1"/>
      <c r="AP561" s="1"/>
      <c r="AQ561" s="1">
        <v>10.0</v>
      </c>
      <c r="AR561" s="1">
        <v>5.0</v>
      </c>
      <c r="AS561" s="1">
        <v>12.0</v>
      </c>
      <c r="AT561" s="1">
        <v>12.0</v>
      </c>
      <c r="AU561" s="1">
        <v>5.0</v>
      </c>
      <c r="AV561" s="1" t="s">
        <v>833</v>
      </c>
      <c r="AW561" s="1">
        <v>18.0</v>
      </c>
      <c r="AY561" s="1">
        <v>10080.0</v>
      </c>
    </row>
    <row r="562" ht="15.75" customHeight="1">
      <c r="A562" s="2" t="s">
        <v>1082</v>
      </c>
      <c r="B562" s="1" t="str">
        <f>IFERROR(__xludf.DUMMYFUNCTION("""COMPUTED_VALUE"""),"4K4TJ")</f>
        <v>4K4TJ</v>
      </c>
      <c r="C562" s="1">
        <f>IFERROR(__xludf.DUMMYFUNCTION("""COMPUTED_VALUE"""),929.0)</f>
        <v>929</v>
      </c>
      <c r="D562" s="1" t="s">
        <v>21</v>
      </c>
      <c r="E562" s="1" t="s">
        <v>38</v>
      </c>
      <c r="F562" s="1" t="s">
        <v>21</v>
      </c>
      <c r="G562" s="1" t="s">
        <v>45</v>
      </c>
      <c r="H562" s="1" t="s">
        <v>22</v>
      </c>
      <c r="M562" s="1">
        <v>4.0</v>
      </c>
      <c r="N562" s="1">
        <v>13.0</v>
      </c>
      <c r="O562" s="1">
        <v>4.0</v>
      </c>
      <c r="P562" s="1">
        <v>10.0</v>
      </c>
      <c r="Q562" s="1">
        <v>11.0</v>
      </c>
      <c r="S562" s="1" t="str">
        <f>IFERROR(__xludf.DUMMYFUNCTION("UNIQUE(D562:H562, TRUE)"),"4")</f>
        <v>4</v>
      </c>
      <c r="T562" s="1" t="str">
        <f>IFERROR(__xludf.DUMMYFUNCTION("""COMPUTED_VALUE"""),"K")</f>
        <v>K</v>
      </c>
      <c r="U562" s="1" t="str">
        <f>IFERROR(__xludf.DUMMYFUNCTION("""COMPUTED_VALUE"""),"T")</f>
        <v>T</v>
      </c>
      <c r="V562" s="1" t="str">
        <f>IFERROR(__xludf.DUMMYFUNCTION("""COMPUTED_VALUE"""),"J")</f>
        <v>J</v>
      </c>
      <c r="Y562" s="1">
        <f t="shared" si="2"/>
        <v>2</v>
      </c>
      <c r="Z562" s="1">
        <f t="shared" ref="Z562:AC562" si="562">IF($Y562&lt;&gt;"",COUNTIF($D562:$H562, "=" &amp; T562),"")</f>
        <v>1</v>
      </c>
      <c r="AA562" s="1">
        <f t="shared" si="562"/>
        <v>1</v>
      </c>
      <c r="AB562" s="1">
        <f t="shared" si="562"/>
        <v>1</v>
      </c>
      <c r="AC562" s="1">
        <f t="shared" si="562"/>
        <v>0</v>
      </c>
      <c r="AE562" s="1">
        <f>IFERROR(__xludf.DUMMYFUNCTION("IFERROR(TRANSPOSE(SORT(TRANSPOSE(FILTER(Y562:AC562, Y562:AC562&lt;&gt;0)),1, FALSE)))"),2.0)</f>
        <v>2</v>
      </c>
      <c r="AF562" s="1">
        <f>IFERROR(__xludf.DUMMYFUNCTION("""COMPUTED_VALUE"""),1.0)</f>
        <v>1</v>
      </c>
      <c r="AG562" s="1">
        <f>IFERROR(__xludf.DUMMYFUNCTION("""COMPUTED_VALUE"""),1.0)</f>
        <v>1</v>
      </c>
      <c r="AH562" s="1">
        <f>IFERROR(__xludf.DUMMYFUNCTION("""COMPUTED_VALUE"""),1.0)</f>
        <v>1</v>
      </c>
      <c r="AK562" s="1">
        <v>561.0</v>
      </c>
      <c r="AL562" s="1">
        <v>2.0</v>
      </c>
      <c r="AM562" s="1">
        <v>2.0</v>
      </c>
      <c r="AN562" s="1">
        <v>1.0</v>
      </c>
      <c r="AO562" s="1"/>
      <c r="AP562" s="1"/>
      <c r="AQ562" s="1">
        <v>10.0</v>
      </c>
      <c r="AR562" s="1">
        <v>7.0</v>
      </c>
      <c r="AS562" s="1">
        <v>10.0</v>
      </c>
      <c r="AT562" s="1">
        <v>9.0</v>
      </c>
      <c r="AU562" s="1">
        <v>7.0</v>
      </c>
      <c r="AV562" s="1" t="s">
        <v>835</v>
      </c>
      <c r="AW562" s="1">
        <v>280.0</v>
      </c>
      <c r="AY562" s="1">
        <v>157080.0</v>
      </c>
    </row>
    <row r="563" ht="15.75" customHeight="1">
      <c r="A563" s="2" t="s">
        <v>1084</v>
      </c>
      <c r="B563" s="1" t="str">
        <f>IFERROR(__xludf.DUMMYFUNCTION("""COMPUTED_VALUE"""),"AK993")</f>
        <v>AK993</v>
      </c>
      <c r="C563" s="1">
        <f>IFERROR(__xludf.DUMMYFUNCTION("""COMPUTED_VALUE"""),794.0)</f>
        <v>794</v>
      </c>
      <c r="D563" s="1" t="s">
        <v>39</v>
      </c>
      <c r="E563" s="1" t="s">
        <v>38</v>
      </c>
      <c r="F563" s="1" t="s">
        <v>23</v>
      </c>
      <c r="G563" s="1" t="s">
        <v>23</v>
      </c>
      <c r="H563" s="1" t="s">
        <v>31</v>
      </c>
      <c r="M563" s="1">
        <v>14.0</v>
      </c>
      <c r="N563" s="1">
        <v>13.0</v>
      </c>
      <c r="O563" s="1">
        <v>9.0</v>
      </c>
      <c r="P563" s="1">
        <v>9.0</v>
      </c>
      <c r="Q563" s="1">
        <v>3.0</v>
      </c>
      <c r="S563" s="1" t="str">
        <f>IFERROR(__xludf.DUMMYFUNCTION("UNIQUE(D563:H563, TRUE)"),"A")</f>
        <v>A</v>
      </c>
      <c r="T563" s="1" t="str">
        <f>IFERROR(__xludf.DUMMYFUNCTION("""COMPUTED_VALUE"""),"K")</f>
        <v>K</v>
      </c>
      <c r="U563" s="1" t="str">
        <f>IFERROR(__xludf.DUMMYFUNCTION("""COMPUTED_VALUE"""),"9")</f>
        <v>9</v>
      </c>
      <c r="V563" s="1" t="str">
        <f>IFERROR(__xludf.DUMMYFUNCTION("""COMPUTED_VALUE"""),"3")</f>
        <v>3</v>
      </c>
      <c r="Y563" s="1">
        <f t="shared" si="2"/>
        <v>1</v>
      </c>
      <c r="Z563" s="1">
        <f t="shared" ref="Z563:AC563" si="563">IF($Y563&lt;&gt;"",COUNTIF($D563:$H563, "=" &amp; T563),"")</f>
        <v>1</v>
      </c>
      <c r="AA563" s="1">
        <f t="shared" si="563"/>
        <v>2</v>
      </c>
      <c r="AB563" s="1">
        <f t="shared" si="563"/>
        <v>1</v>
      </c>
      <c r="AC563" s="1">
        <f t="shared" si="563"/>
        <v>0</v>
      </c>
      <c r="AE563" s="1">
        <f>IFERROR(__xludf.DUMMYFUNCTION("IFERROR(TRANSPOSE(SORT(TRANSPOSE(FILTER(Y563:AC563, Y563:AC563&lt;&gt;0)),1, FALSE)))"),2.0)</f>
        <v>2</v>
      </c>
      <c r="AF563" s="1">
        <f>IFERROR(__xludf.DUMMYFUNCTION("""COMPUTED_VALUE"""),1.0)</f>
        <v>1</v>
      </c>
      <c r="AG563" s="1">
        <f>IFERROR(__xludf.DUMMYFUNCTION("""COMPUTED_VALUE"""),1.0)</f>
        <v>1</v>
      </c>
      <c r="AH563" s="1">
        <f>IFERROR(__xludf.DUMMYFUNCTION("""COMPUTED_VALUE"""),1.0)</f>
        <v>1</v>
      </c>
      <c r="AK563" s="1">
        <v>562.0</v>
      </c>
      <c r="AL563" s="1">
        <v>2.0</v>
      </c>
      <c r="AM563" s="1">
        <v>2.0</v>
      </c>
      <c r="AN563" s="1">
        <v>1.0</v>
      </c>
      <c r="AO563" s="1"/>
      <c r="AP563" s="1"/>
      <c r="AQ563" s="1">
        <v>10.0</v>
      </c>
      <c r="AR563" s="1">
        <v>8.0</v>
      </c>
      <c r="AS563" s="1">
        <v>10.0</v>
      </c>
      <c r="AT563" s="1">
        <v>9.0</v>
      </c>
      <c r="AU563" s="1">
        <v>8.0</v>
      </c>
      <c r="AV563" s="1" t="s">
        <v>837</v>
      </c>
      <c r="AW563" s="1">
        <v>536.0</v>
      </c>
      <c r="AY563" s="1">
        <v>301232.0</v>
      </c>
    </row>
    <row r="564" ht="15.75" customHeight="1">
      <c r="A564" s="2" t="s">
        <v>1086</v>
      </c>
      <c r="B564" s="1">
        <f>IFERROR(__xludf.DUMMYFUNCTION("""COMPUTED_VALUE"""),48576.0)</f>
        <v>48576</v>
      </c>
      <c r="C564" s="1">
        <f>IFERROR(__xludf.DUMMYFUNCTION("""COMPUTED_VALUE"""),839.0)</f>
        <v>839</v>
      </c>
      <c r="D564" s="1" t="s">
        <v>21</v>
      </c>
      <c r="E564" s="1" t="s">
        <v>30</v>
      </c>
      <c r="F564" s="1" t="s">
        <v>29</v>
      </c>
      <c r="G564" s="1" t="s">
        <v>28</v>
      </c>
      <c r="H564" s="1" t="s">
        <v>40</v>
      </c>
      <c r="M564" s="1">
        <v>4.0</v>
      </c>
      <c r="N564" s="1">
        <v>8.0</v>
      </c>
      <c r="O564" s="1">
        <v>5.0</v>
      </c>
      <c r="P564" s="1">
        <v>7.0</v>
      </c>
      <c r="Q564" s="1">
        <v>6.0</v>
      </c>
      <c r="S564" s="1" t="str">
        <f>IFERROR(__xludf.DUMMYFUNCTION("UNIQUE(D564:H564, TRUE)"),"4")</f>
        <v>4</v>
      </c>
      <c r="T564" s="1" t="str">
        <f>IFERROR(__xludf.DUMMYFUNCTION("""COMPUTED_VALUE"""),"8")</f>
        <v>8</v>
      </c>
      <c r="U564" s="1" t="str">
        <f>IFERROR(__xludf.DUMMYFUNCTION("""COMPUTED_VALUE"""),"5")</f>
        <v>5</v>
      </c>
      <c r="V564" s="1" t="str">
        <f>IFERROR(__xludf.DUMMYFUNCTION("""COMPUTED_VALUE"""),"7")</f>
        <v>7</v>
      </c>
      <c r="W564" s="1" t="str">
        <f>IFERROR(__xludf.DUMMYFUNCTION("""COMPUTED_VALUE"""),"6")</f>
        <v>6</v>
      </c>
      <c r="Y564" s="1">
        <f t="shared" si="2"/>
        <v>1</v>
      </c>
      <c r="Z564" s="1">
        <f t="shared" ref="Z564:AC564" si="564">IF($Y564&lt;&gt;"",COUNTIF($D564:$H564, "=" &amp; T564),"")</f>
        <v>1</v>
      </c>
      <c r="AA564" s="1">
        <f t="shared" si="564"/>
        <v>1</v>
      </c>
      <c r="AB564" s="1">
        <f t="shared" si="564"/>
        <v>1</v>
      </c>
      <c r="AC564" s="1">
        <f t="shared" si="564"/>
        <v>1</v>
      </c>
      <c r="AE564" s="1">
        <f>IFERROR(__xludf.DUMMYFUNCTION("IFERROR(TRANSPOSE(SORT(TRANSPOSE(FILTER(Y564:AC564, Y564:AC564&lt;&gt;0)),1, FALSE)))"),1.0)</f>
        <v>1</v>
      </c>
      <c r="AF564" s="1">
        <f>IFERROR(__xludf.DUMMYFUNCTION("""COMPUTED_VALUE"""),1.0)</f>
        <v>1</v>
      </c>
      <c r="AG564" s="1">
        <f>IFERROR(__xludf.DUMMYFUNCTION("""COMPUTED_VALUE"""),1.0)</f>
        <v>1</v>
      </c>
      <c r="AH564" s="1">
        <f>IFERROR(__xludf.DUMMYFUNCTION("""COMPUTED_VALUE"""),1.0)</f>
        <v>1</v>
      </c>
      <c r="AI564" s="1">
        <f>IFERROR(__xludf.DUMMYFUNCTION("""COMPUTED_VALUE"""),1.0)</f>
        <v>1</v>
      </c>
      <c r="AK564" s="1">
        <v>563.0</v>
      </c>
      <c r="AL564" s="1">
        <v>2.0</v>
      </c>
      <c r="AM564" s="1">
        <v>2.0</v>
      </c>
      <c r="AN564" s="1">
        <v>1.0</v>
      </c>
      <c r="AO564" s="1"/>
      <c r="AP564" s="1"/>
      <c r="AQ564" s="1">
        <v>10.0</v>
      </c>
      <c r="AR564" s="1">
        <v>8.0</v>
      </c>
      <c r="AS564" s="1">
        <v>14.0</v>
      </c>
      <c r="AT564" s="1">
        <v>10.0</v>
      </c>
      <c r="AU564" s="1">
        <v>8.0</v>
      </c>
      <c r="AV564" s="1" t="s">
        <v>839</v>
      </c>
      <c r="AW564" s="1">
        <v>118.0</v>
      </c>
      <c r="AY564" s="1">
        <v>66434.0</v>
      </c>
    </row>
    <row r="565" ht="15.75" customHeight="1">
      <c r="A565" s="2" t="s">
        <v>1088</v>
      </c>
      <c r="B565" s="1" t="str">
        <f>IFERROR(__xludf.DUMMYFUNCTION("""COMPUTED_VALUE"""),"T4683")</f>
        <v>T4683</v>
      </c>
      <c r="C565" s="1">
        <f>IFERROR(__xludf.DUMMYFUNCTION("""COMPUTED_VALUE"""),604.0)</f>
        <v>604</v>
      </c>
      <c r="D565" s="1" t="s">
        <v>45</v>
      </c>
      <c r="E565" s="1" t="s">
        <v>21</v>
      </c>
      <c r="F565" s="1" t="s">
        <v>40</v>
      </c>
      <c r="G565" s="1" t="s">
        <v>30</v>
      </c>
      <c r="H565" s="1" t="s">
        <v>31</v>
      </c>
      <c r="M565" s="1">
        <v>10.0</v>
      </c>
      <c r="N565" s="1">
        <v>4.0</v>
      </c>
      <c r="O565" s="1">
        <v>6.0</v>
      </c>
      <c r="P565" s="1">
        <v>8.0</v>
      </c>
      <c r="Q565" s="1">
        <v>3.0</v>
      </c>
      <c r="S565" s="1" t="str">
        <f>IFERROR(__xludf.DUMMYFUNCTION("UNIQUE(D565:H565, TRUE)"),"T")</f>
        <v>T</v>
      </c>
      <c r="T565" s="1" t="str">
        <f>IFERROR(__xludf.DUMMYFUNCTION("""COMPUTED_VALUE"""),"4")</f>
        <v>4</v>
      </c>
      <c r="U565" s="1" t="str">
        <f>IFERROR(__xludf.DUMMYFUNCTION("""COMPUTED_VALUE"""),"6")</f>
        <v>6</v>
      </c>
      <c r="V565" s="1" t="str">
        <f>IFERROR(__xludf.DUMMYFUNCTION("""COMPUTED_VALUE"""),"8")</f>
        <v>8</v>
      </c>
      <c r="W565" s="1" t="str">
        <f>IFERROR(__xludf.DUMMYFUNCTION("""COMPUTED_VALUE"""),"3")</f>
        <v>3</v>
      </c>
      <c r="Y565" s="1">
        <f t="shared" si="2"/>
        <v>1</v>
      </c>
      <c r="Z565" s="1">
        <f t="shared" ref="Z565:AC565" si="565">IF($Y565&lt;&gt;"",COUNTIF($D565:$H565, "=" &amp; T565),"")</f>
        <v>1</v>
      </c>
      <c r="AA565" s="1">
        <f t="shared" si="565"/>
        <v>1</v>
      </c>
      <c r="AB565" s="1">
        <f t="shared" si="565"/>
        <v>1</v>
      </c>
      <c r="AC565" s="1">
        <f t="shared" si="565"/>
        <v>1</v>
      </c>
      <c r="AE565" s="1">
        <f>IFERROR(__xludf.DUMMYFUNCTION("IFERROR(TRANSPOSE(SORT(TRANSPOSE(FILTER(Y565:AC565, Y565:AC565&lt;&gt;0)),1, FALSE)))"),1.0)</f>
        <v>1</v>
      </c>
      <c r="AF565" s="1">
        <f>IFERROR(__xludf.DUMMYFUNCTION("""COMPUTED_VALUE"""),1.0)</f>
        <v>1</v>
      </c>
      <c r="AG565" s="1">
        <f>IFERROR(__xludf.DUMMYFUNCTION("""COMPUTED_VALUE"""),1.0)</f>
        <v>1</v>
      </c>
      <c r="AH565" s="1">
        <f>IFERROR(__xludf.DUMMYFUNCTION("""COMPUTED_VALUE"""),1.0)</f>
        <v>1</v>
      </c>
      <c r="AI565" s="1">
        <f>IFERROR(__xludf.DUMMYFUNCTION("""COMPUTED_VALUE"""),1.0)</f>
        <v>1</v>
      </c>
      <c r="AK565" s="1">
        <v>564.0</v>
      </c>
      <c r="AL565" s="1">
        <v>2.0</v>
      </c>
      <c r="AM565" s="1">
        <v>2.0</v>
      </c>
      <c r="AN565" s="1">
        <v>1.0</v>
      </c>
      <c r="AO565" s="1"/>
      <c r="AP565" s="1"/>
      <c r="AQ565" s="1">
        <v>10.0</v>
      </c>
      <c r="AR565" s="1">
        <v>9.0</v>
      </c>
      <c r="AS565" s="1">
        <v>10.0</v>
      </c>
      <c r="AT565" s="1">
        <v>9.0</v>
      </c>
      <c r="AU565" s="1">
        <v>4.0</v>
      </c>
      <c r="AV565" s="1" t="s">
        <v>841</v>
      </c>
      <c r="AW565" s="1">
        <v>387.0</v>
      </c>
      <c r="AY565" s="1">
        <v>218268.0</v>
      </c>
    </row>
    <row r="566" ht="15.75" customHeight="1">
      <c r="A566" s="2" t="s">
        <v>1090</v>
      </c>
      <c r="B566" s="1" t="str">
        <f>IFERROR(__xludf.DUMMYFUNCTION("""COMPUTED_VALUE"""),"Q3556")</f>
        <v>Q3556</v>
      </c>
      <c r="C566" s="1">
        <f>IFERROR(__xludf.DUMMYFUNCTION("""COMPUTED_VALUE"""),686.0)</f>
        <v>686</v>
      </c>
      <c r="D566" s="1" t="s">
        <v>20</v>
      </c>
      <c r="E566" s="1" t="s">
        <v>31</v>
      </c>
      <c r="F566" s="1" t="s">
        <v>29</v>
      </c>
      <c r="G566" s="1" t="s">
        <v>29</v>
      </c>
      <c r="H566" s="1" t="s">
        <v>40</v>
      </c>
      <c r="M566" s="1">
        <v>12.0</v>
      </c>
      <c r="N566" s="1">
        <v>3.0</v>
      </c>
      <c r="O566" s="1">
        <v>5.0</v>
      </c>
      <c r="P566" s="1">
        <v>5.0</v>
      </c>
      <c r="Q566" s="1">
        <v>6.0</v>
      </c>
      <c r="S566" s="1" t="str">
        <f>IFERROR(__xludf.DUMMYFUNCTION("UNIQUE(D566:H566, TRUE)"),"Q")</f>
        <v>Q</v>
      </c>
      <c r="T566" s="1" t="str">
        <f>IFERROR(__xludf.DUMMYFUNCTION("""COMPUTED_VALUE"""),"3")</f>
        <v>3</v>
      </c>
      <c r="U566" s="1" t="str">
        <f>IFERROR(__xludf.DUMMYFUNCTION("""COMPUTED_VALUE"""),"5")</f>
        <v>5</v>
      </c>
      <c r="V566" s="1" t="str">
        <f>IFERROR(__xludf.DUMMYFUNCTION("""COMPUTED_VALUE"""),"6")</f>
        <v>6</v>
      </c>
      <c r="Y566" s="1">
        <f t="shared" si="2"/>
        <v>1</v>
      </c>
      <c r="Z566" s="1">
        <f t="shared" ref="Z566:AC566" si="566">IF($Y566&lt;&gt;"",COUNTIF($D566:$H566, "=" &amp; T566),"")</f>
        <v>1</v>
      </c>
      <c r="AA566" s="1">
        <f t="shared" si="566"/>
        <v>2</v>
      </c>
      <c r="AB566" s="1">
        <f t="shared" si="566"/>
        <v>1</v>
      </c>
      <c r="AC566" s="1">
        <f t="shared" si="566"/>
        <v>0</v>
      </c>
      <c r="AE566" s="1">
        <f>IFERROR(__xludf.DUMMYFUNCTION("IFERROR(TRANSPOSE(SORT(TRANSPOSE(FILTER(Y566:AC566, Y566:AC566&lt;&gt;0)),1, FALSE)))"),2.0)</f>
        <v>2</v>
      </c>
      <c r="AF566" s="1">
        <f>IFERROR(__xludf.DUMMYFUNCTION("""COMPUTED_VALUE"""),1.0)</f>
        <v>1</v>
      </c>
      <c r="AG566" s="1">
        <f>IFERROR(__xludf.DUMMYFUNCTION("""COMPUTED_VALUE"""),1.0)</f>
        <v>1</v>
      </c>
      <c r="AH566" s="1">
        <f>IFERROR(__xludf.DUMMYFUNCTION("""COMPUTED_VALUE"""),1.0)</f>
        <v>1</v>
      </c>
      <c r="AK566" s="1">
        <v>565.0</v>
      </c>
      <c r="AL566" s="1">
        <v>2.0</v>
      </c>
      <c r="AM566" s="1">
        <v>2.0</v>
      </c>
      <c r="AN566" s="1">
        <v>1.0</v>
      </c>
      <c r="AO566" s="1"/>
      <c r="AP566" s="1"/>
      <c r="AQ566" s="1">
        <v>10.0</v>
      </c>
      <c r="AR566" s="1">
        <v>10.0</v>
      </c>
      <c r="AS566" s="1">
        <v>11.0</v>
      </c>
      <c r="AT566" s="1">
        <v>3.0</v>
      </c>
      <c r="AU566" s="1">
        <v>11.0</v>
      </c>
      <c r="AV566" s="1" t="s">
        <v>1738</v>
      </c>
      <c r="AW566" s="1">
        <v>676.0</v>
      </c>
      <c r="AY566" s="1">
        <v>381940.0</v>
      </c>
    </row>
    <row r="567" ht="15.75" customHeight="1">
      <c r="A567" s="2" t="s">
        <v>1092</v>
      </c>
      <c r="B567" s="1" t="str">
        <f>IFERROR(__xludf.DUMMYFUNCTION("""COMPUTED_VALUE"""),"67Q2K")</f>
        <v>67Q2K</v>
      </c>
      <c r="C567" s="1">
        <f>IFERROR(__xludf.DUMMYFUNCTION("""COMPUTED_VALUE"""),871.0)</f>
        <v>871</v>
      </c>
      <c r="D567" s="1" t="s">
        <v>40</v>
      </c>
      <c r="E567" s="1" t="s">
        <v>28</v>
      </c>
      <c r="F567" s="1" t="s">
        <v>20</v>
      </c>
      <c r="G567" s="1" t="s">
        <v>24</v>
      </c>
      <c r="H567" s="1" t="s">
        <v>38</v>
      </c>
      <c r="M567" s="1">
        <v>6.0</v>
      </c>
      <c r="N567" s="1">
        <v>7.0</v>
      </c>
      <c r="O567" s="1">
        <v>12.0</v>
      </c>
      <c r="P567" s="1">
        <v>2.0</v>
      </c>
      <c r="Q567" s="1">
        <v>13.0</v>
      </c>
      <c r="S567" s="1" t="str">
        <f>IFERROR(__xludf.DUMMYFUNCTION("UNIQUE(D567:H567, TRUE)"),"6")</f>
        <v>6</v>
      </c>
      <c r="T567" s="1" t="str">
        <f>IFERROR(__xludf.DUMMYFUNCTION("""COMPUTED_VALUE"""),"7")</f>
        <v>7</v>
      </c>
      <c r="U567" s="1" t="str">
        <f>IFERROR(__xludf.DUMMYFUNCTION("""COMPUTED_VALUE"""),"Q")</f>
        <v>Q</v>
      </c>
      <c r="V567" s="1" t="str">
        <f>IFERROR(__xludf.DUMMYFUNCTION("""COMPUTED_VALUE"""),"2")</f>
        <v>2</v>
      </c>
      <c r="W567" s="1" t="str">
        <f>IFERROR(__xludf.DUMMYFUNCTION("""COMPUTED_VALUE"""),"K")</f>
        <v>K</v>
      </c>
      <c r="Y567" s="1">
        <f t="shared" si="2"/>
        <v>1</v>
      </c>
      <c r="Z567" s="1">
        <f t="shared" ref="Z567:AC567" si="567">IF($Y567&lt;&gt;"",COUNTIF($D567:$H567, "=" &amp; T567),"")</f>
        <v>1</v>
      </c>
      <c r="AA567" s="1">
        <f t="shared" si="567"/>
        <v>1</v>
      </c>
      <c r="AB567" s="1">
        <f t="shared" si="567"/>
        <v>1</v>
      </c>
      <c r="AC567" s="1">
        <f t="shared" si="567"/>
        <v>1</v>
      </c>
      <c r="AE567" s="1">
        <f>IFERROR(__xludf.DUMMYFUNCTION("IFERROR(TRANSPOSE(SORT(TRANSPOSE(FILTER(Y567:AC567, Y567:AC567&lt;&gt;0)),1, FALSE)))"),1.0)</f>
        <v>1</v>
      </c>
      <c r="AF567" s="1">
        <f>IFERROR(__xludf.DUMMYFUNCTION("""COMPUTED_VALUE"""),1.0)</f>
        <v>1</v>
      </c>
      <c r="AG567" s="1">
        <f>IFERROR(__xludf.DUMMYFUNCTION("""COMPUTED_VALUE"""),1.0)</f>
        <v>1</v>
      </c>
      <c r="AH567" s="1">
        <f>IFERROR(__xludf.DUMMYFUNCTION("""COMPUTED_VALUE"""),1.0)</f>
        <v>1</v>
      </c>
      <c r="AI567" s="1">
        <f>IFERROR(__xludf.DUMMYFUNCTION("""COMPUTED_VALUE"""),1.0)</f>
        <v>1</v>
      </c>
      <c r="AK567" s="1">
        <v>566.0</v>
      </c>
      <c r="AL567" s="1">
        <v>2.0</v>
      </c>
      <c r="AM567" s="1">
        <v>2.0</v>
      </c>
      <c r="AN567" s="1">
        <v>1.0</v>
      </c>
      <c r="AO567" s="1"/>
      <c r="AP567" s="1"/>
      <c r="AQ567" s="1">
        <v>10.0</v>
      </c>
      <c r="AR567" s="1">
        <v>10.0</v>
      </c>
      <c r="AS567" s="1">
        <v>13.0</v>
      </c>
      <c r="AT567" s="1">
        <v>8.0</v>
      </c>
      <c r="AU567" s="1">
        <v>13.0</v>
      </c>
      <c r="AV567" s="1" t="s">
        <v>843</v>
      </c>
      <c r="AW567" s="1">
        <v>729.0</v>
      </c>
      <c r="AY567" s="1">
        <v>412614.0</v>
      </c>
    </row>
    <row r="568" ht="15.75" customHeight="1">
      <c r="A568" s="2" t="s">
        <v>1093</v>
      </c>
      <c r="B568" s="1" t="str">
        <f>IFERROR(__xludf.DUMMYFUNCTION("""COMPUTED_VALUE"""),"AA665")</f>
        <v>AA665</v>
      </c>
      <c r="C568" s="1">
        <f>IFERROR(__xludf.DUMMYFUNCTION("""COMPUTED_VALUE"""),370.0)</f>
        <v>370</v>
      </c>
      <c r="D568" s="1" t="s">
        <v>39</v>
      </c>
      <c r="E568" s="1" t="s">
        <v>39</v>
      </c>
      <c r="F568" s="1" t="s">
        <v>40</v>
      </c>
      <c r="G568" s="1" t="s">
        <v>40</v>
      </c>
      <c r="H568" s="1" t="s">
        <v>29</v>
      </c>
      <c r="M568" s="1">
        <v>14.0</v>
      </c>
      <c r="N568" s="1">
        <v>14.0</v>
      </c>
      <c r="O568" s="1">
        <v>6.0</v>
      </c>
      <c r="P568" s="1">
        <v>6.0</v>
      </c>
      <c r="Q568" s="1">
        <v>5.0</v>
      </c>
      <c r="S568" s="1" t="str">
        <f>IFERROR(__xludf.DUMMYFUNCTION("UNIQUE(D568:H568, TRUE)"),"A")</f>
        <v>A</v>
      </c>
      <c r="T568" s="1" t="str">
        <f>IFERROR(__xludf.DUMMYFUNCTION("""COMPUTED_VALUE"""),"6")</f>
        <v>6</v>
      </c>
      <c r="U568" s="1" t="str">
        <f>IFERROR(__xludf.DUMMYFUNCTION("""COMPUTED_VALUE"""),"5")</f>
        <v>5</v>
      </c>
      <c r="Y568" s="1">
        <f t="shared" si="2"/>
        <v>2</v>
      </c>
      <c r="Z568" s="1">
        <f t="shared" ref="Z568:AC568" si="568">IF($Y568&lt;&gt;"",COUNTIF($D568:$H568, "=" &amp; T568),"")</f>
        <v>2</v>
      </c>
      <c r="AA568" s="1">
        <f t="shared" si="568"/>
        <v>1</v>
      </c>
      <c r="AB568" s="1">
        <f t="shared" si="568"/>
        <v>0</v>
      </c>
      <c r="AC568" s="1">
        <f t="shared" si="568"/>
        <v>0</v>
      </c>
      <c r="AE568" s="1">
        <f>IFERROR(__xludf.DUMMYFUNCTION("IFERROR(TRANSPOSE(SORT(TRANSPOSE(FILTER(Y568:AC568, Y568:AC568&lt;&gt;0)),1, FALSE)))"),2.0)</f>
        <v>2</v>
      </c>
      <c r="AF568" s="1">
        <f>IFERROR(__xludf.DUMMYFUNCTION("""COMPUTED_VALUE"""),2.0)</f>
        <v>2</v>
      </c>
      <c r="AG568" s="1">
        <f>IFERROR(__xludf.DUMMYFUNCTION("""COMPUTED_VALUE"""),1.0)</f>
        <v>1</v>
      </c>
      <c r="AK568" s="1">
        <v>567.0</v>
      </c>
      <c r="AL568" s="1">
        <v>2.0</v>
      </c>
      <c r="AM568" s="1">
        <v>2.0</v>
      </c>
      <c r="AN568" s="1">
        <v>1.0</v>
      </c>
      <c r="AO568" s="1"/>
      <c r="AP568" s="1"/>
      <c r="AQ568" s="1">
        <v>10.0</v>
      </c>
      <c r="AR568" s="1">
        <v>11.0</v>
      </c>
      <c r="AS568" s="1">
        <v>7.0</v>
      </c>
      <c r="AT568" s="1">
        <v>10.0</v>
      </c>
      <c r="AU568" s="1">
        <v>7.0</v>
      </c>
      <c r="AV568" s="1" t="s">
        <v>1457</v>
      </c>
      <c r="AW568" s="1">
        <v>715.0</v>
      </c>
      <c r="AY568" s="1">
        <v>405405.0</v>
      </c>
    </row>
    <row r="569" ht="15.75" customHeight="1">
      <c r="A569" s="2" t="s">
        <v>1095</v>
      </c>
      <c r="B569" s="1" t="str">
        <f>IFERROR(__xludf.DUMMYFUNCTION("""COMPUTED_VALUE"""),"Q66Q9")</f>
        <v>Q66Q9</v>
      </c>
      <c r="C569" s="1">
        <f>IFERROR(__xludf.DUMMYFUNCTION("""COMPUTED_VALUE"""),925.0)</f>
        <v>925</v>
      </c>
      <c r="D569" s="1" t="s">
        <v>20</v>
      </c>
      <c r="E569" s="1" t="s">
        <v>40</v>
      </c>
      <c r="F569" s="1" t="s">
        <v>40</v>
      </c>
      <c r="G569" s="1" t="s">
        <v>20</v>
      </c>
      <c r="H569" s="1" t="s">
        <v>23</v>
      </c>
      <c r="M569" s="1">
        <v>12.0</v>
      </c>
      <c r="N569" s="1">
        <v>6.0</v>
      </c>
      <c r="O569" s="1">
        <v>6.0</v>
      </c>
      <c r="P569" s="1">
        <v>12.0</v>
      </c>
      <c r="Q569" s="1">
        <v>9.0</v>
      </c>
      <c r="S569" s="1" t="str">
        <f>IFERROR(__xludf.DUMMYFUNCTION("UNIQUE(D569:H569, TRUE)"),"Q")</f>
        <v>Q</v>
      </c>
      <c r="T569" s="1" t="str">
        <f>IFERROR(__xludf.DUMMYFUNCTION("""COMPUTED_VALUE"""),"6")</f>
        <v>6</v>
      </c>
      <c r="U569" s="1" t="str">
        <f>IFERROR(__xludf.DUMMYFUNCTION("""COMPUTED_VALUE"""),"9")</f>
        <v>9</v>
      </c>
      <c r="Y569" s="1">
        <f t="shared" si="2"/>
        <v>2</v>
      </c>
      <c r="Z569" s="1">
        <f t="shared" ref="Z569:AC569" si="569">IF($Y569&lt;&gt;"",COUNTIF($D569:$H569, "=" &amp; T569),"")</f>
        <v>2</v>
      </c>
      <c r="AA569" s="1">
        <f t="shared" si="569"/>
        <v>1</v>
      </c>
      <c r="AB569" s="1">
        <f t="shared" si="569"/>
        <v>0</v>
      </c>
      <c r="AC569" s="1">
        <f t="shared" si="569"/>
        <v>0</v>
      </c>
      <c r="AE569" s="1">
        <f>IFERROR(__xludf.DUMMYFUNCTION("IFERROR(TRANSPOSE(SORT(TRANSPOSE(FILTER(Y569:AC569, Y569:AC569&lt;&gt;0)),1, FALSE)))"),2.0)</f>
        <v>2</v>
      </c>
      <c r="AF569" s="1">
        <f>IFERROR(__xludf.DUMMYFUNCTION("""COMPUTED_VALUE"""),2.0)</f>
        <v>2</v>
      </c>
      <c r="AG569" s="1">
        <f>IFERROR(__xludf.DUMMYFUNCTION("""COMPUTED_VALUE"""),1.0)</f>
        <v>1</v>
      </c>
      <c r="AK569" s="1">
        <v>568.0</v>
      </c>
      <c r="AL569" s="1">
        <v>2.0</v>
      </c>
      <c r="AM569" s="1">
        <v>2.0</v>
      </c>
      <c r="AN569" s="1">
        <v>1.0</v>
      </c>
      <c r="AO569" s="1"/>
      <c r="AP569" s="1"/>
      <c r="AQ569" s="1">
        <v>10.0</v>
      </c>
      <c r="AR569" s="1">
        <v>11.0</v>
      </c>
      <c r="AS569" s="1">
        <v>11.0</v>
      </c>
      <c r="AT569" s="1">
        <v>7.0</v>
      </c>
      <c r="AU569" s="1">
        <v>10.0</v>
      </c>
      <c r="AV569" s="1" t="s">
        <v>1726</v>
      </c>
      <c r="AW569" s="1">
        <v>758.0</v>
      </c>
      <c r="AY569" s="1">
        <v>430544.0</v>
      </c>
    </row>
    <row r="570" ht="15.75" customHeight="1">
      <c r="A570" s="2" t="s">
        <v>1097</v>
      </c>
      <c r="B570" s="1" t="str">
        <f>IFERROR(__xludf.DUMMYFUNCTION("""COMPUTED_VALUE"""),"J77Q7")</f>
        <v>J77Q7</v>
      </c>
      <c r="C570" s="1">
        <f>IFERROR(__xludf.DUMMYFUNCTION("""COMPUTED_VALUE"""),660.0)</f>
        <v>660</v>
      </c>
      <c r="D570" s="1" t="s">
        <v>22</v>
      </c>
      <c r="E570" s="1" t="s">
        <v>28</v>
      </c>
      <c r="F570" s="1" t="s">
        <v>28</v>
      </c>
      <c r="G570" s="1" t="s">
        <v>20</v>
      </c>
      <c r="H570" s="1" t="s">
        <v>28</v>
      </c>
      <c r="M570" s="1">
        <v>11.0</v>
      </c>
      <c r="N570" s="1">
        <v>7.0</v>
      </c>
      <c r="O570" s="1">
        <v>7.0</v>
      </c>
      <c r="P570" s="1">
        <v>12.0</v>
      </c>
      <c r="Q570" s="1">
        <v>7.0</v>
      </c>
      <c r="S570" s="1" t="str">
        <f>IFERROR(__xludf.DUMMYFUNCTION("UNIQUE(D570:H570, TRUE)"),"J")</f>
        <v>J</v>
      </c>
      <c r="T570" s="1" t="str">
        <f>IFERROR(__xludf.DUMMYFUNCTION("""COMPUTED_VALUE"""),"7")</f>
        <v>7</v>
      </c>
      <c r="U570" s="1" t="str">
        <f>IFERROR(__xludf.DUMMYFUNCTION("""COMPUTED_VALUE"""),"Q")</f>
        <v>Q</v>
      </c>
      <c r="Y570" s="1">
        <f t="shared" si="2"/>
        <v>1</v>
      </c>
      <c r="Z570" s="1">
        <f t="shared" ref="Z570:AC570" si="570">IF($Y570&lt;&gt;"",COUNTIF($D570:$H570, "=" &amp; T570),"")</f>
        <v>3</v>
      </c>
      <c r="AA570" s="1">
        <f t="shared" si="570"/>
        <v>1</v>
      </c>
      <c r="AB570" s="1">
        <f t="shared" si="570"/>
        <v>0</v>
      </c>
      <c r="AC570" s="1">
        <f t="shared" si="570"/>
        <v>0</v>
      </c>
      <c r="AE570" s="1">
        <f>IFERROR(__xludf.DUMMYFUNCTION("IFERROR(TRANSPOSE(SORT(TRANSPOSE(FILTER(Y570:AC570, Y570:AC570&lt;&gt;0)),1, FALSE)))"),3.0)</f>
        <v>3</v>
      </c>
      <c r="AF570" s="1">
        <f>IFERROR(__xludf.DUMMYFUNCTION("""COMPUTED_VALUE"""),1.0)</f>
        <v>1</v>
      </c>
      <c r="AG570" s="1">
        <f>IFERROR(__xludf.DUMMYFUNCTION("""COMPUTED_VALUE"""),1.0)</f>
        <v>1</v>
      </c>
      <c r="AK570" s="1">
        <v>569.0</v>
      </c>
      <c r="AL570" s="1">
        <v>2.0</v>
      </c>
      <c r="AM570" s="1">
        <v>2.0</v>
      </c>
      <c r="AN570" s="1">
        <v>1.0</v>
      </c>
      <c r="AO570" s="1"/>
      <c r="AP570" s="1"/>
      <c r="AQ570" s="1">
        <v>10.0</v>
      </c>
      <c r="AR570" s="1">
        <v>12.0</v>
      </c>
      <c r="AS570" s="1">
        <v>12.0</v>
      </c>
      <c r="AT570" s="1">
        <v>10.0</v>
      </c>
      <c r="AU570" s="1">
        <v>3.0</v>
      </c>
      <c r="AV570" s="1" t="s">
        <v>845</v>
      </c>
      <c r="AW570" s="1">
        <v>1000.0</v>
      </c>
      <c r="AY570" s="1">
        <v>569000.0</v>
      </c>
    </row>
    <row r="571" ht="15.75" customHeight="1">
      <c r="A571" s="2" t="s">
        <v>1098</v>
      </c>
      <c r="B571" s="1" t="str">
        <f>IFERROR(__xludf.DUMMYFUNCTION("""COMPUTED_VALUE"""),"TJAA7")</f>
        <v>TJAA7</v>
      </c>
      <c r="C571" s="1">
        <f>IFERROR(__xludf.DUMMYFUNCTION("""COMPUTED_VALUE"""),374.0)</f>
        <v>374</v>
      </c>
      <c r="D571" s="1" t="s">
        <v>45</v>
      </c>
      <c r="E571" s="1" t="s">
        <v>22</v>
      </c>
      <c r="F571" s="1" t="s">
        <v>39</v>
      </c>
      <c r="G571" s="1" t="s">
        <v>39</v>
      </c>
      <c r="H571" s="1" t="s">
        <v>28</v>
      </c>
      <c r="M571" s="1">
        <v>10.0</v>
      </c>
      <c r="N571" s="1">
        <v>11.0</v>
      </c>
      <c r="O571" s="1">
        <v>14.0</v>
      </c>
      <c r="P571" s="1">
        <v>14.0</v>
      </c>
      <c r="Q571" s="1">
        <v>7.0</v>
      </c>
      <c r="S571" s="1" t="str">
        <f>IFERROR(__xludf.DUMMYFUNCTION("UNIQUE(D571:H571, TRUE)"),"T")</f>
        <v>T</v>
      </c>
      <c r="T571" s="1" t="str">
        <f>IFERROR(__xludf.DUMMYFUNCTION("""COMPUTED_VALUE"""),"J")</f>
        <v>J</v>
      </c>
      <c r="U571" s="1" t="str">
        <f>IFERROR(__xludf.DUMMYFUNCTION("""COMPUTED_VALUE"""),"A")</f>
        <v>A</v>
      </c>
      <c r="V571" s="1" t="str">
        <f>IFERROR(__xludf.DUMMYFUNCTION("""COMPUTED_VALUE"""),"7")</f>
        <v>7</v>
      </c>
      <c r="Y571" s="1">
        <f t="shared" si="2"/>
        <v>1</v>
      </c>
      <c r="Z571" s="1">
        <f t="shared" ref="Z571:AC571" si="571">IF($Y571&lt;&gt;"",COUNTIF($D571:$H571, "=" &amp; T571),"")</f>
        <v>1</v>
      </c>
      <c r="AA571" s="1">
        <f t="shared" si="571"/>
        <v>2</v>
      </c>
      <c r="AB571" s="1">
        <f t="shared" si="571"/>
        <v>1</v>
      </c>
      <c r="AC571" s="1">
        <f t="shared" si="571"/>
        <v>0</v>
      </c>
      <c r="AE571" s="1">
        <f>IFERROR(__xludf.DUMMYFUNCTION("IFERROR(TRANSPOSE(SORT(TRANSPOSE(FILTER(Y571:AC571, Y571:AC571&lt;&gt;0)),1, FALSE)))"),2.0)</f>
        <v>2</v>
      </c>
      <c r="AF571" s="1">
        <f>IFERROR(__xludf.DUMMYFUNCTION("""COMPUTED_VALUE"""),1.0)</f>
        <v>1</v>
      </c>
      <c r="AG571" s="1">
        <f>IFERROR(__xludf.DUMMYFUNCTION("""COMPUTED_VALUE"""),1.0)</f>
        <v>1</v>
      </c>
      <c r="AH571" s="1">
        <f>IFERROR(__xludf.DUMMYFUNCTION("""COMPUTED_VALUE"""),1.0)</f>
        <v>1</v>
      </c>
      <c r="AK571" s="1">
        <v>570.0</v>
      </c>
      <c r="AL571" s="1">
        <v>2.0</v>
      </c>
      <c r="AM571" s="1">
        <v>2.0</v>
      </c>
      <c r="AN571" s="1">
        <v>1.0</v>
      </c>
      <c r="AO571" s="1"/>
      <c r="AP571" s="1"/>
      <c r="AQ571" s="1">
        <v>11.0</v>
      </c>
      <c r="AR571" s="1">
        <v>2.0</v>
      </c>
      <c r="AS571" s="1">
        <v>2.0</v>
      </c>
      <c r="AT571" s="1">
        <v>5.0</v>
      </c>
      <c r="AU571" s="1">
        <v>5.0</v>
      </c>
      <c r="AV571" s="1" t="s">
        <v>1333</v>
      </c>
      <c r="AW571" s="1">
        <v>242.0</v>
      </c>
      <c r="AY571" s="1">
        <v>137940.0</v>
      </c>
    </row>
    <row r="572" ht="15.75" customHeight="1">
      <c r="A572" s="2" t="s">
        <v>1099</v>
      </c>
      <c r="B572" s="1" t="str">
        <f>IFERROR(__xludf.DUMMYFUNCTION("""COMPUTED_VALUE"""),"TT6TA")</f>
        <v>TT6TA</v>
      </c>
      <c r="C572" s="1">
        <f>IFERROR(__xludf.DUMMYFUNCTION("""COMPUTED_VALUE"""),574.0)</f>
        <v>574</v>
      </c>
      <c r="D572" s="1" t="s">
        <v>45</v>
      </c>
      <c r="E572" s="1" t="s">
        <v>45</v>
      </c>
      <c r="F572" s="1" t="s">
        <v>40</v>
      </c>
      <c r="G572" s="1" t="s">
        <v>45</v>
      </c>
      <c r="H572" s="1" t="s">
        <v>39</v>
      </c>
      <c r="M572" s="1">
        <v>10.0</v>
      </c>
      <c r="N572" s="1">
        <v>10.0</v>
      </c>
      <c r="O572" s="1">
        <v>6.0</v>
      </c>
      <c r="P572" s="1">
        <v>10.0</v>
      </c>
      <c r="Q572" s="1">
        <v>14.0</v>
      </c>
      <c r="S572" s="1" t="str">
        <f>IFERROR(__xludf.DUMMYFUNCTION("UNIQUE(D572:H572, TRUE)"),"T")</f>
        <v>T</v>
      </c>
      <c r="T572" s="1" t="str">
        <f>IFERROR(__xludf.DUMMYFUNCTION("""COMPUTED_VALUE"""),"6")</f>
        <v>6</v>
      </c>
      <c r="U572" s="1" t="str">
        <f>IFERROR(__xludf.DUMMYFUNCTION("""COMPUTED_VALUE"""),"A")</f>
        <v>A</v>
      </c>
      <c r="Y572" s="1">
        <f t="shared" si="2"/>
        <v>3</v>
      </c>
      <c r="Z572" s="1">
        <f t="shared" ref="Z572:AC572" si="572">IF($Y572&lt;&gt;"",COUNTIF($D572:$H572, "=" &amp; T572),"")</f>
        <v>1</v>
      </c>
      <c r="AA572" s="1">
        <f t="shared" si="572"/>
        <v>1</v>
      </c>
      <c r="AB572" s="1">
        <f t="shared" si="572"/>
        <v>0</v>
      </c>
      <c r="AC572" s="1">
        <f t="shared" si="572"/>
        <v>0</v>
      </c>
      <c r="AE572" s="1">
        <f>IFERROR(__xludf.DUMMYFUNCTION("IFERROR(TRANSPOSE(SORT(TRANSPOSE(FILTER(Y572:AC572, Y572:AC572&lt;&gt;0)),1, FALSE)))"),3.0)</f>
        <v>3</v>
      </c>
      <c r="AF572" s="1">
        <f>IFERROR(__xludf.DUMMYFUNCTION("""COMPUTED_VALUE"""),1.0)</f>
        <v>1</v>
      </c>
      <c r="AG572" s="1">
        <f>IFERROR(__xludf.DUMMYFUNCTION("""COMPUTED_VALUE"""),1.0)</f>
        <v>1</v>
      </c>
      <c r="AK572" s="1">
        <v>571.0</v>
      </c>
      <c r="AL572" s="1">
        <v>2.0</v>
      </c>
      <c r="AM572" s="1">
        <v>2.0</v>
      </c>
      <c r="AN572" s="1">
        <v>1.0</v>
      </c>
      <c r="AO572" s="1"/>
      <c r="AP572" s="1"/>
      <c r="AQ572" s="1">
        <v>11.0</v>
      </c>
      <c r="AR572" s="1">
        <v>2.0</v>
      </c>
      <c r="AS572" s="1">
        <v>6.0</v>
      </c>
      <c r="AT572" s="1">
        <v>11.0</v>
      </c>
      <c r="AU572" s="1">
        <v>6.0</v>
      </c>
      <c r="AV572" s="1" t="s">
        <v>1537</v>
      </c>
      <c r="AW572" s="1">
        <v>283.0</v>
      </c>
      <c r="AY572" s="1">
        <v>161593.0</v>
      </c>
    </row>
    <row r="573" ht="15.75" customHeight="1">
      <c r="A573" s="2" t="s">
        <v>1101</v>
      </c>
      <c r="B573" s="1" t="str">
        <f>IFERROR(__xludf.DUMMYFUNCTION("""COMPUTED_VALUE"""),"AJJ4A")</f>
        <v>AJJ4A</v>
      </c>
      <c r="C573" s="1">
        <f>IFERROR(__xludf.DUMMYFUNCTION("""COMPUTED_VALUE"""),414.0)</f>
        <v>414</v>
      </c>
      <c r="D573" s="1" t="s">
        <v>39</v>
      </c>
      <c r="E573" s="1" t="s">
        <v>22</v>
      </c>
      <c r="F573" s="1" t="s">
        <v>22</v>
      </c>
      <c r="G573" s="1" t="s">
        <v>21</v>
      </c>
      <c r="H573" s="1" t="s">
        <v>39</v>
      </c>
      <c r="M573" s="1">
        <v>14.0</v>
      </c>
      <c r="N573" s="1">
        <v>11.0</v>
      </c>
      <c r="O573" s="1">
        <v>11.0</v>
      </c>
      <c r="P573" s="1">
        <v>4.0</v>
      </c>
      <c r="Q573" s="1">
        <v>14.0</v>
      </c>
      <c r="S573" s="1" t="str">
        <f>IFERROR(__xludf.DUMMYFUNCTION("UNIQUE(D573:H573, TRUE)"),"A")</f>
        <v>A</v>
      </c>
      <c r="T573" s="1" t="str">
        <f>IFERROR(__xludf.DUMMYFUNCTION("""COMPUTED_VALUE"""),"J")</f>
        <v>J</v>
      </c>
      <c r="U573" s="1" t="str">
        <f>IFERROR(__xludf.DUMMYFUNCTION("""COMPUTED_VALUE"""),"4")</f>
        <v>4</v>
      </c>
      <c r="Y573" s="1">
        <f t="shared" si="2"/>
        <v>2</v>
      </c>
      <c r="Z573" s="1">
        <f t="shared" ref="Z573:AC573" si="573">IF($Y573&lt;&gt;"",COUNTIF($D573:$H573, "=" &amp; T573),"")</f>
        <v>2</v>
      </c>
      <c r="AA573" s="1">
        <f t="shared" si="573"/>
        <v>1</v>
      </c>
      <c r="AB573" s="1">
        <f t="shared" si="573"/>
        <v>0</v>
      </c>
      <c r="AC573" s="1">
        <f t="shared" si="573"/>
        <v>0</v>
      </c>
      <c r="AE573" s="1">
        <f>IFERROR(__xludf.DUMMYFUNCTION("IFERROR(TRANSPOSE(SORT(TRANSPOSE(FILTER(Y573:AC573, Y573:AC573&lt;&gt;0)),1, FALSE)))"),2.0)</f>
        <v>2</v>
      </c>
      <c r="AF573" s="1">
        <f>IFERROR(__xludf.DUMMYFUNCTION("""COMPUTED_VALUE"""),2.0)</f>
        <v>2</v>
      </c>
      <c r="AG573" s="1">
        <f>IFERROR(__xludf.DUMMYFUNCTION("""COMPUTED_VALUE"""),1.0)</f>
        <v>1</v>
      </c>
      <c r="AK573" s="1">
        <v>572.0</v>
      </c>
      <c r="AL573" s="1">
        <v>2.0</v>
      </c>
      <c r="AM573" s="1">
        <v>2.0</v>
      </c>
      <c r="AN573" s="1">
        <v>1.0</v>
      </c>
      <c r="AO573" s="1"/>
      <c r="AP573" s="1"/>
      <c r="AQ573" s="1">
        <v>11.0</v>
      </c>
      <c r="AR573" s="1">
        <v>2.0</v>
      </c>
      <c r="AS573" s="1">
        <v>11.0</v>
      </c>
      <c r="AT573" s="1">
        <v>5.0</v>
      </c>
      <c r="AU573" s="1">
        <v>5.0</v>
      </c>
      <c r="AV573" s="1" t="s">
        <v>1533</v>
      </c>
      <c r="AW573" s="1">
        <v>886.0</v>
      </c>
      <c r="AY573" s="1">
        <v>506792.0</v>
      </c>
    </row>
    <row r="574" ht="15.75" customHeight="1">
      <c r="A574" s="2" t="s">
        <v>1103</v>
      </c>
      <c r="B574" s="1" t="str">
        <f>IFERROR(__xludf.DUMMYFUNCTION("""COMPUTED_VALUE"""),"3TK28")</f>
        <v>3TK28</v>
      </c>
      <c r="C574" s="1">
        <f>IFERROR(__xludf.DUMMYFUNCTION("""COMPUTED_VALUE"""),337.0)</f>
        <v>337</v>
      </c>
      <c r="D574" s="1" t="s">
        <v>31</v>
      </c>
      <c r="E574" s="1" t="s">
        <v>45</v>
      </c>
      <c r="F574" s="1" t="s">
        <v>38</v>
      </c>
      <c r="G574" s="1" t="s">
        <v>24</v>
      </c>
      <c r="H574" s="1" t="s">
        <v>30</v>
      </c>
      <c r="M574" s="1">
        <v>3.0</v>
      </c>
      <c r="N574" s="1">
        <v>10.0</v>
      </c>
      <c r="O574" s="1">
        <v>13.0</v>
      </c>
      <c r="P574" s="1">
        <v>2.0</v>
      </c>
      <c r="Q574" s="1">
        <v>8.0</v>
      </c>
      <c r="S574" s="1" t="str">
        <f>IFERROR(__xludf.DUMMYFUNCTION("UNIQUE(D574:H574, TRUE)"),"3")</f>
        <v>3</v>
      </c>
      <c r="T574" s="1" t="str">
        <f>IFERROR(__xludf.DUMMYFUNCTION("""COMPUTED_VALUE"""),"T")</f>
        <v>T</v>
      </c>
      <c r="U574" s="1" t="str">
        <f>IFERROR(__xludf.DUMMYFUNCTION("""COMPUTED_VALUE"""),"K")</f>
        <v>K</v>
      </c>
      <c r="V574" s="1" t="str">
        <f>IFERROR(__xludf.DUMMYFUNCTION("""COMPUTED_VALUE"""),"2")</f>
        <v>2</v>
      </c>
      <c r="W574" s="1" t="str">
        <f>IFERROR(__xludf.DUMMYFUNCTION("""COMPUTED_VALUE"""),"8")</f>
        <v>8</v>
      </c>
      <c r="Y574" s="1">
        <f t="shared" si="2"/>
        <v>1</v>
      </c>
      <c r="Z574" s="1">
        <f t="shared" ref="Z574:AC574" si="574">IF($Y574&lt;&gt;"",COUNTIF($D574:$H574, "=" &amp; T574),"")</f>
        <v>1</v>
      </c>
      <c r="AA574" s="1">
        <f t="shared" si="574"/>
        <v>1</v>
      </c>
      <c r="AB574" s="1">
        <f t="shared" si="574"/>
        <v>1</v>
      </c>
      <c r="AC574" s="1">
        <f t="shared" si="574"/>
        <v>1</v>
      </c>
      <c r="AE574" s="1">
        <f>IFERROR(__xludf.DUMMYFUNCTION("IFERROR(TRANSPOSE(SORT(TRANSPOSE(FILTER(Y574:AC574, Y574:AC574&lt;&gt;0)),1, FALSE)))"),1.0)</f>
        <v>1</v>
      </c>
      <c r="AF574" s="1">
        <f>IFERROR(__xludf.DUMMYFUNCTION("""COMPUTED_VALUE"""),1.0)</f>
        <v>1</v>
      </c>
      <c r="AG574" s="1">
        <f>IFERROR(__xludf.DUMMYFUNCTION("""COMPUTED_VALUE"""),1.0)</f>
        <v>1</v>
      </c>
      <c r="AH574" s="1">
        <f>IFERROR(__xludf.DUMMYFUNCTION("""COMPUTED_VALUE"""),1.0)</f>
        <v>1</v>
      </c>
      <c r="AI574" s="1">
        <f>IFERROR(__xludf.DUMMYFUNCTION("""COMPUTED_VALUE"""),1.0)</f>
        <v>1</v>
      </c>
      <c r="AK574" s="1">
        <v>573.0</v>
      </c>
      <c r="AL574" s="1">
        <v>2.0</v>
      </c>
      <c r="AM574" s="1">
        <v>2.0</v>
      </c>
      <c r="AN574" s="1">
        <v>1.0</v>
      </c>
      <c r="AO574" s="1"/>
      <c r="AP574" s="1"/>
      <c r="AQ574" s="1">
        <v>11.0</v>
      </c>
      <c r="AR574" s="1">
        <v>2.0</v>
      </c>
      <c r="AS574" s="1">
        <v>12.0</v>
      </c>
      <c r="AT574" s="1">
        <v>12.0</v>
      </c>
      <c r="AU574" s="1">
        <v>2.0</v>
      </c>
      <c r="AV574" s="1" t="s">
        <v>1335</v>
      </c>
      <c r="AW574" s="1">
        <v>444.0</v>
      </c>
      <c r="AY574" s="1">
        <v>254412.0</v>
      </c>
    </row>
    <row r="575" ht="15.75" customHeight="1">
      <c r="A575" s="2" t="s">
        <v>1105</v>
      </c>
      <c r="B575" s="1" t="str">
        <f>IFERROR(__xludf.DUMMYFUNCTION("""COMPUTED_VALUE"""),"95AKT")</f>
        <v>95AKT</v>
      </c>
      <c r="C575" s="1">
        <f>IFERROR(__xludf.DUMMYFUNCTION("""COMPUTED_VALUE"""),864.0)</f>
        <v>864</v>
      </c>
      <c r="D575" s="1" t="s">
        <v>23</v>
      </c>
      <c r="E575" s="1" t="s">
        <v>29</v>
      </c>
      <c r="F575" s="1" t="s">
        <v>39</v>
      </c>
      <c r="G575" s="1" t="s">
        <v>38</v>
      </c>
      <c r="H575" s="1" t="s">
        <v>45</v>
      </c>
      <c r="M575" s="1">
        <v>9.0</v>
      </c>
      <c r="N575" s="1">
        <v>5.0</v>
      </c>
      <c r="O575" s="1">
        <v>14.0</v>
      </c>
      <c r="P575" s="1">
        <v>13.0</v>
      </c>
      <c r="Q575" s="1">
        <v>10.0</v>
      </c>
      <c r="S575" s="1" t="str">
        <f>IFERROR(__xludf.DUMMYFUNCTION("UNIQUE(D575:H575, TRUE)"),"9")</f>
        <v>9</v>
      </c>
      <c r="T575" s="1" t="str">
        <f>IFERROR(__xludf.DUMMYFUNCTION("""COMPUTED_VALUE"""),"5")</f>
        <v>5</v>
      </c>
      <c r="U575" s="1" t="str">
        <f>IFERROR(__xludf.DUMMYFUNCTION("""COMPUTED_VALUE"""),"A")</f>
        <v>A</v>
      </c>
      <c r="V575" s="1" t="str">
        <f>IFERROR(__xludf.DUMMYFUNCTION("""COMPUTED_VALUE"""),"K")</f>
        <v>K</v>
      </c>
      <c r="W575" s="1" t="str">
        <f>IFERROR(__xludf.DUMMYFUNCTION("""COMPUTED_VALUE"""),"T")</f>
        <v>T</v>
      </c>
      <c r="Y575" s="1">
        <f t="shared" si="2"/>
        <v>1</v>
      </c>
      <c r="Z575" s="1">
        <f t="shared" ref="Z575:AC575" si="575">IF($Y575&lt;&gt;"",COUNTIF($D575:$H575, "=" &amp; T575),"")</f>
        <v>1</v>
      </c>
      <c r="AA575" s="1">
        <f t="shared" si="575"/>
        <v>1</v>
      </c>
      <c r="AB575" s="1">
        <f t="shared" si="575"/>
        <v>1</v>
      </c>
      <c r="AC575" s="1">
        <f t="shared" si="575"/>
        <v>1</v>
      </c>
      <c r="AE575" s="1">
        <f>IFERROR(__xludf.DUMMYFUNCTION("IFERROR(TRANSPOSE(SORT(TRANSPOSE(FILTER(Y575:AC575, Y575:AC575&lt;&gt;0)),1, FALSE)))"),1.0)</f>
        <v>1</v>
      </c>
      <c r="AF575" s="1">
        <f>IFERROR(__xludf.DUMMYFUNCTION("""COMPUTED_VALUE"""),1.0)</f>
        <v>1</v>
      </c>
      <c r="AG575" s="1">
        <f>IFERROR(__xludf.DUMMYFUNCTION("""COMPUTED_VALUE"""),1.0)</f>
        <v>1</v>
      </c>
      <c r="AH575" s="1">
        <f>IFERROR(__xludf.DUMMYFUNCTION("""COMPUTED_VALUE"""),1.0)</f>
        <v>1</v>
      </c>
      <c r="AI575" s="1">
        <f>IFERROR(__xludf.DUMMYFUNCTION("""COMPUTED_VALUE"""),1.0)</f>
        <v>1</v>
      </c>
      <c r="AK575" s="1">
        <v>574.0</v>
      </c>
      <c r="AL575" s="1">
        <v>2.0</v>
      </c>
      <c r="AM575" s="1">
        <v>2.0</v>
      </c>
      <c r="AN575" s="1">
        <v>1.0</v>
      </c>
      <c r="AO575" s="1"/>
      <c r="AP575" s="1"/>
      <c r="AQ575" s="1">
        <v>11.0</v>
      </c>
      <c r="AR575" s="1">
        <v>3.0</v>
      </c>
      <c r="AS575" s="1">
        <v>2.0</v>
      </c>
      <c r="AT575" s="1">
        <v>11.0</v>
      </c>
      <c r="AU575" s="1">
        <v>3.0</v>
      </c>
      <c r="AV575" s="1" t="s">
        <v>1539</v>
      </c>
      <c r="AW575" s="1">
        <v>24.0</v>
      </c>
      <c r="AY575" s="1">
        <v>13776.0</v>
      </c>
    </row>
    <row r="576" ht="15.75" customHeight="1">
      <c r="A576" s="2" t="s">
        <v>1106</v>
      </c>
      <c r="B576" s="1" t="str">
        <f>IFERROR(__xludf.DUMMYFUNCTION("""COMPUTED_VALUE"""),"777J9")</f>
        <v>777J9</v>
      </c>
      <c r="C576" s="1">
        <f>IFERROR(__xludf.DUMMYFUNCTION("""COMPUTED_VALUE"""),541.0)</f>
        <v>541</v>
      </c>
      <c r="D576" s="1" t="s">
        <v>28</v>
      </c>
      <c r="E576" s="1" t="s">
        <v>28</v>
      </c>
      <c r="F576" s="1" t="s">
        <v>28</v>
      </c>
      <c r="G576" s="1" t="s">
        <v>22</v>
      </c>
      <c r="H576" s="1" t="s">
        <v>23</v>
      </c>
      <c r="M576" s="1">
        <v>7.0</v>
      </c>
      <c r="N576" s="1">
        <v>7.0</v>
      </c>
      <c r="O576" s="1">
        <v>7.0</v>
      </c>
      <c r="P576" s="1">
        <v>11.0</v>
      </c>
      <c r="Q576" s="1">
        <v>9.0</v>
      </c>
      <c r="S576" s="1" t="str">
        <f>IFERROR(__xludf.DUMMYFUNCTION("UNIQUE(D576:H576, TRUE)"),"7")</f>
        <v>7</v>
      </c>
      <c r="T576" s="1" t="str">
        <f>IFERROR(__xludf.DUMMYFUNCTION("""COMPUTED_VALUE"""),"J")</f>
        <v>J</v>
      </c>
      <c r="U576" s="1" t="str">
        <f>IFERROR(__xludf.DUMMYFUNCTION("""COMPUTED_VALUE"""),"9")</f>
        <v>9</v>
      </c>
      <c r="Y576" s="1">
        <f t="shared" si="2"/>
        <v>3</v>
      </c>
      <c r="Z576" s="1">
        <f t="shared" ref="Z576:AC576" si="576">IF($Y576&lt;&gt;"",COUNTIF($D576:$H576, "=" &amp; T576),"")</f>
        <v>1</v>
      </c>
      <c r="AA576" s="1">
        <f t="shared" si="576"/>
        <v>1</v>
      </c>
      <c r="AB576" s="1">
        <f t="shared" si="576"/>
        <v>0</v>
      </c>
      <c r="AC576" s="1">
        <f t="shared" si="576"/>
        <v>0</v>
      </c>
      <c r="AE576" s="1">
        <f>IFERROR(__xludf.DUMMYFUNCTION("IFERROR(TRANSPOSE(SORT(TRANSPOSE(FILTER(Y576:AC576, Y576:AC576&lt;&gt;0)),1, FALSE)))"),3.0)</f>
        <v>3</v>
      </c>
      <c r="AF576" s="1">
        <f>IFERROR(__xludf.DUMMYFUNCTION("""COMPUTED_VALUE"""),1.0)</f>
        <v>1</v>
      </c>
      <c r="AG576" s="1">
        <f>IFERROR(__xludf.DUMMYFUNCTION("""COMPUTED_VALUE"""),1.0)</f>
        <v>1</v>
      </c>
      <c r="AK576" s="1">
        <v>575.0</v>
      </c>
      <c r="AL576" s="1">
        <v>2.0</v>
      </c>
      <c r="AM576" s="1">
        <v>2.0</v>
      </c>
      <c r="AN576" s="1">
        <v>1.0</v>
      </c>
      <c r="AO576" s="1"/>
      <c r="AP576" s="1"/>
      <c r="AQ576" s="1">
        <v>11.0</v>
      </c>
      <c r="AR576" s="1">
        <v>3.0</v>
      </c>
      <c r="AS576" s="1">
        <v>8.0</v>
      </c>
      <c r="AT576" s="1">
        <v>3.0</v>
      </c>
      <c r="AU576" s="1">
        <v>8.0</v>
      </c>
      <c r="AV576" s="1" t="s">
        <v>1337</v>
      </c>
      <c r="AW576" s="1">
        <v>567.0</v>
      </c>
      <c r="AY576" s="1">
        <v>326025.0</v>
      </c>
    </row>
    <row r="577" ht="15.75" customHeight="1">
      <c r="A577" s="2" t="s">
        <v>1108</v>
      </c>
      <c r="B577" s="1">
        <f>IFERROR(__xludf.DUMMYFUNCTION("""COMPUTED_VALUE"""),67979.0)</f>
        <v>67979</v>
      </c>
      <c r="C577" s="1">
        <f>IFERROR(__xludf.DUMMYFUNCTION("""COMPUTED_VALUE"""),171.0)</f>
        <v>171</v>
      </c>
      <c r="D577" s="1" t="s">
        <v>40</v>
      </c>
      <c r="E577" s="1" t="s">
        <v>28</v>
      </c>
      <c r="F577" s="1" t="s">
        <v>23</v>
      </c>
      <c r="G577" s="1" t="s">
        <v>28</v>
      </c>
      <c r="H577" s="1" t="s">
        <v>23</v>
      </c>
      <c r="M577" s="1">
        <v>6.0</v>
      </c>
      <c r="N577" s="1">
        <v>7.0</v>
      </c>
      <c r="O577" s="1">
        <v>9.0</v>
      </c>
      <c r="P577" s="1">
        <v>7.0</v>
      </c>
      <c r="Q577" s="1">
        <v>9.0</v>
      </c>
      <c r="S577" s="1" t="str">
        <f>IFERROR(__xludf.DUMMYFUNCTION("UNIQUE(D577:H577, TRUE)"),"6")</f>
        <v>6</v>
      </c>
      <c r="T577" s="1" t="str">
        <f>IFERROR(__xludf.DUMMYFUNCTION("""COMPUTED_VALUE"""),"7")</f>
        <v>7</v>
      </c>
      <c r="U577" s="1" t="str">
        <f>IFERROR(__xludf.DUMMYFUNCTION("""COMPUTED_VALUE"""),"9")</f>
        <v>9</v>
      </c>
      <c r="Y577" s="1">
        <f t="shared" si="2"/>
        <v>1</v>
      </c>
      <c r="Z577" s="1">
        <f t="shared" ref="Z577:AC577" si="577">IF($Y577&lt;&gt;"",COUNTIF($D577:$H577, "=" &amp; T577),"")</f>
        <v>2</v>
      </c>
      <c r="AA577" s="1">
        <f t="shared" si="577"/>
        <v>2</v>
      </c>
      <c r="AB577" s="1">
        <f t="shared" si="577"/>
        <v>0</v>
      </c>
      <c r="AC577" s="1">
        <f t="shared" si="577"/>
        <v>0</v>
      </c>
      <c r="AE577" s="1">
        <f>IFERROR(__xludf.DUMMYFUNCTION("IFERROR(TRANSPOSE(SORT(TRANSPOSE(FILTER(Y577:AC577, Y577:AC577&lt;&gt;0)),1, FALSE)))"),2.0)</f>
        <v>2</v>
      </c>
      <c r="AF577" s="1">
        <f>IFERROR(__xludf.DUMMYFUNCTION("""COMPUTED_VALUE"""),2.0)</f>
        <v>2</v>
      </c>
      <c r="AG577" s="1">
        <f>IFERROR(__xludf.DUMMYFUNCTION("""COMPUTED_VALUE"""),1.0)</f>
        <v>1</v>
      </c>
      <c r="AK577" s="1">
        <v>576.0</v>
      </c>
      <c r="AL577" s="1">
        <v>2.0</v>
      </c>
      <c r="AM577" s="1">
        <v>2.0</v>
      </c>
      <c r="AN577" s="1">
        <v>1.0</v>
      </c>
      <c r="AO577" s="1"/>
      <c r="AP577" s="1"/>
      <c r="AQ577" s="1">
        <v>11.0</v>
      </c>
      <c r="AR577" s="1">
        <v>4.0</v>
      </c>
      <c r="AS577" s="1">
        <v>4.0</v>
      </c>
      <c r="AT577" s="1">
        <v>11.0</v>
      </c>
      <c r="AU577" s="1">
        <v>14.0</v>
      </c>
      <c r="AV577" s="1" t="s">
        <v>1541</v>
      </c>
      <c r="AW577" s="1">
        <v>427.0</v>
      </c>
      <c r="AY577" s="1">
        <v>245952.0</v>
      </c>
    </row>
    <row r="578" ht="15.75" customHeight="1">
      <c r="A578" s="2" t="s">
        <v>1110</v>
      </c>
      <c r="B578" s="1" t="str">
        <f>IFERROR(__xludf.DUMMYFUNCTION("""COMPUTED_VALUE"""),"8888J")</f>
        <v>8888J</v>
      </c>
      <c r="C578" s="1">
        <f>IFERROR(__xludf.DUMMYFUNCTION("""COMPUTED_VALUE"""),829.0)</f>
        <v>829</v>
      </c>
      <c r="D578" s="1" t="s">
        <v>30</v>
      </c>
      <c r="E578" s="1" t="s">
        <v>30</v>
      </c>
      <c r="F578" s="1" t="s">
        <v>30</v>
      </c>
      <c r="G578" s="1" t="s">
        <v>30</v>
      </c>
      <c r="H578" s="1" t="s">
        <v>22</v>
      </c>
      <c r="M578" s="1">
        <v>8.0</v>
      </c>
      <c r="N578" s="1">
        <v>8.0</v>
      </c>
      <c r="O578" s="1">
        <v>8.0</v>
      </c>
      <c r="P578" s="1">
        <v>8.0</v>
      </c>
      <c r="Q578" s="1">
        <v>11.0</v>
      </c>
      <c r="S578" s="1" t="str">
        <f>IFERROR(__xludf.DUMMYFUNCTION("UNIQUE(D578:H578, TRUE)"),"8")</f>
        <v>8</v>
      </c>
      <c r="T578" s="1" t="str">
        <f>IFERROR(__xludf.DUMMYFUNCTION("""COMPUTED_VALUE"""),"J")</f>
        <v>J</v>
      </c>
      <c r="Y578" s="1">
        <f t="shared" si="2"/>
        <v>4</v>
      </c>
      <c r="Z578" s="1">
        <f t="shared" ref="Z578:AC578" si="578">IF($Y578&lt;&gt;"",COUNTIF($D578:$H578, "=" &amp; T578),"")</f>
        <v>1</v>
      </c>
      <c r="AA578" s="1">
        <f t="shared" si="578"/>
        <v>0</v>
      </c>
      <c r="AB578" s="1">
        <f t="shared" si="578"/>
        <v>0</v>
      </c>
      <c r="AC578" s="1">
        <f t="shared" si="578"/>
        <v>0</v>
      </c>
      <c r="AE578" s="1">
        <f>IFERROR(__xludf.DUMMYFUNCTION("IFERROR(TRANSPOSE(SORT(TRANSPOSE(FILTER(Y578:AC578, Y578:AC578&lt;&gt;0)),1, FALSE)))"),4.0)</f>
        <v>4</v>
      </c>
      <c r="AF578" s="1">
        <f>IFERROR(__xludf.DUMMYFUNCTION("""COMPUTED_VALUE"""),1.0)</f>
        <v>1</v>
      </c>
      <c r="AK578" s="1">
        <v>577.0</v>
      </c>
      <c r="AL578" s="1">
        <v>2.0</v>
      </c>
      <c r="AM578" s="1">
        <v>2.0</v>
      </c>
      <c r="AN578" s="1">
        <v>1.0</v>
      </c>
      <c r="AO578" s="1"/>
      <c r="AP578" s="1"/>
      <c r="AQ578" s="1">
        <v>11.0</v>
      </c>
      <c r="AR578" s="1">
        <v>4.0</v>
      </c>
      <c r="AS578" s="1">
        <v>10.0</v>
      </c>
      <c r="AT578" s="1">
        <v>10.0</v>
      </c>
      <c r="AU578" s="1">
        <v>4.0</v>
      </c>
      <c r="AV578" s="1" t="s">
        <v>1339</v>
      </c>
      <c r="AW578" s="1">
        <v>319.0</v>
      </c>
      <c r="AY578" s="1">
        <v>184063.0</v>
      </c>
    </row>
    <row r="579" ht="15.75" customHeight="1">
      <c r="A579" s="2" t="s">
        <v>1112</v>
      </c>
      <c r="B579" s="1" t="str">
        <f>IFERROR(__xludf.DUMMYFUNCTION("""COMPUTED_VALUE"""),"5QJQ5")</f>
        <v>5QJQ5</v>
      </c>
      <c r="C579" s="1">
        <f>IFERROR(__xludf.DUMMYFUNCTION("""COMPUTED_VALUE"""),345.0)</f>
        <v>345</v>
      </c>
      <c r="D579" s="1" t="s">
        <v>29</v>
      </c>
      <c r="E579" s="1" t="s">
        <v>20</v>
      </c>
      <c r="F579" s="1" t="s">
        <v>22</v>
      </c>
      <c r="G579" s="1" t="s">
        <v>20</v>
      </c>
      <c r="H579" s="1" t="s">
        <v>29</v>
      </c>
      <c r="M579" s="1">
        <v>5.0</v>
      </c>
      <c r="N579" s="1">
        <v>12.0</v>
      </c>
      <c r="O579" s="1">
        <v>11.0</v>
      </c>
      <c r="P579" s="1">
        <v>12.0</v>
      </c>
      <c r="Q579" s="1">
        <v>5.0</v>
      </c>
      <c r="S579" s="1" t="str">
        <f>IFERROR(__xludf.DUMMYFUNCTION("UNIQUE(D579:H579, TRUE)"),"5")</f>
        <v>5</v>
      </c>
      <c r="T579" s="1" t="str">
        <f>IFERROR(__xludf.DUMMYFUNCTION("""COMPUTED_VALUE"""),"Q")</f>
        <v>Q</v>
      </c>
      <c r="U579" s="1" t="str">
        <f>IFERROR(__xludf.DUMMYFUNCTION("""COMPUTED_VALUE"""),"J")</f>
        <v>J</v>
      </c>
      <c r="Y579" s="1">
        <f t="shared" si="2"/>
        <v>2</v>
      </c>
      <c r="Z579" s="1">
        <f t="shared" ref="Z579:AC579" si="579">IF($Y579&lt;&gt;"",COUNTIF($D579:$H579, "=" &amp; T579),"")</f>
        <v>2</v>
      </c>
      <c r="AA579" s="1">
        <f t="shared" si="579"/>
        <v>1</v>
      </c>
      <c r="AB579" s="1">
        <f t="shared" si="579"/>
        <v>0</v>
      </c>
      <c r="AC579" s="1">
        <f t="shared" si="579"/>
        <v>0</v>
      </c>
      <c r="AE579" s="1">
        <f>IFERROR(__xludf.DUMMYFUNCTION("IFERROR(TRANSPOSE(SORT(TRANSPOSE(FILTER(Y579:AC579, Y579:AC579&lt;&gt;0)),1, FALSE)))"),2.0)</f>
        <v>2</v>
      </c>
      <c r="AF579" s="1">
        <f>IFERROR(__xludf.DUMMYFUNCTION("""COMPUTED_VALUE"""),2.0)</f>
        <v>2</v>
      </c>
      <c r="AG579" s="1">
        <f>IFERROR(__xludf.DUMMYFUNCTION("""COMPUTED_VALUE"""),1.0)</f>
        <v>1</v>
      </c>
      <c r="AK579" s="1">
        <v>578.0</v>
      </c>
      <c r="AL579" s="1">
        <v>2.0</v>
      </c>
      <c r="AM579" s="1">
        <v>2.0</v>
      </c>
      <c r="AN579" s="1">
        <v>1.0</v>
      </c>
      <c r="AO579" s="1"/>
      <c r="AP579" s="1"/>
      <c r="AQ579" s="1">
        <v>11.0</v>
      </c>
      <c r="AR579" s="1">
        <v>8.0</v>
      </c>
      <c r="AS579" s="1">
        <v>11.0</v>
      </c>
      <c r="AT579" s="1">
        <v>5.0</v>
      </c>
      <c r="AU579" s="1">
        <v>5.0</v>
      </c>
      <c r="AV579" s="1" t="s">
        <v>1551</v>
      </c>
      <c r="AW579" s="1">
        <v>523.0</v>
      </c>
      <c r="AY579" s="1">
        <v>302294.0</v>
      </c>
    </row>
    <row r="580" ht="15.75" customHeight="1">
      <c r="A580" s="2" t="s">
        <v>1114</v>
      </c>
      <c r="B580" s="1" t="str">
        <f>IFERROR(__xludf.DUMMYFUNCTION("""COMPUTED_VALUE"""),"884J4")</f>
        <v>884J4</v>
      </c>
      <c r="C580" s="1">
        <f>IFERROR(__xludf.DUMMYFUNCTION("""COMPUTED_VALUE"""),225.0)</f>
        <v>225</v>
      </c>
      <c r="D580" s="1" t="s">
        <v>30</v>
      </c>
      <c r="E580" s="1" t="s">
        <v>30</v>
      </c>
      <c r="F580" s="1" t="s">
        <v>21</v>
      </c>
      <c r="G580" s="1" t="s">
        <v>22</v>
      </c>
      <c r="H580" s="1" t="s">
        <v>21</v>
      </c>
      <c r="M580" s="1">
        <v>8.0</v>
      </c>
      <c r="N580" s="1">
        <v>8.0</v>
      </c>
      <c r="O580" s="1">
        <v>4.0</v>
      </c>
      <c r="P580" s="1">
        <v>11.0</v>
      </c>
      <c r="Q580" s="1">
        <v>4.0</v>
      </c>
      <c r="S580" s="1" t="str">
        <f>IFERROR(__xludf.DUMMYFUNCTION("UNIQUE(D580:H580, TRUE)"),"8")</f>
        <v>8</v>
      </c>
      <c r="T580" s="1" t="str">
        <f>IFERROR(__xludf.DUMMYFUNCTION("""COMPUTED_VALUE"""),"4")</f>
        <v>4</v>
      </c>
      <c r="U580" s="1" t="str">
        <f>IFERROR(__xludf.DUMMYFUNCTION("""COMPUTED_VALUE"""),"J")</f>
        <v>J</v>
      </c>
      <c r="Y580" s="1">
        <f t="shared" si="2"/>
        <v>2</v>
      </c>
      <c r="Z580" s="1">
        <f t="shared" ref="Z580:AC580" si="580">IF($Y580&lt;&gt;"",COUNTIF($D580:$H580, "=" &amp; T580),"")</f>
        <v>2</v>
      </c>
      <c r="AA580" s="1">
        <f t="shared" si="580"/>
        <v>1</v>
      </c>
      <c r="AB580" s="1">
        <f t="shared" si="580"/>
        <v>0</v>
      </c>
      <c r="AC580" s="1">
        <f t="shared" si="580"/>
        <v>0</v>
      </c>
      <c r="AE580" s="1">
        <f>IFERROR(__xludf.DUMMYFUNCTION("IFERROR(TRANSPOSE(SORT(TRANSPOSE(FILTER(Y580:AC580, Y580:AC580&lt;&gt;0)),1, FALSE)))"),2.0)</f>
        <v>2</v>
      </c>
      <c r="AF580" s="1">
        <f>IFERROR(__xludf.DUMMYFUNCTION("""COMPUTED_VALUE"""),2.0)</f>
        <v>2</v>
      </c>
      <c r="AG580" s="1">
        <f>IFERROR(__xludf.DUMMYFUNCTION("""COMPUTED_VALUE"""),1.0)</f>
        <v>1</v>
      </c>
      <c r="AK580" s="1">
        <v>579.0</v>
      </c>
      <c r="AL580" s="1">
        <v>2.0</v>
      </c>
      <c r="AM580" s="1">
        <v>2.0</v>
      </c>
      <c r="AN580" s="1">
        <v>1.0</v>
      </c>
      <c r="AO580" s="1"/>
      <c r="AP580" s="1"/>
      <c r="AQ580" s="1">
        <v>11.0</v>
      </c>
      <c r="AR580" s="1">
        <v>11.0</v>
      </c>
      <c r="AS580" s="1">
        <v>4.0</v>
      </c>
      <c r="AT580" s="1">
        <v>8.0</v>
      </c>
      <c r="AU580" s="1">
        <v>8.0</v>
      </c>
      <c r="AV580" s="1" t="s">
        <v>1527</v>
      </c>
      <c r="AW580" s="1">
        <v>704.0</v>
      </c>
      <c r="AY580" s="1">
        <v>407616.0</v>
      </c>
    </row>
    <row r="581" ht="15.75" customHeight="1">
      <c r="A581" s="2" t="s">
        <v>1116</v>
      </c>
      <c r="B581" s="1" t="str">
        <f>IFERROR(__xludf.DUMMYFUNCTION("""COMPUTED_VALUE"""),"JQK6T")</f>
        <v>JQK6T</v>
      </c>
      <c r="C581" s="1">
        <f>IFERROR(__xludf.DUMMYFUNCTION("""COMPUTED_VALUE"""),106.0)</f>
        <v>106</v>
      </c>
      <c r="D581" s="1" t="s">
        <v>22</v>
      </c>
      <c r="E581" s="1" t="s">
        <v>20</v>
      </c>
      <c r="F581" s="1" t="s">
        <v>38</v>
      </c>
      <c r="G581" s="1" t="s">
        <v>40</v>
      </c>
      <c r="H581" s="1" t="s">
        <v>45</v>
      </c>
      <c r="M581" s="1">
        <v>11.0</v>
      </c>
      <c r="N581" s="1">
        <v>12.0</v>
      </c>
      <c r="O581" s="1">
        <v>13.0</v>
      </c>
      <c r="P581" s="1">
        <v>6.0</v>
      </c>
      <c r="Q581" s="1">
        <v>10.0</v>
      </c>
      <c r="S581" s="1" t="str">
        <f>IFERROR(__xludf.DUMMYFUNCTION("UNIQUE(D581:H581, TRUE)"),"J")</f>
        <v>J</v>
      </c>
      <c r="T581" s="1" t="str">
        <f>IFERROR(__xludf.DUMMYFUNCTION("""COMPUTED_VALUE"""),"Q")</f>
        <v>Q</v>
      </c>
      <c r="U581" s="1" t="str">
        <f>IFERROR(__xludf.DUMMYFUNCTION("""COMPUTED_VALUE"""),"K")</f>
        <v>K</v>
      </c>
      <c r="V581" s="1" t="str">
        <f>IFERROR(__xludf.DUMMYFUNCTION("""COMPUTED_VALUE"""),"6")</f>
        <v>6</v>
      </c>
      <c r="W581" s="1" t="str">
        <f>IFERROR(__xludf.DUMMYFUNCTION("""COMPUTED_VALUE"""),"T")</f>
        <v>T</v>
      </c>
      <c r="Y581" s="1">
        <f t="shared" si="2"/>
        <v>1</v>
      </c>
      <c r="Z581" s="1">
        <f t="shared" ref="Z581:AC581" si="581">IF($Y581&lt;&gt;"",COUNTIF($D581:$H581, "=" &amp; T581),"")</f>
        <v>1</v>
      </c>
      <c r="AA581" s="1">
        <f t="shared" si="581"/>
        <v>1</v>
      </c>
      <c r="AB581" s="1">
        <f t="shared" si="581"/>
        <v>1</v>
      </c>
      <c r="AC581" s="1">
        <f t="shared" si="581"/>
        <v>1</v>
      </c>
      <c r="AE581" s="1">
        <f>IFERROR(__xludf.DUMMYFUNCTION("IFERROR(TRANSPOSE(SORT(TRANSPOSE(FILTER(Y581:AC581, Y581:AC581&lt;&gt;0)),1, FALSE)))"),1.0)</f>
        <v>1</v>
      </c>
      <c r="AF581" s="1">
        <f>IFERROR(__xludf.DUMMYFUNCTION("""COMPUTED_VALUE"""),1.0)</f>
        <v>1</v>
      </c>
      <c r="AG581" s="1">
        <f>IFERROR(__xludf.DUMMYFUNCTION("""COMPUTED_VALUE"""),1.0)</f>
        <v>1</v>
      </c>
      <c r="AH581" s="1">
        <f>IFERROR(__xludf.DUMMYFUNCTION("""COMPUTED_VALUE"""),1.0)</f>
        <v>1</v>
      </c>
      <c r="AI581" s="1">
        <f>IFERROR(__xludf.DUMMYFUNCTION("""COMPUTED_VALUE"""),1.0)</f>
        <v>1</v>
      </c>
      <c r="AK581" s="1">
        <v>580.0</v>
      </c>
      <c r="AL581" s="1">
        <v>2.0</v>
      </c>
      <c r="AM581" s="1">
        <v>2.0</v>
      </c>
      <c r="AN581" s="1">
        <v>1.0</v>
      </c>
      <c r="AO581" s="1"/>
      <c r="AP581" s="1"/>
      <c r="AQ581" s="1">
        <v>11.0</v>
      </c>
      <c r="AR581" s="1">
        <v>11.0</v>
      </c>
      <c r="AS581" s="1">
        <v>14.0</v>
      </c>
      <c r="AT581" s="1">
        <v>2.0</v>
      </c>
      <c r="AU581" s="1">
        <v>2.0</v>
      </c>
      <c r="AV581" s="1" t="s">
        <v>1531</v>
      </c>
      <c r="AW581" s="1">
        <v>728.0</v>
      </c>
      <c r="AY581" s="1">
        <v>422240.0</v>
      </c>
    </row>
    <row r="582" ht="15.75" customHeight="1">
      <c r="A582" s="2" t="s">
        <v>1118</v>
      </c>
      <c r="B582" s="1" t="str">
        <f>IFERROR(__xludf.DUMMYFUNCTION("""COMPUTED_VALUE"""),"6K6KJ")</f>
        <v>6K6KJ</v>
      </c>
      <c r="C582" s="1">
        <f>IFERROR(__xludf.DUMMYFUNCTION("""COMPUTED_VALUE"""),367.0)</f>
        <v>367</v>
      </c>
      <c r="D582" s="1" t="s">
        <v>40</v>
      </c>
      <c r="E582" s="1" t="s">
        <v>38</v>
      </c>
      <c r="F582" s="1" t="s">
        <v>40</v>
      </c>
      <c r="G582" s="1" t="s">
        <v>38</v>
      </c>
      <c r="H582" s="1" t="s">
        <v>22</v>
      </c>
      <c r="M582" s="1">
        <v>6.0</v>
      </c>
      <c r="N582" s="1">
        <v>13.0</v>
      </c>
      <c r="O582" s="1">
        <v>6.0</v>
      </c>
      <c r="P582" s="1">
        <v>13.0</v>
      </c>
      <c r="Q582" s="1">
        <v>11.0</v>
      </c>
      <c r="S582" s="1" t="str">
        <f>IFERROR(__xludf.DUMMYFUNCTION("UNIQUE(D582:H582, TRUE)"),"6")</f>
        <v>6</v>
      </c>
      <c r="T582" s="1" t="str">
        <f>IFERROR(__xludf.DUMMYFUNCTION("""COMPUTED_VALUE"""),"K")</f>
        <v>K</v>
      </c>
      <c r="U582" s="1" t="str">
        <f>IFERROR(__xludf.DUMMYFUNCTION("""COMPUTED_VALUE"""),"J")</f>
        <v>J</v>
      </c>
      <c r="Y582" s="1">
        <f t="shared" si="2"/>
        <v>2</v>
      </c>
      <c r="Z582" s="1">
        <f t="shared" ref="Z582:AC582" si="582">IF($Y582&lt;&gt;"",COUNTIF($D582:$H582, "=" &amp; T582),"")</f>
        <v>2</v>
      </c>
      <c r="AA582" s="1">
        <f t="shared" si="582"/>
        <v>1</v>
      </c>
      <c r="AB582" s="1">
        <f t="shared" si="582"/>
        <v>0</v>
      </c>
      <c r="AC582" s="1">
        <f t="shared" si="582"/>
        <v>0</v>
      </c>
      <c r="AE582" s="1">
        <f>IFERROR(__xludf.DUMMYFUNCTION("IFERROR(TRANSPOSE(SORT(TRANSPOSE(FILTER(Y582:AC582, Y582:AC582&lt;&gt;0)),1, FALSE)))"),2.0)</f>
        <v>2</v>
      </c>
      <c r="AF582" s="1">
        <f>IFERROR(__xludf.DUMMYFUNCTION("""COMPUTED_VALUE"""),2.0)</f>
        <v>2</v>
      </c>
      <c r="AG582" s="1">
        <f>IFERROR(__xludf.DUMMYFUNCTION("""COMPUTED_VALUE"""),1.0)</f>
        <v>1</v>
      </c>
      <c r="AK582" s="1">
        <v>581.0</v>
      </c>
      <c r="AL582" s="1">
        <v>2.0</v>
      </c>
      <c r="AM582" s="1">
        <v>2.0</v>
      </c>
      <c r="AN582" s="1">
        <v>1.0</v>
      </c>
      <c r="AO582" s="1"/>
      <c r="AP582" s="1"/>
      <c r="AQ582" s="1">
        <v>11.0</v>
      </c>
      <c r="AR582" s="1">
        <v>12.0</v>
      </c>
      <c r="AS582" s="1">
        <v>11.0</v>
      </c>
      <c r="AT582" s="1">
        <v>14.0</v>
      </c>
      <c r="AU582" s="1">
        <v>12.0</v>
      </c>
      <c r="AV582" s="1" t="s">
        <v>1559</v>
      </c>
      <c r="AW582" s="1">
        <v>201.0</v>
      </c>
      <c r="AY582" s="1">
        <v>116781.0</v>
      </c>
    </row>
    <row r="583" ht="15.75" customHeight="1">
      <c r="A583" s="2" t="s">
        <v>1120</v>
      </c>
      <c r="B583" s="1" t="str">
        <f>IFERROR(__xludf.DUMMYFUNCTION("""COMPUTED_VALUE"""),"333A6")</f>
        <v>333A6</v>
      </c>
      <c r="C583" s="1">
        <f>IFERROR(__xludf.DUMMYFUNCTION("""COMPUTED_VALUE"""),89.0)</f>
        <v>89</v>
      </c>
      <c r="D583" s="1" t="s">
        <v>31</v>
      </c>
      <c r="E583" s="1" t="s">
        <v>31</v>
      </c>
      <c r="F583" s="1" t="s">
        <v>31</v>
      </c>
      <c r="G583" s="1" t="s">
        <v>39</v>
      </c>
      <c r="H583" s="1" t="s">
        <v>40</v>
      </c>
      <c r="M583" s="1">
        <v>3.0</v>
      </c>
      <c r="N583" s="1">
        <v>3.0</v>
      </c>
      <c r="O583" s="1">
        <v>3.0</v>
      </c>
      <c r="P583" s="1">
        <v>14.0</v>
      </c>
      <c r="Q583" s="1">
        <v>6.0</v>
      </c>
      <c r="S583" s="1" t="str">
        <f>IFERROR(__xludf.DUMMYFUNCTION("UNIQUE(D583:H583, TRUE)"),"3")</f>
        <v>3</v>
      </c>
      <c r="T583" s="1" t="str">
        <f>IFERROR(__xludf.DUMMYFUNCTION("""COMPUTED_VALUE"""),"A")</f>
        <v>A</v>
      </c>
      <c r="U583" s="1" t="str">
        <f>IFERROR(__xludf.DUMMYFUNCTION("""COMPUTED_VALUE"""),"6")</f>
        <v>6</v>
      </c>
      <c r="Y583" s="1">
        <f t="shared" si="2"/>
        <v>3</v>
      </c>
      <c r="Z583" s="1">
        <f t="shared" ref="Z583:AC583" si="583">IF($Y583&lt;&gt;"",COUNTIF($D583:$H583, "=" &amp; T583),"")</f>
        <v>1</v>
      </c>
      <c r="AA583" s="1">
        <f t="shared" si="583"/>
        <v>1</v>
      </c>
      <c r="AB583" s="1">
        <f t="shared" si="583"/>
        <v>0</v>
      </c>
      <c r="AC583" s="1">
        <f t="shared" si="583"/>
        <v>0</v>
      </c>
      <c r="AE583" s="1">
        <f>IFERROR(__xludf.DUMMYFUNCTION("IFERROR(TRANSPOSE(SORT(TRANSPOSE(FILTER(Y583:AC583, Y583:AC583&lt;&gt;0)),1, FALSE)))"),3.0)</f>
        <v>3</v>
      </c>
      <c r="AF583" s="1">
        <f>IFERROR(__xludf.DUMMYFUNCTION("""COMPUTED_VALUE"""),1.0)</f>
        <v>1</v>
      </c>
      <c r="AG583" s="1">
        <f>IFERROR(__xludf.DUMMYFUNCTION("""COMPUTED_VALUE"""),1.0)</f>
        <v>1</v>
      </c>
      <c r="AK583" s="1">
        <v>582.0</v>
      </c>
      <c r="AL583" s="1">
        <v>2.0</v>
      </c>
      <c r="AM583" s="1">
        <v>2.0</v>
      </c>
      <c r="AN583" s="1">
        <v>1.0</v>
      </c>
      <c r="AO583" s="1"/>
      <c r="AP583" s="1"/>
      <c r="AQ583" s="1">
        <v>11.0</v>
      </c>
      <c r="AR583" s="1">
        <v>13.0</v>
      </c>
      <c r="AS583" s="1">
        <v>8.0</v>
      </c>
      <c r="AT583" s="1">
        <v>13.0</v>
      </c>
      <c r="AU583" s="1">
        <v>8.0</v>
      </c>
      <c r="AV583" s="1" t="s">
        <v>1341</v>
      </c>
      <c r="AW583" s="1">
        <v>585.0</v>
      </c>
      <c r="AY583" s="1">
        <v>340470.0</v>
      </c>
    </row>
    <row r="584" ht="15.75" customHeight="1">
      <c r="A584" s="2" t="s">
        <v>1122</v>
      </c>
      <c r="B584" s="1">
        <f>IFERROR(__xludf.DUMMYFUNCTION("""COMPUTED_VALUE"""),59939.0)</f>
        <v>59939</v>
      </c>
      <c r="C584" s="1">
        <f>IFERROR(__xludf.DUMMYFUNCTION("""COMPUTED_VALUE"""),506.0)</f>
        <v>506</v>
      </c>
      <c r="D584" s="1" t="s">
        <v>29</v>
      </c>
      <c r="E584" s="1" t="s">
        <v>23</v>
      </c>
      <c r="F584" s="1" t="s">
        <v>23</v>
      </c>
      <c r="G584" s="1" t="s">
        <v>31</v>
      </c>
      <c r="H584" s="1" t="s">
        <v>23</v>
      </c>
      <c r="M584" s="1">
        <v>5.0</v>
      </c>
      <c r="N584" s="1">
        <v>9.0</v>
      </c>
      <c r="O584" s="1">
        <v>9.0</v>
      </c>
      <c r="P584" s="1">
        <v>3.0</v>
      </c>
      <c r="Q584" s="1">
        <v>9.0</v>
      </c>
      <c r="S584" s="1" t="str">
        <f>IFERROR(__xludf.DUMMYFUNCTION("UNIQUE(D584:H584, TRUE)"),"5")</f>
        <v>5</v>
      </c>
      <c r="T584" s="1" t="str">
        <f>IFERROR(__xludf.DUMMYFUNCTION("""COMPUTED_VALUE"""),"9")</f>
        <v>9</v>
      </c>
      <c r="U584" s="1" t="str">
        <f>IFERROR(__xludf.DUMMYFUNCTION("""COMPUTED_VALUE"""),"3")</f>
        <v>3</v>
      </c>
      <c r="Y584" s="1">
        <f t="shared" si="2"/>
        <v>1</v>
      </c>
      <c r="Z584" s="1">
        <f t="shared" ref="Z584:AC584" si="584">IF($Y584&lt;&gt;"",COUNTIF($D584:$H584, "=" &amp; T584),"")</f>
        <v>3</v>
      </c>
      <c r="AA584" s="1">
        <f t="shared" si="584"/>
        <v>1</v>
      </c>
      <c r="AB584" s="1">
        <f t="shared" si="584"/>
        <v>0</v>
      </c>
      <c r="AC584" s="1">
        <f t="shared" si="584"/>
        <v>0</v>
      </c>
      <c r="AE584" s="1">
        <f>IFERROR(__xludf.DUMMYFUNCTION("IFERROR(TRANSPOSE(SORT(TRANSPOSE(FILTER(Y584:AC584, Y584:AC584&lt;&gt;0)),1, FALSE)))"),3.0)</f>
        <v>3</v>
      </c>
      <c r="AF584" s="1">
        <f>IFERROR(__xludf.DUMMYFUNCTION("""COMPUTED_VALUE"""),1.0)</f>
        <v>1</v>
      </c>
      <c r="AG584" s="1">
        <f>IFERROR(__xludf.DUMMYFUNCTION("""COMPUTED_VALUE"""),1.0)</f>
        <v>1</v>
      </c>
      <c r="AK584" s="1">
        <v>583.0</v>
      </c>
      <c r="AL584" s="1">
        <v>2.0</v>
      </c>
      <c r="AM584" s="1">
        <v>2.0</v>
      </c>
      <c r="AN584" s="1">
        <v>1.0</v>
      </c>
      <c r="AO584" s="1"/>
      <c r="AP584" s="1"/>
      <c r="AQ584" s="1">
        <v>11.0</v>
      </c>
      <c r="AR584" s="1">
        <v>13.0</v>
      </c>
      <c r="AS584" s="1">
        <v>14.0</v>
      </c>
      <c r="AT584" s="1">
        <v>14.0</v>
      </c>
      <c r="AU584" s="1">
        <v>13.0</v>
      </c>
      <c r="AV584" s="1" t="s">
        <v>1343</v>
      </c>
      <c r="AW584" s="1">
        <v>482.0</v>
      </c>
      <c r="AY584" s="1">
        <v>281006.0</v>
      </c>
    </row>
    <row r="585" ht="15.75" customHeight="1">
      <c r="A585" s="2" t="s">
        <v>1124</v>
      </c>
      <c r="B585" s="1" t="str">
        <f>IFERROR(__xludf.DUMMYFUNCTION("""COMPUTED_VALUE"""),"4J525")</f>
        <v>4J525</v>
      </c>
      <c r="C585" s="1">
        <f>IFERROR(__xludf.DUMMYFUNCTION("""COMPUTED_VALUE"""),642.0)</f>
        <v>642</v>
      </c>
      <c r="D585" s="1" t="s">
        <v>21</v>
      </c>
      <c r="E585" s="1" t="s">
        <v>22</v>
      </c>
      <c r="F585" s="1" t="s">
        <v>29</v>
      </c>
      <c r="G585" s="1" t="s">
        <v>24</v>
      </c>
      <c r="H585" s="1" t="s">
        <v>29</v>
      </c>
      <c r="M585" s="1">
        <v>4.0</v>
      </c>
      <c r="N585" s="1">
        <v>11.0</v>
      </c>
      <c r="O585" s="1">
        <v>5.0</v>
      </c>
      <c r="P585" s="1">
        <v>2.0</v>
      </c>
      <c r="Q585" s="1">
        <v>5.0</v>
      </c>
      <c r="S585" s="1" t="str">
        <f>IFERROR(__xludf.DUMMYFUNCTION("UNIQUE(D585:H585, TRUE)"),"4")</f>
        <v>4</v>
      </c>
      <c r="T585" s="1" t="str">
        <f>IFERROR(__xludf.DUMMYFUNCTION("""COMPUTED_VALUE"""),"J")</f>
        <v>J</v>
      </c>
      <c r="U585" s="1" t="str">
        <f>IFERROR(__xludf.DUMMYFUNCTION("""COMPUTED_VALUE"""),"5")</f>
        <v>5</v>
      </c>
      <c r="V585" s="1" t="str">
        <f>IFERROR(__xludf.DUMMYFUNCTION("""COMPUTED_VALUE"""),"2")</f>
        <v>2</v>
      </c>
      <c r="Y585" s="1">
        <f t="shared" si="2"/>
        <v>1</v>
      </c>
      <c r="Z585" s="1">
        <f t="shared" ref="Z585:AC585" si="585">IF($Y585&lt;&gt;"",COUNTIF($D585:$H585, "=" &amp; T585),"")</f>
        <v>1</v>
      </c>
      <c r="AA585" s="1">
        <f t="shared" si="585"/>
        <v>2</v>
      </c>
      <c r="AB585" s="1">
        <f t="shared" si="585"/>
        <v>1</v>
      </c>
      <c r="AC585" s="1">
        <f t="shared" si="585"/>
        <v>0</v>
      </c>
      <c r="AE585" s="1">
        <f>IFERROR(__xludf.DUMMYFUNCTION("IFERROR(TRANSPOSE(SORT(TRANSPOSE(FILTER(Y585:AC585, Y585:AC585&lt;&gt;0)),1, FALSE)))"),2.0)</f>
        <v>2</v>
      </c>
      <c r="AF585" s="1">
        <f>IFERROR(__xludf.DUMMYFUNCTION("""COMPUTED_VALUE"""),1.0)</f>
        <v>1</v>
      </c>
      <c r="AG585" s="1">
        <f>IFERROR(__xludf.DUMMYFUNCTION("""COMPUTED_VALUE"""),1.0)</f>
        <v>1</v>
      </c>
      <c r="AH585" s="1">
        <f>IFERROR(__xludf.DUMMYFUNCTION("""COMPUTED_VALUE"""),1.0)</f>
        <v>1</v>
      </c>
      <c r="AK585" s="1">
        <v>584.0</v>
      </c>
      <c r="AL585" s="1">
        <v>2.0</v>
      </c>
      <c r="AM585" s="1">
        <v>2.0</v>
      </c>
      <c r="AN585" s="1">
        <v>1.0</v>
      </c>
      <c r="AO585" s="1"/>
      <c r="AP585" s="1"/>
      <c r="AQ585" s="1">
        <v>11.0</v>
      </c>
      <c r="AR585" s="1">
        <v>14.0</v>
      </c>
      <c r="AS585" s="1">
        <v>11.0</v>
      </c>
      <c r="AT585" s="1">
        <v>5.0</v>
      </c>
      <c r="AU585" s="1">
        <v>14.0</v>
      </c>
      <c r="AV585" s="1" t="s">
        <v>1561</v>
      </c>
      <c r="AW585" s="1">
        <v>940.0</v>
      </c>
      <c r="AY585" s="1">
        <v>548960.0</v>
      </c>
    </row>
    <row r="586" ht="15.75" customHeight="1">
      <c r="A586" s="2" t="s">
        <v>1126</v>
      </c>
      <c r="B586" s="1" t="str">
        <f>IFERROR(__xludf.DUMMYFUNCTION("""COMPUTED_VALUE"""),"6A765")</f>
        <v>6A765</v>
      </c>
      <c r="C586" s="1">
        <f>IFERROR(__xludf.DUMMYFUNCTION("""COMPUTED_VALUE"""),624.0)</f>
        <v>624</v>
      </c>
      <c r="D586" s="1" t="s">
        <v>40</v>
      </c>
      <c r="E586" s="1" t="s">
        <v>39</v>
      </c>
      <c r="F586" s="1" t="s">
        <v>28</v>
      </c>
      <c r="G586" s="1" t="s">
        <v>40</v>
      </c>
      <c r="H586" s="1" t="s">
        <v>29</v>
      </c>
      <c r="M586" s="1">
        <v>6.0</v>
      </c>
      <c r="N586" s="1">
        <v>14.0</v>
      </c>
      <c r="O586" s="1">
        <v>7.0</v>
      </c>
      <c r="P586" s="1">
        <v>6.0</v>
      </c>
      <c r="Q586" s="1">
        <v>5.0</v>
      </c>
      <c r="S586" s="1" t="str">
        <f>IFERROR(__xludf.DUMMYFUNCTION("UNIQUE(D586:H586, TRUE)"),"6")</f>
        <v>6</v>
      </c>
      <c r="T586" s="1" t="str">
        <f>IFERROR(__xludf.DUMMYFUNCTION("""COMPUTED_VALUE"""),"A")</f>
        <v>A</v>
      </c>
      <c r="U586" s="1" t="str">
        <f>IFERROR(__xludf.DUMMYFUNCTION("""COMPUTED_VALUE"""),"7")</f>
        <v>7</v>
      </c>
      <c r="V586" s="1" t="str">
        <f>IFERROR(__xludf.DUMMYFUNCTION("""COMPUTED_VALUE"""),"5")</f>
        <v>5</v>
      </c>
      <c r="Y586" s="1">
        <f t="shared" si="2"/>
        <v>2</v>
      </c>
      <c r="Z586" s="1">
        <f t="shared" ref="Z586:AC586" si="586">IF($Y586&lt;&gt;"",COUNTIF($D586:$H586, "=" &amp; T586),"")</f>
        <v>1</v>
      </c>
      <c r="AA586" s="1">
        <f t="shared" si="586"/>
        <v>1</v>
      </c>
      <c r="AB586" s="1">
        <f t="shared" si="586"/>
        <v>1</v>
      </c>
      <c r="AC586" s="1">
        <f t="shared" si="586"/>
        <v>0</v>
      </c>
      <c r="AE586" s="1">
        <f>IFERROR(__xludf.DUMMYFUNCTION("IFERROR(TRANSPOSE(SORT(TRANSPOSE(FILTER(Y586:AC586, Y586:AC586&lt;&gt;0)),1, FALSE)))"),2.0)</f>
        <v>2</v>
      </c>
      <c r="AF586" s="1">
        <f>IFERROR(__xludf.DUMMYFUNCTION("""COMPUTED_VALUE"""),1.0)</f>
        <v>1</v>
      </c>
      <c r="AG586" s="1">
        <f>IFERROR(__xludf.DUMMYFUNCTION("""COMPUTED_VALUE"""),1.0)</f>
        <v>1</v>
      </c>
      <c r="AH586" s="1">
        <f>IFERROR(__xludf.DUMMYFUNCTION("""COMPUTED_VALUE"""),1.0)</f>
        <v>1</v>
      </c>
      <c r="AK586" s="1">
        <v>585.0</v>
      </c>
      <c r="AL586" s="1">
        <v>2.0</v>
      </c>
      <c r="AM586" s="1">
        <v>2.0</v>
      </c>
      <c r="AN586" s="1">
        <v>1.0</v>
      </c>
      <c r="AO586" s="1"/>
      <c r="AP586" s="1"/>
      <c r="AQ586" s="1">
        <v>12.0</v>
      </c>
      <c r="AR586" s="1">
        <v>2.0</v>
      </c>
      <c r="AS586" s="1">
        <v>2.0</v>
      </c>
      <c r="AT586" s="1">
        <v>5.0</v>
      </c>
      <c r="AU586" s="1">
        <v>5.0</v>
      </c>
      <c r="AV586" s="1" t="s">
        <v>847</v>
      </c>
      <c r="AW586" s="1">
        <v>955.0</v>
      </c>
      <c r="AY586" s="1">
        <v>558675.0</v>
      </c>
    </row>
    <row r="587" ht="15.75" customHeight="1">
      <c r="A587" s="2" t="s">
        <v>1127</v>
      </c>
      <c r="B587" s="1" t="str">
        <f>IFERROR(__xludf.DUMMYFUNCTION("""COMPUTED_VALUE"""),"A282J")</f>
        <v>A282J</v>
      </c>
      <c r="C587" s="1">
        <f>IFERROR(__xludf.DUMMYFUNCTION("""COMPUTED_VALUE"""),852.0)</f>
        <v>852</v>
      </c>
      <c r="D587" s="1" t="s">
        <v>39</v>
      </c>
      <c r="E587" s="1" t="s">
        <v>24</v>
      </c>
      <c r="F587" s="1" t="s">
        <v>30</v>
      </c>
      <c r="G587" s="1" t="s">
        <v>24</v>
      </c>
      <c r="H587" s="1" t="s">
        <v>22</v>
      </c>
      <c r="M587" s="1">
        <v>14.0</v>
      </c>
      <c r="N587" s="1">
        <v>2.0</v>
      </c>
      <c r="O587" s="1">
        <v>8.0</v>
      </c>
      <c r="P587" s="1">
        <v>2.0</v>
      </c>
      <c r="Q587" s="1">
        <v>11.0</v>
      </c>
      <c r="S587" s="1" t="str">
        <f>IFERROR(__xludf.DUMMYFUNCTION("UNIQUE(D587:H587, TRUE)"),"A")</f>
        <v>A</v>
      </c>
      <c r="T587" s="1" t="str">
        <f>IFERROR(__xludf.DUMMYFUNCTION("""COMPUTED_VALUE"""),"2")</f>
        <v>2</v>
      </c>
      <c r="U587" s="1" t="str">
        <f>IFERROR(__xludf.DUMMYFUNCTION("""COMPUTED_VALUE"""),"8")</f>
        <v>8</v>
      </c>
      <c r="V587" s="1" t="str">
        <f>IFERROR(__xludf.DUMMYFUNCTION("""COMPUTED_VALUE"""),"J")</f>
        <v>J</v>
      </c>
      <c r="Y587" s="1">
        <f t="shared" si="2"/>
        <v>1</v>
      </c>
      <c r="Z587" s="1">
        <f t="shared" ref="Z587:AC587" si="587">IF($Y587&lt;&gt;"",COUNTIF($D587:$H587, "=" &amp; T587),"")</f>
        <v>2</v>
      </c>
      <c r="AA587" s="1">
        <f t="shared" si="587"/>
        <v>1</v>
      </c>
      <c r="AB587" s="1">
        <f t="shared" si="587"/>
        <v>1</v>
      </c>
      <c r="AC587" s="1">
        <f t="shared" si="587"/>
        <v>0</v>
      </c>
      <c r="AE587" s="1">
        <f>IFERROR(__xludf.DUMMYFUNCTION("IFERROR(TRANSPOSE(SORT(TRANSPOSE(FILTER(Y587:AC587, Y587:AC587&lt;&gt;0)),1, FALSE)))"),2.0)</f>
        <v>2</v>
      </c>
      <c r="AF587" s="1">
        <f>IFERROR(__xludf.DUMMYFUNCTION("""COMPUTED_VALUE"""),1.0)</f>
        <v>1</v>
      </c>
      <c r="AG587" s="1">
        <f>IFERROR(__xludf.DUMMYFUNCTION("""COMPUTED_VALUE"""),1.0)</f>
        <v>1</v>
      </c>
      <c r="AH587" s="1">
        <f>IFERROR(__xludf.DUMMYFUNCTION("""COMPUTED_VALUE"""),1.0)</f>
        <v>1</v>
      </c>
      <c r="AK587" s="1">
        <v>586.0</v>
      </c>
      <c r="AL587" s="1">
        <v>2.0</v>
      </c>
      <c r="AM587" s="1">
        <v>2.0</v>
      </c>
      <c r="AN587" s="1">
        <v>1.0</v>
      </c>
      <c r="AO587" s="1"/>
      <c r="AP587" s="1"/>
      <c r="AQ587" s="1">
        <v>12.0</v>
      </c>
      <c r="AR587" s="1">
        <v>2.0</v>
      </c>
      <c r="AS587" s="1">
        <v>3.0</v>
      </c>
      <c r="AT587" s="1">
        <v>12.0</v>
      </c>
      <c r="AU587" s="1">
        <v>3.0</v>
      </c>
      <c r="AV587" s="1" t="s">
        <v>849</v>
      </c>
      <c r="AW587" s="1">
        <v>556.0</v>
      </c>
      <c r="AY587" s="1">
        <v>325816.0</v>
      </c>
    </row>
    <row r="588" ht="15.75" customHeight="1">
      <c r="A588" s="2" t="s">
        <v>1128</v>
      </c>
      <c r="B588" s="1" t="str">
        <f>IFERROR(__xludf.DUMMYFUNCTION("""COMPUTED_VALUE"""),"2QJQQ")</f>
        <v>2QJQQ</v>
      </c>
      <c r="C588" s="1">
        <f>IFERROR(__xludf.DUMMYFUNCTION("""COMPUTED_VALUE"""),107.0)</f>
        <v>107</v>
      </c>
      <c r="D588" s="1" t="s">
        <v>24</v>
      </c>
      <c r="E588" s="1" t="s">
        <v>20</v>
      </c>
      <c r="F588" s="1" t="s">
        <v>22</v>
      </c>
      <c r="G588" s="1" t="s">
        <v>20</v>
      </c>
      <c r="H588" s="1" t="s">
        <v>20</v>
      </c>
      <c r="M588" s="1">
        <v>2.0</v>
      </c>
      <c r="N588" s="1">
        <v>12.0</v>
      </c>
      <c r="O588" s="1">
        <v>11.0</v>
      </c>
      <c r="P588" s="1">
        <v>12.0</v>
      </c>
      <c r="Q588" s="1">
        <v>12.0</v>
      </c>
      <c r="S588" s="1" t="str">
        <f>IFERROR(__xludf.DUMMYFUNCTION("UNIQUE(D588:H588, TRUE)"),"2")</f>
        <v>2</v>
      </c>
      <c r="T588" s="1" t="str">
        <f>IFERROR(__xludf.DUMMYFUNCTION("""COMPUTED_VALUE"""),"Q")</f>
        <v>Q</v>
      </c>
      <c r="U588" s="1" t="str">
        <f>IFERROR(__xludf.DUMMYFUNCTION("""COMPUTED_VALUE"""),"J")</f>
        <v>J</v>
      </c>
      <c r="Y588" s="1">
        <f t="shared" si="2"/>
        <v>1</v>
      </c>
      <c r="Z588" s="1">
        <f t="shared" ref="Z588:AC588" si="588">IF($Y588&lt;&gt;"",COUNTIF($D588:$H588, "=" &amp; T588),"")</f>
        <v>3</v>
      </c>
      <c r="AA588" s="1">
        <f t="shared" si="588"/>
        <v>1</v>
      </c>
      <c r="AB588" s="1">
        <f t="shared" si="588"/>
        <v>0</v>
      </c>
      <c r="AC588" s="1">
        <f t="shared" si="588"/>
        <v>0</v>
      </c>
      <c r="AE588" s="1">
        <f>IFERROR(__xludf.DUMMYFUNCTION("IFERROR(TRANSPOSE(SORT(TRANSPOSE(FILTER(Y588:AC588, Y588:AC588&lt;&gt;0)),1, FALSE)))"),3.0)</f>
        <v>3</v>
      </c>
      <c r="AF588" s="1">
        <f>IFERROR(__xludf.DUMMYFUNCTION("""COMPUTED_VALUE"""),1.0)</f>
        <v>1</v>
      </c>
      <c r="AG588" s="1">
        <f>IFERROR(__xludf.DUMMYFUNCTION("""COMPUTED_VALUE"""),1.0)</f>
        <v>1</v>
      </c>
      <c r="AK588" s="1">
        <v>587.0</v>
      </c>
      <c r="AL588" s="1">
        <v>2.0</v>
      </c>
      <c r="AM588" s="1">
        <v>2.0</v>
      </c>
      <c r="AN588" s="1">
        <v>1.0</v>
      </c>
      <c r="AO588" s="1"/>
      <c r="AP588" s="1"/>
      <c r="AQ588" s="1">
        <v>12.0</v>
      </c>
      <c r="AR588" s="1">
        <v>2.0</v>
      </c>
      <c r="AS588" s="1">
        <v>4.0</v>
      </c>
      <c r="AT588" s="1">
        <v>12.0</v>
      </c>
      <c r="AU588" s="1">
        <v>2.0</v>
      </c>
      <c r="AV588" s="1" t="s">
        <v>851</v>
      </c>
      <c r="AW588" s="1">
        <v>983.0</v>
      </c>
      <c r="AY588" s="1">
        <v>577021.0</v>
      </c>
    </row>
    <row r="589" ht="15.75" customHeight="1">
      <c r="A589" s="2" t="s">
        <v>1129</v>
      </c>
      <c r="B589" s="1" t="str">
        <f>IFERROR(__xludf.DUMMYFUNCTION("""COMPUTED_VALUE"""),"K8822")</f>
        <v>K8822</v>
      </c>
      <c r="C589" s="1">
        <f>IFERROR(__xludf.DUMMYFUNCTION("""COMPUTED_VALUE"""),70.0)</f>
        <v>70</v>
      </c>
      <c r="D589" s="1" t="s">
        <v>38</v>
      </c>
      <c r="E589" s="1" t="s">
        <v>30</v>
      </c>
      <c r="F589" s="1" t="s">
        <v>30</v>
      </c>
      <c r="G589" s="1" t="s">
        <v>24</v>
      </c>
      <c r="H589" s="1" t="s">
        <v>24</v>
      </c>
      <c r="M589" s="1">
        <v>13.0</v>
      </c>
      <c r="N589" s="1">
        <v>8.0</v>
      </c>
      <c r="O589" s="1">
        <v>8.0</v>
      </c>
      <c r="P589" s="1">
        <v>2.0</v>
      </c>
      <c r="Q589" s="1">
        <v>2.0</v>
      </c>
      <c r="S589" s="1" t="str">
        <f>IFERROR(__xludf.DUMMYFUNCTION("UNIQUE(D589:H589, TRUE)"),"K")</f>
        <v>K</v>
      </c>
      <c r="T589" s="1" t="str">
        <f>IFERROR(__xludf.DUMMYFUNCTION("""COMPUTED_VALUE"""),"8")</f>
        <v>8</v>
      </c>
      <c r="U589" s="1" t="str">
        <f>IFERROR(__xludf.DUMMYFUNCTION("""COMPUTED_VALUE"""),"2")</f>
        <v>2</v>
      </c>
      <c r="Y589" s="1">
        <f t="shared" si="2"/>
        <v>1</v>
      </c>
      <c r="Z589" s="1">
        <f t="shared" ref="Z589:AC589" si="589">IF($Y589&lt;&gt;"",COUNTIF($D589:$H589, "=" &amp; T589),"")</f>
        <v>2</v>
      </c>
      <c r="AA589" s="1">
        <f t="shared" si="589"/>
        <v>2</v>
      </c>
      <c r="AB589" s="1">
        <f t="shared" si="589"/>
        <v>0</v>
      </c>
      <c r="AC589" s="1">
        <f t="shared" si="589"/>
        <v>0</v>
      </c>
      <c r="AE589" s="1">
        <f>IFERROR(__xludf.DUMMYFUNCTION("IFERROR(TRANSPOSE(SORT(TRANSPOSE(FILTER(Y589:AC589, Y589:AC589&lt;&gt;0)),1, FALSE)))"),2.0)</f>
        <v>2</v>
      </c>
      <c r="AF589" s="1">
        <f>IFERROR(__xludf.DUMMYFUNCTION("""COMPUTED_VALUE"""),2.0)</f>
        <v>2</v>
      </c>
      <c r="AG589" s="1">
        <f>IFERROR(__xludf.DUMMYFUNCTION("""COMPUTED_VALUE"""),1.0)</f>
        <v>1</v>
      </c>
      <c r="AK589" s="1">
        <v>588.0</v>
      </c>
      <c r="AL589" s="1">
        <v>2.0</v>
      </c>
      <c r="AM589" s="1">
        <v>2.0</v>
      </c>
      <c r="AN589" s="1">
        <v>1.0</v>
      </c>
      <c r="AO589" s="1"/>
      <c r="AP589" s="1"/>
      <c r="AQ589" s="1">
        <v>12.0</v>
      </c>
      <c r="AR589" s="1">
        <v>3.0</v>
      </c>
      <c r="AS589" s="1">
        <v>12.0</v>
      </c>
      <c r="AT589" s="1">
        <v>3.0</v>
      </c>
      <c r="AU589" s="1">
        <v>8.0</v>
      </c>
      <c r="AV589" s="1" t="s">
        <v>853</v>
      </c>
      <c r="AW589" s="1">
        <v>564.0</v>
      </c>
      <c r="AY589" s="1">
        <v>331632.0</v>
      </c>
    </row>
    <row r="590" ht="15.75" customHeight="1">
      <c r="A590" s="2" t="s">
        <v>1131</v>
      </c>
      <c r="B590" s="1" t="str">
        <f>IFERROR(__xludf.DUMMYFUNCTION("""COMPUTED_VALUE"""),"67KQA")</f>
        <v>67KQA</v>
      </c>
      <c r="C590" s="1">
        <f>IFERROR(__xludf.DUMMYFUNCTION("""COMPUTED_VALUE"""),316.0)</f>
        <v>316</v>
      </c>
      <c r="D590" s="1" t="s">
        <v>40</v>
      </c>
      <c r="E590" s="1" t="s">
        <v>28</v>
      </c>
      <c r="F590" s="1" t="s">
        <v>38</v>
      </c>
      <c r="G590" s="1" t="s">
        <v>20</v>
      </c>
      <c r="H590" s="1" t="s">
        <v>39</v>
      </c>
      <c r="M590" s="1">
        <v>6.0</v>
      </c>
      <c r="N590" s="1">
        <v>7.0</v>
      </c>
      <c r="O590" s="1">
        <v>13.0</v>
      </c>
      <c r="P590" s="1">
        <v>12.0</v>
      </c>
      <c r="Q590" s="1">
        <v>14.0</v>
      </c>
      <c r="S590" s="1" t="str">
        <f>IFERROR(__xludf.DUMMYFUNCTION("UNIQUE(D590:H590, TRUE)"),"6")</f>
        <v>6</v>
      </c>
      <c r="T590" s="1" t="str">
        <f>IFERROR(__xludf.DUMMYFUNCTION("""COMPUTED_VALUE"""),"7")</f>
        <v>7</v>
      </c>
      <c r="U590" s="1" t="str">
        <f>IFERROR(__xludf.DUMMYFUNCTION("""COMPUTED_VALUE"""),"K")</f>
        <v>K</v>
      </c>
      <c r="V590" s="1" t="str">
        <f>IFERROR(__xludf.DUMMYFUNCTION("""COMPUTED_VALUE"""),"Q")</f>
        <v>Q</v>
      </c>
      <c r="W590" s="1" t="str">
        <f>IFERROR(__xludf.DUMMYFUNCTION("""COMPUTED_VALUE"""),"A")</f>
        <v>A</v>
      </c>
      <c r="Y590" s="1">
        <f t="shared" si="2"/>
        <v>1</v>
      </c>
      <c r="Z590" s="1">
        <f t="shared" ref="Z590:AC590" si="590">IF($Y590&lt;&gt;"",COUNTIF($D590:$H590, "=" &amp; T590),"")</f>
        <v>1</v>
      </c>
      <c r="AA590" s="1">
        <f t="shared" si="590"/>
        <v>1</v>
      </c>
      <c r="AB590" s="1">
        <f t="shared" si="590"/>
        <v>1</v>
      </c>
      <c r="AC590" s="1">
        <f t="shared" si="590"/>
        <v>1</v>
      </c>
      <c r="AE590" s="1">
        <f>IFERROR(__xludf.DUMMYFUNCTION("IFERROR(TRANSPOSE(SORT(TRANSPOSE(FILTER(Y590:AC590, Y590:AC590&lt;&gt;0)),1, FALSE)))"),1.0)</f>
        <v>1</v>
      </c>
      <c r="AF590" s="1">
        <f>IFERROR(__xludf.DUMMYFUNCTION("""COMPUTED_VALUE"""),1.0)</f>
        <v>1</v>
      </c>
      <c r="AG590" s="1">
        <f>IFERROR(__xludf.DUMMYFUNCTION("""COMPUTED_VALUE"""),1.0)</f>
        <v>1</v>
      </c>
      <c r="AH590" s="1">
        <f>IFERROR(__xludf.DUMMYFUNCTION("""COMPUTED_VALUE"""),1.0)</f>
        <v>1</v>
      </c>
      <c r="AI590" s="1">
        <f>IFERROR(__xludf.DUMMYFUNCTION("""COMPUTED_VALUE"""),1.0)</f>
        <v>1</v>
      </c>
      <c r="AK590" s="1">
        <v>589.0</v>
      </c>
      <c r="AL590" s="1">
        <v>2.0</v>
      </c>
      <c r="AM590" s="1">
        <v>2.0</v>
      </c>
      <c r="AN590" s="1">
        <v>1.0</v>
      </c>
      <c r="AO590" s="1"/>
      <c r="AP590" s="1"/>
      <c r="AQ590" s="1">
        <v>12.0</v>
      </c>
      <c r="AR590" s="1">
        <v>4.0</v>
      </c>
      <c r="AS590" s="1">
        <v>9.0</v>
      </c>
      <c r="AT590" s="1">
        <v>4.0</v>
      </c>
      <c r="AU590" s="1">
        <v>9.0</v>
      </c>
      <c r="AV590" s="1" t="s">
        <v>855</v>
      </c>
      <c r="AW590" s="1">
        <v>953.0</v>
      </c>
      <c r="AY590" s="1">
        <v>561317.0</v>
      </c>
    </row>
    <row r="591" ht="15.75" customHeight="1">
      <c r="A591" s="2" t="s">
        <v>1133</v>
      </c>
      <c r="B591" s="1" t="str">
        <f>IFERROR(__xludf.DUMMYFUNCTION("""COMPUTED_VALUE"""),"7J8TQ")</f>
        <v>7J8TQ</v>
      </c>
      <c r="C591" s="1">
        <f>IFERROR(__xludf.DUMMYFUNCTION("""COMPUTED_VALUE"""),111.0)</f>
        <v>111</v>
      </c>
      <c r="D591" s="1" t="s">
        <v>28</v>
      </c>
      <c r="E591" s="1" t="s">
        <v>22</v>
      </c>
      <c r="F591" s="1" t="s">
        <v>30</v>
      </c>
      <c r="G591" s="1" t="s">
        <v>45</v>
      </c>
      <c r="H591" s="1" t="s">
        <v>20</v>
      </c>
      <c r="M591" s="1">
        <v>7.0</v>
      </c>
      <c r="N591" s="1">
        <v>11.0</v>
      </c>
      <c r="O591" s="1">
        <v>8.0</v>
      </c>
      <c r="P591" s="1">
        <v>10.0</v>
      </c>
      <c r="Q591" s="1">
        <v>12.0</v>
      </c>
      <c r="S591" s="1" t="str">
        <f>IFERROR(__xludf.DUMMYFUNCTION("UNIQUE(D591:H591, TRUE)"),"7")</f>
        <v>7</v>
      </c>
      <c r="T591" s="1" t="str">
        <f>IFERROR(__xludf.DUMMYFUNCTION("""COMPUTED_VALUE"""),"J")</f>
        <v>J</v>
      </c>
      <c r="U591" s="1" t="str">
        <f>IFERROR(__xludf.DUMMYFUNCTION("""COMPUTED_VALUE"""),"8")</f>
        <v>8</v>
      </c>
      <c r="V591" s="1" t="str">
        <f>IFERROR(__xludf.DUMMYFUNCTION("""COMPUTED_VALUE"""),"T")</f>
        <v>T</v>
      </c>
      <c r="W591" s="1" t="str">
        <f>IFERROR(__xludf.DUMMYFUNCTION("""COMPUTED_VALUE"""),"Q")</f>
        <v>Q</v>
      </c>
      <c r="Y591" s="1">
        <f t="shared" si="2"/>
        <v>1</v>
      </c>
      <c r="Z591" s="1">
        <f t="shared" ref="Z591:AC591" si="591">IF($Y591&lt;&gt;"",COUNTIF($D591:$H591, "=" &amp; T591),"")</f>
        <v>1</v>
      </c>
      <c r="AA591" s="1">
        <f t="shared" si="591"/>
        <v>1</v>
      </c>
      <c r="AB591" s="1">
        <f t="shared" si="591"/>
        <v>1</v>
      </c>
      <c r="AC591" s="1">
        <f t="shared" si="591"/>
        <v>1</v>
      </c>
      <c r="AE591" s="1">
        <f>IFERROR(__xludf.DUMMYFUNCTION("IFERROR(TRANSPOSE(SORT(TRANSPOSE(FILTER(Y591:AC591, Y591:AC591&lt;&gt;0)),1, FALSE)))"),1.0)</f>
        <v>1</v>
      </c>
      <c r="AF591" s="1">
        <f>IFERROR(__xludf.DUMMYFUNCTION("""COMPUTED_VALUE"""),1.0)</f>
        <v>1</v>
      </c>
      <c r="AG591" s="1">
        <f>IFERROR(__xludf.DUMMYFUNCTION("""COMPUTED_VALUE"""),1.0)</f>
        <v>1</v>
      </c>
      <c r="AH591" s="1">
        <f>IFERROR(__xludf.DUMMYFUNCTION("""COMPUTED_VALUE"""),1.0)</f>
        <v>1</v>
      </c>
      <c r="AI591" s="1">
        <f>IFERROR(__xludf.DUMMYFUNCTION("""COMPUTED_VALUE"""),1.0)</f>
        <v>1</v>
      </c>
      <c r="AK591" s="1">
        <v>590.0</v>
      </c>
      <c r="AL591" s="1">
        <v>2.0</v>
      </c>
      <c r="AM591" s="1">
        <v>2.0</v>
      </c>
      <c r="AN591" s="1">
        <v>1.0</v>
      </c>
      <c r="AO591" s="1"/>
      <c r="AP591" s="1"/>
      <c r="AQ591" s="1">
        <v>12.0</v>
      </c>
      <c r="AR591" s="1">
        <v>6.0</v>
      </c>
      <c r="AS591" s="1">
        <v>6.0</v>
      </c>
      <c r="AT591" s="1">
        <v>7.0</v>
      </c>
      <c r="AU591" s="1">
        <v>7.0</v>
      </c>
      <c r="AV591" s="1" t="s">
        <v>857</v>
      </c>
      <c r="AW591" s="1">
        <v>333.0</v>
      </c>
      <c r="AY591" s="1">
        <v>196470.0</v>
      </c>
    </row>
    <row r="592" ht="15.75" customHeight="1">
      <c r="A592" s="2" t="s">
        <v>1134</v>
      </c>
      <c r="B592" s="1" t="str">
        <f>IFERROR(__xludf.DUMMYFUNCTION("""COMPUTED_VALUE"""),"5555J")</f>
        <v>5555J</v>
      </c>
      <c r="C592" s="1">
        <f>IFERROR(__xludf.DUMMYFUNCTION("""COMPUTED_VALUE"""),837.0)</f>
        <v>837</v>
      </c>
      <c r="D592" s="1" t="s">
        <v>29</v>
      </c>
      <c r="E592" s="1" t="s">
        <v>29</v>
      </c>
      <c r="F592" s="1" t="s">
        <v>29</v>
      </c>
      <c r="G592" s="1" t="s">
        <v>29</v>
      </c>
      <c r="H592" s="1" t="s">
        <v>22</v>
      </c>
      <c r="M592" s="1">
        <v>5.0</v>
      </c>
      <c r="N592" s="1">
        <v>5.0</v>
      </c>
      <c r="O592" s="1">
        <v>5.0</v>
      </c>
      <c r="P592" s="1">
        <v>5.0</v>
      </c>
      <c r="Q592" s="1">
        <v>11.0</v>
      </c>
      <c r="S592" s="1" t="str">
        <f>IFERROR(__xludf.DUMMYFUNCTION("UNIQUE(D592:H592, TRUE)"),"5")</f>
        <v>5</v>
      </c>
      <c r="T592" s="1" t="str">
        <f>IFERROR(__xludf.DUMMYFUNCTION("""COMPUTED_VALUE"""),"J")</f>
        <v>J</v>
      </c>
      <c r="Y592" s="1">
        <f t="shared" si="2"/>
        <v>4</v>
      </c>
      <c r="Z592" s="1">
        <f t="shared" ref="Z592:AC592" si="592">IF($Y592&lt;&gt;"",COUNTIF($D592:$H592, "=" &amp; T592),"")</f>
        <v>1</v>
      </c>
      <c r="AA592" s="1">
        <f t="shared" si="592"/>
        <v>0</v>
      </c>
      <c r="AB592" s="1">
        <f t="shared" si="592"/>
        <v>0</v>
      </c>
      <c r="AC592" s="1">
        <f t="shared" si="592"/>
        <v>0</v>
      </c>
      <c r="AE592" s="1">
        <f>IFERROR(__xludf.DUMMYFUNCTION("IFERROR(TRANSPOSE(SORT(TRANSPOSE(FILTER(Y592:AC592, Y592:AC592&lt;&gt;0)),1, FALSE)))"),4.0)</f>
        <v>4</v>
      </c>
      <c r="AF592" s="1">
        <f>IFERROR(__xludf.DUMMYFUNCTION("""COMPUTED_VALUE"""),1.0)</f>
        <v>1</v>
      </c>
      <c r="AK592" s="1">
        <v>591.0</v>
      </c>
      <c r="AL592" s="1">
        <v>2.0</v>
      </c>
      <c r="AM592" s="1">
        <v>2.0</v>
      </c>
      <c r="AN592" s="1">
        <v>1.0</v>
      </c>
      <c r="AO592" s="1"/>
      <c r="AP592" s="1"/>
      <c r="AQ592" s="1">
        <v>12.0</v>
      </c>
      <c r="AR592" s="1">
        <v>6.0</v>
      </c>
      <c r="AS592" s="1">
        <v>6.0</v>
      </c>
      <c r="AT592" s="1">
        <v>12.0</v>
      </c>
      <c r="AU592" s="1">
        <v>9.0</v>
      </c>
      <c r="AV592" s="1" t="s">
        <v>859</v>
      </c>
      <c r="AW592" s="1">
        <v>925.0</v>
      </c>
      <c r="AY592" s="1">
        <v>546675.0</v>
      </c>
    </row>
    <row r="593" ht="15.75" customHeight="1">
      <c r="A593" s="2" t="s">
        <v>1136</v>
      </c>
      <c r="B593" s="1" t="str">
        <f>IFERROR(__xludf.DUMMYFUNCTION("""COMPUTED_VALUE"""),"42TQ7")</f>
        <v>42TQ7</v>
      </c>
      <c r="C593" s="1">
        <f>IFERROR(__xludf.DUMMYFUNCTION("""COMPUTED_VALUE"""),112.0)</f>
        <v>112</v>
      </c>
      <c r="D593" s="1" t="s">
        <v>21</v>
      </c>
      <c r="E593" s="1" t="s">
        <v>24</v>
      </c>
      <c r="F593" s="1" t="s">
        <v>45</v>
      </c>
      <c r="G593" s="1" t="s">
        <v>20</v>
      </c>
      <c r="H593" s="1" t="s">
        <v>28</v>
      </c>
      <c r="M593" s="1">
        <v>4.0</v>
      </c>
      <c r="N593" s="1">
        <v>2.0</v>
      </c>
      <c r="O593" s="1">
        <v>10.0</v>
      </c>
      <c r="P593" s="1">
        <v>12.0</v>
      </c>
      <c r="Q593" s="1">
        <v>7.0</v>
      </c>
      <c r="S593" s="1" t="str">
        <f>IFERROR(__xludf.DUMMYFUNCTION("UNIQUE(D593:H593, TRUE)"),"4")</f>
        <v>4</v>
      </c>
      <c r="T593" s="1" t="str">
        <f>IFERROR(__xludf.DUMMYFUNCTION("""COMPUTED_VALUE"""),"2")</f>
        <v>2</v>
      </c>
      <c r="U593" s="1" t="str">
        <f>IFERROR(__xludf.DUMMYFUNCTION("""COMPUTED_VALUE"""),"T")</f>
        <v>T</v>
      </c>
      <c r="V593" s="1" t="str">
        <f>IFERROR(__xludf.DUMMYFUNCTION("""COMPUTED_VALUE"""),"Q")</f>
        <v>Q</v>
      </c>
      <c r="W593" s="1" t="str">
        <f>IFERROR(__xludf.DUMMYFUNCTION("""COMPUTED_VALUE"""),"7")</f>
        <v>7</v>
      </c>
      <c r="Y593" s="1">
        <f t="shared" si="2"/>
        <v>1</v>
      </c>
      <c r="Z593" s="1">
        <f t="shared" ref="Z593:AC593" si="593">IF($Y593&lt;&gt;"",COUNTIF($D593:$H593, "=" &amp; T593),"")</f>
        <v>1</v>
      </c>
      <c r="AA593" s="1">
        <f t="shared" si="593"/>
        <v>1</v>
      </c>
      <c r="AB593" s="1">
        <f t="shared" si="593"/>
        <v>1</v>
      </c>
      <c r="AC593" s="1">
        <f t="shared" si="593"/>
        <v>1</v>
      </c>
      <c r="AE593" s="1">
        <f>IFERROR(__xludf.DUMMYFUNCTION("IFERROR(TRANSPOSE(SORT(TRANSPOSE(FILTER(Y593:AC593, Y593:AC593&lt;&gt;0)),1, FALSE)))"),1.0)</f>
        <v>1</v>
      </c>
      <c r="AF593" s="1">
        <f>IFERROR(__xludf.DUMMYFUNCTION("""COMPUTED_VALUE"""),1.0)</f>
        <v>1</v>
      </c>
      <c r="AG593" s="1">
        <f>IFERROR(__xludf.DUMMYFUNCTION("""COMPUTED_VALUE"""),1.0)</f>
        <v>1</v>
      </c>
      <c r="AH593" s="1">
        <f>IFERROR(__xludf.DUMMYFUNCTION("""COMPUTED_VALUE"""),1.0)</f>
        <v>1</v>
      </c>
      <c r="AI593" s="1">
        <f>IFERROR(__xludf.DUMMYFUNCTION("""COMPUTED_VALUE"""),1.0)</f>
        <v>1</v>
      </c>
      <c r="AK593" s="1">
        <v>592.0</v>
      </c>
      <c r="AL593" s="1">
        <v>2.0</v>
      </c>
      <c r="AM593" s="1">
        <v>2.0</v>
      </c>
      <c r="AN593" s="1">
        <v>1.0</v>
      </c>
      <c r="AO593" s="1"/>
      <c r="AP593" s="1"/>
      <c r="AQ593" s="1">
        <v>12.0</v>
      </c>
      <c r="AR593" s="1">
        <v>9.0</v>
      </c>
      <c r="AS593" s="1">
        <v>2.0</v>
      </c>
      <c r="AT593" s="1">
        <v>12.0</v>
      </c>
      <c r="AU593" s="1">
        <v>9.0</v>
      </c>
      <c r="AV593" s="1" t="s">
        <v>861</v>
      </c>
      <c r="AW593" s="1">
        <v>528.0</v>
      </c>
      <c r="AY593" s="1">
        <v>312576.0</v>
      </c>
    </row>
    <row r="594" ht="15.75" customHeight="1">
      <c r="A594" s="2" t="s">
        <v>1138</v>
      </c>
      <c r="B594" s="1" t="str">
        <f>IFERROR(__xludf.DUMMYFUNCTION("""COMPUTED_VALUE"""),"J2J55")</f>
        <v>J2J55</v>
      </c>
      <c r="C594" s="1">
        <f>IFERROR(__xludf.DUMMYFUNCTION("""COMPUTED_VALUE"""),886.0)</f>
        <v>886</v>
      </c>
      <c r="D594" s="1" t="s">
        <v>22</v>
      </c>
      <c r="E594" s="1" t="s">
        <v>24</v>
      </c>
      <c r="F594" s="1" t="s">
        <v>22</v>
      </c>
      <c r="G594" s="1" t="s">
        <v>29</v>
      </c>
      <c r="H594" s="1" t="s">
        <v>29</v>
      </c>
      <c r="M594" s="1">
        <v>11.0</v>
      </c>
      <c r="N594" s="1">
        <v>2.0</v>
      </c>
      <c r="O594" s="1">
        <v>11.0</v>
      </c>
      <c r="P594" s="1">
        <v>5.0</v>
      </c>
      <c r="Q594" s="1">
        <v>5.0</v>
      </c>
      <c r="S594" s="1" t="str">
        <f>IFERROR(__xludf.DUMMYFUNCTION("UNIQUE(D594:H594, TRUE)"),"J")</f>
        <v>J</v>
      </c>
      <c r="T594" s="1" t="str">
        <f>IFERROR(__xludf.DUMMYFUNCTION("""COMPUTED_VALUE"""),"2")</f>
        <v>2</v>
      </c>
      <c r="U594" s="1" t="str">
        <f>IFERROR(__xludf.DUMMYFUNCTION("""COMPUTED_VALUE"""),"5")</f>
        <v>5</v>
      </c>
      <c r="Y594" s="1">
        <f t="shared" si="2"/>
        <v>2</v>
      </c>
      <c r="Z594" s="1">
        <f t="shared" ref="Z594:AC594" si="594">IF($Y594&lt;&gt;"",COUNTIF($D594:$H594, "=" &amp; T594),"")</f>
        <v>1</v>
      </c>
      <c r="AA594" s="1">
        <f t="shared" si="594"/>
        <v>2</v>
      </c>
      <c r="AB594" s="1">
        <f t="shared" si="594"/>
        <v>0</v>
      </c>
      <c r="AC594" s="1">
        <f t="shared" si="594"/>
        <v>0</v>
      </c>
      <c r="AE594" s="1">
        <f>IFERROR(__xludf.DUMMYFUNCTION("IFERROR(TRANSPOSE(SORT(TRANSPOSE(FILTER(Y594:AC594, Y594:AC594&lt;&gt;0)),1, FALSE)))"),2.0)</f>
        <v>2</v>
      </c>
      <c r="AF594" s="1">
        <f>IFERROR(__xludf.DUMMYFUNCTION("""COMPUTED_VALUE"""),2.0)</f>
        <v>2</v>
      </c>
      <c r="AG594" s="1">
        <f>IFERROR(__xludf.DUMMYFUNCTION("""COMPUTED_VALUE"""),1.0)</f>
        <v>1</v>
      </c>
      <c r="AK594" s="1">
        <v>593.0</v>
      </c>
      <c r="AL594" s="1">
        <v>2.0</v>
      </c>
      <c r="AM594" s="1">
        <v>2.0</v>
      </c>
      <c r="AN594" s="1">
        <v>1.0</v>
      </c>
      <c r="AO594" s="1"/>
      <c r="AP594" s="1"/>
      <c r="AQ594" s="1">
        <v>12.0</v>
      </c>
      <c r="AR594" s="1">
        <v>9.0</v>
      </c>
      <c r="AS594" s="1">
        <v>12.0</v>
      </c>
      <c r="AT594" s="1">
        <v>9.0</v>
      </c>
      <c r="AU594" s="1">
        <v>8.0</v>
      </c>
      <c r="AV594" s="1" t="s">
        <v>863</v>
      </c>
      <c r="AW594" s="1">
        <v>450.0</v>
      </c>
      <c r="AY594" s="1">
        <v>266850.0</v>
      </c>
    </row>
    <row r="595" ht="15.75" customHeight="1">
      <c r="A595" s="2" t="s">
        <v>1140</v>
      </c>
      <c r="B595" s="1" t="str">
        <f>IFERROR(__xludf.DUMMYFUNCTION("""COMPUTED_VALUE"""),"2Q9QJ")</f>
        <v>2Q9QJ</v>
      </c>
      <c r="C595" s="1">
        <f>IFERROR(__xludf.DUMMYFUNCTION("""COMPUTED_VALUE"""),942.0)</f>
        <v>942</v>
      </c>
      <c r="D595" s="1" t="s">
        <v>24</v>
      </c>
      <c r="E595" s="1" t="s">
        <v>20</v>
      </c>
      <c r="F595" s="1" t="s">
        <v>23</v>
      </c>
      <c r="G595" s="1" t="s">
        <v>20</v>
      </c>
      <c r="H595" s="1" t="s">
        <v>22</v>
      </c>
      <c r="M595" s="1">
        <v>2.0</v>
      </c>
      <c r="N595" s="1">
        <v>12.0</v>
      </c>
      <c r="O595" s="1">
        <v>9.0</v>
      </c>
      <c r="P595" s="1">
        <v>12.0</v>
      </c>
      <c r="Q595" s="1">
        <v>11.0</v>
      </c>
      <c r="S595" s="1" t="str">
        <f>IFERROR(__xludf.DUMMYFUNCTION("UNIQUE(D595:H595, TRUE)"),"2")</f>
        <v>2</v>
      </c>
      <c r="T595" s="1" t="str">
        <f>IFERROR(__xludf.DUMMYFUNCTION("""COMPUTED_VALUE"""),"Q")</f>
        <v>Q</v>
      </c>
      <c r="U595" s="1" t="str">
        <f>IFERROR(__xludf.DUMMYFUNCTION("""COMPUTED_VALUE"""),"9")</f>
        <v>9</v>
      </c>
      <c r="V595" s="1" t="str">
        <f>IFERROR(__xludf.DUMMYFUNCTION("""COMPUTED_VALUE"""),"J")</f>
        <v>J</v>
      </c>
      <c r="Y595" s="1">
        <f t="shared" si="2"/>
        <v>1</v>
      </c>
      <c r="Z595" s="1">
        <f t="shared" ref="Z595:AC595" si="595">IF($Y595&lt;&gt;"",COUNTIF($D595:$H595, "=" &amp; T595),"")</f>
        <v>2</v>
      </c>
      <c r="AA595" s="1">
        <f t="shared" si="595"/>
        <v>1</v>
      </c>
      <c r="AB595" s="1">
        <f t="shared" si="595"/>
        <v>1</v>
      </c>
      <c r="AC595" s="1">
        <f t="shared" si="595"/>
        <v>0</v>
      </c>
      <c r="AE595" s="1">
        <f>IFERROR(__xludf.DUMMYFUNCTION("IFERROR(TRANSPOSE(SORT(TRANSPOSE(FILTER(Y595:AC595, Y595:AC595&lt;&gt;0)),1, FALSE)))"),2.0)</f>
        <v>2</v>
      </c>
      <c r="AF595" s="1">
        <f>IFERROR(__xludf.DUMMYFUNCTION("""COMPUTED_VALUE"""),1.0)</f>
        <v>1</v>
      </c>
      <c r="AG595" s="1">
        <f>IFERROR(__xludf.DUMMYFUNCTION("""COMPUTED_VALUE"""),1.0)</f>
        <v>1</v>
      </c>
      <c r="AH595" s="1">
        <f>IFERROR(__xludf.DUMMYFUNCTION("""COMPUTED_VALUE"""),1.0)</f>
        <v>1</v>
      </c>
      <c r="AK595" s="1">
        <v>594.0</v>
      </c>
      <c r="AL595" s="1">
        <v>2.0</v>
      </c>
      <c r="AM595" s="1">
        <v>2.0</v>
      </c>
      <c r="AN595" s="1">
        <v>1.0</v>
      </c>
      <c r="AO595" s="1"/>
      <c r="AP595" s="1"/>
      <c r="AQ595" s="1">
        <v>12.0</v>
      </c>
      <c r="AR595" s="1">
        <v>11.0</v>
      </c>
      <c r="AS595" s="1">
        <v>11.0</v>
      </c>
      <c r="AT595" s="1">
        <v>13.0</v>
      </c>
      <c r="AU595" s="1">
        <v>12.0</v>
      </c>
      <c r="AV595" s="1" t="s">
        <v>1752</v>
      </c>
      <c r="AW595" s="1">
        <v>818.0</v>
      </c>
      <c r="AY595" s="1">
        <v>485892.0</v>
      </c>
    </row>
    <row r="596" ht="15.75" customHeight="1">
      <c r="A596" s="2" t="s">
        <v>1142</v>
      </c>
      <c r="B596" s="1" t="str">
        <f>IFERROR(__xludf.DUMMYFUNCTION("""COMPUTED_VALUE"""),"ATATT")</f>
        <v>ATATT</v>
      </c>
      <c r="C596" s="1">
        <f>IFERROR(__xludf.DUMMYFUNCTION("""COMPUTED_VALUE"""),778.0)</f>
        <v>778</v>
      </c>
      <c r="D596" s="1" t="s">
        <v>39</v>
      </c>
      <c r="E596" s="1" t="s">
        <v>45</v>
      </c>
      <c r="F596" s="1" t="s">
        <v>39</v>
      </c>
      <c r="G596" s="1" t="s">
        <v>45</v>
      </c>
      <c r="H596" s="1" t="s">
        <v>45</v>
      </c>
      <c r="M596" s="1">
        <v>14.0</v>
      </c>
      <c r="N596" s="1">
        <v>10.0</v>
      </c>
      <c r="O596" s="1">
        <v>14.0</v>
      </c>
      <c r="P596" s="1">
        <v>10.0</v>
      </c>
      <c r="Q596" s="1">
        <v>10.0</v>
      </c>
      <c r="S596" s="1" t="str">
        <f>IFERROR(__xludf.DUMMYFUNCTION("UNIQUE(D596:H596, TRUE)"),"A")</f>
        <v>A</v>
      </c>
      <c r="T596" s="1" t="str">
        <f>IFERROR(__xludf.DUMMYFUNCTION("""COMPUTED_VALUE"""),"T")</f>
        <v>T</v>
      </c>
      <c r="Y596" s="1">
        <f t="shared" si="2"/>
        <v>2</v>
      </c>
      <c r="Z596" s="1">
        <f t="shared" ref="Z596:AC596" si="596">IF($Y596&lt;&gt;"",COUNTIF($D596:$H596, "=" &amp; T596),"")</f>
        <v>3</v>
      </c>
      <c r="AA596" s="1">
        <f t="shared" si="596"/>
        <v>0</v>
      </c>
      <c r="AB596" s="1">
        <f t="shared" si="596"/>
        <v>0</v>
      </c>
      <c r="AC596" s="1">
        <f t="shared" si="596"/>
        <v>0</v>
      </c>
      <c r="AE596" s="1">
        <f>IFERROR(__xludf.DUMMYFUNCTION("IFERROR(TRANSPOSE(SORT(TRANSPOSE(FILTER(Y596:AC596, Y596:AC596&lt;&gt;0)),1, FALSE)))"),3.0)</f>
        <v>3</v>
      </c>
      <c r="AF596" s="1">
        <f>IFERROR(__xludf.DUMMYFUNCTION("""COMPUTED_VALUE"""),2.0)</f>
        <v>2</v>
      </c>
      <c r="AK596" s="1">
        <v>595.0</v>
      </c>
      <c r="AL596" s="1">
        <v>2.0</v>
      </c>
      <c r="AM596" s="1">
        <v>2.0</v>
      </c>
      <c r="AN596" s="1">
        <v>1.0</v>
      </c>
      <c r="AO596" s="1"/>
      <c r="AP596" s="1"/>
      <c r="AQ596" s="1">
        <v>12.0</v>
      </c>
      <c r="AR596" s="1">
        <v>12.0</v>
      </c>
      <c r="AS596" s="1">
        <v>3.0</v>
      </c>
      <c r="AT596" s="1">
        <v>4.0</v>
      </c>
      <c r="AU596" s="1">
        <v>4.0</v>
      </c>
      <c r="AV596" s="1" t="s">
        <v>865</v>
      </c>
      <c r="AW596" s="1">
        <v>596.0</v>
      </c>
      <c r="AY596" s="1">
        <v>354620.0</v>
      </c>
    </row>
    <row r="597" ht="15.75" customHeight="1">
      <c r="A597" s="2" t="s">
        <v>1144</v>
      </c>
      <c r="B597" s="1" t="str">
        <f>IFERROR(__xludf.DUMMYFUNCTION("""COMPUTED_VALUE"""),"7J676")</f>
        <v>7J676</v>
      </c>
      <c r="C597" s="1">
        <f>IFERROR(__xludf.DUMMYFUNCTION("""COMPUTED_VALUE"""),304.0)</f>
        <v>304</v>
      </c>
      <c r="D597" s="1" t="s">
        <v>28</v>
      </c>
      <c r="E597" s="1" t="s">
        <v>22</v>
      </c>
      <c r="F597" s="1" t="s">
        <v>40</v>
      </c>
      <c r="G597" s="1" t="s">
        <v>28</v>
      </c>
      <c r="H597" s="1" t="s">
        <v>40</v>
      </c>
      <c r="M597" s="1">
        <v>7.0</v>
      </c>
      <c r="N597" s="1">
        <v>11.0</v>
      </c>
      <c r="O597" s="1">
        <v>6.0</v>
      </c>
      <c r="P597" s="1">
        <v>7.0</v>
      </c>
      <c r="Q597" s="1">
        <v>6.0</v>
      </c>
      <c r="S597" s="1" t="str">
        <f>IFERROR(__xludf.DUMMYFUNCTION("UNIQUE(D597:H597, TRUE)"),"7")</f>
        <v>7</v>
      </c>
      <c r="T597" s="1" t="str">
        <f>IFERROR(__xludf.DUMMYFUNCTION("""COMPUTED_VALUE"""),"J")</f>
        <v>J</v>
      </c>
      <c r="U597" s="1" t="str">
        <f>IFERROR(__xludf.DUMMYFUNCTION("""COMPUTED_VALUE"""),"6")</f>
        <v>6</v>
      </c>
      <c r="Y597" s="1">
        <f t="shared" si="2"/>
        <v>2</v>
      </c>
      <c r="Z597" s="1">
        <f t="shared" ref="Z597:AC597" si="597">IF($Y597&lt;&gt;"",COUNTIF($D597:$H597, "=" &amp; T597),"")</f>
        <v>1</v>
      </c>
      <c r="AA597" s="1">
        <f t="shared" si="597"/>
        <v>2</v>
      </c>
      <c r="AB597" s="1">
        <f t="shared" si="597"/>
        <v>0</v>
      </c>
      <c r="AC597" s="1">
        <f t="shared" si="597"/>
        <v>0</v>
      </c>
      <c r="AE597" s="1">
        <f>IFERROR(__xludf.DUMMYFUNCTION("IFERROR(TRANSPOSE(SORT(TRANSPOSE(FILTER(Y597:AC597, Y597:AC597&lt;&gt;0)),1, FALSE)))"),2.0)</f>
        <v>2</v>
      </c>
      <c r="AF597" s="1">
        <f>IFERROR(__xludf.DUMMYFUNCTION("""COMPUTED_VALUE"""),2.0)</f>
        <v>2</v>
      </c>
      <c r="AG597" s="1">
        <f>IFERROR(__xludf.DUMMYFUNCTION("""COMPUTED_VALUE"""),1.0)</f>
        <v>1</v>
      </c>
      <c r="AK597" s="1">
        <v>596.0</v>
      </c>
      <c r="AL597" s="1">
        <v>2.0</v>
      </c>
      <c r="AM597" s="1">
        <v>2.0</v>
      </c>
      <c r="AN597" s="1">
        <v>1.0</v>
      </c>
      <c r="AO597" s="1"/>
      <c r="AP597" s="1"/>
      <c r="AQ597" s="1">
        <v>12.0</v>
      </c>
      <c r="AR597" s="1">
        <v>13.0</v>
      </c>
      <c r="AS597" s="1">
        <v>12.0</v>
      </c>
      <c r="AT597" s="1">
        <v>13.0</v>
      </c>
      <c r="AU597" s="1">
        <v>4.0</v>
      </c>
      <c r="AV597" s="1" t="s">
        <v>867</v>
      </c>
      <c r="AW597" s="1">
        <v>640.0</v>
      </c>
      <c r="AY597" s="1">
        <v>381440.0</v>
      </c>
    </row>
    <row r="598" ht="15.75" customHeight="1">
      <c r="A598" s="2" t="s">
        <v>1146</v>
      </c>
      <c r="B598" s="1" t="str">
        <f>IFERROR(__xludf.DUMMYFUNCTION("""COMPUTED_VALUE"""),"5K8T7")</f>
        <v>5K8T7</v>
      </c>
      <c r="C598" s="1">
        <f>IFERROR(__xludf.DUMMYFUNCTION("""COMPUTED_VALUE"""),269.0)</f>
        <v>269</v>
      </c>
      <c r="D598" s="1" t="s">
        <v>29</v>
      </c>
      <c r="E598" s="1" t="s">
        <v>38</v>
      </c>
      <c r="F598" s="1" t="s">
        <v>30</v>
      </c>
      <c r="G598" s="1" t="s">
        <v>45</v>
      </c>
      <c r="H598" s="1" t="s">
        <v>28</v>
      </c>
      <c r="M598" s="1">
        <v>5.0</v>
      </c>
      <c r="N598" s="1">
        <v>13.0</v>
      </c>
      <c r="O598" s="1">
        <v>8.0</v>
      </c>
      <c r="P598" s="1">
        <v>10.0</v>
      </c>
      <c r="Q598" s="1">
        <v>7.0</v>
      </c>
      <c r="S598" s="1" t="str">
        <f>IFERROR(__xludf.DUMMYFUNCTION("UNIQUE(D598:H598, TRUE)"),"5")</f>
        <v>5</v>
      </c>
      <c r="T598" s="1" t="str">
        <f>IFERROR(__xludf.DUMMYFUNCTION("""COMPUTED_VALUE"""),"K")</f>
        <v>K</v>
      </c>
      <c r="U598" s="1" t="str">
        <f>IFERROR(__xludf.DUMMYFUNCTION("""COMPUTED_VALUE"""),"8")</f>
        <v>8</v>
      </c>
      <c r="V598" s="1" t="str">
        <f>IFERROR(__xludf.DUMMYFUNCTION("""COMPUTED_VALUE"""),"T")</f>
        <v>T</v>
      </c>
      <c r="W598" s="1" t="str">
        <f>IFERROR(__xludf.DUMMYFUNCTION("""COMPUTED_VALUE"""),"7")</f>
        <v>7</v>
      </c>
      <c r="Y598" s="1">
        <f t="shared" si="2"/>
        <v>1</v>
      </c>
      <c r="Z598" s="1">
        <f t="shared" ref="Z598:AC598" si="598">IF($Y598&lt;&gt;"",COUNTIF($D598:$H598, "=" &amp; T598),"")</f>
        <v>1</v>
      </c>
      <c r="AA598" s="1">
        <f t="shared" si="598"/>
        <v>1</v>
      </c>
      <c r="AB598" s="1">
        <f t="shared" si="598"/>
        <v>1</v>
      </c>
      <c r="AC598" s="1">
        <f t="shared" si="598"/>
        <v>1</v>
      </c>
      <c r="AE598" s="1">
        <f>IFERROR(__xludf.DUMMYFUNCTION("IFERROR(TRANSPOSE(SORT(TRANSPOSE(FILTER(Y598:AC598, Y598:AC598&lt;&gt;0)),1, FALSE)))"),1.0)</f>
        <v>1</v>
      </c>
      <c r="AF598" s="1">
        <f>IFERROR(__xludf.DUMMYFUNCTION("""COMPUTED_VALUE"""),1.0)</f>
        <v>1</v>
      </c>
      <c r="AG598" s="1">
        <f>IFERROR(__xludf.DUMMYFUNCTION("""COMPUTED_VALUE"""),1.0)</f>
        <v>1</v>
      </c>
      <c r="AH598" s="1">
        <f>IFERROR(__xludf.DUMMYFUNCTION("""COMPUTED_VALUE"""),1.0)</f>
        <v>1</v>
      </c>
      <c r="AI598" s="1">
        <f>IFERROR(__xludf.DUMMYFUNCTION("""COMPUTED_VALUE"""),1.0)</f>
        <v>1</v>
      </c>
      <c r="AK598" s="1">
        <v>597.0</v>
      </c>
      <c r="AL598" s="1">
        <v>2.0</v>
      </c>
      <c r="AM598" s="1">
        <v>2.0</v>
      </c>
      <c r="AN598" s="1">
        <v>1.0</v>
      </c>
      <c r="AO598" s="1"/>
      <c r="AP598" s="1"/>
      <c r="AQ598" s="1">
        <v>12.0</v>
      </c>
      <c r="AR598" s="1">
        <v>13.0</v>
      </c>
      <c r="AS598" s="1">
        <v>13.0</v>
      </c>
      <c r="AT598" s="1">
        <v>7.0</v>
      </c>
      <c r="AU598" s="1">
        <v>7.0</v>
      </c>
      <c r="AV598" s="1" t="s">
        <v>869</v>
      </c>
      <c r="AW598" s="1">
        <v>830.0</v>
      </c>
      <c r="AY598" s="1">
        <v>495510.0</v>
      </c>
    </row>
    <row r="599" ht="15.75" customHeight="1">
      <c r="A599" s="2" t="s">
        <v>1148</v>
      </c>
      <c r="B599" s="1" t="str">
        <f>IFERROR(__xludf.DUMMYFUNCTION("""COMPUTED_VALUE"""),"9KJA2")</f>
        <v>9KJA2</v>
      </c>
      <c r="C599" s="1">
        <f>IFERROR(__xludf.DUMMYFUNCTION("""COMPUTED_VALUE"""),275.0)</f>
        <v>275</v>
      </c>
      <c r="D599" s="1" t="s">
        <v>23</v>
      </c>
      <c r="E599" s="1" t="s">
        <v>38</v>
      </c>
      <c r="F599" s="1" t="s">
        <v>22</v>
      </c>
      <c r="G599" s="1" t="s">
        <v>39</v>
      </c>
      <c r="H599" s="1" t="s">
        <v>24</v>
      </c>
      <c r="M599" s="1">
        <v>9.0</v>
      </c>
      <c r="N599" s="1">
        <v>13.0</v>
      </c>
      <c r="O599" s="1">
        <v>11.0</v>
      </c>
      <c r="P599" s="1">
        <v>14.0</v>
      </c>
      <c r="Q599" s="1">
        <v>2.0</v>
      </c>
      <c r="S599" s="1" t="str">
        <f>IFERROR(__xludf.DUMMYFUNCTION("UNIQUE(D599:H599, TRUE)"),"9")</f>
        <v>9</v>
      </c>
      <c r="T599" s="1" t="str">
        <f>IFERROR(__xludf.DUMMYFUNCTION("""COMPUTED_VALUE"""),"K")</f>
        <v>K</v>
      </c>
      <c r="U599" s="1" t="str">
        <f>IFERROR(__xludf.DUMMYFUNCTION("""COMPUTED_VALUE"""),"J")</f>
        <v>J</v>
      </c>
      <c r="V599" s="1" t="str">
        <f>IFERROR(__xludf.DUMMYFUNCTION("""COMPUTED_VALUE"""),"A")</f>
        <v>A</v>
      </c>
      <c r="W599" s="1" t="str">
        <f>IFERROR(__xludf.DUMMYFUNCTION("""COMPUTED_VALUE"""),"2")</f>
        <v>2</v>
      </c>
      <c r="Y599" s="1">
        <f t="shared" si="2"/>
        <v>1</v>
      </c>
      <c r="Z599" s="1">
        <f t="shared" ref="Z599:AC599" si="599">IF($Y599&lt;&gt;"",COUNTIF($D599:$H599, "=" &amp; T599),"")</f>
        <v>1</v>
      </c>
      <c r="AA599" s="1">
        <f t="shared" si="599"/>
        <v>1</v>
      </c>
      <c r="AB599" s="1">
        <f t="shared" si="599"/>
        <v>1</v>
      </c>
      <c r="AC599" s="1">
        <f t="shared" si="599"/>
        <v>1</v>
      </c>
      <c r="AE599" s="1">
        <f>IFERROR(__xludf.DUMMYFUNCTION("IFERROR(TRANSPOSE(SORT(TRANSPOSE(FILTER(Y599:AC599, Y599:AC599&lt;&gt;0)),1, FALSE)))"),1.0)</f>
        <v>1</v>
      </c>
      <c r="AF599" s="1">
        <f>IFERROR(__xludf.DUMMYFUNCTION("""COMPUTED_VALUE"""),1.0)</f>
        <v>1</v>
      </c>
      <c r="AG599" s="1">
        <f>IFERROR(__xludf.DUMMYFUNCTION("""COMPUTED_VALUE"""),1.0)</f>
        <v>1</v>
      </c>
      <c r="AH599" s="1">
        <f>IFERROR(__xludf.DUMMYFUNCTION("""COMPUTED_VALUE"""),1.0)</f>
        <v>1</v>
      </c>
      <c r="AI599" s="1">
        <f>IFERROR(__xludf.DUMMYFUNCTION("""COMPUTED_VALUE"""),1.0)</f>
        <v>1</v>
      </c>
      <c r="AK599" s="1">
        <v>598.0</v>
      </c>
      <c r="AL599" s="1">
        <v>2.0</v>
      </c>
      <c r="AM599" s="1">
        <v>2.0</v>
      </c>
      <c r="AN599" s="1">
        <v>1.0</v>
      </c>
      <c r="AO599" s="1"/>
      <c r="AP599" s="1"/>
      <c r="AQ599" s="1">
        <v>12.0</v>
      </c>
      <c r="AR599" s="1">
        <v>13.0</v>
      </c>
      <c r="AS599" s="1">
        <v>13.0</v>
      </c>
      <c r="AT599" s="1">
        <v>10.0</v>
      </c>
      <c r="AU599" s="1">
        <v>10.0</v>
      </c>
      <c r="AV599" s="1" t="s">
        <v>871</v>
      </c>
      <c r="AW599" s="1">
        <v>371.0</v>
      </c>
      <c r="AY599" s="1">
        <v>221858.0</v>
      </c>
    </row>
    <row r="600" ht="15.75" customHeight="1">
      <c r="A600" s="2" t="s">
        <v>1149</v>
      </c>
      <c r="B600" s="1" t="str">
        <f>IFERROR(__xludf.DUMMYFUNCTION("""COMPUTED_VALUE"""),"36TJ3")</f>
        <v>36TJ3</v>
      </c>
      <c r="C600" s="1">
        <f>IFERROR(__xludf.DUMMYFUNCTION("""COMPUTED_VALUE"""),324.0)</f>
        <v>324</v>
      </c>
      <c r="D600" s="1" t="s">
        <v>31</v>
      </c>
      <c r="E600" s="1" t="s">
        <v>40</v>
      </c>
      <c r="F600" s="1" t="s">
        <v>45</v>
      </c>
      <c r="G600" s="1" t="s">
        <v>22</v>
      </c>
      <c r="H600" s="1" t="s">
        <v>31</v>
      </c>
      <c r="M600" s="1">
        <v>3.0</v>
      </c>
      <c r="N600" s="1">
        <v>6.0</v>
      </c>
      <c r="O600" s="1">
        <v>10.0</v>
      </c>
      <c r="P600" s="1">
        <v>11.0</v>
      </c>
      <c r="Q600" s="1">
        <v>3.0</v>
      </c>
      <c r="S600" s="1" t="str">
        <f>IFERROR(__xludf.DUMMYFUNCTION("UNIQUE(D600:H600, TRUE)"),"3")</f>
        <v>3</v>
      </c>
      <c r="T600" s="1" t="str">
        <f>IFERROR(__xludf.DUMMYFUNCTION("""COMPUTED_VALUE"""),"6")</f>
        <v>6</v>
      </c>
      <c r="U600" s="1" t="str">
        <f>IFERROR(__xludf.DUMMYFUNCTION("""COMPUTED_VALUE"""),"T")</f>
        <v>T</v>
      </c>
      <c r="V600" s="1" t="str">
        <f>IFERROR(__xludf.DUMMYFUNCTION("""COMPUTED_VALUE"""),"J")</f>
        <v>J</v>
      </c>
      <c r="Y600" s="1">
        <f t="shared" si="2"/>
        <v>2</v>
      </c>
      <c r="Z600" s="1">
        <f t="shared" ref="Z600:AC600" si="600">IF($Y600&lt;&gt;"",COUNTIF($D600:$H600, "=" &amp; T600),"")</f>
        <v>1</v>
      </c>
      <c r="AA600" s="1">
        <f t="shared" si="600"/>
        <v>1</v>
      </c>
      <c r="AB600" s="1">
        <f t="shared" si="600"/>
        <v>1</v>
      </c>
      <c r="AC600" s="1">
        <f t="shared" si="600"/>
        <v>0</v>
      </c>
      <c r="AE600" s="1">
        <f>IFERROR(__xludf.DUMMYFUNCTION("IFERROR(TRANSPOSE(SORT(TRANSPOSE(FILTER(Y600:AC600, Y600:AC600&lt;&gt;0)),1, FALSE)))"),2.0)</f>
        <v>2</v>
      </c>
      <c r="AF600" s="1">
        <f>IFERROR(__xludf.DUMMYFUNCTION("""COMPUTED_VALUE"""),1.0)</f>
        <v>1</v>
      </c>
      <c r="AG600" s="1">
        <f>IFERROR(__xludf.DUMMYFUNCTION("""COMPUTED_VALUE"""),1.0)</f>
        <v>1</v>
      </c>
      <c r="AH600" s="1">
        <f>IFERROR(__xludf.DUMMYFUNCTION("""COMPUTED_VALUE"""),1.0)</f>
        <v>1</v>
      </c>
      <c r="AK600" s="1">
        <v>599.0</v>
      </c>
      <c r="AL600" s="1">
        <v>2.0</v>
      </c>
      <c r="AM600" s="1">
        <v>2.0</v>
      </c>
      <c r="AN600" s="1">
        <v>1.0</v>
      </c>
      <c r="AO600" s="1"/>
      <c r="AP600" s="1"/>
      <c r="AQ600" s="1">
        <v>12.0</v>
      </c>
      <c r="AR600" s="1">
        <v>13.0</v>
      </c>
      <c r="AS600" s="1">
        <v>13.0</v>
      </c>
      <c r="AT600" s="1">
        <v>11.0</v>
      </c>
      <c r="AU600" s="1">
        <v>11.0</v>
      </c>
      <c r="AV600" s="1" t="s">
        <v>1776</v>
      </c>
      <c r="AW600" s="1">
        <v>97.0</v>
      </c>
      <c r="AY600" s="1">
        <v>58103.0</v>
      </c>
    </row>
    <row r="601" ht="15.75" customHeight="1">
      <c r="A601" s="2" t="s">
        <v>1151</v>
      </c>
      <c r="B601" s="1" t="str">
        <f>IFERROR(__xludf.DUMMYFUNCTION("""COMPUTED_VALUE"""),"QJ954")</f>
        <v>QJ954</v>
      </c>
      <c r="C601" s="1">
        <f>IFERROR(__xludf.DUMMYFUNCTION("""COMPUTED_VALUE"""),976.0)</f>
        <v>976</v>
      </c>
      <c r="D601" s="1" t="s">
        <v>20</v>
      </c>
      <c r="E601" s="1" t="s">
        <v>22</v>
      </c>
      <c r="F601" s="1" t="s">
        <v>23</v>
      </c>
      <c r="G601" s="1" t="s">
        <v>29</v>
      </c>
      <c r="H601" s="1" t="s">
        <v>21</v>
      </c>
      <c r="M601" s="1">
        <v>12.0</v>
      </c>
      <c r="N601" s="1">
        <v>11.0</v>
      </c>
      <c r="O601" s="1">
        <v>9.0</v>
      </c>
      <c r="P601" s="1">
        <v>5.0</v>
      </c>
      <c r="Q601" s="1">
        <v>4.0</v>
      </c>
      <c r="S601" s="1" t="str">
        <f>IFERROR(__xludf.DUMMYFUNCTION("UNIQUE(D601:H601, TRUE)"),"Q")</f>
        <v>Q</v>
      </c>
      <c r="T601" s="1" t="str">
        <f>IFERROR(__xludf.DUMMYFUNCTION("""COMPUTED_VALUE"""),"J")</f>
        <v>J</v>
      </c>
      <c r="U601" s="1" t="str">
        <f>IFERROR(__xludf.DUMMYFUNCTION("""COMPUTED_VALUE"""),"9")</f>
        <v>9</v>
      </c>
      <c r="V601" s="1" t="str">
        <f>IFERROR(__xludf.DUMMYFUNCTION("""COMPUTED_VALUE"""),"5")</f>
        <v>5</v>
      </c>
      <c r="W601" s="1" t="str">
        <f>IFERROR(__xludf.DUMMYFUNCTION("""COMPUTED_VALUE"""),"4")</f>
        <v>4</v>
      </c>
      <c r="Y601" s="1">
        <f t="shared" si="2"/>
        <v>1</v>
      </c>
      <c r="Z601" s="1">
        <f t="shared" ref="Z601:AC601" si="601">IF($Y601&lt;&gt;"",COUNTIF($D601:$H601, "=" &amp; T601),"")</f>
        <v>1</v>
      </c>
      <c r="AA601" s="1">
        <f t="shared" si="601"/>
        <v>1</v>
      </c>
      <c r="AB601" s="1">
        <f t="shared" si="601"/>
        <v>1</v>
      </c>
      <c r="AC601" s="1">
        <f t="shared" si="601"/>
        <v>1</v>
      </c>
      <c r="AE601" s="1">
        <f>IFERROR(__xludf.DUMMYFUNCTION("IFERROR(TRANSPOSE(SORT(TRANSPOSE(FILTER(Y601:AC601, Y601:AC601&lt;&gt;0)),1, FALSE)))"),1.0)</f>
        <v>1</v>
      </c>
      <c r="AF601" s="1">
        <f>IFERROR(__xludf.DUMMYFUNCTION("""COMPUTED_VALUE"""),1.0)</f>
        <v>1</v>
      </c>
      <c r="AG601" s="1">
        <f>IFERROR(__xludf.DUMMYFUNCTION("""COMPUTED_VALUE"""),1.0)</f>
        <v>1</v>
      </c>
      <c r="AH601" s="1">
        <f>IFERROR(__xludf.DUMMYFUNCTION("""COMPUTED_VALUE"""),1.0)</f>
        <v>1</v>
      </c>
      <c r="AI601" s="1">
        <f>IFERROR(__xludf.DUMMYFUNCTION("""COMPUTED_VALUE"""),1.0)</f>
        <v>1</v>
      </c>
      <c r="AK601" s="1">
        <v>600.0</v>
      </c>
      <c r="AL601" s="1">
        <v>2.0</v>
      </c>
      <c r="AM601" s="1">
        <v>2.0</v>
      </c>
      <c r="AN601" s="1">
        <v>1.0</v>
      </c>
      <c r="AO601" s="1"/>
      <c r="AP601" s="1"/>
      <c r="AQ601" s="1">
        <v>12.0</v>
      </c>
      <c r="AR601" s="1">
        <v>13.0</v>
      </c>
      <c r="AS601" s="1">
        <v>13.0</v>
      </c>
      <c r="AT601" s="1">
        <v>12.0</v>
      </c>
      <c r="AU601" s="1">
        <v>9.0</v>
      </c>
      <c r="AV601" s="1" t="s">
        <v>873</v>
      </c>
      <c r="AW601" s="1">
        <v>204.0</v>
      </c>
      <c r="AY601" s="1">
        <v>122400.0</v>
      </c>
    </row>
    <row r="602" ht="15.75" customHeight="1">
      <c r="A602" s="2" t="s">
        <v>1153</v>
      </c>
      <c r="B602" s="1">
        <f>IFERROR(__xludf.DUMMYFUNCTION("""COMPUTED_VALUE"""),58353.0)</f>
        <v>58353</v>
      </c>
      <c r="C602" s="1">
        <f>IFERROR(__xludf.DUMMYFUNCTION("""COMPUTED_VALUE"""),960.0)</f>
        <v>960</v>
      </c>
      <c r="D602" s="1" t="s">
        <v>29</v>
      </c>
      <c r="E602" s="1" t="s">
        <v>30</v>
      </c>
      <c r="F602" s="1" t="s">
        <v>31</v>
      </c>
      <c r="G602" s="1" t="s">
        <v>29</v>
      </c>
      <c r="H602" s="1" t="s">
        <v>31</v>
      </c>
      <c r="M602" s="1">
        <v>5.0</v>
      </c>
      <c r="N602" s="1">
        <v>8.0</v>
      </c>
      <c r="O602" s="1">
        <v>3.0</v>
      </c>
      <c r="P602" s="1">
        <v>5.0</v>
      </c>
      <c r="Q602" s="1">
        <v>3.0</v>
      </c>
      <c r="S602" s="1" t="str">
        <f>IFERROR(__xludf.DUMMYFUNCTION("UNIQUE(D602:H602, TRUE)"),"5")</f>
        <v>5</v>
      </c>
      <c r="T602" s="1" t="str">
        <f>IFERROR(__xludf.DUMMYFUNCTION("""COMPUTED_VALUE"""),"8")</f>
        <v>8</v>
      </c>
      <c r="U602" s="1" t="str">
        <f>IFERROR(__xludf.DUMMYFUNCTION("""COMPUTED_VALUE"""),"3")</f>
        <v>3</v>
      </c>
      <c r="Y602" s="1">
        <f t="shared" si="2"/>
        <v>2</v>
      </c>
      <c r="Z602" s="1">
        <f t="shared" ref="Z602:AC602" si="602">IF($Y602&lt;&gt;"",COUNTIF($D602:$H602, "=" &amp; T602),"")</f>
        <v>1</v>
      </c>
      <c r="AA602" s="1">
        <f t="shared" si="602"/>
        <v>2</v>
      </c>
      <c r="AB602" s="1">
        <f t="shared" si="602"/>
        <v>0</v>
      </c>
      <c r="AC602" s="1">
        <f t="shared" si="602"/>
        <v>0</v>
      </c>
      <c r="AE602" s="1">
        <f>IFERROR(__xludf.DUMMYFUNCTION("IFERROR(TRANSPOSE(SORT(TRANSPOSE(FILTER(Y602:AC602, Y602:AC602&lt;&gt;0)),1, FALSE)))"),2.0)</f>
        <v>2</v>
      </c>
      <c r="AF602" s="1">
        <f>IFERROR(__xludf.DUMMYFUNCTION("""COMPUTED_VALUE"""),2.0)</f>
        <v>2</v>
      </c>
      <c r="AG602" s="1">
        <f>IFERROR(__xludf.DUMMYFUNCTION("""COMPUTED_VALUE"""),1.0)</f>
        <v>1</v>
      </c>
      <c r="AK602" s="1">
        <v>601.0</v>
      </c>
      <c r="AL602" s="1">
        <v>2.0</v>
      </c>
      <c r="AM602" s="1">
        <v>2.0</v>
      </c>
      <c r="AN602" s="1">
        <v>1.0</v>
      </c>
      <c r="AO602" s="1"/>
      <c r="AP602" s="1"/>
      <c r="AQ602" s="1">
        <v>13.0</v>
      </c>
      <c r="AR602" s="1">
        <v>4.0</v>
      </c>
      <c r="AS602" s="1">
        <v>7.0</v>
      </c>
      <c r="AT602" s="1">
        <v>7.0</v>
      </c>
      <c r="AU602" s="1">
        <v>4.0</v>
      </c>
      <c r="AV602" s="1" t="s">
        <v>875</v>
      </c>
      <c r="AW602" s="1">
        <v>746.0</v>
      </c>
      <c r="AY602" s="1">
        <v>448346.0</v>
      </c>
    </row>
    <row r="603" ht="15.75" customHeight="1">
      <c r="A603" s="2" t="s">
        <v>1154</v>
      </c>
      <c r="B603" s="1">
        <f>IFERROR(__xludf.DUMMYFUNCTION("""COMPUTED_VALUE"""),59436.0)</f>
        <v>59436</v>
      </c>
      <c r="C603" s="1">
        <f>IFERROR(__xludf.DUMMYFUNCTION("""COMPUTED_VALUE"""),42.0)</f>
        <v>42</v>
      </c>
      <c r="D603" s="1" t="s">
        <v>29</v>
      </c>
      <c r="E603" s="1" t="s">
        <v>23</v>
      </c>
      <c r="F603" s="1" t="s">
        <v>21</v>
      </c>
      <c r="G603" s="1" t="s">
        <v>31</v>
      </c>
      <c r="H603" s="1" t="s">
        <v>40</v>
      </c>
      <c r="M603" s="1">
        <v>5.0</v>
      </c>
      <c r="N603" s="1">
        <v>9.0</v>
      </c>
      <c r="O603" s="1">
        <v>4.0</v>
      </c>
      <c r="P603" s="1">
        <v>3.0</v>
      </c>
      <c r="Q603" s="1">
        <v>6.0</v>
      </c>
      <c r="S603" s="1" t="str">
        <f>IFERROR(__xludf.DUMMYFUNCTION("UNIQUE(D603:H603, TRUE)"),"5")</f>
        <v>5</v>
      </c>
      <c r="T603" s="1" t="str">
        <f>IFERROR(__xludf.DUMMYFUNCTION("""COMPUTED_VALUE"""),"9")</f>
        <v>9</v>
      </c>
      <c r="U603" s="1" t="str">
        <f>IFERROR(__xludf.DUMMYFUNCTION("""COMPUTED_VALUE"""),"4")</f>
        <v>4</v>
      </c>
      <c r="V603" s="1" t="str">
        <f>IFERROR(__xludf.DUMMYFUNCTION("""COMPUTED_VALUE"""),"3")</f>
        <v>3</v>
      </c>
      <c r="W603" s="1" t="str">
        <f>IFERROR(__xludf.DUMMYFUNCTION("""COMPUTED_VALUE"""),"6")</f>
        <v>6</v>
      </c>
      <c r="Y603" s="1">
        <f t="shared" si="2"/>
        <v>1</v>
      </c>
      <c r="Z603" s="1">
        <f t="shared" ref="Z603:AC603" si="603">IF($Y603&lt;&gt;"",COUNTIF($D603:$H603, "=" &amp; T603),"")</f>
        <v>1</v>
      </c>
      <c r="AA603" s="1">
        <f t="shared" si="603"/>
        <v>1</v>
      </c>
      <c r="AB603" s="1">
        <f t="shared" si="603"/>
        <v>1</v>
      </c>
      <c r="AC603" s="1">
        <f t="shared" si="603"/>
        <v>1</v>
      </c>
      <c r="AE603" s="1">
        <f>IFERROR(__xludf.DUMMYFUNCTION("IFERROR(TRANSPOSE(SORT(TRANSPOSE(FILTER(Y603:AC603, Y603:AC603&lt;&gt;0)),1, FALSE)))"),1.0)</f>
        <v>1</v>
      </c>
      <c r="AF603" s="1">
        <f>IFERROR(__xludf.DUMMYFUNCTION("""COMPUTED_VALUE"""),1.0)</f>
        <v>1</v>
      </c>
      <c r="AG603" s="1">
        <f>IFERROR(__xludf.DUMMYFUNCTION("""COMPUTED_VALUE"""),1.0)</f>
        <v>1</v>
      </c>
      <c r="AH603" s="1">
        <f>IFERROR(__xludf.DUMMYFUNCTION("""COMPUTED_VALUE"""),1.0)</f>
        <v>1</v>
      </c>
      <c r="AI603" s="1">
        <f>IFERROR(__xludf.DUMMYFUNCTION("""COMPUTED_VALUE"""),1.0)</f>
        <v>1</v>
      </c>
      <c r="AK603" s="1">
        <v>602.0</v>
      </c>
      <c r="AL603" s="1">
        <v>2.0</v>
      </c>
      <c r="AM603" s="1">
        <v>2.0</v>
      </c>
      <c r="AN603" s="1">
        <v>1.0</v>
      </c>
      <c r="AO603" s="1"/>
      <c r="AP603" s="1"/>
      <c r="AQ603" s="1">
        <v>13.0</v>
      </c>
      <c r="AR603" s="1">
        <v>5.0</v>
      </c>
      <c r="AS603" s="1">
        <v>8.0</v>
      </c>
      <c r="AT603" s="1">
        <v>13.0</v>
      </c>
      <c r="AU603" s="1">
        <v>8.0</v>
      </c>
      <c r="AV603" s="1" t="s">
        <v>877</v>
      </c>
      <c r="AW603" s="1">
        <v>5.0</v>
      </c>
      <c r="AY603" s="1">
        <v>3010.0</v>
      </c>
    </row>
    <row r="604" ht="15.75" customHeight="1">
      <c r="A604" s="2" t="s">
        <v>1156</v>
      </c>
      <c r="B604" s="1" t="str">
        <f>IFERROR(__xludf.DUMMYFUNCTION("""COMPUTED_VALUE"""),"AA444")</f>
        <v>AA444</v>
      </c>
      <c r="C604" s="1">
        <f>IFERROR(__xludf.DUMMYFUNCTION("""COMPUTED_VALUE"""),188.0)</f>
        <v>188</v>
      </c>
      <c r="D604" s="1" t="s">
        <v>39</v>
      </c>
      <c r="E604" s="1" t="s">
        <v>39</v>
      </c>
      <c r="F604" s="1" t="s">
        <v>21</v>
      </c>
      <c r="G604" s="1" t="s">
        <v>21</v>
      </c>
      <c r="H604" s="1" t="s">
        <v>21</v>
      </c>
      <c r="M604" s="1">
        <v>14.0</v>
      </c>
      <c r="N604" s="1">
        <v>14.0</v>
      </c>
      <c r="O604" s="1">
        <v>4.0</v>
      </c>
      <c r="P604" s="1">
        <v>4.0</v>
      </c>
      <c r="Q604" s="1">
        <v>4.0</v>
      </c>
      <c r="S604" s="1" t="str">
        <f>IFERROR(__xludf.DUMMYFUNCTION("UNIQUE(D604:H604, TRUE)"),"A")</f>
        <v>A</v>
      </c>
      <c r="T604" s="1" t="str">
        <f>IFERROR(__xludf.DUMMYFUNCTION("""COMPUTED_VALUE"""),"4")</f>
        <v>4</v>
      </c>
      <c r="Y604" s="1">
        <f t="shared" si="2"/>
        <v>2</v>
      </c>
      <c r="Z604" s="1">
        <f t="shared" ref="Z604:AC604" si="604">IF($Y604&lt;&gt;"",COUNTIF($D604:$H604, "=" &amp; T604),"")</f>
        <v>3</v>
      </c>
      <c r="AA604" s="1">
        <f t="shared" si="604"/>
        <v>0</v>
      </c>
      <c r="AB604" s="1">
        <f t="shared" si="604"/>
        <v>0</v>
      </c>
      <c r="AC604" s="1">
        <f t="shared" si="604"/>
        <v>0</v>
      </c>
      <c r="AE604" s="1">
        <f>IFERROR(__xludf.DUMMYFUNCTION("IFERROR(TRANSPOSE(SORT(TRANSPOSE(FILTER(Y604:AC604, Y604:AC604&lt;&gt;0)),1, FALSE)))"),3.0)</f>
        <v>3</v>
      </c>
      <c r="AF604" s="1">
        <f>IFERROR(__xludf.DUMMYFUNCTION("""COMPUTED_VALUE"""),2.0)</f>
        <v>2</v>
      </c>
      <c r="AK604" s="1">
        <v>603.0</v>
      </c>
      <c r="AL604" s="1">
        <v>2.0</v>
      </c>
      <c r="AM604" s="1">
        <v>2.0</v>
      </c>
      <c r="AN604" s="1">
        <v>1.0</v>
      </c>
      <c r="AO604" s="1"/>
      <c r="AP604" s="1"/>
      <c r="AQ604" s="1">
        <v>13.0</v>
      </c>
      <c r="AR604" s="1">
        <v>6.0</v>
      </c>
      <c r="AS604" s="1">
        <v>6.0</v>
      </c>
      <c r="AT604" s="1">
        <v>5.0</v>
      </c>
      <c r="AU604" s="1">
        <v>13.0</v>
      </c>
      <c r="AV604" s="1" t="s">
        <v>879</v>
      </c>
      <c r="AW604" s="1">
        <v>724.0</v>
      </c>
      <c r="AY604" s="1">
        <v>436572.0</v>
      </c>
    </row>
    <row r="605" ht="15.75" customHeight="1">
      <c r="A605" s="2" t="s">
        <v>1158</v>
      </c>
      <c r="B605" s="1" t="str">
        <f>IFERROR(__xludf.DUMMYFUNCTION("""COMPUTED_VALUE"""),"3A333")</f>
        <v>3A333</v>
      </c>
      <c r="C605" s="1">
        <f>IFERROR(__xludf.DUMMYFUNCTION("""COMPUTED_VALUE"""),834.0)</f>
        <v>834</v>
      </c>
      <c r="D605" s="1" t="s">
        <v>31</v>
      </c>
      <c r="E605" s="1" t="s">
        <v>39</v>
      </c>
      <c r="F605" s="1" t="s">
        <v>31</v>
      </c>
      <c r="G605" s="1" t="s">
        <v>31</v>
      </c>
      <c r="H605" s="1" t="s">
        <v>31</v>
      </c>
      <c r="M605" s="1">
        <v>3.0</v>
      </c>
      <c r="N605" s="1">
        <v>14.0</v>
      </c>
      <c r="O605" s="1">
        <v>3.0</v>
      </c>
      <c r="P605" s="1">
        <v>3.0</v>
      </c>
      <c r="Q605" s="1">
        <v>3.0</v>
      </c>
      <c r="S605" s="1" t="str">
        <f>IFERROR(__xludf.DUMMYFUNCTION("UNIQUE(D605:H605, TRUE)"),"3")</f>
        <v>3</v>
      </c>
      <c r="T605" s="1" t="str">
        <f>IFERROR(__xludf.DUMMYFUNCTION("""COMPUTED_VALUE"""),"A")</f>
        <v>A</v>
      </c>
      <c r="Y605" s="1">
        <f t="shared" si="2"/>
        <v>4</v>
      </c>
      <c r="Z605" s="1">
        <f t="shared" ref="Z605:AC605" si="605">IF($Y605&lt;&gt;"",COUNTIF($D605:$H605, "=" &amp; T605),"")</f>
        <v>1</v>
      </c>
      <c r="AA605" s="1">
        <f t="shared" si="605"/>
        <v>0</v>
      </c>
      <c r="AB605" s="1">
        <f t="shared" si="605"/>
        <v>0</v>
      </c>
      <c r="AC605" s="1">
        <f t="shared" si="605"/>
        <v>0</v>
      </c>
      <c r="AE605" s="1">
        <f>IFERROR(__xludf.DUMMYFUNCTION("IFERROR(TRANSPOSE(SORT(TRANSPOSE(FILTER(Y605:AC605, Y605:AC605&lt;&gt;0)),1, FALSE)))"),4.0)</f>
        <v>4</v>
      </c>
      <c r="AF605" s="1">
        <f>IFERROR(__xludf.DUMMYFUNCTION("""COMPUTED_VALUE"""),1.0)</f>
        <v>1</v>
      </c>
      <c r="AK605" s="1">
        <v>604.0</v>
      </c>
      <c r="AL605" s="1">
        <v>2.0</v>
      </c>
      <c r="AM605" s="1">
        <v>2.0</v>
      </c>
      <c r="AN605" s="1">
        <v>1.0</v>
      </c>
      <c r="AO605" s="1"/>
      <c r="AP605" s="1"/>
      <c r="AQ605" s="1">
        <v>13.0</v>
      </c>
      <c r="AR605" s="1">
        <v>8.0</v>
      </c>
      <c r="AS605" s="1">
        <v>8.0</v>
      </c>
      <c r="AT605" s="1">
        <v>2.0</v>
      </c>
      <c r="AU605" s="1">
        <v>2.0</v>
      </c>
      <c r="AV605" s="1" t="s">
        <v>881</v>
      </c>
      <c r="AW605" s="1">
        <v>70.0</v>
      </c>
      <c r="AY605" s="1">
        <v>42280.0</v>
      </c>
    </row>
    <row r="606" ht="15.75" customHeight="1">
      <c r="A606" s="2" t="s">
        <v>1160</v>
      </c>
      <c r="B606" s="1" t="str">
        <f>IFERROR(__xludf.DUMMYFUNCTION("""COMPUTED_VALUE"""),"JK695")</f>
        <v>JK695</v>
      </c>
      <c r="C606" s="1">
        <f>IFERROR(__xludf.DUMMYFUNCTION("""COMPUTED_VALUE"""),973.0)</f>
        <v>973</v>
      </c>
      <c r="D606" s="1" t="s">
        <v>22</v>
      </c>
      <c r="E606" s="1" t="s">
        <v>38</v>
      </c>
      <c r="F606" s="1" t="s">
        <v>40</v>
      </c>
      <c r="G606" s="1" t="s">
        <v>23</v>
      </c>
      <c r="H606" s="1" t="s">
        <v>29</v>
      </c>
      <c r="M606" s="1">
        <v>11.0</v>
      </c>
      <c r="N606" s="1">
        <v>13.0</v>
      </c>
      <c r="O606" s="1">
        <v>6.0</v>
      </c>
      <c r="P606" s="1">
        <v>9.0</v>
      </c>
      <c r="Q606" s="1">
        <v>5.0</v>
      </c>
      <c r="S606" s="1" t="str">
        <f>IFERROR(__xludf.DUMMYFUNCTION("UNIQUE(D606:H606, TRUE)"),"J")</f>
        <v>J</v>
      </c>
      <c r="T606" s="1" t="str">
        <f>IFERROR(__xludf.DUMMYFUNCTION("""COMPUTED_VALUE"""),"K")</f>
        <v>K</v>
      </c>
      <c r="U606" s="1" t="str">
        <f>IFERROR(__xludf.DUMMYFUNCTION("""COMPUTED_VALUE"""),"6")</f>
        <v>6</v>
      </c>
      <c r="V606" s="1" t="str">
        <f>IFERROR(__xludf.DUMMYFUNCTION("""COMPUTED_VALUE"""),"9")</f>
        <v>9</v>
      </c>
      <c r="W606" s="1" t="str">
        <f>IFERROR(__xludf.DUMMYFUNCTION("""COMPUTED_VALUE"""),"5")</f>
        <v>5</v>
      </c>
      <c r="Y606" s="1">
        <f t="shared" si="2"/>
        <v>1</v>
      </c>
      <c r="Z606" s="1">
        <f t="shared" ref="Z606:AC606" si="606">IF($Y606&lt;&gt;"",COUNTIF($D606:$H606, "=" &amp; T606),"")</f>
        <v>1</v>
      </c>
      <c r="AA606" s="1">
        <f t="shared" si="606"/>
        <v>1</v>
      </c>
      <c r="AB606" s="1">
        <f t="shared" si="606"/>
        <v>1</v>
      </c>
      <c r="AC606" s="1">
        <f t="shared" si="606"/>
        <v>1</v>
      </c>
      <c r="AE606" s="1">
        <f>IFERROR(__xludf.DUMMYFUNCTION("IFERROR(TRANSPOSE(SORT(TRANSPOSE(FILTER(Y606:AC606, Y606:AC606&lt;&gt;0)),1, FALSE)))"),1.0)</f>
        <v>1</v>
      </c>
      <c r="AF606" s="1">
        <f>IFERROR(__xludf.DUMMYFUNCTION("""COMPUTED_VALUE"""),1.0)</f>
        <v>1</v>
      </c>
      <c r="AG606" s="1">
        <f>IFERROR(__xludf.DUMMYFUNCTION("""COMPUTED_VALUE"""),1.0)</f>
        <v>1</v>
      </c>
      <c r="AH606" s="1">
        <f>IFERROR(__xludf.DUMMYFUNCTION("""COMPUTED_VALUE"""),1.0)</f>
        <v>1</v>
      </c>
      <c r="AI606" s="1">
        <f>IFERROR(__xludf.DUMMYFUNCTION("""COMPUTED_VALUE"""),1.0)</f>
        <v>1</v>
      </c>
      <c r="AK606" s="1">
        <v>605.0</v>
      </c>
      <c r="AL606" s="1">
        <v>2.0</v>
      </c>
      <c r="AM606" s="1">
        <v>2.0</v>
      </c>
      <c r="AN606" s="1">
        <v>1.0</v>
      </c>
      <c r="AO606" s="1"/>
      <c r="AP606" s="1"/>
      <c r="AQ606" s="1">
        <v>13.0</v>
      </c>
      <c r="AR606" s="1">
        <v>10.0</v>
      </c>
      <c r="AS606" s="1">
        <v>10.0</v>
      </c>
      <c r="AT606" s="1">
        <v>13.0</v>
      </c>
      <c r="AU606" s="1">
        <v>11.0</v>
      </c>
      <c r="AV606" s="1" t="s">
        <v>1491</v>
      </c>
      <c r="AW606" s="1">
        <v>678.0</v>
      </c>
      <c r="AY606" s="1">
        <v>410190.0</v>
      </c>
    </row>
    <row r="607" ht="15.75" customHeight="1">
      <c r="A607" s="2" t="s">
        <v>1162</v>
      </c>
      <c r="B607" s="1">
        <f>IFERROR(__xludf.DUMMYFUNCTION("""COMPUTED_VALUE"""),39383.0)</f>
        <v>39383</v>
      </c>
      <c r="C607" s="1">
        <f>IFERROR(__xludf.DUMMYFUNCTION("""COMPUTED_VALUE"""),394.0)</f>
        <v>394</v>
      </c>
      <c r="D607" s="1" t="s">
        <v>31</v>
      </c>
      <c r="E607" s="1" t="s">
        <v>23</v>
      </c>
      <c r="F607" s="1" t="s">
        <v>31</v>
      </c>
      <c r="G607" s="1" t="s">
        <v>30</v>
      </c>
      <c r="H607" s="1" t="s">
        <v>31</v>
      </c>
      <c r="M607" s="1">
        <v>3.0</v>
      </c>
      <c r="N607" s="1">
        <v>9.0</v>
      </c>
      <c r="O607" s="1">
        <v>3.0</v>
      </c>
      <c r="P607" s="1">
        <v>8.0</v>
      </c>
      <c r="Q607" s="1">
        <v>3.0</v>
      </c>
      <c r="S607" s="1" t="str">
        <f>IFERROR(__xludf.DUMMYFUNCTION("UNIQUE(D607:H607, TRUE)"),"3")</f>
        <v>3</v>
      </c>
      <c r="T607" s="1" t="str">
        <f>IFERROR(__xludf.DUMMYFUNCTION("""COMPUTED_VALUE"""),"9")</f>
        <v>9</v>
      </c>
      <c r="U607" s="1" t="str">
        <f>IFERROR(__xludf.DUMMYFUNCTION("""COMPUTED_VALUE"""),"8")</f>
        <v>8</v>
      </c>
      <c r="Y607" s="1">
        <f t="shared" si="2"/>
        <v>3</v>
      </c>
      <c r="Z607" s="1">
        <f t="shared" ref="Z607:AC607" si="607">IF($Y607&lt;&gt;"",COUNTIF($D607:$H607, "=" &amp; T607),"")</f>
        <v>1</v>
      </c>
      <c r="AA607" s="1">
        <f t="shared" si="607"/>
        <v>1</v>
      </c>
      <c r="AB607" s="1">
        <f t="shared" si="607"/>
        <v>0</v>
      </c>
      <c r="AC607" s="1">
        <f t="shared" si="607"/>
        <v>0</v>
      </c>
      <c r="AE607" s="1">
        <f>IFERROR(__xludf.DUMMYFUNCTION("IFERROR(TRANSPOSE(SORT(TRANSPOSE(FILTER(Y607:AC607, Y607:AC607&lt;&gt;0)),1, FALSE)))"),3.0)</f>
        <v>3</v>
      </c>
      <c r="AF607" s="1">
        <f>IFERROR(__xludf.DUMMYFUNCTION("""COMPUTED_VALUE"""),1.0)</f>
        <v>1</v>
      </c>
      <c r="AG607" s="1">
        <f>IFERROR(__xludf.DUMMYFUNCTION("""COMPUTED_VALUE"""),1.0)</f>
        <v>1</v>
      </c>
      <c r="AK607" s="1">
        <v>606.0</v>
      </c>
      <c r="AL607" s="1">
        <v>2.0</v>
      </c>
      <c r="AM607" s="1">
        <v>2.0</v>
      </c>
      <c r="AN607" s="1">
        <v>1.0</v>
      </c>
      <c r="AO607" s="1"/>
      <c r="AP607" s="1"/>
      <c r="AQ607" s="1">
        <v>13.0</v>
      </c>
      <c r="AR607" s="1">
        <v>11.0</v>
      </c>
      <c r="AS607" s="1">
        <v>12.0</v>
      </c>
      <c r="AT607" s="1">
        <v>12.0</v>
      </c>
      <c r="AU607" s="1">
        <v>13.0</v>
      </c>
      <c r="AV607" s="1" t="s">
        <v>1487</v>
      </c>
      <c r="AW607" s="1">
        <v>583.0</v>
      </c>
      <c r="AY607" s="1">
        <v>353298.0</v>
      </c>
    </row>
    <row r="608" ht="15.75" customHeight="1">
      <c r="A608" s="2" t="s">
        <v>1164</v>
      </c>
      <c r="B608" s="1" t="str">
        <f>IFERROR(__xludf.DUMMYFUNCTION("""COMPUTED_VALUE"""),"A5566")</f>
        <v>A5566</v>
      </c>
      <c r="C608" s="1">
        <f>IFERROR(__xludf.DUMMYFUNCTION("""COMPUTED_VALUE"""),17.0)</f>
        <v>17</v>
      </c>
      <c r="D608" s="1" t="s">
        <v>39</v>
      </c>
      <c r="E608" s="1" t="s">
        <v>29</v>
      </c>
      <c r="F608" s="1" t="s">
        <v>29</v>
      </c>
      <c r="G608" s="1" t="s">
        <v>40</v>
      </c>
      <c r="H608" s="1" t="s">
        <v>40</v>
      </c>
      <c r="M608" s="1">
        <v>14.0</v>
      </c>
      <c r="N608" s="1">
        <v>5.0</v>
      </c>
      <c r="O608" s="1">
        <v>5.0</v>
      </c>
      <c r="P608" s="1">
        <v>6.0</v>
      </c>
      <c r="Q608" s="1">
        <v>6.0</v>
      </c>
      <c r="S608" s="1" t="str">
        <f>IFERROR(__xludf.DUMMYFUNCTION("UNIQUE(D608:H608, TRUE)"),"A")</f>
        <v>A</v>
      </c>
      <c r="T608" s="1" t="str">
        <f>IFERROR(__xludf.DUMMYFUNCTION("""COMPUTED_VALUE"""),"5")</f>
        <v>5</v>
      </c>
      <c r="U608" s="1" t="str">
        <f>IFERROR(__xludf.DUMMYFUNCTION("""COMPUTED_VALUE"""),"6")</f>
        <v>6</v>
      </c>
      <c r="Y608" s="1">
        <f t="shared" si="2"/>
        <v>1</v>
      </c>
      <c r="Z608" s="1">
        <f t="shared" ref="Z608:AC608" si="608">IF($Y608&lt;&gt;"",COUNTIF($D608:$H608, "=" &amp; T608),"")</f>
        <v>2</v>
      </c>
      <c r="AA608" s="1">
        <f t="shared" si="608"/>
        <v>2</v>
      </c>
      <c r="AB608" s="1">
        <f t="shared" si="608"/>
        <v>0</v>
      </c>
      <c r="AC608" s="1">
        <f t="shared" si="608"/>
        <v>0</v>
      </c>
      <c r="AE608" s="1">
        <f>IFERROR(__xludf.DUMMYFUNCTION("IFERROR(TRANSPOSE(SORT(TRANSPOSE(FILTER(Y608:AC608, Y608:AC608&lt;&gt;0)),1, FALSE)))"),2.0)</f>
        <v>2</v>
      </c>
      <c r="AF608" s="1">
        <f>IFERROR(__xludf.DUMMYFUNCTION("""COMPUTED_VALUE"""),2.0)</f>
        <v>2</v>
      </c>
      <c r="AG608" s="1">
        <f>IFERROR(__xludf.DUMMYFUNCTION("""COMPUTED_VALUE"""),1.0)</f>
        <v>1</v>
      </c>
      <c r="AK608" s="1">
        <v>607.0</v>
      </c>
      <c r="AL608" s="1">
        <v>2.0</v>
      </c>
      <c r="AM608" s="1">
        <v>2.0</v>
      </c>
      <c r="AN608" s="1">
        <v>1.0</v>
      </c>
      <c r="AO608" s="1"/>
      <c r="AP608" s="1"/>
      <c r="AQ608" s="1">
        <v>13.0</v>
      </c>
      <c r="AR608" s="1">
        <v>13.0</v>
      </c>
      <c r="AS608" s="1">
        <v>2.0</v>
      </c>
      <c r="AT608" s="1">
        <v>10.0</v>
      </c>
      <c r="AU608" s="1">
        <v>10.0</v>
      </c>
      <c r="AV608" s="1" t="s">
        <v>883</v>
      </c>
      <c r="AW608" s="1">
        <v>498.0</v>
      </c>
      <c r="AY608" s="1">
        <v>302286.0</v>
      </c>
    </row>
    <row r="609" ht="15.75" customHeight="1">
      <c r="A609" s="2" t="s">
        <v>1166</v>
      </c>
      <c r="B609" s="1">
        <f>IFERROR(__xludf.DUMMYFUNCTION("""COMPUTED_VALUE"""),55533.0)</f>
        <v>55533</v>
      </c>
      <c r="C609" s="1">
        <f>IFERROR(__xludf.DUMMYFUNCTION("""COMPUTED_VALUE"""),975.0)</f>
        <v>975</v>
      </c>
      <c r="D609" s="1" t="s">
        <v>29</v>
      </c>
      <c r="E609" s="1" t="s">
        <v>29</v>
      </c>
      <c r="F609" s="1" t="s">
        <v>29</v>
      </c>
      <c r="G609" s="1" t="s">
        <v>31</v>
      </c>
      <c r="H609" s="1" t="s">
        <v>31</v>
      </c>
      <c r="M609" s="1">
        <v>5.0</v>
      </c>
      <c r="N609" s="1">
        <v>5.0</v>
      </c>
      <c r="O609" s="1">
        <v>5.0</v>
      </c>
      <c r="P609" s="1">
        <v>3.0</v>
      </c>
      <c r="Q609" s="1">
        <v>3.0</v>
      </c>
      <c r="S609" s="1" t="str">
        <f>IFERROR(__xludf.DUMMYFUNCTION("UNIQUE(D609:H609, TRUE)"),"5")</f>
        <v>5</v>
      </c>
      <c r="T609" s="1" t="str">
        <f>IFERROR(__xludf.DUMMYFUNCTION("""COMPUTED_VALUE"""),"3")</f>
        <v>3</v>
      </c>
      <c r="Y609" s="1">
        <f t="shared" si="2"/>
        <v>3</v>
      </c>
      <c r="Z609" s="1">
        <f t="shared" ref="Z609:AC609" si="609">IF($Y609&lt;&gt;"",COUNTIF($D609:$H609, "=" &amp; T609),"")</f>
        <v>2</v>
      </c>
      <c r="AA609" s="1">
        <f t="shared" si="609"/>
        <v>0</v>
      </c>
      <c r="AB609" s="1">
        <f t="shared" si="609"/>
        <v>0</v>
      </c>
      <c r="AC609" s="1">
        <f t="shared" si="609"/>
        <v>0</v>
      </c>
      <c r="AE609" s="1">
        <f>IFERROR(__xludf.DUMMYFUNCTION("IFERROR(TRANSPOSE(SORT(TRANSPOSE(FILTER(Y609:AC609, Y609:AC609&lt;&gt;0)),1, FALSE)))"),3.0)</f>
        <v>3</v>
      </c>
      <c r="AF609" s="1">
        <f>IFERROR(__xludf.DUMMYFUNCTION("""COMPUTED_VALUE"""),2.0)</f>
        <v>2</v>
      </c>
      <c r="AK609" s="1">
        <v>608.0</v>
      </c>
      <c r="AL609" s="1">
        <v>2.0</v>
      </c>
      <c r="AM609" s="1">
        <v>2.0</v>
      </c>
      <c r="AN609" s="1">
        <v>1.0</v>
      </c>
      <c r="AO609" s="1"/>
      <c r="AP609" s="1"/>
      <c r="AQ609" s="1">
        <v>13.0</v>
      </c>
      <c r="AR609" s="1">
        <v>13.0</v>
      </c>
      <c r="AS609" s="1">
        <v>5.0</v>
      </c>
      <c r="AT609" s="1">
        <v>5.0</v>
      </c>
      <c r="AU609" s="1">
        <v>11.0</v>
      </c>
      <c r="AV609" s="1" t="s">
        <v>1495</v>
      </c>
      <c r="AW609" s="1">
        <v>769.0</v>
      </c>
      <c r="AY609" s="1">
        <v>467552.0</v>
      </c>
    </row>
    <row r="610" ht="15.75" customHeight="1">
      <c r="A610" s="2" t="s">
        <v>1168</v>
      </c>
      <c r="B610" s="1">
        <f>IFERROR(__xludf.DUMMYFUNCTION("""COMPUTED_VALUE"""),49448.0)</f>
        <v>49448</v>
      </c>
      <c r="C610" s="1">
        <f>IFERROR(__xludf.DUMMYFUNCTION("""COMPUTED_VALUE"""),742.0)</f>
        <v>742</v>
      </c>
      <c r="D610" s="1" t="s">
        <v>21</v>
      </c>
      <c r="E610" s="1" t="s">
        <v>23</v>
      </c>
      <c r="F610" s="1" t="s">
        <v>21</v>
      </c>
      <c r="G610" s="1" t="s">
        <v>21</v>
      </c>
      <c r="H610" s="1" t="s">
        <v>30</v>
      </c>
      <c r="M610" s="1">
        <v>4.0</v>
      </c>
      <c r="N610" s="1">
        <v>9.0</v>
      </c>
      <c r="O610" s="1">
        <v>4.0</v>
      </c>
      <c r="P610" s="1">
        <v>4.0</v>
      </c>
      <c r="Q610" s="1">
        <v>8.0</v>
      </c>
      <c r="S610" s="1" t="str">
        <f>IFERROR(__xludf.DUMMYFUNCTION("UNIQUE(D610:H610, TRUE)"),"4")</f>
        <v>4</v>
      </c>
      <c r="T610" s="1" t="str">
        <f>IFERROR(__xludf.DUMMYFUNCTION("""COMPUTED_VALUE"""),"9")</f>
        <v>9</v>
      </c>
      <c r="U610" s="1" t="str">
        <f>IFERROR(__xludf.DUMMYFUNCTION("""COMPUTED_VALUE"""),"8")</f>
        <v>8</v>
      </c>
      <c r="Y610" s="1">
        <f t="shared" si="2"/>
        <v>3</v>
      </c>
      <c r="Z610" s="1">
        <f t="shared" ref="Z610:AC610" si="610">IF($Y610&lt;&gt;"",COUNTIF($D610:$H610, "=" &amp; T610),"")</f>
        <v>1</v>
      </c>
      <c r="AA610" s="1">
        <f t="shared" si="610"/>
        <v>1</v>
      </c>
      <c r="AB610" s="1">
        <f t="shared" si="610"/>
        <v>0</v>
      </c>
      <c r="AC610" s="1">
        <f t="shared" si="610"/>
        <v>0</v>
      </c>
      <c r="AE610" s="1">
        <f>IFERROR(__xludf.DUMMYFUNCTION("IFERROR(TRANSPOSE(SORT(TRANSPOSE(FILTER(Y610:AC610, Y610:AC610&lt;&gt;0)),1, FALSE)))"),3.0)</f>
        <v>3</v>
      </c>
      <c r="AF610" s="1">
        <f>IFERROR(__xludf.DUMMYFUNCTION("""COMPUTED_VALUE"""),1.0)</f>
        <v>1</v>
      </c>
      <c r="AG610" s="1">
        <f>IFERROR(__xludf.DUMMYFUNCTION("""COMPUTED_VALUE"""),1.0)</f>
        <v>1</v>
      </c>
      <c r="AK610" s="1">
        <v>609.0</v>
      </c>
      <c r="AL610" s="1">
        <v>2.0</v>
      </c>
      <c r="AM610" s="1">
        <v>2.0</v>
      </c>
      <c r="AN610" s="1">
        <v>1.0</v>
      </c>
      <c r="AO610" s="1"/>
      <c r="AP610" s="1"/>
      <c r="AQ610" s="1">
        <v>13.0</v>
      </c>
      <c r="AR610" s="1">
        <v>13.0</v>
      </c>
      <c r="AS610" s="1">
        <v>6.0</v>
      </c>
      <c r="AT610" s="1">
        <v>8.0</v>
      </c>
      <c r="AU610" s="1">
        <v>6.0</v>
      </c>
      <c r="AV610" s="1" t="s">
        <v>885</v>
      </c>
      <c r="AW610" s="1">
        <v>102.0</v>
      </c>
      <c r="AY610" s="1">
        <v>62118.0</v>
      </c>
    </row>
    <row r="611" ht="15.75" customHeight="1">
      <c r="A611" s="2" t="s">
        <v>1170</v>
      </c>
      <c r="B611" s="1" t="str">
        <f>IFERROR(__xludf.DUMMYFUNCTION("""COMPUTED_VALUE"""),"A8KJK")</f>
        <v>A8KJK</v>
      </c>
      <c r="C611" s="1">
        <f>IFERROR(__xludf.DUMMYFUNCTION("""COMPUTED_VALUE"""),486.0)</f>
        <v>486</v>
      </c>
      <c r="D611" s="1" t="s">
        <v>39</v>
      </c>
      <c r="E611" s="1" t="s">
        <v>30</v>
      </c>
      <c r="F611" s="1" t="s">
        <v>38</v>
      </c>
      <c r="G611" s="1" t="s">
        <v>22</v>
      </c>
      <c r="H611" s="1" t="s">
        <v>38</v>
      </c>
      <c r="M611" s="1">
        <v>14.0</v>
      </c>
      <c r="N611" s="1">
        <v>8.0</v>
      </c>
      <c r="O611" s="1">
        <v>13.0</v>
      </c>
      <c r="P611" s="1">
        <v>11.0</v>
      </c>
      <c r="Q611" s="1">
        <v>13.0</v>
      </c>
      <c r="S611" s="1" t="str">
        <f>IFERROR(__xludf.DUMMYFUNCTION("UNIQUE(D611:H611, TRUE)"),"A")</f>
        <v>A</v>
      </c>
      <c r="T611" s="1" t="str">
        <f>IFERROR(__xludf.DUMMYFUNCTION("""COMPUTED_VALUE"""),"8")</f>
        <v>8</v>
      </c>
      <c r="U611" s="1" t="str">
        <f>IFERROR(__xludf.DUMMYFUNCTION("""COMPUTED_VALUE"""),"K")</f>
        <v>K</v>
      </c>
      <c r="V611" s="1" t="str">
        <f>IFERROR(__xludf.DUMMYFUNCTION("""COMPUTED_VALUE"""),"J")</f>
        <v>J</v>
      </c>
      <c r="Y611" s="1">
        <f t="shared" si="2"/>
        <v>1</v>
      </c>
      <c r="Z611" s="1">
        <f t="shared" ref="Z611:AC611" si="611">IF($Y611&lt;&gt;"",COUNTIF($D611:$H611, "=" &amp; T611),"")</f>
        <v>1</v>
      </c>
      <c r="AA611" s="1">
        <f t="shared" si="611"/>
        <v>2</v>
      </c>
      <c r="AB611" s="1">
        <f t="shared" si="611"/>
        <v>1</v>
      </c>
      <c r="AC611" s="1">
        <f t="shared" si="611"/>
        <v>0</v>
      </c>
      <c r="AE611" s="1">
        <f>IFERROR(__xludf.DUMMYFUNCTION("IFERROR(TRANSPOSE(SORT(TRANSPOSE(FILTER(Y611:AC611, Y611:AC611&lt;&gt;0)),1, FALSE)))"),2.0)</f>
        <v>2</v>
      </c>
      <c r="AF611" s="1">
        <f>IFERROR(__xludf.DUMMYFUNCTION("""COMPUTED_VALUE"""),1.0)</f>
        <v>1</v>
      </c>
      <c r="AG611" s="1">
        <f>IFERROR(__xludf.DUMMYFUNCTION("""COMPUTED_VALUE"""),1.0)</f>
        <v>1</v>
      </c>
      <c r="AH611" s="1">
        <f>IFERROR(__xludf.DUMMYFUNCTION("""COMPUTED_VALUE"""),1.0)</f>
        <v>1</v>
      </c>
      <c r="AK611" s="1">
        <v>610.0</v>
      </c>
      <c r="AL611" s="1">
        <v>2.0</v>
      </c>
      <c r="AM611" s="1">
        <v>2.0</v>
      </c>
      <c r="AN611" s="1">
        <v>1.0</v>
      </c>
      <c r="AO611" s="1"/>
      <c r="AP611" s="1"/>
      <c r="AQ611" s="1">
        <v>13.0</v>
      </c>
      <c r="AR611" s="1">
        <v>13.0</v>
      </c>
      <c r="AS611" s="1">
        <v>9.0</v>
      </c>
      <c r="AT611" s="1">
        <v>9.0</v>
      </c>
      <c r="AU611" s="1">
        <v>10.0</v>
      </c>
      <c r="AV611" s="1" t="s">
        <v>887</v>
      </c>
      <c r="AW611" s="1">
        <v>453.0</v>
      </c>
      <c r="AY611" s="1">
        <v>276330.0</v>
      </c>
    </row>
    <row r="612" ht="15.75" customHeight="1">
      <c r="A612" s="2" t="s">
        <v>1172</v>
      </c>
      <c r="B612" s="1" t="str">
        <f>IFERROR(__xludf.DUMMYFUNCTION("""COMPUTED_VALUE"""),"QQQJ9")</f>
        <v>QQQJ9</v>
      </c>
      <c r="C612" s="1">
        <f>IFERROR(__xludf.DUMMYFUNCTION("""COMPUTED_VALUE"""),524.0)</f>
        <v>524</v>
      </c>
      <c r="D612" s="1" t="s">
        <v>20</v>
      </c>
      <c r="E612" s="1" t="s">
        <v>20</v>
      </c>
      <c r="F612" s="1" t="s">
        <v>20</v>
      </c>
      <c r="G612" s="1" t="s">
        <v>22</v>
      </c>
      <c r="H612" s="1" t="s">
        <v>23</v>
      </c>
      <c r="M612" s="1">
        <v>12.0</v>
      </c>
      <c r="N612" s="1">
        <v>12.0</v>
      </c>
      <c r="O612" s="1">
        <v>12.0</v>
      </c>
      <c r="P612" s="1">
        <v>11.0</v>
      </c>
      <c r="Q612" s="1">
        <v>9.0</v>
      </c>
      <c r="S612" s="1" t="str">
        <f>IFERROR(__xludf.DUMMYFUNCTION("UNIQUE(D612:H612, TRUE)"),"Q")</f>
        <v>Q</v>
      </c>
      <c r="T612" s="1" t="str">
        <f>IFERROR(__xludf.DUMMYFUNCTION("""COMPUTED_VALUE"""),"J")</f>
        <v>J</v>
      </c>
      <c r="U612" s="1" t="str">
        <f>IFERROR(__xludf.DUMMYFUNCTION("""COMPUTED_VALUE"""),"9")</f>
        <v>9</v>
      </c>
      <c r="Y612" s="1">
        <f t="shared" si="2"/>
        <v>3</v>
      </c>
      <c r="Z612" s="1">
        <f t="shared" ref="Z612:AC612" si="612">IF($Y612&lt;&gt;"",COUNTIF($D612:$H612, "=" &amp; T612),"")</f>
        <v>1</v>
      </c>
      <c r="AA612" s="1">
        <f t="shared" si="612"/>
        <v>1</v>
      </c>
      <c r="AB612" s="1">
        <f t="shared" si="612"/>
        <v>0</v>
      </c>
      <c r="AC612" s="1">
        <f t="shared" si="612"/>
        <v>0</v>
      </c>
      <c r="AE612" s="1">
        <f>IFERROR(__xludf.DUMMYFUNCTION("IFERROR(TRANSPOSE(SORT(TRANSPOSE(FILTER(Y612:AC612, Y612:AC612&lt;&gt;0)),1, FALSE)))"),3.0)</f>
        <v>3</v>
      </c>
      <c r="AF612" s="1">
        <f>IFERROR(__xludf.DUMMYFUNCTION("""COMPUTED_VALUE"""),1.0)</f>
        <v>1</v>
      </c>
      <c r="AG612" s="1">
        <f>IFERROR(__xludf.DUMMYFUNCTION("""COMPUTED_VALUE"""),1.0)</f>
        <v>1</v>
      </c>
      <c r="AK612" s="1">
        <v>611.0</v>
      </c>
      <c r="AL612" s="1">
        <v>2.0</v>
      </c>
      <c r="AM612" s="1">
        <v>2.0</v>
      </c>
      <c r="AN612" s="1">
        <v>1.0</v>
      </c>
      <c r="AO612" s="1"/>
      <c r="AP612" s="1"/>
      <c r="AQ612" s="1">
        <v>13.0</v>
      </c>
      <c r="AR612" s="1">
        <v>13.0</v>
      </c>
      <c r="AS612" s="1">
        <v>12.0</v>
      </c>
      <c r="AT612" s="1">
        <v>5.0</v>
      </c>
      <c r="AU612" s="1">
        <v>12.0</v>
      </c>
      <c r="AV612" s="1" t="s">
        <v>889</v>
      </c>
      <c r="AW612" s="1">
        <v>134.0</v>
      </c>
      <c r="AY612" s="1">
        <v>81874.0</v>
      </c>
    </row>
    <row r="613" ht="15.75" customHeight="1">
      <c r="A613" s="2" t="s">
        <v>1174</v>
      </c>
      <c r="B613" s="1" t="str">
        <f>IFERROR(__xludf.DUMMYFUNCTION("""COMPUTED_VALUE"""),"73T5Q")</f>
        <v>73T5Q</v>
      </c>
      <c r="C613" s="1">
        <f>IFERROR(__xludf.DUMMYFUNCTION("""COMPUTED_VALUE"""),65.0)</f>
        <v>65</v>
      </c>
      <c r="D613" s="1" t="s">
        <v>28</v>
      </c>
      <c r="E613" s="1" t="s">
        <v>31</v>
      </c>
      <c r="F613" s="1" t="s">
        <v>45</v>
      </c>
      <c r="G613" s="1" t="s">
        <v>29</v>
      </c>
      <c r="H613" s="1" t="s">
        <v>20</v>
      </c>
      <c r="M613" s="1">
        <v>7.0</v>
      </c>
      <c r="N613" s="1">
        <v>3.0</v>
      </c>
      <c r="O613" s="1">
        <v>10.0</v>
      </c>
      <c r="P613" s="1">
        <v>5.0</v>
      </c>
      <c r="Q613" s="1">
        <v>12.0</v>
      </c>
      <c r="S613" s="1" t="str">
        <f>IFERROR(__xludf.DUMMYFUNCTION("UNIQUE(D613:H613, TRUE)"),"7")</f>
        <v>7</v>
      </c>
      <c r="T613" s="1" t="str">
        <f>IFERROR(__xludf.DUMMYFUNCTION("""COMPUTED_VALUE"""),"3")</f>
        <v>3</v>
      </c>
      <c r="U613" s="1" t="str">
        <f>IFERROR(__xludf.DUMMYFUNCTION("""COMPUTED_VALUE"""),"T")</f>
        <v>T</v>
      </c>
      <c r="V613" s="1" t="str">
        <f>IFERROR(__xludf.DUMMYFUNCTION("""COMPUTED_VALUE"""),"5")</f>
        <v>5</v>
      </c>
      <c r="W613" s="1" t="str">
        <f>IFERROR(__xludf.DUMMYFUNCTION("""COMPUTED_VALUE"""),"Q")</f>
        <v>Q</v>
      </c>
      <c r="Y613" s="1">
        <f t="shared" si="2"/>
        <v>1</v>
      </c>
      <c r="Z613" s="1">
        <f t="shared" ref="Z613:AC613" si="613">IF($Y613&lt;&gt;"",COUNTIF($D613:$H613, "=" &amp; T613),"")</f>
        <v>1</v>
      </c>
      <c r="AA613" s="1">
        <f t="shared" si="613"/>
        <v>1</v>
      </c>
      <c r="AB613" s="1">
        <f t="shared" si="613"/>
        <v>1</v>
      </c>
      <c r="AC613" s="1">
        <f t="shared" si="613"/>
        <v>1</v>
      </c>
      <c r="AE613" s="1">
        <f>IFERROR(__xludf.DUMMYFUNCTION("IFERROR(TRANSPOSE(SORT(TRANSPOSE(FILTER(Y613:AC613, Y613:AC613&lt;&gt;0)),1, FALSE)))"),1.0)</f>
        <v>1</v>
      </c>
      <c r="AF613" s="1">
        <f>IFERROR(__xludf.DUMMYFUNCTION("""COMPUTED_VALUE"""),1.0)</f>
        <v>1</v>
      </c>
      <c r="AG613" s="1">
        <f>IFERROR(__xludf.DUMMYFUNCTION("""COMPUTED_VALUE"""),1.0)</f>
        <v>1</v>
      </c>
      <c r="AH613" s="1">
        <f>IFERROR(__xludf.DUMMYFUNCTION("""COMPUTED_VALUE"""),1.0)</f>
        <v>1</v>
      </c>
      <c r="AI613" s="1">
        <f>IFERROR(__xludf.DUMMYFUNCTION("""COMPUTED_VALUE"""),1.0)</f>
        <v>1</v>
      </c>
      <c r="AK613" s="1">
        <v>612.0</v>
      </c>
      <c r="AL613" s="1">
        <v>2.0</v>
      </c>
      <c r="AM613" s="1">
        <v>2.0</v>
      </c>
      <c r="AN613" s="1">
        <v>1.0</v>
      </c>
      <c r="AO613" s="1"/>
      <c r="AP613" s="1"/>
      <c r="AQ613" s="1">
        <v>13.0</v>
      </c>
      <c r="AR613" s="1">
        <v>14.0</v>
      </c>
      <c r="AS613" s="1">
        <v>10.0</v>
      </c>
      <c r="AT613" s="1">
        <v>10.0</v>
      </c>
      <c r="AU613" s="1">
        <v>13.0</v>
      </c>
      <c r="AV613" s="1" t="s">
        <v>891</v>
      </c>
      <c r="AW613" s="1">
        <v>666.0</v>
      </c>
      <c r="AY613" s="1">
        <v>407592.0</v>
      </c>
    </row>
    <row r="614" ht="15.75" customHeight="1">
      <c r="A614" s="2" t="s">
        <v>1176</v>
      </c>
      <c r="B614" s="1" t="str">
        <f>IFERROR(__xludf.DUMMYFUNCTION("""COMPUTED_VALUE"""),"8T265")</f>
        <v>8T265</v>
      </c>
      <c r="C614" s="1">
        <f>IFERROR(__xludf.DUMMYFUNCTION("""COMPUTED_VALUE"""),441.0)</f>
        <v>441</v>
      </c>
      <c r="D614" s="1" t="s">
        <v>30</v>
      </c>
      <c r="E614" s="1" t="s">
        <v>45</v>
      </c>
      <c r="F614" s="1" t="s">
        <v>24</v>
      </c>
      <c r="G614" s="1" t="s">
        <v>40</v>
      </c>
      <c r="H614" s="1" t="s">
        <v>29</v>
      </c>
      <c r="M614" s="1">
        <v>8.0</v>
      </c>
      <c r="N614" s="1">
        <v>10.0</v>
      </c>
      <c r="O614" s="1">
        <v>2.0</v>
      </c>
      <c r="P614" s="1">
        <v>6.0</v>
      </c>
      <c r="Q614" s="1">
        <v>5.0</v>
      </c>
      <c r="S614" s="1" t="str">
        <f>IFERROR(__xludf.DUMMYFUNCTION("UNIQUE(D614:H614, TRUE)"),"8")</f>
        <v>8</v>
      </c>
      <c r="T614" s="1" t="str">
        <f>IFERROR(__xludf.DUMMYFUNCTION("""COMPUTED_VALUE"""),"T")</f>
        <v>T</v>
      </c>
      <c r="U614" s="1" t="str">
        <f>IFERROR(__xludf.DUMMYFUNCTION("""COMPUTED_VALUE"""),"2")</f>
        <v>2</v>
      </c>
      <c r="V614" s="1" t="str">
        <f>IFERROR(__xludf.DUMMYFUNCTION("""COMPUTED_VALUE"""),"6")</f>
        <v>6</v>
      </c>
      <c r="W614" s="1" t="str">
        <f>IFERROR(__xludf.DUMMYFUNCTION("""COMPUTED_VALUE"""),"5")</f>
        <v>5</v>
      </c>
      <c r="Y614" s="1">
        <f t="shared" si="2"/>
        <v>1</v>
      </c>
      <c r="Z614" s="1">
        <f t="shared" ref="Z614:AC614" si="614">IF($Y614&lt;&gt;"",COUNTIF($D614:$H614, "=" &amp; T614),"")</f>
        <v>1</v>
      </c>
      <c r="AA614" s="1">
        <f t="shared" si="614"/>
        <v>1</v>
      </c>
      <c r="AB614" s="1">
        <f t="shared" si="614"/>
        <v>1</v>
      </c>
      <c r="AC614" s="1">
        <f t="shared" si="614"/>
        <v>1</v>
      </c>
      <c r="AE614" s="1">
        <f>IFERROR(__xludf.DUMMYFUNCTION("IFERROR(TRANSPOSE(SORT(TRANSPOSE(FILTER(Y614:AC614, Y614:AC614&lt;&gt;0)),1, FALSE)))"),1.0)</f>
        <v>1</v>
      </c>
      <c r="AF614" s="1">
        <f>IFERROR(__xludf.DUMMYFUNCTION("""COMPUTED_VALUE"""),1.0)</f>
        <v>1</v>
      </c>
      <c r="AG614" s="1">
        <f>IFERROR(__xludf.DUMMYFUNCTION("""COMPUTED_VALUE"""),1.0)</f>
        <v>1</v>
      </c>
      <c r="AH614" s="1">
        <f>IFERROR(__xludf.DUMMYFUNCTION("""COMPUTED_VALUE"""),1.0)</f>
        <v>1</v>
      </c>
      <c r="AI614" s="1">
        <f>IFERROR(__xludf.DUMMYFUNCTION("""COMPUTED_VALUE"""),1.0)</f>
        <v>1</v>
      </c>
      <c r="AK614" s="1">
        <v>613.0</v>
      </c>
      <c r="AL614" s="1">
        <v>2.0</v>
      </c>
      <c r="AM614" s="1">
        <v>2.0</v>
      </c>
      <c r="AN614" s="1">
        <v>1.0</v>
      </c>
      <c r="AO614" s="1"/>
      <c r="AP614" s="1"/>
      <c r="AQ614" s="1">
        <v>13.0</v>
      </c>
      <c r="AR614" s="1">
        <v>14.0</v>
      </c>
      <c r="AS614" s="1">
        <v>13.0</v>
      </c>
      <c r="AT614" s="1">
        <v>12.0</v>
      </c>
      <c r="AU614" s="1">
        <v>14.0</v>
      </c>
      <c r="AV614" s="1" t="s">
        <v>893</v>
      </c>
      <c r="AW614" s="1">
        <v>110.0</v>
      </c>
      <c r="AY614" s="1">
        <v>67430.0</v>
      </c>
    </row>
    <row r="615" ht="15.75" customHeight="1">
      <c r="A615" s="2" t="s">
        <v>1178</v>
      </c>
      <c r="B615" s="1">
        <f>IFERROR(__xludf.DUMMYFUNCTION("""COMPUTED_VALUE"""),44774.0)</f>
        <v>44774</v>
      </c>
      <c r="C615" s="1">
        <f>IFERROR(__xludf.DUMMYFUNCTION("""COMPUTED_VALUE"""),206.0)</f>
        <v>206</v>
      </c>
      <c r="D615" s="1" t="s">
        <v>21</v>
      </c>
      <c r="E615" s="1" t="s">
        <v>21</v>
      </c>
      <c r="F615" s="1" t="s">
        <v>28</v>
      </c>
      <c r="G615" s="1" t="s">
        <v>28</v>
      </c>
      <c r="H615" s="1" t="s">
        <v>21</v>
      </c>
      <c r="M615" s="1">
        <v>4.0</v>
      </c>
      <c r="N615" s="1">
        <v>4.0</v>
      </c>
      <c r="O615" s="1">
        <v>7.0</v>
      </c>
      <c r="P615" s="1">
        <v>7.0</v>
      </c>
      <c r="Q615" s="1">
        <v>4.0</v>
      </c>
      <c r="S615" s="1" t="str">
        <f>IFERROR(__xludf.DUMMYFUNCTION("UNIQUE(D615:H615, TRUE)"),"4")</f>
        <v>4</v>
      </c>
      <c r="T615" s="1" t="str">
        <f>IFERROR(__xludf.DUMMYFUNCTION("""COMPUTED_VALUE"""),"7")</f>
        <v>7</v>
      </c>
      <c r="Y615" s="1">
        <f t="shared" si="2"/>
        <v>3</v>
      </c>
      <c r="Z615" s="1">
        <f t="shared" ref="Z615:AC615" si="615">IF($Y615&lt;&gt;"",COUNTIF($D615:$H615, "=" &amp; T615),"")</f>
        <v>2</v>
      </c>
      <c r="AA615" s="1">
        <f t="shared" si="615"/>
        <v>0</v>
      </c>
      <c r="AB615" s="1">
        <f t="shared" si="615"/>
        <v>0</v>
      </c>
      <c r="AC615" s="1">
        <f t="shared" si="615"/>
        <v>0</v>
      </c>
      <c r="AE615" s="1">
        <f>IFERROR(__xludf.DUMMYFUNCTION("IFERROR(TRANSPOSE(SORT(TRANSPOSE(FILTER(Y615:AC615, Y615:AC615&lt;&gt;0)),1, FALSE)))"),3.0)</f>
        <v>3</v>
      </c>
      <c r="AF615" s="1">
        <f>IFERROR(__xludf.DUMMYFUNCTION("""COMPUTED_VALUE"""),2.0)</f>
        <v>2</v>
      </c>
      <c r="AK615" s="1">
        <v>614.0</v>
      </c>
      <c r="AL615" s="1">
        <v>2.0</v>
      </c>
      <c r="AM615" s="1">
        <v>2.0</v>
      </c>
      <c r="AN615" s="1">
        <v>1.0</v>
      </c>
      <c r="AO615" s="1"/>
      <c r="AP615" s="1"/>
      <c r="AQ615" s="1">
        <v>14.0</v>
      </c>
      <c r="AR615" s="1">
        <v>3.0</v>
      </c>
      <c r="AS615" s="1">
        <v>3.0</v>
      </c>
      <c r="AT615" s="1">
        <v>14.0</v>
      </c>
      <c r="AU615" s="1">
        <v>7.0</v>
      </c>
      <c r="AV615" s="1" t="s">
        <v>895</v>
      </c>
      <c r="AW615" s="1">
        <v>932.0</v>
      </c>
      <c r="AY615" s="1">
        <v>572248.0</v>
      </c>
    </row>
    <row r="616" ht="15.75" customHeight="1">
      <c r="A616" s="2" t="s">
        <v>1180</v>
      </c>
      <c r="B616" s="1" t="str">
        <f>IFERROR(__xludf.DUMMYFUNCTION("""COMPUTED_VALUE"""),"8J329")</f>
        <v>8J329</v>
      </c>
      <c r="C616" s="1">
        <f>IFERROR(__xludf.DUMMYFUNCTION("""COMPUTED_VALUE"""),633.0)</f>
        <v>633</v>
      </c>
      <c r="D616" s="1" t="s">
        <v>30</v>
      </c>
      <c r="E616" s="1" t="s">
        <v>22</v>
      </c>
      <c r="F616" s="1" t="s">
        <v>31</v>
      </c>
      <c r="G616" s="1" t="s">
        <v>24</v>
      </c>
      <c r="H616" s="1" t="s">
        <v>23</v>
      </c>
      <c r="M616" s="1">
        <v>8.0</v>
      </c>
      <c r="N616" s="1">
        <v>11.0</v>
      </c>
      <c r="O616" s="1">
        <v>3.0</v>
      </c>
      <c r="P616" s="1">
        <v>2.0</v>
      </c>
      <c r="Q616" s="1">
        <v>9.0</v>
      </c>
      <c r="S616" s="1" t="str">
        <f>IFERROR(__xludf.DUMMYFUNCTION("UNIQUE(D616:H616, TRUE)"),"8")</f>
        <v>8</v>
      </c>
      <c r="T616" s="1" t="str">
        <f>IFERROR(__xludf.DUMMYFUNCTION("""COMPUTED_VALUE"""),"J")</f>
        <v>J</v>
      </c>
      <c r="U616" s="1" t="str">
        <f>IFERROR(__xludf.DUMMYFUNCTION("""COMPUTED_VALUE"""),"3")</f>
        <v>3</v>
      </c>
      <c r="V616" s="1" t="str">
        <f>IFERROR(__xludf.DUMMYFUNCTION("""COMPUTED_VALUE"""),"2")</f>
        <v>2</v>
      </c>
      <c r="W616" s="1" t="str">
        <f>IFERROR(__xludf.DUMMYFUNCTION("""COMPUTED_VALUE"""),"9")</f>
        <v>9</v>
      </c>
      <c r="Y616" s="1">
        <f t="shared" si="2"/>
        <v>1</v>
      </c>
      <c r="Z616" s="1">
        <f t="shared" ref="Z616:AC616" si="616">IF($Y616&lt;&gt;"",COUNTIF($D616:$H616, "=" &amp; T616),"")</f>
        <v>1</v>
      </c>
      <c r="AA616" s="1">
        <f t="shared" si="616"/>
        <v>1</v>
      </c>
      <c r="AB616" s="1">
        <f t="shared" si="616"/>
        <v>1</v>
      </c>
      <c r="AC616" s="1">
        <f t="shared" si="616"/>
        <v>1</v>
      </c>
      <c r="AE616" s="1">
        <f>IFERROR(__xludf.DUMMYFUNCTION("IFERROR(TRANSPOSE(SORT(TRANSPOSE(FILTER(Y616:AC616, Y616:AC616&lt;&gt;0)),1, FALSE)))"),1.0)</f>
        <v>1</v>
      </c>
      <c r="AF616" s="1">
        <f>IFERROR(__xludf.DUMMYFUNCTION("""COMPUTED_VALUE"""),1.0)</f>
        <v>1</v>
      </c>
      <c r="AG616" s="1">
        <f>IFERROR(__xludf.DUMMYFUNCTION("""COMPUTED_VALUE"""),1.0)</f>
        <v>1</v>
      </c>
      <c r="AH616" s="1">
        <f>IFERROR(__xludf.DUMMYFUNCTION("""COMPUTED_VALUE"""),1.0)</f>
        <v>1</v>
      </c>
      <c r="AI616" s="1">
        <f>IFERROR(__xludf.DUMMYFUNCTION("""COMPUTED_VALUE"""),1.0)</f>
        <v>1</v>
      </c>
      <c r="AK616" s="1">
        <v>615.0</v>
      </c>
      <c r="AL616" s="1">
        <v>2.0</v>
      </c>
      <c r="AM616" s="1">
        <v>2.0</v>
      </c>
      <c r="AN616" s="1">
        <v>1.0</v>
      </c>
      <c r="AO616" s="1"/>
      <c r="AP616" s="1"/>
      <c r="AQ616" s="1">
        <v>14.0</v>
      </c>
      <c r="AR616" s="1">
        <v>3.0</v>
      </c>
      <c r="AS616" s="1">
        <v>12.0</v>
      </c>
      <c r="AT616" s="1">
        <v>14.0</v>
      </c>
      <c r="AU616" s="1">
        <v>12.0</v>
      </c>
      <c r="AV616" s="1" t="s">
        <v>897</v>
      </c>
      <c r="AW616" s="1">
        <v>31.0</v>
      </c>
      <c r="AY616" s="1">
        <v>19065.0</v>
      </c>
    </row>
    <row r="617" ht="15.75" customHeight="1">
      <c r="A617" s="2" t="s">
        <v>1181</v>
      </c>
      <c r="B617" s="1" t="str">
        <f>IFERROR(__xludf.DUMMYFUNCTION("""COMPUTED_VALUE"""),"5555Q")</f>
        <v>5555Q</v>
      </c>
      <c r="C617" s="1">
        <f>IFERROR(__xludf.DUMMYFUNCTION("""COMPUTED_VALUE"""),823.0)</f>
        <v>823</v>
      </c>
      <c r="D617" s="1" t="s">
        <v>29</v>
      </c>
      <c r="E617" s="1" t="s">
        <v>29</v>
      </c>
      <c r="F617" s="1" t="s">
        <v>29</v>
      </c>
      <c r="G617" s="1" t="s">
        <v>29</v>
      </c>
      <c r="H617" s="1" t="s">
        <v>20</v>
      </c>
      <c r="M617" s="1">
        <v>5.0</v>
      </c>
      <c r="N617" s="1">
        <v>5.0</v>
      </c>
      <c r="O617" s="1">
        <v>5.0</v>
      </c>
      <c r="P617" s="1">
        <v>5.0</v>
      </c>
      <c r="Q617" s="1">
        <v>12.0</v>
      </c>
      <c r="S617" s="1" t="str">
        <f>IFERROR(__xludf.DUMMYFUNCTION("UNIQUE(D617:H617, TRUE)"),"5")</f>
        <v>5</v>
      </c>
      <c r="T617" s="1" t="str">
        <f>IFERROR(__xludf.DUMMYFUNCTION("""COMPUTED_VALUE"""),"Q")</f>
        <v>Q</v>
      </c>
      <c r="Y617" s="1">
        <f t="shared" si="2"/>
        <v>4</v>
      </c>
      <c r="Z617" s="1">
        <f t="shared" ref="Z617:AC617" si="617">IF($Y617&lt;&gt;"",COUNTIF($D617:$H617, "=" &amp; T617),"")</f>
        <v>1</v>
      </c>
      <c r="AA617" s="1">
        <f t="shared" si="617"/>
        <v>0</v>
      </c>
      <c r="AB617" s="1">
        <f t="shared" si="617"/>
        <v>0</v>
      </c>
      <c r="AC617" s="1">
        <f t="shared" si="617"/>
        <v>0</v>
      </c>
      <c r="AE617" s="1">
        <f>IFERROR(__xludf.DUMMYFUNCTION("IFERROR(TRANSPOSE(SORT(TRANSPOSE(FILTER(Y617:AC617, Y617:AC617&lt;&gt;0)),1, FALSE)))"),4.0)</f>
        <v>4</v>
      </c>
      <c r="AF617" s="1">
        <f>IFERROR(__xludf.DUMMYFUNCTION("""COMPUTED_VALUE"""),1.0)</f>
        <v>1</v>
      </c>
      <c r="AK617" s="1">
        <v>616.0</v>
      </c>
      <c r="AL617" s="1">
        <v>2.0</v>
      </c>
      <c r="AM617" s="1">
        <v>2.0</v>
      </c>
      <c r="AN617" s="1">
        <v>1.0</v>
      </c>
      <c r="AO617" s="1"/>
      <c r="AP617" s="1"/>
      <c r="AQ617" s="1">
        <v>14.0</v>
      </c>
      <c r="AR617" s="1">
        <v>4.0</v>
      </c>
      <c r="AS617" s="1">
        <v>2.0</v>
      </c>
      <c r="AT617" s="1">
        <v>4.0</v>
      </c>
      <c r="AU617" s="1">
        <v>14.0</v>
      </c>
      <c r="AV617" s="1" t="s">
        <v>899</v>
      </c>
      <c r="AW617" s="1">
        <v>926.0</v>
      </c>
      <c r="AY617" s="1">
        <v>570416.0</v>
      </c>
    </row>
    <row r="618" ht="15.75" customHeight="1">
      <c r="A618" s="2" t="s">
        <v>1182</v>
      </c>
      <c r="B618" s="1">
        <f>IFERROR(__xludf.DUMMYFUNCTION("""COMPUTED_VALUE"""),76962.0)</f>
        <v>76962</v>
      </c>
      <c r="C618" s="1">
        <f>IFERROR(__xludf.DUMMYFUNCTION("""COMPUTED_VALUE"""),195.0)</f>
        <v>195</v>
      </c>
      <c r="D618" s="1" t="s">
        <v>28</v>
      </c>
      <c r="E618" s="1" t="s">
        <v>40</v>
      </c>
      <c r="F618" s="1" t="s">
        <v>23</v>
      </c>
      <c r="G618" s="1" t="s">
        <v>40</v>
      </c>
      <c r="H618" s="1" t="s">
        <v>24</v>
      </c>
      <c r="M618" s="1">
        <v>7.0</v>
      </c>
      <c r="N618" s="1">
        <v>6.0</v>
      </c>
      <c r="O618" s="1">
        <v>9.0</v>
      </c>
      <c r="P618" s="1">
        <v>6.0</v>
      </c>
      <c r="Q618" s="1">
        <v>2.0</v>
      </c>
      <c r="S618" s="1" t="str">
        <f>IFERROR(__xludf.DUMMYFUNCTION("UNIQUE(D618:H618, TRUE)"),"7")</f>
        <v>7</v>
      </c>
      <c r="T618" s="1" t="str">
        <f>IFERROR(__xludf.DUMMYFUNCTION("""COMPUTED_VALUE"""),"6")</f>
        <v>6</v>
      </c>
      <c r="U618" s="1" t="str">
        <f>IFERROR(__xludf.DUMMYFUNCTION("""COMPUTED_VALUE"""),"9")</f>
        <v>9</v>
      </c>
      <c r="V618" s="1" t="str">
        <f>IFERROR(__xludf.DUMMYFUNCTION("""COMPUTED_VALUE"""),"2")</f>
        <v>2</v>
      </c>
      <c r="Y618" s="1">
        <f t="shared" si="2"/>
        <v>1</v>
      </c>
      <c r="Z618" s="1">
        <f t="shared" ref="Z618:AC618" si="618">IF($Y618&lt;&gt;"",COUNTIF($D618:$H618, "=" &amp; T618),"")</f>
        <v>2</v>
      </c>
      <c r="AA618" s="1">
        <f t="shared" si="618"/>
        <v>1</v>
      </c>
      <c r="AB618" s="1">
        <f t="shared" si="618"/>
        <v>1</v>
      </c>
      <c r="AC618" s="1">
        <f t="shared" si="618"/>
        <v>0</v>
      </c>
      <c r="AE618" s="1">
        <f>IFERROR(__xludf.DUMMYFUNCTION("IFERROR(TRANSPOSE(SORT(TRANSPOSE(FILTER(Y618:AC618, Y618:AC618&lt;&gt;0)),1, FALSE)))"),2.0)</f>
        <v>2</v>
      </c>
      <c r="AF618" s="1">
        <f>IFERROR(__xludf.DUMMYFUNCTION("""COMPUTED_VALUE"""),1.0)</f>
        <v>1</v>
      </c>
      <c r="AG618" s="1">
        <f>IFERROR(__xludf.DUMMYFUNCTION("""COMPUTED_VALUE"""),1.0)</f>
        <v>1</v>
      </c>
      <c r="AH618" s="1">
        <f>IFERROR(__xludf.DUMMYFUNCTION("""COMPUTED_VALUE"""),1.0)</f>
        <v>1</v>
      </c>
      <c r="AK618" s="1">
        <v>617.0</v>
      </c>
      <c r="AL618" s="1">
        <v>2.0</v>
      </c>
      <c r="AM618" s="1">
        <v>2.0</v>
      </c>
      <c r="AN618" s="1">
        <v>1.0</v>
      </c>
      <c r="AO618" s="1"/>
      <c r="AP618" s="1"/>
      <c r="AQ618" s="1">
        <v>14.0</v>
      </c>
      <c r="AR618" s="1">
        <v>4.0</v>
      </c>
      <c r="AS618" s="1">
        <v>13.0</v>
      </c>
      <c r="AT618" s="1">
        <v>4.0</v>
      </c>
      <c r="AU618" s="1">
        <v>14.0</v>
      </c>
      <c r="AV618" s="1" t="s">
        <v>901</v>
      </c>
      <c r="AW618" s="1">
        <v>866.0</v>
      </c>
      <c r="AY618" s="1">
        <v>534322.0</v>
      </c>
    </row>
    <row r="619" ht="15.75" customHeight="1">
      <c r="A619" s="2" t="s">
        <v>1184</v>
      </c>
      <c r="B619" s="1" t="str">
        <f>IFERROR(__xludf.DUMMYFUNCTION("""COMPUTED_VALUE"""),"2QQTT")</f>
        <v>2QQTT</v>
      </c>
      <c r="C619" s="1">
        <f>IFERROR(__xludf.DUMMYFUNCTION("""COMPUTED_VALUE"""),648.0)</f>
        <v>648</v>
      </c>
      <c r="D619" s="1" t="s">
        <v>24</v>
      </c>
      <c r="E619" s="1" t="s">
        <v>20</v>
      </c>
      <c r="F619" s="1" t="s">
        <v>20</v>
      </c>
      <c r="G619" s="1" t="s">
        <v>45</v>
      </c>
      <c r="H619" s="1" t="s">
        <v>45</v>
      </c>
      <c r="M619" s="1">
        <v>2.0</v>
      </c>
      <c r="N619" s="1">
        <v>12.0</v>
      </c>
      <c r="O619" s="1">
        <v>12.0</v>
      </c>
      <c r="P619" s="1">
        <v>10.0</v>
      </c>
      <c r="Q619" s="1">
        <v>10.0</v>
      </c>
      <c r="S619" s="1" t="str">
        <f>IFERROR(__xludf.DUMMYFUNCTION("UNIQUE(D619:H619, TRUE)"),"2")</f>
        <v>2</v>
      </c>
      <c r="T619" s="1" t="str">
        <f>IFERROR(__xludf.DUMMYFUNCTION("""COMPUTED_VALUE"""),"Q")</f>
        <v>Q</v>
      </c>
      <c r="U619" s="1" t="str">
        <f>IFERROR(__xludf.DUMMYFUNCTION("""COMPUTED_VALUE"""),"T")</f>
        <v>T</v>
      </c>
      <c r="Y619" s="1">
        <f t="shared" si="2"/>
        <v>1</v>
      </c>
      <c r="Z619" s="1">
        <f t="shared" ref="Z619:AC619" si="619">IF($Y619&lt;&gt;"",COUNTIF($D619:$H619, "=" &amp; T619),"")</f>
        <v>2</v>
      </c>
      <c r="AA619" s="1">
        <f t="shared" si="619"/>
        <v>2</v>
      </c>
      <c r="AB619" s="1">
        <f t="shared" si="619"/>
        <v>0</v>
      </c>
      <c r="AC619" s="1">
        <f t="shared" si="619"/>
        <v>0</v>
      </c>
      <c r="AE619" s="1">
        <f>IFERROR(__xludf.DUMMYFUNCTION("IFERROR(TRANSPOSE(SORT(TRANSPOSE(FILTER(Y619:AC619, Y619:AC619&lt;&gt;0)),1, FALSE)))"),2.0)</f>
        <v>2</v>
      </c>
      <c r="AF619" s="1">
        <f>IFERROR(__xludf.DUMMYFUNCTION("""COMPUTED_VALUE"""),2.0)</f>
        <v>2</v>
      </c>
      <c r="AG619" s="1">
        <f>IFERROR(__xludf.DUMMYFUNCTION("""COMPUTED_VALUE"""),1.0)</f>
        <v>1</v>
      </c>
      <c r="AK619" s="1">
        <v>618.0</v>
      </c>
      <c r="AL619" s="1">
        <v>2.0</v>
      </c>
      <c r="AM619" s="1">
        <v>2.0</v>
      </c>
      <c r="AN619" s="1">
        <v>1.0</v>
      </c>
      <c r="AO619" s="1"/>
      <c r="AP619" s="1"/>
      <c r="AQ619" s="1">
        <v>14.0</v>
      </c>
      <c r="AR619" s="1">
        <v>5.0</v>
      </c>
      <c r="AS619" s="1">
        <v>5.0</v>
      </c>
      <c r="AT619" s="1">
        <v>6.0</v>
      </c>
      <c r="AU619" s="1">
        <v>6.0</v>
      </c>
      <c r="AV619" s="1" t="s">
        <v>903</v>
      </c>
      <c r="AW619" s="1">
        <v>17.0</v>
      </c>
      <c r="AY619" s="1">
        <v>10506.0</v>
      </c>
    </row>
    <row r="620" ht="15.75" customHeight="1">
      <c r="A620" s="2" t="s">
        <v>1186</v>
      </c>
      <c r="B620" s="1" t="str">
        <f>IFERROR(__xludf.DUMMYFUNCTION("""COMPUTED_VALUE"""),"KAQ4Q")</f>
        <v>KAQ4Q</v>
      </c>
      <c r="C620" s="1">
        <f>IFERROR(__xludf.DUMMYFUNCTION("""COMPUTED_VALUE"""),882.0)</f>
        <v>882</v>
      </c>
      <c r="D620" s="1" t="s">
        <v>38</v>
      </c>
      <c r="E620" s="1" t="s">
        <v>39</v>
      </c>
      <c r="F620" s="1" t="s">
        <v>20</v>
      </c>
      <c r="G620" s="1" t="s">
        <v>21</v>
      </c>
      <c r="H620" s="1" t="s">
        <v>20</v>
      </c>
      <c r="M620" s="1">
        <v>13.0</v>
      </c>
      <c r="N620" s="1">
        <v>14.0</v>
      </c>
      <c r="O620" s="1">
        <v>12.0</v>
      </c>
      <c r="P620" s="1">
        <v>4.0</v>
      </c>
      <c r="Q620" s="1">
        <v>12.0</v>
      </c>
      <c r="S620" s="1" t="str">
        <f>IFERROR(__xludf.DUMMYFUNCTION("UNIQUE(D620:H620, TRUE)"),"K")</f>
        <v>K</v>
      </c>
      <c r="T620" s="1" t="str">
        <f>IFERROR(__xludf.DUMMYFUNCTION("""COMPUTED_VALUE"""),"A")</f>
        <v>A</v>
      </c>
      <c r="U620" s="1" t="str">
        <f>IFERROR(__xludf.DUMMYFUNCTION("""COMPUTED_VALUE"""),"Q")</f>
        <v>Q</v>
      </c>
      <c r="V620" s="1" t="str">
        <f>IFERROR(__xludf.DUMMYFUNCTION("""COMPUTED_VALUE"""),"4")</f>
        <v>4</v>
      </c>
      <c r="Y620" s="1">
        <f t="shared" si="2"/>
        <v>1</v>
      </c>
      <c r="Z620" s="1">
        <f t="shared" ref="Z620:AC620" si="620">IF($Y620&lt;&gt;"",COUNTIF($D620:$H620, "=" &amp; T620),"")</f>
        <v>1</v>
      </c>
      <c r="AA620" s="1">
        <f t="shared" si="620"/>
        <v>2</v>
      </c>
      <c r="AB620" s="1">
        <f t="shared" si="620"/>
        <v>1</v>
      </c>
      <c r="AC620" s="1">
        <f t="shared" si="620"/>
        <v>0</v>
      </c>
      <c r="AE620" s="1">
        <f>IFERROR(__xludf.DUMMYFUNCTION("IFERROR(TRANSPOSE(SORT(TRANSPOSE(FILTER(Y620:AC620, Y620:AC620&lt;&gt;0)),1, FALSE)))"),2.0)</f>
        <v>2</v>
      </c>
      <c r="AF620" s="1">
        <f>IFERROR(__xludf.DUMMYFUNCTION("""COMPUTED_VALUE"""),1.0)</f>
        <v>1</v>
      </c>
      <c r="AG620" s="1">
        <f>IFERROR(__xludf.DUMMYFUNCTION("""COMPUTED_VALUE"""),1.0)</f>
        <v>1</v>
      </c>
      <c r="AH620" s="1">
        <f>IFERROR(__xludf.DUMMYFUNCTION("""COMPUTED_VALUE"""),1.0)</f>
        <v>1</v>
      </c>
      <c r="AK620" s="1">
        <v>619.0</v>
      </c>
      <c r="AL620" s="1">
        <v>2.0</v>
      </c>
      <c r="AM620" s="1">
        <v>2.0</v>
      </c>
      <c r="AN620" s="1">
        <v>1.0</v>
      </c>
      <c r="AO620" s="1"/>
      <c r="AP620" s="1"/>
      <c r="AQ620" s="1">
        <v>14.0</v>
      </c>
      <c r="AR620" s="1">
        <v>6.0</v>
      </c>
      <c r="AS620" s="1">
        <v>14.0</v>
      </c>
      <c r="AT620" s="1">
        <v>6.0</v>
      </c>
      <c r="AU620" s="1">
        <v>4.0</v>
      </c>
      <c r="AV620" s="1" t="s">
        <v>905</v>
      </c>
      <c r="AW620" s="1">
        <v>234.0</v>
      </c>
      <c r="AY620" s="1">
        <v>144846.0</v>
      </c>
    </row>
    <row r="621" ht="15.75" customHeight="1">
      <c r="A621" s="2" t="s">
        <v>1188</v>
      </c>
      <c r="B621" s="1" t="str">
        <f>IFERROR(__xludf.DUMMYFUNCTION("""COMPUTED_VALUE"""),"6K9A3")</f>
        <v>6K9A3</v>
      </c>
      <c r="C621" s="1">
        <f>IFERROR(__xludf.DUMMYFUNCTION("""COMPUTED_VALUE"""),312.0)</f>
        <v>312</v>
      </c>
      <c r="D621" s="1" t="s">
        <v>40</v>
      </c>
      <c r="E621" s="1" t="s">
        <v>38</v>
      </c>
      <c r="F621" s="1" t="s">
        <v>23</v>
      </c>
      <c r="G621" s="1" t="s">
        <v>39</v>
      </c>
      <c r="H621" s="1" t="s">
        <v>31</v>
      </c>
      <c r="M621" s="1">
        <v>6.0</v>
      </c>
      <c r="N621" s="1">
        <v>13.0</v>
      </c>
      <c r="O621" s="1">
        <v>9.0</v>
      </c>
      <c r="P621" s="1">
        <v>14.0</v>
      </c>
      <c r="Q621" s="1">
        <v>3.0</v>
      </c>
      <c r="S621" s="1" t="str">
        <f>IFERROR(__xludf.DUMMYFUNCTION("UNIQUE(D621:H621, TRUE)"),"6")</f>
        <v>6</v>
      </c>
      <c r="T621" s="1" t="str">
        <f>IFERROR(__xludf.DUMMYFUNCTION("""COMPUTED_VALUE"""),"K")</f>
        <v>K</v>
      </c>
      <c r="U621" s="1" t="str">
        <f>IFERROR(__xludf.DUMMYFUNCTION("""COMPUTED_VALUE"""),"9")</f>
        <v>9</v>
      </c>
      <c r="V621" s="1" t="str">
        <f>IFERROR(__xludf.DUMMYFUNCTION("""COMPUTED_VALUE"""),"A")</f>
        <v>A</v>
      </c>
      <c r="W621" s="1" t="str">
        <f>IFERROR(__xludf.DUMMYFUNCTION("""COMPUTED_VALUE"""),"3")</f>
        <v>3</v>
      </c>
      <c r="Y621" s="1">
        <f t="shared" si="2"/>
        <v>1</v>
      </c>
      <c r="Z621" s="1">
        <f t="shared" ref="Z621:AC621" si="621">IF($Y621&lt;&gt;"",COUNTIF($D621:$H621, "=" &amp; T621),"")</f>
        <v>1</v>
      </c>
      <c r="AA621" s="1">
        <f t="shared" si="621"/>
        <v>1</v>
      </c>
      <c r="AB621" s="1">
        <f t="shared" si="621"/>
        <v>1</v>
      </c>
      <c r="AC621" s="1">
        <f t="shared" si="621"/>
        <v>1</v>
      </c>
      <c r="AE621" s="1">
        <f>IFERROR(__xludf.DUMMYFUNCTION("IFERROR(TRANSPOSE(SORT(TRANSPOSE(FILTER(Y621:AC621, Y621:AC621&lt;&gt;0)),1, FALSE)))"),1.0)</f>
        <v>1</v>
      </c>
      <c r="AF621" s="1">
        <f>IFERROR(__xludf.DUMMYFUNCTION("""COMPUTED_VALUE"""),1.0)</f>
        <v>1</v>
      </c>
      <c r="AG621" s="1">
        <f>IFERROR(__xludf.DUMMYFUNCTION("""COMPUTED_VALUE"""),1.0)</f>
        <v>1</v>
      </c>
      <c r="AH621" s="1">
        <f>IFERROR(__xludf.DUMMYFUNCTION("""COMPUTED_VALUE"""),1.0)</f>
        <v>1</v>
      </c>
      <c r="AI621" s="1">
        <f>IFERROR(__xludf.DUMMYFUNCTION("""COMPUTED_VALUE"""),1.0)</f>
        <v>1</v>
      </c>
      <c r="AK621" s="1">
        <v>620.0</v>
      </c>
      <c r="AL621" s="1">
        <v>2.0</v>
      </c>
      <c r="AM621" s="1">
        <v>2.0</v>
      </c>
      <c r="AN621" s="1">
        <v>1.0</v>
      </c>
      <c r="AO621" s="1"/>
      <c r="AP621" s="1"/>
      <c r="AQ621" s="1">
        <v>14.0</v>
      </c>
      <c r="AR621" s="1">
        <v>7.0</v>
      </c>
      <c r="AS621" s="1">
        <v>5.0</v>
      </c>
      <c r="AT621" s="1">
        <v>14.0</v>
      </c>
      <c r="AU621" s="1">
        <v>5.0</v>
      </c>
      <c r="AV621" s="1" t="s">
        <v>907</v>
      </c>
      <c r="AW621" s="1">
        <v>643.0</v>
      </c>
      <c r="AY621" s="1">
        <v>398660.0</v>
      </c>
    </row>
    <row r="622" ht="15.75" customHeight="1">
      <c r="A622" s="2" t="s">
        <v>1190</v>
      </c>
      <c r="B622" s="1" t="str">
        <f>IFERROR(__xludf.DUMMYFUNCTION("""COMPUTED_VALUE"""),"62JT8")</f>
        <v>62JT8</v>
      </c>
      <c r="C622" s="1">
        <f>IFERROR(__xludf.DUMMYFUNCTION("""COMPUTED_VALUE"""),860.0)</f>
        <v>860</v>
      </c>
      <c r="D622" s="1" t="s">
        <v>40</v>
      </c>
      <c r="E622" s="1" t="s">
        <v>24</v>
      </c>
      <c r="F622" s="1" t="s">
        <v>22</v>
      </c>
      <c r="G622" s="1" t="s">
        <v>45</v>
      </c>
      <c r="H622" s="1" t="s">
        <v>30</v>
      </c>
      <c r="M622" s="1">
        <v>6.0</v>
      </c>
      <c r="N622" s="1">
        <v>2.0</v>
      </c>
      <c r="O622" s="1">
        <v>11.0</v>
      </c>
      <c r="P622" s="1">
        <v>10.0</v>
      </c>
      <c r="Q622" s="1">
        <v>8.0</v>
      </c>
      <c r="S622" s="1" t="str">
        <f>IFERROR(__xludf.DUMMYFUNCTION("UNIQUE(D622:H622, TRUE)"),"6")</f>
        <v>6</v>
      </c>
      <c r="T622" s="1" t="str">
        <f>IFERROR(__xludf.DUMMYFUNCTION("""COMPUTED_VALUE"""),"2")</f>
        <v>2</v>
      </c>
      <c r="U622" s="1" t="str">
        <f>IFERROR(__xludf.DUMMYFUNCTION("""COMPUTED_VALUE"""),"J")</f>
        <v>J</v>
      </c>
      <c r="V622" s="1" t="str">
        <f>IFERROR(__xludf.DUMMYFUNCTION("""COMPUTED_VALUE"""),"T")</f>
        <v>T</v>
      </c>
      <c r="W622" s="1" t="str">
        <f>IFERROR(__xludf.DUMMYFUNCTION("""COMPUTED_VALUE"""),"8")</f>
        <v>8</v>
      </c>
      <c r="Y622" s="1">
        <f t="shared" si="2"/>
        <v>1</v>
      </c>
      <c r="Z622" s="1">
        <f t="shared" ref="Z622:AC622" si="622">IF($Y622&lt;&gt;"",COUNTIF($D622:$H622, "=" &amp; T622),"")</f>
        <v>1</v>
      </c>
      <c r="AA622" s="1">
        <f t="shared" si="622"/>
        <v>1</v>
      </c>
      <c r="AB622" s="1">
        <f t="shared" si="622"/>
        <v>1</v>
      </c>
      <c r="AC622" s="1">
        <f t="shared" si="622"/>
        <v>1</v>
      </c>
      <c r="AE622" s="1">
        <f>IFERROR(__xludf.DUMMYFUNCTION("IFERROR(TRANSPOSE(SORT(TRANSPOSE(FILTER(Y622:AC622, Y622:AC622&lt;&gt;0)),1, FALSE)))"),1.0)</f>
        <v>1</v>
      </c>
      <c r="AF622" s="1">
        <f>IFERROR(__xludf.DUMMYFUNCTION("""COMPUTED_VALUE"""),1.0)</f>
        <v>1</v>
      </c>
      <c r="AG622" s="1">
        <f>IFERROR(__xludf.DUMMYFUNCTION("""COMPUTED_VALUE"""),1.0)</f>
        <v>1</v>
      </c>
      <c r="AH622" s="1">
        <f>IFERROR(__xludf.DUMMYFUNCTION("""COMPUTED_VALUE"""),1.0)</f>
        <v>1</v>
      </c>
      <c r="AI622" s="1">
        <f>IFERROR(__xludf.DUMMYFUNCTION("""COMPUTED_VALUE"""),1.0)</f>
        <v>1</v>
      </c>
      <c r="AK622" s="1">
        <v>621.0</v>
      </c>
      <c r="AL622" s="1">
        <v>2.0</v>
      </c>
      <c r="AM622" s="1">
        <v>2.0</v>
      </c>
      <c r="AN622" s="1">
        <v>1.0</v>
      </c>
      <c r="AO622" s="1"/>
      <c r="AP622" s="1"/>
      <c r="AQ622" s="1">
        <v>14.0</v>
      </c>
      <c r="AR622" s="1">
        <v>8.0</v>
      </c>
      <c r="AS622" s="1">
        <v>5.0</v>
      </c>
      <c r="AT622" s="1">
        <v>14.0</v>
      </c>
      <c r="AU622" s="1">
        <v>5.0</v>
      </c>
      <c r="AV622" s="1" t="s">
        <v>909</v>
      </c>
      <c r="AW622" s="1">
        <v>273.0</v>
      </c>
      <c r="AY622" s="1">
        <v>169533.0</v>
      </c>
    </row>
    <row r="623" ht="15.75" customHeight="1">
      <c r="A623" s="2" t="s">
        <v>1191</v>
      </c>
      <c r="B623" s="1" t="str">
        <f>IFERROR(__xludf.DUMMYFUNCTION("""COMPUTED_VALUE"""),"AKAA5")</f>
        <v>AKAA5</v>
      </c>
      <c r="C623" s="1">
        <f>IFERROR(__xludf.DUMMYFUNCTION("""COMPUTED_VALUE"""),381.0)</f>
        <v>381</v>
      </c>
      <c r="D623" s="1" t="s">
        <v>39</v>
      </c>
      <c r="E623" s="1" t="s">
        <v>38</v>
      </c>
      <c r="F623" s="1" t="s">
        <v>39</v>
      </c>
      <c r="G623" s="1" t="s">
        <v>39</v>
      </c>
      <c r="H623" s="1" t="s">
        <v>29</v>
      </c>
      <c r="M623" s="1">
        <v>14.0</v>
      </c>
      <c r="N623" s="1">
        <v>13.0</v>
      </c>
      <c r="O623" s="1">
        <v>14.0</v>
      </c>
      <c r="P623" s="1">
        <v>14.0</v>
      </c>
      <c r="Q623" s="1">
        <v>5.0</v>
      </c>
      <c r="S623" s="1" t="str">
        <f>IFERROR(__xludf.DUMMYFUNCTION("UNIQUE(D623:H623, TRUE)"),"A")</f>
        <v>A</v>
      </c>
      <c r="T623" s="1" t="str">
        <f>IFERROR(__xludf.DUMMYFUNCTION("""COMPUTED_VALUE"""),"K")</f>
        <v>K</v>
      </c>
      <c r="U623" s="1" t="str">
        <f>IFERROR(__xludf.DUMMYFUNCTION("""COMPUTED_VALUE"""),"5")</f>
        <v>5</v>
      </c>
      <c r="Y623" s="1">
        <f t="shared" si="2"/>
        <v>3</v>
      </c>
      <c r="Z623" s="1">
        <f t="shared" ref="Z623:AC623" si="623">IF($Y623&lt;&gt;"",COUNTIF($D623:$H623, "=" &amp; T623),"")</f>
        <v>1</v>
      </c>
      <c r="AA623" s="1">
        <f t="shared" si="623"/>
        <v>1</v>
      </c>
      <c r="AB623" s="1">
        <f t="shared" si="623"/>
        <v>0</v>
      </c>
      <c r="AC623" s="1">
        <f t="shared" si="623"/>
        <v>0</v>
      </c>
      <c r="AE623" s="1">
        <f>IFERROR(__xludf.DUMMYFUNCTION("IFERROR(TRANSPOSE(SORT(TRANSPOSE(FILTER(Y623:AC623, Y623:AC623&lt;&gt;0)),1, FALSE)))"),3.0)</f>
        <v>3</v>
      </c>
      <c r="AF623" s="1">
        <f>IFERROR(__xludf.DUMMYFUNCTION("""COMPUTED_VALUE"""),1.0)</f>
        <v>1</v>
      </c>
      <c r="AG623" s="1">
        <f>IFERROR(__xludf.DUMMYFUNCTION("""COMPUTED_VALUE"""),1.0)</f>
        <v>1</v>
      </c>
      <c r="AK623" s="1">
        <v>622.0</v>
      </c>
      <c r="AL623" s="1">
        <v>2.0</v>
      </c>
      <c r="AM623" s="1">
        <v>2.0</v>
      </c>
      <c r="AN623" s="1">
        <v>1.0</v>
      </c>
      <c r="AO623" s="1"/>
      <c r="AP623" s="1"/>
      <c r="AQ623" s="1">
        <v>14.0</v>
      </c>
      <c r="AR623" s="1">
        <v>10.0</v>
      </c>
      <c r="AS623" s="1">
        <v>11.0</v>
      </c>
      <c r="AT623" s="1">
        <v>10.0</v>
      </c>
      <c r="AU623" s="1">
        <v>11.0</v>
      </c>
      <c r="AV623" s="1" t="s">
        <v>1800</v>
      </c>
      <c r="AW623" s="1">
        <v>879.0</v>
      </c>
      <c r="AY623" s="1">
        <v>546738.0</v>
      </c>
    </row>
    <row r="624" ht="15.75" customHeight="1">
      <c r="A624" s="2" t="s">
        <v>1193</v>
      </c>
      <c r="B624" s="1" t="str">
        <f>IFERROR(__xludf.DUMMYFUNCTION("""COMPUTED_VALUE"""),"8888K")</f>
        <v>8888K</v>
      </c>
      <c r="C624" s="1">
        <f>IFERROR(__xludf.DUMMYFUNCTION("""COMPUTED_VALUE"""),216.0)</f>
        <v>216</v>
      </c>
      <c r="D624" s="1" t="s">
        <v>30</v>
      </c>
      <c r="E624" s="1" t="s">
        <v>30</v>
      </c>
      <c r="F624" s="1" t="s">
        <v>30</v>
      </c>
      <c r="G624" s="1" t="s">
        <v>30</v>
      </c>
      <c r="H624" s="1" t="s">
        <v>38</v>
      </c>
      <c r="M624" s="1">
        <v>8.0</v>
      </c>
      <c r="N624" s="1">
        <v>8.0</v>
      </c>
      <c r="O624" s="1">
        <v>8.0</v>
      </c>
      <c r="P624" s="1">
        <v>8.0</v>
      </c>
      <c r="Q624" s="1">
        <v>13.0</v>
      </c>
      <c r="S624" s="1" t="str">
        <f>IFERROR(__xludf.DUMMYFUNCTION("UNIQUE(D624:H624, TRUE)"),"8")</f>
        <v>8</v>
      </c>
      <c r="T624" s="1" t="str">
        <f>IFERROR(__xludf.DUMMYFUNCTION("""COMPUTED_VALUE"""),"K")</f>
        <v>K</v>
      </c>
      <c r="Y624" s="1">
        <f t="shared" si="2"/>
        <v>4</v>
      </c>
      <c r="Z624" s="1">
        <f t="shared" ref="Z624:AC624" si="624">IF($Y624&lt;&gt;"",COUNTIF($D624:$H624, "=" &amp; T624),"")</f>
        <v>1</v>
      </c>
      <c r="AA624" s="1">
        <f t="shared" si="624"/>
        <v>0</v>
      </c>
      <c r="AB624" s="1">
        <f t="shared" si="624"/>
        <v>0</v>
      </c>
      <c r="AC624" s="1">
        <f t="shared" si="624"/>
        <v>0</v>
      </c>
      <c r="AE624" s="1">
        <f>IFERROR(__xludf.DUMMYFUNCTION("IFERROR(TRANSPOSE(SORT(TRANSPOSE(FILTER(Y624:AC624, Y624:AC624&lt;&gt;0)),1, FALSE)))"),4.0)</f>
        <v>4</v>
      </c>
      <c r="AF624" s="1">
        <f>IFERROR(__xludf.DUMMYFUNCTION("""COMPUTED_VALUE"""),1.0)</f>
        <v>1</v>
      </c>
      <c r="AK624" s="1">
        <v>623.0</v>
      </c>
      <c r="AL624" s="1">
        <v>2.0</v>
      </c>
      <c r="AM624" s="1">
        <v>2.0</v>
      </c>
      <c r="AN624" s="1">
        <v>1.0</v>
      </c>
      <c r="AO624" s="1"/>
      <c r="AP624" s="1"/>
      <c r="AQ624" s="1">
        <v>14.0</v>
      </c>
      <c r="AR624" s="1">
        <v>10.0</v>
      </c>
      <c r="AS624" s="1">
        <v>11.0</v>
      </c>
      <c r="AT624" s="1">
        <v>10.0</v>
      </c>
      <c r="AU624" s="1">
        <v>14.0</v>
      </c>
      <c r="AV624" s="1" t="s">
        <v>1513</v>
      </c>
      <c r="AW624" s="1">
        <v>518.0</v>
      </c>
      <c r="AY624" s="1">
        <v>322714.0</v>
      </c>
    </row>
    <row r="625" ht="15.75" customHeight="1">
      <c r="A625" s="2" t="s">
        <v>1194</v>
      </c>
      <c r="B625" s="1">
        <f>IFERROR(__xludf.DUMMYFUNCTION("""COMPUTED_VALUE"""),66622.0)</f>
        <v>66622</v>
      </c>
      <c r="C625" s="1">
        <f>IFERROR(__xludf.DUMMYFUNCTION("""COMPUTED_VALUE"""),4.0)</f>
        <v>4</v>
      </c>
      <c r="D625" s="1" t="s">
        <v>40</v>
      </c>
      <c r="E625" s="1" t="s">
        <v>40</v>
      </c>
      <c r="F625" s="1" t="s">
        <v>40</v>
      </c>
      <c r="G625" s="1" t="s">
        <v>24</v>
      </c>
      <c r="H625" s="1" t="s">
        <v>24</v>
      </c>
      <c r="M625" s="1">
        <v>6.0</v>
      </c>
      <c r="N625" s="1">
        <v>6.0</v>
      </c>
      <c r="O625" s="1">
        <v>6.0</v>
      </c>
      <c r="P625" s="1">
        <v>2.0</v>
      </c>
      <c r="Q625" s="1">
        <v>2.0</v>
      </c>
      <c r="S625" s="1" t="str">
        <f>IFERROR(__xludf.DUMMYFUNCTION("UNIQUE(D625:H625, TRUE)"),"6")</f>
        <v>6</v>
      </c>
      <c r="T625" s="1" t="str">
        <f>IFERROR(__xludf.DUMMYFUNCTION("""COMPUTED_VALUE"""),"2")</f>
        <v>2</v>
      </c>
      <c r="Y625" s="1">
        <f t="shared" si="2"/>
        <v>3</v>
      </c>
      <c r="Z625" s="1">
        <f t="shared" ref="Z625:AC625" si="625">IF($Y625&lt;&gt;"",COUNTIF($D625:$H625, "=" &amp; T625),"")</f>
        <v>2</v>
      </c>
      <c r="AA625" s="1">
        <f t="shared" si="625"/>
        <v>0</v>
      </c>
      <c r="AB625" s="1">
        <f t="shared" si="625"/>
        <v>0</v>
      </c>
      <c r="AC625" s="1">
        <f t="shared" si="625"/>
        <v>0</v>
      </c>
      <c r="AE625" s="1">
        <f>IFERROR(__xludf.DUMMYFUNCTION("IFERROR(TRANSPOSE(SORT(TRANSPOSE(FILTER(Y625:AC625, Y625:AC625&lt;&gt;0)),1, FALSE)))"),3.0)</f>
        <v>3</v>
      </c>
      <c r="AF625" s="1">
        <f>IFERROR(__xludf.DUMMYFUNCTION("""COMPUTED_VALUE"""),2.0)</f>
        <v>2</v>
      </c>
      <c r="AK625" s="1">
        <v>624.0</v>
      </c>
      <c r="AL625" s="1">
        <v>2.0</v>
      </c>
      <c r="AM625" s="1">
        <v>2.0</v>
      </c>
      <c r="AN625" s="1">
        <v>1.0</v>
      </c>
      <c r="AO625" s="1"/>
      <c r="AP625" s="1"/>
      <c r="AQ625" s="1">
        <v>14.0</v>
      </c>
      <c r="AR625" s="1">
        <v>11.0</v>
      </c>
      <c r="AS625" s="1">
        <v>11.0</v>
      </c>
      <c r="AT625" s="1">
        <v>4.0</v>
      </c>
      <c r="AU625" s="1">
        <v>14.0</v>
      </c>
      <c r="AV625" s="1" t="s">
        <v>1790</v>
      </c>
      <c r="AW625" s="1">
        <v>414.0</v>
      </c>
      <c r="AY625" s="1">
        <v>258336.0</v>
      </c>
    </row>
    <row r="626" ht="15.75" customHeight="1">
      <c r="A626" s="2" t="s">
        <v>1196</v>
      </c>
      <c r="B626" s="1" t="str">
        <f>IFERROR(__xludf.DUMMYFUNCTION("""COMPUTED_VALUE"""),"76JTJ")</f>
        <v>76JTJ</v>
      </c>
      <c r="C626" s="1">
        <f>IFERROR(__xludf.DUMMYFUNCTION("""COMPUTED_VALUE"""),884.0)</f>
        <v>884</v>
      </c>
      <c r="D626" s="1" t="s">
        <v>28</v>
      </c>
      <c r="E626" s="1" t="s">
        <v>40</v>
      </c>
      <c r="F626" s="1" t="s">
        <v>22</v>
      </c>
      <c r="G626" s="1" t="s">
        <v>45</v>
      </c>
      <c r="H626" s="1" t="s">
        <v>22</v>
      </c>
      <c r="M626" s="1">
        <v>7.0</v>
      </c>
      <c r="N626" s="1">
        <v>6.0</v>
      </c>
      <c r="O626" s="1">
        <v>11.0</v>
      </c>
      <c r="P626" s="1">
        <v>10.0</v>
      </c>
      <c r="Q626" s="1">
        <v>11.0</v>
      </c>
      <c r="S626" s="1" t="str">
        <f>IFERROR(__xludf.DUMMYFUNCTION("UNIQUE(D626:H626, TRUE)"),"7")</f>
        <v>7</v>
      </c>
      <c r="T626" s="1" t="str">
        <f>IFERROR(__xludf.DUMMYFUNCTION("""COMPUTED_VALUE"""),"6")</f>
        <v>6</v>
      </c>
      <c r="U626" s="1" t="str">
        <f>IFERROR(__xludf.DUMMYFUNCTION("""COMPUTED_VALUE"""),"J")</f>
        <v>J</v>
      </c>
      <c r="V626" s="1" t="str">
        <f>IFERROR(__xludf.DUMMYFUNCTION("""COMPUTED_VALUE"""),"T")</f>
        <v>T</v>
      </c>
      <c r="Y626" s="1">
        <f t="shared" si="2"/>
        <v>1</v>
      </c>
      <c r="Z626" s="1">
        <f t="shared" ref="Z626:AC626" si="626">IF($Y626&lt;&gt;"",COUNTIF($D626:$H626, "=" &amp; T626),"")</f>
        <v>1</v>
      </c>
      <c r="AA626" s="1">
        <f t="shared" si="626"/>
        <v>2</v>
      </c>
      <c r="AB626" s="1">
        <f t="shared" si="626"/>
        <v>1</v>
      </c>
      <c r="AC626" s="1">
        <f t="shared" si="626"/>
        <v>0</v>
      </c>
      <c r="AE626" s="1">
        <f>IFERROR(__xludf.DUMMYFUNCTION("IFERROR(TRANSPOSE(SORT(TRANSPOSE(FILTER(Y626:AC626, Y626:AC626&lt;&gt;0)),1, FALSE)))"),2.0)</f>
        <v>2</v>
      </c>
      <c r="AF626" s="1">
        <f>IFERROR(__xludf.DUMMYFUNCTION("""COMPUTED_VALUE"""),1.0)</f>
        <v>1</v>
      </c>
      <c r="AG626" s="1">
        <f>IFERROR(__xludf.DUMMYFUNCTION("""COMPUTED_VALUE"""),1.0)</f>
        <v>1</v>
      </c>
      <c r="AH626" s="1">
        <f>IFERROR(__xludf.DUMMYFUNCTION("""COMPUTED_VALUE"""),1.0)</f>
        <v>1</v>
      </c>
      <c r="AK626" s="1">
        <v>625.0</v>
      </c>
      <c r="AL626" s="1">
        <v>2.0</v>
      </c>
      <c r="AM626" s="1">
        <v>2.0</v>
      </c>
      <c r="AN626" s="1">
        <v>1.0</v>
      </c>
      <c r="AO626" s="1"/>
      <c r="AP626" s="1"/>
      <c r="AQ626" s="1">
        <v>14.0</v>
      </c>
      <c r="AR626" s="1">
        <v>12.0</v>
      </c>
      <c r="AS626" s="1">
        <v>9.0</v>
      </c>
      <c r="AT626" s="1">
        <v>9.0</v>
      </c>
      <c r="AU626" s="1">
        <v>12.0</v>
      </c>
      <c r="AV626" s="1" t="s">
        <v>911</v>
      </c>
      <c r="AW626" s="1">
        <v>843.0</v>
      </c>
      <c r="AY626" s="1">
        <v>526875.0</v>
      </c>
    </row>
    <row r="627" ht="15.75" customHeight="1">
      <c r="A627" s="2" t="s">
        <v>1198</v>
      </c>
      <c r="B627" s="1" t="str">
        <f>IFERROR(__xludf.DUMMYFUNCTION("""COMPUTED_VALUE"""),"KKK2K")</f>
        <v>KKK2K</v>
      </c>
      <c r="C627" s="1">
        <f>IFERROR(__xludf.DUMMYFUNCTION("""COMPUTED_VALUE"""),343.0)</f>
        <v>343</v>
      </c>
      <c r="D627" s="1" t="s">
        <v>38</v>
      </c>
      <c r="E627" s="1" t="s">
        <v>38</v>
      </c>
      <c r="F627" s="1" t="s">
        <v>38</v>
      </c>
      <c r="G627" s="1" t="s">
        <v>24</v>
      </c>
      <c r="H627" s="1" t="s">
        <v>38</v>
      </c>
      <c r="M627" s="1">
        <v>13.0</v>
      </c>
      <c r="N627" s="1">
        <v>13.0</v>
      </c>
      <c r="O627" s="1">
        <v>13.0</v>
      </c>
      <c r="P627" s="1">
        <v>2.0</v>
      </c>
      <c r="Q627" s="1">
        <v>13.0</v>
      </c>
      <c r="S627" s="1" t="str">
        <f>IFERROR(__xludf.DUMMYFUNCTION("UNIQUE(D627:H627, TRUE)"),"K")</f>
        <v>K</v>
      </c>
      <c r="T627" s="1" t="str">
        <f>IFERROR(__xludf.DUMMYFUNCTION("""COMPUTED_VALUE"""),"2")</f>
        <v>2</v>
      </c>
      <c r="Y627" s="1">
        <f t="shared" si="2"/>
        <v>4</v>
      </c>
      <c r="Z627" s="1">
        <f t="shared" ref="Z627:AC627" si="627">IF($Y627&lt;&gt;"",COUNTIF($D627:$H627, "=" &amp; T627),"")</f>
        <v>1</v>
      </c>
      <c r="AA627" s="1">
        <f t="shared" si="627"/>
        <v>0</v>
      </c>
      <c r="AB627" s="1">
        <f t="shared" si="627"/>
        <v>0</v>
      </c>
      <c r="AC627" s="1">
        <f t="shared" si="627"/>
        <v>0</v>
      </c>
      <c r="AE627" s="1">
        <f>IFERROR(__xludf.DUMMYFUNCTION("IFERROR(TRANSPOSE(SORT(TRANSPOSE(FILTER(Y627:AC627, Y627:AC627&lt;&gt;0)),1, FALSE)))"),4.0)</f>
        <v>4</v>
      </c>
      <c r="AF627" s="1">
        <f>IFERROR(__xludf.DUMMYFUNCTION("""COMPUTED_VALUE"""),1.0)</f>
        <v>1</v>
      </c>
      <c r="AK627" s="1">
        <v>626.0</v>
      </c>
      <c r="AL627" s="1">
        <v>2.0</v>
      </c>
      <c r="AM627" s="1">
        <v>2.0</v>
      </c>
      <c r="AN627" s="1">
        <v>1.0</v>
      </c>
      <c r="AO627" s="1"/>
      <c r="AP627" s="1"/>
      <c r="AQ627" s="1">
        <v>14.0</v>
      </c>
      <c r="AR627" s="1">
        <v>12.0</v>
      </c>
      <c r="AS627" s="1">
        <v>14.0</v>
      </c>
      <c r="AT627" s="1">
        <v>11.0</v>
      </c>
      <c r="AU627" s="1">
        <v>12.0</v>
      </c>
      <c r="AV627" s="1" t="s">
        <v>1517</v>
      </c>
      <c r="AW627" s="1">
        <v>177.0</v>
      </c>
      <c r="AY627" s="1">
        <v>110802.0</v>
      </c>
    </row>
    <row r="628" ht="15.75" customHeight="1">
      <c r="A628" s="2" t="s">
        <v>1200</v>
      </c>
      <c r="B628" s="1" t="str">
        <f>IFERROR(__xludf.DUMMYFUNCTION("""COMPUTED_VALUE"""),"2A345")</f>
        <v>2A345</v>
      </c>
      <c r="C628" s="1">
        <f>IFERROR(__xludf.DUMMYFUNCTION("""COMPUTED_VALUE"""),685.0)</f>
        <v>685</v>
      </c>
      <c r="D628" s="1" t="s">
        <v>24</v>
      </c>
      <c r="E628" s="1" t="s">
        <v>39</v>
      </c>
      <c r="F628" s="1" t="s">
        <v>31</v>
      </c>
      <c r="G628" s="1" t="s">
        <v>21</v>
      </c>
      <c r="H628" s="1" t="s">
        <v>29</v>
      </c>
      <c r="M628" s="1">
        <v>2.0</v>
      </c>
      <c r="N628" s="1">
        <v>14.0</v>
      </c>
      <c r="O628" s="1">
        <v>3.0</v>
      </c>
      <c r="P628" s="1">
        <v>4.0</v>
      </c>
      <c r="Q628" s="1">
        <v>5.0</v>
      </c>
      <c r="S628" s="1" t="str">
        <f>IFERROR(__xludf.DUMMYFUNCTION("UNIQUE(D628:H628, TRUE)"),"2")</f>
        <v>2</v>
      </c>
      <c r="T628" s="1" t="str">
        <f>IFERROR(__xludf.DUMMYFUNCTION("""COMPUTED_VALUE"""),"A")</f>
        <v>A</v>
      </c>
      <c r="U628" s="1" t="str">
        <f>IFERROR(__xludf.DUMMYFUNCTION("""COMPUTED_VALUE"""),"3")</f>
        <v>3</v>
      </c>
      <c r="V628" s="1" t="str">
        <f>IFERROR(__xludf.DUMMYFUNCTION("""COMPUTED_VALUE"""),"4")</f>
        <v>4</v>
      </c>
      <c r="W628" s="1" t="str">
        <f>IFERROR(__xludf.DUMMYFUNCTION("""COMPUTED_VALUE"""),"5")</f>
        <v>5</v>
      </c>
      <c r="Y628" s="1">
        <f t="shared" si="2"/>
        <v>1</v>
      </c>
      <c r="Z628" s="1">
        <f t="shared" ref="Z628:AC628" si="628">IF($Y628&lt;&gt;"",COUNTIF($D628:$H628, "=" &amp; T628),"")</f>
        <v>1</v>
      </c>
      <c r="AA628" s="1">
        <f t="shared" si="628"/>
        <v>1</v>
      </c>
      <c r="AB628" s="1">
        <f t="shared" si="628"/>
        <v>1</v>
      </c>
      <c r="AC628" s="1">
        <f t="shared" si="628"/>
        <v>1</v>
      </c>
      <c r="AE628" s="1">
        <f>IFERROR(__xludf.DUMMYFUNCTION("IFERROR(TRANSPOSE(SORT(TRANSPOSE(FILTER(Y628:AC628, Y628:AC628&lt;&gt;0)),1, FALSE)))"),1.0)</f>
        <v>1</v>
      </c>
      <c r="AF628" s="1">
        <f>IFERROR(__xludf.DUMMYFUNCTION("""COMPUTED_VALUE"""),1.0)</f>
        <v>1</v>
      </c>
      <c r="AG628" s="1">
        <f>IFERROR(__xludf.DUMMYFUNCTION("""COMPUTED_VALUE"""),1.0)</f>
        <v>1</v>
      </c>
      <c r="AH628" s="1">
        <f>IFERROR(__xludf.DUMMYFUNCTION("""COMPUTED_VALUE"""),1.0)</f>
        <v>1</v>
      </c>
      <c r="AI628" s="1">
        <f>IFERROR(__xludf.DUMMYFUNCTION("""COMPUTED_VALUE"""),1.0)</f>
        <v>1</v>
      </c>
      <c r="AK628" s="1">
        <v>627.0</v>
      </c>
      <c r="AL628" s="1">
        <v>2.0</v>
      </c>
      <c r="AM628" s="1">
        <v>2.0</v>
      </c>
      <c r="AN628" s="1">
        <v>1.0</v>
      </c>
      <c r="AO628" s="1"/>
      <c r="AP628" s="1"/>
      <c r="AQ628" s="1">
        <v>14.0</v>
      </c>
      <c r="AR628" s="1">
        <v>14.0</v>
      </c>
      <c r="AS628" s="1">
        <v>2.0</v>
      </c>
      <c r="AT628" s="1">
        <v>13.0</v>
      </c>
      <c r="AU628" s="1">
        <v>13.0</v>
      </c>
      <c r="AV628" s="1" t="s">
        <v>913</v>
      </c>
      <c r="AW628" s="1">
        <v>784.0</v>
      </c>
      <c r="AY628" s="1">
        <v>491568.0</v>
      </c>
    </row>
    <row r="629" ht="15.75" customHeight="1">
      <c r="A629" s="2" t="s">
        <v>1202</v>
      </c>
      <c r="B629" s="1" t="str">
        <f>IFERROR(__xludf.DUMMYFUNCTION("""COMPUTED_VALUE"""),"J922A")</f>
        <v>J922A</v>
      </c>
      <c r="C629" s="1">
        <f>IFERROR(__xludf.DUMMYFUNCTION("""COMPUTED_VALUE"""),440.0)</f>
        <v>440</v>
      </c>
      <c r="D629" s="1" t="s">
        <v>22</v>
      </c>
      <c r="E629" s="1" t="s">
        <v>23</v>
      </c>
      <c r="F629" s="1" t="s">
        <v>24</v>
      </c>
      <c r="G629" s="1" t="s">
        <v>24</v>
      </c>
      <c r="H629" s="1" t="s">
        <v>39</v>
      </c>
      <c r="M629" s="1">
        <v>11.0</v>
      </c>
      <c r="N629" s="1">
        <v>9.0</v>
      </c>
      <c r="O629" s="1">
        <v>2.0</v>
      </c>
      <c r="P629" s="1">
        <v>2.0</v>
      </c>
      <c r="Q629" s="1">
        <v>14.0</v>
      </c>
      <c r="S629" s="1" t="str">
        <f>IFERROR(__xludf.DUMMYFUNCTION("UNIQUE(D629:H629, TRUE)"),"J")</f>
        <v>J</v>
      </c>
      <c r="T629" s="1" t="str">
        <f>IFERROR(__xludf.DUMMYFUNCTION("""COMPUTED_VALUE"""),"9")</f>
        <v>9</v>
      </c>
      <c r="U629" s="1" t="str">
        <f>IFERROR(__xludf.DUMMYFUNCTION("""COMPUTED_VALUE"""),"2")</f>
        <v>2</v>
      </c>
      <c r="V629" s="1" t="str">
        <f>IFERROR(__xludf.DUMMYFUNCTION("""COMPUTED_VALUE"""),"A")</f>
        <v>A</v>
      </c>
      <c r="Y629" s="1">
        <f t="shared" si="2"/>
        <v>1</v>
      </c>
      <c r="Z629" s="1">
        <f t="shared" ref="Z629:AC629" si="629">IF($Y629&lt;&gt;"",COUNTIF($D629:$H629, "=" &amp; T629),"")</f>
        <v>1</v>
      </c>
      <c r="AA629" s="1">
        <f t="shared" si="629"/>
        <v>2</v>
      </c>
      <c r="AB629" s="1">
        <f t="shared" si="629"/>
        <v>1</v>
      </c>
      <c r="AC629" s="1">
        <f t="shared" si="629"/>
        <v>0</v>
      </c>
      <c r="AE629" s="1">
        <f>IFERROR(__xludf.DUMMYFUNCTION("IFERROR(TRANSPOSE(SORT(TRANSPOSE(FILTER(Y629:AC629, Y629:AC629&lt;&gt;0)),1, FALSE)))"),2.0)</f>
        <v>2</v>
      </c>
      <c r="AF629" s="1">
        <f>IFERROR(__xludf.DUMMYFUNCTION("""COMPUTED_VALUE"""),1.0)</f>
        <v>1</v>
      </c>
      <c r="AG629" s="1">
        <f>IFERROR(__xludf.DUMMYFUNCTION("""COMPUTED_VALUE"""),1.0)</f>
        <v>1</v>
      </c>
      <c r="AH629" s="1">
        <f>IFERROR(__xludf.DUMMYFUNCTION("""COMPUTED_VALUE"""),1.0)</f>
        <v>1</v>
      </c>
      <c r="AK629" s="1">
        <v>628.0</v>
      </c>
      <c r="AL629" s="1">
        <v>2.0</v>
      </c>
      <c r="AM629" s="1">
        <v>2.0</v>
      </c>
      <c r="AN629" s="1">
        <v>1.0</v>
      </c>
      <c r="AO629" s="1"/>
      <c r="AP629" s="1"/>
      <c r="AQ629" s="1">
        <v>14.0</v>
      </c>
      <c r="AR629" s="1">
        <v>14.0</v>
      </c>
      <c r="AS629" s="1">
        <v>6.0</v>
      </c>
      <c r="AT629" s="1">
        <v>6.0</v>
      </c>
      <c r="AU629" s="1">
        <v>5.0</v>
      </c>
      <c r="AV629" s="1" t="s">
        <v>915</v>
      </c>
      <c r="AW629" s="1">
        <v>370.0</v>
      </c>
      <c r="AY629" s="1">
        <v>232360.0</v>
      </c>
    </row>
    <row r="630" ht="15.75" customHeight="1">
      <c r="A630" s="2" t="s">
        <v>1204</v>
      </c>
      <c r="B630" s="1" t="str">
        <f>IFERROR(__xludf.DUMMYFUNCTION("""COMPUTED_VALUE"""),"2AAAA")</f>
        <v>2AAAA</v>
      </c>
      <c r="C630" s="1">
        <f>IFERROR(__xludf.DUMMYFUNCTION("""COMPUTED_VALUE"""),487.0)</f>
        <v>487</v>
      </c>
      <c r="D630" s="1" t="s">
        <v>24</v>
      </c>
      <c r="E630" s="1" t="s">
        <v>39</v>
      </c>
      <c r="F630" s="1" t="s">
        <v>39</v>
      </c>
      <c r="G630" s="1" t="s">
        <v>39</v>
      </c>
      <c r="H630" s="1" t="s">
        <v>39</v>
      </c>
      <c r="M630" s="1">
        <v>2.0</v>
      </c>
      <c r="N630" s="1">
        <v>14.0</v>
      </c>
      <c r="O630" s="1">
        <v>14.0</v>
      </c>
      <c r="P630" s="1">
        <v>14.0</v>
      </c>
      <c r="Q630" s="1">
        <v>14.0</v>
      </c>
      <c r="S630" s="1" t="str">
        <f>IFERROR(__xludf.DUMMYFUNCTION("UNIQUE(D630:H630, TRUE)"),"2")</f>
        <v>2</v>
      </c>
      <c r="T630" s="1" t="str">
        <f>IFERROR(__xludf.DUMMYFUNCTION("""COMPUTED_VALUE"""),"A")</f>
        <v>A</v>
      </c>
      <c r="Y630" s="1">
        <f t="shared" si="2"/>
        <v>1</v>
      </c>
      <c r="Z630" s="1">
        <f t="shared" ref="Z630:AC630" si="630">IF($Y630&lt;&gt;"",COUNTIF($D630:$H630, "=" &amp; T630),"")</f>
        <v>4</v>
      </c>
      <c r="AA630" s="1">
        <f t="shared" si="630"/>
        <v>0</v>
      </c>
      <c r="AB630" s="1">
        <f t="shared" si="630"/>
        <v>0</v>
      </c>
      <c r="AC630" s="1">
        <f t="shared" si="630"/>
        <v>0</v>
      </c>
      <c r="AE630" s="1">
        <f>IFERROR(__xludf.DUMMYFUNCTION("IFERROR(TRANSPOSE(SORT(TRANSPOSE(FILTER(Y630:AC630, Y630:AC630&lt;&gt;0)),1, FALSE)))"),4.0)</f>
        <v>4</v>
      </c>
      <c r="AF630" s="1">
        <f>IFERROR(__xludf.DUMMYFUNCTION("""COMPUTED_VALUE"""),1.0)</f>
        <v>1</v>
      </c>
      <c r="AK630" s="1">
        <v>629.0</v>
      </c>
      <c r="AL630" s="1">
        <v>2.0</v>
      </c>
      <c r="AM630" s="1">
        <v>2.0</v>
      </c>
      <c r="AN630" s="1">
        <v>1.0</v>
      </c>
      <c r="AO630" s="1"/>
      <c r="AP630" s="1"/>
      <c r="AQ630" s="1">
        <v>14.0</v>
      </c>
      <c r="AR630" s="1">
        <v>14.0</v>
      </c>
      <c r="AS630" s="1">
        <v>7.0</v>
      </c>
      <c r="AT630" s="1">
        <v>7.0</v>
      </c>
      <c r="AU630" s="1">
        <v>11.0</v>
      </c>
      <c r="AV630" s="1" t="s">
        <v>1521</v>
      </c>
      <c r="AW630" s="1">
        <v>831.0</v>
      </c>
      <c r="AY630" s="1">
        <v>522699.0</v>
      </c>
    </row>
    <row r="631" ht="15.75" customHeight="1">
      <c r="A631" s="2" t="s">
        <v>1206</v>
      </c>
      <c r="B631" s="1" t="str">
        <f>IFERROR(__xludf.DUMMYFUNCTION("""COMPUTED_VALUE"""),"K49K5")</f>
        <v>K49K5</v>
      </c>
      <c r="C631" s="1">
        <f>IFERROR(__xludf.DUMMYFUNCTION("""COMPUTED_VALUE"""),391.0)</f>
        <v>391</v>
      </c>
      <c r="D631" s="1" t="s">
        <v>38</v>
      </c>
      <c r="E631" s="1" t="s">
        <v>21</v>
      </c>
      <c r="F631" s="1" t="s">
        <v>23</v>
      </c>
      <c r="G631" s="1" t="s">
        <v>38</v>
      </c>
      <c r="H631" s="1" t="s">
        <v>29</v>
      </c>
      <c r="M631" s="1">
        <v>13.0</v>
      </c>
      <c r="N631" s="1">
        <v>4.0</v>
      </c>
      <c r="O631" s="1">
        <v>9.0</v>
      </c>
      <c r="P631" s="1">
        <v>13.0</v>
      </c>
      <c r="Q631" s="1">
        <v>5.0</v>
      </c>
      <c r="S631" s="1" t="str">
        <f>IFERROR(__xludf.DUMMYFUNCTION("UNIQUE(D631:H631, TRUE)"),"K")</f>
        <v>K</v>
      </c>
      <c r="T631" s="1" t="str">
        <f>IFERROR(__xludf.DUMMYFUNCTION("""COMPUTED_VALUE"""),"4")</f>
        <v>4</v>
      </c>
      <c r="U631" s="1" t="str">
        <f>IFERROR(__xludf.DUMMYFUNCTION("""COMPUTED_VALUE"""),"9")</f>
        <v>9</v>
      </c>
      <c r="V631" s="1" t="str">
        <f>IFERROR(__xludf.DUMMYFUNCTION("""COMPUTED_VALUE"""),"5")</f>
        <v>5</v>
      </c>
      <c r="Y631" s="1">
        <f t="shared" si="2"/>
        <v>2</v>
      </c>
      <c r="Z631" s="1">
        <f t="shared" ref="Z631:AC631" si="631">IF($Y631&lt;&gt;"",COUNTIF($D631:$H631, "=" &amp; T631),"")</f>
        <v>1</v>
      </c>
      <c r="AA631" s="1">
        <f t="shared" si="631"/>
        <v>1</v>
      </c>
      <c r="AB631" s="1">
        <f t="shared" si="631"/>
        <v>1</v>
      </c>
      <c r="AC631" s="1">
        <f t="shared" si="631"/>
        <v>0</v>
      </c>
      <c r="AE631" s="1">
        <f>IFERROR(__xludf.DUMMYFUNCTION("IFERROR(TRANSPOSE(SORT(TRANSPOSE(FILTER(Y631:AC631, Y631:AC631&lt;&gt;0)),1, FALSE)))"),2.0)</f>
        <v>2</v>
      </c>
      <c r="AF631" s="1">
        <f>IFERROR(__xludf.DUMMYFUNCTION("""COMPUTED_VALUE"""),1.0)</f>
        <v>1</v>
      </c>
      <c r="AG631" s="1">
        <f>IFERROR(__xludf.DUMMYFUNCTION("""COMPUTED_VALUE"""),1.0)</f>
        <v>1</v>
      </c>
      <c r="AH631" s="1">
        <f>IFERROR(__xludf.DUMMYFUNCTION("""COMPUTED_VALUE"""),1.0)</f>
        <v>1</v>
      </c>
      <c r="AK631" s="1">
        <v>630.0</v>
      </c>
      <c r="AL631" s="1">
        <v>2.0</v>
      </c>
      <c r="AM631" s="1">
        <v>2.0</v>
      </c>
      <c r="AN631" s="1">
        <v>1.0</v>
      </c>
      <c r="AO631" s="1"/>
      <c r="AP631" s="1"/>
      <c r="AQ631" s="1">
        <v>14.0</v>
      </c>
      <c r="AR631" s="1">
        <v>14.0</v>
      </c>
      <c r="AS631" s="1">
        <v>9.0</v>
      </c>
      <c r="AT631" s="1">
        <v>11.0</v>
      </c>
      <c r="AU631" s="1">
        <v>9.0</v>
      </c>
      <c r="AV631" s="1" t="s">
        <v>1525</v>
      </c>
      <c r="AW631" s="1">
        <v>256.0</v>
      </c>
      <c r="AY631" s="1">
        <v>161280.0</v>
      </c>
    </row>
    <row r="632" ht="15.75" customHeight="1">
      <c r="A632" s="2" t="s">
        <v>1208</v>
      </c>
      <c r="B632" s="1" t="str">
        <f>IFERROR(__xludf.DUMMYFUNCTION("""COMPUTED_VALUE"""),"74QJ2")</f>
        <v>74QJ2</v>
      </c>
      <c r="C632" s="1">
        <f>IFERROR(__xludf.DUMMYFUNCTION("""COMPUTED_VALUE"""),984.0)</f>
        <v>984</v>
      </c>
      <c r="D632" s="1" t="s">
        <v>28</v>
      </c>
      <c r="E632" s="1" t="s">
        <v>21</v>
      </c>
      <c r="F632" s="1" t="s">
        <v>20</v>
      </c>
      <c r="G632" s="1" t="s">
        <v>22</v>
      </c>
      <c r="H632" s="1" t="s">
        <v>24</v>
      </c>
      <c r="M632" s="1">
        <v>7.0</v>
      </c>
      <c r="N632" s="1">
        <v>4.0</v>
      </c>
      <c r="O632" s="1">
        <v>12.0</v>
      </c>
      <c r="P632" s="1">
        <v>11.0</v>
      </c>
      <c r="Q632" s="1">
        <v>2.0</v>
      </c>
      <c r="S632" s="1" t="str">
        <f>IFERROR(__xludf.DUMMYFUNCTION("UNIQUE(D632:H632, TRUE)"),"7")</f>
        <v>7</v>
      </c>
      <c r="T632" s="1" t="str">
        <f>IFERROR(__xludf.DUMMYFUNCTION("""COMPUTED_VALUE"""),"4")</f>
        <v>4</v>
      </c>
      <c r="U632" s="1" t="str">
        <f>IFERROR(__xludf.DUMMYFUNCTION("""COMPUTED_VALUE"""),"Q")</f>
        <v>Q</v>
      </c>
      <c r="V632" s="1" t="str">
        <f>IFERROR(__xludf.DUMMYFUNCTION("""COMPUTED_VALUE"""),"J")</f>
        <v>J</v>
      </c>
      <c r="W632" s="1" t="str">
        <f>IFERROR(__xludf.DUMMYFUNCTION("""COMPUTED_VALUE"""),"2")</f>
        <v>2</v>
      </c>
      <c r="Y632" s="1">
        <f t="shared" si="2"/>
        <v>1</v>
      </c>
      <c r="Z632" s="1">
        <f t="shared" ref="Z632:AC632" si="632">IF($Y632&lt;&gt;"",COUNTIF($D632:$H632, "=" &amp; T632),"")</f>
        <v>1</v>
      </c>
      <c r="AA632" s="1">
        <f t="shared" si="632"/>
        <v>1</v>
      </c>
      <c r="AB632" s="1">
        <f t="shared" si="632"/>
        <v>1</v>
      </c>
      <c r="AC632" s="1">
        <f t="shared" si="632"/>
        <v>1</v>
      </c>
      <c r="AE632" s="1">
        <f>IFERROR(__xludf.DUMMYFUNCTION("IFERROR(TRANSPOSE(SORT(TRANSPOSE(FILTER(Y632:AC632, Y632:AC632&lt;&gt;0)),1, FALSE)))"),1.0)</f>
        <v>1</v>
      </c>
      <c r="AF632" s="1">
        <f>IFERROR(__xludf.DUMMYFUNCTION("""COMPUTED_VALUE"""),1.0)</f>
        <v>1</v>
      </c>
      <c r="AG632" s="1">
        <f>IFERROR(__xludf.DUMMYFUNCTION("""COMPUTED_VALUE"""),1.0)</f>
        <v>1</v>
      </c>
      <c r="AH632" s="1">
        <f>IFERROR(__xludf.DUMMYFUNCTION("""COMPUTED_VALUE"""),1.0)</f>
        <v>1</v>
      </c>
      <c r="AI632" s="1">
        <f>IFERROR(__xludf.DUMMYFUNCTION("""COMPUTED_VALUE"""),1.0)</f>
        <v>1</v>
      </c>
      <c r="AK632" s="1">
        <v>631.0</v>
      </c>
      <c r="AL632" s="1">
        <v>2.0</v>
      </c>
      <c r="AM632" s="1">
        <v>2.0</v>
      </c>
      <c r="AN632" s="1">
        <v>1.0</v>
      </c>
      <c r="AO632" s="1"/>
      <c r="AP632" s="1"/>
      <c r="AQ632" s="1">
        <v>14.0</v>
      </c>
      <c r="AR632" s="1">
        <v>14.0</v>
      </c>
      <c r="AS632" s="1">
        <v>13.0</v>
      </c>
      <c r="AT632" s="1">
        <v>13.0</v>
      </c>
      <c r="AU632" s="1">
        <v>6.0</v>
      </c>
      <c r="AV632" s="1" t="s">
        <v>917</v>
      </c>
      <c r="AW632" s="1">
        <v>928.0</v>
      </c>
      <c r="AY632" s="1">
        <v>585568.0</v>
      </c>
    </row>
    <row r="633" ht="15.75" customHeight="1">
      <c r="A633" s="2" t="s">
        <v>1210</v>
      </c>
      <c r="B633" s="1" t="str">
        <f>IFERROR(__xludf.DUMMYFUNCTION("""COMPUTED_VALUE"""),"4777Q")</f>
        <v>4777Q</v>
      </c>
      <c r="C633" s="1">
        <f>IFERROR(__xludf.DUMMYFUNCTION("""COMPUTED_VALUE"""),750.0)</f>
        <v>750</v>
      </c>
      <c r="D633" s="1" t="s">
        <v>21</v>
      </c>
      <c r="E633" s="1" t="s">
        <v>28</v>
      </c>
      <c r="F633" s="1" t="s">
        <v>28</v>
      </c>
      <c r="G633" s="1" t="s">
        <v>28</v>
      </c>
      <c r="H633" s="1" t="s">
        <v>20</v>
      </c>
      <c r="M633" s="1">
        <v>4.0</v>
      </c>
      <c r="N633" s="1">
        <v>7.0</v>
      </c>
      <c r="O633" s="1">
        <v>7.0</v>
      </c>
      <c r="P633" s="1">
        <v>7.0</v>
      </c>
      <c r="Q633" s="1">
        <v>12.0</v>
      </c>
      <c r="S633" s="1" t="str">
        <f>IFERROR(__xludf.DUMMYFUNCTION("UNIQUE(D633:H633, TRUE)"),"4")</f>
        <v>4</v>
      </c>
      <c r="T633" s="1" t="str">
        <f>IFERROR(__xludf.DUMMYFUNCTION("""COMPUTED_VALUE"""),"7")</f>
        <v>7</v>
      </c>
      <c r="U633" s="1" t="str">
        <f>IFERROR(__xludf.DUMMYFUNCTION("""COMPUTED_VALUE"""),"Q")</f>
        <v>Q</v>
      </c>
      <c r="Y633" s="1">
        <f t="shared" si="2"/>
        <v>1</v>
      </c>
      <c r="Z633" s="1">
        <f t="shared" ref="Z633:AC633" si="633">IF($Y633&lt;&gt;"",COUNTIF($D633:$H633, "=" &amp; T633),"")</f>
        <v>3</v>
      </c>
      <c r="AA633" s="1">
        <f t="shared" si="633"/>
        <v>1</v>
      </c>
      <c r="AB633" s="1">
        <f t="shared" si="633"/>
        <v>0</v>
      </c>
      <c r="AC633" s="1">
        <f t="shared" si="633"/>
        <v>0</v>
      </c>
      <c r="AE633" s="1">
        <f>IFERROR(__xludf.DUMMYFUNCTION("IFERROR(TRANSPOSE(SORT(TRANSPOSE(FILTER(Y633:AC633, Y633:AC633&lt;&gt;0)),1, FALSE)))"),3.0)</f>
        <v>3</v>
      </c>
      <c r="AF633" s="1">
        <f>IFERROR(__xludf.DUMMYFUNCTION("""COMPUTED_VALUE"""),1.0)</f>
        <v>1</v>
      </c>
      <c r="AG633" s="1">
        <f>IFERROR(__xludf.DUMMYFUNCTION("""COMPUTED_VALUE"""),1.0)</f>
        <v>1</v>
      </c>
      <c r="AK633" s="1">
        <v>632.0</v>
      </c>
      <c r="AL633" s="1">
        <v>3.0</v>
      </c>
      <c r="AM633" s="1">
        <v>1.0</v>
      </c>
      <c r="AN633" s="1">
        <v>1.0</v>
      </c>
      <c r="AO633" s="1"/>
      <c r="AP633" s="1"/>
      <c r="AQ633" s="1">
        <v>2.0</v>
      </c>
      <c r="AR633" s="1">
        <v>2.0</v>
      </c>
      <c r="AS633" s="1">
        <v>4.0</v>
      </c>
      <c r="AT633" s="1">
        <v>2.0</v>
      </c>
      <c r="AU633" s="1">
        <v>11.0</v>
      </c>
      <c r="AV633" s="1" t="s">
        <v>1571</v>
      </c>
      <c r="AW633" s="1">
        <v>238.0</v>
      </c>
      <c r="AY633" s="1">
        <v>150416.0</v>
      </c>
    </row>
    <row r="634" ht="15.75" customHeight="1">
      <c r="A634" s="2" t="s">
        <v>1212</v>
      </c>
      <c r="B634" s="1">
        <f>IFERROR(__xludf.DUMMYFUNCTION("""COMPUTED_VALUE"""),76676.0)</f>
        <v>76676</v>
      </c>
      <c r="C634" s="1">
        <f>IFERROR(__xludf.DUMMYFUNCTION("""COMPUTED_VALUE"""),553.0)</f>
        <v>553</v>
      </c>
      <c r="D634" s="1" t="s">
        <v>28</v>
      </c>
      <c r="E634" s="1" t="s">
        <v>40</v>
      </c>
      <c r="F634" s="1" t="s">
        <v>40</v>
      </c>
      <c r="G634" s="1" t="s">
        <v>28</v>
      </c>
      <c r="H634" s="1" t="s">
        <v>40</v>
      </c>
      <c r="M634" s="1">
        <v>7.0</v>
      </c>
      <c r="N634" s="1">
        <v>6.0</v>
      </c>
      <c r="O634" s="1">
        <v>6.0</v>
      </c>
      <c r="P634" s="1">
        <v>7.0</v>
      </c>
      <c r="Q634" s="1">
        <v>6.0</v>
      </c>
      <c r="S634" s="1" t="str">
        <f>IFERROR(__xludf.DUMMYFUNCTION("UNIQUE(D634:H634, TRUE)"),"7")</f>
        <v>7</v>
      </c>
      <c r="T634" s="1" t="str">
        <f>IFERROR(__xludf.DUMMYFUNCTION("""COMPUTED_VALUE"""),"6")</f>
        <v>6</v>
      </c>
      <c r="Y634" s="1">
        <f t="shared" si="2"/>
        <v>2</v>
      </c>
      <c r="Z634" s="1">
        <f t="shared" ref="Z634:AC634" si="634">IF($Y634&lt;&gt;"",COUNTIF($D634:$H634, "=" &amp; T634),"")</f>
        <v>3</v>
      </c>
      <c r="AA634" s="1">
        <f t="shared" si="634"/>
        <v>0</v>
      </c>
      <c r="AB634" s="1">
        <f t="shared" si="634"/>
        <v>0</v>
      </c>
      <c r="AC634" s="1">
        <f t="shared" si="634"/>
        <v>0</v>
      </c>
      <c r="AE634" s="1">
        <f>IFERROR(__xludf.DUMMYFUNCTION("IFERROR(TRANSPOSE(SORT(TRANSPOSE(FILTER(Y634:AC634, Y634:AC634&lt;&gt;0)),1, FALSE)))"),3.0)</f>
        <v>3</v>
      </c>
      <c r="AF634" s="1">
        <f>IFERROR(__xludf.DUMMYFUNCTION("""COMPUTED_VALUE"""),2.0)</f>
        <v>2</v>
      </c>
      <c r="AK634" s="1">
        <v>633.0</v>
      </c>
      <c r="AL634" s="1">
        <v>3.0</v>
      </c>
      <c r="AM634" s="1">
        <v>1.0</v>
      </c>
      <c r="AN634" s="1">
        <v>1.0</v>
      </c>
      <c r="AO634" s="1"/>
      <c r="AP634" s="1"/>
      <c r="AQ634" s="1">
        <v>2.0</v>
      </c>
      <c r="AR634" s="1">
        <v>2.0</v>
      </c>
      <c r="AS634" s="1">
        <v>7.0</v>
      </c>
      <c r="AT634" s="1">
        <v>8.0</v>
      </c>
      <c r="AU634" s="1">
        <v>2.0</v>
      </c>
      <c r="AV634" s="1">
        <v>22782.0</v>
      </c>
      <c r="AW634" s="1">
        <v>148.0</v>
      </c>
      <c r="AY634" s="1">
        <v>93684.0</v>
      </c>
    </row>
    <row r="635" ht="15.75" customHeight="1">
      <c r="A635" s="2" t="s">
        <v>1214</v>
      </c>
      <c r="B635" s="1" t="str">
        <f>IFERROR(__xludf.DUMMYFUNCTION("""COMPUTED_VALUE"""),"5A829")</f>
        <v>5A829</v>
      </c>
      <c r="C635" s="1">
        <f>IFERROR(__xludf.DUMMYFUNCTION("""COMPUTED_VALUE"""),995.0)</f>
        <v>995</v>
      </c>
      <c r="D635" s="1" t="s">
        <v>29</v>
      </c>
      <c r="E635" s="1" t="s">
        <v>39</v>
      </c>
      <c r="F635" s="1" t="s">
        <v>30</v>
      </c>
      <c r="G635" s="1" t="s">
        <v>24</v>
      </c>
      <c r="H635" s="1" t="s">
        <v>23</v>
      </c>
      <c r="M635" s="1">
        <v>5.0</v>
      </c>
      <c r="N635" s="1">
        <v>14.0</v>
      </c>
      <c r="O635" s="1">
        <v>8.0</v>
      </c>
      <c r="P635" s="1">
        <v>2.0</v>
      </c>
      <c r="Q635" s="1">
        <v>9.0</v>
      </c>
      <c r="S635" s="1" t="str">
        <f>IFERROR(__xludf.DUMMYFUNCTION("UNIQUE(D635:H635, TRUE)"),"5")</f>
        <v>5</v>
      </c>
      <c r="T635" s="1" t="str">
        <f>IFERROR(__xludf.DUMMYFUNCTION("""COMPUTED_VALUE"""),"A")</f>
        <v>A</v>
      </c>
      <c r="U635" s="1" t="str">
        <f>IFERROR(__xludf.DUMMYFUNCTION("""COMPUTED_VALUE"""),"8")</f>
        <v>8</v>
      </c>
      <c r="V635" s="1" t="str">
        <f>IFERROR(__xludf.DUMMYFUNCTION("""COMPUTED_VALUE"""),"2")</f>
        <v>2</v>
      </c>
      <c r="W635" s="1" t="str">
        <f>IFERROR(__xludf.DUMMYFUNCTION("""COMPUTED_VALUE"""),"9")</f>
        <v>9</v>
      </c>
      <c r="Y635" s="1">
        <f t="shared" si="2"/>
        <v>1</v>
      </c>
      <c r="Z635" s="1">
        <f t="shared" ref="Z635:AC635" si="635">IF($Y635&lt;&gt;"",COUNTIF($D635:$H635, "=" &amp; T635),"")</f>
        <v>1</v>
      </c>
      <c r="AA635" s="1">
        <f t="shared" si="635"/>
        <v>1</v>
      </c>
      <c r="AB635" s="1">
        <f t="shared" si="635"/>
        <v>1</v>
      </c>
      <c r="AC635" s="1">
        <f t="shared" si="635"/>
        <v>1</v>
      </c>
      <c r="AE635" s="1">
        <f>IFERROR(__xludf.DUMMYFUNCTION("IFERROR(TRANSPOSE(SORT(TRANSPOSE(FILTER(Y635:AC635, Y635:AC635&lt;&gt;0)),1, FALSE)))"),1.0)</f>
        <v>1</v>
      </c>
      <c r="AF635" s="1">
        <f>IFERROR(__xludf.DUMMYFUNCTION("""COMPUTED_VALUE"""),1.0)</f>
        <v>1</v>
      </c>
      <c r="AG635" s="1">
        <f>IFERROR(__xludf.DUMMYFUNCTION("""COMPUTED_VALUE"""),1.0)</f>
        <v>1</v>
      </c>
      <c r="AH635" s="1">
        <f>IFERROR(__xludf.DUMMYFUNCTION("""COMPUTED_VALUE"""),1.0)</f>
        <v>1</v>
      </c>
      <c r="AI635" s="1">
        <f>IFERROR(__xludf.DUMMYFUNCTION("""COMPUTED_VALUE"""),1.0)</f>
        <v>1</v>
      </c>
      <c r="AK635" s="1">
        <v>634.0</v>
      </c>
      <c r="AL635" s="1">
        <v>3.0</v>
      </c>
      <c r="AM635" s="1">
        <v>1.0</v>
      </c>
      <c r="AN635" s="1">
        <v>1.0</v>
      </c>
      <c r="AO635" s="1"/>
      <c r="AP635" s="1"/>
      <c r="AQ635" s="1">
        <v>2.0</v>
      </c>
      <c r="AR635" s="1">
        <v>2.0</v>
      </c>
      <c r="AS635" s="1">
        <v>10.0</v>
      </c>
      <c r="AT635" s="1">
        <v>11.0</v>
      </c>
      <c r="AU635" s="1">
        <v>2.0</v>
      </c>
      <c r="AV635" s="1" t="s">
        <v>1575</v>
      </c>
      <c r="AW635" s="1">
        <v>436.0</v>
      </c>
      <c r="AY635" s="1">
        <v>276424.0</v>
      </c>
    </row>
    <row r="636" ht="15.75" customHeight="1">
      <c r="A636" s="2" t="s">
        <v>1216</v>
      </c>
      <c r="B636" s="1" t="str">
        <f>IFERROR(__xludf.DUMMYFUNCTION("""COMPUTED_VALUE"""),"32K22")</f>
        <v>32K22</v>
      </c>
      <c r="C636" s="1">
        <f>IFERROR(__xludf.DUMMYFUNCTION("""COMPUTED_VALUE"""),584.0)</f>
        <v>584</v>
      </c>
      <c r="D636" s="1" t="s">
        <v>31</v>
      </c>
      <c r="E636" s="1" t="s">
        <v>24</v>
      </c>
      <c r="F636" s="1" t="s">
        <v>38</v>
      </c>
      <c r="G636" s="1" t="s">
        <v>24</v>
      </c>
      <c r="H636" s="1" t="s">
        <v>24</v>
      </c>
      <c r="M636" s="1">
        <v>3.0</v>
      </c>
      <c r="N636" s="1">
        <v>2.0</v>
      </c>
      <c r="O636" s="1">
        <v>13.0</v>
      </c>
      <c r="P636" s="1">
        <v>2.0</v>
      </c>
      <c r="Q636" s="1">
        <v>2.0</v>
      </c>
      <c r="S636" s="1" t="str">
        <f>IFERROR(__xludf.DUMMYFUNCTION("UNIQUE(D636:H636, TRUE)"),"3")</f>
        <v>3</v>
      </c>
      <c r="T636" s="1" t="str">
        <f>IFERROR(__xludf.DUMMYFUNCTION("""COMPUTED_VALUE"""),"2")</f>
        <v>2</v>
      </c>
      <c r="U636" s="1" t="str">
        <f>IFERROR(__xludf.DUMMYFUNCTION("""COMPUTED_VALUE"""),"K")</f>
        <v>K</v>
      </c>
      <c r="Y636" s="1">
        <f t="shared" si="2"/>
        <v>1</v>
      </c>
      <c r="Z636" s="1">
        <f t="shared" ref="Z636:AC636" si="636">IF($Y636&lt;&gt;"",COUNTIF($D636:$H636, "=" &amp; T636),"")</f>
        <v>3</v>
      </c>
      <c r="AA636" s="1">
        <f t="shared" si="636"/>
        <v>1</v>
      </c>
      <c r="AB636" s="1">
        <f t="shared" si="636"/>
        <v>0</v>
      </c>
      <c r="AC636" s="1">
        <f t="shared" si="636"/>
        <v>0</v>
      </c>
      <c r="AE636" s="1">
        <f>IFERROR(__xludf.DUMMYFUNCTION("IFERROR(TRANSPOSE(SORT(TRANSPOSE(FILTER(Y636:AC636, Y636:AC636&lt;&gt;0)),1, FALSE)))"),3.0)</f>
        <v>3</v>
      </c>
      <c r="AF636" s="1">
        <f>IFERROR(__xludf.DUMMYFUNCTION("""COMPUTED_VALUE"""),1.0)</f>
        <v>1</v>
      </c>
      <c r="AG636" s="1">
        <f>IFERROR(__xludf.DUMMYFUNCTION("""COMPUTED_VALUE"""),1.0)</f>
        <v>1</v>
      </c>
      <c r="AK636" s="1">
        <v>635.0</v>
      </c>
      <c r="AL636" s="1">
        <v>3.0</v>
      </c>
      <c r="AM636" s="1">
        <v>1.0</v>
      </c>
      <c r="AN636" s="1">
        <v>1.0</v>
      </c>
      <c r="AO636" s="1"/>
      <c r="AP636" s="1"/>
      <c r="AQ636" s="1">
        <v>2.0</v>
      </c>
      <c r="AR636" s="1">
        <v>2.0</v>
      </c>
      <c r="AS636" s="1">
        <v>11.0</v>
      </c>
      <c r="AT636" s="1">
        <v>2.0</v>
      </c>
      <c r="AU636" s="1">
        <v>14.0</v>
      </c>
      <c r="AV636" s="1" t="s">
        <v>1567</v>
      </c>
      <c r="AW636" s="1">
        <v>865.0</v>
      </c>
      <c r="AY636" s="1">
        <v>549275.0</v>
      </c>
    </row>
    <row r="637" ht="15.75" customHeight="1">
      <c r="A637" s="2" t="s">
        <v>1218</v>
      </c>
      <c r="B637" s="1" t="str">
        <f>IFERROR(__xludf.DUMMYFUNCTION("""COMPUTED_VALUE"""),"J89Q5")</f>
        <v>J89Q5</v>
      </c>
      <c r="C637" s="1">
        <f>IFERROR(__xludf.DUMMYFUNCTION("""COMPUTED_VALUE"""),181.0)</f>
        <v>181</v>
      </c>
      <c r="D637" s="1" t="s">
        <v>22</v>
      </c>
      <c r="E637" s="1" t="s">
        <v>30</v>
      </c>
      <c r="F637" s="1" t="s">
        <v>23</v>
      </c>
      <c r="G637" s="1" t="s">
        <v>20</v>
      </c>
      <c r="H637" s="1" t="s">
        <v>29</v>
      </c>
      <c r="M637" s="1">
        <v>11.0</v>
      </c>
      <c r="N637" s="1">
        <v>8.0</v>
      </c>
      <c r="O637" s="1">
        <v>9.0</v>
      </c>
      <c r="P637" s="1">
        <v>12.0</v>
      </c>
      <c r="Q637" s="1">
        <v>5.0</v>
      </c>
      <c r="S637" s="1" t="str">
        <f>IFERROR(__xludf.DUMMYFUNCTION("UNIQUE(D637:H637, TRUE)"),"J")</f>
        <v>J</v>
      </c>
      <c r="T637" s="1" t="str">
        <f>IFERROR(__xludf.DUMMYFUNCTION("""COMPUTED_VALUE"""),"8")</f>
        <v>8</v>
      </c>
      <c r="U637" s="1" t="str">
        <f>IFERROR(__xludf.DUMMYFUNCTION("""COMPUTED_VALUE"""),"9")</f>
        <v>9</v>
      </c>
      <c r="V637" s="1" t="str">
        <f>IFERROR(__xludf.DUMMYFUNCTION("""COMPUTED_VALUE"""),"Q")</f>
        <v>Q</v>
      </c>
      <c r="W637" s="1" t="str">
        <f>IFERROR(__xludf.DUMMYFUNCTION("""COMPUTED_VALUE"""),"5")</f>
        <v>5</v>
      </c>
      <c r="Y637" s="1">
        <f t="shared" si="2"/>
        <v>1</v>
      </c>
      <c r="Z637" s="1">
        <f t="shared" ref="Z637:AC637" si="637">IF($Y637&lt;&gt;"",COUNTIF($D637:$H637, "=" &amp; T637),"")</f>
        <v>1</v>
      </c>
      <c r="AA637" s="1">
        <f t="shared" si="637"/>
        <v>1</v>
      </c>
      <c r="AB637" s="1">
        <f t="shared" si="637"/>
        <v>1</v>
      </c>
      <c r="AC637" s="1">
        <f t="shared" si="637"/>
        <v>1</v>
      </c>
      <c r="AE637" s="1">
        <f>IFERROR(__xludf.DUMMYFUNCTION("IFERROR(TRANSPOSE(SORT(TRANSPOSE(FILTER(Y637:AC637, Y637:AC637&lt;&gt;0)),1, FALSE)))"),1.0)</f>
        <v>1</v>
      </c>
      <c r="AF637" s="1">
        <f>IFERROR(__xludf.DUMMYFUNCTION("""COMPUTED_VALUE"""),1.0)</f>
        <v>1</v>
      </c>
      <c r="AG637" s="1">
        <f>IFERROR(__xludf.DUMMYFUNCTION("""COMPUTED_VALUE"""),1.0)</f>
        <v>1</v>
      </c>
      <c r="AH637" s="1">
        <f>IFERROR(__xludf.DUMMYFUNCTION("""COMPUTED_VALUE"""),1.0)</f>
        <v>1</v>
      </c>
      <c r="AI637" s="1">
        <f>IFERROR(__xludf.DUMMYFUNCTION("""COMPUTED_VALUE"""),1.0)</f>
        <v>1</v>
      </c>
      <c r="AK637" s="1">
        <v>636.0</v>
      </c>
      <c r="AL637" s="1">
        <v>3.0</v>
      </c>
      <c r="AM637" s="1">
        <v>1.0</v>
      </c>
      <c r="AN637" s="1">
        <v>1.0</v>
      </c>
      <c r="AO637" s="1"/>
      <c r="AP637" s="1"/>
      <c r="AQ637" s="1">
        <v>2.0</v>
      </c>
      <c r="AR637" s="1">
        <v>5.0</v>
      </c>
      <c r="AS637" s="1">
        <v>2.0</v>
      </c>
      <c r="AT637" s="1">
        <v>2.0</v>
      </c>
      <c r="AU637" s="1">
        <v>4.0</v>
      </c>
      <c r="AV637" s="1">
        <v>25224.0</v>
      </c>
      <c r="AW637" s="1">
        <v>281.0</v>
      </c>
      <c r="AY637" s="1">
        <v>178716.0</v>
      </c>
    </row>
    <row r="638" ht="15.75" customHeight="1">
      <c r="A638" s="2" t="s">
        <v>1220</v>
      </c>
      <c r="B638" s="1">
        <f>IFERROR(__xludf.DUMMYFUNCTION("""COMPUTED_VALUE"""),66663.0)</f>
        <v>66663</v>
      </c>
      <c r="C638" s="1">
        <f>IFERROR(__xludf.DUMMYFUNCTION("""COMPUTED_VALUE"""),646.0)</f>
        <v>646</v>
      </c>
      <c r="D638" s="1" t="s">
        <v>40</v>
      </c>
      <c r="E638" s="1" t="s">
        <v>40</v>
      </c>
      <c r="F638" s="1" t="s">
        <v>40</v>
      </c>
      <c r="G638" s="1" t="s">
        <v>40</v>
      </c>
      <c r="H638" s="1" t="s">
        <v>31</v>
      </c>
      <c r="M638" s="1">
        <v>6.0</v>
      </c>
      <c r="N638" s="1">
        <v>6.0</v>
      </c>
      <c r="O638" s="1">
        <v>6.0</v>
      </c>
      <c r="P638" s="1">
        <v>6.0</v>
      </c>
      <c r="Q638" s="1">
        <v>3.0</v>
      </c>
      <c r="S638" s="1" t="str">
        <f>IFERROR(__xludf.DUMMYFUNCTION("UNIQUE(D638:H638, TRUE)"),"6")</f>
        <v>6</v>
      </c>
      <c r="T638" s="1" t="str">
        <f>IFERROR(__xludf.DUMMYFUNCTION("""COMPUTED_VALUE"""),"3")</f>
        <v>3</v>
      </c>
      <c r="Y638" s="1">
        <f t="shared" si="2"/>
        <v>4</v>
      </c>
      <c r="Z638" s="1">
        <f t="shared" ref="Z638:AC638" si="638">IF($Y638&lt;&gt;"",COUNTIF($D638:$H638, "=" &amp; T638),"")</f>
        <v>1</v>
      </c>
      <c r="AA638" s="1">
        <f t="shared" si="638"/>
        <v>0</v>
      </c>
      <c r="AB638" s="1">
        <f t="shared" si="638"/>
        <v>0</v>
      </c>
      <c r="AC638" s="1">
        <f t="shared" si="638"/>
        <v>0</v>
      </c>
      <c r="AE638" s="1">
        <f>IFERROR(__xludf.DUMMYFUNCTION("IFERROR(TRANSPOSE(SORT(TRANSPOSE(FILTER(Y638:AC638, Y638:AC638&lt;&gt;0)),1, FALSE)))"),4.0)</f>
        <v>4</v>
      </c>
      <c r="AF638" s="1">
        <f>IFERROR(__xludf.DUMMYFUNCTION("""COMPUTED_VALUE"""),1.0)</f>
        <v>1</v>
      </c>
      <c r="AK638" s="1">
        <v>637.0</v>
      </c>
      <c r="AL638" s="1">
        <v>3.0</v>
      </c>
      <c r="AM638" s="1">
        <v>1.0</v>
      </c>
      <c r="AN638" s="1">
        <v>1.0</v>
      </c>
      <c r="AO638" s="1"/>
      <c r="AP638" s="1"/>
      <c r="AQ638" s="1">
        <v>2.0</v>
      </c>
      <c r="AR638" s="1">
        <v>6.0</v>
      </c>
      <c r="AS638" s="1">
        <v>2.0</v>
      </c>
      <c r="AT638" s="1">
        <v>7.0</v>
      </c>
      <c r="AU638" s="1">
        <v>2.0</v>
      </c>
      <c r="AV638" s="1">
        <v>26272.0</v>
      </c>
      <c r="AW638" s="1">
        <v>373.0</v>
      </c>
      <c r="AY638" s="1">
        <v>237601.0</v>
      </c>
    </row>
    <row r="639" ht="15.75" customHeight="1">
      <c r="A639" s="2" t="s">
        <v>1222</v>
      </c>
      <c r="B639" s="1" t="str">
        <f>IFERROR(__xludf.DUMMYFUNCTION("""COMPUTED_VALUE"""),"J4857")</f>
        <v>J4857</v>
      </c>
      <c r="C639" s="1">
        <f>IFERROR(__xludf.DUMMYFUNCTION("""COMPUTED_VALUE"""),335.0)</f>
        <v>335</v>
      </c>
      <c r="D639" s="1" t="s">
        <v>22</v>
      </c>
      <c r="E639" s="1" t="s">
        <v>21</v>
      </c>
      <c r="F639" s="1" t="s">
        <v>30</v>
      </c>
      <c r="G639" s="1" t="s">
        <v>29</v>
      </c>
      <c r="H639" s="1" t="s">
        <v>28</v>
      </c>
      <c r="M639" s="1">
        <v>11.0</v>
      </c>
      <c r="N639" s="1">
        <v>4.0</v>
      </c>
      <c r="O639" s="1">
        <v>8.0</v>
      </c>
      <c r="P639" s="1">
        <v>5.0</v>
      </c>
      <c r="Q639" s="1">
        <v>7.0</v>
      </c>
      <c r="S639" s="1" t="str">
        <f>IFERROR(__xludf.DUMMYFUNCTION("UNIQUE(D639:H639, TRUE)"),"J")</f>
        <v>J</v>
      </c>
      <c r="T639" s="1" t="str">
        <f>IFERROR(__xludf.DUMMYFUNCTION("""COMPUTED_VALUE"""),"4")</f>
        <v>4</v>
      </c>
      <c r="U639" s="1" t="str">
        <f>IFERROR(__xludf.DUMMYFUNCTION("""COMPUTED_VALUE"""),"8")</f>
        <v>8</v>
      </c>
      <c r="V639" s="1" t="str">
        <f>IFERROR(__xludf.DUMMYFUNCTION("""COMPUTED_VALUE"""),"5")</f>
        <v>5</v>
      </c>
      <c r="W639" s="1" t="str">
        <f>IFERROR(__xludf.DUMMYFUNCTION("""COMPUTED_VALUE"""),"7")</f>
        <v>7</v>
      </c>
      <c r="Y639" s="1">
        <f t="shared" si="2"/>
        <v>1</v>
      </c>
      <c r="Z639" s="1">
        <f t="shared" ref="Z639:AC639" si="639">IF($Y639&lt;&gt;"",COUNTIF($D639:$H639, "=" &amp; T639),"")</f>
        <v>1</v>
      </c>
      <c r="AA639" s="1">
        <f t="shared" si="639"/>
        <v>1</v>
      </c>
      <c r="AB639" s="1">
        <f t="shared" si="639"/>
        <v>1</v>
      </c>
      <c r="AC639" s="1">
        <f t="shared" si="639"/>
        <v>1</v>
      </c>
      <c r="AE639" s="1">
        <f>IFERROR(__xludf.DUMMYFUNCTION("IFERROR(TRANSPOSE(SORT(TRANSPOSE(FILTER(Y639:AC639, Y639:AC639&lt;&gt;0)),1, FALSE)))"),1.0)</f>
        <v>1</v>
      </c>
      <c r="AF639" s="1">
        <f>IFERROR(__xludf.DUMMYFUNCTION("""COMPUTED_VALUE"""),1.0)</f>
        <v>1</v>
      </c>
      <c r="AG639" s="1">
        <f>IFERROR(__xludf.DUMMYFUNCTION("""COMPUTED_VALUE"""),1.0)</f>
        <v>1</v>
      </c>
      <c r="AH639" s="1">
        <f>IFERROR(__xludf.DUMMYFUNCTION("""COMPUTED_VALUE"""),1.0)</f>
        <v>1</v>
      </c>
      <c r="AI639" s="1">
        <f>IFERROR(__xludf.DUMMYFUNCTION("""COMPUTED_VALUE"""),1.0)</f>
        <v>1</v>
      </c>
      <c r="AK639" s="1">
        <v>638.0</v>
      </c>
      <c r="AL639" s="1">
        <v>3.0</v>
      </c>
      <c r="AM639" s="1">
        <v>1.0</v>
      </c>
      <c r="AN639" s="1">
        <v>1.0</v>
      </c>
      <c r="AO639" s="1"/>
      <c r="AP639" s="1"/>
      <c r="AQ639" s="1">
        <v>2.0</v>
      </c>
      <c r="AR639" s="1">
        <v>6.0</v>
      </c>
      <c r="AS639" s="1">
        <v>6.0</v>
      </c>
      <c r="AT639" s="1">
        <v>6.0</v>
      </c>
      <c r="AU639" s="1">
        <v>14.0</v>
      </c>
      <c r="AV639" s="1" t="s">
        <v>974</v>
      </c>
      <c r="AW639" s="1">
        <v>683.0</v>
      </c>
      <c r="AY639" s="1">
        <v>435754.0</v>
      </c>
    </row>
    <row r="640" ht="15.75" customHeight="1">
      <c r="A640" s="2" t="s">
        <v>1224</v>
      </c>
      <c r="B640" s="1">
        <f>IFERROR(__xludf.DUMMYFUNCTION("""COMPUTED_VALUE"""),66462.0)</f>
        <v>66462</v>
      </c>
      <c r="C640" s="1">
        <f>IFERROR(__xludf.DUMMYFUNCTION("""COMPUTED_VALUE"""),623.0)</f>
        <v>623</v>
      </c>
      <c r="D640" s="1" t="s">
        <v>40</v>
      </c>
      <c r="E640" s="1" t="s">
        <v>40</v>
      </c>
      <c r="F640" s="1" t="s">
        <v>21</v>
      </c>
      <c r="G640" s="1" t="s">
        <v>40</v>
      </c>
      <c r="H640" s="1" t="s">
        <v>24</v>
      </c>
      <c r="M640" s="1">
        <v>6.0</v>
      </c>
      <c r="N640" s="1">
        <v>6.0</v>
      </c>
      <c r="O640" s="1">
        <v>4.0</v>
      </c>
      <c r="P640" s="1">
        <v>6.0</v>
      </c>
      <c r="Q640" s="1">
        <v>2.0</v>
      </c>
      <c r="S640" s="1" t="str">
        <f>IFERROR(__xludf.DUMMYFUNCTION("UNIQUE(D640:H640, TRUE)"),"6")</f>
        <v>6</v>
      </c>
      <c r="T640" s="1" t="str">
        <f>IFERROR(__xludf.DUMMYFUNCTION("""COMPUTED_VALUE"""),"4")</f>
        <v>4</v>
      </c>
      <c r="U640" s="1" t="str">
        <f>IFERROR(__xludf.DUMMYFUNCTION("""COMPUTED_VALUE"""),"2")</f>
        <v>2</v>
      </c>
      <c r="Y640" s="1">
        <f t="shared" si="2"/>
        <v>3</v>
      </c>
      <c r="Z640" s="1">
        <f t="shared" ref="Z640:AC640" si="640">IF($Y640&lt;&gt;"",COUNTIF($D640:$H640, "=" &amp; T640),"")</f>
        <v>1</v>
      </c>
      <c r="AA640" s="1">
        <f t="shared" si="640"/>
        <v>1</v>
      </c>
      <c r="AB640" s="1">
        <f t="shared" si="640"/>
        <v>0</v>
      </c>
      <c r="AC640" s="1">
        <f t="shared" si="640"/>
        <v>0</v>
      </c>
      <c r="AE640" s="1">
        <f>IFERROR(__xludf.DUMMYFUNCTION("IFERROR(TRANSPOSE(SORT(TRANSPOSE(FILTER(Y640:AC640, Y640:AC640&lt;&gt;0)),1, FALSE)))"),3.0)</f>
        <v>3</v>
      </c>
      <c r="AF640" s="1">
        <f>IFERROR(__xludf.DUMMYFUNCTION("""COMPUTED_VALUE"""),1.0)</f>
        <v>1</v>
      </c>
      <c r="AG640" s="1">
        <f>IFERROR(__xludf.DUMMYFUNCTION("""COMPUTED_VALUE"""),1.0)</f>
        <v>1</v>
      </c>
      <c r="AK640" s="1">
        <v>639.0</v>
      </c>
      <c r="AL640" s="1">
        <v>3.0</v>
      </c>
      <c r="AM640" s="1">
        <v>1.0</v>
      </c>
      <c r="AN640" s="1">
        <v>1.0</v>
      </c>
      <c r="AO640" s="1"/>
      <c r="AP640" s="1"/>
      <c r="AQ640" s="1">
        <v>2.0</v>
      </c>
      <c r="AR640" s="1">
        <v>7.0</v>
      </c>
      <c r="AS640" s="1">
        <v>6.0</v>
      </c>
      <c r="AT640" s="1">
        <v>6.0</v>
      </c>
      <c r="AU640" s="1">
        <v>6.0</v>
      </c>
      <c r="AV640" s="1">
        <v>27666.0</v>
      </c>
      <c r="AW640" s="1">
        <v>408.0</v>
      </c>
      <c r="AY640" s="1">
        <v>260712.0</v>
      </c>
    </row>
    <row r="641" ht="15.75" customHeight="1">
      <c r="A641" s="2" t="s">
        <v>1226</v>
      </c>
      <c r="B641" s="1" t="str">
        <f>IFERROR(__xludf.DUMMYFUNCTION("""COMPUTED_VALUE"""),"36A63")</f>
        <v>36A63</v>
      </c>
      <c r="C641" s="1">
        <f>IFERROR(__xludf.DUMMYFUNCTION("""COMPUTED_VALUE"""),593.0)</f>
        <v>593</v>
      </c>
      <c r="D641" s="1" t="s">
        <v>31</v>
      </c>
      <c r="E641" s="1" t="s">
        <v>40</v>
      </c>
      <c r="F641" s="1" t="s">
        <v>39</v>
      </c>
      <c r="G641" s="1" t="s">
        <v>40</v>
      </c>
      <c r="H641" s="1" t="s">
        <v>31</v>
      </c>
      <c r="M641" s="1">
        <v>3.0</v>
      </c>
      <c r="N641" s="1">
        <v>6.0</v>
      </c>
      <c r="O641" s="1">
        <v>14.0</v>
      </c>
      <c r="P641" s="1">
        <v>6.0</v>
      </c>
      <c r="Q641" s="1">
        <v>3.0</v>
      </c>
      <c r="S641" s="1" t="str">
        <f>IFERROR(__xludf.DUMMYFUNCTION("UNIQUE(D641:H641, TRUE)"),"3")</f>
        <v>3</v>
      </c>
      <c r="T641" s="1" t="str">
        <f>IFERROR(__xludf.DUMMYFUNCTION("""COMPUTED_VALUE"""),"6")</f>
        <v>6</v>
      </c>
      <c r="U641" s="1" t="str">
        <f>IFERROR(__xludf.DUMMYFUNCTION("""COMPUTED_VALUE"""),"A")</f>
        <v>A</v>
      </c>
      <c r="Y641" s="1">
        <f t="shared" si="2"/>
        <v>2</v>
      </c>
      <c r="Z641" s="1">
        <f t="shared" ref="Z641:AC641" si="641">IF($Y641&lt;&gt;"",COUNTIF($D641:$H641, "=" &amp; T641),"")</f>
        <v>2</v>
      </c>
      <c r="AA641" s="1">
        <f t="shared" si="641"/>
        <v>1</v>
      </c>
      <c r="AB641" s="1">
        <f t="shared" si="641"/>
        <v>0</v>
      </c>
      <c r="AC641" s="1">
        <f t="shared" si="641"/>
        <v>0</v>
      </c>
      <c r="AE641" s="1">
        <f>IFERROR(__xludf.DUMMYFUNCTION("IFERROR(TRANSPOSE(SORT(TRANSPOSE(FILTER(Y641:AC641, Y641:AC641&lt;&gt;0)),1, FALSE)))"),2.0)</f>
        <v>2</v>
      </c>
      <c r="AF641" s="1">
        <f>IFERROR(__xludf.DUMMYFUNCTION("""COMPUTED_VALUE"""),2.0)</f>
        <v>2</v>
      </c>
      <c r="AG641" s="1">
        <f>IFERROR(__xludf.DUMMYFUNCTION("""COMPUTED_VALUE"""),1.0)</f>
        <v>1</v>
      </c>
      <c r="AK641" s="1">
        <v>640.0</v>
      </c>
      <c r="AL641" s="1">
        <v>3.0</v>
      </c>
      <c r="AM641" s="1">
        <v>1.0</v>
      </c>
      <c r="AN641" s="1">
        <v>1.0</v>
      </c>
      <c r="AO641" s="1"/>
      <c r="AP641" s="1"/>
      <c r="AQ641" s="1">
        <v>2.0</v>
      </c>
      <c r="AR641" s="1">
        <v>10.0</v>
      </c>
      <c r="AS641" s="1">
        <v>10.0</v>
      </c>
      <c r="AT641" s="1">
        <v>3.0</v>
      </c>
      <c r="AU641" s="1">
        <v>10.0</v>
      </c>
      <c r="AV641" s="1" t="s">
        <v>981</v>
      </c>
      <c r="AW641" s="1">
        <v>393.0</v>
      </c>
      <c r="AY641" s="1">
        <v>251520.0</v>
      </c>
    </row>
    <row r="642" ht="15.75" customHeight="1">
      <c r="A642" s="2" t="s">
        <v>1228</v>
      </c>
      <c r="B642" s="1" t="str">
        <f>IFERROR(__xludf.DUMMYFUNCTION("""COMPUTED_VALUE"""),"T2Q72")</f>
        <v>T2Q72</v>
      </c>
      <c r="C642" s="1">
        <f>IFERROR(__xludf.DUMMYFUNCTION("""COMPUTED_VALUE"""),620.0)</f>
        <v>620</v>
      </c>
      <c r="D642" s="1" t="s">
        <v>45</v>
      </c>
      <c r="E642" s="1" t="s">
        <v>24</v>
      </c>
      <c r="F642" s="1" t="s">
        <v>20</v>
      </c>
      <c r="G642" s="1" t="s">
        <v>28</v>
      </c>
      <c r="H642" s="1" t="s">
        <v>24</v>
      </c>
      <c r="M642" s="1">
        <v>10.0</v>
      </c>
      <c r="N642" s="1">
        <v>2.0</v>
      </c>
      <c r="O642" s="1">
        <v>12.0</v>
      </c>
      <c r="P642" s="1">
        <v>7.0</v>
      </c>
      <c r="Q642" s="1">
        <v>2.0</v>
      </c>
      <c r="S642" s="1" t="str">
        <f>IFERROR(__xludf.DUMMYFUNCTION("UNIQUE(D642:H642, TRUE)"),"T")</f>
        <v>T</v>
      </c>
      <c r="T642" s="1" t="str">
        <f>IFERROR(__xludf.DUMMYFUNCTION("""COMPUTED_VALUE"""),"2")</f>
        <v>2</v>
      </c>
      <c r="U642" s="1" t="str">
        <f>IFERROR(__xludf.DUMMYFUNCTION("""COMPUTED_VALUE"""),"Q")</f>
        <v>Q</v>
      </c>
      <c r="V642" s="1" t="str">
        <f>IFERROR(__xludf.DUMMYFUNCTION("""COMPUTED_VALUE"""),"7")</f>
        <v>7</v>
      </c>
      <c r="Y642" s="1">
        <f t="shared" si="2"/>
        <v>1</v>
      </c>
      <c r="Z642" s="1">
        <f t="shared" ref="Z642:AC642" si="642">IF($Y642&lt;&gt;"",COUNTIF($D642:$H642, "=" &amp; T642),"")</f>
        <v>2</v>
      </c>
      <c r="AA642" s="1">
        <f t="shared" si="642"/>
        <v>1</v>
      </c>
      <c r="AB642" s="1">
        <f t="shared" si="642"/>
        <v>1</v>
      </c>
      <c r="AC642" s="1">
        <f t="shared" si="642"/>
        <v>0</v>
      </c>
      <c r="AE642" s="1">
        <f>IFERROR(__xludf.DUMMYFUNCTION("IFERROR(TRANSPOSE(SORT(TRANSPOSE(FILTER(Y642:AC642, Y642:AC642&lt;&gt;0)),1, FALSE)))"),2.0)</f>
        <v>2</v>
      </c>
      <c r="AF642" s="1">
        <f>IFERROR(__xludf.DUMMYFUNCTION("""COMPUTED_VALUE"""),1.0)</f>
        <v>1</v>
      </c>
      <c r="AG642" s="1">
        <f>IFERROR(__xludf.DUMMYFUNCTION("""COMPUTED_VALUE"""),1.0)</f>
        <v>1</v>
      </c>
      <c r="AH642" s="1">
        <f>IFERROR(__xludf.DUMMYFUNCTION("""COMPUTED_VALUE"""),1.0)</f>
        <v>1</v>
      </c>
      <c r="AK642" s="1">
        <v>641.0</v>
      </c>
      <c r="AL642" s="1">
        <v>3.0</v>
      </c>
      <c r="AM642" s="1">
        <v>1.0</v>
      </c>
      <c r="AN642" s="1">
        <v>1.0</v>
      </c>
      <c r="AO642" s="1"/>
      <c r="AP642" s="1"/>
      <c r="AQ642" s="1">
        <v>2.0</v>
      </c>
      <c r="AR642" s="1">
        <v>12.0</v>
      </c>
      <c r="AS642" s="1">
        <v>11.0</v>
      </c>
      <c r="AT642" s="1">
        <v>12.0</v>
      </c>
      <c r="AU642" s="1">
        <v>12.0</v>
      </c>
      <c r="AV642" s="1" t="s">
        <v>1578</v>
      </c>
      <c r="AW642" s="1">
        <v>107.0</v>
      </c>
      <c r="AY642" s="1">
        <v>68587.0</v>
      </c>
    </row>
    <row r="643" ht="15.75" customHeight="1">
      <c r="A643" s="2" t="s">
        <v>1230</v>
      </c>
      <c r="B643" s="1">
        <f>IFERROR(__xludf.DUMMYFUNCTION("""COMPUTED_VALUE"""),44244.0)</f>
        <v>44244</v>
      </c>
      <c r="C643" s="1">
        <f>IFERROR(__xludf.DUMMYFUNCTION("""COMPUTED_VALUE"""),330.0)</f>
        <v>330</v>
      </c>
      <c r="D643" s="1" t="s">
        <v>21</v>
      </c>
      <c r="E643" s="1" t="s">
        <v>21</v>
      </c>
      <c r="F643" s="1" t="s">
        <v>24</v>
      </c>
      <c r="G643" s="1" t="s">
        <v>21</v>
      </c>
      <c r="H643" s="1" t="s">
        <v>21</v>
      </c>
      <c r="M643" s="1">
        <v>4.0</v>
      </c>
      <c r="N643" s="1">
        <v>4.0</v>
      </c>
      <c r="O643" s="1">
        <v>2.0</v>
      </c>
      <c r="P643" s="1">
        <v>4.0</v>
      </c>
      <c r="Q643" s="1">
        <v>4.0</v>
      </c>
      <c r="S643" s="1" t="str">
        <f>IFERROR(__xludf.DUMMYFUNCTION("UNIQUE(D643:H643, TRUE)"),"4")</f>
        <v>4</v>
      </c>
      <c r="T643" s="1" t="str">
        <f>IFERROR(__xludf.DUMMYFUNCTION("""COMPUTED_VALUE"""),"2")</f>
        <v>2</v>
      </c>
      <c r="Y643" s="1">
        <f t="shared" si="2"/>
        <v>4</v>
      </c>
      <c r="Z643" s="1">
        <f t="shared" ref="Z643:AC643" si="643">IF($Y643&lt;&gt;"",COUNTIF($D643:$H643, "=" &amp; T643),"")</f>
        <v>1</v>
      </c>
      <c r="AA643" s="1">
        <f t="shared" si="643"/>
        <v>0</v>
      </c>
      <c r="AB643" s="1">
        <f t="shared" si="643"/>
        <v>0</v>
      </c>
      <c r="AC643" s="1">
        <f t="shared" si="643"/>
        <v>0</v>
      </c>
      <c r="AE643" s="1">
        <f>IFERROR(__xludf.DUMMYFUNCTION("IFERROR(TRANSPOSE(SORT(TRANSPOSE(FILTER(Y643:AC643, Y643:AC643&lt;&gt;0)),1, FALSE)))"),4.0)</f>
        <v>4</v>
      </c>
      <c r="AF643" s="1">
        <f>IFERROR(__xludf.DUMMYFUNCTION("""COMPUTED_VALUE"""),1.0)</f>
        <v>1</v>
      </c>
      <c r="AK643" s="1">
        <v>642.0</v>
      </c>
      <c r="AL643" s="1">
        <v>3.0</v>
      </c>
      <c r="AM643" s="1">
        <v>1.0</v>
      </c>
      <c r="AN643" s="1">
        <v>1.0</v>
      </c>
      <c r="AO643" s="1"/>
      <c r="AP643" s="1"/>
      <c r="AQ643" s="1">
        <v>2.0</v>
      </c>
      <c r="AR643" s="1">
        <v>14.0</v>
      </c>
      <c r="AS643" s="1">
        <v>7.0</v>
      </c>
      <c r="AT643" s="1">
        <v>7.0</v>
      </c>
      <c r="AU643" s="1">
        <v>7.0</v>
      </c>
      <c r="AV643" s="1" t="s">
        <v>985</v>
      </c>
      <c r="AW643" s="1">
        <v>711.0</v>
      </c>
      <c r="AY643" s="1">
        <v>456462.0</v>
      </c>
    </row>
    <row r="644" ht="15.75" customHeight="1">
      <c r="A644" s="2" t="s">
        <v>1232</v>
      </c>
      <c r="B644" s="1" t="str">
        <f>IFERROR(__xludf.DUMMYFUNCTION("""COMPUTED_VALUE"""),"QJ4A7")</f>
        <v>QJ4A7</v>
      </c>
      <c r="C644" s="1">
        <f>IFERROR(__xludf.DUMMYFUNCTION("""COMPUTED_VALUE"""),512.0)</f>
        <v>512</v>
      </c>
      <c r="D644" s="1" t="s">
        <v>20</v>
      </c>
      <c r="E644" s="1" t="s">
        <v>22</v>
      </c>
      <c r="F644" s="1" t="s">
        <v>21</v>
      </c>
      <c r="G644" s="1" t="s">
        <v>39</v>
      </c>
      <c r="H644" s="1" t="s">
        <v>28</v>
      </c>
      <c r="M644" s="1">
        <v>12.0</v>
      </c>
      <c r="N644" s="1">
        <v>11.0</v>
      </c>
      <c r="O644" s="1">
        <v>4.0</v>
      </c>
      <c r="P644" s="1">
        <v>14.0</v>
      </c>
      <c r="Q644" s="1">
        <v>7.0</v>
      </c>
      <c r="S644" s="1" t="str">
        <f>IFERROR(__xludf.DUMMYFUNCTION("UNIQUE(D644:H644, TRUE)"),"Q")</f>
        <v>Q</v>
      </c>
      <c r="T644" s="1" t="str">
        <f>IFERROR(__xludf.DUMMYFUNCTION("""COMPUTED_VALUE"""),"J")</f>
        <v>J</v>
      </c>
      <c r="U644" s="1" t="str">
        <f>IFERROR(__xludf.DUMMYFUNCTION("""COMPUTED_VALUE"""),"4")</f>
        <v>4</v>
      </c>
      <c r="V644" s="1" t="str">
        <f>IFERROR(__xludf.DUMMYFUNCTION("""COMPUTED_VALUE"""),"A")</f>
        <v>A</v>
      </c>
      <c r="W644" s="1" t="str">
        <f>IFERROR(__xludf.DUMMYFUNCTION("""COMPUTED_VALUE"""),"7")</f>
        <v>7</v>
      </c>
      <c r="Y644" s="1">
        <f t="shared" si="2"/>
        <v>1</v>
      </c>
      <c r="Z644" s="1">
        <f t="shared" ref="Z644:AC644" si="644">IF($Y644&lt;&gt;"",COUNTIF($D644:$H644, "=" &amp; T644),"")</f>
        <v>1</v>
      </c>
      <c r="AA644" s="1">
        <f t="shared" si="644"/>
        <v>1</v>
      </c>
      <c r="AB644" s="1">
        <f t="shared" si="644"/>
        <v>1</v>
      </c>
      <c r="AC644" s="1">
        <f t="shared" si="644"/>
        <v>1</v>
      </c>
      <c r="AE644" s="1">
        <f>IFERROR(__xludf.DUMMYFUNCTION("IFERROR(TRANSPOSE(SORT(TRANSPOSE(FILTER(Y644:AC644, Y644:AC644&lt;&gt;0)),1, FALSE)))"),1.0)</f>
        <v>1</v>
      </c>
      <c r="AF644" s="1">
        <f>IFERROR(__xludf.DUMMYFUNCTION("""COMPUTED_VALUE"""),1.0)</f>
        <v>1</v>
      </c>
      <c r="AG644" s="1">
        <f>IFERROR(__xludf.DUMMYFUNCTION("""COMPUTED_VALUE"""),1.0)</f>
        <v>1</v>
      </c>
      <c r="AH644" s="1">
        <f>IFERROR(__xludf.DUMMYFUNCTION("""COMPUTED_VALUE"""),1.0)</f>
        <v>1</v>
      </c>
      <c r="AI644" s="1">
        <f>IFERROR(__xludf.DUMMYFUNCTION("""COMPUTED_VALUE"""),1.0)</f>
        <v>1</v>
      </c>
      <c r="AK644" s="1">
        <v>643.0</v>
      </c>
      <c r="AL644" s="1">
        <v>3.0</v>
      </c>
      <c r="AM644" s="1">
        <v>1.0</v>
      </c>
      <c r="AN644" s="1">
        <v>1.0</v>
      </c>
      <c r="AO644" s="1"/>
      <c r="AP644" s="1"/>
      <c r="AQ644" s="1">
        <v>2.0</v>
      </c>
      <c r="AR644" s="1">
        <v>14.0</v>
      </c>
      <c r="AS644" s="1">
        <v>14.0</v>
      </c>
      <c r="AT644" s="1">
        <v>3.0</v>
      </c>
      <c r="AU644" s="1">
        <v>14.0</v>
      </c>
      <c r="AV644" s="1" t="s">
        <v>987</v>
      </c>
      <c r="AW644" s="1">
        <v>513.0</v>
      </c>
      <c r="AY644" s="1">
        <v>329859.0</v>
      </c>
    </row>
    <row r="645" ht="15.75" customHeight="1">
      <c r="A645" s="2" t="s">
        <v>1234</v>
      </c>
      <c r="B645" s="1" t="str">
        <f>IFERROR(__xludf.DUMMYFUNCTION("""COMPUTED_VALUE"""),"8J8T8")</f>
        <v>8J8T8</v>
      </c>
      <c r="C645" s="1">
        <f>IFERROR(__xludf.DUMMYFUNCTION("""COMPUTED_VALUE"""),227.0)</f>
        <v>227</v>
      </c>
      <c r="D645" s="1" t="s">
        <v>30</v>
      </c>
      <c r="E645" s="1" t="s">
        <v>22</v>
      </c>
      <c r="F645" s="1" t="s">
        <v>30</v>
      </c>
      <c r="G645" s="1" t="s">
        <v>45</v>
      </c>
      <c r="H645" s="1" t="s">
        <v>30</v>
      </c>
      <c r="M645" s="1">
        <v>8.0</v>
      </c>
      <c r="N645" s="1">
        <v>11.0</v>
      </c>
      <c r="O645" s="1">
        <v>8.0</v>
      </c>
      <c r="P645" s="1">
        <v>10.0</v>
      </c>
      <c r="Q645" s="1">
        <v>8.0</v>
      </c>
      <c r="S645" s="1" t="str">
        <f>IFERROR(__xludf.DUMMYFUNCTION("UNIQUE(D645:H645, TRUE)"),"8")</f>
        <v>8</v>
      </c>
      <c r="T645" s="1" t="str">
        <f>IFERROR(__xludf.DUMMYFUNCTION("""COMPUTED_VALUE"""),"J")</f>
        <v>J</v>
      </c>
      <c r="U645" s="1" t="str">
        <f>IFERROR(__xludf.DUMMYFUNCTION("""COMPUTED_VALUE"""),"T")</f>
        <v>T</v>
      </c>
      <c r="Y645" s="1">
        <f t="shared" si="2"/>
        <v>3</v>
      </c>
      <c r="Z645" s="1">
        <f t="shared" ref="Z645:AC645" si="645">IF($Y645&lt;&gt;"",COUNTIF($D645:$H645, "=" &amp; T645),"")</f>
        <v>1</v>
      </c>
      <c r="AA645" s="1">
        <f t="shared" si="645"/>
        <v>1</v>
      </c>
      <c r="AB645" s="1">
        <f t="shared" si="645"/>
        <v>0</v>
      </c>
      <c r="AC645" s="1">
        <f t="shared" si="645"/>
        <v>0</v>
      </c>
      <c r="AE645" s="1">
        <f>IFERROR(__xludf.DUMMYFUNCTION("IFERROR(TRANSPOSE(SORT(TRANSPOSE(FILTER(Y645:AC645, Y645:AC645&lt;&gt;0)),1, FALSE)))"),3.0)</f>
        <v>3</v>
      </c>
      <c r="AF645" s="1">
        <f>IFERROR(__xludf.DUMMYFUNCTION("""COMPUTED_VALUE"""),1.0)</f>
        <v>1</v>
      </c>
      <c r="AG645" s="1">
        <f>IFERROR(__xludf.DUMMYFUNCTION("""COMPUTED_VALUE"""),1.0)</f>
        <v>1</v>
      </c>
      <c r="AK645" s="1">
        <v>644.0</v>
      </c>
      <c r="AL645" s="1">
        <v>3.0</v>
      </c>
      <c r="AM645" s="1">
        <v>1.0</v>
      </c>
      <c r="AN645" s="1">
        <v>1.0</v>
      </c>
      <c r="AO645" s="1"/>
      <c r="AP645" s="1"/>
      <c r="AQ645" s="1">
        <v>3.0</v>
      </c>
      <c r="AR645" s="1">
        <v>2.0</v>
      </c>
      <c r="AS645" s="1">
        <v>13.0</v>
      </c>
      <c r="AT645" s="1">
        <v>2.0</v>
      </c>
      <c r="AU645" s="1">
        <v>2.0</v>
      </c>
      <c r="AV645" s="1" t="s">
        <v>991</v>
      </c>
      <c r="AW645" s="1">
        <v>584.0</v>
      </c>
      <c r="AY645" s="1">
        <v>376096.0</v>
      </c>
    </row>
    <row r="646" ht="15.75" customHeight="1">
      <c r="A646" s="2" t="s">
        <v>1236</v>
      </c>
      <c r="B646" s="1" t="str">
        <f>IFERROR(__xludf.DUMMYFUNCTION("""COMPUTED_VALUE"""),"7ATA7")</f>
        <v>7ATA7</v>
      </c>
      <c r="C646" s="1">
        <f>IFERROR(__xludf.DUMMYFUNCTION("""COMPUTED_VALUE"""),290.0)</f>
        <v>290</v>
      </c>
      <c r="D646" s="1" t="s">
        <v>28</v>
      </c>
      <c r="E646" s="1" t="s">
        <v>39</v>
      </c>
      <c r="F646" s="1" t="s">
        <v>45</v>
      </c>
      <c r="G646" s="1" t="s">
        <v>39</v>
      </c>
      <c r="H646" s="1" t="s">
        <v>28</v>
      </c>
      <c r="M646" s="1">
        <v>7.0</v>
      </c>
      <c r="N646" s="1">
        <v>14.0</v>
      </c>
      <c r="O646" s="1">
        <v>10.0</v>
      </c>
      <c r="P646" s="1">
        <v>14.0</v>
      </c>
      <c r="Q646" s="1">
        <v>7.0</v>
      </c>
      <c r="S646" s="1" t="str">
        <f>IFERROR(__xludf.DUMMYFUNCTION("UNIQUE(D646:H646, TRUE)"),"7")</f>
        <v>7</v>
      </c>
      <c r="T646" s="1" t="str">
        <f>IFERROR(__xludf.DUMMYFUNCTION("""COMPUTED_VALUE"""),"A")</f>
        <v>A</v>
      </c>
      <c r="U646" s="1" t="str">
        <f>IFERROR(__xludf.DUMMYFUNCTION("""COMPUTED_VALUE"""),"T")</f>
        <v>T</v>
      </c>
      <c r="Y646" s="1">
        <f t="shared" si="2"/>
        <v>2</v>
      </c>
      <c r="Z646" s="1">
        <f t="shared" ref="Z646:AC646" si="646">IF($Y646&lt;&gt;"",COUNTIF($D646:$H646, "=" &amp; T646),"")</f>
        <v>2</v>
      </c>
      <c r="AA646" s="1">
        <f t="shared" si="646"/>
        <v>1</v>
      </c>
      <c r="AB646" s="1">
        <f t="shared" si="646"/>
        <v>0</v>
      </c>
      <c r="AC646" s="1">
        <f t="shared" si="646"/>
        <v>0</v>
      </c>
      <c r="AE646" s="1">
        <f>IFERROR(__xludf.DUMMYFUNCTION("IFERROR(TRANSPOSE(SORT(TRANSPOSE(FILTER(Y646:AC646, Y646:AC646&lt;&gt;0)),1, FALSE)))"),2.0)</f>
        <v>2</v>
      </c>
      <c r="AF646" s="1">
        <f>IFERROR(__xludf.DUMMYFUNCTION("""COMPUTED_VALUE"""),2.0)</f>
        <v>2</v>
      </c>
      <c r="AG646" s="1">
        <f>IFERROR(__xludf.DUMMYFUNCTION("""COMPUTED_VALUE"""),1.0)</f>
        <v>1</v>
      </c>
      <c r="AK646" s="1">
        <v>645.0</v>
      </c>
      <c r="AL646" s="1">
        <v>3.0</v>
      </c>
      <c r="AM646" s="1">
        <v>1.0</v>
      </c>
      <c r="AN646" s="1">
        <v>1.0</v>
      </c>
      <c r="AO646" s="1"/>
      <c r="AP646" s="1"/>
      <c r="AQ646" s="1">
        <v>3.0</v>
      </c>
      <c r="AR646" s="1">
        <v>3.0</v>
      </c>
      <c r="AS646" s="1">
        <v>3.0</v>
      </c>
      <c r="AT646" s="1">
        <v>14.0</v>
      </c>
      <c r="AU646" s="1">
        <v>6.0</v>
      </c>
      <c r="AV646" s="1" t="s">
        <v>995</v>
      </c>
      <c r="AW646" s="1">
        <v>89.0</v>
      </c>
      <c r="AY646" s="1">
        <v>57405.0</v>
      </c>
    </row>
    <row r="647" ht="15.75" customHeight="1">
      <c r="A647" s="2" t="s">
        <v>1238</v>
      </c>
      <c r="B647" s="1" t="str">
        <f>IFERROR(__xludf.DUMMYFUNCTION("""COMPUTED_VALUE"""),"3A993")</f>
        <v>3A993</v>
      </c>
      <c r="C647" s="1">
        <f>IFERROR(__xludf.DUMMYFUNCTION("""COMPUTED_VALUE"""),325.0)</f>
        <v>325</v>
      </c>
      <c r="D647" s="1" t="s">
        <v>31</v>
      </c>
      <c r="E647" s="1" t="s">
        <v>39</v>
      </c>
      <c r="F647" s="1" t="s">
        <v>23</v>
      </c>
      <c r="G647" s="1" t="s">
        <v>23</v>
      </c>
      <c r="H647" s="1" t="s">
        <v>31</v>
      </c>
      <c r="M647" s="1">
        <v>3.0</v>
      </c>
      <c r="N647" s="1">
        <v>14.0</v>
      </c>
      <c r="O647" s="1">
        <v>9.0</v>
      </c>
      <c r="P647" s="1">
        <v>9.0</v>
      </c>
      <c r="Q647" s="1">
        <v>3.0</v>
      </c>
      <c r="S647" s="1" t="str">
        <f>IFERROR(__xludf.DUMMYFUNCTION("UNIQUE(D647:H647, TRUE)"),"3")</f>
        <v>3</v>
      </c>
      <c r="T647" s="1" t="str">
        <f>IFERROR(__xludf.DUMMYFUNCTION("""COMPUTED_VALUE"""),"A")</f>
        <v>A</v>
      </c>
      <c r="U647" s="1" t="str">
        <f>IFERROR(__xludf.DUMMYFUNCTION("""COMPUTED_VALUE"""),"9")</f>
        <v>9</v>
      </c>
      <c r="Y647" s="1">
        <f t="shared" si="2"/>
        <v>2</v>
      </c>
      <c r="Z647" s="1">
        <f t="shared" ref="Z647:AC647" si="647">IF($Y647&lt;&gt;"",COUNTIF($D647:$H647, "=" &amp; T647),"")</f>
        <v>1</v>
      </c>
      <c r="AA647" s="1">
        <f t="shared" si="647"/>
        <v>2</v>
      </c>
      <c r="AB647" s="1">
        <f t="shared" si="647"/>
        <v>0</v>
      </c>
      <c r="AC647" s="1">
        <f t="shared" si="647"/>
        <v>0</v>
      </c>
      <c r="AE647" s="1">
        <f>IFERROR(__xludf.DUMMYFUNCTION("IFERROR(TRANSPOSE(SORT(TRANSPOSE(FILTER(Y647:AC647, Y647:AC647&lt;&gt;0)),1, FALSE)))"),2.0)</f>
        <v>2</v>
      </c>
      <c r="AF647" s="1">
        <f>IFERROR(__xludf.DUMMYFUNCTION("""COMPUTED_VALUE"""),2.0)</f>
        <v>2</v>
      </c>
      <c r="AG647" s="1">
        <f>IFERROR(__xludf.DUMMYFUNCTION("""COMPUTED_VALUE"""),1.0)</f>
        <v>1</v>
      </c>
      <c r="AK647" s="1">
        <v>646.0</v>
      </c>
      <c r="AL647" s="1">
        <v>3.0</v>
      </c>
      <c r="AM647" s="1">
        <v>1.0</v>
      </c>
      <c r="AN647" s="1">
        <v>1.0</v>
      </c>
      <c r="AO647" s="1"/>
      <c r="AP647" s="1"/>
      <c r="AQ647" s="1">
        <v>3.0</v>
      </c>
      <c r="AR647" s="1">
        <v>3.0</v>
      </c>
      <c r="AS647" s="1">
        <v>10.0</v>
      </c>
      <c r="AT647" s="1">
        <v>3.0</v>
      </c>
      <c r="AU647" s="1">
        <v>11.0</v>
      </c>
      <c r="AV647" s="1" t="s">
        <v>1586</v>
      </c>
      <c r="AW647" s="1">
        <v>964.0</v>
      </c>
      <c r="AY647" s="1">
        <v>622744.0</v>
      </c>
    </row>
    <row r="648" ht="15.75" customHeight="1">
      <c r="A648" s="2" t="s">
        <v>1240</v>
      </c>
      <c r="B648" s="1" t="str">
        <f>IFERROR(__xludf.DUMMYFUNCTION("""COMPUTED_VALUE"""),"QQ2Q2")</f>
        <v>QQ2Q2</v>
      </c>
      <c r="C648" s="1">
        <f>IFERROR(__xludf.DUMMYFUNCTION("""COMPUTED_VALUE"""),229.0)</f>
        <v>229</v>
      </c>
      <c r="D648" s="1" t="s">
        <v>20</v>
      </c>
      <c r="E648" s="1" t="s">
        <v>20</v>
      </c>
      <c r="F648" s="1" t="s">
        <v>24</v>
      </c>
      <c r="G648" s="1" t="s">
        <v>20</v>
      </c>
      <c r="H648" s="1" t="s">
        <v>24</v>
      </c>
      <c r="M648" s="1">
        <v>12.0</v>
      </c>
      <c r="N648" s="1">
        <v>12.0</v>
      </c>
      <c r="O648" s="1">
        <v>2.0</v>
      </c>
      <c r="P648" s="1">
        <v>12.0</v>
      </c>
      <c r="Q648" s="1">
        <v>2.0</v>
      </c>
      <c r="S648" s="1" t="str">
        <f>IFERROR(__xludf.DUMMYFUNCTION("UNIQUE(D648:H648, TRUE)"),"Q")</f>
        <v>Q</v>
      </c>
      <c r="T648" s="1" t="str">
        <f>IFERROR(__xludf.DUMMYFUNCTION("""COMPUTED_VALUE"""),"2")</f>
        <v>2</v>
      </c>
      <c r="Y648" s="1">
        <f t="shared" si="2"/>
        <v>3</v>
      </c>
      <c r="Z648" s="1">
        <f t="shared" ref="Z648:AC648" si="648">IF($Y648&lt;&gt;"",COUNTIF($D648:$H648, "=" &amp; T648),"")</f>
        <v>2</v>
      </c>
      <c r="AA648" s="1">
        <f t="shared" si="648"/>
        <v>0</v>
      </c>
      <c r="AB648" s="1">
        <f t="shared" si="648"/>
        <v>0</v>
      </c>
      <c r="AC648" s="1">
        <f t="shared" si="648"/>
        <v>0</v>
      </c>
      <c r="AE648" s="1">
        <f>IFERROR(__xludf.DUMMYFUNCTION("IFERROR(TRANSPOSE(SORT(TRANSPOSE(FILTER(Y648:AC648, Y648:AC648&lt;&gt;0)),1, FALSE)))"),3.0)</f>
        <v>3</v>
      </c>
      <c r="AF648" s="1">
        <f>IFERROR(__xludf.DUMMYFUNCTION("""COMPUTED_VALUE"""),2.0)</f>
        <v>2</v>
      </c>
      <c r="AK648" s="1">
        <v>647.0</v>
      </c>
      <c r="AL648" s="1">
        <v>3.0</v>
      </c>
      <c r="AM648" s="1">
        <v>1.0</v>
      </c>
      <c r="AN648" s="1">
        <v>1.0</v>
      </c>
      <c r="AO648" s="1"/>
      <c r="AP648" s="1"/>
      <c r="AQ648" s="1">
        <v>3.0</v>
      </c>
      <c r="AR648" s="1">
        <v>4.0</v>
      </c>
      <c r="AS648" s="1">
        <v>10.0</v>
      </c>
      <c r="AT648" s="1">
        <v>4.0</v>
      </c>
      <c r="AU648" s="1">
        <v>4.0</v>
      </c>
      <c r="AV648" s="1" t="s">
        <v>1001</v>
      </c>
      <c r="AW648" s="1">
        <v>491.0</v>
      </c>
      <c r="AY648" s="1">
        <v>317677.0</v>
      </c>
    </row>
    <row r="649" ht="15.75" customHeight="1">
      <c r="A649" s="2" t="s">
        <v>1242</v>
      </c>
      <c r="B649" s="1" t="str">
        <f>IFERROR(__xludf.DUMMYFUNCTION("""COMPUTED_VALUE"""),"KKQ5Q")</f>
        <v>KKQ5Q</v>
      </c>
      <c r="C649" s="1">
        <f>IFERROR(__xludf.DUMMYFUNCTION("""COMPUTED_VALUE"""),134.0)</f>
        <v>134</v>
      </c>
      <c r="D649" s="1" t="s">
        <v>38</v>
      </c>
      <c r="E649" s="1" t="s">
        <v>38</v>
      </c>
      <c r="F649" s="1" t="s">
        <v>20</v>
      </c>
      <c r="G649" s="1" t="s">
        <v>29</v>
      </c>
      <c r="H649" s="1" t="s">
        <v>20</v>
      </c>
      <c r="M649" s="1">
        <v>13.0</v>
      </c>
      <c r="N649" s="1">
        <v>13.0</v>
      </c>
      <c r="O649" s="1">
        <v>12.0</v>
      </c>
      <c r="P649" s="1">
        <v>5.0</v>
      </c>
      <c r="Q649" s="1">
        <v>12.0</v>
      </c>
      <c r="S649" s="1" t="str">
        <f>IFERROR(__xludf.DUMMYFUNCTION("UNIQUE(D649:H649, TRUE)"),"K")</f>
        <v>K</v>
      </c>
      <c r="T649" s="1" t="str">
        <f>IFERROR(__xludf.DUMMYFUNCTION("""COMPUTED_VALUE"""),"Q")</f>
        <v>Q</v>
      </c>
      <c r="U649" s="1" t="str">
        <f>IFERROR(__xludf.DUMMYFUNCTION("""COMPUTED_VALUE"""),"5")</f>
        <v>5</v>
      </c>
      <c r="Y649" s="1">
        <f t="shared" si="2"/>
        <v>2</v>
      </c>
      <c r="Z649" s="1">
        <f t="shared" ref="Z649:AC649" si="649">IF($Y649&lt;&gt;"",COUNTIF($D649:$H649, "=" &amp; T649),"")</f>
        <v>2</v>
      </c>
      <c r="AA649" s="1">
        <f t="shared" si="649"/>
        <v>1</v>
      </c>
      <c r="AB649" s="1">
        <f t="shared" si="649"/>
        <v>0</v>
      </c>
      <c r="AC649" s="1">
        <f t="shared" si="649"/>
        <v>0</v>
      </c>
      <c r="AE649" s="1">
        <f>IFERROR(__xludf.DUMMYFUNCTION("IFERROR(TRANSPOSE(SORT(TRANSPOSE(FILTER(Y649:AC649, Y649:AC649&lt;&gt;0)),1, FALSE)))"),2.0)</f>
        <v>2</v>
      </c>
      <c r="AF649" s="1">
        <f>IFERROR(__xludf.DUMMYFUNCTION("""COMPUTED_VALUE"""),2.0)</f>
        <v>2</v>
      </c>
      <c r="AG649" s="1">
        <f>IFERROR(__xludf.DUMMYFUNCTION("""COMPUTED_VALUE"""),1.0)</f>
        <v>1</v>
      </c>
      <c r="AK649" s="1">
        <v>648.0</v>
      </c>
      <c r="AL649" s="1">
        <v>3.0</v>
      </c>
      <c r="AM649" s="1">
        <v>1.0</v>
      </c>
      <c r="AN649" s="1">
        <v>1.0</v>
      </c>
      <c r="AO649" s="1"/>
      <c r="AP649" s="1"/>
      <c r="AQ649" s="1">
        <v>3.0</v>
      </c>
      <c r="AR649" s="1">
        <v>6.0</v>
      </c>
      <c r="AS649" s="1">
        <v>6.0</v>
      </c>
      <c r="AT649" s="1">
        <v>11.0</v>
      </c>
      <c r="AU649" s="1">
        <v>6.0</v>
      </c>
      <c r="AV649" s="1" t="s">
        <v>1589</v>
      </c>
      <c r="AW649" s="1">
        <v>45.0</v>
      </c>
      <c r="AY649" s="1">
        <v>29160.0</v>
      </c>
    </row>
    <row r="650" ht="15.75" customHeight="1">
      <c r="A650" s="2" t="s">
        <v>1244</v>
      </c>
      <c r="B650" s="1" t="str">
        <f>IFERROR(__xludf.DUMMYFUNCTION("""COMPUTED_VALUE"""),"KA658")</f>
        <v>KA658</v>
      </c>
      <c r="C650" s="1">
        <f>IFERROR(__xludf.DUMMYFUNCTION("""COMPUTED_VALUE"""),389.0)</f>
        <v>389</v>
      </c>
      <c r="D650" s="1" t="s">
        <v>38</v>
      </c>
      <c r="E650" s="1" t="s">
        <v>39</v>
      </c>
      <c r="F650" s="1" t="s">
        <v>40</v>
      </c>
      <c r="G650" s="1" t="s">
        <v>29</v>
      </c>
      <c r="H650" s="1" t="s">
        <v>30</v>
      </c>
      <c r="M650" s="1">
        <v>13.0</v>
      </c>
      <c r="N650" s="1">
        <v>14.0</v>
      </c>
      <c r="O650" s="1">
        <v>6.0</v>
      </c>
      <c r="P650" s="1">
        <v>5.0</v>
      </c>
      <c r="Q650" s="1">
        <v>8.0</v>
      </c>
      <c r="S650" s="1" t="str">
        <f>IFERROR(__xludf.DUMMYFUNCTION("UNIQUE(D650:H650, TRUE)"),"K")</f>
        <v>K</v>
      </c>
      <c r="T650" s="1" t="str">
        <f>IFERROR(__xludf.DUMMYFUNCTION("""COMPUTED_VALUE"""),"A")</f>
        <v>A</v>
      </c>
      <c r="U650" s="1" t="str">
        <f>IFERROR(__xludf.DUMMYFUNCTION("""COMPUTED_VALUE"""),"6")</f>
        <v>6</v>
      </c>
      <c r="V650" s="1" t="str">
        <f>IFERROR(__xludf.DUMMYFUNCTION("""COMPUTED_VALUE"""),"5")</f>
        <v>5</v>
      </c>
      <c r="W650" s="1" t="str">
        <f>IFERROR(__xludf.DUMMYFUNCTION("""COMPUTED_VALUE"""),"8")</f>
        <v>8</v>
      </c>
      <c r="Y650" s="1">
        <f t="shared" si="2"/>
        <v>1</v>
      </c>
      <c r="Z650" s="1">
        <f t="shared" ref="Z650:AC650" si="650">IF($Y650&lt;&gt;"",COUNTIF($D650:$H650, "=" &amp; T650),"")</f>
        <v>1</v>
      </c>
      <c r="AA650" s="1">
        <f t="shared" si="650"/>
        <v>1</v>
      </c>
      <c r="AB650" s="1">
        <f t="shared" si="650"/>
        <v>1</v>
      </c>
      <c r="AC650" s="1">
        <f t="shared" si="650"/>
        <v>1</v>
      </c>
      <c r="AE650" s="1">
        <f>IFERROR(__xludf.DUMMYFUNCTION("IFERROR(TRANSPOSE(SORT(TRANSPOSE(FILTER(Y650:AC650, Y650:AC650&lt;&gt;0)),1, FALSE)))"),1.0)</f>
        <v>1</v>
      </c>
      <c r="AF650" s="1">
        <f>IFERROR(__xludf.DUMMYFUNCTION("""COMPUTED_VALUE"""),1.0)</f>
        <v>1</v>
      </c>
      <c r="AG650" s="1">
        <f>IFERROR(__xludf.DUMMYFUNCTION("""COMPUTED_VALUE"""),1.0)</f>
        <v>1</v>
      </c>
      <c r="AH650" s="1">
        <f>IFERROR(__xludf.DUMMYFUNCTION("""COMPUTED_VALUE"""),1.0)</f>
        <v>1</v>
      </c>
      <c r="AI650" s="1">
        <f>IFERROR(__xludf.DUMMYFUNCTION("""COMPUTED_VALUE"""),1.0)</f>
        <v>1</v>
      </c>
      <c r="AK650" s="1">
        <v>649.0</v>
      </c>
      <c r="AL650" s="1">
        <v>3.0</v>
      </c>
      <c r="AM650" s="1">
        <v>1.0</v>
      </c>
      <c r="AN650" s="1">
        <v>1.0</v>
      </c>
      <c r="AO650" s="1"/>
      <c r="AP650" s="1"/>
      <c r="AQ650" s="1">
        <v>3.0</v>
      </c>
      <c r="AR650" s="1">
        <v>9.0</v>
      </c>
      <c r="AS650" s="1">
        <v>3.0</v>
      </c>
      <c r="AT650" s="1">
        <v>8.0</v>
      </c>
      <c r="AU650" s="1">
        <v>3.0</v>
      </c>
      <c r="AV650" s="1">
        <v>39383.0</v>
      </c>
      <c r="AW650" s="1">
        <v>394.0</v>
      </c>
      <c r="AY650" s="1">
        <v>255706.0</v>
      </c>
    </row>
    <row r="651" ht="15.75" customHeight="1">
      <c r="A651" s="2" t="s">
        <v>1246</v>
      </c>
      <c r="B651" s="1" t="str">
        <f>IFERROR(__xludf.DUMMYFUNCTION("""COMPUTED_VALUE"""),"QQ94Q")</f>
        <v>QQ94Q</v>
      </c>
      <c r="C651" s="1">
        <f>IFERROR(__xludf.DUMMYFUNCTION("""COMPUTED_VALUE"""),467.0)</f>
        <v>467</v>
      </c>
      <c r="D651" s="1" t="s">
        <v>20</v>
      </c>
      <c r="E651" s="1" t="s">
        <v>20</v>
      </c>
      <c r="F651" s="1" t="s">
        <v>23</v>
      </c>
      <c r="G651" s="1" t="s">
        <v>21</v>
      </c>
      <c r="H651" s="1" t="s">
        <v>20</v>
      </c>
      <c r="M651" s="1">
        <v>12.0</v>
      </c>
      <c r="N651" s="1">
        <v>12.0</v>
      </c>
      <c r="O651" s="1">
        <v>9.0</v>
      </c>
      <c r="P651" s="1">
        <v>4.0</v>
      </c>
      <c r="Q651" s="1">
        <v>12.0</v>
      </c>
      <c r="S651" s="1" t="str">
        <f>IFERROR(__xludf.DUMMYFUNCTION("UNIQUE(D651:H651, TRUE)"),"Q")</f>
        <v>Q</v>
      </c>
      <c r="T651" s="1" t="str">
        <f>IFERROR(__xludf.DUMMYFUNCTION("""COMPUTED_VALUE"""),"9")</f>
        <v>9</v>
      </c>
      <c r="U651" s="1" t="str">
        <f>IFERROR(__xludf.DUMMYFUNCTION("""COMPUTED_VALUE"""),"4")</f>
        <v>4</v>
      </c>
      <c r="Y651" s="1">
        <f t="shared" si="2"/>
        <v>3</v>
      </c>
      <c r="Z651" s="1">
        <f t="shared" ref="Z651:AC651" si="651">IF($Y651&lt;&gt;"",COUNTIF($D651:$H651, "=" &amp; T651),"")</f>
        <v>1</v>
      </c>
      <c r="AA651" s="1">
        <f t="shared" si="651"/>
        <v>1</v>
      </c>
      <c r="AB651" s="1">
        <f t="shared" si="651"/>
        <v>0</v>
      </c>
      <c r="AC651" s="1">
        <f t="shared" si="651"/>
        <v>0</v>
      </c>
      <c r="AE651" s="1">
        <f>IFERROR(__xludf.DUMMYFUNCTION("IFERROR(TRANSPOSE(SORT(TRANSPOSE(FILTER(Y651:AC651, Y651:AC651&lt;&gt;0)),1, FALSE)))"),3.0)</f>
        <v>3</v>
      </c>
      <c r="AF651" s="1">
        <f>IFERROR(__xludf.DUMMYFUNCTION("""COMPUTED_VALUE"""),1.0)</f>
        <v>1</v>
      </c>
      <c r="AG651" s="1">
        <f>IFERROR(__xludf.DUMMYFUNCTION("""COMPUTED_VALUE"""),1.0)</f>
        <v>1</v>
      </c>
      <c r="AK651" s="1">
        <v>650.0</v>
      </c>
      <c r="AL651" s="1">
        <v>3.0</v>
      </c>
      <c r="AM651" s="1">
        <v>1.0</v>
      </c>
      <c r="AN651" s="1">
        <v>1.0</v>
      </c>
      <c r="AO651" s="1"/>
      <c r="AP651" s="1"/>
      <c r="AQ651" s="1">
        <v>3.0</v>
      </c>
      <c r="AR651" s="1">
        <v>9.0</v>
      </c>
      <c r="AS651" s="1">
        <v>9.0</v>
      </c>
      <c r="AT651" s="1">
        <v>11.0</v>
      </c>
      <c r="AU651" s="1">
        <v>9.0</v>
      </c>
      <c r="AV651" s="1" t="s">
        <v>1593</v>
      </c>
      <c r="AW651" s="1">
        <v>561.0</v>
      </c>
      <c r="AY651" s="1">
        <v>364650.0</v>
      </c>
    </row>
    <row r="652" ht="15.75" customHeight="1">
      <c r="A652" s="2" t="s">
        <v>1248</v>
      </c>
      <c r="B652" s="1" t="str">
        <f>IFERROR(__xludf.DUMMYFUNCTION("""COMPUTED_VALUE"""),"5636J")</f>
        <v>5636J</v>
      </c>
      <c r="C652" s="1">
        <f>IFERROR(__xludf.DUMMYFUNCTION("""COMPUTED_VALUE"""),592.0)</f>
        <v>592</v>
      </c>
      <c r="D652" s="1" t="s">
        <v>29</v>
      </c>
      <c r="E652" s="1" t="s">
        <v>40</v>
      </c>
      <c r="F652" s="1" t="s">
        <v>31</v>
      </c>
      <c r="G652" s="1" t="s">
        <v>40</v>
      </c>
      <c r="H652" s="1" t="s">
        <v>22</v>
      </c>
      <c r="M652" s="1">
        <v>5.0</v>
      </c>
      <c r="N652" s="1">
        <v>6.0</v>
      </c>
      <c r="O652" s="1">
        <v>3.0</v>
      </c>
      <c r="P652" s="1">
        <v>6.0</v>
      </c>
      <c r="Q652" s="1">
        <v>11.0</v>
      </c>
      <c r="S652" s="1" t="str">
        <f>IFERROR(__xludf.DUMMYFUNCTION("UNIQUE(D652:H652, TRUE)"),"5")</f>
        <v>5</v>
      </c>
      <c r="T652" s="1" t="str">
        <f>IFERROR(__xludf.DUMMYFUNCTION("""COMPUTED_VALUE"""),"6")</f>
        <v>6</v>
      </c>
      <c r="U652" s="1" t="str">
        <f>IFERROR(__xludf.DUMMYFUNCTION("""COMPUTED_VALUE"""),"3")</f>
        <v>3</v>
      </c>
      <c r="V652" s="1" t="str">
        <f>IFERROR(__xludf.DUMMYFUNCTION("""COMPUTED_VALUE"""),"J")</f>
        <v>J</v>
      </c>
      <c r="Y652" s="1">
        <f t="shared" si="2"/>
        <v>1</v>
      </c>
      <c r="Z652" s="1">
        <f t="shared" ref="Z652:AC652" si="652">IF($Y652&lt;&gt;"",COUNTIF($D652:$H652, "=" &amp; T652),"")</f>
        <v>2</v>
      </c>
      <c r="AA652" s="1">
        <f t="shared" si="652"/>
        <v>1</v>
      </c>
      <c r="AB652" s="1">
        <f t="shared" si="652"/>
        <v>1</v>
      </c>
      <c r="AC652" s="1">
        <f t="shared" si="652"/>
        <v>0</v>
      </c>
      <c r="AE652" s="1">
        <f>IFERROR(__xludf.DUMMYFUNCTION("IFERROR(TRANSPOSE(SORT(TRANSPOSE(FILTER(Y652:AC652, Y652:AC652&lt;&gt;0)),1, FALSE)))"),2.0)</f>
        <v>2</v>
      </c>
      <c r="AF652" s="1">
        <f>IFERROR(__xludf.DUMMYFUNCTION("""COMPUTED_VALUE"""),1.0)</f>
        <v>1</v>
      </c>
      <c r="AG652" s="1">
        <f>IFERROR(__xludf.DUMMYFUNCTION("""COMPUTED_VALUE"""),1.0)</f>
        <v>1</v>
      </c>
      <c r="AH652" s="1">
        <f>IFERROR(__xludf.DUMMYFUNCTION("""COMPUTED_VALUE"""),1.0)</f>
        <v>1</v>
      </c>
      <c r="AK652" s="1">
        <v>651.0</v>
      </c>
      <c r="AL652" s="1">
        <v>3.0</v>
      </c>
      <c r="AM652" s="1">
        <v>1.0</v>
      </c>
      <c r="AN652" s="1">
        <v>1.0</v>
      </c>
      <c r="AO652" s="1"/>
      <c r="AP652" s="1"/>
      <c r="AQ652" s="1">
        <v>3.0</v>
      </c>
      <c r="AR652" s="1">
        <v>9.0</v>
      </c>
      <c r="AS652" s="1">
        <v>12.0</v>
      </c>
      <c r="AT652" s="1">
        <v>3.0</v>
      </c>
      <c r="AU652" s="1">
        <v>3.0</v>
      </c>
      <c r="AV652" s="1" t="s">
        <v>1008</v>
      </c>
      <c r="AW652" s="1">
        <v>609.0</v>
      </c>
      <c r="AY652" s="1">
        <v>396459.0</v>
      </c>
    </row>
    <row r="653" ht="15.75" customHeight="1">
      <c r="A653" s="2" t="s">
        <v>1250</v>
      </c>
      <c r="B653" s="1">
        <f>IFERROR(__xludf.DUMMYFUNCTION("""COMPUTED_VALUE"""),49494.0)</f>
        <v>49494</v>
      </c>
      <c r="C653" s="1">
        <f>IFERROR(__xludf.DUMMYFUNCTION("""COMPUTED_VALUE"""),59.0)</f>
        <v>59</v>
      </c>
      <c r="D653" s="1" t="s">
        <v>21</v>
      </c>
      <c r="E653" s="1" t="s">
        <v>23</v>
      </c>
      <c r="F653" s="1" t="s">
        <v>21</v>
      </c>
      <c r="G653" s="1" t="s">
        <v>23</v>
      </c>
      <c r="H653" s="1" t="s">
        <v>21</v>
      </c>
      <c r="M653" s="1">
        <v>4.0</v>
      </c>
      <c r="N653" s="1">
        <v>9.0</v>
      </c>
      <c r="O653" s="1">
        <v>4.0</v>
      </c>
      <c r="P653" s="1">
        <v>9.0</v>
      </c>
      <c r="Q653" s="1">
        <v>4.0</v>
      </c>
      <c r="S653" s="1" t="str">
        <f>IFERROR(__xludf.DUMMYFUNCTION("UNIQUE(D653:H653, TRUE)"),"4")</f>
        <v>4</v>
      </c>
      <c r="T653" s="1" t="str">
        <f>IFERROR(__xludf.DUMMYFUNCTION("""COMPUTED_VALUE"""),"9")</f>
        <v>9</v>
      </c>
      <c r="Y653" s="1">
        <f t="shared" si="2"/>
        <v>3</v>
      </c>
      <c r="Z653" s="1">
        <f t="shared" ref="Z653:AC653" si="653">IF($Y653&lt;&gt;"",COUNTIF($D653:$H653, "=" &amp; T653),"")</f>
        <v>2</v>
      </c>
      <c r="AA653" s="1">
        <f t="shared" si="653"/>
        <v>0</v>
      </c>
      <c r="AB653" s="1">
        <f t="shared" si="653"/>
        <v>0</v>
      </c>
      <c r="AC653" s="1">
        <f t="shared" si="653"/>
        <v>0</v>
      </c>
      <c r="AE653" s="1">
        <f>IFERROR(__xludf.DUMMYFUNCTION("IFERROR(TRANSPOSE(SORT(TRANSPOSE(FILTER(Y653:AC653, Y653:AC653&lt;&gt;0)),1, FALSE)))"),3.0)</f>
        <v>3</v>
      </c>
      <c r="AF653" s="1">
        <f>IFERROR(__xludf.DUMMYFUNCTION("""COMPUTED_VALUE"""),2.0)</f>
        <v>2</v>
      </c>
      <c r="AK653" s="1">
        <v>652.0</v>
      </c>
      <c r="AL653" s="1">
        <v>3.0</v>
      </c>
      <c r="AM653" s="1">
        <v>1.0</v>
      </c>
      <c r="AN653" s="1">
        <v>1.0</v>
      </c>
      <c r="AO653" s="1"/>
      <c r="AP653" s="1"/>
      <c r="AQ653" s="1">
        <v>3.0</v>
      </c>
      <c r="AR653" s="1">
        <v>13.0</v>
      </c>
      <c r="AS653" s="1">
        <v>5.0</v>
      </c>
      <c r="AT653" s="1">
        <v>5.0</v>
      </c>
      <c r="AU653" s="1">
        <v>5.0</v>
      </c>
      <c r="AV653" s="1" t="s">
        <v>1014</v>
      </c>
      <c r="AW653" s="1">
        <v>323.0</v>
      </c>
      <c r="AY653" s="1">
        <v>210596.0</v>
      </c>
    </row>
    <row r="654" ht="15.75" customHeight="1">
      <c r="A654" s="2" t="s">
        <v>1252</v>
      </c>
      <c r="B654" s="1">
        <f>IFERROR(__xludf.DUMMYFUNCTION("""COMPUTED_VALUE"""),27272.0)</f>
        <v>27272</v>
      </c>
      <c r="C654" s="1">
        <f>IFERROR(__xludf.DUMMYFUNCTION("""COMPUTED_VALUE"""),460.0)</f>
        <v>460</v>
      </c>
      <c r="D654" s="1" t="s">
        <v>24</v>
      </c>
      <c r="E654" s="1" t="s">
        <v>28</v>
      </c>
      <c r="F654" s="1" t="s">
        <v>24</v>
      </c>
      <c r="G654" s="1" t="s">
        <v>28</v>
      </c>
      <c r="H654" s="1" t="s">
        <v>24</v>
      </c>
      <c r="M654" s="1">
        <v>2.0</v>
      </c>
      <c r="N654" s="1">
        <v>7.0</v>
      </c>
      <c r="O654" s="1">
        <v>2.0</v>
      </c>
      <c r="P654" s="1">
        <v>7.0</v>
      </c>
      <c r="Q654" s="1">
        <v>2.0</v>
      </c>
      <c r="S654" s="1" t="str">
        <f>IFERROR(__xludf.DUMMYFUNCTION("UNIQUE(D654:H654, TRUE)"),"2")</f>
        <v>2</v>
      </c>
      <c r="T654" s="1" t="str">
        <f>IFERROR(__xludf.DUMMYFUNCTION("""COMPUTED_VALUE"""),"7")</f>
        <v>7</v>
      </c>
      <c r="Y654" s="1">
        <f t="shared" si="2"/>
        <v>3</v>
      </c>
      <c r="Z654" s="1">
        <f t="shared" ref="Z654:AC654" si="654">IF($Y654&lt;&gt;"",COUNTIF($D654:$H654, "=" &amp; T654),"")</f>
        <v>2</v>
      </c>
      <c r="AA654" s="1">
        <f t="shared" si="654"/>
        <v>0</v>
      </c>
      <c r="AB654" s="1">
        <f t="shared" si="654"/>
        <v>0</v>
      </c>
      <c r="AC654" s="1">
        <f t="shared" si="654"/>
        <v>0</v>
      </c>
      <c r="AE654" s="1">
        <f>IFERROR(__xludf.DUMMYFUNCTION("IFERROR(TRANSPOSE(SORT(TRANSPOSE(FILTER(Y654:AC654, Y654:AC654&lt;&gt;0)),1, FALSE)))"),3.0)</f>
        <v>3</v>
      </c>
      <c r="AF654" s="1">
        <f>IFERROR(__xludf.DUMMYFUNCTION("""COMPUTED_VALUE"""),2.0)</f>
        <v>2</v>
      </c>
      <c r="AK654" s="1">
        <v>653.0</v>
      </c>
      <c r="AL654" s="1">
        <v>3.0</v>
      </c>
      <c r="AM654" s="1">
        <v>1.0</v>
      </c>
      <c r="AN654" s="1">
        <v>1.0</v>
      </c>
      <c r="AO654" s="1"/>
      <c r="AP654" s="1"/>
      <c r="AQ654" s="1">
        <v>3.0</v>
      </c>
      <c r="AR654" s="1">
        <v>14.0</v>
      </c>
      <c r="AS654" s="1">
        <v>9.0</v>
      </c>
      <c r="AT654" s="1">
        <v>14.0</v>
      </c>
      <c r="AU654" s="1">
        <v>14.0</v>
      </c>
      <c r="AV654" s="1" t="s">
        <v>1016</v>
      </c>
      <c r="AW654" s="1">
        <v>529.0</v>
      </c>
      <c r="AY654" s="1">
        <v>345437.0</v>
      </c>
    </row>
    <row r="655" ht="15.75" customHeight="1">
      <c r="A655" s="2" t="s">
        <v>1254</v>
      </c>
      <c r="B655" s="1" t="str">
        <f>IFERROR(__xludf.DUMMYFUNCTION("""COMPUTED_VALUE"""),"T8T98")</f>
        <v>T8T98</v>
      </c>
      <c r="C655" s="1">
        <f>IFERROR(__xludf.DUMMYFUNCTION("""COMPUTED_VALUE"""),536.0)</f>
        <v>536</v>
      </c>
      <c r="D655" s="1" t="s">
        <v>45</v>
      </c>
      <c r="E655" s="1" t="s">
        <v>30</v>
      </c>
      <c r="F655" s="1" t="s">
        <v>45</v>
      </c>
      <c r="G655" s="1" t="s">
        <v>23</v>
      </c>
      <c r="H655" s="1" t="s">
        <v>30</v>
      </c>
      <c r="M655" s="1">
        <v>10.0</v>
      </c>
      <c r="N655" s="1">
        <v>8.0</v>
      </c>
      <c r="O655" s="1">
        <v>10.0</v>
      </c>
      <c r="P655" s="1">
        <v>9.0</v>
      </c>
      <c r="Q655" s="1">
        <v>8.0</v>
      </c>
      <c r="S655" s="1" t="str">
        <f>IFERROR(__xludf.DUMMYFUNCTION("UNIQUE(D655:H655, TRUE)"),"T")</f>
        <v>T</v>
      </c>
      <c r="T655" s="1" t="str">
        <f>IFERROR(__xludf.DUMMYFUNCTION("""COMPUTED_VALUE"""),"8")</f>
        <v>8</v>
      </c>
      <c r="U655" s="1" t="str">
        <f>IFERROR(__xludf.DUMMYFUNCTION("""COMPUTED_VALUE"""),"9")</f>
        <v>9</v>
      </c>
      <c r="Y655" s="1">
        <f t="shared" si="2"/>
        <v>2</v>
      </c>
      <c r="Z655" s="1">
        <f t="shared" ref="Z655:AC655" si="655">IF($Y655&lt;&gt;"",COUNTIF($D655:$H655, "=" &amp; T655),"")</f>
        <v>2</v>
      </c>
      <c r="AA655" s="1">
        <f t="shared" si="655"/>
        <v>1</v>
      </c>
      <c r="AB655" s="1">
        <f t="shared" si="655"/>
        <v>0</v>
      </c>
      <c r="AC655" s="1">
        <f t="shared" si="655"/>
        <v>0</v>
      </c>
      <c r="AE655" s="1">
        <f>IFERROR(__xludf.DUMMYFUNCTION("IFERROR(TRANSPOSE(SORT(TRANSPOSE(FILTER(Y655:AC655, Y655:AC655&lt;&gt;0)),1, FALSE)))"),2.0)</f>
        <v>2</v>
      </c>
      <c r="AF655" s="1">
        <f>IFERROR(__xludf.DUMMYFUNCTION("""COMPUTED_VALUE"""),2.0)</f>
        <v>2</v>
      </c>
      <c r="AG655" s="1">
        <f>IFERROR(__xludf.DUMMYFUNCTION("""COMPUTED_VALUE"""),1.0)</f>
        <v>1</v>
      </c>
      <c r="AK655" s="1">
        <v>654.0</v>
      </c>
      <c r="AL655" s="1">
        <v>3.0</v>
      </c>
      <c r="AM655" s="1">
        <v>1.0</v>
      </c>
      <c r="AN655" s="1">
        <v>1.0</v>
      </c>
      <c r="AO655" s="1"/>
      <c r="AP655" s="1"/>
      <c r="AQ655" s="1">
        <v>3.0</v>
      </c>
      <c r="AR655" s="1">
        <v>14.0</v>
      </c>
      <c r="AS655" s="1">
        <v>14.0</v>
      </c>
      <c r="AT655" s="1">
        <v>14.0</v>
      </c>
      <c r="AU655" s="1">
        <v>4.0</v>
      </c>
      <c r="AV655" s="1" t="s">
        <v>1020</v>
      </c>
      <c r="AW655" s="1">
        <v>302.0</v>
      </c>
      <c r="AY655" s="1">
        <v>197508.0</v>
      </c>
    </row>
    <row r="656" ht="15.75" customHeight="1">
      <c r="A656" s="2" t="s">
        <v>1256</v>
      </c>
      <c r="B656" s="1" t="str">
        <f>IFERROR(__xludf.DUMMYFUNCTION("""COMPUTED_VALUE"""),"T2TTJ")</f>
        <v>T2TTJ</v>
      </c>
      <c r="C656" s="1">
        <f>IFERROR(__xludf.DUMMYFUNCTION("""COMPUTED_VALUE"""),215.0)</f>
        <v>215</v>
      </c>
      <c r="D656" s="1" t="s">
        <v>45</v>
      </c>
      <c r="E656" s="1" t="s">
        <v>24</v>
      </c>
      <c r="F656" s="1" t="s">
        <v>45</v>
      </c>
      <c r="G656" s="1" t="s">
        <v>45</v>
      </c>
      <c r="H656" s="1" t="s">
        <v>22</v>
      </c>
      <c r="M656" s="1">
        <v>10.0</v>
      </c>
      <c r="N656" s="1">
        <v>2.0</v>
      </c>
      <c r="O656" s="1">
        <v>10.0</v>
      </c>
      <c r="P656" s="1">
        <v>10.0</v>
      </c>
      <c r="Q656" s="1">
        <v>11.0</v>
      </c>
      <c r="S656" s="1" t="str">
        <f>IFERROR(__xludf.DUMMYFUNCTION("UNIQUE(D656:H656, TRUE)"),"T")</f>
        <v>T</v>
      </c>
      <c r="T656" s="1" t="str">
        <f>IFERROR(__xludf.DUMMYFUNCTION("""COMPUTED_VALUE"""),"2")</f>
        <v>2</v>
      </c>
      <c r="U656" s="1" t="str">
        <f>IFERROR(__xludf.DUMMYFUNCTION("""COMPUTED_VALUE"""),"J")</f>
        <v>J</v>
      </c>
      <c r="Y656" s="1">
        <f t="shared" si="2"/>
        <v>3</v>
      </c>
      <c r="Z656" s="1">
        <f t="shared" ref="Z656:AC656" si="656">IF($Y656&lt;&gt;"",COUNTIF($D656:$H656, "=" &amp; T656),"")</f>
        <v>1</v>
      </c>
      <c r="AA656" s="1">
        <f t="shared" si="656"/>
        <v>1</v>
      </c>
      <c r="AB656" s="1">
        <f t="shared" si="656"/>
        <v>0</v>
      </c>
      <c r="AC656" s="1">
        <f t="shared" si="656"/>
        <v>0</v>
      </c>
      <c r="AE656" s="1">
        <f>IFERROR(__xludf.DUMMYFUNCTION("IFERROR(TRANSPOSE(SORT(TRANSPOSE(FILTER(Y656:AC656, Y656:AC656&lt;&gt;0)),1, FALSE)))"),3.0)</f>
        <v>3</v>
      </c>
      <c r="AF656" s="1">
        <f>IFERROR(__xludf.DUMMYFUNCTION("""COMPUTED_VALUE"""),1.0)</f>
        <v>1</v>
      </c>
      <c r="AG656" s="1">
        <f>IFERROR(__xludf.DUMMYFUNCTION("""COMPUTED_VALUE"""),1.0)</f>
        <v>1</v>
      </c>
      <c r="AK656" s="1">
        <v>655.0</v>
      </c>
      <c r="AL656" s="1">
        <v>3.0</v>
      </c>
      <c r="AM656" s="1">
        <v>1.0</v>
      </c>
      <c r="AN656" s="1">
        <v>1.0</v>
      </c>
      <c r="AO656" s="1"/>
      <c r="AP656" s="1"/>
      <c r="AQ656" s="1">
        <v>4.0</v>
      </c>
      <c r="AR656" s="1">
        <v>3.0</v>
      </c>
      <c r="AS656" s="1">
        <v>11.0</v>
      </c>
      <c r="AT656" s="1">
        <v>3.0</v>
      </c>
      <c r="AU656" s="1">
        <v>3.0</v>
      </c>
      <c r="AV656" s="1" t="s">
        <v>1607</v>
      </c>
      <c r="AW656" s="1">
        <v>543.0</v>
      </c>
      <c r="AY656" s="1">
        <v>355665.0</v>
      </c>
    </row>
    <row r="657" ht="15.75" customHeight="1">
      <c r="A657" s="2" t="s">
        <v>1258</v>
      </c>
      <c r="B657" s="1" t="str">
        <f>IFERROR(__xludf.DUMMYFUNCTION("""COMPUTED_VALUE"""),"TJQ4Q")</f>
        <v>TJQ4Q</v>
      </c>
      <c r="C657" s="1">
        <f>IFERROR(__xludf.DUMMYFUNCTION("""COMPUTED_VALUE"""),68.0)</f>
        <v>68</v>
      </c>
      <c r="D657" s="1" t="s">
        <v>45</v>
      </c>
      <c r="E657" s="1" t="s">
        <v>22</v>
      </c>
      <c r="F657" s="1" t="s">
        <v>20</v>
      </c>
      <c r="G657" s="1" t="s">
        <v>21</v>
      </c>
      <c r="H657" s="1" t="s">
        <v>20</v>
      </c>
      <c r="M657" s="1">
        <v>10.0</v>
      </c>
      <c r="N657" s="1">
        <v>11.0</v>
      </c>
      <c r="O657" s="1">
        <v>12.0</v>
      </c>
      <c r="P657" s="1">
        <v>4.0</v>
      </c>
      <c r="Q657" s="1">
        <v>12.0</v>
      </c>
      <c r="S657" s="1" t="str">
        <f>IFERROR(__xludf.DUMMYFUNCTION("UNIQUE(D657:H657, TRUE)"),"T")</f>
        <v>T</v>
      </c>
      <c r="T657" s="1" t="str">
        <f>IFERROR(__xludf.DUMMYFUNCTION("""COMPUTED_VALUE"""),"J")</f>
        <v>J</v>
      </c>
      <c r="U657" s="1" t="str">
        <f>IFERROR(__xludf.DUMMYFUNCTION("""COMPUTED_VALUE"""),"Q")</f>
        <v>Q</v>
      </c>
      <c r="V657" s="1" t="str">
        <f>IFERROR(__xludf.DUMMYFUNCTION("""COMPUTED_VALUE"""),"4")</f>
        <v>4</v>
      </c>
      <c r="Y657" s="1">
        <f t="shared" si="2"/>
        <v>1</v>
      </c>
      <c r="Z657" s="1">
        <f t="shared" ref="Z657:AC657" si="657">IF($Y657&lt;&gt;"",COUNTIF($D657:$H657, "=" &amp; T657),"")</f>
        <v>1</v>
      </c>
      <c r="AA657" s="1">
        <f t="shared" si="657"/>
        <v>2</v>
      </c>
      <c r="AB657" s="1">
        <f t="shared" si="657"/>
        <v>1</v>
      </c>
      <c r="AC657" s="1">
        <f t="shared" si="657"/>
        <v>0</v>
      </c>
      <c r="AE657" s="1">
        <f>IFERROR(__xludf.DUMMYFUNCTION("IFERROR(TRANSPOSE(SORT(TRANSPOSE(FILTER(Y657:AC657, Y657:AC657&lt;&gt;0)),1, FALSE)))"),2.0)</f>
        <v>2</v>
      </c>
      <c r="AF657" s="1">
        <f>IFERROR(__xludf.DUMMYFUNCTION("""COMPUTED_VALUE"""),1.0)</f>
        <v>1</v>
      </c>
      <c r="AG657" s="1">
        <f>IFERROR(__xludf.DUMMYFUNCTION("""COMPUTED_VALUE"""),1.0)</f>
        <v>1</v>
      </c>
      <c r="AH657" s="1">
        <f>IFERROR(__xludf.DUMMYFUNCTION("""COMPUTED_VALUE"""),1.0)</f>
        <v>1</v>
      </c>
      <c r="AK657" s="1">
        <v>656.0</v>
      </c>
      <c r="AL657" s="1">
        <v>3.0</v>
      </c>
      <c r="AM657" s="1">
        <v>1.0</v>
      </c>
      <c r="AN657" s="1">
        <v>1.0</v>
      </c>
      <c r="AO657" s="1"/>
      <c r="AP657" s="1"/>
      <c r="AQ657" s="1">
        <v>4.0</v>
      </c>
      <c r="AR657" s="1">
        <v>4.0</v>
      </c>
      <c r="AS657" s="1">
        <v>3.0</v>
      </c>
      <c r="AT657" s="1">
        <v>4.0</v>
      </c>
      <c r="AU657" s="1">
        <v>9.0</v>
      </c>
      <c r="AV657" s="1">
        <v>44349.0</v>
      </c>
      <c r="AW657" s="1">
        <v>296.0</v>
      </c>
      <c r="AY657" s="1">
        <v>194176.0</v>
      </c>
    </row>
    <row r="658" ht="15.75" customHeight="1">
      <c r="A658" s="2" t="s">
        <v>1260</v>
      </c>
      <c r="B658" s="1" t="str">
        <f>IFERROR(__xludf.DUMMYFUNCTION("""COMPUTED_VALUE"""),"5J5JJ")</f>
        <v>5J5JJ</v>
      </c>
      <c r="C658" s="1">
        <f>IFERROR(__xludf.DUMMYFUNCTION("""COMPUTED_VALUE"""),321.0)</f>
        <v>321</v>
      </c>
      <c r="D658" s="1" t="s">
        <v>29</v>
      </c>
      <c r="E658" s="1" t="s">
        <v>22</v>
      </c>
      <c r="F658" s="1" t="s">
        <v>29</v>
      </c>
      <c r="G658" s="1" t="s">
        <v>22</v>
      </c>
      <c r="H658" s="1" t="s">
        <v>22</v>
      </c>
      <c r="M658" s="1">
        <v>5.0</v>
      </c>
      <c r="N658" s="1">
        <v>11.0</v>
      </c>
      <c r="O658" s="1">
        <v>5.0</v>
      </c>
      <c r="P658" s="1">
        <v>11.0</v>
      </c>
      <c r="Q658" s="1">
        <v>11.0</v>
      </c>
      <c r="S658" s="1" t="str">
        <f>IFERROR(__xludf.DUMMYFUNCTION("UNIQUE(D658:H658, TRUE)"),"5")</f>
        <v>5</v>
      </c>
      <c r="T658" s="1" t="str">
        <f>IFERROR(__xludf.DUMMYFUNCTION("""COMPUTED_VALUE"""),"J")</f>
        <v>J</v>
      </c>
      <c r="Y658" s="1">
        <f t="shared" si="2"/>
        <v>2</v>
      </c>
      <c r="Z658" s="1">
        <f t="shared" ref="Z658:AC658" si="658">IF($Y658&lt;&gt;"",COUNTIF($D658:$H658, "=" &amp; T658),"")</f>
        <v>3</v>
      </c>
      <c r="AA658" s="1">
        <f t="shared" si="658"/>
        <v>0</v>
      </c>
      <c r="AB658" s="1">
        <f t="shared" si="658"/>
        <v>0</v>
      </c>
      <c r="AC658" s="1">
        <f t="shared" si="658"/>
        <v>0</v>
      </c>
      <c r="AE658" s="1">
        <f>IFERROR(__xludf.DUMMYFUNCTION("IFERROR(TRANSPOSE(SORT(TRANSPOSE(FILTER(Y658:AC658, Y658:AC658&lt;&gt;0)),1, FALSE)))"),3.0)</f>
        <v>3</v>
      </c>
      <c r="AF658" s="1">
        <f>IFERROR(__xludf.DUMMYFUNCTION("""COMPUTED_VALUE"""),2.0)</f>
        <v>2</v>
      </c>
      <c r="AK658" s="1">
        <v>657.0</v>
      </c>
      <c r="AL658" s="1">
        <v>3.0</v>
      </c>
      <c r="AM658" s="1">
        <v>1.0</v>
      </c>
      <c r="AN658" s="1">
        <v>1.0</v>
      </c>
      <c r="AO658" s="1"/>
      <c r="AP658" s="1"/>
      <c r="AQ658" s="1">
        <v>4.0</v>
      </c>
      <c r="AR658" s="1">
        <v>4.0</v>
      </c>
      <c r="AS658" s="1">
        <v>4.0</v>
      </c>
      <c r="AT658" s="1">
        <v>7.0</v>
      </c>
      <c r="AU658" s="1">
        <v>13.0</v>
      </c>
      <c r="AV658" s="1" t="s">
        <v>1027</v>
      </c>
      <c r="AW658" s="1">
        <v>892.0</v>
      </c>
      <c r="AY658" s="1">
        <v>586044.0</v>
      </c>
    </row>
    <row r="659" ht="15.75" customHeight="1">
      <c r="A659" s="2" t="s">
        <v>1262</v>
      </c>
      <c r="B659" s="1" t="str">
        <f>IFERROR(__xludf.DUMMYFUNCTION("""COMPUTED_VALUE"""),"48A79")</f>
        <v>48A79</v>
      </c>
      <c r="C659" s="1">
        <f>IFERROR(__xludf.DUMMYFUNCTION("""COMPUTED_VALUE"""),910.0)</f>
        <v>910</v>
      </c>
      <c r="D659" s="1" t="s">
        <v>21</v>
      </c>
      <c r="E659" s="1" t="s">
        <v>30</v>
      </c>
      <c r="F659" s="1" t="s">
        <v>39</v>
      </c>
      <c r="G659" s="1" t="s">
        <v>28</v>
      </c>
      <c r="H659" s="1" t="s">
        <v>23</v>
      </c>
      <c r="M659" s="1">
        <v>4.0</v>
      </c>
      <c r="N659" s="1">
        <v>8.0</v>
      </c>
      <c r="O659" s="1">
        <v>14.0</v>
      </c>
      <c r="P659" s="1">
        <v>7.0</v>
      </c>
      <c r="Q659" s="1">
        <v>9.0</v>
      </c>
      <c r="S659" s="1" t="str">
        <f>IFERROR(__xludf.DUMMYFUNCTION("UNIQUE(D659:H659, TRUE)"),"4")</f>
        <v>4</v>
      </c>
      <c r="T659" s="1" t="str">
        <f>IFERROR(__xludf.DUMMYFUNCTION("""COMPUTED_VALUE"""),"8")</f>
        <v>8</v>
      </c>
      <c r="U659" s="1" t="str">
        <f>IFERROR(__xludf.DUMMYFUNCTION("""COMPUTED_VALUE"""),"A")</f>
        <v>A</v>
      </c>
      <c r="V659" s="1" t="str">
        <f>IFERROR(__xludf.DUMMYFUNCTION("""COMPUTED_VALUE"""),"7")</f>
        <v>7</v>
      </c>
      <c r="W659" s="1" t="str">
        <f>IFERROR(__xludf.DUMMYFUNCTION("""COMPUTED_VALUE"""),"9")</f>
        <v>9</v>
      </c>
      <c r="Y659" s="1">
        <f t="shared" si="2"/>
        <v>1</v>
      </c>
      <c r="Z659" s="1">
        <f t="shared" ref="Z659:AC659" si="659">IF($Y659&lt;&gt;"",COUNTIF($D659:$H659, "=" &amp; T659),"")</f>
        <v>1</v>
      </c>
      <c r="AA659" s="1">
        <f t="shared" si="659"/>
        <v>1</v>
      </c>
      <c r="AB659" s="1">
        <f t="shared" si="659"/>
        <v>1</v>
      </c>
      <c r="AC659" s="1">
        <f t="shared" si="659"/>
        <v>1</v>
      </c>
      <c r="AE659" s="1">
        <f>IFERROR(__xludf.DUMMYFUNCTION("IFERROR(TRANSPOSE(SORT(TRANSPOSE(FILTER(Y659:AC659, Y659:AC659&lt;&gt;0)),1, FALSE)))"),1.0)</f>
        <v>1</v>
      </c>
      <c r="AF659" s="1">
        <f>IFERROR(__xludf.DUMMYFUNCTION("""COMPUTED_VALUE"""),1.0)</f>
        <v>1</v>
      </c>
      <c r="AG659" s="1">
        <f>IFERROR(__xludf.DUMMYFUNCTION("""COMPUTED_VALUE"""),1.0)</f>
        <v>1</v>
      </c>
      <c r="AH659" s="1">
        <f>IFERROR(__xludf.DUMMYFUNCTION("""COMPUTED_VALUE"""),1.0)</f>
        <v>1</v>
      </c>
      <c r="AI659" s="1">
        <f>IFERROR(__xludf.DUMMYFUNCTION("""COMPUTED_VALUE"""),1.0)</f>
        <v>1</v>
      </c>
      <c r="AK659" s="1">
        <v>658.0</v>
      </c>
      <c r="AL659" s="1">
        <v>3.0</v>
      </c>
      <c r="AM659" s="1">
        <v>1.0</v>
      </c>
      <c r="AN659" s="1">
        <v>1.0</v>
      </c>
      <c r="AO659" s="1"/>
      <c r="AP659" s="1"/>
      <c r="AQ659" s="1">
        <v>4.0</v>
      </c>
      <c r="AR659" s="1">
        <v>4.0</v>
      </c>
      <c r="AS659" s="1">
        <v>4.0</v>
      </c>
      <c r="AT659" s="1">
        <v>14.0</v>
      </c>
      <c r="AU659" s="1">
        <v>3.0</v>
      </c>
      <c r="AV659" s="1" t="s">
        <v>1029</v>
      </c>
      <c r="AW659" s="1">
        <v>800.0</v>
      </c>
      <c r="AY659" s="1">
        <v>526400.0</v>
      </c>
    </row>
    <row r="660" ht="15.75" customHeight="1">
      <c r="A660" s="2" t="s">
        <v>1264</v>
      </c>
      <c r="B660" s="1" t="str">
        <f>IFERROR(__xludf.DUMMYFUNCTION("""COMPUTED_VALUE"""),"8465J")</f>
        <v>8465J</v>
      </c>
      <c r="C660" s="1">
        <f>IFERROR(__xludf.DUMMYFUNCTION("""COMPUTED_VALUE"""),954.0)</f>
        <v>954</v>
      </c>
      <c r="D660" s="1" t="s">
        <v>30</v>
      </c>
      <c r="E660" s="1" t="s">
        <v>21</v>
      </c>
      <c r="F660" s="1" t="s">
        <v>40</v>
      </c>
      <c r="G660" s="1" t="s">
        <v>29</v>
      </c>
      <c r="H660" s="1" t="s">
        <v>22</v>
      </c>
      <c r="M660" s="1">
        <v>8.0</v>
      </c>
      <c r="N660" s="1">
        <v>4.0</v>
      </c>
      <c r="O660" s="1">
        <v>6.0</v>
      </c>
      <c r="P660" s="1">
        <v>5.0</v>
      </c>
      <c r="Q660" s="1">
        <v>11.0</v>
      </c>
      <c r="S660" s="1" t="str">
        <f>IFERROR(__xludf.DUMMYFUNCTION("UNIQUE(D660:H660, TRUE)"),"8")</f>
        <v>8</v>
      </c>
      <c r="T660" s="1" t="str">
        <f>IFERROR(__xludf.DUMMYFUNCTION("""COMPUTED_VALUE"""),"4")</f>
        <v>4</v>
      </c>
      <c r="U660" s="1" t="str">
        <f>IFERROR(__xludf.DUMMYFUNCTION("""COMPUTED_VALUE"""),"6")</f>
        <v>6</v>
      </c>
      <c r="V660" s="1" t="str">
        <f>IFERROR(__xludf.DUMMYFUNCTION("""COMPUTED_VALUE"""),"5")</f>
        <v>5</v>
      </c>
      <c r="W660" s="1" t="str">
        <f>IFERROR(__xludf.DUMMYFUNCTION("""COMPUTED_VALUE"""),"J")</f>
        <v>J</v>
      </c>
      <c r="Y660" s="1">
        <f t="shared" si="2"/>
        <v>1</v>
      </c>
      <c r="Z660" s="1">
        <f t="shared" ref="Z660:AC660" si="660">IF($Y660&lt;&gt;"",COUNTIF($D660:$H660, "=" &amp; T660),"")</f>
        <v>1</v>
      </c>
      <c r="AA660" s="1">
        <f t="shared" si="660"/>
        <v>1</v>
      </c>
      <c r="AB660" s="1">
        <f t="shared" si="660"/>
        <v>1</v>
      </c>
      <c r="AC660" s="1">
        <f t="shared" si="660"/>
        <v>1</v>
      </c>
      <c r="AE660" s="1">
        <f>IFERROR(__xludf.DUMMYFUNCTION("IFERROR(TRANSPOSE(SORT(TRANSPOSE(FILTER(Y660:AC660, Y660:AC660&lt;&gt;0)),1, FALSE)))"),1.0)</f>
        <v>1</v>
      </c>
      <c r="AF660" s="1">
        <f>IFERROR(__xludf.DUMMYFUNCTION("""COMPUTED_VALUE"""),1.0)</f>
        <v>1</v>
      </c>
      <c r="AG660" s="1">
        <f>IFERROR(__xludf.DUMMYFUNCTION("""COMPUTED_VALUE"""),1.0)</f>
        <v>1</v>
      </c>
      <c r="AH660" s="1">
        <f>IFERROR(__xludf.DUMMYFUNCTION("""COMPUTED_VALUE"""),1.0)</f>
        <v>1</v>
      </c>
      <c r="AI660" s="1">
        <f>IFERROR(__xludf.DUMMYFUNCTION("""COMPUTED_VALUE"""),1.0)</f>
        <v>1</v>
      </c>
      <c r="AK660" s="1">
        <v>659.0</v>
      </c>
      <c r="AL660" s="1">
        <v>3.0</v>
      </c>
      <c r="AM660" s="1">
        <v>1.0</v>
      </c>
      <c r="AN660" s="1">
        <v>1.0</v>
      </c>
      <c r="AO660" s="1"/>
      <c r="AP660" s="1"/>
      <c r="AQ660" s="1">
        <v>4.0</v>
      </c>
      <c r="AR660" s="1">
        <v>4.0</v>
      </c>
      <c r="AS660" s="1">
        <v>4.0</v>
      </c>
      <c r="AT660" s="1">
        <v>14.0</v>
      </c>
      <c r="AU660" s="1">
        <v>7.0</v>
      </c>
      <c r="AV660" s="1" t="s">
        <v>1031</v>
      </c>
      <c r="AW660" s="1">
        <v>788.0</v>
      </c>
      <c r="AY660" s="1">
        <v>519292.0</v>
      </c>
    </row>
    <row r="661" ht="15.75" customHeight="1">
      <c r="A661" s="2" t="s">
        <v>1266</v>
      </c>
      <c r="B661" s="1" t="str">
        <f>IFERROR(__xludf.DUMMYFUNCTION("""COMPUTED_VALUE"""),"K734A")</f>
        <v>K734A</v>
      </c>
      <c r="C661" s="1">
        <f>IFERROR(__xludf.DUMMYFUNCTION("""COMPUTED_VALUE"""),71.0)</f>
        <v>71</v>
      </c>
      <c r="D661" s="1" t="s">
        <v>38</v>
      </c>
      <c r="E661" s="1" t="s">
        <v>28</v>
      </c>
      <c r="F661" s="1" t="s">
        <v>31</v>
      </c>
      <c r="G661" s="1" t="s">
        <v>21</v>
      </c>
      <c r="H661" s="1" t="s">
        <v>39</v>
      </c>
      <c r="M661" s="1">
        <v>13.0</v>
      </c>
      <c r="N661" s="1">
        <v>7.0</v>
      </c>
      <c r="O661" s="1">
        <v>3.0</v>
      </c>
      <c r="P661" s="1">
        <v>4.0</v>
      </c>
      <c r="Q661" s="1">
        <v>14.0</v>
      </c>
      <c r="S661" s="1" t="str">
        <f>IFERROR(__xludf.DUMMYFUNCTION("UNIQUE(D661:H661, TRUE)"),"K")</f>
        <v>K</v>
      </c>
      <c r="T661" s="1" t="str">
        <f>IFERROR(__xludf.DUMMYFUNCTION("""COMPUTED_VALUE"""),"7")</f>
        <v>7</v>
      </c>
      <c r="U661" s="1" t="str">
        <f>IFERROR(__xludf.DUMMYFUNCTION("""COMPUTED_VALUE"""),"3")</f>
        <v>3</v>
      </c>
      <c r="V661" s="1" t="str">
        <f>IFERROR(__xludf.DUMMYFUNCTION("""COMPUTED_VALUE"""),"4")</f>
        <v>4</v>
      </c>
      <c r="W661" s="1" t="str">
        <f>IFERROR(__xludf.DUMMYFUNCTION("""COMPUTED_VALUE"""),"A")</f>
        <v>A</v>
      </c>
      <c r="Y661" s="1">
        <f t="shared" si="2"/>
        <v>1</v>
      </c>
      <c r="Z661" s="1">
        <f t="shared" ref="Z661:AC661" si="661">IF($Y661&lt;&gt;"",COUNTIF($D661:$H661, "=" &amp; T661),"")</f>
        <v>1</v>
      </c>
      <c r="AA661" s="1">
        <f t="shared" si="661"/>
        <v>1</v>
      </c>
      <c r="AB661" s="1">
        <f t="shared" si="661"/>
        <v>1</v>
      </c>
      <c r="AC661" s="1">
        <f t="shared" si="661"/>
        <v>1</v>
      </c>
      <c r="AE661" s="1">
        <f>IFERROR(__xludf.DUMMYFUNCTION("IFERROR(TRANSPOSE(SORT(TRANSPOSE(FILTER(Y661:AC661, Y661:AC661&lt;&gt;0)),1, FALSE)))"),1.0)</f>
        <v>1</v>
      </c>
      <c r="AF661" s="1">
        <f>IFERROR(__xludf.DUMMYFUNCTION("""COMPUTED_VALUE"""),1.0)</f>
        <v>1</v>
      </c>
      <c r="AG661" s="1">
        <f>IFERROR(__xludf.DUMMYFUNCTION("""COMPUTED_VALUE"""),1.0)</f>
        <v>1</v>
      </c>
      <c r="AH661" s="1">
        <f>IFERROR(__xludf.DUMMYFUNCTION("""COMPUTED_VALUE"""),1.0)</f>
        <v>1</v>
      </c>
      <c r="AI661" s="1">
        <f>IFERROR(__xludf.DUMMYFUNCTION("""COMPUTED_VALUE"""),1.0)</f>
        <v>1</v>
      </c>
      <c r="AK661" s="1">
        <v>660.0</v>
      </c>
      <c r="AL661" s="1">
        <v>3.0</v>
      </c>
      <c r="AM661" s="1">
        <v>1.0</v>
      </c>
      <c r="AN661" s="1">
        <v>1.0</v>
      </c>
      <c r="AO661" s="1"/>
      <c r="AP661" s="1"/>
      <c r="AQ661" s="1">
        <v>4.0</v>
      </c>
      <c r="AR661" s="1">
        <v>4.0</v>
      </c>
      <c r="AS661" s="1">
        <v>4.0</v>
      </c>
      <c r="AT661" s="1">
        <v>14.0</v>
      </c>
      <c r="AU661" s="1">
        <v>11.0</v>
      </c>
      <c r="AV661" s="1" t="s">
        <v>1616</v>
      </c>
      <c r="AW661" s="1">
        <v>150.0</v>
      </c>
      <c r="AY661" s="1">
        <v>99000.0</v>
      </c>
    </row>
    <row r="662" ht="15.75" customHeight="1">
      <c r="A662" s="2" t="s">
        <v>1268</v>
      </c>
      <c r="B662" s="1" t="str">
        <f>IFERROR(__xludf.DUMMYFUNCTION("""COMPUTED_VALUE"""),"9QJ33")</f>
        <v>9QJ33</v>
      </c>
      <c r="C662" s="1">
        <f>IFERROR(__xludf.DUMMYFUNCTION("""COMPUTED_VALUE"""),101.0)</f>
        <v>101</v>
      </c>
      <c r="D662" s="1" t="s">
        <v>23</v>
      </c>
      <c r="E662" s="1" t="s">
        <v>20</v>
      </c>
      <c r="F662" s="1" t="s">
        <v>22</v>
      </c>
      <c r="G662" s="1" t="s">
        <v>31</v>
      </c>
      <c r="H662" s="1" t="s">
        <v>31</v>
      </c>
      <c r="M662" s="1">
        <v>9.0</v>
      </c>
      <c r="N662" s="1">
        <v>12.0</v>
      </c>
      <c r="O662" s="1">
        <v>11.0</v>
      </c>
      <c r="P662" s="1">
        <v>3.0</v>
      </c>
      <c r="Q662" s="1">
        <v>3.0</v>
      </c>
      <c r="S662" s="1" t="str">
        <f>IFERROR(__xludf.DUMMYFUNCTION("UNIQUE(D662:H662, TRUE)"),"9")</f>
        <v>9</v>
      </c>
      <c r="T662" s="1" t="str">
        <f>IFERROR(__xludf.DUMMYFUNCTION("""COMPUTED_VALUE"""),"Q")</f>
        <v>Q</v>
      </c>
      <c r="U662" s="1" t="str">
        <f>IFERROR(__xludf.DUMMYFUNCTION("""COMPUTED_VALUE"""),"J")</f>
        <v>J</v>
      </c>
      <c r="V662" s="1" t="str">
        <f>IFERROR(__xludf.DUMMYFUNCTION("""COMPUTED_VALUE"""),"3")</f>
        <v>3</v>
      </c>
      <c r="Y662" s="1">
        <f t="shared" si="2"/>
        <v>1</v>
      </c>
      <c r="Z662" s="1">
        <f t="shared" ref="Z662:AC662" si="662">IF($Y662&lt;&gt;"",COUNTIF($D662:$H662, "=" &amp; T662),"")</f>
        <v>1</v>
      </c>
      <c r="AA662" s="1">
        <f t="shared" si="662"/>
        <v>1</v>
      </c>
      <c r="AB662" s="1">
        <f t="shared" si="662"/>
        <v>2</v>
      </c>
      <c r="AC662" s="1">
        <f t="shared" si="662"/>
        <v>0</v>
      </c>
      <c r="AE662" s="1">
        <f>IFERROR(__xludf.DUMMYFUNCTION("IFERROR(TRANSPOSE(SORT(TRANSPOSE(FILTER(Y662:AC662, Y662:AC662&lt;&gt;0)),1, FALSE)))"),2.0)</f>
        <v>2</v>
      </c>
      <c r="AF662" s="1">
        <f>IFERROR(__xludf.DUMMYFUNCTION("""COMPUTED_VALUE"""),1.0)</f>
        <v>1</v>
      </c>
      <c r="AG662" s="1">
        <f>IFERROR(__xludf.DUMMYFUNCTION("""COMPUTED_VALUE"""),1.0)</f>
        <v>1</v>
      </c>
      <c r="AH662" s="1">
        <f>IFERROR(__xludf.DUMMYFUNCTION("""COMPUTED_VALUE"""),1.0)</f>
        <v>1</v>
      </c>
      <c r="AK662" s="1">
        <v>661.0</v>
      </c>
      <c r="AL662" s="1">
        <v>3.0</v>
      </c>
      <c r="AM662" s="1">
        <v>1.0</v>
      </c>
      <c r="AN662" s="1">
        <v>1.0</v>
      </c>
      <c r="AO662" s="1"/>
      <c r="AP662" s="1"/>
      <c r="AQ662" s="1">
        <v>4.0</v>
      </c>
      <c r="AR662" s="1">
        <v>4.0</v>
      </c>
      <c r="AS662" s="1">
        <v>11.0</v>
      </c>
      <c r="AT662" s="1">
        <v>4.0</v>
      </c>
      <c r="AU662" s="1">
        <v>6.0</v>
      </c>
      <c r="AV662" s="1" t="s">
        <v>1609</v>
      </c>
      <c r="AW662" s="1">
        <v>917.0</v>
      </c>
      <c r="AY662" s="1">
        <v>606137.0</v>
      </c>
    </row>
    <row r="663" ht="15.75" customHeight="1">
      <c r="A663" s="2" t="s">
        <v>1270</v>
      </c>
      <c r="B663" s="1" t="str">
        <f>IFERROR(__xludf.DUMMYFUNCTION("""COMPUTED_VALUE"""),"AQAJQ")</f>
        <v>AQAJQ</v>
      </c>
      <c r="C663" s="1">
        <f>IFERROR(__xludf.DUMMYFUNCTION("""COMPUTED_VALUE"""),177.0)</f>
        <v>177</v>
      </c>
      <c r="D663" s="1" t="s">
        <v>39</v>
      </c>
      <c r="E663" s="1" t="s">
        <v>20</v>
      </c>
      <c r="F663" s="1" t="s">
        <v>39</v>
      </c>
      <c r="G663" s="1" t="s">
        <v>22</v>
      </c>
      <c r="H663" s="1" t="s">
        <v>20</v>
      </c>
      <c r="M663" s="1">
        <v>14.0</v>
      </c>
      <c r="N663" s="1">
        <v>12.0</v>
      </c>
      <c r="O663" s="1">
        <v>14.0</v>
      </c>
      <c r="P663" s="1">
        <v>11.0</v>
      </c>
      <c r="Q663" s="1">
        <v>12.0</v>
      </c>
      <c r="S663" s="1" t="str">
        <f>IFERROR(__xludf.DUMMYFUNCTION("UNIQUE(D663:H663, TRUE)"),"A")</f>
        <v>A</v>
      </c>
      <c r="T663" s="1" t="str">
        <f>IFERROR(__xludf.DUMMYFUNCTION("""COMPUTED_VALUE"""),"Q")</f>
        <v>Q</v>
      </c>
      <c r="U663" s="1" t="str">
        <f>IFERROR(__xludf.DUMMYFUNCTION("""COMPUTED_VALUE"""),"J")</f>
        <v>J</v>
      </c>
      <c r="Y663" s="1">
        <f t="shared" si="2"/>
        <v>2</v>
      </c>
      <c r="Z663" s="1">
        <f t="shared" ref="Z663:AC663" si="663">IF($Y663&lt;&gt;"",COUNTIF($D663:$H663, "=" &amp; T663),"")</f>
        <v>2</v>
      </c>
      <c r="AA663" s="1">
        <f t="shared" si="663"/>
        <v>1</v>
      </c>
      <c r="AB663" s="1">
        <f t="shared" si="663"/>
        <v>0</v>
      </c>
      <c r="AC663" s="1">
        <f t="shared" si="663"/>
        <v>0</v>
      </c>
      <c r="AE663" s="1">
        <f>IFERROR(__xludf.DUMMYFUNCTION("IFERROR(TRANSPOSE(SORT(TRANSPOSE(FILTER(Y663:AC663, Y663:AC663&lt;&gt;0)),1, FALSE)))"),2.0)</f>
        <v>2</v>
      </c>
      <c r="AF663" s="1">
        <f>IFERROR(__xludf.DUMMYFUNCTION("""COMPUTED_VALUE"""),2.0)</f>
        <v>2</v>
      </c>
      <c r="AG663" s="1">
        <f>IFERROR(__xludf.DUMMYFUNCTION("""COMPUTED_VALUE"""),1.0)</f>
        <v>1</v>
      </c>
      <c r="AK663" s="1">
        <v>662.0</v>
      </c>
      <c r="AL663" s="1">
        <v>3.0</v>
      </c>
      <c r="AM663" s="1">
        <v>1.0</v>
      </c>
      <c r="AN663" s="1">
        <v>1.0</v>
      </c>
      <c r="AO663" s="1"/>
      <c r="AP663" s="1"/>
      <c r="AQ663" s="1">
        <v>4.0</v>
      </c>
      <c r="AR663" s="1">
        <v>6.0</v>
      </c>
      <c r="AS663" s="1">
        <v>6.0</v>
      </c>
      <c r="AT663" s="1">
        <v>11.0</v>
      </c>
      <c r="AU663" s="1">
        <v>6.0</v>
      </c>
      <c r="AV663" s="1" t="s">
        <v>1618</v>
      </c>
      <c r="AW663" s="1">
        <v>637.0</v>
      </c>
      <c r="AY663" s="1">
        <v>421694.0</v>
      </c>
    </row>
    <row r="664" ht="15.75" customHeight="1">
      <c r="A664" s="2" t="s">
        <v>1272</v>
      </c>
      <c r="B664" s="1" t="str">
        <f>IFERROR(__xludf.DUMMYFUNCTION("""COMPUTED_VALUE"""),"777J7")</f>
        <v>777J7</v>
      </c>
      <c r="C664" s="1">
        <f>IFERROR(__xludf.DUMMYFUNCTION("""COMPUTED_VALUE"""),401.0)</f>
        <v>401</v>
      </c>
      <c r="D664" s="1" t="s">
        <v>28</v>
      </c>
      <c r="E664" s="1" t="s">
        <v>28</v>
      </c>
      <c r="F664" s="1" t="s">
        <v>28</v>
      </c>
      <c r="G664" s="1" t="s">
        <v>22</v>
      </c>
      <c r="H664" s="1" t="s">
        <v>28</v>
      </c>
      <c r="M664" s="1">
        <v>7.0</v>
      </c>
      <c r="N664" s="1">
        <v>7.0</v>
      </c>
      <c r="O664" s="1">
        <v>7.0</v>
      </c>
      <c r="P664" s="1">
        <v>11.0</v>
      </c>
      <c r="Q664" s="1">
        <v>7.0</v>
      </c>
      <c r="S664" s="1" t="str">
        <f>IFERROR(__xludf.DUMMYFUNCTION("UNIQUE(D664:H664, TRUE)"),"7")</f>
        <v>7</v>
      </c>
      <c r="T664" s="1" t="str">
        <f>IFERROR(__xludf.DUMMYFUNCTION("""COMPUTED_VALUE"""),"J")</f>
        <v>J</v>
      </c>
      <c r="Y664" s="1">
        <f t="shared" si="2"/>
        <v>4</v>
      </c>
      <c r="Z664" s="1">
        <f t="shared" ref="Z664:AC664" si="664">IF($Y664&lt;&gt;"",COUNTIF($D664:$H664, "=" &amp; T664),"")</f>
        <v>1</v>
      </c>
      <c r="AA664" s="1">
        <f t="shared" si="664"/>
        <v>0</v>
      </c>
      <c r="AB664" s="1">
        <f t="shared" si="664"/>
        <v>0</v>
      </c>
      <c r="AC664" s="1">
        <f t="shared" si="664"/>
        <v>0</v>
      </c>
      <c r="AE664" s="1">
        <f>IFERROR(__xludf.DUMMYFUNCTION("IFERROR(TRANSPOSE(SORT(TRANSPOSE(FILTER(Y664:AC664, Y664:AC664&lt;&gt;0)),1, FALSE)))"),4.0)</f>
        <v>4</v>
      </c>
      <c r="AF664" s="1">
        <f>IFERROR(__xludf.DUMMYFUNCTION("""COMPUTED_VALUE"""),1.0)</f>
        <v>1</v>
      </c>
      <c r="AK664" s="1">
        <v>663.0</v>
      </c>
      <c r="AL664" s="1">
        <v>3.0</v>
      </c>
      <c r="AM664" s="1">
        <v>1.0</v>
      </c>
      <c r="AN664" s="1">
        <v>1.0</v>
      </c>
      <c r="AO664" s="1"/>
      <c r="AP664" s="1"/>
      <c r="AQ664" s="1">
        <v>4.0</v>
      </c>
      <c r="AR664" s="1">
        <v>7.0</v>
      </c>
      <c r="AS664" s="1">
        <v>7.0</v>
      </c>
      <c r="AT664" s="1">
        <v>7.0</v>
      </c>
      <c r="AU664" s="1">
        <v>12.0</v>
      </c>
      <c r="AV664" s="1" t="s">
        <v>1035</v>
      </c>
      <c r="AW664" s="1">
        <v>750.0</v>
      </c>
      <c r="AY664" s="1">
        <v>497250.0</v>
      </c>
    </row>
    <row r="665" ht="15.75" customHeight="1">
      <c r="A665" s="2" t="s">
        <v>1274</v>
      </c>
      <c r="B665" s="1" t="str">
        <f>IFERROR(__xludf.DUMMYFUNCTION("""COMPUTED_VALUE"""),"K9TTT")</f>
        <v>K9TTT</v>
      </c>
      <c r="C665" s="1">
        <f>IFERROR(__xludf.DUMMYFUNCTION("""COMPUTED_VALUE"""),1.0)</f>
        <v>1</v>
      </c>
      <c r="D665" s="1" t="s">
        <v>38</v>
      </c>
      <c r="E665" s="1" t="s">
        <v>23</v>
      </c>
      <c r="F665" s="1" t="s">
        <v>45</v>
      </c>
      <c r="G665" s="1" t="s">
        <v>45</v>
      </c>
      <c r="H665" s="1" t="s">
        <v>45</v>
      </c>
      <c r="M665" s="1">
        <v>13.0</v>
      </c>
      <c r="N665" s="1">
        <v>9.0</v>
      </c>
      <c r="O665" s="1">
        <v>10.0</v>
      </c>
      <c r="P665" s="1">
        <v>10.0</v>
      </c>
      <c r="Q665" s="1">
        <v>10.0</v>
      </c>
      <c r="S665" s="1" t="str">
        <f>IFERROR(__xludf.DUMMYFUNCTION("UNIQUE(D665:H665, TRUE)"),"K")</f>
        <v>K</v>
      </c>
      <c r="T665" s="1" t="str">
        <f>IFERROR(__xludf.DUMMYFUNCTION("""COMPUTED_VALUE"""),"9")</f>
        <v>9</v>
      </c>
      <c r="U665" s="1" t="str">
        <f>IFERROR(__xludf.DUMMYFUNCTION("""COMPUTED_VALUE"""),"T")</f>
        <v>T</v>
      </c>
      <c r="Y665" s="1">
        <f t="shared" si="2"/>
        <v>1</v>
      </c>
      <c r="Z665" s="1">
        <f t="shared" ref="Z665:AC665" si="665">IF($Y665&lt;&gt;"",COUNTIF($D665:$H665, "=" &amp; T665),"")</f>
        <v>1</v>
      </c>
      <c r="AA665" s="1">
        <f t="shared" si="665"/>
        <v>3</v>
      </c>
      <c r="AB665" s="1">
        <f t="shared" si="665"/>
        <v>0</v>
      </c>
      <c r="AC665" s="1">
        <f t="shared" si="665"/>
        <v>0</v>
      </c>
      <c r="AE665" s="1">
        <f>IFERROR(__xludf.DUMMYFUNCTION("IFERROR(TRANSPOSE(SORT(TRANSPOSE(FILTER(Y665:AC665, Y665:AC665&lt;&gt;0)),1, FALSE)))"),3.0)</f>
        <v>3</v>
      </c>
      <c r="AF665" s="1">
        <f>IFERROR(__xludf.DUMMYFUNCTION("""COMPUTED_VALUE"""),1.0)</f>
        <v>1</v>
      </c>
      <c r="AG665" s="1">
        <f>IFERROR(__xludf.DUMMYFUNCTION("""COMPUTED_VALUE"""),1.0)</f>
        <v>1</v>
      </c>
      <c r="AK665" s="1">
        <v>664.0</v>
      </c>
      <c r="AL665" s="1">
        <v>3.0</v>
      </c>
      <c r="AM665" s="1">
        <v>1.0</v>
      </c>
      <c r="AN665" s="1">
        <v>1.0</v>
      </c>
      <c r="AO665" s="1"/>
      <c r="AP665" s="1"/>
      <c r="AQ665" s="1">
        <v>4.0</v>
      </c>
      <c r="AR665" s="1">
        <v>9.0</v>
      </c>
      <c r="AS665" s="1">
        <v>4.0</v>
      </c>
      <c r="AT665" s="1">
        <v>4.0</v>
      </c>
      <c r="AU665" s="1">
        <v>8.0</v>
      </c>
      <c r="AV665" s="1">
        <v>49448.0</v>
      </c>
      <c r="AW665" s="1">
        <v>742.0</v>
      </c>
      <c r="AY665" s="1">
        <v>492688.0</v>
      </c>
    </row>
    <row r="666" ht="15.75" customHeight="1">
      <c r="A666" s="2" t="s">
        <v>1276</v>
      </c>
      <c r="B666" s="1" t="str">
        <f>IFERROR(__xludf.DUMMYFUNCTION("""COMPUTED_VALUE"""),"8A394")</f>
        <v>8A394</v>
      </c>
      <c r="C666" s="1">
        <f>IFERROR(__xludf.DUMMYFUNCTION("""COMPUTED_VALUE"""),532.0)</f>
        <v>532</v>
      </c>
      <c r="D666" s="1" t="s">
        <v>30</v>
      </c>
      <c r="E666" s="1" t="s">
        <v>39</v>
      </c>
      <c r="F666" s="1" t="s">
        <v>31</v>
      </c>
      <c r="G666" s="1" t="s">
        <v>23</v>
      </c>
      <c r="H666" s="1" t="s">
        <v>21</v>
      </c>
      <c r="M666" s="1">
        <v>8.0</v>
      </c>
      <c r="N666" s="1">
        <v>14.0</v>
      </c>
      <c r="O666" s="1">
        <v>3.0</v>
      </c>
      <c r="P666" s="1">
        <v>9.0</v>
      </c>
      <c r="Q666" s="1">
        <v>4.0</v>
      </c>
      <c r="S666" s="1" t="str">
        <f>IFERROR(__xludf.DUMMYFUNCTION("UNIQUE(D666:H666, TRUE)"),"8")</f>
        <v>8</v>
      </c>
      <c r="T666" s="1" t="str">
        <f>IFERROR(__xludf.DUMMYFUNCTION("""COMPUTED_VALUE"""),"A")</f>
        <v>A</v>
      </c>
      <c r="U666" s="1" t="str">
        <f>IFERROR(__xludf.DUMMYFUNCTION("""COMPUTED_VALUE"""),"3")</f>
        <v>3</v>
      </c>
      <c r="V666" s="1" t="str">
        <f>IFERROR(__xludf.DUMMYFUNCTION("""COMPUTED_VALUE"""),"9")</f>
        <v>9</v>
      </c>
      <c r="W666" s="1" t="str">
        <f>IFERROR(__xludf.DUMMYFUNCTION("""COMPUTED_VALUE"""),"4")</f>
        <v>4</v>
      </c>
      <c r="Y666" s="1">
        <f t="shared" si="2"/>
        <v>1</v>
      </c>
      <c r="Z666" s="1">
        <f t="shared" ref="Z666:AC666" si="666">IF($Y666&lt;&gt;"",COUNTIF($D666:$H666, "=" &amp; T666),"")</f>
        <v>1</v>
      </c>
      <c r="AA666" s="1">
        <f t="shared" si="666"/>
        <v>1</v>
      </c>
      <c r="AB666" s="1">
        <f t="shared" si="666"/>
        <v>1</v>
      </c>
      <c r="AC666" s="1">
        <f t="shared" si="666"/>
        <v>1</v>
      </c>
      <c r="AE666" s="1">
        <f>IFERROR(__xludf.DUMMYFUNCTION("IFERROR(TRANSPOSE(SORT(TRANSPOSE(FILTER(Y666:AC666, Y666:AC666&lt;&gt;0)),1, FALSE)))"),1.0)</f>
        <v>1</v>
      </c>
      <c r="AF666" s="1">
        <f>IFERROR(__xludf.DUMMYFUNCTION("""COMPUTED_VALUE"""),1.0)</f>
        <v>1</v>
      </c>
      <c r="AG666" s="1">
        <f>IFERROR(__xludf.DUMMYFUNCTION("""COMPUTED_VALUE"""),1.0)</f>
        <v>1</v>
      </c>
      <c r="AH666" s="1">
        <f>IFERROR(__xludf.DUMMYFUNCTION("""COMPUTED_VALUE"""),1.0)</f>
        <v>1</v>
      </c>
      <c r="AI666" s="1">
        <f>IFERROR(__xludf.DUMMYFUNCTION("""COMPUTED_VALUE"""),1.0)</f>
        <v>1</v>
      </c>
      <c r="AK666" s="1">
        <v>665.0</v>
      </c>
      <c r="AL666" s="1">
        <v>3.0</v>
      </c>
      <c r="AM666" s="1">
        <v>1.0</v>
      </c>
      <c r="AN666" s="1">
        <v>1.0</v>
      </c>
      <c r="AO666" s="1"/>
      <c r="AP666" s="1"/>
      <c r="AQ666" s="1">
        <v>4.0</v>
      </c>
      <c r="AR666" s="1">
        <v>10.0</v>
      </c>
      <c r="AS666" s="1">
        <v>4.0</v>
      </c>
      <c r="AT666" s="1">
        <v>5.0</v>
      </c>
      <c r="AU666" s="1">
        <v>4.0</v>
      </c>
      <c r="AV666" s="1" t="s">
        <v>1038</v>
      </c>
      <c r="AW666" s="1">
        <v>639.0</v>
      </c>
      <c r="AY666" s="1">
        <v>424935.0</v>
      </c>
    </row>
    <row r="667" ht="15.75" customHeight="1">
      <c r="A667" s="2" t="s">
        <v>1278</v>
      </c>
      <c r="B667" s="1" t="str">
        <f>IFERROR(__xludf.DUMMYFUNCTION("""COMPUTED_VALUE"""),"7TTJT")</f>
        <v>7TTJT</v>
      </c>
      <c r="C667" s="1">
        <f>IFERROR(__xludf.DUMMYFUNCTION("""COMPUTED_VALUE"""),748.0)</f>
        <v>748</v>
      </c>
      <c r="D667" s="1" t="s">
        <v>28</v>
      </c>
      <c r="E667" s="1" t="s">
        <v>45</v>
      </c>
      <c r="F667" s="1" t="s">
        <v>45</v>
      </c>
      <c r="G667" s="1" t="s">
        <v>22</v>
      </c>
      <c r="H667" s="1" t="s">
        <v>45</v>
      </c>
      <c r="M667" s="1">
        <v>7.0</v>
      </c>
      <c r="N667" s="1">
        <v>10.0</v>
      </c>
      <c r="O667" s="1">
        <v>10.0</v>
      </c>
      <c r="P667" s="1">
        <v>11.0</v>
      </c>
      <c r="Q667" s="1">
        <v>10.0</v>
      </c>
      <c r="S667" s="1" t="str">
        <f>IFERROR(__xludf.DUMMYFUNCTION("UNIQUE(D667:H667, TRUE)"),"7")</f>
        <v>7</v>
      </c>
      <c r="T667" s="1" t="str">
        <f>IFERROR(__xludf.DUMMYFUNCTION("""COMPUTED_VALUE"""),"T")</f>
        <v>T</v>
      </c>
      <c r="U667" s="1" t="str">
        <f>IFERROR(__xludf.DUMMYFUNCTION("""COMPUTED_VALUE"""),"J")</f>
        <v>J</v>
      </c>
      <c r="Y667" s="1">
        <f t="shared" si="2"/>
        <v>1</v>
      </c>
      <c r="Z667" s="1">
        <f t="shared" ref="Z667:AC667" si="667">IF($Y667&lt;&gt;"",COUNTIF($D667:$H667, "=" &amp; T667),"")</f>
        <v>3</v>
      </c>
      <c r="AA667" s="1">
        <f t="shared" si="667"/>
        <v>1</v>
      </c>
      <c r="AB667" s="1">
        <f t="shared" si="667"/>
        <v>0</v>
      </c>
      <c r="AC667" s="1">
        <f t="shared" si="667"/>
        <v>0</v>
      </c>
      <c r="AE667" s="1">
        <f>IFERROR(__xludf.DUMMYFUNCTION("IFERROR(TRANSPOSE(SORT(TRANSPOSE(FILTER(Y667:AC667, Y667:AC667&lt;&gt;0)),1, FALSE)))"),3.0)</f>
        <v>3</v>
      </c>
      <c r="AF667" s="1">
        <f>IFERROR(__xludf.DUMMYFUNCTION("""COMPUTED_VALUE"""),1.0)</f>
        <v>1</v>
      </c>
      <c r="AG667" s="1">
        <f>IFERROR(__xludf.DUMMYFUNCTION("""COMPUTED_VALUE"""),1.0)</f>
        <v>1</v>
      </c>
      <c r="AK667" s="1">
        <v>666.0</v>
      </c>
      <c r="AL667" s="1">
        <v>3.0</v>
      </c>
      <c r="AM667" s="1">
        <v>1.0</v>
      </c>
      <c r="AN667" s="1">
        <v>1.0</v>
      </c>
      <c r="AO667" s="1"/>
      <c r="AP667" s="1"/>
      <c r="AQ667" s="1">
        <v>4.0</v>
      </c>
      <c r="AR667" s="1">
        <v>10.0</v>
      </c>
      <c r="AS667" s="1">
        <v>10.0</v>
      </c>
      <c r="AT667" s="1">
        <v>10.0</v>
      </c>
      <c r="AU667" s="1">
        <v>12.0</v>
      </c>
      <c r="AV667" s="1" t="s">
        <v>1040</v>
      </c>
      <c r="AW667" s="1">
        <v>328.0</v>
      </c>
      <c r="AY667" s="1">
        <v>218448.0</v>
      </c>
    </row>
    <row r="668" ht="15.75" customHeight="1">
      <c r="A668" s="2" t="s">
        <v>1280</v>
      </c>
      <c r="B668" s="1" t="str">
        <f>IFERROR(__xludf.DUMMYFUNCTION("""COMPUTED_VALUE"""),"AQT7J")</f>
        <v>AQT7J</v>
      </c>
      <c r="C668" s="1">
        <f>IFERROR(__xludf.DUMMYFUNCTION("""COMPUTED_VALUE"""),355.0)</f>
        <v>355</v>
      </c>
      <c r="D668" s="1" t="s">
        <v>39</v>
      </c>
      <c r="E668" s="1" t="s">
        <v>20</v>
      </c>
      <c r="F668" s="1" t="s">
        <v>45</v>
      </c>
      <c r="G668" s="1" t="s">
        <v>28</v>
      </c>
      <c r="H668" s="1" t="s">
        <v>22</v>
      </c>
      <c r="M668" s="1">
        <v>14.0</v>
      </c>
      <c r="N668" s="1">
        <v>12.0</v>
      </c>
      <c r="O668" s="1">
        <v>10.0</v>
      </c>
      <c r="P668" s="1">
        <v>7.0</v>
      </c>
      <c r="Q668" s="1">
        <v>11.0</v>
      </c>
      <c r="S668" s="1" t="str">
        <f>IFERROR(__xludf.DUMMYFUNCTION("UNIQUE(D668:H668, TRUE)"),"A")</f>
        <v>A</v>
      </c>
      <c r="T668" s="1" t="str">
        <f>IFERROR(__xludf.DUMMYFUNCTION("""COMPUTED_VALUE"""),"Q")</f>
        <v>Q</v>
      </c>
      <c r="U668" s="1" t="str">
        <f>IFERROR(__xludf.DUMMYFUNCTION("""COMPUTED_VALUE"""),"T")</f>
        <v>T</v>
      </c>
      <c r="V668" s="1" t="str">
        <f>IFERROR(__xludf.DUMMYFUNCTION("""COMPUTED_VALUE"""),"7")</f>
        <v>7</v>
      </c>
      <c r="W668" s="1" t="str">
        <f>IFERROR(__xludf.DUMMYFUNCTION("""COMPUTED_VALUE"""),"J")</f>
        <v>J</v>
      </c>
      <c r="Y668" s="1">
        <f t="shared" si="2"/>
        <v>1</v>
      </c>
      <c r="Z668" s="1">
        <f t="shared" ref="Z668:AC668" si="668">IF($Y668&lt;&gt;"",COUNTIF($D668:$H668, "=" &amp; T668),"")</f>
        <v>1</v>
      </c>
      <c r="AA668" s="1">
        <f t="shared" si="668"/>
        <v>1</v>
      </c>
      <c r="AB668" s="1">
        <f t="shared" si="668"/>
        <v>1</v>
      </c>
      <c r="AC668" s="1">
        <f t="shared" si="668"/>
        <v>1</v>
      </c>
      <c r="AE668" s="1">
        <f>IFERROR(__xludf.DUMMYFUNCTION("IFERROR(TRANSPOSE(SORT(TRANSPOSE(FILTER(Y668:AC668, Y668:AC668&lt;&gt;0)),1, FALSE)))"),1.0)</f>
        <v>1</v>
      </c>
      <c r="AF668" s="1">
        <f>IFERROR(__xludf.DUMMYFUNCTION("""COMPUTED_VALUE"""),1.0)</f>
        <v>1</v>
      </c>
      <c r="AG668" s="1">
        <f>IFERROR(__xludf.DUMMYFUNCTION("""COMPUTED_VALUE"""),1.0)</f>
        <v>1</v>
      </c>
      <c r="AH668" s="1">
        <f>IFERROR(__xludf.DUMMYFUNCTION("""COMPUTED_VALUE"""),1.0)</f>
        <v>1</v>
      </c>
      <c r="AI668" s="1">
        <f>IFERROR(__xludf.DUMMYFUNCTION("""COMPUTED_VALUE"""),1.0)</f>
        <v>1</v>
      </c>
      <c r="AK668" s="1">
        <v>667.0</v>
      </c>
      <c r="AL668" s="1">
        <v>3.0</v>
      </c>
      <c r="AM668" s="1">
        <v>1.0</v>
      </c>
      <c r="AN668" s="1">
        <v>1.0</v>
      </c>
      <c r="AO668" s="1"/>
      <c r="AP668" s="1"/>
      <c r="AQ668" s="1">
        <v>4.0</v>
      </c>
      <c r="AR668" s="1">
        <v>10.0</v>
      </c>
      <c r="AS668" s="1">
        <v>14.0</v>
      </c>
      <c r="AT668" s="1">
        <v>14.0</v>
      </c>
      <c r="AU668" s="1">
        <v>14.0</v>
      </c>
      <c r="AV668" s="1" t="s">
        <v>1042</v>
      </c>
      <c r="AW668" s="1">
        <v>135.0</v>
      </c>
      <c r="AY668" s="1">
        <v>90045.0</v>
      </c>
    </row>
    <row r="669" ht="15.75" customHeight="1">
      <c r="A669" s="2" t="s">
        <v>1282</v>
      </c>
      <c r="B669" s="1" t="str">
        <f>IFERROR(__xludf.DUMMYFUNCTION("""COMPUTED_VALUE"""),"J547T")</f>
        <v>J547T</v>
      </c>
      <c r="C669" s="1">
        <f>IFERROR(__xludf.DUMMYFUNCTION("""COMPUTED_VALUE"""),735.0)</f>
        <v>735</v>
      </c>
      <c r="D669" s="1" t="s">
        <v>22</v>
      </c>
      <c r="E669" s="1" t="s">
        <v>29</v>
      </c>
      <c r="F669" s="1" t="s">
        <v>21</v>
      </c>
      <c r="G669" s="1" t="s">
        <v>28</v>
      </c>
      <c r="H669" s="1" t="s">
        <v>45</v>
      </c>
      <c r="M669" s="1">
        <v>11.0</v>
      </c>
      <c r="N669" s="1">
        <v>5.0</v>
      </c>
      <c r="O669" s="1">
        <v>4.0</v>
      </c>
      <c r="P669" s="1">
        <v>7.0</v>
      </c>
      <c r="Q669" s="1">
        <v>10.0</v>
      </c>
      <c r="S669" s="1" t="str">
        <f>IFERROR(__xludf.DUMMYFUNCTION("UNIQUE(D669:H669, TRUE)"),"J")</f>
        <v>J</v>
      </c>
      <c r="T669" s="1" t="str">
        <f>IFERROR(__xludf.DUMMYFUNCTION("""COMPUTED_VALUE"""),"5")</f>
        <v>5</v>
      </c>
      <c r="U669" s="1" t="str">
        <f>IFERROR(__xludf.DUMMYFUNCTION("""COMPUTED_VALUE"""),"4")</f>
        <v>4</v>
      </c>
      <c r="V669" s="1" t="str">
        <f>IFERROR(__xludf.DUMMYFUNCTION("""COMPUTED_VALUE"""),"7")</f>
        <v>7</v>
      </c>
      <c r="W669" s="1" t="str">
        <f>IFERROR(__xludf.DUMMYFUNCTION("""COMPUTED_VALUE"""),"T")</f>
        <v>T</v>
      </c>
      <c r="Y669" s="1">
        <f t="shared" si="2"/>
        <v>1</v>
      </c>
      <c r="Z669" s="1">
        <f t="shared" ref="Z669:AC669" si="669">IF($Y669&lt;&gt;"",COUNTIF($D669:$H669, "=" &amp; T669),"")</f>
        <v>1</v>
      </c>
      <c r="AA669" s="1">
        <f t="shared" si="669"/>
        <v>1</v>
      </c>
      <c r="AB669" s="1">
        <f t="shared" si="669"/>
        <v>1</v>
      </c>
      <c r="AC669" s="1">
        <f t="shared" si="669"/>
        <v>1</v>
      </c>
      <c r="AE669" s="1">
        <f>IFERROR(__xludf.DUMMYFUNCTION("IFERROR(TRANSPOSE(SORT(TRANSPOSE(FILTER(Y669:AC669, Y669:AC669&lt;&gt;0)),1, FALSE)))"),1.0)</f>
        <v>1</v>
      </c>
      <c r="AF669" s="1">
        <f>IFERROR(__xludf.DUMMYFUNCTION("""COMPUTED_VALUE"""),1.0)</f>
        <v>1</v>
      </c>
      <c r="AG669" s="1">
        <f>IFERROR(__xludf.DUMMYFUNCTION("""COMPUTED_VALUE"""),1.0)</f>
        <v>1</v>
      </c>
      <c r="AH669" s="1">
        <f>IFERROR(__xludf.DUMMYFUNCTION("""COMPUTED_VALUE"""),1.0)</f>
        <v>1</v>
      </c>
      <c r="AI669" s="1">
        <f>IFERROR(__xludf.DUMMYFUNCTION("""COMPUTED_VALUE"""),1.0)</f>
        <v>1</v>
      </c>
      <c r="AK669" s="1">
        <v>668.0</v>
      </c>
      <c r="AL669" s="1">
        <v>3.0</v>
      </c>
      <c r="AM669" s="1">
        <v>1.0</v>
      </c>
      <c r="AN669" s="1">
        <v>1.0</v>
      </c>
      <c r="AO669" s="1"/>
      <c r="AP669" s="1"/>
      <c r="AQ669" s="1">
        <v>4.0</v>
      </c>
      <c r="AR669" s="1">
        <v>11.0</v>
      </c>
      <c r="AS669" s="1">
        <v>4.0</v>
      </c>
      <c r="AT669" s="1">
        <v>4.0</v>
      </c>
      <c r="AU669" s="1">
        <v>5.0</v>
      </c>
      <c r="AV669" s="1" t="s">
        <v>1601</v>
      </c>
      <c r="AW669" s="1">
        <v>718.0</v>
      </c>
      <c r="AY669" s="1">
        <v>479624.0</v>
      </c>
    </row>
    <row r="670" ht="15.75" customHeight="1">
      <c r="A670" s="2" t="s">
        <v>1284</v>
      </c>
      <c r="B670" s="1" t="str">
        <f>IFERROR(__xludf.DUMMYFUNCTION("""COMPUTED_VALUE"""),"8882K")</f>
        <v>8882K</v>
      </c>
      <c r="C670" s="1">
        <f>IFERROR(__xludf.DUMMYFUNCTION("""COMPUTED_VALUE"""),398.0)</f>
        <v>398</v>
      </c>
      <c r="D670" s="1" t="s">
        <v>30</v>
      </c>
      <c r="E670" s="1" t="s">
        <v>30</v>
      </c>
      <c r="F670" s="1" t="s">
        <v>30</v>
      </c>
      <c r="G670" s="1" t="s">
        <v>24</v>
      </c>
      <c r="H670" s="1" t="s">
        <v>38</v>
      </c>
      <c r="M670" s="1">
        <v>8.0</v>
      </c>
      <c r="N670" s="1">
        <v>8.0</v>
      </c>
      <c r="O670" s="1">
        <v>8.0</v>
      </c>
      <c r="P670" s="1">
        <v>2.0</v>
      </c>
      <c r="Q670" s="1">
        <v>13.0</v>
      </c>
      <c r="S670" s="1" t="str">
        <f>IFERROR(__xludf.DUMMYFUNCTION("UNIQUE(D670:H670, TRUE)"),"8")</f>
        <v>8</v>
      </c>
      <c r="T670" s="1" t="str">
        <f>IFERROR(__xludf.DUMMYFUNCTION("""COMPUTED_VALUE"""),"2")</f>
        <v>2</v>
      </c>
      <c r="U670" s="1" t="str">
        <f>IFERROR(__xludf.DUMMYFUNCTION("""COMPUTED_VALUE"""),"K")</f>
        <v>K</v>
      </c>
      <c r="Y670" s="1">
        <f t="shared" si="2"/>
        <v>3</v>
      </c>
      <c r="Z670" s="1">
        <f t="shared" ref="Z670:AC670" si="670">IF($Y670&lt;&gt;"",COUNTIF($D670:$H670, "=" &amp; T670),"")</f>
        <v>1</v>
      </c>
      <c r="AA670" s="1">
        <f t="shared" si="670"/>
        <v>1</v>
      </c>
      <c r="AB670" s="1">
        <f t="shared" si="670"/>
        <v>0</v>
      </c>
      <c r="AC670" s="1">
        <f t="shared" si="670"/>
        <v>0</v>
      </c>
      <c r="AE670" s="1">
        <f>IFERROR(__xludf.DUMMYFUNCTION("IFERROR(TRANSPOSE(SORT(TRANSPOSE(FILTER(Y670:AC670, Y670:AC670&lt;&gt;0)),1, FALSE)))"),3.0)</f>
        <v>3</v>
      </c>
      <c r="AF670" s="1">
        <f>IFERROR(__xludf.DUMMYFUNCTION("""COMPUTED_VALUE"""),1.0)</f>
        <v>1</v>
      </c>
      <c r="AG670" s="1">
        <f>IFERROR(__xludf.DUMMYFUNCTION("""COMPUTED_VALUE"""),1.0)</f>
        <v>1</v>
      </c>
      <c r="AK670" s="1">
        <v>669.0</v>
      </c>
      <c r="AL670" s="1">
        <v>3.0</v>
      </c>
      <c r="AM670" s="1">
        <v>1.0</v>
      </c>
      <c r="AN670" s="1">
        <v>1.0</v>
      </c>
      <c r="AO670" s="1"/>
      <c r="AP670" s="1"/>
      <c r="AQ670" s="1">
        <v>4.0</v>
      </c>
      <c r="AR670" s="1">
        <v>11.0</v>
      </c>
      <c r="AS670" s="1">
        <v>7.0</v>
      </c>
      <c r="AT670" s="1">
        <v>4.0</v>
      </c>
      <c r="AU670" s="1">
        <v>4.0</v>
      </c>
      <c r="AV670" s="1" t="s">
        <v>1603</v>
      </c>
      <c r="AW670" s="1">
        <v>881.0</v>
      </c>
      <c r="AY670" s="1">
        <v>589389.0</v>
      </c>
    </row>
    <row r="671" ht="15.75" customHeight="1">
      <c r="A671" s="2" t="s">
        <v>1286</v>
      </c>
      <c r="B671" s="1">
        <f>IFERROR(__xludf.DUMMYFUNCTION("""COMPUTED_VALUE"""),33773.0)</f>
        <v>33773</v>
      </c>
      <c r="C671" s="1">
        <f>IFERROR(__xludf.DUMMYFUNCTION("""COMPUTED_VALUE"""),916.0)</f>
        <v>916</v>
      </c>
      <c r="D671" s="1" t="s">
        <v>31</v>
      </c>
      <c r="E671" s="1" t="s">
        <v>31</v>
      </c>
      <c r="F671" s="1" t="s">
        <v>28</v>
      </c>
      <c r="G671" s="1" t="s">
        <v>28</v>
      </c>
      <c r="H671" s="1" t="s">
        <v>31</v>
      </c>
      <c r="M671" s="1">
        <v>3.0</v>
      </c>
      <c r="N671" s="1">
        <v>3.0</v>
      </c>
      <c r="O671" s="1">
        <v>7.0</v>
      </c>
      <c r="P671" s="1">
        <v>7.0</v>
      </c>
      <c r="Q671" s="1">
        <v>3.0</v>
      </c>
      <c r="S671" s="1" t="str">
        <f>IFERROR(__xludf.DUMMYFUNCTION("UNIQUE(D671:H671, TRUE)"),"3")</f>
        <v>3</v>
      </c>
      <c r="T671" s="1" t="str">
        <f>IFERROR(__xludf.DUMMYFUNCTION("""COMPUTED_VALUE"""),"7")</f>
        <v>7</v>
      </c>
      <c r="Y671" s="1">
        <f t="shared" si="2"/>
        <v>3</v>
      </c>
      <c r="Z671" s="1">
        <f t="shared" ref="Z671:AC671" si="671">IF($Y671&lt;&gt;"",COUNTIF($D671:$H671, "=" &amp; T671),"")</f>
        <v>2</v>
      </c>
      <c r="AA671" s="1">
        <f t="shared" si="671"/>
        <v>0</v>
      </c>
      <c r="AB671" s="1">
        <f t="shared" si="671"/>
        <v>0</v>
      </c>
      <c r="AC671" s="1">
        <f t="shared" si="671"/>
        <v>0</v>
      </c>
      <c r="AE671" s="1">
        <f>IFERROR(__xludf.DUMMYFUNCTION("IFERROR(TRANSPOSE(SORT(TRANSPOSE(FILTER(Y671:AC671, Y671:AC671&lt;&gt;0)),1, FALSE)))"),3.0)</f>
        <v>3</v>
      </c>
      <c r="AF671" s="1">
        <f>IFERROR(__xludf.DUMMYFUNCTION("""COMPUTED_VALUE"""),2.0)</f>
        <v>2</v>
      </c>
      <c r="AK671" s="1">
        <v>670.0</v>
      </c>
      <c r="AL671" s="1">
        <v>3.0</v>
      </c>
      <c r="AM671" s="1">
        <v>1.0</v>
      </c>
      <c r="AN671" s="1">
        <v>1.0</v>
      </c>
      <c r="AO671" s="1"/>
      <c r="AP671" s="1"/>
      <c r="AQ671" s="1">
        <v>4.0</v>
      </c>
      <c r="AR671" s="1">
        <v>11.0</v>
      </c>
      <c r="AS671" s="1">
        <v>12.0</v>
      </c>
      <c r="AT671" s="1">
        <v>12.0</v>
      </c>
      <c r="AU671" s="1">
        <v>12.0</v>
      </c>
      <c r="AV671" s="1" t="s">
        <v>1605</v>
      </c>
      <c r="AW671" s="1">
        <v>168.0</v>
      </c>
      <c r="AY671" s="1">
        <v>112560.0</v>
      </c>
    </row>
    <row r="672" ht="15.75" customHeight="1">
      <c r="A672" s="2" t="s">
        <v>1288</v>
      </c>
      <c r="B672" s="1" t="str">
        <f>IFERROR(__xludf.DUMMYFUNCTION("""COMPUTED_VALUE"""),"J7477")</f>
        <v>J7477</v>
      </c>
      <c r="C672" s="1">
        <f>IFERROR(__xludf.DUMMYFUNCTION("""COMPUTED_VALUE"""),294.0)</f>
        <v>294</v>
      </c>
      <c r="D672" s="1" t="s">
        <v>22</v>
      </c>
      <c r="E672" s="1" t="s">
        <v>28</v>
      </c>
      <c r="F672" s="1" t="s">
        <v>21</v>
      </c>
      <c r="G672" s="1" t="s">
        <v>28</v>
      </c>
      <c r="H672" s="1" t="s">
        <v>28</v>
      </c>
      <c r="M672" s="1">
        <v>11.0</v>
      </c>
      <c r="N672" s="1">
        <v>7.0</v>
      </c>
      <c r="O672" s="1">
        <v>4.0</v>
      </c>
      <c r="P672" s="1">
        <v>7.0</v>
      </c>
      <c r="Q672" s="1">
        <v>7.0</v>
      </c>
      <c r="S672" s="1" t="str">
        <f>IFERROR(__xludf.DUMMYFUNCTION("UNIQUE(D672:H672, TRUE)"),"J")</f>
        <v>J</v>
      </c>
      <c r="T672" s="1" t="str">
        <f>IFERROR(__xludf.DUMMYFUNCTION("""COMPUTED_VALUE"""),"7")</f>
        <v>7</v>
      </c>
      <c r="U672" s="1" t="str">
        <f>IFERROR(__xludf.DUMMYFUNCTION("""COMPUTED_VALUE"""),"4")</f>
        <v>4</v>
      </c>
      <c r="Y672" s="1">
        <f t="shared" si="2"/>
        <v>1</v>
      </c>
      <c r="Z672" s="1">
        <f t="shared" ref="Z672:AC672" si="672">IF($Y672&lt;&gt;"",COUNTIF($D672:$H672, "=" &amp; T672),"")</f>
        <v>3</v>
      </c>
      <c r="AA672" s="1">
        <f t="shared" si="672"/>
        <v>1</v>
      </c>
      <c r="AB672" s="1">
        <f t="shared" si="672"/>
        <v>0</v>
      </c>
      <c r="AC672" s="1">
        <f t="shared" si="672"/>
        <v>0</v>
      </c>
      <c r="AE672" s="1">
        <f>IFERROR(__xludf.DUMMYFUNCTION("IFERROR(TRANSPOSE(SORT(TRANSPOSE(FILTER(Y672:AC672, Y672:AC672&lt;&gt;0)),1, FALSE)))"),3.0)</f>
        <v>3</v>
      </c>
      <c r="AF672" s="1">
        <f>IFERROR(__xludf.DUMMYFUNCTION("""COMPUTED_VALUE"""),1.0)</f>
        <v>1</v>
      </c>
      <c r="AG672" s="1">
        <f>IFERROR(__xludf.DUMMYFUNCTION("""COMPUTED_VALUE"""),1.0)</f>
        <v>1</v>
      </c>
      <c r="AK672" s="1">
        <v>671.0</v>
      </c>
      <c r="AL672" s="1">
        <v>3.0</v>
      </c>
      <c r="AM672" s="1">
        <v>1.0</v>
      </c>
      <c r="AN672" s="1">
        <v>1.0</v>
      </c>
      <c r="AO672" s="1"/>
      <c r="AP672" s="1"/>
      <c r="AQ672" s="1">
        <v>4.0</v>
      </c>
      <c r="AR672" s="1">
        <v>12.0</v>
      </c>
      <c r="AS672" s="1">
        <v>4.0</v>
      </c>
      <c r="AT672" s="1">
        <v>4.0</v>
      </c>
      <c r="AU672" s="1">
        <v>5.0</v>
      </c>
      <c r="AV672" s="1" t="s">
        <v>1044</v>
      </c>
      <c r="AW672" s="1">
        <v>362.0</v>
      </c>
      <c r="AY672" s="1">
        <v>242902.0</v>
      </c>
    </row>
    <row r="673" ht="15.75" customHeight="1">
      <c r="A673" s="2" t="s">
        <v>1290</v>
      </c>
      <c r="B673" s="1" t="str">
        <f>IFERROR(__xludf.DUMMYFUNCTION("""COMPUTED_VALUE"""),"5QQQ5")</f>
        <v>5QQQ5</v>
      </c>
      <c r="C673" s="1">
        <f>IFERROR(__xludf.DUMMYFUNCTION("""COMPUTED_VALUE"""),935.0)</f>
        <v>935</v>
      </c>
      <c r="D673" s="1" t="s">
        <v>29</v>
      </c>
      <c r="E673" s="1" t="s">
        <v>20</v>
      </c>
      <c r="F673" s="1" t="s">
        <v>20</v>
      </c>
      <c r="G673" s="1" t="s">
        <v>20</v>
      </c>
      <c r="H673" s="1" t="s">
        <v>29</v>
      </c>
      <c r="M673" s="1">
        <v>5.0</v>
      </c>
      <c r="N673" s="1">
        <v>12.0</v>
      </c>
      <c r="O673" s="1">
        <v>12.0</v>
      </c>
      <c r="P673" s="1">
        <v>12.0</v>
      </c>
      <c r="Q673" s="1">
        <v>5.0</v>
      </c>
      <c r="S673" s="1" t="str">
        <f>IFERROR(__xludf.DUMMYFUNCTION("UNIQUE(D673:H673, TRUE)"),"5")</f>
        <v>5</v>
      </c>
      <c r="T673" s="1" t="str">
        <f>IFERROR(__xludf.DUMMYFUNCTION("""COMPUTED_VALUE"""),"Q")</f>
        <v>Q</v>
      </c>
      <c r="Y673" s="1">
        <f t="shared" si="2"/>
        <v>2</v>
      </c>
      <c r="Z673" s="1">
        <f t="shared" ref="Z673:AC673" si="673">IF($Y673&lt;&gt;"",COUNTIF($D673:$H673, "=" &amp; T673),"")</f>
        <v>3</v>
      </c>
      <c r="AA673" s="1">
        <f t="shared" si="673"/>
        <v>0</v>
      </c>
      <c r="AB673" s="1">
        <f t="shared" si="673"/>
        <v>0</v>
      </c>
      <c r="AC673" s="1">
        <f t="shared" si="673"/>
        <v>0</v>
      </c>
      <c r="AE673" s="1">
        <f>IFERROR(__xludf.DUMMYFUNCTION("IFERROR(TRANSPOSE(SORT(TRANSPOSE(FILTER(Y673:AC673, Y673:AC673&lt;&gt;0)),1, FALSE)))"),3.0)</f>
        <v>3</v>
      </c>
      <c r="AF673" s="1">
        <f>IFERROR(__xludf.DUMMYFUNCTION("""COMPUTED_VALUE"""),2.0)</f>
        <v>2</v>
      </c>
      <c r="AK673" s="1">
        <v>672.0</v>
      </c>
      <c r="AL673" s="1">
        <v>3.0</v>
      </c>
      <c r="AM673" s="1">
        <v>1.0</v>
      </c>
      <c r="AN673" s="1">
        <v>1.0</v>
      </c>
      <c r="AO673" s="1"/>
      <c r="AP673" s="1"/>
      <c r="AQ673" s="1">
        <v>4.0</v>
      </c>
      <c r="AR673" s="1">
        <v>12.0</v>
      </c>
      <c r="AS673" s="1">
        <v>11.0</v>
      </c>
      <c r="AT673" s="1">
        <v>4.0</v>
      </c>
      <c r="AU673" s="1">
        <v>4.0</v>
      </c>
      <c r="AV673" s="1" t="s">
        <v>1624</v>
      </c>
      <c r="AW673" s="1">
        <v>320.0</v>
      </c>
      <c r="AY673" s="1">
        <v>215040.0</v>
      </c>
    </row>
    <row r="674" ht="15.75" customHeight="1">
      <c r="A674" s="2" t="s">
        <v>1292</v>
      </c>
      <c r="B674" s="1" t="str">
        <f>IFERROR(__xludf.DUMMYFUNCTION("""COMPUTED_VALUE"""),"9K9T9")</f>
        <v>9K9T9</v>
      </c>
      <c r="C674" s="1">
        <f>IFERROR(__xludf.DUMMYFUNCTION("""COMPUTED_VALUE"""),50.0)</f>
        <v>50</v>
      </c>
      <c r="D674" s="1" t="s">
        <v>23</v>
      </c>
      <c r="E674" s="1" t="s">
        <v>38</v>
      </c>
      <c r="F674" s="1" t="s">
        <v>23</v>
      </c>
      <c r="G674" s="1" t="s">
        <v>45</v>
      </c>
      <c r="H674" s="1" t="s">
        <v>23</v>
      </c>
      <c r="M674" s="1">
        <v>9.0</v>
      </c>
      <c r="N674" s="1">
        <v>13.0</v>
      </c>
      <c r="O674" s="1">
        <v>9.0</v>
      </c>
      <c r="P674" s="1">
        <v>10.0</v>
      </c>
      <c r="Q674" s="1">
        <v>9.0</v>
      </c>
      <c r="S674" s="1" t="str">
        <f>IFERROR(__xludf.DUMMYFUNCTION("UNIQUE(D674:H674, TRUE)"),"9")</f>
        <v>9</v>
      </c>
      <c r="T674" s="1" t="str">
        <f>IFERROR(__xludf.DUMMYFUNCTION("""COMPUTED_VALUE"""),"K")</f>
        <v>K</v>
      </c>
      <c r="U674" s="1" t="str">
        <f>IFERROR(__xludf.DUMMYFUNCTION("""COMPUTED_VALUE"""),"T")</f>
        <v>T</v>
      </c>
      <c r="Y674" s="1">
        <f t="shared" si="2"/>
        <v>3</v>
      </c>
      <c r="Z674" s="1">
        <f t="shared" ref="Z674:AC674" si="674">IF($Y674&lt;&gt;"",COUNTIF($D674:$H674, "=" &amp; T674),"")</f>
        <v>1</v>
      </c>
      <c r="AA674" s="1">
        <f t="shared" si="674"/>
        <v>1</v>
      </c>
      <c r="AB674" s="1">
        <f t="shared" si="674"/>
        <v>0</v>
      </c>
      <c r="AC674" s="1">
        <f t="shared" si="674"/>
        <v>0</v>
      </c>
      <c r="AE674" s="1">
        <f>IFERROR(__xludf.DUMMYFUNCTION("IFERROR(TRANSPOSE(SORT(TRANSPOSE(FILTER(Y674:AC674, Y674:AC674&lt;&gt;0)),1, FALSE)))"),3.0)</f>
        <v>3</v>
      </c>
      <c r="AF674" s="1">
        <f>IFERROR(__xludf.DUMMYFUNCTION("""COMPUTED_VALUE"""),1.0)</f>
        <v>1</v>
      </c>
      <c r="AG674" s="1">
        <f>IFERROR(__xludf.DUMMYFUNCTION("""COMPUTED_VALUE"""),1.0)</f>
        <v>1</v>
      </c>
      <c r="AK674" s="1">
        <v>673.0</v>
      </c>
      <c r="AL674" s="1">
        <v>3.0</v>
      </c>
      <c r="AM674" s="1">
        <v>1.0</v>
      </c>
      <c r="AN674" s="1">
        <v>1.0</v>
      </c>
      <c r="AO674" s="1"/>
      <c r="AP674" s="1"/>
      <c r="AQ674" s="1">
        <v>4.0</v>
      </c>
      <c r="AR674" s="1">
        <v>14.0</v>
      </c>
      <c r="AS674" s="1">
        <v>4.0</v>
      </c>
      <c r="AT674" s="1">
        <v>4.0</v>
      </c>
      <c r="AU674" s="1">
        <v>6.0</v>
      </c>
      <c r="AV674" s="1" t="s">
        <v>1048</v>
      </c>
      <c r="AW674" s="1">
        <v>510.0</v>
      </c>
      <c r="AY674" s="1">
        <v>343230.0</v>
      </c>
    </row>
    <row r="675" ht="15.75" customHeight="1">
      <c r="A675" s="2" t="s">
        <v>1294</v>
      </c>
      <c r="B675" s="1">
        <f>IFERROR(__xludf.DUMMYFUNCTION("""COMPUTED_VALUE"""),45554.0)</f>
        <v>45554</v>
      </c>
      <c r="C675" s="1">
        <f>IFERROR(__xludf.DUMMYFUNCTION("""COMPUTED_VALUE"""),606.0)</f>
        <v>606</v>
      </c>
      <c r="D675" s="1" t="s">
        <v>21</v>
      </c>
      <c r="E675" s="1" t="s">
        <v>29</v>
      </c>
      <c r="F675" s="1" t="s">
        <v>29</v>
      </c>
      <c r="G675" s="1" t="s">
        <v>29</v>
      </c>
      <c r="H675" s="1" t="s">
        <v>21</v>
      </c>
      <c r="M675" s="1">
        <v>4.0</v>
      </c>
      <c r="N675" s="1">
        <v>5.0</v>
      </c>
      <c r="O675" s="1">
        <v>5.0</v>
      </c>
      <c r="P675" s="1">
        <v>5.0</v>
      </c>
      <c r="Q675" s="1">
        <v>4.0</v>
      </c>
      <c r="S675" s="1" t="str">
        <f>IFERROR(__xludf.DUMMYFUNCTION("UNIQUE(D675:H675, TRUE)"),"4")</f>
        <v>4</v>
      </c>
      <c r="T675" s="1" t="str">
        <f>IFERROR(__xludf.DUMMYFUNCTION("""COMPUTED_VALUE"""),"5")</f>
        <v>5</v>
      </c>
      <c r="Y675" s="1">
        <f t="shared" si="2"/>
        <v>2</v>
      </c>
      <c r="Z675" s="1">
        <f t="shared" ref="Z675:AC675" si="675">IF($Y675&lt;&gt;"",COUNTIF($D675:$H675, "=" &amp; T675),"")</f>
        <v>3</v>
      </c>
      <c r="AA675" s="1">
        <f t="shared" si="675"/>
        <v>0</v>
      </c>
      <c r="AB675" s="1">
        <f t="shared" si="675"/>
        <v>0</v>
      </c>
      <c r="AC675" s="1">
        <f t="shared" si="675"/>
        <v>0</v>
      </c>
      <c r="AE675" s="1">
        <f>IFERROR(__xludf.DUMMYFUNCTION("IFERROR(TRANSPOSE(SORT(TRANSPOSE(FILTER(Y675:AC675, Y675:AC675&lt;&gt;0)),1, FALSE)))"),3.0)</f>
        <v>3</v>
      </c>
      <c r="AF675" s="1">
        <f>IFERROR(__xludf.DUMMYFUNCTION("""COMPUTED_VALUE"""),2.0)</f>
        <v>2</v>
      </c>
      <c r="AK675" s="1">
        <v>674.0</v>
      </c>
      <c r="AL675" s="1">
        <v>3.0</v>
      </c>
      <c r="AM675" s="1">
        <v>1.0</v>
      </c>
      <c r="AN675" s="1">
        <v>1.0</v>
      </c>
      <c r="AO675" s="1"/>
      <c r="AP675" s="1"/>
      <c r="AQ675" s="1">
        <v>4.0</v>
      </c>
      <c r="AR675" s="1">
        <v>14.0</v>
      </c>
      <c r="AS675" s="1">
        <v>14.0</v>
      </c>
      <c r="AT675" s="1">
        <v>14.0</v>
      </c>
      <c r="AU675" s="1">
        <v>6.0</v>
      </c>
      <c r="AV675" s="1" t="s">
        <v>1052</v>
      </c>
      <c r="AW675" s="1">
        <v>534.0</v>
      </c>
      <c r="AY675" s="1">
        <v>359916.0</v>
      </c>
    </row>
    <row r="676" ht="15.75" customHeight="1">
      <c r="A676" s="2" t="s">
        <v>1296</v>
      </c>
      <c r="B676" s="1" t="str">
        <f>IFERROR(__xludf.DUMMYFUNCTION("""COMPUTED_VALUE"""),"J44JA")</f>
        <v>J44JA</v>
      </c>
      <c r="C676" s="1">
        <f>IFERROR(__xludf.DUMMYFUNCTION("""COMPUTED_VALUE"""),427.0)</f>
        <v>427</v>
      </c>
      <c r="D676" s="1" t="s">
        <v>22</v>
      </c>
      <c r="E676" s="1" t="s">
        <v>21</v>
      </c>
      <c r="F676" s="1" t="s">
        <v>21</v>
      </c>
      <c r="G676" s="1" t="s">
        <v>22</v>
      </c>
      <c r="H676" s="1" t="s">
        <v>39</v>
      </c>
      <c r="M676" s="1">
        <v>11.0</v>
      </c>
      <c r="N676" s="1">
        <v>4.0</v>
      </c>
      <c r="O676" s="1">
        <v>4.0</v>
      </c>
      <c r="P676" s="1">
        <v>11.0</v>
      </c>
      <c r="Q676" s="1">
        <v>14.0</v>
      </c>
      <c r="S676" s="1" t="str">
        <f>IFERROR(__xludf.DUMMYFUNCTION("UNIQUE(D676:H676, TRUE)"),"J")</f>
        <v>J</v>
      </c>
      <c r="T676" s="1" t="str">
        <f>IFERROR(__xludf.DUMMYFUNCTION("""COMPUTED_VALUE"""),"4")</f>
        <v>4</v>
      </c>
      <c r="U676" s="1" t="str">
        <f>IFERROR(__xludf.DUMMYFUNCTION("""COMPUTED_VALUE"""),"A")</f>
        <v>A</v>
      </c>
      <c r="Y676" s="1">
        <f t="shared" si="2"/>
        <v>2</v>
      </c>
      <c r="Z676" s="1">
        <f t="shared" ref="Z676:AC676" si="676">IF($Y676&lt;&gt;"",COUNTIF($D676:$H676, "=" &amp; T676),"")</f>
        <v>2</v>
      </c>
      <c r="AA676" s="1">
        <f t="shared" si="676"/>
        <v>1</v>
      </c>
      <c r="AB676" s="1">
        <f t="shared" si="676"/>
        <v>0</v>
      </c>
      <c r="AC676" s="1">
        <f t="shared" si="676"/>
        <v>0</v>
      </c>
      <c r="AE676" s="1">
        <f>IFERROR(__xludf.DUMMYFUNCTION("IFERROR(TRANSPOSE(SORT(TRANSPOSE(FILTER(Y676:AC676, Y676:AC676&lt;&gt;0)),1, FALSE)))"),2.0)</f>
        <v>2</v>
      </c>
      <c r="AF676" s="1">
        <f>IFERROR(__xludf.DUMMYFUNCTION("""COMPUTED_VALUE"""),2.0)</f>
        <v>2</v>
      </c>
      <c r="AG676" s="1">
        <f>IFERROR(__xludf.DUMMYFUNCTION("""COMPUTED_VALUE"""),1.0)</f>
        <v>1</v>
      </c>
      <c r="AK676" s="1">
        <v>675.0</v>
      </c>
      <c r="AL676" s="1">
        <v>3.0</v>
      </c>
      <c r="AM676" s="1">
        <v>1.0</v>
      </c>
      <c r="AN676" s="1">
        <v>1.0</v>
      </c>
      <c r="AO676" s="1"/>
      <c r="AP676" s="1"/>
      <c r="AQ676" s="1">
        <v>5.0</v>
      </c>
      <c r="AR676" s="1">
        <v>4.0</v>
      </c>
      <c r="AS676" s="1">
        <v>4.0</v>
      </c>
      <c r="AT676" s="1">
        <v>4.0</v>
      </c>
      <c r="AU676" s="1">
        <v>7.0</v>
      </c>
      <c r="AV676" s="1">
        <v>54447.0</v>
      </c>
      <c r="AW676" s="1">
        <v>246.0</v>
      </c>
      <c r="AY676" s="1">
        <v>166050.0</v>
      </c>
    </row>
    <row r="677" ht="15.75" customHeight="1">
      <c r="A677" s="2" t="s">
        <v>1298</v>
      </c>
      <c r="B677" s="1" t="str">
        <f>IFERROR(__xludf.DUMMYFUNCTION("""COMPUTED_VALUE"""),"6A494")</f>
        <v>6A494</v>
      </c>
      <c r="C677" s="1">
        <f>IFERROR(__xludf.DUMMYFUNCTION("""COMPUTED_VALUE"""),731.0)</f>
        <v>731</v>
      </c>
      <c r="D677" s="1" t="s">
        <v>40</v>
      </c>
      <c r="E677" s="1" t="s">
        <v>39</v>
      </c>
      <c r="F677" s="1" t="s">
        <v>21</v>
      </c>
      <c r="G677" s="1" t="s">
        <v>23</v>
      </c>
      <c r="H677" s="1" t="s">
        <v>21</v>
      </c>
      <c r="M677" s="1">
        <v>6.0</v>
      </c>
      <c r="N677" s="1">
        <v>14.0</v>
      </c>
      <c r="O677" s="1">
        <v>4.0</v>
      </c>
      <c r="P677" s="1">
        <v>9.0</v>
      </c>
      <c r="Q677" s="1">
        <v>4.0</v>
      </c>
      <c r="S677" s="1" t="str">
        <f>IFERROR(__xludf.DUMMYFUNCTION("UNIQUE(D677:H677, TRUE)"),"6")</f>
        <v>6</v>
      </c>
      <c r="T677" s="1" t="str">
        <f>IFERROR(__xludf.DUMMYFUNCTION("""COMPUTED_VALUE"""),"A")</f>
        <v>A</v>
      </c>
      <c r="U677" s="1" t="str">
        <f>IFERROR(__xludf.DUMMYFUNCTION("""COMPUTED_VALUE"""),"4")</f>
        <v>4</v>
      </c>
      <c r="V677" s="1" t="str">
        <f>IFERROR(__xludf.DUMMYFUNCTION("""COMPUTED_VALUE"""),"9")</f>
        <v>9</v>
      </c>
      <c r="Y677" s="1">
        <f t="shared" si="2"/>
        <v>1</v>
      </c>
      <c r="Z677" s="1">
        <f t="shared" ref="Z677:AC677" si="677">IF($Y677&lt;&gt;"",COUNTIF($D677:$H677, "=" &amp; T677),"")</f>
        <v>1</v>
      </c>
      <c r="AA677" s="1">
        <f t="shared" si="677"/>
        <v>2</v>
      </c>
      <c r="AB677" s="1">
        <f t="shared" si="677"/>
        <v>1</v>
      </c>
      <c r="AC677" s="1">
        <f t="shared" si="677"/>
        <v>0</v>
      </c>
      <c r="AE677" s="1">
        <f>IFERROR(__xludf.DUMMYFUNCTION("IFERROR(TRANSPOSE(SORT(TRANSPOSE(FILTER(Y677:AC677, Y677:AC677&lt;&gt;0)),1, FALSE)))"),2.0)</f>
        <v>2</v>
      </c>
      <c r="AF677" s="1">
        <f>IFERROR(__xludf.DUMMYFUNCTION("""COMPUTED_VALUE"""),1.0)</f>
        <v>1</v>
      </c>
      <c r="AG677" s="1">
        <f>IFERROR(__xludf.DUMMYFUNCTION("""COMPUTED_VALUE"""),1.0)</f>
        <v>1</v>
      </c>
      <c r="AH677" s="1">
        <f>IFERROR(__xludf.DUMMYFUNCTION("""COMPUTED_VALUE"""),1.0)</f>
        <v>1</v>
      </c>
      <c r="AK677" s="1">
        <v>676.0</v>
      </c>
      <c r="AL677" s="1">
        <v>3.0</v>
      </c>
      <c r="AM677" s="1">
        <v>1.0</v>
      </c>
      <c r="AN677" s="1">
        <v>1.0</v>
      </c>
      <c r="AO677" s="1"/>
      <c r="AP677" s="1"/>
      <c r="AQ677" s="1">
        <v>5.0</v>
      </c>
      <c r="AR677" s="1">
        <v>4.0</v>
      </c>
      <c r="AS677" s="1">
        <v>5.0</v>
      </c>
      <c r="AT677" s="1">
        <v>5.0</v>
      </c>
      <c r="AU677" s="1">
        <v>8.0</v>
      </c>
      <c r="AV677" s="1">
        <v>54558.0</v>
      </c>
      <c r="AW677" s="1">
        <v>703.0</v>
      </c>
      <c r="AY677" s="1">
        <v>475228.0</v>
      </c>
    </row>
    <row r="678" ht="15.75" customHeight="1">
      <c r="A678" s="2" t="s">
        <v>1300</v>
      </c>
      <c r="B678" s="1" t="str">
        <f>IFERROR(__xludf.DUMMYFUNCTION("""COMPUTED_VALUE"""),"KQK5T")</f>
        <v>KQK5T</v>
      </c>
      <c r="C678" s="1">
        <f>IFERROR(__xludf.DUMMYFUNCTION("""COMPUTED_VALUE"""),521.0)</f>
        <v>521</v>
      </c>
      <c r="D678" s="1" t="s">
        <v>38</v>
      </c>
      <c r="E678" s="1" t="s">
        <v>20</v>
      </c>
      <c r="F678" s="1" t="s">
        <v>38</v>
      </c>
      <c r="G678" s="1" t="s">
        <v>29</v>
      </c>
      <c r="H678" s="1" t="s">
        <v>45</v>
      </c>
      <c r="M678" s="1">
        <v>13.0</v>
      </c>
      <c r="N678" s="1">
        <v>12.0</v>
      </c>
      <c r="O678" s="1">
        <v>13.0</v>
      </c>
      <c r="P678" s="1">
        <v>5.0</v>
      </c>
      <c r="Q678" s="1">
        <v>10.0</v>
      </c>
      <c r="S678" s="1" t="str">
        <f>IFERROR(__xludf.DUMMYFUNCTION("UNIQUE(D678:H678, TRUE)"),"K")</f>
        <v>K</v>
      </c>
      <c r="T678" s="1" t="str">
        <f>IFERROR(__xludf.DUMMYFUNCTION("""COMPUTED_VALUE"""),"Q")</f>
        <v>Q</v>
      </c>
      <c r="U678" s="1" t="str">
        <f>IFERROR(__xludf.DUMMYFUNCTION("""COMPUTED_VALUE"""),"5")</f>
        <v>5</v>
      </c>
      <c r="V678" s="1" t="str">
        <f>IFERROR(__xludf.DUMMYFUNCTION("""COMPUTED_VALUE"""),"T")</f>
        <v>T</v>
      </c>
      <c r="Y678" s="1">
        <f t="shared" si="2"/>
        <v>2</v>
      </c>
      <c r="Z678" s="1">
        <f t="shared" ref="Z678:AC678" si="678">IF($Y678&lt;&gt;"",COUNTIF($D678:$H678, "=" &amp; T678),"")</f>
        <v>1</v>
      </c>
      <c r="AA678" s="1">
        <f t="shared" si="678"/>
        <v>1</v>
      </c>
      <c r="AB678" s="1">
        <f t="shared" si="678"/>
        <v>1</v>
      </c>
      <c r="AC678" s="1">
        <f t="shared" si="678"/>
        <v>0</v>
      </c>
      <c r="AE678" s="1">
        <f>IFERROR(__xludf.DUMMYFUNCTION("IFERROR(TRANSPOSE(SORT(TRANSPOSE(FILTER(Y678:AC678, Y678:AC678&lt;&gt;0)),1, FALSE)))"),2.0)</f>
        <v>2</v>
      </c>
      <c r="AF678" s="1">
        <f>IFERROR(__xludf.DUMMYFUNCTION("""COMPUTED_VALUE"""),1.0)</f>
        <v>1</v>
      </c>
      <c r="AG678" s="1">
        <f>IFERROR(__xludf.DUMMYFUNCTION("""COMPUTED_VALUE"""),1.0)</f>
        <v>1</v>
      </c>
      <c r="AH678" s="1">
        <f>IFERROR(__xludf.DUMMYFUNCTION("""COMPUTED_VALUE"""),1.0)</f>
        <v>1</v>
      </c>
      <c r="AK678" s="1">
        <v>677.0</v>
      </c>
      <c r="AL678" s="1">
        <v>3.0</v>
      </c>
      <c r="AM678" s="1">
        <v>1.0</v>
      </c>
      <c r="AN678" s="1">
        <v>1.0</v>
      </c>
      <c r="AO678" s="1"/>
      <c r="AP678" s="1"/>
      <c r="AQ678" s="1">
        <v>5.0</v>
      </c>
      <c r="AR678" s="1">
        <v>5.0</v>
      </c>
      <c r="AS678" s="1">
        <v>3.0</v>
      </c>
      <c r="AT678" s="1">
        <v>5.0</v>
      </c>
      <c r="AU678" s="1">
        <v>8.0</v>
      </c>
      <c r="AV678" s="1">
        <v>55358.0</v>
      </c>
      <c r="AW678" s="1">
        <v>156.0</v>
      </c>
      <c r="AY678" s="1">
        <v>105612.0</v>
      </c>
    </row>
    <row r="679" ht="15.75" customHeight="1">
      <c r="A679" s="2" t="s">
        <v>1302</v>
      </c>
      <c r="B679" s="1">
        <f>IFERROR(__xludf.DUMMYFUNCTION("""COMPUTED_VALUE"""),77447.0)</f>
        <v>77447</v>
      </c>
      <c r="C679" s="1">
        <f>IFERROR(__xludf.DUMMYFUNCTION("""COMPUTED_VALUE"""),331.0)</f>
        <v>331</v>
      </c>
      <c r="D679" s="1" t="s">
        <v>28</v>
      </c>
      <c r="E679" s="1" t="s">
        <v>28</v>
      </c>
      <c r="F679" s="1" t="s">
        <v>21</v>
      </c>
      <c r="G679" s="1" t="s">
        <v>21</v>
      </c>
      <c r="H679" s="1" t="s">
        <v>28</v>
      </c>
      <c r="M679" s="1">
        <v>7.0</v>
      </c>
      <c r="N679" s="1">
        <v>7.0</v>
      </c>
      <c r="O679" s="1">
        <v>4.0</v>
      </c>
      <c r="P679" s="1">
        <v>4.0</v>
      </c>
      <c r="Q679" s="1">
        <v>7.0</v>
      </c>
      <c r="S679" s="1" t="str">
        <f>IFERROR(__xludf.DUMMYFUNCTION("UNIQUE(D679:H679, TRUE)"),"7")</f>
        <v>7</v>
      </c>
      <c r="T679" s="1" t="str">
        <f>IFERROR(__xludf.DUMMYFUNCTION("""COMPUTED_VALUE"""),"4")</f>
        <v>4</v>
      </c>
      <c r="Y679" s="1">
        <f t="shared" si="2"/>
        <v>3</v>
      </c>
      <c r="Z679" s="1">
        <f t="shared" ref="Z679:AC679" si="679">IF($Y679&lt;&gt;"",COUNTIF($D679:$H679, "=" &amp; T679),"")</f>
        <v>2</v>
      </c>
      <c r="AA679" s="1">
        <f t="shared" si="679"/>
        <v>0</v>
      </c>
      <c r="AB679" s="1">
        <f t="shared" si="679"/>
        <v>0</v>
      </c>
      <c r="AC679" s="1">
        <f t="shared" si="679"/>
        <v>0</v>
      </c>
      <c r="AE679" s="1">
        <f>IFERROR(__xludf.DUMMYFUNCTION("IFERROR(TRANSPOSE(SORT(TRANSPOSE(FILTER(Y679:AC679, Y679:AC679&lt;&gt;0)),1, FALSE)))"),3.0)</f>
        <v>3</v>
      </c>
      <c r="AF679" s="1">
        <f>IFERROR(__xludf.DUMMYFUNCTION("""COMPUTED_VALUE"""),2.0)</f>
        <v>2</v>
      </c>
      <c r="AK679" s="1">
        <v>678.0</v>
      </c>
      <c r="AL679" s="1">
        <v>3.0</v>
      </c>
      <c r="AM679" s="1">
        <v>1.0</v>
      </c>
      <c r="AN679" s="1">
        <v>1.0</v>
      </c>
      <c r="AO679" s="1"/>
      <c r="AP679" s="1"/>
      <c r="AQ679" s="1">
        <v>5.0</v>
      </c>
      <c r="AR679" s="1">
        <v>5.0</v>
      </c>
      <c r="AS679" s="1">
        <v>5.0</v>
      </c>
      <c r="AT679" s="1">
        <v>12.0</v>
      </c>
      <c r="AU679" s="1">
        <v>2.0</v>
      </c>
      <c r="AV679" s="1" t="s">
        <v>1067</v>
      </c>
      <c r="AW679" s="1">
        <v>806.0</v>
      </c>
      <c r="AY679" s="1">
        <v>546468.0</v>
      </c>
    </row>
    <row r="680" ht="15.75" customHeight="1">
      <c r="A680" s="2" t="s">
        <v>1304</v>
      </c>
      <c r="B680" s="1" t="str">
        <f>IFERROR(__xludf.DUMMYFUNCTION("""COMPUTED_VALUE"""),"43J33")</f>
        <v>43J33</v>
      </c>
      <c r="C680" s="1">
        <f>IFERROR(__xludf.DUMMYFUNCTION("""COMPUTED_VALUE"""),543.0)</f>
        <v>543</v>
      </c>
      <c r="D680" s="1" t="s">
        <v>21</v>
      </c>
      <c r="E680" s="1" t="s">
        <v>31</v>
      </c>
      <c r="F680" s="1" t="s">
        <v>22</v>
      </c>
      <c r="G680" s="1" t="s">
        <v>31</v>
      </c>
      <c r="H680" s="1" t="s">
        <v>31</v>
      </c>
      <c r="M680" s="1">
        <v>4.0</v>
      </c>
      <c r="N680" s="1">
        <v>3.0</v>
      </c>
      <c r="O680" s="1">
        <v>11.0</v>
      </c>
      <c r="P680" s="1">
        <v>3.0</v>
      </c>
      <c r="Q680" s="1">
        <v>3.0</v>
      </c>
      <c r="S680" s="1" t="str">
        <f>IFERROR(__xludf.DUMMYFUNCTION("UNIQUE(D680:H680, TRUE)"),"4")</f>
        <v>4</v>
      </c>
      <c r="T680" s="1" t="str">
        <f>IFERROR(__xludf.DUMMYFUNCTION("""COMPUTED_VALUE"""),"3")</f>
        <v>3</v>
      </c>
      <c r="U680" s="1" t="str">
        <f>IFERROR(__xludf.DUMMYFUNCTION("""COMPUTED_VALUE"""),"J")</f>
        <v>J</v>
      </c>
      <c r="Y680" s="1">
        <f t="shared" si="2"/>
        <v>1</v>
      </c>
      <c r="Z680" s="1">
        <f t="shared" ref="Z680:AC680" si="680">IF($Y680&lt;&gt;"",COUNTIF($D680:$H680, "=" &amp; T680),"")</f>
        <v>3</v>
      </c>
      <c r="AA680" s="1">
        <f t="shared" si="680"/>
        <v>1</v>
      </c>
      <c r="AB680" s="1">
        <f t="shared" si="680"/>
        <v>0</v>
      </c>
      <c r="AC680" s="1">
        <f t="shared" si="680"/>
        <v>0</v>
      </c>
      <c r="AE680" s="1">
        <f>IFERROR(__xludf.DUMMYFUNCTION("IFERROR(TRANSPOSE(SORT(TRANSPOSE(FILTER(Y680:AC680, Y680:AC680&lt;&gt;0)),1, FALSE)))"),3.0)</f>
        <v>3</v>
      </c>
      <c r="AF680" s="1">
        <f>IFERROR(__xludf.DUMMYFUNCTION("""COMPUTED_VALUE"""),1.0)</f>
        <v>1</v>
      </c>
      <c r="AG680" s="1">
        <f>IFERROR(__xludf.DUMMYFUNCTION("""COMPUTED_VALUE"""),1.0)</f>
        <v>1</v>
      </c>
      <c r="AK680" s="1">
        <v>679.0</v>
      </c>
      <c r="AL680" s="1">
        <v>3.0</v>
      </c>
      <c r="AM680" s="1">
        <v>1.0</v>
      </c>
      <c r="AN680" s="1">
        <v>1.0</v>
      </c>
      <c r="AO680" s="1"/>
      <c r="AP680" s="1"/>
      <c r="AQ680" s="1">
        <v>5.0</v>
      </c>
      <c r="AR680" s="1">
        <v>5.0</v>
      </c>
      <c r="AS680" s="1">
        <v>12.0</v>
      </c>
      <c r="AT680" s="1">
        <v>5.0</v>
      </c>
      <c r="AU680" s="1">
        <v>3.0</v>
      </c>
      <c r="AV680" s="1" t="s">
        <v>1069</v>
      </c>
      <c r="AW680" s="1">
        <v>422.0</v>
      </c>
      <c r="AY680" s="1">
        <v>286538.0</v>
      </c>
    </row>
    <row r="681" ht="15.75" customHeight="1">
      <c r="A681" s="2" t="s">
        <v>1306</v>
      </c>
      <c r="B681" s="1" t="str">
        <f>IFERROR(__xludf.DUMMYFUNCTION("""COMPUTED_VALUE"""),"8592Q")</f>
        <v>8592Q</v>
      </c>
      <c r="C681" s="1">
        <f>IFERROR(__xludf.DUMMYFUNCTION("""COMPUTED_VALUE"""),468.0)</f>
        <v>468</v>
      </c>
      <c r="D681" s="1" t="s">
        <v>30</v>
      </c>
      <c r="E681" s="1" t="s">
        <v>29</v>
      </c>
      <c r="F681" s="1" t="s">
        <v>23</v>
      </c>
      <c r="G681" s="1" t="s">
        <v>24</v>
      </c>
      <c r="H681" s="1" t="s">
        <v>20</v>
      </c>
      <c r="M681" s="1">
        <v>8.0</v>
      </c>
      <c r="N681" s="1">
        <v>5.0</v>
      </c>
      <c r="O681" s="1">
        <v>9.0</v>
      </c>
      <c r="P681" s="1">
        <v>2.0</v>
      </c>
      <c r="Q681" s="1">
        <v>12.0</v>
      </c>
      <c r="S681" s="1" t="str">
        <f>IFERROR(__xludf.DUMMYFUNCTION("UNIQUE(D681:H681, TRUE)"),"8")</f>
        <v>8</v>
      </c>
      <c r="T681" s="1" t="str">
        <f>IFERROR(__xludf.DUMMYFUNCTION("""COMPUTED_VALUE"""),"5")</f>
        <v>5</v>
      </c>
      <c r="U681" s="1" t="str">
        <f>IFERROR(__xludf.DUMMYFUNCTION("""COMPUTED_VALUE"""),"9")</f>
        <v>9</v>
      </c>
      <c r="V681" s="1" t="str">
        <f>IFERROR(__xludf.DUMMYFUNCTION("""COMPUTED_VALUE"""),"2")</f>
        <v>2</v>
      </c>
      <c r="W681" s="1" t="str">
        <f>IFERROR(__xludf.DUMMYFUNCTION("""COMPUTED_VALUE"""),"Q")</f>
        <v>Q</v>
      </c>
      <c r="Y681" s="1">
        <f t="shared" si="2"/>
        <v>1</v>
      </c>
      <c r="Z681" s="1">
        <f t="shared" ref="Z681:AC681" si="681">IF($Y681&lt;&gt;"",COUNTIF($D681:$H681, "=" &amp; T681),"")</f>
        <v>1</v>
      </c>
      <c r="AA681" s="1">
        <f t="shared" si="681"/>
        <v>1</v>
      </c>
      <c r="AB681" s="1">
        <f t="shared" si="681"/>
        <v>1</v>
      </c>
      <c r="AC681" s="1">
        <f t="shared" si="681"/>
        <v>1</v>
      </c>
      <c r="AE681" s="1">
        <f>IFERROR(__xludf.DUMMYFUNCTION("IFERROR(TRANSPOSE(SORT(TRANSPOSE(FILTER(Y681:AC681, Y681:AC681&lt;&gt;0)),1, FALSE)))"),1.0)</f>
        <v>1</v>
      </c>
      <c r="AF681" s="1">
        <f>IFERROR(__xludf.DUMMYFUNCTION("""COMPUTED_VALUE"""),1.0)</f>
        <v>1</v>
      </c>
      <c r="AG681" s="1">
        <f>IFERROR(__xludf.DUMMYFUNCTION("""COMPUTED_VALUE"""),1.0)</f>
        <v>1</v>
      </c>
      <c r="AH681" s="1">
        <f>IFERROR(__xludf.DUMMYFUNCTION("""COMPUTED_VALUE"""),1.0)</f>
        <v>1</v>
      </c>
      <c r="AI681" s="1">
        <f>IFERROR(__xludf.DUMMYFUNCTION("""COMPUTED_VALUE"""),1.0)</f>
        <v>1</v>
      </c>
      <c r="AK681" s="1">
        <v>680.0</v>
      </c>
      <c r="AL681" s="1">
        <v>3.0</v>
      </c>
      <c r="AM681" s="1">
        <v>1.0</v>
      </c>
      <c r="AN681" s="1">
        <v>1.0</v>
      </c>
      <c r="AO681" s="1"/>
      <c r="AP681" s="1"/>
      <c r="AQ681" s="1">
        <v>5.0</v>
      </c>
      <c r="AR681" s="1">
        <v>6.0</v>
      </c>
      <c r="AS681" s="1">
        <v>6.0</v>
      </c>
      <c r="AT681" s="1">
        <v>6.0</v>
      </c>
      <c r="AU681" s="1">
        <v>7.0</v>
      </c>
      <c r="AV681" s="1">
        <v>56667.0</v>
      </c>
      <c r="AW681" s="1">
        <v>245.0</v>
      </c>
      <c r="AY681" s="1">
        <v>166600.0</v>
      </c>
    </row>
    <row r="682" ht="15.75" customHeight="1">
      <c r="A682" s="2" t="s">
        <v>1308</v>
      </c>
      <c r="B682" s="1" t="str">
        <f>IFERROR(__xludf.DUMMYFUNCTION("""COMPUTED_VALUE"""),"Q62TJ")</f>
        <v>Q62TJ</v>
      </c>
      <c r="C682" s="1">
        <f>IFERROR(__xludf.DUMMYFUNCTION("""COMPUTED_VALUE"""),430.0)</f>
        <v>430</v>
      </c>
      <c r="D682" s="1" t="s">
        <v>20</v>
      </c>
      <c r="E682" s="1" t="s">
        <v>40</v>
      </c>
      <c r="F682" s="1" t="s">
        <v>24</v>
      </c>
      <c r="G682" s="1" t="s">
        <v>45</v>
      </c>
      <c r="H682" s="1" t="s">
        <v>22</v>
      </c>
      <c r="M682" s="1">
        <v>12.0</v>
      </c>
      <c r="N682" s="1">
        <v>6.0</v>
      </c>
      <c r="O682" s="1">
        <v>2.0</v>
      </c>
      <c r="P682" s="1">
        <v>10.0</v>
      </c>
      <c r="Q682" s="1">
        <v>11.0</v>
      </c>
      <c r="S682" s="1" t="str">
        <f>IFERROR(__xludf.DUMMYFUNCTION("UNIQUE(D682:H682, TRUE)"),"Q")</f>
        <v>Q</v>
      </c>
      <c r="T682" s="1" t="str">
        <f>IFERROR(__xludf.DUMMYFUNCTION("""COMPUTED_VALUE"""),"6")</f>
        <v>6</v>
      </c>
      <c r="U682" s="1" t="str">
        <f>IFERROR(__xludf.DUMMYFUNCTION("""COMPUTED_VALUE"""),"2")</f>
        <v>2</v>
      </c>
      <c r="V682" s="1" t="str">
        <f>IFERROR(__xludf.DUMMYFUNCTION("""COMPUTED_VALUE"""),"T")</f>
        <v>T</v>
      </c>
      <c r="W682" s="1" t="str">
        <f>IFERROR(__xludf.DUMMYFUNCTION("""COMPUTED_VALUE"""),"J")</f>
        <v>J</v>
      </c>
      <c r="Y682" s="1">
        <f t="shared" si="2"/>
        <v>1</v>
      </c>
      <c r="Z682" s="1">
        <f t="shared" ref="Z682:AC682" si="682">IF($Y682&lt;&gt;"",COUNTIF($D682:$H682, "=" &amp; T682),"")</f>
        <v>1</v>
      </c>
      <c r="AA682" s="1">
        <f t="shared" si="682"/>
        <v>1</v>
      </c>
      <c r="AB682" s="1">
        <f t="shared" si="682"/>
        <v>1</v>
      </c>
      <c r="AC682" s="1">
        <f t="shared" si="682"/>
        <v>1</v>
      </c>
      <c r="AE682" s="1">
        <f>IFERROR(__xludf.DUMMYFUNCTION("IFERROR(TRANSPOSE(SORT(TRANSPOSE(FILTER(Y682:AC682, Y682:AC682&lt;&gt;0)),1, FALSE)))"),1.0)</f>
        <v>1</v>
      </c>
      <c r="AF682" s="1">
        <f>IFERROR(__xludf.DUMMYFUNCTION("""COMPUTED_VALUE"""),1.0)</f>
        <v>1</v>
      </c>
      <c r="AG682" s="1">
        <f>IFERROR(__xludf.DUMMYFUNCTION("""COMPUTED_VALUE"""),1.0)</f>
        <v>1</v>
      </c>
      <c r="AH682" s="1">
        <f>IFERROR(__xludf.DUMMYFUNCTION("""COMPUTED_VALUE"""),1.0)</f>
        <v>1</v>
      </c>
      <c r="AI682" s="1">
        <f>IFERROR(__xludf.DUMMYFUNCTION("""COMPUTED_VALUE"""),1.0)</f>
        <v>1</v>
      </c>
      <c r="AK682" s="1">
        <v>681.0</v>
      </c>
      <c r="AL682" s="1">
        <v>3.0</v>
      </c>
      <c r="AM682" s="1">
        <v>1.0</v>
      </c>
      <c r="AN682" s="1">
        <v>1.0</v>
      </c>
      <c r="AO682" s="1"/>
      <c r="AP682" s="1"/>
      <c r="AQ682" s="1">
        <v>5.0</v>
      </c>
      <c r="AR682" s="1">
        <v>6.0</v>
      </c>
      <c r="AS682" s="1">
        <v>12.0</v>
      </c>
      <c r="AT682" s="1">
        <v>12.0</v>
      </c>
      <c r="AU682" s="1">
        <v>12.0</v>
      </c>
      <c r="AV682" s="1" t="s">
        <v>1074</v>
      </c>
      <c r="AW682" s="1">
        <v>43.0</v>
      </c>
      <c r="AY682" s="1">
        <v>29283.0</v>
      </c>
    </row>
    <row r="683" ht="15.75" customHeight="1">
      <c r="A683" s="2" t="s">
        <v>1310</v>
      </c>
      <c r="B683" s="1" t="str">
        <f>IFERROR(__xludf.DUMMYFUNCTION("""COMPUTED_VALUE"""),"99AA9")</f>
        <v>99AA9</v>
      </c>
      <c r="C683" s="1">
        <f>IFERROR(__xludf.DUMMYFUNCTION("""COMPUTED_VALUE"""),687.0)</f>
        <v>687</v>
      </c>
      <c r="D683" s="1" t="s">
        <v>23</v>
      </c>
      <c r="E683" s="1" t="s">
        <v>23</v>
      </c>
      <c r="F683" s="1" t="s">
        <v>39</v>
      </c>
      <c r="G683" s="1" t="s">
        <v>39</v>
      </c>
      <c r="H683" s="1" t="s">
        <v>23</v>
      </c>
      <c r="M683" s="1">
        <v>9.0</v>
      </c>
      <c r="N683" s="1">
        <v>9.0</v>
      </c>
      <c r="O683" s="1">
        <v>14.0</v>
      </c>
      <c r="P683" s="1">
        <v>14.0</v>
      </c>
      <c r="Q683" s="1">
        <v>9.0</v>
      </c>
      <c r="S683" s="1" t="str">
        <f>IFERROR(__xludf.DUMMYFUNCTION("UNIQUE(D683:H683, TRUE)"),"9")</f>
        <v>9</v>
      </c>
      <c r="T683" s="1" t="str">
        <f>IFERROR(__xludf.DUMMYFUNCTION("""COMPUTED_VALUE"""),"A")</f>
        <v>A</v>
      </c>
      <c r="Y683" s="1">
        <f t="shared" si="2"/>
        <v>3</v>
      </c>
      <c r="Z683" s="1">
        <f t="shared" ref="Z683:AC683" si="683">IF($Y683&lt;&gt;"",COUNTIF($D683:$H683, "=" &amp; T683),"")</f>
        <v>2</v>
      </c>
      <c r="AA683" s="1">
        <f t="shared" si="683"/>
        <v>0</v>
      </c>
      <c r="AB683" s="1">
        <f t="shared" si="683"/>
        <v>0</v>
      </c>
      <c r="AC683" s="1">
        <f t="shared" si="683"/>
        <v>0</v>
      </c>
      <c r="AE683" s="1">
        <f>IFERROR(__xludf.DUMMYFUNCTION("IFERROR(TRANSPOSE(SORT(TRANSPOSE(FILTER(Y683:AC683, Y683:AC683&lt;&gt;0)),1, FALSE)))"),3.0)</f>
        <v>3</v>
      </c>
      <c r="AF683" s="1">
        <f>IFERROR(__xludf.DUMMYFUNCTION("""COMPUTED_VALUE"""),2.0)</f>
        <v>2</v>
      </c>
      <c r="AK683" s="1">
        <v>682.0</v>
      </c>
      <c r="AL683" s="1">
        <v>3.0</v>
      </c>
      <c r="AM683" s="1">
        <v>1.0</v>
      </c>
      <c r="AN683" s="1">
        <v>1.0</v>
      </c>
      <c r="AO683" s="1"/>
      <c r="AP683" s="1"/>
      <c r="AQ683" s="1">
        <v>5.0</v>
      </c>
      <c r="AR683" s="1">
        <v>7.0</v>
      </c>
      <c r="AS683" s="1">
        <v>5.0</v>
      </c>
      <c r="AT683" s="1">
        <v>9.0</v>
      </c>
      <c r="AU683" s="1">
        <v>5.0</v>
      </c>
      <c r="AV683" s="1">
        <v>57595.0</v>
      </c>
      <c r="AW683" s="1">
        <v>880.0</v>
      </c>
      <c r="AY683" s="1">
        <v>600160.0</v>
      </c>
    </row>
    <row r="684" ht="15.75" customHeight="1">
      <c r="A684" s="2" t="s">
        <v>1312</v>
      </c>
      <c r="B684" s="1" t="str">
        <f>IFERROR(__xludf.DUMMYFUNCTION("""COMPUTED_VALUE"""),"J26J6")</f>
        <v>J26J6</v>
      </c>
      <c r="C684" s="1">
        <f>IFERROR(__xludf.DUMMYFUNCTION("""COMPUTED_VALUE"""),283.0)</f>
        <v>283</v>
      </c>
      <c r="D684" s="1" t="s">
        <v>22</v>
      </c>
      <c r="E684" s="1" t="s">
        <v>24</v>
      </c>
      <c r="F684" s="1" t="s">
        <v>40</v>
      </c>
      <c r="G684" s="1" t="s">
        <v>22</v>
      </c>
      <c r="H684" s="1" t="s">
        <v>40</v>
      </c>
      <c r="M684" s="1">
        <v>11.0</v>
      </c>
      <c r="N684" s="1">
        <v>2.0</v>
      </c>
      <c r="O684" s="1">
        <v>6.0</v>
      </c>
      <c r="P684" s="1">
        <v>11.0</v>
      </c>
      <c r="Q684" s="1">
        <v>6.0</v>
      </c>
      <c r="S684" s="1" t="str">
        <f>IFERROR(__xludf.DUMMYFUNCTION("UNIQUE(D684:H684, TRUE)"),"J")</f>
        <v>J</v>
      </c>
      <c r="T684" s="1" t="str">
        <f>IFERROR(__xludf.DUMMYFUNCTION("""COMPUTED_VALUE"""),"2")</f>
        <v>2</v>
      </c>
      <c r="U684" s="1" t="str">
        <f>IFERROR(__xludf.DUMMYFUNCTION("""COMPUTED_VALUE"""),"6")</f>
        <v>6</v>
      </c>
      <c r="Y684" s="1">
        <f t="shared" si="2"/>
        <v>2</v>
      </c>
      <c r="Z684" s="1">
        <f t="shared" ref="Z684:AC684" si="684">IF($Y684&lt;&gt;"",COUNTIF($D684:$H684, "=" &amp; T684),"")</f>
        <v>1</v>
      </c>
      <c r="AA684" s="1">
        <f t="shared" si="684"/>
        <v>2</v>
      </c>
      <c r="AB684" s="1">
        <f t="shared" si="684"/>
        <v>0</v>
      </c>
      <c r="AC684" s="1">
        <f t="shared" si="684"/>
        <v>0</v>
      </c>
      <c r="AE684" s="1">
        <f>IFERROR(__xludf.DUMMYFUNCTION("IFERROR(TRANSPOSE(SORT(TRANSPOSE(FILTER(Y684:AC684, Y684:AC684&lt;&gt;0)),1, FALSE)))"),2.0)</f>
        <v>2</v>
      </c>
      <c r="AF684" s="1">
        <f>IFERROR(__xludf.DUMMYFUNCTION("""COMPUTED_VALUE"""),2.0)</f>
        <v>2</v>
      </c>
      <c r="AG684" s="1">
        <f>IFERROR(__xludf.DUMMYFUNCTION("""COMPUTED_VALUE"""),1.0)</f>
        <v>1</v>
      </c>
      <c r="AK684" s="1">
        <v>683.0</v>
      </c>
      <c r="AL684" s="1">
        <v>3.0</v>
      </c>
      <c r="AM684" s="1">
        <v>1.0</v>
      </c>
      <c r="AN684" s="1">
        <v>1.0</v>
      </c>
      <c r="AO684" s="1"/>
      <c r="AP684" s="1"/>
      <c r="AQ684" s="1">
        <v>5.0</v>
      </c>
      <c r="AR684" s="1">
        <v>7.0</v>
      </c>
      <c r="AS684" s="1">
        <v>11.0</v>
      </c>
      <c r="AT684" s="1">
        <v>5.0</v>
      </c>
      <c r="AU684" s="1">
        <v>5.0</v>
      </c>
      <c r="AV684" s="1" t="s">
        <v>1643</v>
      </c>
      <c r="AW684" s="1">
        <v>115.0</v>
      </c>
      <c r="AY684" s="1">
        <v>78545.0</v>
      </c>
    </row>
    <row r="685" ht="15.75" customHeight="1">
      <c r="A685" s="2" t="s">
        <v>1314</v>
      </c>
      <c r="B685" s="1" t="str">
        <f>IFERROR(__xludf.DUMMYFUNCTION("""COMPUTED_VALUE"""),"J7697")</f>
        <v>J7697</v>
      </c>
      <c r="C685" s="1">
        <f>IFERROR(__xludf.DUMMYFUNCTION("""COMPUTED_VALUE"""),587.0)</f>
        <v>587</v>
      </c>
      <c r="D685" s="1" t="s">
        <v>22</v>
      </c>
      <c r="E685" s="1" t="s">
        <v>28</v>
      </c>
      <c r="F685" s="1" t="s">
        <v>40</v>
      </c>
      <c r="G685" s="1" t="s">
        <v>23</v>
      </c>
      <c r="H685" s="1" t="s">
        <v>28</v>
      </c>
      <c r="M685" s="1">
        <v>11.0</v>
      </c>
      <c r="N685" s="1">
        <v>7.0</v>
      </c>
      <c r="O685" s="1">
        <v>6.0</v>
      </c>
      <c r="P685" s="1">
        <v>9.0</v>
      </c>
      <c r="Q685" s="1">
        <v>7.0</v>
      </c>
      <c r="S685" s="1" t="str">
        <f>IFERROR(__xludf.DUMMYFUNCTION("UNIQUE(D685:H685, TRUE)"),"J")</f>
        <v>J</v>
      </c>
      <c r="T685" s="1" t="str">
        <f>IFERROR(__xludf.DUMMYFUNCTION("""COMPUTED_VALUE"""),"7")</f>
        <v>7</v>
      </c>
      <c r="U685" s="1" t="str">
        <f>IFERROR(__xludf.DUMMYFUNCTION("""COMPUTED_VALUE"""),"6")</f>
        <v>6</v>
      </c>
      <c r="V685" s="1" t="str">
        <f>IFERROR(__xludf.DUMMYFUNCTION("""COMPUTED_VALUE"""),"9")</f>
        <v>9</v>
      </c>
      <c r="Y685" s="1">
        <f t="shared" si="2"/>
        <v>1</v>
      </c>
      <c r="Z685" s="1">
        <f t="shared" ref="Z685:AC685" si="685">IF($Y685&lt;&gt;"",COUNTIF($D685:$H685, "=" &amp; T685),"")</f>
        <v>2</v>
      </c>
      <c r="AA685" s="1">
        <f t="shared" si="685"/>
        <v>1</v>
      </c>
      <c r="AB685" s="1">
        <f t="shared" si="685"/>
        <v>1</v>
      </c>
      <c r="AC685" s="1">
        <f t="shared" si="685"/>
        <v>0</v>
      </c>
      <c r="AE685" s="1">
        <f>IFERROR(__xludf.DUMMYFUNCTION("IFERROR(TRANSPOSE(SORT(TRANSPOSE(FILTER(Y685:AC685, Y685:AC685&lt;&gt;0)),1, FALSE)))"),2.0)</f>
        <v>2</v>
      </c>
      <c r="AF685" s="1">
        <f>IFERROR(__xludf.DUMMYFUNCTION("""COMPUTED_VALUE"""),1.0)</f>
        <v>1</v>
      </c>
      <c r="AG685" s="1">
        <f>IFERROR(__xludf.DUMMYFUNCTION("""COMPUTED_VALUE"""),1.0)</f>
        <v>1</v>
      </c>
      <c r="AH685" s="1">
        <f>IFERROR(__xludf.DUMMYFUNCTION("""COMPUTED_VALUE"""),1.0)</f>
        <v>1</v>
      </c>
      <c r="AK685" s="1">
        <v>684.0</v>
      </c>
      <c r="AL685" s="1">
        <v>3.0</v>
      </c>
      <c r="AM685" s="1">
        <v>1.0</v>
      </c>
      <c r="AN685" s="1">
        <v>1.0</v>
      </c>
      <c r="AO685" s="1"/>
      <c r="AP685" s="1"/>
      <c r="AQ685" s="1">
        <v>5.0</v>
      </c>
      <c r="AR685" s="1">
        <v>8.0</v>
      </c>
      <c r="AS685" s="1">
        <v>6.0</v>
      </c>
      <c r="AT685" s="1">
        <v>8.0</v>
      </c>
      <c r="AU685" s="1">
        <v>8.0</v>
      </c>
      <c r="AV685" s="1">
        <v>58688.0</v>
      </c>
      <c r="AW685" s="1">
        <v>8.0</v>
      </c>
      <c r="AY685" s="1">
        <v>5472.0</v>
      </c>
    </row>
    <row r="686" ht="15.75" customHeight="1">
      <c r="A686" s="2" t="s">
        <v>1316</v>
      </c>
      <c r="B686" s="1" t="str">
        <f>IFERROR(__xludf.DUMMYFUNCTION("""COMPUTED_VALUE"""),"44J44")</f>
        <v>44J44</v>
      </c>
      <c r="C686" s="1">
        <f>IFERROR(__xludf.DUMMYFUNCTION("""COMPUTED_VALUE"""),716.0)</f>
        <v>716</v>
      </c>
      <c r="D686" s="1" t="s">
        <v>21</v>
      </c>
      <c r="E686" s="1" t="s">
        <v>21</v>
      </c>
      <c r="F686" s="1" t="s">
        <v>22</v>
      </c>
      <c r="G686" s="1" t="s">
        <v>21</v>
      </c>
      <c r="H686" s="1" t="s">
        <v>21</v>
      </c>
      <c r="M686" s="1">
        <v>4.0</v>
      </c>
      <c r="N686" s="1">
        <v>4.0</v>
      </c>
      <c r="O686" s="1">
        <v>11.0</v>
      </c>
      <c r="P686" s="1">
        <v>4.0</v>
      </c>
      <c r="Q686" s="1">
        <v>4.0</v>
      </c>
      <c r="S686" s="1" t="str">
        <f>IFERROR(__xludf.DUMMYFUNCTION("UNIQUE(D686:H686, TRUE)"),"4")</f>
        <v>4</v>
      </c>
      <c r="T686" s="1" t="str">
        <f>IFERROR(__xludf.DUMMYFUNCTION("""COMPUTED_VALUE"""),"J")</f>
        <v>J</v>
      </c>
      <c r="Y686" s="1">
        <f t="shared" si="2"/>
        <v>4</v>
      </c>
      <c r="Z686" s="1">
        <f t="shared" ref="Z686:AC686" si="686">IF($Y686&lt;&gt;"",COUNTIF($D686:$H686, "=" &amp; T686),"")</f>
        <v>1</v>
      </c>
      <c r="AA686" s="1">
        <f t="shared" si="686"/>
        <v>0</v>
      </c>
      <c r="AB686" s="1">
        <f t="shared" si="686"/>
        <v>0</v>
      </c>
      <c r="AC686" s="1">
        <f t="shared" si="686"/>
        <v>0</v>
      </c>
      <c r="AE686" s="1">
        <f>IFERROR(__xludf.DUMMYFUNCTION("IFERROR(TRANSPOSE(SORT(TRANSPOSE(FILTER(Y686:AC686, Y686:AC686&lt;&gt;0)),1, FALSE)))"),4.0)</f>
        <v>4</v>
      </c>
      <c r="AF686" s="1">
        <f>IFERROR(__xludf.DUMMYFUNCTION("""COMPUTED_VALUE"""),1.0)</f>
        <v>1</v>
      </c>
      <c r="AK686" s="1">
        <v>685.0</v>
      </c>
      <c r="AL686" s="1">
        <v>3.0</v>
      </c>
      <c r="AM686" s="1">
        <v>1.0</v>
      </c>
      <c r="AN686" s="1">
        <v>1.0</v>
      </c>
      <c r="AO686" s="1"/>
      <c r="AP686" s="1"/>
      <c r="AQ686" s="1">
        <v>5.0</v>
      </c>
      <c r="AR686" s="1">
        <v>9.0</v>
      </c>
      <c r="AS686" s="1">
        <v>9.0</v>
      </c>
      <c r="AT686" s="1">
        <v>3.0</v>
      </c>
      <c r="AU686" s="1">
        <v>9.0</v>
      </c>
      <c r="AV686" s="1">
        <v>59939.0</v>
      </c>
      <c r="AW686" s="1">
        <v>506.0</v>
      </c>
      <c r="AY686" s="1">
        <v>346610.0</v>
      </c>
    </row>
    <row r="687" ht="15.75" customHeight="1">
      <c r="A687" s="2" t="s">
        <v>1318</v>
      </c>
      <c r="B687" s="1" t="str">
        <f>IFERROR(__xludf.DUMMYFUNCTION("""COMPUTED_VALUE"""),"7K7K7")</f>
        <v>7K7K7</v>
      </c>
      <c r="C687" s="1">
        <f>IFERROR(__xludf.DUMMYFUNCTION("""COMPUTED_VALUE"""),90.0)</f>
        <v>90</v>
      </c>
      <c r="D687" s="1" t="s">
        <v>28</v>
      </c>
      <c r="E687" s="1" t="s">
        <v>38</v>
      </c>
      <c r="F687" s="1" t="s">
        <v>28</v>
      </c>
      <c r="G687" s="1" t="s">
        <v>38</v>
      </c>
      <c r="H687" s="1" t="s">
        <v>28</v>
      </c>
      <c r="M687" s="1">
        <v>7.0</v>
      </c>
      <c r="N687" s="1">
        <v>13.0</v>
      </c>
      <c r="O687" s="1">
        <v>7.0</v>
      </c>
      <c r="P687" s="1">
        <v>13.0</v>
      </c>
      <c r="Q687" s="1">
        <v>7.0</v>
      </c>
      <c r="S687" s="1" t="str">
        <f>IFERROR(__xludf.DUMMYFUNCTION("UNIQUE(D687:H687, TRUE)"),"7")</f>
        <v>7</v>
      </c>
      <c r="T687" s="1" t="str">
        <f>IFERROR(__xludf.DUMMYFUNCTION("""COMPUTED_VALUE"""),"K")</f>
        <v>K</v>
      </c>
      <c r="Y687" s="1">
        <f t="shared" si="2"/>
        <v>3</v>
      </c>
      <c r="Z687" s="1">
        <f t="shared" ref="Z687:AC687" si="687">IF($Y687&lt;&gt;"",COUNTIF($D687:$H687, "=" &amp; T687),"")</f>
        <v>2</v>
      </c>
      <c r="AA687" s="1">
        <f t="shared" si="687"/>
        <v>0</v>
      </c>
      <c r="AB687" s="1">
        <f t="shared" si="687"/>
        <v>0</v>
      </c>
      <c r="AC687" s="1">
        <f t="shared" si="687"/>
        <v>0</v>
      </c>
      <c r="AE687" s="1">
        <f>IFERROR(__xludf.DUMMYFUNCTION("IFERROR(TRANSPOSE(SORT(TRANSPOSE(FILTER(Y687:AC687, Y687:AC687&lt;&gt;0)),1, FALSE)))"),3.0)</f>
        <v>3</v>
      </c>
      <c r="AF687" s="1">
        <f>IFERROR(__xludf.DUMMYFUNCTION("""COMPUTED_VALUE"""),2.0)</f>
        <v>2</v>
      </c>
      <c r="AK687" s="1">
        <v>686.0</v>
      </c>
      <c r="AL687" s="1">
        <v>3.0</v>
      </c>
      <c r="AM687" s="1">
        <v>1.0</v>
      </c>
      <c r="AN687" s="1">
        <v>1.0</v>
      </c>
      <c r="AO687" s="1"/>
      <c r="AP687" s="1"/>
      <c r="AQ687" s="1">
        <v>5.0</v>
      </c>
      <c r="AR687" s="1">
        <v>9.0</v>
      </c>
      <c r="AS687" s="1">
        <v>9.0</v>
      </c>
      <c r="AT687" s="1">
        <v>9.0</v>
      </c>
      <c r="AU687" s="1">
        <v>13.0</v>
      </c>
      <c r="AV687" s="1" t="s">
        <v>1079</v>
      </c>
      <c r="AW687" s="1">
        <v>941.0</v>
      </c>
      <c r="AY687" s="1">
        <v>645526.0</v>
      </c>
    </row>
    <row r="688" ht="15.75" customHeight="1">
      <c r="A688" s="2" t="s">
        <v>1320</v>
      </c>
      <c r="B688" s="1" t="str">
        <f>IFERROR(__xludf.DUMMYFUNCTION("""COMPUTED_VALUE"""),"9KJ49")</f>
        <v>9KJ49</v>
      </c>
      <c r="C688" s="1">
        <f>IFERROR(__xludf.DUMMYFUNCTION("""COMPUTED_VALUE"""),723.0)</f>
        <v>723</v>
      </c>
      <c r="D688" s="1" t="s">
        <v>23</v>
      </c>
      <c r="E688" s="1" t="s">
        <v>38</v>
      </c>
      <c r="F688" s="1" t="s">
        <v>22</v>
      </c>
      <c r="G688" s="1" t="s">
        <v>21</v>
      </c>
      <c r="H688" s="1" t="s">
        <v>23</v>
      </c>
      <c r="M688" s="1">
        <v>9.0</v>
      </c>
      <c r="N688" s="1">
        <v>13.0</v>
      </c>
      <c r="O688" s="1">
        <v>11.0</v>
      </c>
      <c r="P688" s="1">
        <v>4.0</v>
      </c>
      <c r="Q688" s="1">
        <v>9.0</v>
      </c>
      <c r="S688" s="1" t="str">
        <f>IFERROR(__xludf.DUMMYFUNCTION("UNIQUE(D688:H688, TRUE)"),"9")</f>
        <v>9</v>
      </c>
      <c r="T688" s="1" t="str">
        <f>IFERROR(__xludf.DUMMYFUNCTION("""COMPUTED_VALUE"""),"K")</f>
        <v>K</v>
      </c>
      <c r="U688" s="1" t="str">
        <f>IFERROR(__xludf.DUMMYFUNCTION("""COMPUTED_VALUE"""),"J")</f>
        <v>J</v>
      </c>
      <c r="V688" s="1" t="str">
        <f>IFERROR(__xludf.DUMMYFUNCTION("""COMPUTED_VALUE"""),"4")</f>
        <v>4</v>
      </c>
      <c r="Y688" s="1">
        <f t="shared" si="2"/>
        <v>2</v>
      </c>
      <c r="Z688" s="1">
        <f t="shared" ref="Z688:AC688" si="688">IF($Y688&lt;&gt;"",COUNTIF($D688:$H688, "=" &amp; T688),"")</f>
        <v>1</v>
      </c>
      <c r="AA688" s="1">
        <f t="shared" si="688"/>
        <v>1</v>
      </c>
      <c r="AB688" s="1">
        <f t="shared" si="688"/>
        <v>1</v>
      </c>
      <c r="AC688" s="1">
        <f t="shared" si="688"/>
        <v>0</v>
      </c>
      <c r="AE688" s="1">
        <f>IFERROR(__xludf.DUMMYFUNCTION("IFERROR(TRANSPOSE(SORT(TRANSPOSE(FILTER(Y688:AC688, Y688:AC688&lt;&gt;0)),1, FALSE)))"),2.0)</f>
        <v>2</v>
      </c>
      <c r="AF688" s="1">
        <f>IFERROR(__xludf.DUMMYFUNCTION("""COMPUTED_VALUE"""),1.0)</f>
        <v>1</v>
      </c>
      <c r="AG688" s="1">
        <f>IFERROR(__xludf.DUMMYFUNCTION("""COMPUTED_VALUE"""),1.0)</f>
        <v>1</v>
      </c>
      <c r="AH688" s="1">
        <f>IFERROR(__xludf.DUMMYFUNCTION("""COMPUTED_VALUE"""),1.0)</f>
        <v>1</v>
      </c>
      <c r="AK688" s="1">
        <v>687.0</v>
      </c>
      <c r="AL688" s="1">
        <v>3.0</v>
      </c>
      <c r="AM688" s="1">
        <v>1.0</v>
      </c>
      <c r="AN688" s="1">
        <v>1.0</v>
      </c>
      <c r="AO688" s="1"/>
      <c r="AP688" s="1"/>
      <c r="AQ688" s="1">
        <v>5.0</v>
      </c>
      <c r="AR688" s="1">
        <v>10.0</v>
      </c>
      <c r="AS688" s="1">
        <v>7.0</v>
      </c>
      <c r="AT688" s="1">
        <v>7.0</v>
      </c>
      <c r="AU688" s="1">
        <v>7.0</v>
      </c>
      <c r="AV688" s="1" t="s">
        <v>1081</v>
      </c>
      <c r="AW688" s="1">
        <v>721.0</v>
      </c>
      <c r="AY688" s="1">
        <v>495327.0</v>
      </c>
    </row>
    <row r="689" ht="15.75" customHeight="1">
      <c r="A689" s="2" t="s">
        <v>1322</v>
      </c>
      <c r="B689" s="1">
        <f>IFERROR(__xludf.DUMMYFUNCTION("""COMPUTED_VALUE"""),72724.0)</f>
        <v>72724</v>
      </c>
      <c r="C689" s="1">
        <f>IFERROR(__xludf.DUMMYFUNCTION("""COMPUTED_VALUE"""),475.0)</f>
        <v>475</v>
      </c>
      <c r="D689" s="1" t="s">
        <v>28</v>
      </c>
      <c r="E689" s="1" t="s">
        <v>24</v>
      </c>
      <c r="F689" s="1" t="s">
        <v>28</v>
      </c>
      <c r="G689" s="1" t="s">
        <v>24</v>
      </c>
      <c r="H689" s="1" t="s">
        <v>21</v>
      </c>
      <c r="M689" s="1">
        <v>7.0</v>
      </c>
      <c r="N689" s="1">
        <v>2.0</v>
      </c>
      <c r="O689" s="1">
        <v>7.0</v>
      </c>
      <c r="P689" s="1">
        <v>2.0</v>
      </c>
      <c r="Q689" s="1">
        <v>4.0</v>
      </c>
      <c r="S689" s="1" t="str">
        <f>IFERROR(__xludf.DUMMYFUNCTION("UNIQUE(D689:H689, TRUE)"),"7")</f>
        <v>7</v>
      </c>
      <c r="T689" s="1" t="str">
        <f>IFERROR(__xludf.DUMMYFUNCTION("""COMPUTED_VALUE"""),"2")</f>
        <v>2</v>
      </c>
      <c r="U689" s="1" t="str">
        <f>IFERROR(__xludf.DUMMYFUNCTION("""COMPUTED_VALUE"""),"4")</f>
        <v>4</v>
      </c>
      <c r="Y689" s="1">
        <f t="shared" si="2"/>
        <v>2</v>
      </c>
      <c r="Z689" s="1">
        <f t="shared" ref="Z689:AC689" si="689">IF($Y689&lt;&gt;"",COUNTIF($D689:$H689, "=" &amp; T689),"")</f>
        <v>2</v>
      </c>
      <c r="AA689" s="1">
        <f t="shared" si="689"/>
        <v>1</v>
      </c>
      <c r="AB689" s="1">
        <f t="shared" si="689"/>
        <v>0</v>
      </c>
      <c r="AC689" s="1">
        <f t="shared" si="689"/>
        <v>0</v>
      </c>
      <c r="AE689" s="1">
        <f>IFERROR(__xludf.DUMMYFUNCTION("IFERROR(TRANSPOSE(SORT(TRANSPOSE(FILTER(Y689:AC689, Y689:AC689&lt;&gt;0)),1, FALSE)))"),2.0)</f>
        <v>2</v>
      </c>
      <c r="AF689" s="1">
        <f>IFERROR(__xludf.DUMMYFUNCTION("""COMPUTED_VALUE"""),2.0)</f>
        <v>2</v>
      </c>
      <c r="AG689" s="1">
        <f>IFERROR(__xludf.DUMMYFUNCTION("""COMPUTED_VALUE"""),1.0)</f>
        <v>1</v>
      </c>
      <c r="AK689" s="1">
        <v>688.0</v>
      </c>
      <c r="AL689" s="1">
        <v>3.0</v>
      </c>
      <c r="AM689" s="1">
        <v>1.0</v>
      </c>
      <c r="AN689" s="1">
        <v>1.0</v>
      </c>
      <c r="AO689" s="1"/>
      <c r="AP689" s="1"/>
      <c r="AQ689" s="1">
        <v>5.0</v>
      </c>
      <c r="AR689" s="1">
        <v>11.0</v>
      </c>
      <c r="AS689" s="1">
        <v>2.0</v>
      </c>
      <c r="AT689" s="1">
        <v>5.0</v>
      </c>
      <c r="AU689" s="1">
        <v>5.0</v>
      </c>
      <c r="AV689" s="1" t="s">
        <v>1626</v>
      </c>
      <c r="AW689" s="1">
        <v>591.0</v>
      </c>
      <c r="AY689" s="1">
        <v>406608.0</v>
      </c>
    </row>
    <row r="690" ht="15.75" customHeight="1">
      <c r="A690" s="2" t="s">
        <v>1324</v>
      </c>
      <c r="B690" s="1" t="str">
        <f>IFERROR(__xludf.DUMMYFUNCTION("""COMPUTED_VALUE"""),"AA77J")</f>
        <v>AA77J</v>
      </c>
      <c r="C690" s="1">
        <f>IFERROR(__xludf.DUMMYFUNCTION("""COMPUTED_VALUE"""),831.0)</f>
        <v>831</v>
      </c>
      <c r="D690" s="1" t="s">
        <v>39</v>
      </c>
      <c r="E690" s="1" t="s">
        <v>39</v>
      </c>
      <c r="F690" s="1" t="s">
        <v>28</v>
      </c>
      <c r="G690" s="1" t="s">
        <v>28</v>
      </c>
      <c r="H690" s="1" t="s">
        <v>22</v>
      </c>
      <c r="M690" s="1">
        <v>14.0</v>
      </c>
      <c r="N690" s="1">
        <v>14.0</v>
      </c>
      <c r="O690" s="1">
        <v>7.0</v>
      </c>
      <c r="P690" s="1">
        <v>7.0</v>
      </c>
      <c r="Q690" s="1">
        <v>11.0</v>
      </c>
      <c r="S690" s="1" t="str">
        <f>IFERROR(__xludf.DUMMYFUNCTION("UNIQUE(D690:H690, TRUE)"),"A")</f>
        <v>A</v>
      </c>
      <c r="T690" s="1" t="str">
        <f>IFERROR(__xludf.DUMMYFUNCTION("""COMPUTED_VALUE"""),"7")</f>
        <v>7</v>
      </c>
      <c r="U690" s="1" t="str">
        <f>IFERROR(__xludf.DUMMYFUNCTION("""COMPUTED_VALUE"""),"J")</f>
        <v>J</v>
      </c>
      <c r="Y690" s="1">
        <f t="shared" si="2"/>
        <v>2</v>
      </c>
      <c r="Z690" s="1">
        <f t="shared" ref="Z690:AC690" si="690">IF($Y690&lt;&gt;"",COUNTIF($D690:$H690, "=" &amp; T690),"")</f>
        <v>2</v>
      </c>
      <c r="AA690" s="1">
        <f t="shared" si="690"/>
        <v>1</v>
      </c>
      <c r="AB690" s="1">
        <f t="shared" si="690"/>
        <v>0</v>
      </c>
      <c r="AC690" s="1">
        <f t="shared" si="690"/>
        <v>0</v>
      </c>
      <c r="AE690" s="1">
        <f>IFERROR(__xludf.DUMMYFUNCTION("IFERROR(TRANSPOSE(SORT(TRANSPOSE(FILTER(Y690:AC690, Y690:AC690&lt;&gt;0)),1, FALSE)))"),2.0)</f>
        <v>2</v>
      </c>
      <c r="AF690" s="1">
        <f>IFERROR(__xludf.DUMMYFUNCTION("""COMPUTED_VALUE"""),2.0)</f>
        <v>2</v>
      </c>
      <c r="AG690" s="1">
        <f>IFERROR(__xludf.DUMMYFUNCTION("""COMPUTED_VALUE"""),1.0)</f>
        <v>1</v>
      </c>
      <c r="AK690" s="1">
        <v>689.0</v>
      </c>
      <c r="AL690" s="1">
        <v>3.0</v>
      </c>
      <c r="AM690" s="1">
        <v>1.0</v>
      </c>
      <c r="AN690" s="1">
        <v>1.0</v>
      </c>
      <c r="AO690" s="1"/>
      <c r="AP690" s="1"/>
      <c r="AQ690" s="1">
        <v>5.0</v>
      </c>
      <c r="AR690" s="1">
        <v>11.0</v>
      </c>
      <c r="AS690" s="1">
        <v>5.0</v>
      </c>
      <c r="AT690" s="1">
        <v>4.0</v>
      </c>
      <c r="AU690" s="1">
        <v>5.0</v>
      </c>
      <c r="AV690" s="1" t="s">
        <v>1628</v>
      </c>
      <c r="AW690" s="1">
        <v>863.0</v>
      </c>
      <c r="AY690" s="1">
        <v>594607.0</v>
      </c>
    </row>
    <row r="691" ht="15.75" customHeight="1">
      <c r="A691" s="2" t="s">
        <v>1326</v>
      </c>
      <c r="B691" s="1">
        <f>IFERROR(__xludf.DUMMYFUNCTION("""COMPUTED_VALUE"""),33363.0)</f>
        <v>33363</v>
      </c>
      <c r="C691" s="1">
        <f>IFERROR(__xludf.DUMMYFUNCTION("""COMPUTED_VALUE"""),621.0)</f>
        <v>621</v>
      </c>
      <c r="D691" s="1" t="s">
        <v>31</v>
      </c>
      <c r="E691" s="1" t="s">
        <v>31</v>
      </c>
      <c r="F691" s="1" t="s">
        <v>31</v>
      </c>
      <c r="G691" s="1" t="s">
        <v>40</v>
      </c>
      <c r="H691" s="1" t="s">
        <v>31</v>
      </c>
      <c r="M691" s="1">
        <v>3.0</v>
      </c>
      <c r="N691" s="1">
        <v>3.0</v>
      </c>
      <c r="O691" s="1">
        <v>3.0</v>
      </c>
      <c r="P691" s="1">
        <v>6.0</v>
      </c>
      <c r="Q691" s="1">
        <v>3.0</v>
      </c>
      <c r="S691" s="1" t="str">
        <f>IFERROR(__xludf.DUMMYFUNCTION("UNIQUE(D691:H691, TRUE)"),"3")</f>
        <v>3</v>
      </c>
      <c r="T691" s="1" t="str">
        <f>IFERROR(__xludf.DUMMYFUNCTION("""COMPUTED_VALUE"""),"6")</f>
        <v>6</v>
      </c>
      <c r="Y691" s="1">
        <f t="shared" si="2"/>
        <v>4</v>
      </c>
      <c r="Z691" s="1">
        <f t="shared" ref="Z691:AC691" si="691">IF($Y691&lt;&gt;"",COUNTIF($D691:$H691, "=" &amp; T691),"")</f>
        <v>1</v>
      </c>
      <c r="AA691" s="1">
        <f t="shared" si="691"/>
        <v>0</v>
      </c>
      <c r="AB691" s="1">
        <f t="shared" si="691"/>
        <v>0</v>
      </c>
      <c r="AC691" s="1">
        <f t="shared" si="691"/>
        <v>0</v>
      </c>
      <c r="AE691" s="1">
        <f>IFERROR(__xludf.DUMMYFUNCTION("IFERROR(TRANSPOSE(SORT(TRANSPOSE(FILTER(Y691:AC691, Y691:AC691&lt;&gt;0)),1, FALSE)))"),4.0)</f>
        <v>4</v>
      </c>
      <c r="AF691" s="1">
        <f>IFERROR(__xludf.DUMMYFUNCTION("""COMPUTED_VALUE"""),1.0)</f>
        <v>1</v>
      </c>
      <c r="AK691" s="1">
        <v>690.0</v>
      </c>
      <c r="AL691" s="1">
        <v>3.0</v>
      </c>
      <c r="AM691" s="1">
        <v>1.0</v>
      </c>
      <c r="AN691" s="1">
        <v>1.0</v>
      </c>
      <c r="AO691" s="1"/>
      <c r="AP691" s="1"/>
      <c r="AQ691" s="1">
        <v>5.0</v>
      </c>
      <c r="AR691" s="1">
        <v>12.0</v>
      </c>
      <c r="AS691" s="1">
        <v>11.0</v>
      </c>
      <c r="AT691" s="1">
        <v>5.0</v>
      </c>
      <c r="AU691" s="1">
        <v>5.0</v>
      </c>
      <c r="AV691" s="1" t="s">
        <v>1648</v>
      </c>
      <c r="AW691" s="1">
        <v>782.0</v>
      </c>
      <c r="AY691" s="1">
        <v>539580.0</v>
      </c>
    </row>
    <row r="692" ht="15.75" customHeight="1">
      <c r="A692" s="2" t="s">
        <v>1328</v>
      </c>
      <c r="B692" s="1" t="str">
        <f>IFERROR(__xludf.DUMMYFUNCTION("""COMPUTED_VALUE"""),"Q3QJQ")</f>
        <v>Q3QJQ</v>
      </c>
      <c r="C692" s="1">
        <f>IFERROR(__xludf.DUMMYFUNCTION("""COMPUTED_VALUE"""),306.0)</f>
        <v>306</v>
      </c>
      <c r="D692" s="1" t="s">
        <v>20</v>
      </c>
      <c r="E692" s="1" t="s">
        <v>31</v>
      </c>
      <c r="F692" s="1" t="s">
        <v>20</v>
      </c>
      <c r="G692" s="1" t="s">
        <v>22</v>
      </c>
      <c r="H692" s="1" t="s">
        <v>20</v>
      </c>
      <c r="M692" s="1">
        <v>12.0</v>
      </c>
      <c r="N692" s="1">
        <v>3.0</v>
      </c>
      <c r="O692" s="1">
        <v>12.0</v>
      </c>
      <c r="P692" s="1">
        <v>11.0</v>
      </c>
      <c r="Q692" s="1">
        <v>12.0</v>
      </c>
      <c r="S692" s="1" t="str">
        <f>IFERROR(__xludf.DUMMYFUNCTION("UNIQUE(D692:H692, TRUE)"),"Q")</f>
        <v>Q</v>
      </c>
      <c r="T692" s="1" t="str">
        <f>IFERROR(__xludf.DUMMYFUNCTION("""COMPUTED_VALUE"""),"3")</f>
        <v>3</v>
      </c>
      <c r="U692" s="1" t="str">
        <f>IFERROR(__xludf.DUMMYFUNCTION("""COMPUTED_VALUE"""),"J")</f>
        <v>J</v>
      </c>
      <c r="Y692" s="1">
        <f t="shared" si="2"/>
        <v>3</v>
      </c>
      <c r="Z692" s="1">
        <f t="shared" ref="Z692:AC692" si="692">IF($Y692&lt;&gt;"",COUNTIF($D692:$H692, "=" &amp; T692),"")</f>
        <v>1</v>
      </c>
      <c r="AA692" s="1">
        <f t="shared" si="692"/>
        <v>1</v>
      </c>
      <c r="AB692" s="1">
        <f t="shared" si="692"/>
        <v>0</v>
      </c>
      <c r="AC692" s="1">
        <f t="shared" si="692"/>
        <v>0</v>
      </c>
      <c r="AE692" s="1">
        <f>IFERROR(__xludf.DUMMYFUNCTION("IFERROR(TRANSPOSE(SORT(TRANSPOSE(FILTER(Y692:AC692, Y692:AC692&lt;&gt;0)),1, FALSE)))"),3.0)</f>
        <v>3</v>
      </c>
      <c r="AF692" s="1">
        <f>IFERROR(__xludf.DUMMYFUNCTION("""COMPUTED_VALUE"""),1.0)</f>
        <v>1</v>
      </c>
      <c r="AG692" s="1">
        <f>IFERROR(__xludf.DUMMYFUNCTION("""COMPUTED_VALUE"""),1.0)</f>
        <v>1</v>
      </c>
      <c r="AK692" s="1">
        <v>691.0</v>
      </c>
      <c r="AL692" s="1">
        <v>3.0</v>
      </c>
      <c r="AM692" s="1">
        <v>1.0</v>
      </c>
      <c r="AN692" s="1">
        <v>1.0</v>
      </c>
      <c r="AO692" s="1"/>
      <c r="AP692" s="1"/>
      <c r="AQ692" s="1">
        <v>5.0</v>
      </c>
      <c r="AR692" s="1">
        <v>13.0</v>
      </c>
      <c r="AS692" s="1">
        <v>5.0</v>
      </c>
      <c r="AT692" s="1">
        <v>5.0</v>
      </c>
      <c r="AU692" s="1">
        <v>12.0</v>
      </c>
      <c r="AV692" s="1" t="s">
        <v>1085</v>
      </c>
      <c r="AW692" s="1">
        <v>36.0</v>
      </c>
      <c r="AY692" s="1">
        <v>24876.0</v>
      </c>
    </row>
    <row r="693" ht="15.75" customHeight="1">
      <c r="A693" s="2" t="s">
        <v>1330</v>
      </c>
      <c r="B693" s="1" t="str">
        <f>IFERROR(__xludf.DUMMYFUNCTION("""COMPUTED_VALUE"""),"66QQQ")</f>
        <v>66QQQ</v>
      </c>
      <c r="C693" s="1">
        <f>IFERROR(__xludf.DUMMYFUNCTION("""COMPUTED_VALUE"""),744.0)</f>
        <v>744</v>
      </c>
      <c r="D693" s="1" t="s">
        <v>40</v>
      </c>
      <c r="E693" s="1" t="s">
        <v>40</v>
      </c>
      <c r="F693" s="1" t="s">
        <v>20</v>
      </c>
      <c r="G693" s="1" t="s">
        <v>20</v>
      </c>
      <c r="H693" s="1" t="s">
        <v>20</v>
      </c>
      <c r="M693" s="1">
        <v>6.0</v>
      </c>
      <c r="N693" s="1">
        <v>6.0</v>
      </c>
      <c r="O693" s="1">
        <v>12.0</v>
      </c>
      <c r="P693" s="1">
        <v>12.0</v>
      </c>
      <c r="Q693" s="1">
        <v>12.0</v>
      </c>
      <c r="S693" s="1" t="str">
        <f>IFERROR(__xludf.DUMMYFUNCTION("UNIQUE(D693:H693, TRUE)"),"6")</f>
        <v>6</v>
      </c>
      <c r="T693" s="1" t="str">
        <f>IFERROR(__xludf.DUMMYFUNCTION("""COMPUTED_VALUE"""),"Q")</f>
        <v>Q</v>
      </c>
      <c r="Y693" s="1">
        <f t="shared" si="2"/>
        <v>2</v>
      </c>
      <c r="Z693" s="1">
        <f t="shared" ref="Z693:AC693" si="693">IF($Y693&lt;&gt;"",COUNTIF($D693:$H693, "=" &amp; T693),"")</f>
        <v>3</v>
      </c>
      <c r="AA693" s="1">
        <f t="shared" si="693"/>
        <v>0</v>
      </c>
      <c r="AB693" s="1">
        <f t="shared" si="693"/>
        <v>0</v>
      </c>
      <c r="AC693" s="1">
        <f t="shared" si="693"/>
        <v>0</v>
      </c>
      <c r="AE693" s="1">
        <f>IFERROR(__xludf.DUMMYFUNCTION("IFERROR(TRANSPOSE(SORT(TRANSPOSE(FILTER(Y693:AC693, Y693:AC693&lt;&gt;0)),1, FALSE)))"),3.0)</f>
        <v>3</v>
      </c>
      <c r="AF693" s="1">
        <f>IFERROR(__xludf.DUMMYFUNCTION("""COMPUTED_VALUE"""),2.0)</f>
        <v>2</v>
      </c>
      <c r="AK693" s="1">
        <v>692.0</v>
      </c>
      <c r="AL693" s="1">
        <v>3.0</v>
      </c>
      <c r="AM693" s="1">
        <v>1.0</v>
      </c>
      <c r="AN693" s="1">
        <v>1.0</v>
      </c>
      <c r="AO693" s="1"/>
      <c r="AP693" s="1"/>
      <c r="AQ693" s="1">
        <v>5.0</v>
      </c>
      <c r="AR693" s="1">
        <v>13.0</v>
      </c>
      <c r="AS693" s="1">
        <v>11.0</v>
      </c>
      <c r="AT693" s="1">
        <v>13.0</v>
      </c>
      <c r="AU693" s="1">
        <v>13.0</v>
      </c>
      <c r="AV693" s="1" t="s">
        <v>1650</v>
      </c>
      <c r="AW693" s="1">
        <v>98.0</v>
      </c>
      <c r="AY693" s="1">
        <v>67816.0</v>
      </c>
    </row>
    <row r="694" ht="15.75" customHeight="1">
      <c r="A694" s="2" t="s">
        <v>1332</v>
      </c>
      <c r="B694" s="1" t="str">
        <f>IFERROR(__xludf.DUMMYFUNCTION("""COMPUTED_VALUE"""),"9AT23")</f>
        <v>9AT23</v>
      </c>
      <c r="C694" s="1">
        <f>IFERROR(__xludf.DUMMYFUNCTION("""COMPUTED_VALUE"""),207.0)</f>
        <v>207</v>
      </c>
      <c r="D694" s="1" t="s">
        <v>23</v>
      </c>
      <c r="E694" s="1" t="s">
        <v>39</v>
      </c>
      <c r="F694" s="1" t="s">
        <v>45</v>
      </c>
      <c r="G694" s="1" t="s">
        <v>24</v>
      </c>
      <c r="H694" s="1" t="s">
        <v>31</v>
      </c>
      <c r="M694" s="1">
        <v>9.0</v>
      </c>
      <c r="N694" s="1">
        <v>14.0</v>
      </c>
      <c r="O694" s="1">
        <v>10.0</v>
      </c>
      <c r="P694" s="1">
        <v>2.0</v>
      </c>
      <c r="Q694" s="1">
        <v>3.0</v>
      </c>
      <c r="S694" s="1" t="str">
        <f>IFERROR(__xludf.DUMMYFUNCTION("UNIQUE(D694:H694, TRUE)"),"9")</f>
        <v>9</v>
      </c>
      <c r="T694" s="1" t="str">
        <f>IFERROR(__xludf.DUMMYFUNCTION("""COMPUTED_VALUE"""),"A")</f>
        <v>A</v>
      </c>
      <c r="U694" s="1" t="str">
        <f>IFERROR(__xludf.DUMMYFUNCTION("""COMPUTED_VALUE"""),"T")</f>
        <v>T</v>
      </c>
      <c r="V694" s="1" t="str">
        <f>IFERROR(__xludf.DUMMYFUNCTION("""COMPUTED_VALUE"""),"2")</f>
        <v>2</v>
      </c>
      <c r="W694" s="1" t="str">
        <f>IFERROR(__xludf.DUMMYFUNCTION("""COMPUTED_VALUE"""),"3")</f>
        <v>3</v>
      </c>
      <c r="Y694" s="1">
        <f t="shared" si="2"/>
        <v>1</v>
      </c>
      <c r="Z694" s="1">
        <f t="shared" ref="Z694:AC694" si="694">IF($Y694&lt;&gt;"",COUNTIF($D694:$H694, "=" &amp; T694),"")</f>
        <v>1</v>
      </c>
      <c r="AA694" s="1">
        <f t="shared" si="694"/>
        <v>1</v>
      </c>
      <c r="AB694" s="1">
        <f t="shared" si="694"/>
        <v>1</v>
      </c>
      <c r="AC694" s="1">
        <f t="shared" si="694"/>
        <v>1</v>
      </c>
      <c r="AE694" s="1">
        <f>IFERROR(__xludf.DUMMYFUNCTION("IFERROR(TRANSPOSE(SORT(TRANSPOSE(FILTER(Y694:AC694, Y694:AC694&lt;&gt;0)),1, FALSE)))"),1.0)</f>
        <v>1</v>
      </c>
      <c r="AF694" s="1">
        <f>IFERROR(__xludf.DUMMYFUNCTION("""COMPUTED_VALUE"""),1.0)</f>
        <v>1</v>
      </c>
      <c r="AG694" s="1">
        <f>IFERROR(__xludf.DUMMYFUNCTION("""COMPUTED_VALUE"""),1.0)</f>
        <v>1</v>
      </c>
      <c r="AH694" s="1">
        <f>IFERROR(__xludf.DUMMYFUNCTION("""COMPUTED_VALUE"""),1.0)</f>
        <v>1</v>
      </c>
      <c r="AI694" s="1">
        <f>IFERROR(__xludf.DUMMYFUNCTION("""COMPUTED_VALUE"""),1.0)</f>
        <v>1</v>
      </c>
      <c r="AK694" s="1">
        <v>693.0</v>
      </c>
      <c r="AL694" s="1">
        <v>3.0</v>
      </c>
      <c r="AM694" s="1">
        <v>1.0</v>
      </c>
      <c r="AN694" s="1">
        <v>1.0</v>
      </c>
      <c r="AO694" s="1"/>
      <c r="AP694" s="1"/>
      <c r="AQ694" s="1">
        <v>5.0</v>
      </c>
      <c r="AR694" s="1">
        <v>14.0</v>
      </c>
      <c r="AS694" s="1">
        <v>14.0</v>
      </c>
      <c r="AT694" s="1">
        <v>14.0</v>
      </c>
      <c r="AU694" s="1">
        <v>11.0</v>
      </c>
      <c r="AV694" s="1" t="s">
        <v>1652</v>
      </c>
      <c r="AW694" s="1">
        <v>63.0</v>
      </c>
      <c r="AY694" s="1">
        <v>43659.0</v>
      </c>
    </row>
    <row r="695" ht="15.75" customHeight="1">
      <c r="A695" s="2" t="s">
        <v>1334</v>
      </c>
      <c r="B695" s="1">
        <f>IFERROR(__xludf.DUMMYFUNCTION("""COMPUTED_VALUE"""),22733.0)</f>
        <v>22733</v>
      </c>
      <c r="C695" s="1">
        <f>IFERROR(__xludf.DUMMYFUNCTION("""COMPUTED_VALUE"""),713.0)</f>
        <v>713</v>
      </c>
      <c r="D695" s="1" t="s">
        <v>24</v>
      </c>
      <c r="E695" s="1" t="s">
        <v>24</v>
      </c>
      <c r="F695" s="1" t="s">
        <v>28</v>
      </c>
      <c r="G695" s="1" t="s">
        <v>31</v>
      </c>
      <c r="H695" s="1" t="s">
        <v>31</v>
      </c>
      <c r="M695" s="1">
        <v>2.0</v>
      </c>
      <c r="N695" s="1">
        <v>2.0</v>
      </c>
      <c r="O695" s="1">
        <v>7.0</v>
      </c>
      <c r="P695" s="1">
        <v>3.0</v>
      </c>
      <c r="Q695" s="1">
        <v>3.0</v>
      </c>
      <c r="S695" s="1" t="str">
        <f>IFERROR(__xludf.DUMMYFUNCTION("UNIQUE(D695:H695, TRUE)"),"2")</f>
        <v>2</v>
      </c>
      <c r="T695" s="1" t="str">
        <f>IFERROR(__xludf.DUMMYFUNCTION("""COMPUTED_VALUE"""),"7")</f>
        <v>7</v>
      </c>
      <c r="U695" s="1" t="str">
        <f>IFERROR(__xludf.DUMMYFUNCTION("""COMPUTED_VALUE"""),"3")</f>
        <v>3</v>
      </c>
      <c r="Y695" s="1">
        <f t="shared" si="2"/>
        <v>2</v>
      </c>
      <c r="Z695" s="1">
        <f t="shared" ref="Z695:AC695" si="695">IF($Y695&lt;&gt;"",COUNTIF($D695:$H695, "=" &amp; T695),"")</f>
        <v>1</v>
      </c>
      <c r="AA695" s="1">
        <f t="shared" si="695"/>
        <v>2</v>
      </c>
      <c r="AB695" s="1">
        <f t="shared" si="695"/>
        <v>0</v>
      </c>
      <c r="AC695" s="1">
        <f t="shared" si="695"/>
        <v>0</v>
      </c>
      <c r="AE695" s="1">
        <f>IFERROR(__xludf.DUMMYFUNCTION("IFERROR(TRANSPOSE(SORT(TRANSPOSE(FILTER(Y695:AC695, Y695:AC695&lt;&gt;0)),1, FALSE)))"),2.0)</f>
        <v>2</v>
      </c>
      <c r="AF695" s="1">
        <f>IFERROR(__xludf.DUMMYFUNCTION("""COMPUTED_VALUE"""),2.0)</f>
        <v>2</v>
      </c>
      <c r="AG695" s="1">
        <f>IFERROR(__xludf.DUMMYFUNCTION("""COMPUTED_VALUE"""),1.0)</f>
        <v>1</v>
      </c>
      <c r="AK695" s="1">
        <v>694.0</v>
      </c>
      <c r="AL695" s="1">
        <v>3.0</v>
      </c>
      <c r="AM695" s="1">
        <v>1.0</v>
      </c>
      <c r="AN695" s="1">
        <v>1.0</v>
      </c>
      <c r="AO695" s="1"/>
      <c r="AP695" s="1"/>
      <c r="AQ695" s="1">
        <v>6.0</v>
      </c>
      <c r="AR695" s="1">
        <v>2.0</v>
      </c>
      <c r="AS695" s="1">
        <v>6.0</v>
      </c>
      <c r="AT695" s="1">
        <v>6.0</v>
      </c>
      <c r="AU695" s="1">
        <v>5.0</v>
      </c>
      <c r="AV695" s="1">
        <v>62665.0</v>
      </c>
      <c r="AW695" s="1">
        <v>542.0</v>
      </c>
      <c r="AY695" s="1">
        <v>376148.0</v>
      </c>
    </row>
    <row r="696" ht="15.75" customHeight="1">
      <c r="A696" s="2" t="s">
        <v>1336</v>
      </c>
      <c r="B696" s="1" t="str">
        <f>IFERROR(__xludf.DUMMYFUNCTION("""COMPUTED_VALUE"""),"TA67T")</f>
        <v>TA67T</v>
      </c>
      <c r="C696" s="1">
        <f>IFERROR(__xludf.DUMMYFUNCTION("""COMPUTED_VALUE"""),883.0)</f>
        <v>883</v>
      </c>
      <c r="D696" s="1" t="s">
        <v>45</v>
      </c>
      <c r="E696" s="1" t="s">
        <v>39</v>
      </c>
      <c r="F696" s="1" t="s">
        <v>40</v>
      </c>
      <c r="G696" s="1" t="s">
        <v>28</v>
      </c>
      <c r="H696" s="1" t="s">
        <v>45</v>
      </c>
      <c r="M696" s="1">
        <v>10.0</v>
      </c>
      <c r="N696" s="1">
        <v>14.0</v>
      </c>
      <c r="O696" s="1">
        <v>6.0</v>
      </c>
      <c r="P696" s="1">
        <v>7.0</v>
      </c>
      <c r="Q696" s="1">
        <v>10.0</v>
      </c>
      <c r="S696" s="1" t="str">
        <f>IFERROR(__xludf.DUMMYFUNCTION("UNIQUE(D696:H696, TRUE)"),"T")</f>
        <v>T</v>
      </c>
      <c r="T696" s="1" t="str">
        <f>IFERROR(__xludf.DUMMYFUNCTION("""COMPUTED_VALUE"""),"A")</f>
        <v>A</v>
      </c>
      <c r="U696" s="1" t="str">
        <f>IFERROR(__xludf.DUMMYFUNCTION("""COMPUTED_VALUE"""),"6")</f>
        <v>6</v>
      </c>
      <c r="V696" s="1" t="str">
        <f>IFERROR(__xludf.DUMMYFUNCTION("""COMPUTED_VALUE"""),"7")</f>
        <v>7</v>
      </c>
      <c r="Y696" s="1">
        <f t="shared" si="2"/>
        <v>2</v>
      </c>
      <c r="Z696" s="1">
        <f t="shared" ref="Z696:AC696" si="696">IF($Y696&lt;&gt;"",COUNTIF($D696:$H696, "=" &amp; T696),"")</f>
        <v>1</v>
      </c>
      <c r="AA696" s="1">
        <f t="shared" si="696"/>
        <v>1</v>
      </c>
      <c r="AB696" s="1">
        <f t="shared" si="696"/>
        <v>1</v>
      </c>
      <c r="AC696" s="1">
        <f t="shared" si="696"/>
        <v>0</v>
      </c>
      <c r="AE696" s="1">
        <f>IFERROR(__xludf.DUMMYFUNCTION("IFERROR(TRANSPOSE(SORT(TRANSPOSE(FILTER(Y696:AC696, Y696:AC696&lt;&gt;0)),1, FALSE)))"),2.0)</f>
        <v>2</v>
      </c>
      <c r="AF696" s="1">
        <f>IFERROR(__xludf.DUMMYFUNCTION("""COMPUTED_VALUE"""),1.0)</f>
        <v>1</v>
      </c>
      <c r="AG696" s="1">
        <f>IFERROR(__xludf.DUMMYFUNCTION("""COMPUTED_VALUE"""),1.0)</f>
        <v>1</v>
      </c>
      <c r="AH696" s="1">
        <f>IFERROR(__xludf.DUMMYFUNCTION("""COMPUTED_VALUE"""),1.0)</f>
        <v>1</v>
      </c>
      <c r="AK696" s="1">
        <v>695.0</v>
      </c>
      <c r="AL696" s="1">
        <v>3.0</v>
      </c>
      <c r="AM696" s="1">
        <v>1.0</v>
      </c>
      <c r="AN696" s="1">
        <v>1.0</v>
      </c>
      <c r="AO696" s="1"/>
      <c r="AP696" s="1"/>
      <c r="AQ696" s="1">
        <v>6.0</v>
      </c>
      <c r="AR696" s="1">
        <v>2.0</v>
      </c>
      <c r="AS696" s="1">
        <v>6.0</v>
      </c>
      <c r="AT696" s="1">
        <v>10.0</v>
      </c>
      <c r="AU696" s="1">
        <v>6.0</v>
      </c>
      <c r="AV696" s="1" t="s">
        <v>1094</v>
      </c>
      <c r="AW696" s="1">
        <v>772.0</v>
      </c>
      <c r="AY696" s="1">
        <v>536540.0</v>
      </c>
    </row>
    <row r="697" ht="15.75" customHeight="1">
      <c r="A697" s="2" t="s">
        <v>1338</v>
      </c>
      <c r="B697" s="1" t="str">
        <f>IFERROR(__xludf.DUMMYFUNCTION("""COMPUTED_VALUE"""),"4447K")</f>
        <v>4447K</v>
      </c>
      <c r="C697" s="1">
        <f>IFERROR(__xludf.DUMMYFUNCTION("""COMPUTED_VALUE"""),892.0)</f>
        <v>892</v>
      </c>
      <c r="D697" s="1" t="s">
        <v>21</v>
      </c>
      <c r="E697" s="1" t="s">
        <v>21</v>
      </c>
      <c r="F697" s="1" t="s">
        <v>21</v>
      </c>
      <c r="G697" s="1" t="s">
        <v>28</v>
      </c>
      <c r="H697" s="1" t="s">
        <v>38</v>
      </c>
      <c r="M697" s="1">
        <v>4.0</v>
      </c>
      <c r="N697" s="1">
        <v>4.0</v>
      </c>
      <c r="O697" s="1">
        <v>4.0</v>
      </c>
      <c r="P697" s="1">
        <v>7.0</v>
      </c>
      <c r="Q697" s="1">
        <v>13.0</v>
      </c>
      <c r="S697" s="1" t="str">
        <f>IFERROR(__xludf.DUMMYFUNCTION("UNIQUE(D697:H697, TRUE)"),"4")</f>
        <v>4</v>
      </c>
      <c r="T697" s="1" t="str">
        <f>IFERROR(__xludf.DUMMYFUNCTION("""COMPUTED_VALUE"""),"7")</f>
        <v>7</v>
      </c>
      <c r="U697" s="1" t="str">
        <f>IFERROR(__xludf.DUMMYFUNCTION("""COMPUTED_VALUE"""),"K")</f>
        <v>K</v>
      </c>
      <c r="Y697" s="1">
        <f t="shared" si="2"/>
        <v>3</v>
      </c>
      <c r="Z697" s="1">
        <f t="shared" ref="Z697:AC697" si="697">IF($Y697&lt;&gt;"",COUNTIF($D697:$H697, "=" &amp; T697),"")</f>
        <v>1</v>
      </c>
      <c r="AA697" s="1">
        <f t="shared" si="697"/>
        <v>1</v>
      </c>
      <c r="AB697" s="1">
        <f t="shared" si="697"/>
        <v>0</v>
      </c>
      <c r="AC697" s="1">
        <f t="shared" si="697"/>
        <v>0</v>
      </c>
      <c r="AE697" s="1">
        <f>IFERROR(__xludf.DUMMYFUNCTION("IFERROR(TRANSPOSE(SORT(TRANSPOSE(FILTER(Y697:AC697, Y697:AC697&lt;&gt;0)),1, FALSE)))"),3.0)</f>
        <v>3</v>
      </c>
      <c r="AF697" s="1">
        <f>IFERROR(__xludf.DUMMYFUNCTION("""COMPUTED_VALUE"""),1.0)</f>
        <v>1</v>
      </c>
      <c r="AG697" s="1">
        <f>IFERROR(__xludf.DUMMYFUNCTION("""COMPUTED_VALUE"""),1.0)</f>
        <v>1</v>
      </c>
      <c r="AK697" s="1">
        <v>696.0</v>
      </c>
      <c r="AL697" s="1">
        <v>3.0</v>
      </c>
      <c r="AM697" s="1">
        <v>1.0</v>
      </c>
      <c r="AN697" s="1">
        <v>1.0</v>
      </c>
      <c r="AO697" s="1"/>
      <c r="AP697" s="1"/>
      <c r="AQ697" s="1">
        <v>6.0</v>
      </c>
      <c r="AR697" s="1">
        <v>6.0</v>
      </c>
      <c r="AS697" s="1">
        <v>3.0</v>
      </c>
      <c r="AT697" s="1">
        <v>8.0</v>
      </c>
      <c r="AU697" s="1">
        <v>6.0</v>
      </c>
      <c r="AV697" s="1">
        <v>66386.0</v>
      </c>
      <c r="AW697" s="1">
        <v>526.0</v>
      </c>
      <c r="AY697" s="1">
        <v>366096.0</v>
      </c>
    </row>
    <row r="698" ht="15.75" customHeight="1">
      <c r="A698" s="2" t="s">
        <v>1340</v>
      </c>
      <c r="B698" s="1" t="str">
        <f>IFERROR(__xludf.DUMMYFUNCTION("""COMPUTED_VALUE"""),"9JA99")</f>
        <v>9JA99</v>
      </c>
      <c r="C698" s="1">
        <f>IFERROR(__xludf.DUMMYFUNCTION("""COMPUTED_VALUE"""),598.0)</f>
        <v>598</v>
      </c>
      <c r="D698" s="1" t="s">
        <v>23</v>
      </c>
      <c r="E698" s="1" t="s">
        <v>22</v>
      </c>
      <c r="F698" s="1" t="s">
        <v>39</v>
      </c>
      <c r="G698" s="1" t="s">
        <v>23</v>
      </c>
      <c r="H698" s="1" t="s">
        <v>23</v>
      </c>
      <c r="M698" s="1">
        <v>9.0</v>
      </c>
      <c r="N698" s="1">
        <v>11.0</v>
      </c>
      <c r="O698" s="1">
        <v>14.0</v>
      </c>
      <c r="P698" s="1">
        <v>9.0</v>
      </c>
      <c r="Q698" s="1">
        <v>9.0</v>
      </c>
      <c r="S698" s="1" t="str">
        <f>IFERROR(__xludf.DUMMYFUNCTION("UNIQUE(D698:H698, TRUE)"),"9")</f>
        <v>9</v>
      </c>
      <c r="T698" s="1" t="str">
        <f>IFERROR(__xludf.DUMMYFUNCTION("""COMPUTED_VALUE"""),"J")</f>
        <v>J</v>
      </c>
      <c r="U698" s="1" t="str">
        <f>IFERROR(__xludf.DUMMYFUNCTION("""COMPUTED_VALUE"""),"A")</f>
        <v>A</v>
      </c>
      <c r="Y698" s="1">
        <f t="shared" si="2"/>
        <v>3</v>
      </c>
      <c r="Z698" s="1">
        <f t="shared" ref="Z698:AC698" si="698">IF($Y698&lt;&gt;"",COUNTIF($D698:$H698, "=" &amp; T698),"")</f>
        <v>1</v>
      </c>
      <c r="AA698" s="1">
        <f t="shared" si="698"/>
        <v>1</v>
      </c>
      <c r="AB698" s="1">
        <f t="shared" si="698"/>
        <v>0</v>
      </c>
      <c r="AC698" s="1">
        <f t="shared" si="698"/>
        <v>0</v>
      </c>
      <c r="AE698" s="1">
        <f>IFERROR(__xludf.DUMMYFUNCTION("IFERROR(TRANSPOSE(SORT(TRANSPOSE(FILTER(Y698:AC698, Y698:AC698&lt;&gt;0)),1, FALSE)))"),3.0)</f>
        <v>3</v>
      </c>
      <c r="AF698" s="1">
        <f>IFERROR(__xludf.DUMMYFUNCTION("""COMPUTED_VALUE"""),1.0)</f>
        <v>1</v>
      </c>
      <c r="AG698" s="1">
        <f>IFERROR(__xludf.DUMMYFUNCTION("""COMPUTED_VALUE"""),1.0)</f>
        <v>1</v>
      </c>
      <c r="AK698" s="1">
        <v>697.0</v>
      </c>
      <c r="AL698" s="1">
        <v>3.0</v>
      </c>
      <c r="AM698" s="1">
        <v>1.0</v>
      </c>
      <c r="AN698" s="1">
        <v>1.0</v>
      </c>
      <c r="AO698" s="1"/>
      <c r="AP698" s="1"/>
      <c r="AQ698" s="1">
        <v>6.0</v>
      </c>
      <c r="AR698" s="1">
        <v>6.0</v>
      </c>
      <c r="AS698" s="1">
        <v>4.0</v>
      </c>
      <c r="AT698" s="1">
        <v>6.0</v>
      </c>
      <c r="AU698" s="1">
        <v>2.0</v>
      </c>
      <c r="AV698" s="1">
        <v>66462.0</v>
      </c>
      <c r="AW698" s="1">
        <v>623.0</v>
      </c>
      <c r="AY698" s="1">
        <v>434231.0</v>
      </c>
    </row>
    <row r="699" ht="15.75" customHeight="1">
      <c r="A699" s="2" t="s">
        <v>1342</v>
      </c>
      <c r="B699" s="1">
        <f>IFERROR(__xludf.DUMMYFUNCTION("""COMPUTED_VALUE"""),45646.0)</f>
        <v>45646</v>
      </c>
      <c r="C699" s="1">
        <f>IFERROR(__xludf.DUMMYFUNCTION("""COMPUTED_VALUE"""),69.0)</f>
        <v>69</v>
      </c>
      <c r="D699" s="1" t="s">
        <v>21</v>
      </c>
      <c r="E699" s="1" t="s">
        <v>29</v>
      </c>
      <c r="F699" s="1" t="s">
        <v>40</v>
      </c>
      <c r="G699" s="1" t="s">
        <v>21</v>
      </c>
      <c r="H699" s="1" t="s">
        <v>40</v>
      </c>
      <c r="M699" s="1">
        <v>4.0</v>
      </c>
      <c r="N699" s="1">
        <v>5.0</v>
      </c>
      <c r="O699" s="1">
        <v>6.0</v>
      </c>
      <c r="P699" s="1">
        <v>4.0</v>
      </c>
      <c r="Q699" s="1">
        <v>6.0</v>
      </c>
      <c r="S699" s="1" t="str">
        <f>IFERROR(__xludf.DUMMYFUNCTION("UNIQUE(D699:H699, TRUE)"),"4")</f>
        <v>4</v>
      </c>
      <c r="T699" s="1" t="str">
        <f>IFERROR(__xludf.DUMMYFUNCTION("""COMPUTED_VALUE"""),"5")</f>
        <v>5</v>
      </c>
      <c r="U699" s="1" t="str">
        <f>IFERROR(__xludf.DUMMYFUNCTION("""COMPUTED_VALUE"""),"6")</f>
        <v>6</v>
      </c>
      <c r="Y699" s="1">
        <f t="shared" si="2"/>
        <v>2</v>
      </c>
      <c r="Z699" s="1">
        <f t="shared" ref="Z699:AC699" si="699">IF($Y699&lt;&gt;"",COUNTIF($D699:$H699, "=" &amp; T699),"")</f>
        <v>1</v>
      </c>
      <c r="AA699" s="1">
        <f t="shared" si="699"/>
        <v>2</v>
      </c>
      <c r="AB699" s="1">
        <f t="shared" si="699"/>
        <v>0</v>
      </c>
      <c r="AC699" s="1">
        <f t="shared" si="699"/>
        <v>0</v>
      </c>
      <c r="AE699" s="1">
        <f>IFERROR(__xludf.DUMMYFUNCTION("IFERROR(TRANSPOSE(SORT(TRANSPOSE(FILTER(Y699:AC699, Y699:AC699&lt;&gt;0)),1, FALSE)))"),2.0)</f>
        <v>2</v>
      </c>
      <c r="AF699" s="1">
        <f>IFERROR(__xludf.DUMMYFUNCTION("""COMPUTED_VALUE"""),2.0)</f>
        <v>2</v>
      </c>
      <c r="AG699" s="1">
        <f>IFERROR(__xludf.DUMMYFUNCTION("""COMPUTED_VALUE"""),1.0)</f>
        <v>1</v>
      </c>
      <c r="AK699" s="1">
        <v>698.0</v>
      </c>
      <c r="AL699" s="1">
        <v>3.0</v>
      </c>
      <c r="AM699" s="1">
        <v>1.0</v>
      </c>
      <c r="AN699" s="1">
        <v>1.0</v>
      </c>
      <c r="AO699" s="1"/>
      <c r="AP699" s="1"/>
      <c r="AQ699" s="1">
        <v>6.0</v>
      </c>
      <c r="AR699" s="1">
        <v>6.0</v>
      </c>
      <c r="AS699" s="1">
        <v>6.0</v>
      </c>
      <c r="AT699" s="1">
        <v>8.0</v>
      </c>
      <c r="AU699" s="1">
        <v>11.0</v>
      </c>
      <c r="AV699" s="1" t="s">
        <v>1666</v>
      </c>
      <c r="AW699" s="1">
        <v>817.0</v>
      </c>
      <c r="AY699" s="1">
        <v>570266.0</v>
      </c>
    </row>
    <row r="700" ht="15.75" customHeight="1">
      <c r="A700" s="2" t="s">
        <v>1344</v>
      </c>
      <c r="B700" s="1">
        <f>IFERROR(__xludf.DUMMYFUNCTION("""COMPUTED_VALUE"""),58225.0)</f>
        <v>58225</v>
      </c>
      <c r="C700" s="1">
        <f>IFERROR(__xludf.DUMMYFUNCTION("""COMPUTED_VALUE"""),537.0)</f>
        <v>537</v>
      </c>
      <c r="D700" s="1" t="s">
        <v>29</v>
      </c>
      <c r="E700" s="1" t="s">
        <v>30</v>
      </c>
      <c r="F700" s="1" t="s">
        <v>24</v>
      </c>
      <c r="G700" s="1" t="s">
        <v>24</v>
      </c>
      <c r="H700" s="1" t="s">
        <v>29</v>
      </c>
      <c r="M700" s="1">
        <v>5.0</v>
      </c>
      <c r="N700" s="1">
        <v>8.0</v>
      </c>
      <c r="O700" s="1">
        <v>2.0</v>
      </c>
      <c r="P700" s="1">
        <v>2.0</v>
      </c>
      <c r="Q700" s="1">
        <v>5.0</v>
      </c>
      <c r="S700" s="1" t="str">
        <f>IFERROR(__xludf.DUMMYFUNCTION("UNIQUE(D700:H700, TRUE)"),"5")</f>
        <v>5</v>
      </c>
      <c r="T700" s="1" t="str">
        <f>IFERROR(__xludf.DUMMYFUNCTION("""COMPUTED_VALUE"""),"8")</f>
        <v>8</v>
      </c>
      <c r="U700" s="1" t="str">
        <f>IFERROR(__xludf.DUMMYFUNCTION("""COMPUTED_VALUE"""),"2")</f>
        <v>2</v>
      </c>
      <c r="Y700" s="1">
        <f t="shared" si="2"/>
        <v>2</v>
      </c>
      <c r="Z700" s="1">
        <f t="shared" ref="Z700:AC700" si="700">IF($Y700&lt;&gt;"",COUNTIF($D700:$H700, "=" &amp; T700),"")</f>
        <v>1</v>
      </c>
      <c r="AA700" s="1">
        <f t="shared" si="700"/>
        <v>2</v>
      </c>
      <c r="AB700" s="1">
        <f t="shared" si="700"/>
        <v>0</v>
      </c>
      <c r="AC700" s="1">
        <f t="shared" si="700"/>
        <v>0</v>
      </c>
      <c r="AE700" s="1">
        <f>IFERROR(__xludf.DUMMYFUNCTION("IFERROR(TRANSPOSE(SORT(TRANSPOSE(FILTER(Y700:AC700, Y700:AC700&lt;&gt;0)),1, FALSE)))"),2.0)</f>
        <v>2</v>
      </c>
      <c r="AF700" s="1">
        <f>IFERROR(__xludf.DUMMYFUNCTION("""COMPUTED_VALUE"""),2.0)</f>
        <v>2</v>
      </c>
      <c r="AG700" s="1">
        <f>IFERROR(__xludf.DUMMYFUNCTION("""COMPUTED_VALUE"""),1.0)</f>
        <v>1</v>
      </c>
      <c r="AK700" s="1">
        <v>699.0</v>
      </c>
      <c r="AL700" s="1">
        <v>3.0</v>
      </c>
      <c r="AM700" s="1">
        <v>1.0</v>
      </c>
      <c r="AN700" s="1">
        <v>1.0</v>
      </c>
      <c r="AO700" s="1"/>
      <c r="AP700" s="1"/>
      <c r="AQ700" s="1">
        <v>6.0</v>
      </c>
      <c r="AR700" s="1">
        <v>6.0</v>
      </c>
      <c r="AS700" s="1">
        <v>6.0</v>
      </c>
      <c r="AT700" s="1">
        <v>14.0</v>
      </c>
      <c r="AU700" s="1">
        <v>11.0</v>
      </c>
      <c r="AV700" s="1" t="s">
        <v>1668</v>
      </c>
      <c r="AW700" s="1">
        <v>390.0</v>
      </c>
      <c r="AY700" s="1">
        <v>272610.0</v>
      </c>
    </row>
    <row r="701" ht="15.75" customHeight="1">
      <c r="A701" s="2" t="s">
        <v>1345</v>
      </c>
      <c r="B701" s="1" t="str">
        <f>IFERROR(__xludf.DUMMYFUNCTION("""COMPUTED_VALUE"""),"TJTT9")</f>
        <v>TJTT9</v>
      </c>
      <c r="C701" s="1">
        <f>IFERROR(__xludf.DUMMYFUNCTION("""COMPUTED_VALUE"""),797.0)</f>
        <v>797</v>
      </c>
      <c r="D701" s="1" t="s">
        <v>45</v>
      </c>
      <c r="E701" s="1" t="s">
        <v>22</v>
      </c>
      <c r="F701" s="1" t="s">
        <v>45</v>
      </c>
      <c r="G701" s="1" t="s">
        <v>45</v>
      </c>
      <c r="H701" s="1" t="s">
        <v>23</v>
      </c>
      <c r="M701" s="1">
        <v>10.0</v>
      </c>
      <c r="N701" s="1">
        <v>11.0</v>
      </c>
      <c r="O701" s="1">
        <v>10.0</v>
      </c>
      <c r="P701" s="1">
        <v>10.0</v>
      </c>
      <c r="Q701" s="1">
        <v>9.0</v>
      </c>
      <c r="S701" s="1" t="str">
        <f>IFERROR(__xludf.DUMMYFUNCTION("UNIQUE(D701:H701, TRUE)"),"T")</f>
        <v>T</v>
      </c>
      <c r="T701" s="1" t="str">
        <f>IFERROR(__xludf.DUMMYFUNCTION("""COMPUTED_VALUE"""),"J")</f>
        <v>J</v>
      </c>
      <c r="U701" s="1" t="str">
        <f>IFERROR(__xludf.DUMMYFUNCTION("""COMPUTED_VALUE"""),"9")</f>
        <v>9</v>
      </c>
      <c r="Y701" s="1">
        <f t="shared" si="2"/>
        <v>3</v>
      </c>
      <c r="Z701" s="1">
        <f t="shared" ref="Z701:AC701" si="701">IF($Y701&lt;&gt;"",COUNTIF($D701:$H701, "=" &amp; T701),"")</f>
        <v>1</v>
      </c>
      <c r="AA701" s="1">
        <f t="shared" si="701"/>
        <v>1</v>
      </c>
      <c r="AB701" s="1">
        <f t="shared" si="701"/>
        <v>0</v>
      </c>
      <c r="AC701" s="1">
        <f t="shared" si="701"/>
        <v>0</v>
      </c>
      <c r="AE701" s="1">
        <f>IFERROR(__xludf.DUMMYFUNCTION("IFERROR(TRANSPOSE(SORT(TRANSPOSE(FILTER(Y701:AC701, Y701:AC701&lt;&gt;0)),1, FALSE)))"),3.0)</f>
        <v>3</v>
      </c>
      <c r="AF701" s="1">
        <f>IFERROR(__xludf.DUMMYFUNCTION("""COMPUTED_VALUE"""),1.0)</f>
        <v>1</v>
      </c>
      <c r="AG701" s="1">
        <f>IFERROR(__xludf.DUMMYFUNCTION("""COMPUTED_VALUE"""),1.0)</f>
        <v>1</v>
      </c>
      <c r="AK701" s="1">
        <v>700.0</v>
      </c>
      <c r="AL701" s="1">
        <v>3.0</v>
      </c>
      <c r="AM701" s="1">
        <v>1.0</v>
      </c>
      <c r="AN701" s="1">
        <v>1.0</v>
      </c>
      <c r="AO701" s="1"/>
      <c r="AP701" s="1"/>
      <c r="AQ701" s="1">
        <v>6.0</v>
      </c>
      <c r="AR701" s="1">
        <v>6.0</v>
      </c>
      <c r="AS701" s="1">
        <v>10.0</v>
      </c>
      <c r="AT701" s="1">
        <v>6.0</v>
      </c>
      <c r="AU701" s="1">
        <v>14.0</v>
      </c>
      <c r="AV701" s="1" t="s">
        <v>1100</v>
      </c>
      <c r="AW701" s="1">
        <v>219.0</v>
      </c>
      <c r="AY701" s="1">
        <v>153300.0</v>
      </c>
    </row>
    <row r="702" ht="15.75" customHeight="1">
      <c r="A702" s="2" t="s">
        <v>1347</v>
      </c>
      <c r="B702" s="1" t="str">
        <f>IFERROR(__xludf.DUMMYFUNCTION("""COMPUTED_VALUE"""),"JQJQQ")</f>
        <v>JQJQQ</v>
      </c>
      <c r="C702" s="1">
        <f>IFERROR(__xludf.DUMMYFUNCTION("""COMPUTED_VALUE"""),978.0)</f>
        <v>978</v>
      </c>
      <c r="D702" s="1" t="s">
        <v>22</v>
      </c>
      <c r="E702" s="1" t="s">
        <v>20</v>
      </c>
      <c r="F702" s="1" t="s">
        <v>22</v>
      </c>
      <c r="G702" s="1" t="s">
        <v>20</v>
      </c>
      <c r="H702" s="1" t="s">
        <v>20</v>
      </c>
      <c r="M702" s="1">
        <v>11.0</v>
      </c>
      <c r="N702" s="1">
        <v>12.0</v>
      </c>
      <c r="O702" s="1">
        <v>11.0</v>
      </c>
      <c r="P702" s="1">
        <v>12.0</v>
      </c>
      <c r="Q702" s="1">
        <v>12.0</v>
      </c>
      <c r="S702" s="1" t="str">
        <f>IFERROR(__xludf.DUMMYFUNCTION("UNIQUE(D702:H702, TRUE)"),"J")</f>
        <v>J</v>
      </c>
      <c r="T702" s="1" t="str">
        <f>IFERROR(__xludf.DUMMYFUNCTION("""COMPUTED_VALUE"""),"Q")</f>
        <v>Q</v>
      </c>
      <c r="Y702" s="1">
        <f t="shared" si="2"/>
        <v>2</v>
      </c>
      <c r="Z702" s="1">
        <f t="shared" ref="Z702:AC702" si="702">IF($Y702&lt;&gt;"",COUNTIF($D702:$H702, "=" &amp; T702),"")</f>
        <v>3</v>
      </c>
      <c r="AA702" s="1">
        <f t="shared" si="702"/>
        <v>0</v>
      </c>
      <c r="AB702" s="1">
        <f t="shared" si="702"/>
        <v>0</v>
      </c>
      <c r="AC702" s="1">
        <f t="shared" si="702"/>
        <v>0</v>
      </c>
      <c r="AE702" s="1">
        <f>IFERROR(__xludf.DUMMYFUNCTION("IFERROR(TRANSPOSE(SORT(TRANSPOSE(FILTER(Y702:AC702, Y702:AC702&lt;&gt;0)),1, FALSE)))"),3.0)</f>
        <v>3</v>
      </c>
      <c r="AF702" s="1">
        <f>IFERROR(__xludf.DUMMYFUNCTION("""COMPUTED_VALUE"""),2.0)</f>
        <v>2</v>
      </c>
      <c r="AK702" s="1">
        <v>701.0</v>
      </c>
      <c r="AL702" s="1">
        <v>3.0</v>
      </c>
      <c r="AM702" s="1">
        <v>1.0</v>
      </c>
      <c r="AN702" s="1">
        <v>1.0</v>
      </c>
      <c r="AO702" s="1"/>
      <c r="AP702" s="1"/>
      <c r="AQ702" s="1">
        <v>6.0</v>
      </c>
      <c r="AR702" s="1">
        <v>6.0</v>
      </c>
      <c r="AS702" s="1">
        <v>11.0</v>
      </c>
      <c r="AT702" s="1">
        <v>7.0</v>
      </c>
      <c r="AU702" s="1">
        <v>6.0</v>
      </c>
      <c r="AV702" s="1" t="s">
        <v>1659</v>
      </c>
      <c r="AW702" s="1">
        <v>396.0</v>
      </c>
      <c r="AY702" s="1">
        <v>277596.0</v>
      </c>
    </row>
    <row r="703" ht="15.75" customHeight="1">
      <c r="A703" s="2" t="s">
        <v>1348</v>
      </c>
      <c r="B703" s="1" t="str">
        <f>IFERROR(__xludf.DUMMYFUNCTION("""COMPUTED_VALUE"""),"66T6A")</f>
        <v>66T6A</v>
      </c>
      <c r="C703" s="1">
        <f>IFERROR(__xludf.DUMMYFUNCTION("""COMPUTED_VALUE"""),219.0)</f>
        <v>219</v>
      </c>
      <c r="D703" s="1" t="s">
        <v>40</v>
      </c>
      <c r="E703" s="1" t="s">
        <v>40</v>
      </c>
      <c r="F703" s="1" t="s">
        <v>45</v>
      </c>
      <c r="G703" s="1" t="s">
        <v>40</v>
      </c>
      <c r="H703" s="1" t="s">
        <v>39</v>
      </c>
      <c r="M703" s="1">
        <v>6.0</v>
      </c>
      <c r="N703" s="1">
        <v>6.0</v>
      </c>
      <c r="O703" s="1">
        <v>10.0</v>
      </c>
      <c r="P703" s="1">
        <v>6.0</v>
      </c>
      <c r="Q703" s="1">
        <v>14.0</v>
      </c>
      <c r="S703" s="1" t="str">
        <f>IFERROR(__xludf.DUMMYFUNCTION("UNIQUE(D703:H703, TRUE)"),"6")</f>
        <v>6</v>
      </c>
      <c r="T703" s="1" t="str">
        <f>IFERROR(__xludf.DUMMYFUNCTION("""COMPUTED_VALUE"""),"T")</f>
        <v>T</v>
      </c>
      <c r="U703" s="1" t="str">
        <f>IFERROR(__xludf.DUMMYFUNCTION("""COMPUTED_VALUE"""),"A")</f>
        <v>A</v>
      </c>
      <c r="Y703" s="1">
        <f t="shared" si="2"/>
        <v>3</v>
      </c>
      <c r="Z703" s="1">
        <f t="shared" ref="Z703:AC703" si="703">IF($Y703&lt;&gt;"",COUNTIF($D703:$H703, "=" &amp; T703),"")</f>
        <v>1</v>
      </c>
      <c r="AA703" s="1">
        <f t="shared" si="703"/>
        <v>1</v>
      </c>
      <c r="AB703" s="1">
        <f t="shared" si="703"/>
        <v>0</v>
      </c>
      <c r="AC703" s="1">
        <f t="shared" si="703"/>
        <v>0</v>
      </c>
      <c r="AE703" s="1">
        <f>IFERROR(__xludf.DUMMYFUNCTION("IFERROR(TRANSPOSE(SORT(TRANSPOSE(FILTER(Y703:AC703, Y703:AC703&lt;&gt;0)),1, FALSE)))"),3.0)</f>
        <v>3</v>
      </c>
      <c r="AF703" s="1">
        <f>IFERROR(__xludf.DUMMYFUNCTION("""COMPUTED_VALUE"""),1.0)</f>
        <v>1</v>
      </c>
      <c r="AG703" s="1">
        <f>IFERROR(__xludf.DUMMYFUNCTION("""COMPUTED_VALUE"""),1.0)</f>
        <v>1</v>
      </c>
      <c r="AK703" s="1">
        <v>702.0</v>
      </c>
      <c r="AL703" s="1">
        <v>3.0</v>
      </c>
      <c r="AM703" s="1">
        <v>1.0</v>
      </c>
      <c r="AN703" s="1">
        <v>1.0</v>
      </c>
      <c r="AO703" s="1"/>
      <c r="AP703" s="1"/>
      <c r="AQ703" s="1">
        <v>6.0</v>
      </c>
      <c r="AR703" s="1">
        <v>6.0</v>
      </c>
      <c r="AS703" s="1">
        <v>14.0</v>
      </c>
      <c r="AT703" s="1">
        <v>7.0</v>
      </c>
      <c r="AU703" s="1">
        <v>6.0</v>
      </c>
      <c r="AV703" s="1" t="s">
        <v>1104</v>
      </c>
      <c r="AW703" s="1">
        <v>999.0</v>
      </c>
      <c r="AY703" s="1">
        <v>701298.0</v>
      </c>
    </row>
    <row r="704" ht="15.75" customHeight="1">
      <c r="A704" s="2" t="s">
        <v>1349</v>
      </c>
      <c r="B704" s="1" t="str">
        <f>IFERROR(__xludf.DUMMYFUNCTION("""COMPUTED_VALUE"""),"TT6TT")</f>
        <v>TT6TT</v>
      </c>
      <c r="C704" s="1">
        <f>IFERROR(__xludf.DUMMYFUNCTION("""COMPUTED_VALUE"""),124.0)</f>
        <v>124</v>
      </c>
      <c r="D704" s="1" t="s">
        <v>45</v>
      </c>
      <c r="E704" s="1" t="s">
        <v>45</v>
      </c>
      <c r="F704" s="1" t="s">
        <v>40</v>
      </c>
      <c r="G704" s="1" t="s">
        <v>45</v>
      </c>
      <c r="H704" s="1" t="s">
        <v>45</v>
      </c>
      <c r="M704" s="1">
        <v>10.0</v>
      </c>
      <c r="N704" s="1">
        <v>10.0</v>
      </c>
      <c r="O704" s="1">
        <v>6.0</v>
      </c>
      <c r="P704" s="1">
        <v>10.0</v>
      </c>
      <c r="Q704" s="1">
        <v>10.0</v>
      </c>
      <c r="S704" s="1" t="str">
        <f>IFERROR(__xludf.DUMMYFUNCTION("UNIQUE(D704:H704, TRUE)"),"T")</f>
        <v>T</v>
      </c>
      <c r="T704" s="1" t="str">
        <f>IFERROR(__xludf.DUMMYFUNCTION("""COMPUTED_VALUE"""),"6")</f>
        <v>6</v>
      </c>
      <c r="Y704" s="1">
        <f t="shared" si="2"/>
        <v>4</v>
      </c>
      <c r="Z704" s="1">
        <f t="shared" ref="Z704:AC704" si="704">IF($Y704&lt;&gt;"",COUNTIF($D704:$H704, "=" &amp; T704),"")</f>
        <v>1</v>
      </c>
      <c r="AA704" s="1">
        <f t="shared" si="704"/>
        <v>0</v>
      </c>
      <c r="AB704" s="1">
        <f t="shared" si="704"/>
        <v>0</v>
      </c>
      <c r="AC704" s="1">
        <f t="shared" si="704"/>
        <v>0</v>
      </c>
      <c r="AE704" s="1">
        <f>IFERROR(__xludf.DUMMYFUNCTION("IFERROR(TRANSPOSE(SORT(TRANSPOSE(FILTER(Y704:AC704, Y704:AC704&lt;&gt;0)),1, FALSE)))"),4.0)</f>
        <v>4</v>
      </c>
      <c r="AF704" s="1">
        <f>IFERROR(__xludf.DUMMYFUNCTION("""COMPUTED_VALUE"""),1.0)</f>
        <v>1</v>
      </c>
      <c r="AK704" s="1">
        <v>703.0</v>
      </c>
      <c r="AL704" s="1">
        <v>3.0</v>
      </c>
      <c r="AM704" s="1">
        <v>1.0</v>
      </c>
      <c r="AN704" s="1">
        <v>1.0</v>
      </c>
      <c r="AO704" s="1"/>
      <c r="AP704" s="1"/>
      <c r="AQ704" s="1">
        <v>6.0</v>
      </c>
      <c r="AR704" s="1">
        <v>7.0</v>
      </c>
      <c r="AS704" s="1">
        <v>6.0</v>
      </c>
      <c r="AT704" s="1">
        <v>8.0</v>
      </c>
      <c r="AU704" s="1">
        <v>6.0</v>
      </c>
      <c r="AV704" s="1">
        <v>67686.0</v>
      </c>
      <c r="AW704" s="1">
        <v>588.0</v>
      </c>
      <c r="AY704" s="1">
        <v>413364.0</v>
      </c>
    </row>
    <row r="705" ht="15.75" customHeight="1">
      <c r="A705" s="2" t="s">
        <v>1351</v>
      </c>
      <c r="B705" s="1" t="str">
        <f>IFERROR(__xludf.DUMMYFUNCTION("""COMPUTED_VALUE"""),"J484Q")</f>
        <v>J484Q</v>
      </c>
      <c r="C705" s="1">
        <f>IFERROR(__xludf.DUMMYFUNCTION("""COMPUTED_VALUE"""),344.0)</f>
        <v>344</v>
      </c>
      <c r="D705" s="1" t="s">
        <v>22</v>
      </c>
      <c r="E705" s="1" t="s">
        <v>21</v>
      </c>
      <c r="F705" s="1" t="s">
        <v>30</v>
      </c>
      <c r="G705" s="1" t="s">
        <v>21</v>
      </c>
      <c r="H705" s="1" t="s">
        <v>20</v>
      </c>
      <c r="M705" s="1">
        <v>11.0</v>
      </c>
      <c r="N705" s="1">
        <v>4.0</v>
      </c>
      <c r="O705" s="1">
        <v>8.0</v>
      </c>
      <c r="P705" s="1">
        <v>4.0</v>
      </c>
      <c r="Q705" s="1">
        <v>12.0</v>
      </c>
      <c r="S705" s="1" t="str">
        <f>IFERROR(__xludf.DUMMYFUNCTION("UNIQUE(D705:H705, TRUE)"),"J")</f>
        <v>J</v>
      </c>
      <c r="T705" s="1" t="str">
        <f>IFERROR(__xludf.DUMMYFUNCTION("""COMPUTED_VALUE"""),"4")</f>
        <v>4</v>
      </c>
      <c r="U705" s="1" t="str">
        <f>IFERROR(__xludf.DUMMYFUNCTION("""COMPUTED_VALUE"""),"8")</f>
        <v>8</v>
      </c>
      <c r="V705" s="1" t="str">
        <f>IFERROR(__xludf.DUMMYFUNCTION("""COMPUTED_VALUE"""),"Q")</f>
        <v>Q</v>
      </c>
      <c r="Y705" s="1">
        <f t="shared" si="2"/>
        <v>1</v>
      </c>
      <c r="Z705" s="1">
        <f t="shared" ref="Z705:AC705" si="705">IF($Y705&lt;&gt;"",COUNTIF($D705:$H705, "=" &amp; T705),"")</f>
        <v>2</v>
      </c>
      <c r="AA705" s="1">
        <f t="shared" si="705"/>
        <v>1</v>
      </c>
      <c r="AB705" s="1">
        <f t="shared" si="705"/>
        <v>1</v>
      </c>
      <c r="AC705" s="1">
        <f t="shared" si="705"/>
        <v>0</v>
      </c>
      <c r="AE705" s="1">
        <f>IFERROR(__xludf.DUMMYFUNCTION("IFERROR(TRANSPOSE(SORT(TRANSPOSE(FILTER(Y705:AC705, Y705:AC705&lt;&gt;0)),1, FALSE)))"),2.0)</f>
        <v>2</v>
      </c>
      <c r="AF705" s="1">
        <f>IFERROR(__xludf.DUMMYFUNCTION("""COMPUTED_VALUE"""),1.0)</f>
        <v>1</v>
      </c>
      <c r="AG705" s="1">
        <f>IFERROR(__xludf.DUMMYFUNCTION("""COMPUTED_VALUE"""),1.0)</f>
        <v>1</v>
      </c>
      <c r="AH705" s="1">
        <f>IFERROR(__xludf.DUMMYFUNCTION("""COMPUTED_VALUE"""),1.0)</f>
        <v>1</v>
      </c>
      <c r="AK705" s="1">
        <v>704.0</v>
      </c>
      <c r="AL705" s="1">
        <v>3.0</v>
      </c>
      <c r="AM705" s="1">
        <v>1.0</v>
      </c>
      <c r="AN705" s="1">
        <v>1.0</v>
      </c>
      <c r="AO705" s="1"/>
      <c r="AP705" s="1"/>
      <c r="AQ705" s="1">
        <v>6.0</v>
      </c>
      <c r="AR705" s="1">
        <v>7.0</v>
      </c>
      <c r="AS705" s="1">
        <v>6.0</v>
      </c>
      <c r="AT705" s="1">
        <v>10.0</v>
      </c>
      <c r="AU705" s="1">
        <v>6.0</v>
      </c>
      <c r="AV705" s="1" t="s">
        <v>1107</v>
      </c>
      <c r="AW705" s="1">
        <v>368.0</v>
      </c>
      <c r="AY705" s="1">
        <v>259072.0</v>
      </c>
    </row>
    <row r="706" ht="15.75" customHeight="1">
      <c r="A706" s="2" t="s">
        <v>1353</v>
      </c>
      <c r="B706" s="1" t="str">
        <f>IFERROR(__xludf.DUMMYFUNCTION("""COMPUTED_VALUE"""),"TQ32A")</f>
        <v>TQ32A</v>
      </c>
      <c r="C706" s="1">
        <f>IFERROR(__xludf.DUMMYFUNCTION("""COMPUTED_VALUE"""),836.0)</f>
        <v>836</v>
      </c>
      <c r="D706" s="1" t="s">
        <v>45</v>
      </c>
      <c r="E706" s="1" t="s">
        <v>20</v>
      </c>
      <c r="F706" s="1" t="s">
        <v>31</v>
      </c>
      <c r="G706" s="1" t="s">
        <v>24</v>
      </c>
      <c r="H706" s="1" t="s">
        <v>39</v>
      </c>
      <c r="M706" s="1">
        <v>10.0</v>
      </c>
      <c r="N706" s="1">
        <v>12.0</v>
      </c>
      <c r="O706" s="1">
        <v>3.0</v>
      </c>
      <c r="P706" s="1">
        <v>2.0</v>
      </c>
      <c r="Q706" s="1">
        <v>14.0</v>
      </c>
      <c r="S706" s="1" t="str">
        <f>IFERROR(__xludf.DUMMYFUNCTION("UNIQUE(D706:H706, TRUE)"),"T")</f>
        <v>T</v>
      </c>
      <c r="T706" s="1" t="str">
        <f>IFERROR(__xludf.DUMMYFUNCTION("""COMPUTED_VALUE"""),"Q")</f>
        <v>Q</v>
      </c>
      <c r="U706" s="1" t="str">
        <f>IFERROR(__xludf.DUMMYFUNCTION("""COMPUTED_VALUE"""),"3")</f>
        <v>3</v>
      </c>
      <c r="V706" s="1" t="str">
        <f>IFERROR(__xludf.DUMMYFUNCTION("""COMPUTED_VALUE"""),"2")</f>
        <v>2</v>
      </c>
      <c r="W706" s="1" t="str">
        <f>IFERROR(__xludf.DUMMYFUNCTION("""COMPUTED_VALUE"""),"A")</f>
        <v>A</v>
      </c>
      <c r="Y706" s="1">
        <f t="shared" si="2"/>
        <v>1</v>
      </c>
      <c r="Z706" s="1">
        <f t="shared" ref="Z706:AC706" si="706">IF($Y706&lt;&gt;"",COUNTIF($D706:$H706, "=" &amp; T706),"")</f>
        <v>1</v>
      </c>
      <c r="AA706" s="1">
        <f t="shared" si="706"/>
        <v>1</v>
      </c>
      <c r="AB706" s="1">
        <f t="shared" si="706"/>
        <v>1</v>
      </c>
      <c r="AC706" s="1">
        <f t="shared" si="706"/>
        <v>1</v>
      </c>
      <c r="AE706" s="1">
        <f>IFERROR(__xludf.DUMMYFUNCTION("IFERROR(TRANSPOSE(SORT(TRANSPOSE(FILTER(Y706:AC706, Y706:AC706&lt;&gt;0)),1, FALSE)))"),1.0)</f>
        <v>1</v>
      </c>
      <c r="AF706" s="1">
        <f>IFERROR(__xludf.DUMMYFUNCTION("""COMPUTED_VALUE"""),1.0)</f>
        <v>1</v>
      </c>
      <c r="AG706" s="1">
        <f>IFERROR(__xludf.DUMMYFUNCTION("""COMPUTED_VALUE"""),1.0)</f>
        <v>1</v>
      </c>
      <c r="AH706" s="1">
        <f>IFERROR(__xludf.DUMMYFUNCTION("""COMPUTED_VALUE"""),1.0)</f>
        <v>1</v>
      </c>
      <c r="AI706" s="1">
        <f>IFERROR(__xludf.DUMMYFUNCTION("""COMPUTED_VALUE"""),1.0)</f>
        <v>1</v>
      </c>
      <c r="AK706" s="1">
        <v>705.0</v>
      </c>
      <c r="AL706" s="1">
        <v>3.0</v>
      </c>
      <c r="AM706" s="1">
        <v>1.0</v>
      </c>
      <c r="AN706" s="1">
        <v>1.0</v>
      </c>
      <c r="AO706" s="1"/>
      <c r="AP706" s="1"/>
      <c r="AQ706" s="1">
        <v>6.0</v>
      </c>
      <c r="AR706" s="1">
        <v>9.0</v>
      </c>
      <c r="AS706" s="1">
        <v>6.0</v>
      </c>
      <c r="AT706" s="1">
        <v>11.0</v>
      </c>
      <c r="AU706" s="1">
        <v>6.0</v>
      </c>
      <c r="AV706" s="1" t="s">
        <v>1672</v>
      </c>
      <c r="AW706" s="1">
        <v>78.0</v>
      </c>
      <c r="AY706" s="1">
        <v>54990.0</v>
      </c>
    </row>
    <row r="707" ht="15.75" customHeight="1">
      <c r="A707" s="2" t="s">
        <v>1354</v>
      </c>
      <c r="B707" s="1" t="str">
        <f>IFERROR(__xludf.DUMMYFUNCTION("""COMPUTED_VALUE"""),"6J6J6")</f>
        <v>6J6J6</v>
      </c>
      <c r="C707" s="1">
        <f>IFERROR(__xludf.DUMMYFUNCTION("""COMPUTED_VALUE"""),29.0)</f>
        <v>29</v>
      </c>
      <c r="D707" s="1" t="s">
        <v>40</v>
      </c>
      <c r="E707" s="1" t="s">
        <v>22</v>
      </c>
      <c r="F707" s="1" t="s">
        <v>40</v>
      </c>
      <c r="G707" s="1" t="s">
        <v>22</v>
      </c>
      <c r="H707" s="1" t="s">
        <v>40</v>
      </c>
      <c r="M707" s="1">
        <v>6.0</v>
      </c>
      <c r="N707" s="1">
        <v>11.0</v>
      </c>
      <c r="O707" s="1">
        <v>6.0</v>
      </c>
      <c r="P707" s="1">
        <v>11.0</v>
      </c>
      <c r="Q707" s="1">
        <v>6.0</v>
      </c>
      <c r="S707" s="1" t="str">
        <f>IFERROR(__xludf.DUMMYFUNCTION("UNIQUE(D707:H707, TRUE)"),"6")</f>
        <v>6</v>
      </c>
      <c r="T707" s="1" t="str">
        <f>IFERROR(__xludf.DUMMYFUNCTION("""COMPUTED_VALUE"""),"J")</f>
        <v>J</v>
      </c>
      <c r="Y707" s="1">
        <f t="shared" si="2"/>
        <v>3</v>
      </c>
      <c r="Z707" s="1">
        <f t="shared" ref="Z707:AC707" si="707">IF($Y707&lt;&gt;"",COUNTIF($D707:$H707, "=" &amp; T707),"")</f>
        <v>2</v>
      </c>
      <c r="AA707" s="1">
        <f t="shared" si="707"/>
        <v>0</v>
      </c>
      <c r="AB707" s="1">
        <f t="shared" si="707"/>
        <v>0</v>
      </c>
      <c r="AC707" s="1">
        <f t="shared" si="707"/>
        <v>0</v>
      </c>
      <c r="AE707" s="1">
        <f>IFERROR(__xludf.DUMMYFUNCTION("IFERROR(TRANSPOSE(SORT(TRANSPOSE(FILTER(Y707:AC707, Y707:AC707&lt;&gt;0)),1, FALSE)))"),3.0)</f>
        <v>3</v>
      </c>
      <c r="AF707" s="1">
        <f>IFERROR(__xludf.DUMMYFUNCTION("""COMPUTED_VALUE"""),2.0)</f>
        <v>2</v>
      </c>
      <c r="AK707" s="1">
        <v>706.0</v>
      </c>
      <c r="AL707" s="1">
        <v>3.0</v>
      </c>
      <c r="AM707" s="1">
        <v>1.0</v>
      </c>
      <c r="AN707" s="1">
        <v>1.0</v>
      </c>
      <c r="AO707" s="1"/>
      <c r="AP707" s="1"/>
      <c r="AQ707" s="1">
        <v>6.0</v>
      </c>
      <c r="AR707" s="1">
        <v>11.0</v>
      </c>
      <c r="AS707" s="1">
        <v>2.0</v>
      </c>
      <c r="AT707" s="1">
        <v>6.0</v>
      </c>
      <c r="AU707" s="1">
        <v>6.0</v>
      </c>
      <c r="AV707" s="1" t="s">
        <v>1654</v>
      </c>
      <c r="AW707" s="1">
        <v>622.0</v>
      </c>
      <c r="AY707" s="1">
        <v>439132.0</v>
      </c>
    </row>
    <row r="708" ht="15.75" customHeight="1">
      <c r="A708" s="2" t="s">
        <v>1355</v>
      </c>
      <c r="B708" s="1" t="str">
        <f>IFERROR(__xludf.DUMMYFUNCTION("""COMPUTED_VALUE"""),"97J9J")</f>
        <v>97J9J</v>
      </c>
      <c r="C708" s="1">
        <f>IFERROR(__xludf.DUMMYFUNCTION("""COMPUTED_VALUE"""),979.0)</f>
        <v>979</v>
      </c>
      <c r="D708" s="1" t="s">
        <v>23</v>
      </c>
      <c r="E708" s="1" t="s">
        <v>28</v>
      </c>
      <c r="F708" s="1" t="s">
        <v>22</v>
      </c>
      <c r="G708" s="1" t="s">
        <v>23</v>
      </c>
      <c r="H708" s="1" t="s">
        <v>22</v>
      </c>
      <c r="M708" s="1">
        <v>9.0</v>
      </c>
      <c r="N708" s="1">
        <v>7.0</v>
      </c>
      <c r="O708" s="1">
        <v>11.0</v>
      </c>
      <c r="P708" s="1">
        <v>9.0</v>
      </c>
      <c r="Q708" s="1">
        <v>11.0</v>
      </c>
      <c r="S708" s="1" t="str">
        <f>IFERROR(__xludf.DUMMYFUNCTION("UNIQUE(D708:H708, TRUE)"),"9")</f>
        <v>9</v>
      </c>
      <c r="T708" s="1" t="str">
        <f>IFERROR(__xludf.DUMMYFUNCTION("""COMPUTED_VALUE"""),"7")</f>
        <v>7</v>
      </c>
      <c r="U708" s="1" t="str">
        <f>IFERROR(__xludf.DUMMYFUNCTION("""COMPUTED_VALUE"""),"J")</f>
        <v>J</v>
      </c>
      <c r="Y708" s="1">
        <f t="shared" si="2"/>
        <v>2</v>
      </c>
      <c r="Z708" s="1">
        <f t="shared" ref="Z708:AC708" si="708">IF($Y708&lt;&gt;"",COUNTIF($D708:$H708, "=" &amp; T708),"")</f>
        <v>1</v>
      </c>
      <c r="AA708" s="1">
        <f t="shared" si="708"/>
        <v>2</v>
      </c>
      <c r="AB708" s="1">
        <f t="shared" si="708"/>
        <v>0</v>
      </c>
      <c r="AC708" s="1">
        <f t="shared" si="708"/>
        <v>0</v>
      </c>
      <c r="AE708" s="1">
        <f>IFERROR(__xludf.DUMMYFUNCTION("IFERROR(TRANSPOSE(SORT(TRANSPOSE(FILTER(Y708:AC708, Y708:AC708&lt;&gt;0)),1, FALSE)))"),2.0)</f>
        <v>2</v>
      </c>
      <c r="AF708" s="1">
        <f>IFERROR(__xludf.DUMMYFUNCTION("""COMPUTED_VALUE"""),2.0)</f>
        <v>2</v>
      </c>
      <c r="AG708" s="1">
        <f>IFERROR(__xludf.DUMMYFUNCTION("""COMPUTED_VALUE"""),1.0)</f>
        <v>1</v>
      </c>
      <c r="AK708" s="1">
        <v>707.0</v>
      </c>
      <c r="AL708" s="1">
        <v>3.0</v>
      </c>
      <c r="AM708" s="1">
        <v>1.0</v>
      </c>
      <c r="AN708" s="1">
        <v>1.0</v>
      </c>
      <c r="AO708" s="1"/>
      <c r="AP708" s="1"/>
      <c r="AQ708" s="1">
        <v>6.0</v>
      </c>
      <c r="AR708" s="1">
        <v>12.0</v>
      </c>
      <c r="AS708" s="1">
        <v>12.0</v>
      </c>
      <c r="AT708" s="1">
        <v>12.0</v>
      </c>
      <c r="AU708" s="1">
        <v>11.0</v>
      </c>
      <c r="AV708" s="1" t="s">
        <v>1675</v>
      </c>
      <c r="AW708" s="1">
        <v>888.0</v>
      </c>
      <c r="AY708" s="1">
        <v>627816.0</v>
      </c>
    </row>
    <row r="709" ht="15.75" customHeight="1">
      <c r="A709" s="2" t="s">
        <v>1357</v>
      </c>
      <c r="B709" s="1" t="str">
        <f>IFERROR(__xludf.DUMMYFUNCTION("""COMPUTED_VALUE"""),"6J266")</f>
        <v>6J266</v>
      </c>
      <c r="C709" s="1">
        <f>IFERROR(__xludf.DUMMYFUNCTION("""COMPUTED_VALUE"""),622.0)</f>
        <v>622</v>
      </c>
      <c r="D709" s="1" t="s">
        <v>40</v>
      </c>
      <c r="E709" s="1" t="s">
        <v>22</v>
      </c>
      <c r="F709" s="1" t="s">
        <v>24</v>
      </c>
      <c r="G709" s="1" t="s">
        <v>40</v>
      </c>
      <c r="H709" s="1" t="s">
        <v>40</v>
      </c>
      <c r="M709" s="1">
        <v>6.0</v>
      </c>
      <c r="N709" s="1">
        <v>11.0</v>
      </c>
      <c r="O709" s="1">
        <v>2.0</v>
      </c>
      <c r="P709" s="1">
        <v>6.0</v>
      </c>
      <c r="Q709" s="1">
        <v>6.0</v>
      </c>
      <c r="S709" s="1" t="str">
        <f>IFERROR(__xludf.DUMMYFUNCTION("UNIQUE(D709:H709, TRUE)"),"6")</f>
        <v>6</v>
      </c>
      <c r="T709" s="1" t="str">
        <f>IFERROR(__xludf.DUMMYFUNCTION("""COMPUTED_VALUE"""),"J")</f>
        <v>J</v>
      </c>
      <c r="U709" s="1" t="str">
        <f>IFERROR(__xludf.DUMMYFUNCTION("""COMPUTED_VALUE"""),"2")</f>
        <v>2</v>
      </c>
      <c r="Y709" s="1">
        <f t="shared" si="2"/>
        <v>3</v>
      </c>
      <c r="Z709" s="1">
        <f t="shared" ref="Z709:AC709" si="709">IF($Y709&lt;&gt;"",COUNTIF($D709:$H709, "=" &amp; T709),"")</f>
        <v>1</v>
      </c>
      <c r="AA709" s="1">
        <f t="shared" si="709"/>
        <v>1</v>
      </c>
      <c r="AB709" s="1">
        <f t="shared" si="709"/>
        <v>0</v>
      </c>
      <c r="AC709" s="1">
        <f t="shared" si="709"/>
        <v>0</v>
      </c>
      <c r="AE709" s="1">
        <f>IFERROR(__xludf.DUMMYFUNCTION("IFERROR(TRANSPOSE(SORT(TRANSPOSE(FILTER(Y709:AC709, Y709:AC709&lt;&gt;0)),1, FALSE)))"),3.0)</f>
        <v>3</v>
      </c>
      <c r="AF709" s="1">
        <f>IFERROR(__xludf.DUMMYFUNCTION("""COMPUTED_VALUE"""),1.0)</f>
        <v>1</v>
      </c>
      <c r="AG709" s="1">
        <f>IFERROR(__xludf.DUMMYFUNCTION("""COMPUTED_VALUE"""),1.0)</f>
        <v>1</v>
      </c>
      <c r="AK709" s="1">
        <v>708.0</v>
      </c>
      <c r="AL709" s="1">
        <v>3.0</v>
      </c>
      <c r="AM709" s="1">
        <v>1.0</v>
      </c>
      <c r="AN709" s="1">
        <v>1.0</v>
      </c>
      <c r="AO709" s="1"/>
      <c r="AP709" s="1"/>
      <c r="AQ709" s="1">
        <v>6.0</v>
      </c>
      <c r="AR709" s="1">
        <v>13.0</v>
      </c>
      <c r="AS709" s="1">
        <v>13.0</v>
      </c>
      <c r="AT709" s="1">
        <v>13.0</v>
      </c>
      <c r="AU709" s="1">
        <v>5.0</v>
      </c>
      <c r="AV709" s="1" t="s">
        <v>1115</v>
      </c>
      <c r="AW709" s="1">
        <v>501.0</v>
      </c>
      <c r="AY709" s="1">
        <v>354708.0</v>
      </c>
    </row>
    <row r="710" ht="15.75" customHeight="1">
      <c r="A710" s="2" t="s">
        <v>1359</v>
      </c>
      <c r="B710" s="1" t="str">
        <f>IFERROR(__xludf.DUMMYFUNCTION("""COMPUTED_VALUE"""),"AJ96T")</f>
        <v>AJ96T</v>
      </c>
      <c r="C710" s="1">
        <f>IFERROR(__xludf.DUMMYFUNCTION("""COMPUTED_VALUE"""),218.0)</f>
        <v>218</v>
      </c>
      <c r="D710" s="1" t="s">
        <v>39</v>
      </c>
      <c r="E710" s="1" t="s">
        <v>22</v>
      </c>
      <c r="F710" s="1" t="s">
        <v>23</v>
      </c>
      <c r="G710" s="1" t="s">
        <v>40</v>
      </c>
      <c r="H710" s="1" t="s">
        <v>45</v>
      </c>
      <c r="M710" s="1">
        <v>14.0</v>
      </c>
      <c r="N710" s="1">
        <v>11.0</v>
      </c>
      <c r="O710" s="1">
        <v>9.0</v>
      </c>
      <c r="P710" s="1">
        <v>6.0</v>
      </c>
      <c r="Q710" s="1">
        <v>10.0</v>
      </c>
      <c r="S710" s="1" t="str">
        <f>IFERROR(__xludf.DUMMYFUNCTION("UNIQUE(D710:H710, TRUE)"),"A")</f>
        <v>A</v>
      </c>
      <c r="T710" s="1" t="str">
        <f>IFERROR(__xludf.DUMMYFUNCTION("""COMPUTED_VALUE"""),"J")</f>
        <v>J</v>
      </c>
      <c r="U710" s="1" t="str">
        <f>IFERROR(__xludf.DUMMYFUNCTION("""COMPUTED_VALUE"""),"9")</f>
        <v>9</v>
      </c>
      <c r="V710" s="1" t="str">
        <f>IFERROR(__xludf.DUMMYFUNCTION("""COMPUTED_VALUE"""),"6")</f>
        <v>6</v>
      </c>
      <c r="W710" s="1" t="str">
        <f>IFERROR(__xludf.DUMMYFUNCTION("""COMPUTED_VALUE"""),"T")</f>
        <v>T</v>
      </c>
      <c r="Y710" s="1">
        <f t="shared" si="2"/>
        <v>1</v>
      </c>
      <c r="Z710" s="1">
        <f t="shared" ref="Z710:AC710" si="710">IF($Y710&lt;&gt;"",COUNTIF($D710:$H710, "=" &amp; T710),"")</f>
        <v>1</v>
      </c>
      <c r="AA710" s="1">
        <f t="shared" si="710"/>
        <v>1</v>
      </c>
      <c r="AB710" s="1">
        <f t="shared" si="710"/>
        <v>1</v>
      </c>
      <c r="AC710" s="1">
        <f t="shared" si="710"/>
        <v>1</v>
      </c>
      <c r="AE710" s="1">
        <f>IFERROR(__xludf.DUMMYFUNCTION("IFERROR(TRANSPOSE(SORT(TRANSPOSE(FILTER(Y710:AC710, Y710:AC710&lt;&gt;0)),1, FALSE)))"),1.0)</f>
        <v>1</v>
      </c>
      <c r="AF710" s="1">
        <f>IFERROR(__xludf.DUMMYFUNCTION("""COMPUTED_VALUE"""),1.0)</f>
        <v>1</v>
      </c>
      <c r="AG710" s="1">
        <f>IFERROR(__xludf.DUMMYFUNCTION("""COMPUTED_VALUE"""),1.0)</f>
        <v>1</v>
      </c>
      <c r="AH710" s="1">
        <f>IFERROR(__xludf.DUMMYFUNCTION("""COMPUTED_VALUE"""),1.0)</f>
        <v>1</v>
      </c>
      <c r="AI710" s="1">
        <f>IFERROR(__xludf.DUMMYFUNCTION("""COMPUTED_VALUE"""),1.0)</f>
        <v>1</v>
      </c>
      <c r="AK710" s="1">
        <v>709.0</v>
      </c>
      <c r="AL710" s="1">
        <v>3.0</v>
      </c>
      <c r="AM710" s="1">
        <v>1.0</v>
      </c>
      <c r="AN710" s="1">
        <v>1.0</v>
      </c>
      <c r="AO710" s="1"/>
      <c r="AP710" s="1"/>
      <c r="AQ710" s="1">
        <v>7.0</v>
      </c>
      <c r="AR710" s="1">
        <v>2.0</v>
      </c>
      <c r="AS710" s="1">
        <v>13.0</v>
      </c>
      <c r="AT710" s="1">
        <v>7.0</v>
      </c>
      <c r="AU710" s="1">
        <v>7.0</v>
      </c>
      <c r="AV710" s="1" t="s">
        <v>1117</v>
      </c>
      <c r="AW710" s="1">
        <v>576.0</v>
      </c>
      <c r="AY710" s="1">
        <v>408384.0</v>
      </c>
    </row>
    <row r="711" ht="15.75" customHeight="1">
      <c r="A711" s="2" t="s">
        <v>1360</v>
      </c>
      <c r="B711" s="1" t="str">
        <f>IFERROR(__xludf.DUMMYFUNCTION("""COMPUTED_VALUE"""),"72KKK")</f>
        <v>72KKK</v>
      </c>
      <c r="C711" s="1">
        <f>IFERROR(__xludf.DUMMYFUNCTION("""COMPUTED_VALUE"""),298.0)</f>
        <v>298</v>
      </c>
      <c r="D711" s="1" t="s">
        <v>28</v>
      </c>
      <c r="E711" s="1" t="s">
        <v>24</v>
      </c>
      <c r="F711" s="1" t="s">
        <v>38</v>
      </c>
      <c r="G711" s="1" t="s">
        <v>38</v>
      </c>
      <c r="H711" s="1" t="s">
        <v>38</v>
      </c>
      <c r="M711" s="1">
        <v>7.0</v>
      </c>
      <c r="N711" s="1">
        <v>2.0</v>
      </c>
      <c r="O711" s="1">
        <v>13.0</v>
      </c>
      <c r="P711" s="1">
        <v>13.0</v>
      </c>
      <c r="Q711" s="1">
        <v>13.0</v>
      </c>
      <c r="S711" s="1" t="str">
        <f>IFERROR(__xludf.DUMMYFUNCTION("UNIQUE(D711:H711, TRUE)"),"7")</f>
        <v>7</v>
      </c>
      <c r="T711" s="1" t="str">
        <f>IFERROR(__xludf.DUMMYFUNCTION("""COMPUTED_VALUE"""),"2")</f>
        <v>2</v>
      </c>
      <c r="U711" s="1" t="str">
        <f>IFERROR(__xludf.DUMMYFUNCTION("""COMPUTED_VALUE"""),"K")</f>
        <v>K</v>
      </c>
      <c r="Y711" s="1">
        <f t="shared" si="2"/>
        <v>1</v>
      </c>
      <c r="Z711" s="1">
        <f t="shared" ref="Z711:AC711" si="711">IF($Y711&lt;&gt;"",COUNTIF($D711:$H711, "=" &amp; T711),"")</f>
        <v>1</v>
      </c>
      <c r="AA711" s="1">
        <f t="shared" si="711"/>
        <v>3</v>
      </c>
      <c r="AB711" s="1">
        <f t="shared" si="711"/>
        <v>0</v>
      </c>
      <c r="AC711" s="1">
        <f t="shared" si="711"/>
        <v>0</v>
      </c>
      <c r="AE711" s="1">
        <f>IFERROR(__xludf.DUMMYFUNCTION("IFERROR(TRANSPOSE(SORT(TRANSPOSE(FILTER(Y711:AC711, Y711:AC711&lt;&gt;0)),1, FALSE)))"),3.0)</f>
        <v>3</v>
      </c>
      <c r="AF711" s="1">
        <f>IFERROR(__xludf.DUMMYFUNCTION("""COMPUTED_VALUE"""),1.0)</f>
        <v>1</v>
      </c>
      <c r="AG711" s="1">
        <f>IFERROR(__xludf.DUMMYFUNCTION("""COMPUTED_VALUE"""),1.0)</f>
        <v>1</v>
      </c>
      <c r="AK711" s="1">
        <v>710.0</v>
      </c>
      <c r="AL711" s="1">
        <v>3.0</v>
      </c>
      <c r="AM711" s="1">
        <v>1.0</v>
      </c>
      <c r="AN711" s="1">
        <v>1.0</v>
      </c>
      <c r="AO711" s="1"/>
      <c r="AP711" s="1"/>
      <c r="AQ711" s="1">
        <v>7.0</v>
      </c>
      <c r="AR711" s="1">
        <v>2.0</v>
      </c>
      <c r="AS711" s="1">
        <v>13.0</v>
      </c>
      <c r="AT711" s="1">
        <v>13.0</v>
      </c>
      <c r="AU711" s="1">
        <v>13.0</v>
      </c>
      <c r="AV711" s="1" t="s">
        <v>1119</v>
      </c>
      <c r="AW711" s="1">
        <v>298.0</v>
      </c>
      <c r="AY711" s="1">
        <v>211580.0</v>
      </c>
    </row>
    <row r="712" ht="15.75" customHeight="1">
      <c r="A712" s="2" t="s">
        <v>1362</v>
      </c>
      <c r="B712" s="1" t="str">
        <f>IFERROR(__xludf.DUMMYFUNCTION("""COMPUTED_VALUE"""),"2A7A2")</f>
        <v>2A7A2</v>
      </c>
      <c r="C712" s="1">
        <f>IFERROR(__xludf.DUMMYFUNCTION("""COMPUTED_VALUE"""),243.0)</f>
        <v>243</v>
      </c>
      <c r="D712" s="1" t="s">
        <v>24</v>
      </c>
      <c r="E712" s="1" t="s">
        <v>39</v>
      </c>
      <c r="F712" s="1" t="s">
        <v>28</v>
      </c>
      <c r="G712" s="1" t="s">
        <v>39</v>
      </c>
      <c r="H712" s="1" t="s">
        <v>24</v>
      </c>
      <c r="M712" s="1">
        <v>2.0</v>
      </c>
      <c r="N712" s="1">
        <v>14.0</v>
      </c>
      <c r="O712" s="1">
        <v>7.0</v>
      </c>
      <c r="P712" s="1">
        <v>14.0</v>
      </c>
      <c r="Q712" s="1">
        <v>2.0</v>
      </c>
      <c r="S712" s="1" t="str">
        <f>IFERROR(__xludf.DUMMYFUNCTION("UNIQUE(D712:H712, TRUE)"),"2")</f>
        <v>2</v>
      </c>
      <c r="T712" s="1" t="str">
        <f>IFERROR(__xludf.DUMMYFUNCTION("""COMPUTED_VALUE"""),"A")</f>
        <v>A</v>
      </c>
      <c r="U712" s="1" t="str">
        <f>IFERROR(__xludf.DUMMYFUNCTION("""COMPUTED_VALUE"""),"7")</f>
        <v>7</v>
      </c>
      <c r="Y712" s="1">
        <f t="shared" si="2"/>
        <v>2</v>
      </c>
      <c r="Z712" s="1">
        <f t="shared" ref="Z712:AC712" si="712">IF($Y712&lt;&gt;"",COUNTIF($D712:$H712, "=" &amp; T712),"")</f>
        <v>2</v>
      </c>
      <c r="AA712" s="1">
        <f t="shared" si="712"/>
        <v>1</v>
      </c>
      <c r="AB712" s="1">
        <f t="shared" si="712"/>
        <v>0</v>
      </c>
      <c r="AC712" s="1">
        <f t="shared" si="712"/>
        <v>0</v>
      </c>
      <c r="AE712" s="1">
        <f>IFERROR(__xludf.DUMMYFUNCTION("IFERROR(TRANSPOSE(SORT(TRANSPOSE(FILTER(Y712:AC712, Y712:AC712&lt;&gt;0)),1, FALSE)))"),2.0)</f>
        <v>2</v>
      </c>
      <c r="AF712" s="1">
        <f>IFERROR(__xludf.DUMMYFUNCTION("""COMPUTED_VALUE"""),2.0)</f>
        <v>2</v>
      </c>
      <c r="AG712" s="1">
        <f>IFERROR(__xludf.DUMMYFUNCTION("""COMPUTED_VALUE"""),1.0)</f>
        <v>1</v>
      </c>
      <c r="AK712" s="1">
        <v>711.0</v>
      </c>
      <c r="AL712" s="1">
        <v>3.0</v>
      </c>
      <c r="AM712" s="1">
        <v>1.0</v>
      </c>
      <c r="AN712" s="1">
        <v>1.0</v>
      </c>
      <c r="AO712" s="1"/>
      <c r="AP712" s="1"/>
      <c r="AQ712" s="1">
        <v>7.0</v>
      </c>
      <c r="AR712" s="1">
        <v>3.0</v>
      </c>
      <c r="AS712" s="1">
        <v>3.0</v>
      </c>
      <c r="AT712" s="1">
        <v>3.0</v>
      </c>
      <c r="AU712" s="1">
        <v>11.0</v>
      </c>
      <c r="AV712" s="1" t="s">
        <v>1677</v>
      </c>
      <c r="AW712" s="1">
        <v>651.0</v>
      </c>
      <c r="AY712" s="1">
        <v>462861.0</v>
      </c>
    </row>
    <row r="713" ht="15.75" customHeight="1">
      <c r="A713" s="2" t="s">
        <v>1364</v>
      </c>
      <c r="B713" s="1" t="str">
        <f>IFERROR(__xludf.DUMMYFUNCTION("""COMPUTED_VALUE"""),"TJJ7T")</f>
        <v>TJJ7T</v>
      </c>
      <c r="C713" s="1">
        <f>IFERROR(__xludf.DUMMYFUNCTION("""COMPUTED_VALUE"""),758.0)</f>
        <v>758</v>
      </c>
      <c r="D713" s="1" t="s">
        <v>45</v>
      </c>
      <c r="E713" s="1" t="s">
        <v>22</v>
      </c>
      <c r="F713" s="1" t="s">
        <v>22</v>
      </c>
      <c r="G713" s="1" t="s">
        <v>28</v>
      </c>
      <c r="H713" s="1" t="s">
        <v>45</v>
      </c>
      <c r="M713" s="1">
        <v>10.0</v>
      </c>
      <c r="N713" s="1">
        <v>11.0</v>
      </c>
      <c r="O713" s="1">
        <v>11.0</v>
      </c>
      <c r="P713" s="1">
        <v>7.0</v>
      </c>
      <c r="Q713" s="1">
        <v>10.0</v>
      </c>
      <c r="S713" s="1" t="str">
        <f>IFERROR(__xludf.DUMMYFUNCTION("UNIQUE(D713:H713, TRUE)"),"T")</f>
        <v>T</v>
      </c>
      <c r="T713" s="1" t="str">
        <f>IFERROR(__xludf.DUMMYFUNCTION("""COMPUTED_VALUE"""),"J")</f>
        <v>J</v>
      </c>
      <c r="U713" s="1" t="str">
        <f>IFERROR(__xludf.DUMMYFUNCTION("""COMPUTED_VALUE"""),"7")</f>
        <v>7</v>
      </c>
      <c r="Y713" s="1">
        <f t="shared" si="2"/>
        <v>2</v>
      </c>
      <c r="Z713" s="1">
        <f t="shared" ref="Z713:AC713" si="713">IF($Y713&lt;&gt;"",COUNTIF($D713:$H713, "=" &amp; T713),"")</f>
        <v>2</v>
      </c>
      <c r="AA713" s="1">
        <f t="shared" si="713"/>
        <v>1</v>
      </c>
      <c r="AB713" s="1">
        <f t="shared" si="713"/>
        <v>0</v>
      </c>
      <c r="AC713" s="1">
        <f t="shared" si="713"/>
        <v>0</v>
      </c>
      <c r="AE713" s="1">
        <f>IFERROR(__xludf.DUMMYFUNCTION("IFERROR(TRANSPOSE(SORT(TRANSPOSE(FILTER(Y713:AC713, Y713:AC713&lt;&gt;0)),1, FALSE)))"),2.0)</f>
        <v>2</v>
      </c>
      <c r="AF713" s="1">
        <f>IFERROR(__xludf.DUMMYFUNCTION("""COMPUTED_VALUE"""),2.0)</f>
        <v>2</v>
      </c>
      <c r="AG713" s="1">
        <f>IFERROR(__xludf.DUMMYFUNCTION("""COMPUTED_VALUE"""),1.0)</f>
        <v>1</v>
      </c>
      <c r="AK713" s="1">
        <v>712.0</v>
      </c>
      <c r="AL713" s="1">
        <v>3.0</v>
      </c>
      <c r="AM713" s="1">
        <v>1.0</v>
      </c>
      <c r="AN713" s="1">
        <v>1.0</v>
      </c>
      <c r="AO713" s="1"/>
      <c r="AP713" s="1"/>
      <c r="AQ713" s="1">
        <v>7.0</v>
      </c>
      <c r="AR713" s="1">
        <v>3.0</v>
      </c>
      <c r="AS713" s="1">
        <v>7.0</v>
      </c>
      <c r="AT713" s="1">
        <v>7.0</v>
      </c>
      <c r="AU713" s="1">
        <v>10.0</v>
      </c>
      <c r="AV713" s="1" t="s">
        <v>1121</v>
      </c>
      <c r="AW713" s="1">
        <v>614.0</v>
      </c>
      <c r="AY713" s="1">
        <v>437168.0</v>
      </c>
    </row>
    <row r="714" ht="15.75" customHeight="1">
      <c r="A714" s="2" t="s">
        <v>1365</v>
      </c>
      <c r="B714" s="1" t="str">
        <f>IFERROR(__xludf.DUMMYFUNCTION("""COMPUTED_VALUE"""),"8K682")</f>
        <v>8K682</v>
      </c>
      <c r="C714" s="1">
        <f>IFERROR(__xludf.DUMMYFUNCTION("""COMPUTED_VALUE"""),974.0)</f>
        <v>974</v>
      </c>
      <c r="D714" s="1" t="s">
        <v>30</v>
      </c>
      <c r="E714" s="1" t="s">
        <v>38</v>
      </c>
      <c r="F714" s="1" t="s">
        <v>40</v>
      </c>
      <c r="G714" s="1" t="s">
        <v>30</v>
      </c>
      <c r="H714" s="1" t="s">
        <v>24</v>
      </c>
      <c r="M714" s="1">
        <v>8.0</v>
      </c>
      <c r="N714" s="1">
        <v>13.0</v>
      </c>
      <c r="O714" s="1">
        <v>6.0</v>
      </c>
      <c r="P714" s="1">
        <v>8.0</v>
      </c>
      <c r="Q714" s="1">
        <v>2.0</v>
      </c>
      <c r="S714" s="1" t="str">
        <f>IFERROR(__xludf.DUMMYFUNCTION("UNIQUE(D714:H714, TRUE)"),"8")</f>
        <v>8</v>
      </c>
      <c r="T714" s="1" t="str">
        <f>IFERROR(__xludf.DUMMYFUNCTION("""COMPUTED_VALUE"""),"K")</f>
        <v>K</v>
      </c>
      <c r="U714" s="1" t="str">
        <f>IFERROR(__xludf.DUMMYFUNCTION("""COMPUTED_VALUE"""),"6")</f>
        <v>6</v>
      </c>
      <c r="V714" s="1" t="str">
        <f>IFERROR(__xludf.DUMMYFUNCTION("""COMPUTED_VALUE"""),"2")</f>
        <v>2</v>
      </c>
      <c r="Y714" s="1">
        <f t="shared" si="2"/>
        <v>2</v>
      </c>
      <c r="Z714" s="1">
        <f t="shared" ref="Z714:AC714" si="714">IF($Y714&lt;&gt;"",COUNTIF($D714:$H714, "=" &amp; T714),"")</f>
        <v>1</v>
      </c>
      <c r="AA714" s="1">
        <f t="shared" si="714"/>
        <v>1</v>
      </c>
      <c r="AB714" s="1">
        <f t="shared" si="714"/>
        <v>1</v>
      </c>
      <c r="AC714" s="1">
        <f t="shared" si="714"/>
        <v>0</v>
      </c>
      <c r="AE714" s="1">
        <f>IFERROR(__xludf.DUMMYFUNCTION("IFERROR(TRANSPOSE(SORT(TRANSPOSE(FILTER(Y714:AC714, Y714:AC714&lt;&gt;0)),1, FALSE)))"),2.0)</f>
        <v>2</v>
      </c>
      <c r="AF714" s="1">
        <f>IFERROR(__xludf.DUMMYFUNCTION("""COMPUTED_VALUE"""),1.0)</f>
        <v>1</v>
      </c>
      <c r="AG714" s="1">
        <f>IFERROR(__xludf.DUMMYFUNCTION("""COMPUTED_VALUE"""),1.0)</f>
        <v>1</v>
      </c>
      <c r="AH714" s="1">
        <f>IFERROR(__xludf.DUMMYFUNCTION("""COMPUTED_VALUE"""),1.0)</f>
        <v>1</v>
      </c>
      <c r="AK714" s="1">
        <v>713.0</v>
      </c>
      <c r="AL714" s="1">
        <v>3.0</v>
      </c>
      <c r="AM714" s="1">
        <v>1.0</v>
      </c>
      <c r="AN714" s="1">
        <v>1.0</v>
      </c>
      <c r="AO714" s="1"/>
      <c r="AP714" s="1"/>
      <c r="AQ714" s="1">
        <v>7.0</v>
      </c>
      <c r="AR714" s="1">
        <v>7.0</v>
      </c>
      <c r="AS714" s="1">
        <v>5.0</v>
      </c>
      <c r="AT714" s="1">
        <v>8.0</v>
      </c>
      <c r="AU714" s="1">
        <v>7.0</v>
      </c>
      <c r="AV714" s="1">
        <v>77587.0</v>
      </c>
      <c r="AW714" s="1">
        <v>277.0</v>
      </c>
      <c r="AY714" s="1">
        <v>197501.0</v>
      </c>
    </row>
    <row r="715" ht="15.75" customHeight="1">
      <c r="A715" s="2" t="s">
        <v>1366</v>
      </c>
      <c r="B715" s="1" t="str">
        <f>IFERROR(__xludf.DUMMYFUNCTION("""COMPUTED_VALUE"""),"25QKA")</f>
        <v>25QKA</v>
      </c>
      <c r="C715" s="1">
        <f>IFERROR(__xludf.DUMMYFUNCTION("""COMPUTED_VALUE"""),411.0)</f>
        <v>411</v>
      </c>
      <c r="D715" s="1" t="s">
        <v>24</v>
      </c>
      <c r="E715" s="1" t="s">
        <v>29</v>
      </c>
      <c r="F715" s="1" t="s">
        <v>20</v>
      </c>
      <c r="G715" s="1" t="s">
        <v>38</v>
      </c>
      <c r="H715" s="1" t="s">
        <v>39</v>
      </c>
      <c r="M715" s="1">
        <v>2.0</v>
      </c>
      <c r="N715" s="1">
        <v>5.0</v>
      </c>
      <c r="O715" s="1">
        <v>12.0</v>
      </c>
      <c r="P715" s="1">
        <v>13.0</v>
      </c>
      <c r="Q715" s="1">
        <v>14.0</v>
      </c>
      <c r="S715" s="1" t="str">
        <f>IFERROR(__xludf.DUMMYFUNCTION("UNIQUE(D715:H715, TRUE)"),"2")</f>
        <v>2</v>
      </c>
      <c r="T715" s="1" t="str">
        <f>IFERROR(__xludf.DUMMYFUNCTION("""COMPUTED_VALUE"""),"5")</f>
        <v>5</v>
      </c>
      <c r="U715" s="1" t="str">
        <f>IFERROR(__xludf.DUMMYFUNCTION("""COMPUTED_VALUE"""),"Q")</f>
        <v>Q</v>
      </c>
      <c r="V715" s="1" t="str">
        <f>IFERROR(__xludf.DUMMYFUNCTION("""COMPUTED_VALUE"""),"K")</f>
        <v>K</v>
      </c>
      <c r="W715" s="1" t="str">
        <f>IFERROR(__xludf.DUMMYFUNCTION("""COMPUTED_VALUE"""),"A")</f>
        <v>A</v>
      </c>
      <c r="Y715" s="1">
        <f t="shared" si="2"/>
        <v>1</v>
      </c>
      <c r="Z715" s="1">
        <f t="shared" ref="Z715:AC715" si="715">IF($Y715&lt;&gt;"",COUNTIF($D715:$H715, "=" &amp; T715),"")</f>
        <v>1</v>
      </c>
      <c r="AA715" s="1">
        <f t="shared" si="715"/>
        <v>1</v>
      </c>
      <c r="AB715" s="1">
        <f t="shared" si="715"/>
        <v>1</v>
      </c>
      <c r="AC715" s="1">
        <f t="shared" si="715"/>
        <v>1</v>
      </c>
      <c r="AE715" s="1">
        <f>IFERROR(__xludf.DUMMYFUNCTION("IFERROR(TRANSPOSE(SORT(TRANSPOSE(FILTER(Y715:AC715, Y715:AC715&lt;&gt;0)),1, FALSE)))"),1.0)</f>
        <v>1</v>
      </c>
      <c r="AF715" s="1">
        <f>IFERROR(__xludf.DUMMYFUNCTION("""COMPUTED_VALUE"""),1.0)</f>
        <v>1</v>
      </c>
      <c r="AG715" s="1">
        <f>IFERROR(__xludf.DUMMYFUNCTION("""COMPUTED_VALUE"""),1.0)</f>
        <v>1</v>
      </c>
      <c r="AH715" s="1">
        <f>IFERROR(__xludf.DUMMYFUNCTION("""COMPUTED_VALUE"""),1.0)</f>
        <v>1</v>
      </c>
      <c r="AI715" s="1">
        <f>IFERROR(__xludf.DUMMYFUNCTION("""COMPUTED_VALUE"""),1.0)</f>
        <v>1</v>
      </c>
      <c r="AK715" s="1">
        <v>714.0</v>
      </c>
      <c r="AL715" s="1">
        <v>3.0</v>
      </c>
      <c r="AM715" s="1">
        <v>1.0</v>
      </c>
      <c r="AN715" s="1">
        <v>1.0</v>
      </c>
      <c r="AO715" s="1"/>
      <c r="AP715" s="1"/>
      <c r="AQ715" s="1">
        <v>7.0</v>
      </c>
      <c r="AR715" s="1">
        <v>7.0</v>
      </c>
      <c r="AS715" s="1">
        <v>6.0</v>
      </c>
      <c r="AT715" s="1">
        <v>4.0</v>
      </c>
      <c r="AU715" s="1">
        <v>7.0</v>
      </c>
      <c r="AV715" s="1">
        <v>77647.0</v>
      </c>
      <c r="AW715" s="1">
        <v>504.0</v>
      </c>
      <c r="AY715" s="1">
        <v>359856.0</v>
      </c>
    </row>
    <row r="716" ht="15.75" customHeight="1">
      <c r="A716" s="2" t="s">
        <v>1368</v>
      </c>
      <c r="B716" s="1" t="str">
        <f>IFERROR(__xludf.DUMMYFUNCTION("""COMPUTED_VALUE"""),"QQQ24")</f>
        <v>QQQ24</v>
      </c>
      <c r="C716" s="1">
        <f>IFERROR(__xludf.DUMMYFUNCTION("""COMPUTED_VALUE"""),862.0)</f>
        <v>862</v>
      </c>
      <c r="D716" s="1" t="s">
        <v>20</v>
      </c>
      <c r="E716" s="1" t="s">
        <v>20</v>
      </c>
      <c r="F716" s="1" t="s">
        <v>20</v>
      </c>
      <c r="G716" s="1" t="s">
        <v>24</v>
      </c>
      <c r="H716" s="1" t="s">
        <v>21</v>
      </c>
      <c r="M716" s="1">
        <v>12.0</v>
      </c>
      <c r="N716" s="1">
        <v>12.0</v>
      </c>
      <c r="O716" s="1">
        <v>12.0</v>
      </c>
      <c r="P716" s="1">
        <v>2.0</v>
      </c>
      <c r="Q716" s="1">
        <v>4.0</v>
      </c>
      <c r="S716" s="1" t="str">
        <f>IFERROR(__xludf.DUMMYFUNCTION("UNIQUE(D716:H716, TRUE)"),"Q")</f>
        <v>Q</v>
      </c>
      <c r="T716" s="1" t="str">
        <f>IFERROR(__xludf.DUMMYFUNCTION("""COMPUTED_VALUE"""),"2")</f>
        <v>2</v>
      </c>
      <c r="U716" s="1" t="str">
        <f>IFERROR(__xludf.DUMMYFUNCTION("""COMPUTED_VALUE"""),"4")</f>
        <v>4</v>
      </c>
      <c r="Y716" s="1">
        <f t="shared" si="2"/>
        <v>3</v>
      </c>
      <c r="Z716" s="1">
        <f t="shared" ref="Z716:AC716" si="716">IF($Y716&lt;&gt;"",COUNTIF($D716:$H716, "=" &amp; T716),"")</f>
        <v>1</v>
      </c>
      <c r="AA716" s="1">
        <f t="shared" si="716"/>
        <v>1</v>
      </c>
      <c r="AB716" s="1">
        <f t="shared" si="716"/>
        <v>0</v>
      </c>
      <c r="AC716" s="1">
        <f t="shared" si="716"/>
        <v>0</v>
      </c>
      <c r="AE716" s="1">
        <f>IFERROR(__xludf.DUMMYFUNCTION("IFERROR(TRANSPOSE(SORT(TRANSPOSE(FILTER(Y716:AC716, Y716:AC716&lt;&gt;0)),1, FALSE)))"),3.0)</f>
        <v>3</v>
      </c>
      <c r="AF716" s="1">
        <f>IFERROR(__xludf.DUMMYFUNCTION("""COMPUTED_VALUE"""),1.0)</f>
        <v>1</v>
      </c>
      <c r="AG716" s="1">
        <f>IFERROR(__xludf.DUMMYFUNCTION("""COMPUTED_VALUE"""),1.0)</f>
        <v>1</v>
      </c>
      <c r="AK716" s="1">
        <v>715.0</v>
      </c>
      <c r="AL716" s="1">
        <v>3.0</v>
      </c>
      <c r="AM716" s="1">
        <v>1.0</v>
      </c>
      <c r="AN716" s="1">
        <v>1.0</v>
      </c>
      <c r="AO716" s="1"/>
      <c r="AP716" s="1"/>
      <c r="AQ716" s="1">
        <v>7.0</v>
      </c>
      <c r="AR716" s="1">
        <v>7.0</v>
      </c>
      <c r="AS716" s="1">
        <v>6.0</v>
      </c>
      <c r="AT716" s="1">
        <v>7.0</v>
      </c>
      <c r="AU716" s="1">
        <v>8.0</v>
      </c>
      <c r="AV716" s="1">
        <v>77678.0</v>
      </c>
      <c r="AW716" s="1">
        <v>21.0</v>
      </c>
      <c r="AY716" s="1">
        <v>15015.0</v>
      </c>
    </row>
    <row r="717" ht="15.75" customHeight="1">
      <c r="A717" s="2" t="s">
        <v>1369</v>
      </c>
      <c r="B717" s="1">
        <f>IFERROR(__xludf.DUMMYFUNCTION("""COMPUTED_VALUE"""),56667.0)</f>
        <v>56667</v>
      </c>
      <c r="C717" s="1">
        <f>IFERROR(__xludf.DUMMYFUNCTION("""COMPUTED_VALUE"""),245.0)</f>
        <v>245</v>
      </c>
      <c r="D717" s="1" t="s">
        <v>29</v>
      </c>
      <c r="E717" s="1" t="s">
        <v>40</v>
      </c>
      <c r="F717" s="1" t="s">
        <v>40</v>
      </c>
      <c r="G717" s="1" t="s">
        <v>40</v>
      </c>
      <c r="H717" s="1" t="s">
        <v>28</v>
      </c>
      <c r="M717" s="1">
        <v>5.0</v>
      </c>
      <c r="N717" s="1">
        <v>6.0</v>
      </c>
      <c r="O717" s="1">
        <v>6.0</v>
      </c>
      <c r="P717" s="1">
        <v>6.0</v>
      </c>
      <c r="Q717" s="1">
        <v>7.0</v>
      </c>
      <c r="S717" s="1" t="str">
        <f>IFERROR(__xludf.DUMMYFUNCTION("UNIQUE(D717:H717, TRUE)"),"5")</f>
        <v>5</v>
      </c>
      <c r="T717" s="1" t="str">
        <f>IFERROR(__xludf.DUMMYFUNCTION("""COMPUTED_VALUE"""),"6")</f>
        <v>6</v>
      </c>
      <c r="U717" s="1" t="str">
        <f>IFERROR(__xludf.DUMMYFUNCTION("""COMPUTED_VALUE"""),"7")</f>
        <v>7</v>
      </c>
      <c r="Y717" s="1">
        <f t="shared" si="2"/>
        <v>1</v>
      </c>
      <c r="Z717" s="1">
        <f t="shared" ref="Z717:AC717" si="717">IF($Y717&lt;&gt;"",COUNTIF($D717:$H717, "=" &amp; T717),"")</f>
        <v>3</v>
      </c>
      <c r="AA717" s="1">
        <f t="shared" si="717"/>
        <v>1</v>
      </c>
      <c r="AB717" s="1">
        <f t="shared" si="717"/>
        <v>0</v>
      </c>
      <c r="AC717" s="1">
        <f t="shared" si="717"/>
        <v>0</v>
      </c>
      <c r="AE717" s="1">
        <f>IFERROR(__xludf.DUMMYFUNCTION("IFERROR(TRANSPOSE(SORT(TRANSPOSE(FILTER(Y717:AC717, Y717:AC717&lt;&gt;0)),1, FALSE)))"),3.0)</f>
        <v>3</v>
      </c>
      <c r="AF717" s="1">
        <f>IFERROR(__xludf.DUMMYFUNCTION("""COMPUTED_VALUE"""),1.0)</f>
        <v>1</v>
      </c>
      <c r="AG717" s="1">
        <f>IFERROR(__xludf.DUMMYFUNCTION("""COMPUTED_VALUE"""),1.0)</f>
        <v>1</v>
      </c>
      <c r="AK717" s="1">
        <v>716.0</v>
      </c>
      <c r="AL717" s="1">
        <v>3.0</v>
      </c>
      <c r="AM717" s="1">
        <v>1.0</v>
      </c>
      <c r="AN717" s="1">
        <v>1.0</v>
      </c>
      <c r="AO717" s="1"/>
      <c r="AP717" s="1"/>
      <c r="AQ717" s="1">
        <v>7.0</v>
      </c>
      <c r="AR717" s="1">
        <v>7.0</v>
      </c>
      <c r="AS717" s="1">
        <v>7.0</v>
      </c>
      <c r="AT717" s="1">
        <v>5.0</v>
      </c>
      <c r="AU717" s="1">
        <v>12.0</v>
      </c>
      <c r="AV717" s="1" t="s">
        <v>1130</v>
      </c>
      <c r="AW717" s="1">
        <v>180.0</v>
      </c>
      <c r="AY717" s="1">
        <v>128880.0</v>
      </c>
    </row>
    <row r="718" ht="15.75" customHeight="1">
      <c r="A718" s="2" t="s">
        <v>1371</v>
      </c>
      <c r="B718" s="1" t="str">
        <f>IFERROR(__xludf.DUMMYFUNCTION("""COMPUTED_VALUE"""),"56QQQ")</f>
        <v>56QQQ</v>
      </c>
      <c r="C718" s="1">
        <f>IFERROR(__xludf.DUMMYFUNCTION("""COMPUTED_VALUE"""),43.0)</f>
        <v>43</v>
      </c>
      <c r="D718" s="1" t="s">
        <v>29</v>
      </c>
      <c r="E718" s="1" t="s">
        <v>40</v>
      </c>
      <c r="F718" s="1" t="s">
        <v>20</v>
      </c>
      <c r="G718" s="1" t="s">
        <v>20</v>
      </c>
      <c r="H718" s="1" t="s">
        <v>20</v>
      </c>
      <c r="M718" s="1">
        <v>5.0</v>
      </c>
      <c r="N718" s="1">
        <v>6.0</v>
      </c>
      <c r="O718" s="1">
        <v>12.0</v>
      </c>
      <c r="P718" s="1">
        <v>12.0</v>
      </c>
      <c r="Q718" s="1">
        <v>12.0</v>
      </c>
      <c r="S718" s="1" t="str">
        <f>IFERROR(__xludf.DUMMYFUNCTION("UNIQUE(D718:H718, TRUE)"),"5")</f>
        <v>5</v>
      </c>
      <c r="T718" s="1" t="str">
        <f>IFERROR(__xludf.DUMMYFUNCTION("""COMPUTED_VALUE"""),"6")</f>
        <v>6</v>
      </c>
      <c r="U718" s="1" t="str">
        <f>IFERROR(__xludf.DUMMYFUNCTION("""COMPUTED_VALUE"""),"Q")</f>
        <v>Q</v>
      </c>
      <c r="Y718" s="1">
        <f t="shared" si="2"/>
        <v>1</v>
      </c>
      <c r="Z718" s="1">
        <f t="shared" ref="Z718:AC718" si="718">IF($Y718&lt;&gt;"",COUNTIF($D718:$H718, "=" &amp; T718),"")</f>
        <v>1</v>
      </c>
      <c r="AA718" s="1">
        <f t="shared" si="718"/>
        <v>3</v>
      </c>
      <c r="AB718" s="1">
        <f t="shared" si="718"/>
        <v>0</v>
      </c>
      <c r="AC718" s="1">
        <f t="shared" si="718"/>
        <v>0</v>
      </c>
      <c r="AE718" s="1">
        <f>IFERROR(__xludf.DUMMYFUNCTION("IFERROR(TRANSPOSE(SORT(TRANSPOSE(FILTER(Y718:AC718, Y718:AC718&lt;&gt;0)),1, FALSE)))"),3.0)</f>
        <v>3</v>
      </c>
      <c r="AF718" s="1">
        <f>IFERROR(__xludf.DUMMYFUNCTION("""COMPUTED_VALUE"""),1.0)</f>
        <v>1</v>
      </c>
      <c r="AG718" s="1">
        <f>IFERROR(__xludf.DUMMYFUNCTION("""COMPUTED_VALUE"""),1.0)</f>
        <v>1</v>
      </c>
      <c r="AK718" s="1">
        <v>717.0</v>
      </c>
      <c r="AL718" s="1">
        <v>3.0</v>
      </c>
      <c r="AM718" s="1">
        <v>1.0</v>
      </c>
      <c r="AN718" s="1">
        <v>1.0</v>
      </c>
      <c r="AO718" s="1"/>
      <c r="AP718" s="1"/>
      <c r="AQ718" s="1">
        <v>7.0</v>
      </c>
      <c r="AR718" s="1">
        <v>7.0</v>
      </c>
      <c r="AS718" s="1">
        <v>7.0</v>
      </c>
      <c r="AT718" s="1">
        <v>5.0</v>
      </c>
      <c r="AU718" s="1">
        <v>14.0</v>
      </c>
      <c r="AV718" s="1" t="s">
        <v>1132</v>
      </c>
      <c r="AW718" s="1">
        <v>73.0</v>
      </c>
      <c r="AY718" s="1">
        <v>52341.0</v>
      </c>
    </row>
    <row r="719" ht="15.75" customHeight="1">
      <c r="A719" s="2" t="s">
        <v>1372</v>
      </c>
      <c r="B719" s="1" t="str">
        <f>IFERROR(__xludf.DUMMYFUNCTION("""COMPUTED_VALUE"""),"477J4")</f>
        <v>477J4</v>
      </c>
      <c r="C719" s="1">
        <f>IFERROR(__xludf.DUMMYFUNCTION("""COMPUTED_VALUE"""),481.0)</f>
        <v>481</v>
      </c>
      <c r="D719" s="1" t="s">
        <v>21</v>
      </c>
      <c r="E719" s="1" t="s">
        <v>28</v>
      </c>
      <c r="F719" s="1" t="s">
        <v>28</v>
      </c>
      <c r="G719" s="1" t="s">
        <v>22</v>
      </c>
      <c r="H719" s="1" t="s">
        <v>21</v>
      </c>
      <c r="M719" s="1">
        <v>4.0</v>
      </c>
      <c r="N719" s="1">
        <v>7.0</v>
      </c>
      <c r="O719" s="1">
        <v>7.0</v>
      </c>
      <c r="P719" s="1">
        <v>11.0</v>
      </c>
      <c r="Q719" s="1">
        <v>4.0</v>
      </c>
      <c r="S719" s="1" t="str">
        <f>IFERROR(__xludf.DUMMYFUNCTION("UNIQUE(D719:H719, TRUE)"),"4")</f>
        <v>4</v>
      </c>
      <c r="T719" s="1" t="str">
        <f>IFERROR(__xludf.DUMMYFUNCTION("""COMPUTED_VALUE"""),"7")</f>
        <v>7</v>
      </c>
      <c r="U719" s="1" t="str">
        <f>IFERROR(__xludf.DUMMYFUNCTION("""COMPUTED_VALUE"""),"J")</f>
        <v>J</v>
      </c>
      <c r="Y719" s="1">
        <f t="shared" si="2"/>
        <v>2</v>
      </c>
      <c r="Z719" s="1">
        <f t="shared" ref="Z719:AC719" si="719">IF($Y719&lt;&gt;"",COUNTIF($D719:$H719, "=" &amp; T719),"")</f>
        <v>2</v>
      </c>
      <c r="AA719" s="1">
        <f t="shared" si="719"/>
        <v>1</v>
      </c>
      <c r="AB719" s="1">
        <f t="shared" si="719"/>
        <v>0</v>
      </c>
      <c r="AC719" s="1">
        <f t="shared" si="719"/>
        <v>0</v>
      </c>
      <c r="AE719" s="1">
        <f>IFERROR(__xludf.DUMMYFUNCTION("IFERROR(TRANSPOSE(SORT(TRANSPOSE(FILTER(Y719:AC719, Y719:AC719&lt;&gt;0)),1, FALSE)))"),2.0)</f>
        <v>2</v>
      </c>
      <c r="AF719" s="1">
        <f>IFERROR(__xludf.DUMMYFUNCTION("""COMPUTED_VALUE"""),2.0)</f>
        <v>2</v>
      </c>
      <c r="AG719" s="1">
        <f>IFERROR(__xludf.DUMMYFUNCTION("""COMPUTED_VALUE"""),1.0)</f>
        <v>1</v>
      </c>
      <c r="AK719" s="1">
        <v>718.0</v>
      </c>
      <c r="AL719" s="1">
        <v>3.0</v>
      </c>
      <c r="AM719" s="1">
        <v>1.0</v>
      </c>
      <c r="AN719" s="1">
        <v>1.0</v>
      </c>
      <c r="AO719" s="1"/>
      <c r="AP719" s="1"/>
      <c r="AQ719" s="1">
        <v>7.0</v>
      </c>
      <c r="AR719" s="1">
        <v>7.0</v>
      </c>
      <c r="AS719" s="1">
        <v>7.0</v>
      </c>
      <c r="AT719" s="1">
        <v>11.0</v>
      </c>
      <c r="AU719" s="1">
        <v>9.0</v>
      </c>
      <c r="AV719" s="1" t="s">
        <v>1682</v>
      </c>
      <c r="AW719" s="1">
        <v>541.0</v>
      </c>
      <c r="AY719" s="1">
        <v>388438.0</v>
      </c>
    </row>
    <row r="720" ht="15.75" customHeight="1">
      <c r="A720" s="2" t="s">
        <v>1373</v>
      </c>
      <c r="B720" s="1" t="str">
        <f>IFERROR(__xludf.DUMMYFUNCTION("""COMPUTED_VALUE"""),"Q7A5J")</f>
        <v>Q7A5J</v>
      </c>
      <c r="C720" s="1">
        <f>IFERROR(__xludf.DUMMYFUNCTION("""COMPUTED_VALUE"""),555.0)</f>
        <v>555</v>
      </c>
      <c r="D720" s="1" t="s">
        <v>20</v>
      </c>
      <c r="E720" s="1" t="s">
        <v>28</v>
      </c>
      <c r="F720" s="1" t="s">
        <v>39</v>
      </c>
      <c r="G720" s="1" t="s">
        <v>29</v>
      </c>
      <c r="H720" s="1" t="s">
        <v>22</v>
      </c>
      <c r="M720" s="1">
        <v>12.0</v>
      </c>
      <c r="N720" s="1">
        <v>7.0</v>
      </c>
      <c r="O720" s="1">
        <v>14.0</v>
      </c>
      <c r="P720" s="1">
        <v>5.0</v>
      </c>
      <c r="Q720" s="1">
        <v>11.0</v>
      </c>
      <c r="S720" s="1" t="str">
        <f>IFERROR(__xludf.DUMMYFUNCTION("UNIQUE(D720:H720, TRUE)"),"Q")</f>
        <v>Q</v>
      </c>
      <c r="T720" s="1" t="str">
        <f>IFERROR(__xludf.DUMMYFUNCTION("""COMPUTED_VALUE"""),"7")</f>
        <v>7</v>
      </c>
      <c r="U720" s="1" t="str">
        <f>IFERROR(__xludf.DUMMYFUNCTION("""COMPUTED_VALUE"""),"A")</f>
        <v>A</v>
      </c>
      <c r="V720" s="1" t="str">
        <f>IFERROR(__xludf.DUMMYFUNCTION("""COMPUTED_VALUE"""),"5")</f>
        <v>5</v>
      </c>
      <c r="W720" s="1" t="str">
        <f>IFERROR(__xludf.DUMMYFUNCTION("""COMPUTED_VALUE"""),"J")</f>
        <v>J</v>
      </c>
      <c r="Y720" s="1">
        <f t="shared" si="2"/>
        <v>1</v>
      </c>
      <c r="Z720" s="1">
        <f t="shared" ref="Z720:AC720" si="720">IF($Y720&lt;&gt;"",COUNTIF($D720:$H720, "=" &amp; T720),"")</f>
        <v>1</v>
      </c>
      <c r="AA720" s="1">
        <f t="shared" si="720"/>
        <v>1</v>
      </c>
      <c r="AB720" s="1">
        <f t="shared" si="720"/>
        <v>1</v>
      </c>
      <c r="AC720" s="1">
        <f t="shared" si="720"/>
        <v>1</v>
      </c>
      <c r="AE720" s="1">
        <f>IFERROR(__xludf.DUMMYFUNCTION("IFERROR(TRANSPOSE(SORT(TRANSPOSE(FILTER(Y720:AC720, Y720:AC720&lt;&gt;0)),1, FALSE)))"),1.0)</f>
        <v>1</v>
      </c>
      <c r="AF720" s="1">
        <f>IFERROR(__xludf.DUMMYFUNCTION("""COMPUTED_VALUE"""),1.0)</f>
        <v>1</v>
      </c>
      <c r="AG720" s="1">
        <f>IFERROR(__xludf.DUMMYFUNCTION("""COMPUTED_VALUE"""),1.0)</f>
        <v>1</v>
      </c>
      <c r="AH720" s="1">
        <f>IFERROR(__xludf.DUMMYFUNCTION("""COMPUTED_VALUE"""),1.0)</f>
        <v>1</v>
      </c>
      <c r="AI720" s="1">
        <f>IFERROR(__xludf.DUMMYFUNCTION("""COMPUTED_VALUE"""),1.0)</f>
        <v>1</v>
      </c>
      <c r="AK720" s="1">
        <v>719.0</v>
      </c>
      <c r="AL720" s="1">
        <v>3.0</v>
      </c>
      <c r="AM720" s="1">
        <v>1.0</v>
      </c>
      <c r="AN720" s="1">
        <v>1.0</v>
      </c>
      <c r="AO720" s="1"/>
      <c r="AP720" s="1"/>
      <c r="AQ720" s="1">
        <v>7.0</v>
      </c>
      <c r="AR720" s="1">
        <v>7.0</v>
      </c>
      <c r="AS720" s="1">
        <v>8.0</v>
      </c>
      <c r="AT720" s="1">
        <v>7.0</v>
      </c>
      <c r="AU720" s="1">
        <v>11.0</v>
      </c>
      <c r="AV720" s="1" t="s">
        <v>1685</v>
      </c>
      <c r="AW720" s="1">
        <v>740.0</v>
      </c>
      <c r="AY720" s="1">
        <v>532060.0</v>
      </c>
    </row>
    <row r="721" ht="15.75" customHeight="1">
      <c r="A721" s="2" t="s">
        <v>1375</v>
      </c>
      <c r="B721" s="1" t="str">
        <f>IFERROR(__xludf.DUMMYFUNCTION("""COMPUTED_VALUE"""),"45T54")</f>
        <v>45T54</v>
      </c>
      <c r="C721" s="1">
        <f>IFERROR(__xludf.DUMMYFUNCTION("""COMPUTED_VALUE"""),545.0)</f>
        <v>545</v>
      </c>
      <c r="D721" s="1" t="s">
        <v>21</v>
      </c>
      <c r="E721" s="1" t="s">
        <v>29</v>
      </c>
      <c r="F721" s="1" t="s">
        <v>45</v>
      </c>
      <c r="G721" s="1" t="s">
        <v>29</v>
      </c>
      <c r="H721" s="1" t="s">
        <v>21</v>
      </c>
      <c r="M721" s="1">
        <v>4.0</v>
      </c>
      <c r="N721" s="1">
        <v>5.0</v>
      </c>
      <c r="O721" s="1">
        <v>10.0</v>
      </c>
      <c r="P721" s="1">
        <v>5.0</v>
      </c>
      <c r="Q721" s="1">
        <v>4.0</v>
      </c>
      <c r="S721" s="1" t="str">
        <f>IFERROR(__xludf.DUMMYFUNCTION("UNIQUE(D721:H721, TRUE)"),"4")</f>
        <v>4</v>
      </c>
      <c r="T721" s="1" t="str">
        <f>IFERROR(__xludf.DUMMYFUNCTION("""COMPUTED_VALUE"""),"5")</f>
        <v>5</v>
      </c>
      <c r="U721" s="1" t="str">
        <f>IFERROR(__xludf.DUMMYFUNCTION("""COMPUTED_VALUE"""),"T")</f>
        <v>T</v>
      </c>
      <c r="Y721" s="1">
        <f t="shared" si="2"/>
        <v>2</v>
      </c>
      <c r="Z721" s="1">
        <f t="shared" ref="Z721:AC721" si="721">IF($Y721&lt;&gt;"",COUNTIF($D721:$H721, "=" &amp; T721),"")</f>
        <v>2</v>
      </c>
      <c r="AA721" s="1">
        <f t="shared" si="721"/>
        <v>1</v>
      </c>
      <c r="AB721" s="1">
        <f t="shared" si="721"/>
        <v>0</v>
      </c>
      <c r="AC721" s="1">
        <f t="shared" si="721"/>
        <v>0</v>
      </c>
      <c r="AE721" s="1">
        <f>IFERROR(__xludf.DUMMYFUNCTION("IFERROR(TRANSPOSE(SORT(TRANSPOSE(FILTER(Y721:AC721, Y721:AC721&lt;&gt;0)),1, FALSE)))"),2.0)</f>
        <v>2</v>
      </c>
      <c r="AF721" s="1">
        <f>IFERROR(__xludf.DUMMYFUNCTION("""COMPUTED_VALUE"""),2.0)</f>
        <v>2</v>
      </c>
      <c r="AG721" s="1">
        <f>IFERROR(__xludf.DUMMYFUNCTION("""COMPUTED_VALUE"""),1.0)</f>
        <v>1</v>
      </c>
      <c r="AK721" s="1">
        <v>720.0</v>
      </c>
      <c r="AL721" s="1">
        <v>3.0</v>
      </c>
      <c r="AM721" s="1">
        <v>1.0</v>
      </c>
      <c r="AN721" s="1">
        <v>1.0</v>
      </c>
      <c r="AO721" s="1"/>
      <c r="AP721" s="1"/>
      <c r="AQ721" s="1">
        <v>7.0</v>
      </c>
      <c r="AR721" s="1">
        <v>8.0</v>
      </c>
      <c r="AS721" s="1">
        <v>8.0</v>
      </c>
      <c r="AT721" s="1">
        <v>2.0</v>
      </c>
      <c r="AU721" s="1">
        <v>8.0</v>
      </c>
      <c r="AV721" s="1">
        <v>78828.0</v>
      </c>
      <c r="AW721" s="1">
        <v>848.0</v>
      </c>
      <c r="AY721" s="1">
        <v>610560.0</v>
      </c>
    </row>
    <row r="722" ht="15.75" customHeight="1">
      <c r="A722" s="2" t="s">
        <v>1377</v>
      </c>
      <c r="B722" s="1" t="str">
        <f>IFERROR(__xludf.DUMMYFUNCTION("""COMPUTED_VALUE"""),"TAQQQ")</f>
        <v>TAQQQ</v>
      </c>
      <c r="C722" s="1">
        <f>IFERROR(__xludf.DUMMYFUNCTION("""COMPUTED_VALUE"""),989.0)</f>
        <v>989</v>
      </c>
      <c r="D722" s="1" t="s">
        <v>45</v>
      </c>
      <c r="E722" s="1" t="s">
        <v>39</v>
      </c>
      <c r="F722" s="1" t="s">
        <v>20</v>
      </c>
      <c r="G722" s="1" t="s">
        <v>20</v>
      </c>
      <c r="H722" s="1" t="s">
        <v>20</v>
      </c>
      <c r="M722" s="1">
        <v>10.0</v>
      </c>
      <c r="N722" s="1">
        <v>14.0</v>
      </c>
      <c r="O722" s="1">
        <v>12.0</v>
      </c>
      <c r="P722" s="1">
        <v>12.0</v>
      </c>
      <c r="Q722" s="1">
        <v>12.0</v>
      </c>
      <c r="S722" s="1" t="str">
        <f>IFERROR(__xludf.DUMMYFUNCTION("UNIQUE(D722:H722, TRUE)"),"T")</f>
        <v>T</v>
      </c>
      <c r="T722" s="1" t="str">
        <f>IFERROR(__xludf.DUMMYFUNCTION("""COMPUTED_VALUE"""),"A")</f>
        <v>A</v>
      </c>
      <c r="U722" s="1" t="str">
        <f>IFERROR(__xludf.DUMMYFUNCTION("""COMPUTED_VALUE"""),"Q")</f>
        <v>Q</v>
      </c>
      <c r="Y722" s="1">
        <f t="shared" si="2"/>
        <v>1</v>
      </c>
      <c r="Z722" s="1">
        <f t="shared" ref="Z722:AC722" si="722">IF($Y722&lt;&gt;"",COUNTIF($D722:$H722, "=" &amp; T722),"")</f>
        <v>1</v>
      </c>
      <c r="AA722" s="1">
        <f t="shared" si="722"/>
        <v>3</v>
      </c>
      <c r="AB722" s="1">
        <f t="shared" si="722"/>
        <v>0</v>
      </c>
      <c r="AC722" s="1">
        <f t="shared" si="722"/>
        <v>0</v>
      </c>
      <c r="AE722" s="1">
        <f>IFERROR(__xludf.DUMMYFUNCTION("IFERROR(TRANSPOSE(SORT(TRANSPOSE(FILTER(Y722:AC722, Y722:AC722&lt;&gt;0)),1, FALSE)))"),3.0)</f>
        <v>3</v>
      </c>
      <c r="AF722" s="1">
        <f>IFERROR(__xludf.DUMMYFUNCTION("""COMPUTED_VALUE"""),1.0)</f>
        <v>1</v>
      </c>
      <c r="AG722" s="1">
        <f>IFERROR(__xludf.DUMMYFUNCTION("""COMPUTED_VALUE"""),1.0)</f>
        <v>1</v>
      </c>
      <c r="AK722" s="1">
        <v>721.0</v>
      </c>
      <c r="AL722" s="1">
        <v>3.0</v>
      </c>
      <c r="AM722" s="1">
        <v>1.0</v>
      </c>
      <c r="AN722" s="1">
        <v>1.0</v>
      </c>
      <c r="AO722" s="1"/>
      <c r="AP722" s="1"/>
      <c r="AQ722" s="1">
        <v>7.0</v>
      </c>
      <c r="AR722" s="1">
        <v>10.0</v>
      </c>
      <c r="AS722" s="1">
        <v>10.0</v>
      </c>
      <c r="AT722" s="1">
        <v>11.0</v>
      </c>
      <c r="AU722" s="1">
        <v>10.0</v>
      </c>
      <c r="AV722" s="1" t="s">
        <v>1687</v>
      </c>
      <c r="AW722" s="1">
        <v>748.0</v>
      </c>
      <c r="AY722" s="1">
        <v>539308.0</v>
      </c>
    </row>
    <row r="723" ht="15.75" customHeight="1">
      <c r="A723" s="2" t="s">
        <v>1379</v>
      </c>
      <c r="B723" s="1" t="str">
        <f>IFERROR(__xludf.DUMMYFUNCTION("""COMPUTED_VALUE"""),"7AAAA")</f>
        <v>7AAAA</v>
      </c>
      <c r="C723" s="1">
        <f>IFERROR(__xludf.DUMMYFUNCTION("""COMPUTED_VALUE"""),766.0)</f>
        <v>766</v>
      </c>
      <c r="D723" s="1" t="s">
        <v>28</v>
      </c>
      <c r="E723" s="1" t="s">
        <v>39</v>
      </c>
      <c r="F723" s="1" t="s">
        <v>39</v>
      </c>
      <c r="G723" s="1" t="s">
        <v>39</v>
      </c>
      <c r="H723" s="1" t="s">
        <v>39</v>
      </c>
      <c r="M723" s="1">
        <v>7.0</v>
      </c>
      <c r="N723" s="1">
        <v>14.0</v>
      </c>
      <c r="O723" s="1">
        <v>14.0</v>
      </c>
      <c r="P723" s="1">
        <v>14.0</v>
      </c>
      <c r="Q723" s="1">
        <v>14.0</v>
      </c>
      <c r="S723" s="1" t="str">
        <f>IFERROR(__xludf.DUMMYFUNCTION("UNIQUE(D723:H723, TRUE)"),"7")</f>
        <v>7</v>
      </c>
      <c r="T723" s="1" t="str">
        <f>IFERROR(__xludf.DUMMYFUNCTION("""COMPUTED_VALUE"""),"A")</f>
        <v>A</v>
      </c>
      <c r="Y723" s="1">
        <f t="shared" si="2"/>
        <v>1</v>
      </c>
      <c r="Z723" s="1">
        <f t="shared" ref="Z723:AC723" si="723">IF($Y723&lt;&gt;"",COUNTIF($D723:$H723, "=" &amp; T723),"")</f>
        <v>4</v>
      </c>
      <c r="AA723" s="1">
        <f t="shared" si="723"/>
        <v>0</v>
      </c>
      <c r="AB723" s="1">
        <f t="shared" si="723"/>
        <v>0</v>
      </c>
      <c r="AC723" s="1">
        <f t="shared" si="723"/>
        <v>0</v>
      </c>
      <c r="AE723" s="1">
        <f>IFERROR(__xludf.DUMMYFUNCTION("IFERROR(TRANSPOSE(SORT(TRANSPOSE(FILTER(Y723:AC723, Y723:AC723&lt;&gt;0)),1, FALSE)))"),4.0)</f>
        <v>4</v>
      </c>
      <c r="AF723" s="1">
        <f>IFERROR(__xludf.DUMMYFUNCTION("""COMPUTED_VALUE"""),1.0)</f>
        <v>1</v>
      </c>
      <c r="AK723" s="1">
        <v>722.0</v>
      </c>
      <c r="AL723" s="1">
        <v>3.0</v>
      </c>
      <c r="AM723" s="1">
        <v>1.0</v>
      </c>
      <c r="AN723" s="1">
        <v>1.0</v>
      </c>
      <c r="AO723" s="1"/>
      <c r="AP723" s="1"/>
      <c r="AQ723" s="1">
        <v>7.0</v>
      </c>
      <c r="AR723" s="1">
        <v>10.0</v>
      </c>
      <c r="AS723" s="1">
        <v>14.0</v>
      </c>
      <c r="AT723" s="1">
        <v>10.0</v>
      </c>
      <c r="AU723" s="1">
        <v>10.0</v>
      </c>
      <c r="AV723" s="1" t="s">
        <v>1137</v>
      </c>
      <c r="AW723" s="1">
        <v>11.0</v>
      </c>
      <c r="AY723" s="1">
        <v>7942.0</v>
      </c>
    </row>
    <row r="724" ht="15.75" customHeight="1">
      <c r="A724" s="2" t="s">
        <v>1380</v>
      </c>
      <c r="B724" s="1" t="str">
        <f>IFERROR(__xludf.DUMMYFUNCTION("""COMPUTED_VALUE"""),"6Q852")</f>
        <v>6Q852</v>
      </c>
      <c r="C724" s="1">
        <f>IFERROR(__xludf.DUMMYFUNCTION("""COMPUTED_VALUE"""),951.0)</f>
        <v>951</v>
      </c>
      <c r="D724" s="1" t="s">
        <v>40</v>
      </c>
      <c r="E724" s="1" t="s">
        <v>20</v>
      </c>
      <c r="F724" s="1" t="s">
        <v>30</v>
      </c>
      <c r="G724" s="1" t="s">
        <v>29</v>
      </c>
      <c r="H724" s="1" t="s">
        <v>24</v>
      </c>
      <c r="M724" s="1">
        <v>6.0</v>
      </c>
      <c r="N724" s="1">
        <v>12.0</v>
      </c>
      <c r="O724" s="1">
        <v>8.0</v>
      </c>
      <c r="P724" s="1">
        <v>5.0</v>
      </c>
      <c r="Q724" s="1">
        <v>2.0</v>
      </c>
      <c r="S724" s="1" t="str">
        <f>IFERROR(__xludf.DUMMYFUNCTION("UNIQUE(D724:H724, TRUE)"),"6")</f>
        <v>6</v>
      </c>
      <c r="T724" s="1" t="str">
        <f>IFERROR(__xludf.DUMMYFUNCTION("""COMPUTED_VALUE"""),"Q")</f>
        <v>Q</v>
      </c>
      <c r="U724" s="1" t="str">
        <f>IFERROR(__xludf.DUMMYFUNCTION("""COMPUTED_VALUE"""),"8")</f>
        <v>8</v>
      </c>
      <c r="V724" s="1" t="str">
        <f>IFERROR(__xludf.DUMMYFUNCTION("""COMPUTED_VALUE"""),"5")</f>
        <v>5</v>
      </c>
      <c r="W724" s="1" t="str">
        <f>IFERROR(__xludf.DUMMYFUNCTION("""COMPUTED_VALUE"""),"2")</f>
        <v>2</v>
      </c>
      <c r="Y724" s="1">
        <f t="shared" si="2"/>
        <v>1</v>
      </c>
      <c r="Z724" s="1">
        <f t="shared" ref="Z724:AC724" si="724">IF($Y724&lt;&gt;"",COUNTIF($D724:$H724, "=" &amp; T724),"")</f>
        <v>1</v>
      </c>
      <c r="AA724" s="1">
        <f t="shared" si="724"/>
        <v>1</v>
      </c>
      <c r="AB724" s="1">
        <f t="shared" si="724"/>
        <v>1</v>
      </c>
      <c r="AC724" s="1">
        <f t="shared" si="724"/>
        <v>1</v>
      </c>
      <c r="AE724" s="1">
        <f>IFERROR(__xludf.DUMMYFUNCTION("IFERROR(TRANSPOSE(SORT(TRANSPOSE(FILTER(Y724:AC724, Y724:AC724&lt;&gt;0)),1, FALSE)))"),1.0)</f>
        <v>1</v>
      </c>
      <c r="AF724" s="1">
        <f>IFERROR(__xludf.DUMMYFUNCTION("""COMPUTED_VALUE"""),1.0)</f>
        <v>1</v>
      </c>
      <c r="AG724" s="1">
        <f>IFERROR(__xludf.DUMMYFUNCTION("""COMPUTED_VALUE"""),1.0)</f>
        <v>1</v>
      </c>
      <c r="AH724" s="1">
        <f>IFERROR(__xludf.DUMMYFUNCTION("""COMPUTED_VALUE"""),1.0)</f>
        <v>1</v>
      </c>
      <c r="AI724" s="1">
        <f>IFERROR(__xludf.DUMMYFUNCTION("""COMPUTED_VALUE"""),1.0)</f>
        <v>1</v>
      </c>
      <c r="AK724" s="1">
        <v>723.0</v>
      </c>
      <c r="AL724" s="1">
        <v>3.0</v>
      </c>
      <c r="AM724" s="1">
        <v>1.0</v>
      </c>
      <c r="AN724" s="1">
        <v>1.0</v>
      </c>
      <c r="AO724" s="1"/>
      <c r="AP724" s="1"/>
      <c r="AQ724" s="1">
        <v>7.0</v>
      </c>
      <c r="AR724" s="1">
        <v>12.0</v>
      </c>
      <c r="AS724" s="1">
        <v>7.0</v>
      </c>
      <c r="AT724" s="1">
        <v>7.0</v>
      </c>
      <c r="AU724" s="1">
        <v>13.0</v>
      </c>
      <c r="AV724" s="1" t="s">
        <v>1139</v>
      </c>
      <c r="AW724" s="1">
        <v>434.0</v>
      </c>
      <c r="AY724" s="1">
        <v>313782.0</v>
      </c>
    </row>
    <row r="725" ht="15.75" customHeight="1">
      <c r="A725" s="2" t="s">
        <v>1381</v>
      </c>
      <c r="B725" s="1" t="str">
        <f>IFERROR(__xludf.DUMMYFUNCTION("""COMPUTED_VALUE"""),"84Q39")</f>
        <v>84Q39</v>
      </c>
      <c r="C725" s="1">
        <f>IFERROR(__xludf.DUMMYFUNCTION("""COMPUTED_VALUE"""),458.0)</f>
        <v>458</v>
      </c>
      <c r="D725" s="1" t="s">
        <v>30</v>
      </c>
      <c r="E725" s="1" t="s">
        <v>21</v>
      </c>
      <c r="F725" s="1" t="s">
        <v>20</v>
      </c>
      <c r="G725" s="1" t="s">
        <v>31</v>
      </c>
      <c r="H725" s="1" t="s">
        <v>23</v>
      </c>
      <c r="M725" s="1">
        <v>8.0</v>
      </c>
      <c r="N725" s="1">
        <v>4.0</v>
      </c>
      <c r="O725" s="1">
        <v>12.0</v>
      </c>
      <c r="P725" s="1">
        <v>3.0</v>
      </c>
      <c r="Q725" s="1">
        <v>9.0</v>
      </c>
      <c r="S725" s="1" t="str">
        <f>IFERROR(__xludf.DUMMYFUNCTION("UNIQUE(D725:H725, TRUE)"),"8")</f>
        <v>8</v>
      </c>
      <c r="T725" s="1" t="str">
        <f>IFERROR(__xludf.DUMMYFUNCTION("""COMPUTED_VALUE"""),"4")</f>
        <v>4</v>
      </c>
      <c r="U725" s="1" t="str">
        <f>IFERROR(__xludf.DUMMYFUNCTION("""COMPUTED_VALUE"""),"Q")</f>
        <v>Q</v>
      </c>
      <c r="V725" s="1" t="str">
        <f>IFERROR(__xludf.DUMMYFUNCTION("""COMPUTED_VALUE"""),"3")</f>
        <v>3</v>
      </c>
      <c r="W725" s="1" t="str">
        <f>IFERROR(__xludf.DUMMYFUNCTION("""COMPUTED_VALUE"""),"9")</f>
        <v>9</v>
      </c>
      <c r="Y725" s="1">
        <f t="shared" si="2"/>
        <v>1</v>
      </c>
      <c r="Z725" s="1">
        <f t="shared" ref="Z725:AC725" si="725">IF($Y725&lt;&gt;"",COUNTIF($D725:$H725, "=" &amp; T725),"")</f>
        <v>1</v>
      </c>
      <c r="AA725" s="1">
        <f t="shared" si="725"/>
        <v>1</v>
      </c>
      <c r="AB725" s="1">
        <f t="shared" si="725"/>
        <v>1</v>
      </c>
      <c r="AC725" s="1">
        <f t="shared" si="725"/>
        <v>1</v>
      </c>
      <c r="AE725" s="1">
        <f>IFERROR(__xludf.DUMMYFUNCTION("IFERROR(TRANSPOSE(SORT(TRANSPOSE(FILTER(Y725:AC725, Y725:AC725&lt;&gt;0)),1, FALSE)))"),1.0)</f>
        <v>1</v>
      </c>
      <c r="AF725" s="1">
        <f>IFERROR(__xludf.DUMMYFUNCTION("""COMPUTED_VALUE"""),1.0)</f>
        <v>1</v>
      </c>
      <c r="AG725" s="1">
        <f>IFERROR(__xludf.DUMMYFUNCTION("""COMPUTED_VALUE"""),1.0)</f>
        <v>1</v>
      </c>
      <c r="AH725" s="1">
        <f>IFERROR(__xludf.DUMMYFUNCTION("""COMPUTED_VALUE"""),1.0)</f>
        <v>1</v>
      </c>
      <c r="AI725" s="1">
        <f>IFERROR(__xludf.DUMMYFUNCTION("""COMPUTED_VALUE"""),1.0)</f>
        <v>1</v>
      </c>
      <c r="AK725" s="1">
        <v>724.0</v>
      </c>
      <c r="AL725" s="1">
        <v>3.0</v>
      </c>
      <c r="AM725" s="1">
        <v>1.0</v>
      </c>
      <c r="AN725" s="1">
        <v>1.0</v>
      </c>
      <c r="AO725" s="1"/>
      <c r="AP725" s="1"/>
      <c r="AQ725" s="1">
        <v>7.0</v>
      </c>
      <c r="AR725" s="1">
        <v>14.0</v>
      </c>
      <c r="AS725" s="1">
        <v>14.0</v>
      </c>
      <c r="AT725" s="1">
        <v>14.0</v>
      </c>
      <c r="AU725" s="1">
        <v>4.0</v>
      </c>
      <c r="AV725" s="1" t="s">
        <v>1143</v>
      </c>
      <c r="AW725" s="1">
        <v>549.0</v>
      </c>
      <c r="AY725" s="1">
        <v>397476.0</v>
      </c>
    </row>
    <row r="726" ht="15.75" customHeight="1">
      <c r="A726" s="2" t="s">
        <v>1382</v>
      </c>
      <c r="B726" s="1" t="str">
        <f>IFERROR(__xludf.DUMMYFUNCTION("""COMPUTED_VALUE"""),"JKJ42")</f>
        <v>JKJ42</v>
      </c>
      <c r="C726" s="1">
        <f>IFERROR(__xludf.DUMMYFUNCTION("""COMPUTED_VALUE"""),730.0)</f>
        <v>730</v>
      </c>
      <c r="D726" s="1" t="s">
        <v>22</v>
      </c>
      <c r="E726" s="1" t="s">
        <v>38</v>
      </c>
      <c r="F726" s="1" t="s">
        <v>22</v>
      </c>
      <c r="G726" s="1" t="s">
        <v>21</v>
      </c>
      <c r="H726" s="1" t="s">
        <v>24</v>
      </c>
      <c r="M726" s="1">
        <v>11.0</v>
      </c>
      <c r="N726" s="1">
        <v>13.0</v>
      </c>
      <c r="O726" s="1">
        <v>11.0</v>
      </c>
      <c r="P726" s="1">
        <v>4.0</v>
      </c>
      <c r="Q726" s="1">
        <v>2.0</v>
      </c>
      <c r="S726" s="1" t="str">
        <f>IFERROR(__xludf.DUMMYFUNCTION("UNIQUE(D726:H726, TRUE)"),"J")</f>
        <v>J</v>
      </c>
      <c r="T726" s="1" t="str">
        <f>IFERROR(__xludf.DUMMYFUNCTION("""COMPUTED_VALUE"""),"K")</f>
        <v>K</v>
      </c>
      <c r="U726" s="1" t="str">
        <f>IFERROR(__xludf.DUMMYFUNCTION("""COMPUTED_VALUE"""),"4")</f>
        <v>4</v>
      </c>
      <c r="V726" s="1" t="str">
        <f>IFERROR(__xludf.DUMMYFUNCTION("""COMPUTED_VALUE"""),"2")</f>
        <v>2</v>
      </c>
      <c r="Y726" s="1">
        <f t="shared" si="2"/>
        <v>2</v>
      </c>
      <c r="Z726" s="1">
        <f t="shared" ref="Z726:AC726" si="726">IF($Y726&lt;&gt;"",COUNTIF($D726:$H726, "=" &amp; T726),"")</f>
        <v>1</v>
      </c>
      <c r="AA726" s="1">
        <f t="shared" si="726"/>
        <v>1</v>
      </c>
      <c r="AB726" s="1">
        <f t="shared" si="726"/>
        <v>1</v>
      </c>
      <c r="AC726" s="1">
        <f t="shared" si="726"/>
        <v>0</v>
      </c>
      <c r="AE726" s="1">
        <f>IFERROR(__xludf.DUMMYFUNCTION("IFERROR(TRANSPOSE(SORT(TRANSPOSE(FILTER(Y726:AC726, Y726:AC726&lt;&gt;0)),1, FALSE)))"),2.0)</f>
        <v>2</v>
      </c>
      <c r="AF726" s="1">
        <f>IFERROR(__xludf.DUMMYFUNCTION("""COMPUTED_VALUE"""),1.0)</f>
        <v>1</v>
      </c>
      <c r="AG726" s="1">
        <f>IFERROR(__xludf.DUMMYFUNCTION("""COMPUTED_VALUE"""),1.0)</f>
        <v>1</v>
      </c>
      <c r="AH726" s="1">
        <f>IFERROR(__xludf.DUMMYFUNCTION("""COMPUTED_VALUE"""),1.0)</f>
        <v>1</v>
      </c>
      <c r="AK726" s="1">
        <v>725.0</v>
      </c>
      <c r="AL726" s="1">
        <v>3.0</v>
      </c>
      <c r="AM726" s="1">
        <v>1.0</v>
      </c>
      <c r="AN726" s="1">
        <v>1.0</v>
      </c>
      <c r="AO726" s="1"/>
      <c r="AP726" s="1"/>
      <c r="AQ726" s="1">
        <v>8.0</v>
      </c>
      <c r="AR726" s="1">
        <v>2.0</v>
      </c>
      <c r="AS726" s="1">
        <v>14.0</v>
      </c>
      <c r="AT726" s="1">
        <v>14.0</v>
      </c>
      <c r="AU726" s="1">
        <v>14.0</v>
      </c>
      <c r="AV726" s="1" t="s">
        <v>1147</v>
      </c>
      <c r="AW726" s="1">
        <v>894.0</v>
      </c>
      <c r="AY726" s="1">
        <v>648150.0</v>
      </c>
    </row>
    <row r="727" ht="15.75" customHeight="1">
      <c r="A727" s="2" t="s">
        <v>1384</v>
      </c>
      <c r="B727" s="1" t="str">
        <f>IFERROR(__xludf.DUMMYFUNCTION("""COMPUTED_VALUE"""),"AT376")</f>
        <v>AT376</v>
      </c>
      <c r="C727" s="1">
        <f>IFERROR(__xludf.DUMMYFUNCTION("""COMPUTED_VALUE"""),313.0)</f>
        <v>313</v>
      </c>
      <c r="D727" s="1" t="s">
        <v>39</v>
      </c>
      <c r="E727" s="1" t="s">
        <v>45</v>
      </c>
      <c r="F727" s="1" t="s">
        <v>31</v>
      </c>
      <c r="G727" s="1" t="s">
        <v>28</v>
      </c>
      <c r="H727" s="1" t="s">
        <v>40</v>
      </c>
      <c r="M727" s="1">
        <v>14.0</v>
      </c>
      <c r="N727" s="1">
        <v>10.0</v>
      </c>
      <c r="O727" s="1">
        <v>3.0</v>
      </c>
      <c r="P727" s="1">
        <v>7.0</v>
      </c>
      <c r="Q727" s="1">
        <v>6.0</v>
      </c>
      <c r="S727" s="1" t="str">
        <f>IFERROR(__xludf.DUMMYFUNCTION("UNIQUE(D727:H727, TRUE)"),"A")</f>
        <v>A</v>
      </c>
      <c r="T727" s="1" t="str">
        <f>IFERROR(__xludf.DUMMYFUNCTION("""COMPUTED_VALUE"""),"T")</f>
        <v>T</v>
      </c>
      <c r="U727" s="1" t="str">
        <f>IFERROR(__xludf.DUMMYFUNCTION("""COMPUTED_VALUE"""),"3")</f>
        <v>3</v>
      </c>
      <c r="V727" s="1" t="str">
        <f>IFERROR(__xludf.DUMMYFUNCTION("""COMPUTED_VALUE"""),"7")</f>
        <v>7</v>
      </c>
      <c r="W727" s="1" t="str">
        <f>IFERROR(__xludf.DUMMYFUNCTION("""COMPUTED_VALUE"""),"6")</f>
        <v>6</v>
      </c>
      <c r="Y727" s="1">
        <f t="shared" si="2"/>
        <v>1</v>
      </c>
      <c r="Z727" s="1">
        <f t="shared" ref="Z727:AC727" si="727">IF($Y727&lt;&gt;"",COUNTIF($D727:$H727, "=" &amp; T727),"")</f>
        <v>1</v>
      </c>
      <c r="AA727" s="1">
        <f t="shared" si="727"/>
        <v>1</v>
      </c>
      <c r="AB727" s="1">
        <f t="shared" si="727"/>
        <v>1</v>
      </c>
      <c r="AC727" s="1">
        <f t="shared" si="727"/>
        <v>1</v>
      </c>
      <c r="AE727" s="1">
        <f>IFERROR(__xludf.DUMMYFUNCTION("IFERROR(TRANSPOSE(SORT(TRANSPOSE(FILTER(Y727:AC727, Y727:AC727&lt;&gt;0)),1, FALSE)))"),1.0)</f>
        <v>1</v>
      </c>
      <c r="AF727" s="1">
        <f>IFERROR(__xludf.DUMMYFUNCTION("""COMPUTED_VALUE"""),1.0)</f>
        <v>1</v>
      </c>
      <c r="AG727" s="1">
        <f>IFERROR(__xludf.DUMMYFUNCTION("""COMPUTED_VALUE"""),1.0)</f>
        <v>1</v>
      </c>
      <c r="AH727" s="1">
        <f>IFERROR(__xludf.DUMMYFUNCTION("""COMPUTED_VALUE"""),1.0)</f>
        <v>1</v>
      </c>
      <c r="AI727" s="1">
        <f>IFERROR(__xludf.DUMMYFUNCTION("""COMPUTED_VALUE"""),1.0)</f>
        <v>1</v>
      </c>
      <c r="AK727" s="1">
        <v>726.0</v>
      </c>
      <c r="AL727" s="1">
        <v>3.0</v>
      </c>
      <c r="AM727" s="1">
        <v>1.0</v>
      </c>
      <c r="AN727" s="1">
        <v>1.0</v>
      </c>
      <c r="AO727" s="1"/>
      <c r="AP727" s="1"/>
      <c r="AQ727" s="1">
        <v>8.0</v>
      </c>
      <c r="AR727" s="1">
        <v>3.0</v>
      </c>
      <c r="AS727" s="1">
        <v>3.0</v>
      </c>
      <c r="AT727" s="1">
        <v>5.0</v>
      </c>
      <c r="AU727" s="1">
        <v>3.0</v>
      </c>
      <c r="AV727" s="1">
        <v>83353.0</v>
      </c>
      <c r="AW727" s="1">
        <v>659.0</v>
      </c>
      <c r="AY727" s="1">
        <v>478434.0</v>
      </c>
    </row>
    <row r="728" ht="15.75" customHeight="1">
      <c r="A728" s="2" t="s">
        <v>1385</v>
      </c>
      <c r="B728" s="1" t="str">
        <f>IFERROR(__xludf.DUMMYFUNCTION("""COMPUTED_VALUE"""),"2J427")</f>
        <v>2J427</v>
      </c>
      <c r="C728" s="1">
        <f>IFERROR(__xludf.DUMMYFUNCTION("""COMPUTED_VALUE"""),108.0)</f>
        <v>108</v>
      </c>
      <c r="D728" s="1" t="s">
        <v>24</v>
      </c>
      <c r="E728" s="1" t="s">
        <v>22</v>
      </c>
      <c r="F728" s="1" t="s">
        <v>21</v>
      </c>
      <c r="G728" s="1" t="s">
        <v>24</v>
      </c>
      <c r="H728" s="1" t="s">
        <v>28</v>
      </c>
      <c r="M728" s="1">
        <v>2.0</v>
      </c>
      <c r="N728" s="1">
        <v>11.0</v>
      </c>
      <c r="O728" s="1">
        <v>4.0</v>
      </c>
      <c r="P728" s="1">
        <v>2.0</v>
      </c>
      <c r="Q728" s="1">
        <v>7.0</v>
      </c>
      <c r="S728" s="1" t="str">
        <f>IFERROR(__xludf.DUMMYFUNCTION("UNIQUE(D728:H728, TRUE)"),"2")</f>
        <v>2</v>
      </c>
      <c r="T728" s="1" t="str">
        <f>IFERROR(__xludf.DUMMYFUNCTION("""COMPUTED_VALUE"""),"J")</f>
        <v>J</v>
      </c>
      <c r="U728" s="1" t="str">
        <f>IFERROR(__xludf.DUMMYFUNCTION("""COMPUTED_VALUE"""),"4")</f>
        <v>4</v>
      </c>
      <c r="V728" s="1" t="str">
        <f>IFERROR(__xludf.DUMMYFUNCTION("""COMPUTED_VALUE"""),"7")</f>
        <v>7</v>
      </c>
      <c r="Y728" s="1">
        <f t="shared" si="2"/>
        <v>2</v>
      </c>
      <c r="Z728" s="1">
        <f t="shared" ref="Z728:AC728" si="728">IF($Y728&lt;&gt;"",COUNTIF($D728:$H728, "=" &amp; T728),"")</f>
        <v>1</v>
      </c>
      <c r="AA728" s="1">
        <f t="shared" si="728"/>
        <v>1</v>
      </c>
      <c r="AB728" s="1">
        <f t="shared" si="728"/>
        <v>1</v>
      </c>
      <c r="AC728" s="1">
        <f t="shared" si="728"/>
        <v>0</v>
      </c>
      <c r="AE728" s="1">
        <f>IFERROR(__xludf.DUMMYFUNCTION("IFERROR(TRANSPOSE(SORT(TRANSPOSE(FILTER(Y728:AC728, Y728:AC728&lt;&gt;0)),1, FALSE)))"),2.0)</f>
        <v>2</v>
      </c>
      <c r="AF728" s="1">
        <f>IFERROR(__xludf.DUMMYFUNCTION("""COMPUTED_VALUE"""),1.0)</f>
        <v>1</v>
      </c>
      <c r="AG728" s="1">
        <f>IFERROR(__xludf.DUMMYFUNCTION("""COMPUTED_VALUE"""),1.0)</f>
        <v>1</v>
      </c>
      <c r="AH728" s="1">
        <f>IFERROR(__xludf.DUMMYFUNCTION("""COMPUTED_VALUE"""),1.0)</f>
        <v>1</v>
      </c>
      <c r="AK728" s="1">
        <v>727.0</v>
      </c>
      <c r="AL728" s="1">
        <v>3.0</v>
      </c>
      <c r="AM728" s="1">
        <v>1.0</v>
      </c>
      <c r="AN728" s="1">
        <v>1.0</v>
      </c>
      <c r="AO728" s="1"/>
      <c r="AP728" s="1"/>
      <c r="AQ728" s="1">
        <v>8.0</v>
      </c>
      <c r="AR728" s="1">
        <v>3.0</v>
      </c>
      <c r="AS728" s="1">
        <v>8.0</v>
      </c>
      <c r="AT728" s="1">
        <v>8.0</v>
      </c>
      <c r="AU728" s="1">
        <v>11.0</v>
      </c>
      <c r="AV728" s="1" t="s">
        <v>1697</v>
      </c>
      <c r="AW728" s="1">
        <v>47.0</v>
      </c>
      <c r="AY728" s="1">
        <v>34169.0</v>
      </c>
    </row>
    <row r="729" ht="15.75" customHeight="1">
      <c r="A729" s="2" t="s">
        <v>1386</v>
      </c>
      <c r="B729" s="1" t="str">
        <f>IFERROR(__xludf.DUMMYFUNCTION("""COMPUTED_VALUE"""),"9TQJ6")</f>
        <v>9TQJ6</v>
      </c>
      <c r="C729" s="1">
        <f>IFERROR(__xludf.DUMMYFUNCTION("""COMPUTED_VALUE"""),429.0)</f>
        <v>429</v>
      </c>
      <c r="D729" s="1" t="s">
        <v>23</v>
      </c>
      <c r="E729" s="1" t="s">
        <v>45</v>
      </c>
      <c r="F729" s="1" t="s">
        <v>20</v>
      </c>
      <c r="G729" s="1" t="s">
        <v>22</v>
      </c>
      <c r="H729" s="1" t="s">
        <v>40</v>
      </c>
      <c r="M729" s="1">
        <v>9.0</v>
      </c>
      <c r="N729" s="1">
        <v>10.0</v>
      </c>
      <c r="O729" s="1">
        <v>12.0</v>
      </c>
      <c r="P729" s="1">
        <v>11.0</v>
      </c>
      <c r="Q729" s="1">
        <v>6.0</v>
      </c>
      <c r="S729" s="1" t="str">
        <f>IFERROR(__xludf.DUMMYFUNCTION("UNIQUE(D729:H729, TRUE)"),"9")</f>
        <v>9</v>
      </c>
      <c r="T729" s="1" t="str">
        <f>IFERROR(__xludf.DUMMYFUNCTION("""COMPUTED_VALUE"""),"T")</f>
        <v>T</v>
      </c>
      <c r="U729" s="1" t="str">
        <f>IFERROR(__xludf.DUMMYFUNCTION("""COMPUTED_VALUE"""),"Q")</f>
        <v>Q</v>
      </c>
      <c r="V729" s="1" t="str">
        <f>IFERROR(__xludf.DUMMYFUNCTION("""COMPUTED_VALUE"""),"J")</f>
        <v>J</v>
      </c>
      <c r="W729" s="1" t="str">
        <f>IFERROR(__xludf.DUMMYFUNCTION("""COMPUTED_VALUE"""),"6")</f>
        <v>6</v>
      </c>
      <c r="Y729" s="1">
        <f t="shared" si="2"/>
        <v>1</v>
      </c>
      <c r="Z729" s="1">
        <f t="shared" ref="Z729:AC729" si="729">IF($Y729&lt;&gt;"",COUNTIF($D729:$H729, "=" &amp; T729),"")</f>
        <v>1</v>
      </c>
      <c r="AA729" s="1">
        <f t="shared" si="729"/>
        <v>1</v>
      </c>
      <c r="AB729" s="1">
        <f t="shared" si="729"/>
        <v>1</v>
      </c>
      <c r="AC729" s="1">
        <f t="shared" si="729"/>
        <v>1</v>
      </c>
      <c r="AE729" s="1">
        <f>IFERROR(__xludf.DUMMYFUNCTION("IFERROR(TRANSPOSE(SORT(TRANSPOSE(FILTER(Y729:AC729, Y729:AC729&lt;&gt;0)),1, FALSE)))"),1.0)</f>
        <v>1</v>
      </c>
      <c r="AF729" s="1">
        <f>IFERROR(__xludf.DUMMYFUNCTION("""COMPUTED_VALUE"""),1.0)</f>
        <v>1</v>
      </c>
      <c r="AG729" s="1">
        <f>IFERROR(__xludf.DUMMYFUNCTION("""COMPUTED_VALUE"""),1.0)</f>
        <v>1</v>
      </c>
      <c r="AH729" s="1">
        <f>IFERROR(__xludf.DUMMYFUNCTION("""COMPUTED_VALUE"""),1.0)</f>
        <v>1</v>
      </c>
      <c r="AI729" s="1">
        <f>IFERROR(__xludf.DUMMYFUNCTION("""COMPUTED_VALUE"""),1.0)</f>
        <v>1</v>
      </c>
      <c r="AK729" s="1">
        <v>728.0</v>
      </c>
      <c r="AL729" s="1">
        <v>3.0</v>
      </c>
      <c r="AM729" s="1">
        <v>1.0</v>
      </c>
      <c r="AN729" s="1">
        <v>1.0</v>
      </c>
      <c r="AO729" s="1"/>
      <c r="AP729" s="1"/>
      <c r="AQ729" s="1">
        <v>8.0</v>
      </c>
      <c r="AR729" s="1">
        <v>7.0</v>
      </c>
      <c r="AS729" s="1">
        <v>7.0</v>
      </c>
      <c r="AT729" s="1">
        <v>7.0</v>
      </c>
      <c r="AU729" s="1">
        <v>2.0</v>
      </c>
      <c r="AV729" s="1">
        <v>87772.0</v>
      </c>
      <c r="AW729" s="1">
        <v>223.0</v>
      </c>
      <c r="AY729" s="1">
        <v>162344.0</v>
      </c>
    </row>
    <row r="730" ht="15.75" customHeight="1">
      <c r="A730" s="2" t="s">
        <v>1387</v>
      </c>
      <c r="B730" s="1" t="str">
        <f>IFERROR(__xludf.DUMMYFUNCTION("""COMPUTED_VALUE"""),"444AJ")</f>
        <v>444AJ</v>
      </c>
      <c r="C730" s="1">
        <f>IFERROR(__xludf.DUMMYFUNCTION("""COMPUTED_VALUE"""),150.0)</f>
        <v>150</v>
      </c>
      <c r="D730" s="1" t="s">
        <v>21</v>
      </c>
      <c r="E730" s="1" t="s">
        <v>21</v>
      </c>
      <c r="F730" s="1" t="s">
        <v>21</v>
      </c>
      <c r="G730" s="1" t="s">
        <v>39</v>
      </c>
      <c r="H730" s="1" t="s">
        <v>22</v>
      </c>
      <c r="M730" s="1">
        <v>4.0</v>
      </c>
      <c r="N730" s="1">
        <v>4.0</v>
      </c>
      <c r="O730" s="1">
        <v>4.0</v>
      </c>
      <c r="P730" s="1">
        <v>14.0</v>
      </c>
      <c r="Q730" s="1">
        <v>11.0</v>
      </c>
      <c r="S730" s="1" t="str">
        <f>IFERROR(__xludf.DUMMYFUNCTION("UNIQUE(D730:H730, TRUE)"),"4")</f>
        <v>4</v>
      </c>
      <c r="T730" s="1" t="str">
        <f>IFERROR(__xludf.DUMMYFUNCTION("""COMPUTED_VALUE"""),"A")</f>
        <v>A</v>
      </c>
      <c r="U730" s="1" t="str">
        <f>IFERROR(__xludf.DUMMYFUNCTION("""COMPUTED_VALUE"""),"J")</f>
        <v>J</v>
      </c>
      <c r="Y730" s="1">
        <f t="shared" si="2"/>
        <v>3</v>
      </c>
      <c r="Z730" s="1">
        <f t="shared" ref="Z730:AC730" si="730">IF($Y730&lt;&gt;"",COUNTIF($D730:$H730, "=" &amp; T730),"")</f>
        <v>1</v>
      </c>
      <c r="AA730" s="1">
        <f t="shared" si="730"/>
        <v>1</v>
      </c>
      <c r="AB730" s="1">
        <f t="shared" si="730"/>
        <v>0</v>
      </c>
      <c r="AC730" s="1">
        <f t="shared" si="730"/>
        <v>0</v>
      </c>
      <c r="AE730" s="1">
        <f>IFERROR(__xludf.DUMMYFUNCTION("IFERROR(TRANSPOSE(SORT(TRANSPOSE(FILTER(Y730:AC730, Y730:AC730&lt;&gt;0)),1, FALSE)))"),3.0)</f>
        <v>3</v>
      </c>
      <c r="AF730" s="1">
        <f>IFERROR(__xludf.DUMMYFUNCTION("""COMPUTED_VALUE"""),1.0)</f>
        <v>1</v>
      </c>
      <c r="AG730" s="1">
        <f>IFERROR(__xludf.DUMMYFUNCTION("""COMPUTED_VALUE"""),1.0)</f>
        <v>1</v>
      </c>
      <c r="AK730" s="1">
        <v>729.0</v>
      </c>
      <c r="AL730" s="1">
        <v>3.0</v>
      </c>
      <c r="AM730" s="1">
        <v>1.0</v>
      </c>
      <c r="AN730" s="1">
        <v>1.0</v>
      </c>
      <c r="AO730" s="1"/>
      <c r="AP730" s="1"/>
      <c r="AQ730" s="1">
        <v>8.0</v>
      </c>
      <c r="AR730" s="1">
        <v>7.0</v>
      </c>
      <c r="AS730" s="1">
        <v>7.0</v>
      </c>
      <c r="AT730" s="1">
        <v>13.0</v>
      </c>
      <c r="AU730" s="1">
        <v>7.0</v>
      </c>
      <c r="AV730" s="1" t="s">
        <v>1155</v>
      </c>
      <c r="AW730" s="1">
        <v>60.0</v>
      </c>
      <c r="AY730" s="1">
        <v>43740.0</v>
      </c>
    </row>
    <row r="731" ht="15.75" customHeight="1">
      <c r="A731" s="2" t="s">
        <v>1389</v>
      </c>
      <c r="B731" s="1" t="str">
        <f>IFERROR(__xludf.DUMMYFUNCTION("""COMPUTED_VALUE"""),"7TQJT")</f>
        <v>7TQJT</v>
      </c>
      <c r="C731" s="1">
        <f>IFERROR(__xludf.DUMMYFUNCTION("""COMPUTED_VALUE"""),479.0)</f>
        <v>479</v>
      </c>
      <c r="D731" s="1" t="s">
        <v>28</v>
      </c>
      <c r="E731" s="1" t="s">
        <v>45</v>
      </c>
      <c r="F731" s="1" t="s">
        <v>20</v>
      </c>
      <c r="G731" s="1" t="s">
        <v>22</v>
      </c>
      <c r="H731" s="1" t="s">
        <v>45</v>
      </c>
      <c r="M731" s="1">
        <v>7.0</v>
      </c>
      <c r="N731" s="1">
        <v>10.0</v>
      </c>
      <c r="O731" s="1">
        <v>12.0</v>
      </c>
      <c r="P731" s="1">
        <v>11.0</v>
      </c>
      <c r="Q731" s="1">
        <v>10.0</v>
      </c>
      <c r="S731" s="1" t="str">
        <f>IFERROR(__xludf.DUMMYFUNCTION("UNIQUE(D731:H731, TRUE)"),"7")</f>
        <v>7</v>
      </c>
      <c r="T731" s="1" t="str">
        <f>IFERROR(__xludf.DUMMYFUNCTION("""COMPUTED_VALUE"""),"T")</f>
        <v>T</v>
      </c>
      <c r="U731" s="1" t="str">
        <f>IFERROR(__xludf.DUMMYFUNCTION("""COMPUTED_VALUE"""),"Q")</f>
        <v>Q</v>
      </c>
      <c r="V731" s="1" t="str">
        <f>IFERROR(__xludf.DUMMYFUNCTION("""COMPUTED_VALUE"""),"J")</f>
        <v>J</v>
      </c>
      <c r="Y731" s="1">
        <f t="shared" si="2"/>
        <v>1</v>
      </c>
      <c r="Z731" s="1">
        <f t="shared" ref="Z731:AC731" si="731">IF($Y731&lt;&gt;"",COUNTIF($D731:$H731, "=" &amp; T731),"")</f>
        <v>2</v>
      </c>
      <c r="AA731" s="1">
        <f t="shared" si="731"/>
        <v>1</v>
      </c>
      <c r="AB731" s="1">
        <f t="shared" si="731"/>
        <v>1</v>
      </c>
      <c r="AC731" s="1">
        <f t="shared" si="731"/>
        <v>0</v>
      </c>
      <c r="AE731" s="1">
        <f>IFERROR(__xludf.DUMMYFUNCTION("IFERROR(TRANSPOSE(SORT(TRANSPOSE(FILTER(Y731:AC731, Y731:AC731&lt;&gt;0)),1, FALSE)))"),2.0)</f>
        <v>2</v>
      </c>
      <c r="AF731" s="1">
        <f>IFERROR(__xludf.DUMMYFUNCTION("""COMPUTED_VALUE"""),1.0)</f>
        <v>1</v>
      </c>
      <c r="AG731" s="1">
        <f>IFERROR(__xludf.DUMMYFUNCTION("""COMPUTED_VALUE"""),1.0)</f>
        <v>1</v>
      </c>
      <c r="AH731" s="1">
        <f>IFERROR(__xludf.DUMMYFUNCTION("""COMPUTED_VALUE"""),1.0)</f>
        <v>1</v>
      </c>
      <c r="AK731" s="1">
        <v>730.0</v>
      </c>
      <c r="AL731" s="1">
        <v>3.0</v>
      </c>
      <c r="AM731" s="1">
        <v>1.0</v>
      </c>
      <c r="AN731" s="1">
        <v>1.0</v>
      </c>
      <c r="AO731" s="1"/>
      <c r="AP731" s="1"/>
      <c r="AQ731" s="1">
        <v>8.0</v>
      </c>
      <c r="AR731" s="1">
        <v>8.0</v>
      </c>
      <c r="AS731" s="1">
        <v>5.0</v>
      </c>
      <c r="AT731" s="1">
        <v>8.0</v>
      </c>
      <c r="AU731" s="1">
        <v>13.0</v>
      </c>
      <c r="AV731" s="1" t="s">
        <v>1159</v>
      </c>
      <c r="AW731" s="1">
        <v>533.0</v>
      </c>
      <c r="AY731" s="1">
        <v>389090.0</v>
      </c>
    </row>
    <row r="732" ht="15.75" customHeight="1">
      <c r="A732" s="2" t="s">
        <v>1391</v>
      </c>
      <c r="B732" s="1" t="str">
        <f>IFERROR(__xludf.DUMMYFUNCTION("""COMPUTED_VALUE"""),"QQJQQ")</f>
        <v>QQJQQ</v>
      </c>
      <c r="C732" s="1">
        <f>IFERROR(__xludf.DUMMYFUNCTION("""COMPUTED_VALUE"""),127.0)</f>
        <v>127</v>
      </c>
      <c r="D732" s="1" t="s">
        <v>20</v>
      </c>
      <c r="E732" s="1" t="s">
        <v>20</v>
      </c>
      <c r="F732" s="1" t="s">
        <v>22</v>
      </c>
      <c r="G732" s="1" t="s">
        <v>20</v>
      </c>
      <c r="H732" s="1" t="s">
        <v>20</v>
      </c>
      <c r="M732" s="1">
        <v>12.0</v>
      </c>
      <c r="N732" s="1">
        <v>12.0</v>
      </c>
      <c r="O732" s="1">
        <v>11.0</v>
      </c>
      <c r="P732" s="1">
        <v>12.0</v>
      </c>
      <c r="Q732" s="1">
        <v>12.0</v>
      </c>
      <c r="S732" s="1" t="str">
        <f>IFERROR(__xludf.DUMMYFUNCTION("UNIQUE(D732:H732, TRUE)"),"Q")</f>
        <v>Q</v>
      </c>
      <c r="T732" s="1" t="str">
        <f>IFERROR(__xludf.DUMMYFUNCTION("""COMPUTED_VALUE"""),"J")</f>
        <v>J</v>
      </c>
      <c r="Y732" s="1">
        <f t="shared" si="2"/>
        <v>4</v>
      </c>
      <c r="Z732" s="1">
        <f t="shared" ref="Z732:AC732" si="732">IF($Y732&lt;&gt;"",COUNTIF($D732:$H732, "=" &amp; T732),"")</f>
        <v>1</v>
      </c>
      <c r="AA732" s="1">
        <f t="shared" si="732"/>
        <v>0</v>
      </c>
      <c r="AB732" s="1">
        <f t="shared" si="732"/>
        <v>0</v>
      </c>
      <c r="AC732" s="1">
        <f t="shared" si="732"/>
        <v>0</v>
      </c>
      <c r="AE732" s="1">
        <f>IFERROR(__xludf.DUMMYFUNCTION("IFERROR(TRANSPOSE(SORT(TRANSPOSE(FILTER(Y732:AC732, Y732:AC732&lt;&gt;0)),1, FALSE)))"),4.0)</f>
        <v>4</v>
      </c>
      <c r="AF732" s="1">
        <f>IFERROR(__xludf.DUMMYFUNCTION("""COMPUTED_VALUE"""),1.0)</f>
        <v>1</v>
      </c>
      <c r="AK732" s="1">
        <v>731.0</v>
      </c>
      <c r="AL732" s="1">
        <v>3.0</v>
      </c>
      <c r="AM732" s="1">
        <v>1.0</v>
      </c>
      <c r="AN732" s="1">
        <v>1.0</v>
      </c>
      <c r="AO732" s="1"/>
      <c r="AP732" s="1"/>
      <c r="AQ732" s="1">
        <v>8.0</v>
      </c>
      <c r="AR732" s="1">
        <v>8.0</v>
      </c>
      <c r="AS732" s="1">
        <v>8.0</v>
      </c>
      <c r="AT732" s="1">
        <v>2.0</v>
      </c>
      <c r="AU732" s="1">
        <v>13.0</v>
      </c>
      <c r="AV732" s="1" t="s">
        <v>1161</v>
      </c>
      <c r="AW732" s="1">
        <v>398.0</v>
      </c>
      <c r="AY732" s="1">
        <v>290938.0</v>
      </c>
    </row>
    <row r="733" ht="15.75" customHeight="1">
      <c r="A733" s="2" t="s">
        <v>1392</v>
      </c>
      <c r="B733" s="1" t="str">
        <f>IFERROR(__xludf.DUMMYFUNCTION("""COMPUTED_VALUE"""),"2K534")</f>
        <v>2K534</v>
      </c>
      <c r="C733" s="1">
        <f>IFERROR(__xludf.DUMMYFUNCTION("""COMPUTED_VALUE"""),547.0)</f>
        <v>547</v>
      </c>
      <c r="D733" s="1" t="s">
        <v>24</v>
      </c>
      <c r="E733" s="1" t="s">
        <v>38</v>
      </c>
      <c r="F733" s="1" t="s">
        <v>29</v>
      </c>
      <c r="G733" s="1" t="s">
        <v>31</v>
      </c>
      <c r="H733" s="1" t="s">
        <v>21</v>
      </c>
      <c r="M733" s="1">
        <v>2.0</v>
      </c>
      <c r="N733" s="1">
        <v>13.0</v>
      </c>
      <c r="O733" s="1">
        <v>5.0</v>
      </c>
      <c r="P733" s="1">
        <v>3.0</v>
      </c>
      <c r="Q733" s="1">
        <v>4.0</v>
      </c>
      <c r="S733" s="1" t="str">
        <f>IFERROR(__xludf.DUMMYFUNCTION("UNIQUE(D733:H733, TRUE)"),"2")</f>
        <v>2</v>
      </c>
      <c r="T733" s="1" t="str">
        <f>IFERROR(__xludf.DUMMYFUNCTION("""COMPUTED_VALUE"""),"K")</f>
        <v>K</v>
      </c>
      <c r="U733" s="1" t="str">
        <f>IFERROR(__xludf.DUMMYFUNCTION("""COMPUTED_VALUE"""),"5")</f>
        <v>5</v>
      </c>
      <c r="V733" s="1" t="str">
        <f>IFERROR(__xludf.DUMMYFUNCTION("""COMPUTED_VALUE"""),"3")</f>
        <v>3</v>
      </c>
      <c r="W733" s="1" t="str">
        <f>IFERROR(__xludf.DUMMYFUNCTION("""COMPUTED_VALUE"""),"4")</f>
        <v>4</v>
      </c>
      <c r="Y733" s="1">
        <f t="shared" si="2"/>
        <v>1</v>
      </c>
      <c r="Z733" s="1">
        <f t="shared" ref="Z733:AC733" si="733">IF($Y733&lt;&gt;"",COUNTIF($D733:$H733, "=" &amp; T733),"")</f>
        <v>1</v>
      </c>
      <c r="AA733" s="1">
        <f t="shared" si="733"/>
        <v>1</v>
      </c>
      <c r="AB733" s="1">
        <f t="shared" si="733"/>
        <v>1</v>
      </c>
      <c r="AC733" s="1">
        <f t="shared" si="733"/>
        <v>1</v>
      </c>
      <c r="AE733" s="1">
        <f>IFERROR(__xludf.DUMMYFUNCTION("IFERROR(TRANSPOSE(SORT(TRANSPOSE(FILTER(Y733:AC733, Y733:AC733&lt;&gt;0)),1, FALSE)))"),1.0)</f>
        <v>1</v>
      </c>
      <c r="AF733" s="1">
        <f>IFERROR(__xludf.DUMMYFUNCTION("""COMPUTED_VALUE"""),1.0)</f>
        <v>1</v>
      </c>
      <c r="AG733" s="1">
        <f>IFERROR(__xludf.DUMMYFUNCTION("""COMPUTED_VALUE"""),1.0)</f>
        <v>1</v>
      </c>
      <c r="AH733" s="1">
        <f>IFERROR(__xludf.DUMMYFUNCTION("""COMPUTED_VALUE"""),1.0)</f>
        <v>1</v>
      </c>
      <c r="AI733" s="1">
        <f>IFERROR(__xludf.DUMMYFUNCTION("""COMPUTED_VALUE"""),1.0)</f>
        <v>1</v>
      </c>
      <c r="AK733" s="1">
        <v>732.0</v>
      </c>
      <c r="AL733" s="1">
        <v>3.0</v>
      </c>
      <c r="AM733" s="1">
        <v>1.0</v>
      </c>
      <c r="AN733" s="1">
        <v>1.0</v>
      </c>
      <c r="AO733" s="1"/>
      <c r="AP733" s="1"/>
      <c r="AQ733" s="1">
        <v>8.0</v>
      </c>
      <c r="AR733" s="1">
        <v>9.0</v>
      </c>
      <c r="AS733" s="1">
        <v>14.0</v>
      </c>
      <c r="AT733" s="1">
        <v>9.0</v>
      </c>
      <c r="AU733" s="1">
        <v>9.0</v>
      </c>
      <c r="AV733" s="1" t="s">
        <v>1163</v>
      </c>
      <c r="AW733" s="1">
        <v>87.0</v>
      </c>
      <c r="AY733" s="1">
        <v>63684.0</v>
      </c>
    </row>
    <row r="734" ht="15.75" customHeight="1">
      <c r="A734" s="2" t="s">
        <v>1393</v>
      </c>
      <c r="B734" s="1" t="str">
        <f>IFERROR(__xludf.DUMMYFUNCTION("""COMPUTED_VALUE"""),"A888Q")</f>
        <v>A888Q</v>
      </c>
      <c r="C734" s="1">
        <f>IFERROR(__xludf.DUMMYFUNCTION("""COMPUTED_VALUE"""),272.0)</f>
        <v>272</v>
      </c>
      <c r="D734" s="1" t="s">
        <v>39</v>
      </c>
      <c r="E734" s="1" t="s">
        <v>30</v>
      </c>
      <c r="F734" s="1" t="s">
        <v>30</v>
      </c>
      <c r="G734" s="1" t="s">
        <v>30</v>
      </c>
      <c r="H734" s="1" t="s">
        <v>20</v>
      </c>
      <c r="M734" s="1">
        <v>14.0</v>
      </c>
      <c r="N734" s="1">
        <v>8.0</v>
      </c>
      <c r="O734" s="1">
        <v>8.0</v>
      </c>
      <c r="P734" s="1">
        <v>8.0</v>
      </c>
      <c r="Q734" s="1">
        <v>12.0</v>
      </c>
      <c r="S734" s="1" t="str">
        <f>IFERROR(__xludf.DUMMYFUNCTION("UNIQUE(D734:H734, TRUE)"),"A")</f>
        <v>A</v>
      </c>
      <c r="T734" s="1" t="str">
        <f>IFERROR(__xludf.DUMMYFUNCTION("""COMPUTED_VALUE"""),"8")</f>
        <v>8</v>
      </c>
      <c r="U734" s="1" t="str">
        <f>IFERROR(__xludf.DUMMYFUNCTION("""COMPUTED_VALUE"""),"Q")</f>
        <v>Q</v>
      </c>
      <c r="Y734" s="1">
        <f t="shared" si="2"/>
        <v>1</v>
      </c>
      <c r="Z734" s="1">
        <f t="shared" ref="Z734:AC734" si="734">IF($Y734&lt;&gt;"",COUNTIF($D734:$H734, "=" &amp; T734),"")</f>
        <v>3</v>
      </c>
      <c r="AA734" s="1">
        <f t="shared" si="734"/>
        <v>1</v>
      </c>
      <c r="AB734" s="1">
        <f t="shared" si="734"/>
        <v>0</v>
      </c>
      <c r="AC734" s="1">
        <f t="shared" si="734"/>
        <v>0</v>
      </c>
      <c r="AE734" s="1">
        <f>IFERROR(__xludf.DUMMYFUNCTION("IFERROR(TRANSPOSE(SORT(TRANSPOSE(FILTER(Y734:AC734, Y734:AC734&lt;&gt;0)),1, FALSE)))"),3.0)</f>
        <v>3</v>
      </c>
      <c r="AF734" s="1">
        <f>IFERROR(__xludf.DUMMYFUNCTION("""COMPUTED_VALUE"""),1.0)</f>
        <v>1</v>
      </c>
      <c r="AG734" s="1">
        <f>IFERROR(__xludf.DUMMYFUNCTION("""COMPUTED_VALUE"""),1.0)</f>
        <v>1</v>
      </c>
      <c r="AK734" s="1">
        <v>733.0</v>
      </c>
      <c r="AL734" s="1">
        <v>3.0</v>
      </c>
      <c r="AM734" s="1">
        <v>1.0</v>
      </c>
      <c r="AN734" s="1">
        <v>1.0</v>
      </c>
      <c r="AO734" s="1"/>
      <c r="AP734" s="1"/>
      <c r="AQ734" s="1">
        <v>8.0</v>
      </c>
      <c r="AR734" s="1">
        <v>11.0</v>
      </c>
      <c r="AS734" s="1">
        <v>8.0</v>
      </c>
      <c r="AT734" s="1">
        <v>10.0</v>
      </c>
      <c r="AU734" s="1">
        <v>8.0</v>
      </c>
      <c r="AV734" s="1" t="s">
        <v>1693</v>
      </c>
      <c r="AW734" s="1">
        <v>227.0</v>
      </c>
      <c r="AY734" s="1">
        <v>166391.0</v>
      </c>
    </row>
    <row r="735" ht="15.75" customHeight="1">
      <c r="A735" s="2" t="s">
        <v>1394</v>
      </c>
      <c r="B735" s="1" t="str">
        <f>IFERROR(__xludf.DUMMYFUNCTION("""COMPUTED_VALUE"""),"JAA65")</f>
        <v>JAA65</v>
      </c>
      <c r="C735" s="1">
        <f>IFERROR(__xludf.DUMMYFUNCTION("""COMPUTED_VALUE"""),66.0)</f>
        <v>66</v>
      </c>
      <c r="D735" s="1" t="s">
        <v>22</v>
      </c>
      <c r="E735" s="1" t="s">
        <v>39</v>
      </c>
      <c r="F735" s="1" t="s">
        <v>39</v>
      </c>
      <c r="G735" s="1" t="s">
        <v>40</v>
      </c>
      <c r="H735" s="1" t="s">
        <v>29</v>
      </c>
      <c r="M735" s="1">
        <v>11.0</v>
      </c>
      <c r="N735" s="1">
        <v>14.0</v>
      </c>
      <c r="O735" s="1">
        <v>14.0</v>
      </c>
      <c r="P735" s="1">
        <v>6.0</v>
      </c>
      <c r="Q735" s="1">
        <v>5.0</v>
      </c>
      <c r="S735" s="1" t="str">
        <f>IFERROR(__xludf.DUMMYFUNCTION("UNIQUE(D735:H735, TRUE)"),"J")</f>
        <v>J</v>
      </c>
      <c r="T735" s="1" t="str">
        <f>IFERROR(__xludf.DUMMYFUNCTION("""COMPUTED_VALUE"""),"A")</f>
        <v>A</v>
      </c>
      <c r="U735" s="1" t="str">
        <f>IFERROR(__xludf.DUMMYFUNCTION("""COMPUTED_VALUE"""),"6")</f>
        <v>6</v>
      </c>
      <c r="V735" s="1" t="str">
        <f>IFERROR(__xludf.DUMMYFUNCTION("""COMPUTED_VALUE"""),"5")</f>
        <v>5</v>
      </c>
      <c r="Y735" s="1">
        <f t="shared" si="2"/>
        <v>1</v>
      </c>
      <c r="Z735" s="1">
        <f t="shared" ref="Z735:AC735" si="735">IF($Y735&lt;&gt;"",COUNTIF($D735:$H735, "=" &amp; T735),"")</f>
        <v>2</v>
      </c>
      <c r="AA735" s="1">
        <f t="shared" si="735"/>
        <v>1</v>
      </c>
      <c r="AB735" s="1">
        <f t="shared" si="735"/>
        <v>1</v>
      </c>
      <c r="AC735" s="1">
        <f t="shared" si="735"/>
        <v>0</v>
      </c>
      <c r="AE735" s="1">
        <f>IFERROR(__xludf.DUMMYFUNCTION("IFERROR(TRANSPOSE(SORT(TRANSPOSE(FILTER(Y735:AC735, Y735:AC735&lt;&gt;0)),1, FALSE)))"),2.0)</f>
        <v>2</v>
      </c>
      <c r="AF735" s="1">
        <f>IFERROR(__xludf.DUMMYFUNCTION("""COMPUTED_VALUE"""),1.0)</f>
        <v>1</v>
      </c>
      <c r="AG735" s="1">
        <f>IFERROR(__xludf.DUMMYFUNCTION("""COMPUTED_VALUE"""),1.0)</f>
        <v>1</v>
      </c>
      <c r="AH735" s="1">
        <f>IFERROR(__xludf.DUMMYFUNCTION("""COMPUTED_VALUE"""),1.0)</f>
        <v>1</v>
      </c>
      <c r="AK735" s="1">
        <v>734.0</v>
      </c>
      <c r="AL735" s="1">
        <v>3.0</v>
      </c>
      <c r="AM735" s="1">
        <v>1.0</v>
      </c>
      <c r="AN735" s="1">
        <v>1.0</v>
      </c>
      <c r="AO735" s="1"/>
      <c r="AP735" s="1"/>
      <c r="AQ735" s="1">
        <v>8.0</v>
      </c>
      <c r="AR735" s="1">
        <v>11.0</v>
      </c>
      <c r="AS735" s="1">
        <v>13.0</v>
      </c>
      <c r="AT735" s="1">
        <v>8.0</v>
      </c>
      <c r="AU735" s="1">
        <v>8.0</v>
      </c>
      <c r="AV735" s="1" t="s">
        <v>1695</v>
      </c>
      <c r="AW735" s="1">
        <v>681.0</v>
      </c>
      <c r="AY735" s="1">
        <v>499854.0</v>
      </c>
    </row>
    <row r="736" ht="15.75" customHeight="1">
      <c r="A736" s="2" t="s">
        <v>1395</v>
      </c>
      <c r="B736" s="1">
        <f>IFERROR(__xludf.DUMMYFUNCTION("""COMPUTED_VALUE"""),88585.0)</f>
        <v>88585</v>
      </c>
      <c r="C736" s="1">
        <f>IFERROR(__xludf.DUMMYFUNCTION("""COMPUTED_VALUE"""),600.0)</f>
        <v>600</v>
      </c>
      <c r="D736" s="1" t="s">
        <v>30</v>
      </c>
      <c r="E736" s="1" t="s">
        <v>30</v>
      </c>
      <c r="F736" s="1" t="s">
        <v>29</v>
      </c>
      <c r="G736" s="1" t="s">
        <v>30</v>
      </c>
      <c r="H736" s="1" t="s">
        <v>29</v>
      </c>
      <c r="M736" s="1">
        <v>8.0</v>
      </c>
      <c r="N736" s="1">
        <v>8.0</v>
      </c>
      <c r="O736" s="1">
        <v>5.0</v>
      </c>
      <c r="P736" s="1">
        <v>8.0</v>
      </c>
      <c r="Q736" s="1">
        <v>5.0</v>
      </c>
      <c r="S736" s="1" t="str">
        <f>IFERROR(__xludf.DUMMYFUNCTION("UNIQUE(D736:H736, TRUE)"),"8")</f>
        <v>8</v>
      </c>
      <c r="T736" s="1" t="str">
        <f>IFERROR(__xludf.DUMMYFUNCTION("""COMPUTED_VALUE"""),"5")</f>
        <v>5</v>
      </c>
      <c r="Y736" s="1">
        <f t="shared" si="2"/>
        <v>3</v>
      </c>
      <c r="Z736" s="1">
        <f t="shared" ref="Z736:AC736" si="736">IF($Y736&lt;&gt;"",COUNTIF($D736:$H736, "=" &amp; T736),"")</f>
        <v>2</v>
      </c>
      <c r="AA736" s="1">
        <f t="shared" si="736"/>
        <v>0</v>
      </c>
      <c r="AB736" s="1">
        <f t="shared" si="736"/>
        <v>0</v>
      </c>
      <c r="AC736" s="1">
        <f t="shared" si="736"/>
        <v>0</v>
      </c>
      <c r="AE736" s="1">
        <f>IFERROR(__xludf.DUMMYFUNCTION("IFERROR(TRANSPOSE(SORT(TRANSPOSE(FILTER(Y736:AC736, Y736:AC736&lt;&gt;0)),1, FALSE)))"),3.0)</f>
        <v>3</v>
      </c>
      <c r="AF736" s="1">
        <f>IFERROR(__xludf.DUMMYFUNCTION("""COMPUTED_VALUE"""),2.0)</f>
        <v>2</v>
      </c>
      <c r="AK736" s="1">
        <v>735.0</v>
      </c>
      <c r="AL736" s="1">
        <v>3.0</v>
      </c>
      <c r="AM736" s="1">
        <v>1.0</v>
      </c>
      <c r="AN736" s="1">
        <v>1.0</v>
      </c>
      <c r="AO736" s="1"/>
      <c r="AP736" s="1"/>
      <c r="AQ736" s="1">
        <v>8.0</v>
      </c>
      <c r="AR736" s="1">
        <v>12.0</v>
      </c>
      <c r="AS736" s="1">
        <v>2.0</v>
      </c>
      <c r="AT736" s="1">
        <v>8.0</v>
      </c>
      <c r="AU736" s="1">
        <v>8.0</v>
      </c>
      <c r="AV736" s="1" t="s">
        <v>1165</v>
      </c>
      <c r="AW736" s="1">
        <v>546.0</v>
      </c>
      <c r="AY736" s="1">
        <v>401310.0</v>
      </c>
    </row>
    <row r="737" ht="15.75" customHeight="1">
      <c r="A737" s="2" t="s">
        <v>1396</v>
      </c>
      <c r="B737" s="1" t="str">
        <f>IFERROR(__xludf.DUMMYFUNCTION("""COMPUTED_VALUE"""),"Q92Q9")</f>
        <v>Q92Q9</v>
      </c>
      <c r="C737" s="1">
        <f>IFERROR(__xludf.DUMMYFUNCTION("""COMPUTED_VALUE"""),528.0)</f>
        <v>528</v>
      </c>
      <c r="D737" s="1" t="s">
        <v>20</v>
      </c>
      <c r="E737" s="1" t="s">
        <v>23</v>
      </c>
      <c r="F737" s="1" t="s">
        <v>24</v>
      </c>
      <c r="G737" s="1" t="s">
        <v>20</v>
      </c>
      <c r="H737" s="1" t="s">
        <v>23</v>
      </c>
      <c r="M737" s="1">
        <v>12.0</v>
      </c>
      <c r="N737" s="1">
        <v>9.0</v>
      </c>
      <c r="O737" s="1">
        <v>2.0</v>
      </c>
      <c r="P737" s="1">
        <v>12.0</v>
      </c>
      <c r="Q737" s="1">
        <v>9.0</v>
      </c>
      <c r="S737" s="1" t="str">
        <f>IFERROR(__xludf.DUMMYFUNCTION("UNIQUE(D737:H737, TRUE)"),"Q")</f>
        <v>Q</v>
      </c>
      <c r="T737" s="1" t="str">
        <f>IFERROR(__xludf.DUMMYFUNCTION("""COMPUTED_VALUE"""),"9")</f>
        <v>9</v>
      </c>
      <c r="U737" s="1" t="str">
        <f>IFERROR(__xludf.DUMMYFUNCTION("""COMPUTED_VALUE"""),"2")</f>
        <v>2</v>
      </c>
      <c r="Y737" s="1">
        <f t="shared" si="2"/>
        <v>2</v>
      </c>
      <c r="Z737" s="1">
        <f t="shared" ref="Z737:AC737" si="737">IF($Y737&lt;&gt;"",COUNTIF($D737:$H737, "=" &amp; T737),"")</f>
        <v>2</v>
      </c>
      <c r="AA737" s="1">
        <f t="shared" si="737"/>
        <v>1</v>
      </c>
      <c r="AB737" s="1">
        <f t="shared" si="737"/>
        <v>0</v>
      </c>
      <c r="AC737" s="1">
        <f t="shared" si="737"/>
        <v>0</v>
      </c>
      <c r="AE737" s="1">
        <f>IFERROR(__xludf.DUMMYFUNCTION("IFERROR(TRANSPOSE(SORT(TRANSPOSE(FILTER(Y737:AC737, Y737:AC737&lt;&gt;0)),1, FALSE)))"),2.0)</f>
        <v>2</v>
      </c>
      <c r="AF737" s="1">
        <f>IFERROR(__xludf.DUMMYFUNCTION("""COMPUTED_VALUE"""),2.0)</f>
        <v>2</v>
      </c>
      <c r="AG737" s="1">
        <f>IFERROR(__xludf.DUMMYFUNCTION("""COMPUTED_VALUE"""),1.0)</f>
        <v>1</v>
      </c>
      <c r="AK737" s="1">
        <v>736.0</v>
      </c>
      <c r="AL737" s="1">
        <v>3.0</v>
      </c>
      <c r="AM737" s="1">
        <v>1.0</v>
      </c>
      <c r="AN737" s="1">
        <v>1.0</v>
      </c>
      <c r="AO737" s="1"/>
      <c r="AP737" s="1"/>
      <c r="AQ737" s="1">
        <v>8.0</v>
      </c>
      <c r="AR737" s="1">
        <v>12.0</v>
      </c>
      <c r="AS737" s="1">
        <v>12.0</v>
      </c>
      <c r="AT737" s="1">
        <v>12.0</v>
      </c>
      <c r="AU737" s="1">
        <v>7.0</v>
      </c>
      <c r="AV737" s="1" t="s">
        <v>1167</v>
      </c>
      <c r="AW737" s="1">
        <v>470.0</v>
      </c>
      <c r="AY737" s="1">
        <v>345920.0</v>
      </c>
    </row>
    <row r="738" ht="15.75" customHeight="1">
      <c r="A738" s="2" t="s">
        <v>1398</v>
      </c>
      <c r="B738" s="1" t="str">
        <f>IFERROR(__xludf.DUMMYFUNCTION("""COMPUTED_VALUE"""),"7TTA7")</f>
        <v>7TTA7</v>
      </c>
      <c r="C738" s="1">
        <f>IFERROR(__xludf.DUMMYFUNCTION("""COMPUTED_VALUE"""),725.0)</f>
        <v>725</v>
      </c>
      <c r="D738" s="1" t="s">
        <v>28</v>
      </c>
      <c r="E738" s="1" t="s">
        <v>45</v>
      </c>
      <c r="F738" s="1" t="s">
        <v>45</v>
      </c>
      <c r="G738" s="1" t="s">
        <v>39</v>
      </c>
      <c r="H738" s="1" t="s">
        <v>28</v>
      </c>
      <c r="M738" s="1">
        <v>7.0</v>
      </c>
      <c r="N738" s="1">
        <v>10.0</v>
      </c>
      <c r="O738" s="1">
        <v>10.0</v>
      </c>
      <c r="P738" s="1">
        <v>14.0</v>
      </c>
      <c r="Q738" s="1">
        <v>7.0</v>
      </c>
      <c r="S738" s="1" t="str">
        <f>IFERROR(__xludf.DUMMYFUNCTION("UNIQUE(D738:H738, TRUE)"),"7")</f>
        <v>7</v>
      </c>
      <c r="T738" s="1" t="str">
        <f>IFERROR(__xludf.DUMMYFUNCTION("""COMPUTED_VALUE"""),"T")</f>
        <v>T</v>
      </c>
      <c r="U738" s="1" t="str">
        <f>IFERROR(__xludf.DUMMYFUNCTION("""COMPUTED_VALUE"""),"A")</f>
        <v>A</v>
      </c>
      <c r="Y738" s="1">
        <f t="shared" si="2"/>
        <v>2</v>
      </c>
      <c r="Z738" s="1">
        <f t="shared" ref="Z738:AC738" si="738">IF($Y738&lt;&gt;"",COUNTIF($D738:$H738, "=" &amp; T738),"")</f>
        <v>2</v>
      </c>
      <c r="AA738" s="1">
        <f t="shared" si="738"/>
        <v>1</v>
      </c>
      <c r="AB738" s="1">
        <f t="shared" si="738"/>
        <v>0</v>
      </c>
      <c r="AC738" s="1">
        <f t="shared" si="738"/>
        <v>0</v>
      </c>
      <c r="AE738" s="1">
        <f>IFERROR(__xludf.DUMMYFUNCTION("IFERROR(TRANSPOSE(SORT(TRANSPOSE(FILTER(Y738:AC738, Y738:AC738&lt;&gt;0)),1, FALSE)))"),2.0)</f>
        <v>2</v>
      </c>
      <c r="AF738" s="1">
        <f>IFERROR(__xludf.DUMMYFUNCTION("""COMPUTED_VALUE"""),2.0)</f>
        <v>2</v>
      </c>
      <c r="AG738" s="1">
        <f>IFERROR(__xludf.DUMMYFUNCTION("""COMPUTED_VALUE"""),1.0)</f>
        <v>1</v>
      </c>
      <c r="AK738" s="1">
        <v>737.0</v>
      </c>
      <c r="AL738" s="1">
        <v>3.0</v>
      </c>
      <c r="AM738" s="1">
        <v>1.0</v>
      </c>
      <c r="AN738" s="1">
        <v>1.0</v>
      </c>
      <c r="AO738" s="1"/>
      <c r="AP738" s="1"/>
      <c r="AQ738" s="1">
        <v>8.0</v>
      </c>
      <c r="AR738" s="1">
        <v>13.0</v>
      </c>
      <c r="AS738" s="1">
        <v>11.0</v>
      </c>
      <c r="AT738" s="1">
        <v>13.0</v>
      </c>
      <c r="AU738" s="1">
        <v>13.0</v>
      </c>
      <c r="AV738" s="1" t="s">
        <v>1709</v>
      </c>
      <c r="AW738" s="1">
        <v>982.0</v>
      </c>
      <c r="AY738" s="1">
        <v>723734.0</v>
      </c>
    </row>
    <row r="739" ht="15.75" customHeight="1">
      <c r="A739" s="2" t="s">
        <v>1399</v>
      </c>
      <c r="B739" s="1" t="str">
        <f>IFERROR(__xludf.DUMMYFUNCTION("""COMPUTED_VALUE"""),"3JQT8")</f>
        <v>3JQT8</v>
      </c>
      <c r="C739" s="1">
        <f>IFERROR(__xludf.DUMMYFUNCTION("""COMPUTED_VALUE"""),160.0)</f>
        <v>160</v>
      </c>
      <c r="D739" s="1" t="s">
        <v>31</v>
      </c>
      <c r="E739" s="1" t="s">
        <v>22</v>
      </c>
      <c r="F739" s="1" t="s">
        <v>20</v>
      </c>
      <c r="G739" s="1" t="s">
        <v>45</v>
      </c>
      <c r="H739" s="1" t="s">
        <v>30</v>
      </c>
      <c r="M739" s="1">
        <v>3.0</v>
      </c>
      <c r="N739" s="1">
        <v>11.0</v>
      </c>
      <c r="O739" s="1">
        <v>12.0</v>
      </c>
      <c r="P739" s="1">
        <v>10.0</v>
      </c>
      <c r="Q739" s="1">
        <v>8.0</v>
      </c>
      <c r="S739" s="1" t="str">
        <f>IFERROR(__xludf.DUMMYFUNCTION("UNIQUE(D739:H739, TRUE)"),"3")</f>
        <v>3</v>
      </c>
      <c r="T739" s="1" t="str">
        <f>IFERROR(__xludf.DUMMYFUNCTION("""COMPUTED_VALUE"""),"J")</f>
        <v>J</v>
      </c>
      <c r="U739" s="1" t="str">
        <f>IFERROR(__xludf.DUMMYFUNCTION("""COMPUTED_VALUE"""),"Q")</f>
        <v>Q</v>
      </c>
      <c r="V739" s="1" t="str">
        <f>IFERROR(__xludf.DUMMYFUNCTION("""COMPUTED_VALUE"""),"T")</f>
        <v>T</v>
      </c>
      <c r="W739" s="1" t="str">
        <f>IFERROR(__xludf.DUMMYFUNCTION("""COMPUTED_VALUE"""),"8")</f>
        <v>8</v>
      </c>
      <c r="Y739" s="1">
        <f t="shared" si="2"/>
        <v>1</v>
      </c>
      <c r="Z739" s="1">
        <f t="shared" ref="Z739:AC739" si="739">IF($Y739&lt;&gt;"",COUNTIF($D739:$H739, "=" &amp; T739),"")</f>
        <v>1</v>
      </c>
      <c r="AA739" s="1">
        <f t="shared" si="739"/>
        <v>1</v>
      </c>
      <c r="AB739" s="1">
        <f t="shared" si="739"/>
        <v>1</v>
      </c>
      <c r="AC739" s="1">
        <f t="shared" si="739"/>
        <v>1</v>
      </c>
      <c r="AE739" s="1">
        <f>IFERROR(__xludf.DUMMYFUNCTION("IFERROR(TRANSPOSE(SORT(TRANSPOSE(FILTER(Y739:AC739, Y739:AC739&lt;&gt;0)),1, FALSE)))"),1.0)</f>
        <v>1</v>
      </c>
      <c r="AF739" s="1">
        <f>IFERROR(__xludf.DUMMYFUNCTION("""COMPUTED_VALUE"""),1.0)</f>
        <v>1</v>
      </c>
      <c r="AG739" s="1">
        <f>IFERROR(__xludf.DUMMYFUNCTION("""COMPUTED_VALUE"""),1.0)</f>
        <v>1</v>
      </c>
      <c r="AH739" s="1">
        <f>IFERROR(__xludf.DUMMYFUNCTION("""COMPUTED_VALUE"""),1.0)</f>
        <v>1</v>
      </c>
      <c r="AI739" s="1">
        <f>IFERROR(__xludf.DUMMYFUNCTION("""COMPUTED_VALUE"""),1.0)</f>
        <v>1</v>
      </c>
      <c r="AK739" s="1">
        <v>738.0</v>
      </c>
      <c r="AL739" s="1">
        <v>3.0</v>
      </c>
      <c r="AM739" s="1">
        <v>1.0</v>
      </c>
      <c r="AN739" s="1">
        <v>1.0</v>
      </c>
      <c r="AO739" s="1"/>
      <c r="AP739" s="1"/>
      <c r="AQ739" s="1">
        <v>9.0</v>
      </c>
      <c r="AR739" s="1">
        <v>2.0</v>
      </c>
      <c r="AS739" s="1">
        <v>2.0</v>
      </c>
      <c r="AT739" s="1">
        <v>13.0</v>
      </c>
      <c r="AU739" s="1">
        <v>2.0</v>
      </c>
      <c r="AV739" s="1" t="s">
        <v>1175</v>
      </c>
      <c r="AW739" s="1">
        <v>712.0</v>
      </c>
      <c r="AY739" s="1">
        <v>525456.0</v>
      </c>
    </row>
    <row r="740" ht="15.75" customHeight="1">
      <c r="A740" s="2" t="s">
        <v>1401</v>
      </c>
      <c r="B740" s="1" t="str">
        <f>IFERROR(__xludf.DUMMYFUNCTION("""COMPUTED_VALUE"""),"444A3")</f>
        <v>444A3</v>
      </c>
      <c r="C740" s="1">
        <f>IFERROR(__xludf.DUMMYFUNCTION("""COMPUTED_VALUE"""),800.0)</f>
        <v>800</v>
      </c>
      <c r="D740" s="1" t="s">
        <v>21</v>
      </c>
      <c r="E740" s="1" t="s">
        <v>21</v>
      </c>
      <c r="F740" s="1" t="s">
        <v>21</v>
      </c>
      <c r="G740" s="1" t="s">
        <v>39</v>
      </c>
      <c r="H740" s="1" t="s">
        <v>31</v>
      </c>
      <c r="M740" s="1">
        <v>4.0</v>
      </c>
      <c r="N740" s="1">
        <v>4.0</v>
      </c>
      <c r="O740" s="1">
        <v>4.0</v>
      </c>
      <c r="P740" s="1">
        <v>14.0</v>
      </c>
      <c r="Q740" s="1">
        <v>3.0</v>
      </c>
      <c r="S740" s="1" t="str">
        <f>IFERROR(__xludf.DUMMYFUNCTION("UNIQUE(D740:H740, TRUE)"),"4")</f>
        <v>4</v>
      </c>
      <c r="T740" s="1" t="str">
        <f>IFERROR(__xludf.DUMMYFUNCTION("""COMPUTED_VALUE"""),"A")</f>
        <v>A</v>
      </c>
      <c r="U740" s="1" t="str">
        <f>IFERROR(__xludf.DUMMYFUNCTION("""COMPUTED_VALUE"""),"3")</f>
        <v>3</v>
      </c>
      <c r="Y740" s="1">
        <f t="shared" si="2"/>
        <v>3</v>
      </c>
      <c r="Z740" s="1">
        <f t="shared" ref="Z740:AC740" si="740">IF($Y740&lt;&gt;"",COUNTIF($D740:$H740, "=" &amp; T740),"")</f>
        <v>1</v>
      </c>
      <c r="AA740" s="1">
        <f t="shared" si="740"/>
        <v>1</v>
      </c>
      <c r="AB740" s="1">
        <f t="shared" si="740"/>
        <v>0</v>
      </c>
      <c r="AC740" s="1">
        <f t="shared" si="740"/>
        <v>0</v>
      </c>
      <c r="AE740" s="1">
        <f>IFERROR(__xludf.DUMMYFUNCTION("IFERROR(TRANSPOSE(SORT(TRANSPOSE(FILTER(Y740:AC740, Y740:AC740&lt;&gt;0)),1, FALSE)))"),3.0)</f>
        <v>3</v>
      </c>
      <c r="AF740" s="1">
        <f>IFERROR(__xludf.DUMMYFUNCTION("""COMPUTED_VALUE"""),1.0)</f>
        <v>1</v>
      </c>
      <c r="AG740" s="1">
        <f>IFERROR(__xludf.DUMMYFUNCTION("""COMPUTED_VALUE"""),1.0)</f>
        <v>1</v>
      </c>
      <c r="AK740" s="1">
        <v>739.0</v>
      </c>
      <c r="AL740" s="1">
        <v>3.0</v>
      </c>
      <c r="AM740" s="1">
        <v>1.0</v>
      </c>
      <c r="AN740" s="1">
        <v>1.0</v>
      </c>
      <c r="AO740" s="1"/>
      <c r="AP740" s="1"/>
      <c r="AQ740" s="1">
        <v>9.0</v>
      </c>
      <c r="AR740" s="1">
        <v>3.0</v>
      </c>
      <c r="AS740" s="1">
        <v>9.0</v>
      </c>
      <c r="AT740" s="1">
        <v>9.0</v>
      </c>
      <c r="AU740" s="1">
        <v>13.0</v>
      </c>
      <c r="AV740" s="1" t="s">
        <v>1179</v>
      </c>
      <c r="AW740" s="1">
        <v>565.0</v>
      </c>
      <c r="AY740" s="1">
        <v>417535.0</v>
      </c>
    </row>
    <row r="741" ht="15.75" customHeight="1">
      <c r="A741" s="2" t="s">
        <v>1403</v>
      </c>
      <c r="B741" s="1" t="str">
        <f>IFERROR(__xludf.DUMMYFUNCTION("""COMPUTED_VALUE"""),"J5558")</f>
        <v>J5558</v>
      </c>
      <c r="C741" s="1">
        <f>IFERROR(__xludf.DUMMYFUNCTION("""COMPUTED_VALUE"""),878.0)</f>
        <v>878</v>
      </c>
      <c r="D741" s="1" t="s">
        <v>22</v>
      </c>
      <c r="E741" s="1" t="s">
        <v>29</v>
      </c>
      <c r="F741" s="1" t="s">
        <v>29</v>
      </c>
      <c r="G741" s="1" t="s">
        <v>29</v>
      </c>
      <c r="H741" s="1" t="s">
        <v>30</v>
      </c>
      <c r="M741" s="1">
        <v>11.0</v>
      </c>
      <c r="N741" s="1">
        <v>5.0</v>
      </c>
      <c r="O741" s="1">
        <v>5.0</v>
      </c>
      <c r="P741" s="1">
        <v>5.0</v>
      </c>
      <c r="Q741" s="1">
        <v>8.0</v>
      </c>
      <c r="S741" s="1" t="str">
        <f>IFERROR(__xludf.DUMMYFUNCTION("UNIQUE(D741:H741, TRUE)"),"J")</f>
        <v>J</v>
      </c>
      <c r="T741" s="1" t="str">
        <f>IFERROR(__xludf.DUMMYFUNCTION("""COMPUTED_VALUE"""),"5")</f>
        <v>5</v>
      </c>
      <c r="U741" s="1" t="str">
        <f>IFERROR(__xludf.DUMMYFUNCTION("""COMPUTED_VALUE"""),"8")</f>
        <v>8</v>
      </c>
      <c r="Y741" s="1">
        <f t="shared" si="2"/>
        <v>1</v>
      </c>
      <c r="Z741" s="1">
        <f t="shared" ref="Z741:AC741" si="741">IF($Y741&lt;&gt;"",COUNTIF($D741:$H741, "=" &amp; T741),"")</f>
        <v>3</v>
      </c>
      <c r="AA741" s="1">
        <f t="shared" si="741"/>
        <v>1</v>
      </c>
      <c r="AB741" s="1">
        <f t="shared" si="741"/>
        <v>0</v>
      </c>
      <c r="AC741" s="1">
        <f t="shared" si="741"/>
        <v>0</v>
      </c>
      <c r="AE741" s="1">
        <f>IFERROR(__xludf.DUMMYFUNCTION("IFERROR(TRANSPOSE(SORT(TRANSPOSE(FILTER(Y741:AC741, Y741:AC741&lt;&gt;0)),1, FALSE)))"),3.0)</f>
        <v>3</v>
      </c>
      <c r="AF741" s="1">
        <f>IFERROR(__xludf.DUMMYFUNCTION("""COMPUTED_VALUE"""),1.0)</f>
        <v>1</v>
      </c>
      <c r="AG741" s="1">
        <f>IFERROR(__xludf.DUMMYFUNCTION("""COMPUTED_VALUE"""),1.0)</f>
        <v>1</v>
      </c>
      <c r="AK741" s="1">
        <v>740.0</v>
      </c>
      <c r="AL741" s="1">
        <v>3.0</v>
      </c>
      <c r="AM741" s="1">
        <v>1.0</v>
      </c>
      <c r="AN741" s="1">
        <v>1.0</v>
      </c>
      <c r="AO741" s="1"/>
      <c r="AP741" s="1"/>
      <c r="AQ741" s="1">
        <v>9.0</v>
      </c>
      <c r="AR741" s="1">
        <v>4.0</v>
      </c>
      <c r="AS741" s="1">
        <v>9.0</v>
      </c>
      <c r="AT741" s="1">
        <v>7.0</v>
      </c>
      <c r="AU741" s="1">
        <v>9.0</v>
      </c>
      <c r="AV741" s="1">
        <v>94979.0</v>
      </c>
      <c r="AW741" s="1">
        <v>709.0</v>
      </c>
      <c r="AY741" s="1">
        <v>524660.0</v>
      </c>
    </row>
    <row r="742" ht="15.75" customHeight="1">
      <c r="A742" s="2" t="s">
        <v>1405</v>
      </c>
      <c r="B742" s="1" t="str">
        <f>IFERROR(__xludf.DUMMYFUNCTION("""COMPUTED_VALUE"""),"JQ5K6")</f>
        <v>JQ5K6</v>
      </c>
      <c r="C742" s="1">
        <f>IFERROR(__xludf.DUMMYFUNCTION("""COMPUTED_VALUE"""),608.0)</f>
        <v>608</v>
      </c>
      <c r="D742" s="1" t="s">
        <v>22</v>
      </c>
      <c r="E742" s="1" t="s">
        <v>20</v>
      </c>
      <c r="F742" s="1" t="s">
        <v>29</v>
      </c>
      <c r="G742" s="1" t="s">
        <v>38</v>
      </c>
      <c r="H742" s="1" t="s">
        <v>40</v>
      </c>
      <c r="M742" s="1">
        <v>11.0</v>
      </c>
      <c r="N742" s="1">
        <v>12.0</v>
      </c>
      <c r="O742" s="1">
        <v>5.0</v>
      </c>
      <c r="P742" s="1">
        <v>13.0</v>
      </c>
      <c r="Q742" s="1">
        <v>6.0</v>
      </c>
      <c r="S742" s="1" t="str">
        <f>IFERROR(__xludf.DUMMYFUNCTION("UNIQUE(D742:H742, TRUE)"),"J")</f>
        <v>J</v>
      </c>
      <c r="T742" s="1" t="str">
        <f>IFERROR(__xludf.DUMMYFUNCTION("""COMPUTED_VALUE"""),"Q")</f>
        <v>Q</v>
      </c>
      <c r="U742" s="1" t="str">
        <f>IFERROR(__xludf.DUMMYFUNCTION("""COMPUTED_VALUE"""),"5")</f>
        <v>5</v>
      </c>
      <c r="V742" s="1" t="str">
        <f>IFERROR(__xludf.DUMMYFUNCTION("""COMPUTED_VALUE"""),"K")</f>
        <v>K</v>
      </c>
      <c r="W742" s="1" t="str">
        <f>IFERROR(__xludf.DUMMYFUNCTION("""COMPUTED_VALUE"""),"6")</f>
        <v>6</v>
      </c>
      <c r="Y742" s="1">
        <f t="shared" si="2"/>
        <v>1</v>
      </c>
      <c r="Z742" s="1">
        <f t="shared" ref="Z742:AC742" si="742">IF($Y742&lt;&gt;"",COUNTIF($D742:$H742, "=" &amp; T742),"")</f>
        <v>1</v>
      </c>
      <c r="AA742" s="1">
        <f t="shared" si="742"/>
        <v>1</v>
      </c>
      <c r="AB742" s="1">
        <f t="shared" si="742"/>
        <v>1</v>
      </c>
      <c r="AC742" s="1">
        <f t="shared" si="742"/>
        <v>1</v>
      </c>
      <c r="AE742" s="1">
        <f>IFERROR(__xludf.DUMMYFUNCTION("IFERROR(TRANSPOSE(SORT(TRANSPOSE(FILTER(Y742:AC742, Y742:AC742&lt;&gt;0)),1, FALSE)))"),1.0)</f>
        <v>1</v>
      </c>
      <c r="AF742" s="1">
        <f>IFERROR(__xludf.DUMMYFUNCTION("""COMPUTED_VALUE"""),1.0)</f>
        <v>1</v>
      </c>
      <c r="AG742" s="1">
        <f>IFERROR(__xludf.DUMMYFUNCTION("""COMPUTED_VALUE"""),1.0)</f>
        <v>1</v>
      </c>
      <c r="AH742" s="1">
        <f>IFERROR(__xludf.DUMMYFUNCTION("""COMPUTED_VALUE"""),1.0)</f>
        <v>1</v>
      </c>
      <c r="AI742" s="1">
        <f>IFERROR(__xludf.DUMMYFUNCTION("""COMPUTED_VALUE"""),1.0)</f>
        <v>1</v>
      </c>
      <c r="AK742" s="1">
        <v>741.0</v>
      </c>
      <c r="AL742" s="1">
        <v>3.0</v>
      </c>
      <c r="AM742" s="1">
        <v>1.0</v>
      </c>
      <c r="AN742" s="1">
        <v>1.0</v>
      </c>
      <c r="AO742" s="1"/>
      <c r="AP742" s="1"/>
      <c r="AQ742" s="1">
        <v>9.0</v>
      </c>
      <c r="AR742" s="1">
        <v>5.0</v>
      </c>
      <c r="AS742" s="1">
        <v>9.0</v>
      </c>
      <c r="AT742" s="1">
        <v>9.0</v>
      </c>
      <c r="AU742" s="1">
        <v>7.0</v>
      </c>
      <c r="AV742" s="1">
        <v>95997.0</v>
      </c>
      <c r="AW742" s="1">
        <v>175.0</v>
      </c>
      <c r="AY742" s="1">
        <v>129675.0</v>
      </c>
    </row>
    <row r="743" ht="15.75" customHeight="1">
      <c r="A743" s="2" t="s">
        <v>1407</v>
      </c>
      <c r="B743" s="1" t="str">
        <f>IFERROR(__xludf.DUMMYFUNCTION("""COMPUTED_VALUE"""),"827Q3")</f>
        <v>827Q3</v>
      </c>
      <c r="C743" s="1">
        <f>IFERROR(__xludf.DUMMYFUNCTION("""COMPUTED_VALUE"""),122.0)</f>
        <v>122</v>
      </c>
      <c r="D743" s="1" t="s">
        <v>30</v>
      </c>
      <c r="E743" s="1" t="s">
        <v>24</v>
      </c>
      <c r="F743" s="1" t="s">
        <v>28</v>
      </c>
      <c r="G743" s="1" t="s">
        <v>20</v>
      </c>
      <c r="H743" s="1" t="s">
        <v>31</v>
      </c>
      <c r="M743" s="1">
        <v>8.0</v>
      </c>
      <c r="N743" s="1">
        <v>2.0</v>
      </c>
      <c r="O743" s="1">
        <v>7.0</v>
      </c>
      <c r="P743" s="1">
        <v>12.0</v>
      </c>
      <c r="Q743" s="1">
        <v>3.0</v>
      </c>
      <c r="S743" s="1" t="str">
        <f>IFERROR(__xludf.DUMMYFUNCTION("UNIQUE(D743:H743, TRUE)"),"8")</f>
        <v>8</v>
      </c>
      <c r="T743" s="1" t="str">
        <f>IFERROR(__xludf.DUMMYFUNCTION("""COMPUTED_VALUE"""),"2")</f>
        <v>2</v>
      </c>
      <c r="U743" s="1" t="str">
        <f>IFERROR(__xludf.DUMMYFUNCTION("""COMPUTED_VALUE"""),"7")</f>
        <v>7</v>
      </c>
      <c r="V743" s="1" t="str">
        <f>IFERROR(__xludf.DUMMYFUNCTION("""COMPUTED_VALUE"""),"Q")</f>
        <v>Q</v>
      </c>
      <c r="W743" s="1" t="str">
        <f>IFERROR(__xludf.DUMMYFUNCTION("""COMPUTED_VALUE"""),"3")</f>
        <v>3</v>
      </c>
      <c r="Y743" s="1">
        <f t="shared" si="2"/>
        <v>1</v>
      </c>
      <c r="Z743" s="1">
        <f t="shared" ref="Z743:AC743" si="743">IF($Y743&lt;&gt;"",COUNTIF($D743:$H743, "=" &amp; T743),"")</f>
        <v>1</v>
      </c>
      <c r="AA743" s="1">
        <f t="shared" si="743"/>
        <v>1</v>
      </c>
      <c r="AB743" s="1">
        <f t="shared" si="743"/>
        <v>1</v>
      </c>
      <c r="AC743" s="1">
        <f t="shared" si="743"/>
        <v>1</v>
      </c>
      <c r="AE743" s="1">
        <f>IFERROR(__xludf.DUMMYFUNCTION("IFERROR(TRANSPOSE(SORT(TRANSPOSE(FILTER(Y743:AC743, Y743:AC743&lt;&gt;0)),1, FALSE)))"),1.0)</f>
        <v>1</v>
      </c>
      <c r="AF743" s="1">
        <f>IFERROR(__xludf.DUMMYFUNCTION("""COMPUTED_VALUE"""),1.0)</f>
        <v>1</v>
      </c>
      <c r="AG743" s="1">
        <f>IFERROR(__xludf.DUMMYFUNCTION("""COMPUTED_VALUE"""),1.0)</f>
        <v>1</v>
      </c>
      <c r="AH743" s="1">
        <f>IFERROR(__xludf.DUMMYFUNCTION("""COMPUTED_VALUE"""),1.0)</f>
        <v>1</v>
      </c>
      <c r="AI743" s="1">
        <f>IFERROR(__xludf.DUMMYFUNCTION("""COMPUTED_VALUE"""),1.0)</f>
        <v>1</v>
      </c>
      <c r="AK743" s="1">
        <v>742.0</v>
      </c>
      <c r="AL743" s="1">
        <v>3.0</v>
      </c>
      <c r="AM743" s="1">
        <v>1.0</v>
      </c>
      <c r="AN743" s="1">
        <v>1.0</v>
      </c>
      <c r="AO743" s="1"/>
      <c r="AP743" s="1"/>
      <c r="AQ743" s="1">
        <v>9.0</v>
      </c>
      <c r="AR743" s="1">
        <v>6.0</v>
      </c>
      <c r="AS743" s="1">
        <v>6.0</v>
      </c>
      <c r="AT743" s="1">
        <v>6.0</v>
      </c>
      <c r="AU743" s="1">
        <v>12.0</v>
      </c>
      <c r="AV743" s="1" t="s">
        <v>1187</v>
      </c>
      <c r="AW743" s="1">
        <v>499.0</v>
      </c>
      <c r="AY743" s="1">
        <v>370258.0</v>
      </c>
    </row>
    <row r="744" ht="15.75" customHeight="1">
      <c r="A744" s="2" t="s">
        <v>1409</v>
      </c>
      <c r="B744" s="1" t="str">
        <f>IFERROR(__xludf.DUMMYFUNCTION("""COMPUTED_VALUE"""),"J9999")</f>
        <v>J9999</v>
      </c>
      <c r="C744" s="1">
        <f>IFERROR(__xludf.DUMMYFUNCTION("""COMPUTED_VALUE"""),607.0)</f>
        <v>607</v>
      </c>
      <c r="D744" s="1" t="s">
        <v>22</v>
      </c>
      <c r="E744" s="1" t="s">
        <v>23</v>
      </c>
      <c r="F744" s="1" t="s">
        <v>23</v>
      </c>
      <c r="G744" s="1" t="s">
        <v>23</v>
      </c>
      <c r="H744" s="1" t="s">
        <v>23</v>
      </c>
      <c r="M744" s="1">
        <v>11.0</v>
      </c>
      <c r="N744" s="1">
        <v>9.0</v>
      </c>
      <c r="O744" s="1">
        <v>9.0</v>
      </c>
      <c r="P744" s="1">
        <v>9.0</v>
      </c>
      <c r="Q744" s="1">
        <v>9.0</v>
      </c>
      <c r="S744" s="1" t="str">
        <f>IFERROR(__xludf.DUMMYFUNCTION("UNIQUE(D744:H744, TRUE)"),"J")</f>
        <v>J</v>
      </c>
      <c r="T744" s="1" t="str">
        <f>IFERROR(__xludf.DUMMYFUNCTION("""COMPUTED_VALUE"""),"9")</f>
        <v>9</v>
      </c>
      <c r="Y744" s="1">
        <f t="shared" si="2"/>
        <v>1</v>
      </c>
      <c r="Z744" s="1">
        <f t="shared" ref="Z744:AC744" si="744">IF($Y744&lt;&gt;"",COUNTIF($D744:$H744, "=" &amp; T744),"")</f>
        <v>4</v>
      </c>
      <c r="AA744" s="1">
        <f t="shared" si="744"/>
        <v>0</v>
      </c>
      <c r="AB744" s="1">
        <f t="shared" si="744"/>
        <v>0</v>
      </c>
      <c r="AC744" s="1">
        <f t="shared" si="744"/>
        <v>0</v>
      </c>
      <c r="AE744" s="1">
        <f>IFERROR(__xludf.DUMMYFUNCTION("IFERROR(TRANSPOSE(SORT(TRANSPOSE(FILTER(Y744:AC744, Y744:AC744&lt;&gt;0)),1, FALSE)))"),4.0)</f>
        <v>4</v>
      </c>
      <c r="AF744" s="1">
        <f>IFERROR(__xludf.DUMMYFUNCTION("""COMPUTED_VALUE"""),1.0)</f>
        <v>1</v>
      </c>
      <c r="AK744" s="1">
        <v>743.0</v>
      </c>
      <c r="AL744" s="1">
        <v>3.0</v>
      </c>
      <c r="AM744" s="1">
        <v>1.0</v>
      </c>
      <c r="AN744" s="1">
        <v>1.0</v>
      </c>
      <c r="AO744" s="1"/>
      <c r="AP744" s="1"/>
      <c r="AQ744" s="1">
        <v>9.0</v>
      </c>
      <c r="AR744" s="1">
        <v>6.0</v>
      </c>
      <c r="AS744" s="1">
        <v>9.0</v>
      </c>
      <c r="AT744" s="1">
        <v>14.0</v>
      </c>
      <c r="AU744" s="1">
        <v>9.0</v>
      </c>
      <c r="AV744" s="1" t="s">
        <v>1189</v>
      </c>
      <c r="AW744" s="1">
        <v>365.0</v>
      </c>
      <c r="AY744" s="1">
        <v>271195.0</v>
      </c>
    </row>
    <row r="745" ht="15.75" customHeight="1">
      <c r="A745" s="2" t="s">
        <v>1410</v>
      </c>
      <c r="B745" s="1" t="str">
        <f>IFERROR(__xludf.DUMMYFUNCTION("""COMPUTED_VALUE"""),"KJQ69")</f>
        <v>KJQ69</v>
      </c>
      <c r="C745" s="1">
        <f>IFERROR(__xludf.DUMMYFUNCTION("""COMPUTED_VALUE"""),140.0)</f>
        <v>140</v>
      </c>
      <c r="D745" s="1" t="s">
        <v>38</v>
      </c>
      <c r="E745" s="1" t="s">
        <v>22</v>
      </c>
      <c r="F745" s="1" t="s">
        <v>20</v>
      </c>
      <c r="G745" s="1" t="s">
        <v>40</v>
      </c>
      <c r="H745" s="1" t="s">
        <v>23</v>
      </c>
      <c r="M745" s="1">
        <v>13.0</v>
      </c>
      <c r="N745" s="1">
        <v>11.0</v>
      </c>
      <c r="O745" s="1">
        <v>12.0</v>
      </c>
      <c r="P745" s="1">
        <v>6.0</v>
      </c>
      <c r="Q745" s="1">
        <v>9.0</v>
      </c>
      <c r="S745" s="1" t="str">
        <f>IFERROR(__xludf.DUMMYFUNCTION("UNIQUE(D745:H745, TRUE)"),"K")</f>
        <v>K</v>
      </c>
      <c r="T745" s="1" t="str">
        <f>IFERROR(__xludf.DUMMYFUNCTION("""COMPUTED_VALUE"""),"J")</f>
        <v>J</v>
      </c>
      <c r="U745" s="1" t="str">
        <f>IFERROR(__xludf.DUMMYFUNCTION("""COMPUTED_VALUE"""),"Q")</f>
        <v>Q</v>
      </c>
      <c r="V745" s="1" t="str">
        <f>IFERROR(__xludf.DUMMYFUNCTION("""COMPUTED_VALUE"""),"6")</f>
        <v>6</v>
      </c>
      <c r="W745" s="1" t="str">
        <f>IFERROR(__xludf.DUMMYFUNCTION("""COMPUTED_VALUE"""),"9")</f>
        <v>9</v>
      </c>
      <c r="Y745" s="1">
        <f t="shared" si="2"/>
        <v>1</v>
      </c>
      <c r="Z745" s="1">
        <f t="shared" ref="Z745:AC745" si="745">IF($Y745&lt;&gt;"",COUNTIF($D745:$H745, "=" &amp; T745),"")</f>
        <v>1</v>
      </c>
      <c r="AA745" s="1">
        <f t="shared" si="745"/>
        <v>1</v>
      </c>
      <c r="AB745" s="1">
        <f t="shared" si="745"/>
        <v>1</v>
      </c>
      <c r="AC745" s="1">
        <f t="shared" si="745"/>
        <v>1</v>
      </c>
      <c r="AE745" s="1">
        <f>IFERROR(__xludf.DUMMYFUNCTION("IFERROR(TRANSPOSE(SORT(TRANSPOSE(FILTER(Y745:AC745, Y745:AC745&lt;&gt;0)),1, FALSE)))"),1.0)</f>
        <v>1</v>
      </c>
      <c r="AF745" s="1">
        <f>IFERROR(__xludf.DUMMYFUNCTION("""COMPUTED_VALUE"""),1.0)</f>
        <v>1</v>
      </c>
      <c r="AG745" s="1">
        <f>IFERROR(__xludf.DUMMYFUNCTION("""COMPUTED_VALUE"""),1.0)</f>
        <v>1</v>
      </c>
      <c r="AH745" s="1">
        <f>IFERROR(__xludf.DUMMYFUNCTION("""COMPUTED_VALUE"""),1.0)</f>
        <v>1</v>
      </c>
      <c r="AI745" s="1">
        <f>IFERROR(__xludf.DUMMYFUNCTION("""COMPUTED_VALUE"""),1.0)</f>
        <v>1</v>
      </c>
      <c r="AK745" s="1">
        <v>744.0</v>
      </c>
      <c r="AL745" s="1">
        <v>3.0</v>
      </c>
      <c r="AM745" s="1">
        <v>1.0</v>
      </c>
      <c r="AN745" s="1">
        <v>1.0</v>
      </c>
      <c r="AO745" s="1"/>
      <c r="AP745" s="1"/>
      <c r="AQ745" s="1">
        <v>9.0</v>
      </c>
      <c r="AR745" s="1">
        <v>8.0</v>
      </c>
      <c r="AS745" s="1">
        <v>6.0</v>
      </c>
      <c r="AT745" s="1">
        <v>9.0</v>
      </c>
      <c r="AU745" s="1">
        <v>9.0</v>
      </c>
      <c r="AV745" s="1">
        <v>98699.0</v>
      </c>
      <c r="AW745" s="1">
        <v>650.0</v>
      </c>
      <c r="AY745" s="1">
        <v>483600.0</v>
      </c>
    </row>
    <row r="746" ht="15.75" customHeight="1">
      <c r="A746" s="2" t="s">
        <v>1411</v>
      </c>
      <c r="B746" s="1" t="str">
        <f>IFERROR(__xludf.DUMMYFUNCTION("""COMPUTED_VALUE"""),"K368J")</f>
        <v>K368J</v>
      </c>
      <c r="C746" s="1">
        <f>IFERROR(__xludf.DUMMYFUNCTION("""COMPUTED_VALUE"""),99.0)</f>
        <v>99</v>
      </c>
      <c r="D746" s="1" t="s">
        <v>38</v>
      </c>
      <c r="E746" s="1" t="s">
        <v>31</v>
      </c>
      <c r="F746" s="1" t="s">
        <v>40</v>
      </c>
      <c r="G746" s="1" t="s">
        <v>30</v>
      </c>
      <c r="H746" s="1" t="s">
        <v>22</v>
      </c>
      <c r="M746" s="1">
        <v>13.0</v>
      </c>
      <c r="N746" s="1">
        <v>3.0</v>
      </c>
      <c r="O746" s="1">
        <v>6.0</v>
      </c>
      <c r="P746" s="1">
        <v>8.0</v>
      </c>
      <c r="Q746" s="1">
        <v>11.0</v>
      </c>
      <c r="S746" s="1" t="str">
        <f>IFERROR(__xludf.DUMMYFUNCTION("UNIQUE(D746:H746, TRUE)"),"K")</f>
        <v>K</v>
      </c>
      <c r="T746" s="1" t="str">
        <f>IFERROR(__xludf.DUMMYFUNCTION("""COMPUTED_VALUE"""),"3")</f>
        <v>3</v>
      </c>
      <c r="U746" s="1" t="str">
        <f>IFERROR(__xludf.DUMMYFUNCTION("""COMPUTED_VALUE"""),"6")</f>
        <v>6</v>
      </c>
      <c r="V746" s="1" t="str">
        <f>IFERROR(__xludf.DUMMYFUNCTION("""COMPUTED_VALUE"""),"8")</f>
        <v>8</v>
      </c>
      <c r="W746" s="1" t="str">
        <f>IFERROR(__xludf.DUMMYFUNCTION("""COMPUTED_VALUE"""),"J")</f>
        <v>J</v>
      </c>
      <c r="Y746" s="1">
        <f t="shared" si="2"/>
        <v>1</v>
      </c>
      <c r="Z746" s="1">
        <f t="shared" ref="Z746:AC746" si="746">IF($Y746&lt;&gt;"",COUNTIF($D746:$H746, "=" &amp; T746),"")</f>
        <v>1</v>
      </c>
      <c r="AA746" s="1">
        <f t="shared" si="746"/>
        <v>1</v>
      </c>
      <c r="AB746" s="1">
        <f t="shared" si="746"/>
        <v>1</v>
      </c>
      <c r="AC746" s="1">
        <f t="shared" si="746"/>
        <v>1</v>
      </c>
      <c r="AE746" s="1">
        <f>IFERROR(__xludf.DUMMYFUNCTION("IFERROR(TRANSPOSE(SORT(TRANSPOSE(FILTER(Y746:AC746, Y746:AC746&lt;&gt;0)),1, FALSE)))"),1.0)</f>
        <v>1</v>
      </c>
      <c r="AF746" s="1">
        <f>IFERROR(__xludf.DUMMYFUNCTION("""COMPUTED_VALUE"""),1.0)</f>
        <v>1</v>
      </c>
      <c r="AG746" s="1">
        <f>IFERROR(__xludf.DUMMYFUNCTION("""COMPUTED_VALUE"""),1.0)</f>
        <v>1</v>
      </c>
      <c r="AH746" s="1">
        <f>IFERROR(__xludf.DUMMYFUNCTION("""COMPUTED_VALUE"""),1.0)</f>
        <v>1</v>
      </c>
      <c r="AI746" s="1">
        <f>IFERROR(__xludf.DUMMYFUNCTION("""COMPUTED_VALUE"""),1.0)</f>
        <v>1</v>
      </c>
      <c r="AK746" s="1">
        <v>745.0</v>
      </c>
      <c r="AL746" s="1">
        <v>3.0</v>
      </c>
      <c r="AM746" s="1">
        <v>1.0</v>
      </c>
      <c r="AN746" s="1">
        <v>1.0</v>
      </c>
      <c r="AO746" s="1"/>
      <c r="AP746" s="1"/>
      <c r="AQ746" s="1">
        <v>9.0</v>
      </c>
      <c r="AR746" s="1">
        <v>8.0</v>
      </c>
      <c r="AS746" s="1">
        <v>9.0</v>
      </c>
      <c r="AT746" s="1">
        <v>9.0</v>
      </c>
      <c r="AU746" s="1">
        <v>13.0</v>
      </c>
      <c r="AV746" s="1" t="s">
        <v>1192</v>
      </c>
      <c r="AW746" s="1">
        <v>986.0</v>
      </c>
      <c r="AY746" s="1">
        <v>734570.0</v>
      </c>
    </row>
    <row r="747" ht="15.75" customHeight="1">
      <c r="A747" s="2" t="s">
        <v>1412</v>
      </c>
      <c r="B747" s="1" t="str">
        <f>IFERROR(__xludf.DUMMYFUNCTION("""COMPUTED_VALUE"""),"5T777")</f>
        <v>5T777</v>
      </c>
      <c r="C747" s="1">
        <f>IFERROR(__xludf.DUMMYFUNCTION("""COMPUTED_VALUE"""),721.0)</f>
        <v>721</v>
      </c>
      <c r="D747" s="1" t="s">
        <v>29</v>
      </c>
      <c r="E747" s="1" t="s">
        <v>45</v>
      </c>
      <c r="F747" s="1" t="s">
        <v>28</v>
      </c>
      <c r="G747" s="1" t="s">
        <v>28</v>
      </c>
      <c r="H747" s="1" t="s">
        <v>28</v>
      </c>
      <c r="M747" s="1">
        <v>5.0</v>
      </c>
      <c r="N747" s="1">
        <v>10.0</v>
      </c>
      <c r="O747" s="1">
        <v>7.0</v>
      </c>
      <c r="P747" s="1">
        <v>7.0</v>
      </c>
      <c r="Q747" s="1">
        <v>7.0</v>
      </c>
      <c r="S747" s="1" t="str">
        <f>IFERROR(__xludf.DUMMYFUNCTION("UNIQUE(D747:H747, TRUE)"),"5")</f>
        <v>5</v>
      </c>
      <c r="T747" s="1" t="str">
        <f>IFERROR(__xludf.DUMMYFUNCTION("""COMPUTED_VALUE"""),"T")</f>
        <v>T</v>
      </c>
      <c r="U747" s="1" t="str">
        <f>IFERROR(__xludf.DUMMYFUNCTION("""COMPUTED_VALUE"""),"7")</f>
        <v>7</v>
      </c>
      <c r="Y747" s="1">
        <f t="shared" si="2"/>
        <v>1</v>
      </c>
      <c r="Z747" s="1">
        <f t="shared" ref="Z747:AC747" si="747">IF($Y747&lt;&gt;"",COUNTIF($D747:$H747, "=" &amp; T747),"")</f>
        <v>1</v>
      </c>
      <c r="AA747" s="1">
        <f t="shared" si="747"/>
        <v>3</v>
      </c>
      <c r="AB747" s="1">
        <f t="shared" si="747"/>
        <v>0</v>
      </c>
      <c r="AC747" s="1">
        <f t="shared" si="747"/>
        <v>0</v>
      </c>
      <c r="AE747" s="1">
        <f>IFERROR(__xludf.DUMMYFUNCTION("IFERROR(TRANSPOSE(SORT(TRANSPOSE(FILTER(Y747:AC747, Y747:AC747&lt;&gt;0)),1, FALSE)))"),3.0)</f>
        <v>3</v>
      </c>
      <c r="AF747" s="1">
        <f>IFERROR(__xludf.DUMMYFUNCTION("""COMPUTED_VALUE"""),1.0)</f>
        <v>1</v>
      </c>
      <c r="AG747" s="1">
        <f>IFERROR(__xludf.DUMMYFUNCTION("""COMPUTED_VALUE"""),1.0)</f>
        <v>1</v>
      </c>
      <c r="AK747" s="1">
        <v>746.0</v>
      </c>
      <c r="AL747" s="1">
        <v>3.0</v>
      </c>
      <c r="AM747" s="1">
        <v>1.0</v>
      </c>
      <c r="AN747" s="1">
        <v>1.0</v>
      </c>
      <c r="AO747" s="1"/>
      <c r="AP747" s="1"/>
      <c r="AQ747" s="1">
        <v>9.0</v>
      </c>
      <c r="AR747" s="1">
        <v>8.0</v>
      </c>
      <c r="AS747" s="1">
        <v>11.0</v>
      </c>
      <c r="AT747" s="1">
        <v>8.0</v>
      </c>
      <c r="AU747" s="1">
        <v>8.0</v>
      </c>
      <c r="AV747" s="1" t="s">
        <v>1719</v>
      </c>
      <c r="AW747" s="1">
        <v>359.0</v>
      </c>
      <c r="AY747" s="1">
        <v>267814.0</v>
      </c>
    </row>
    <row r="748" ht="15.75" customHeight="1">
      <c r="A748" s="2" t="s">
        <v>1414</v>
      </c>
      <c r="B748" s="1" t="str">
        <f>IFERROR(__xludf.DUMMYFUNCTION("""COMPUTED_VALUE"""),"K6665")</f>
        <v>K6665</v>
      </c>
      <c r="C748" s="1">
        <f>IFERROR(__xludf.DUMMYFUNCTION("""COMPUTED_VALUE"""),582.0)</f>
        <v>582</v>
      </c>
      <c r="D748" s="1" t="s">
        <v>38</v>
      </c>
      <c r="E748" s="1" t="s">
        <v>40</v>
      </c>
      <c r="F748" s="1" t="s">
        <v>40</v>
      </c>
      <c r="G748" s="1" t="s">
        <v>40</v>
      </c>
      <c r="H748" s="1" t="s">
        <v>29</v>
      </c>
      <c r="M748" s="1">
        <v>13.0</v>
      </c>
      <c r="N748" s="1">
        <v>6.0</v>
      </c>
      <c r="O748" s="1">
        <v>6.0</v>
      </c>
      <c r="P748" s="1">
        <v>6.0</v>
      </c>
      <c r="Q748" s="1">
        <v>5.0</v>
      </c>
      <c r="S748" s="1" t="str">
        <f>IFERROR(__xludf.DUMMYFUNCTION("UNIQUE(D748:H748, TRUE)"),"K")</f>
        <v>K</v>
      </c>
      <c r="T748" s="1" t="str">
        <f>IFERROR(__xludf.DUMMYFUNCTION("""COMPUTED_VALUE"""),"6")</f>
        <v>6</v>
      </c>
      <c r="U748" s="1" t="str">
        <f>IFERROR(__xludf.DUMMYFUNCTION("""COMPUTED_VALUE"""),"5")</f>
        <v>5</v>
      </c>
      <c r="Y748" s="1">
        <f t="shared" si="2"/>
        <v>1</v>
      </c>
      <c r="Z748" s="1">
        <f t="shared" ref="Z748:AC748" si="748">IF($Y748&lt;&gt;"",COUNTIF($D748:$H748, "=" &amp; T748),"")</f>
        <v>3</v>
      </c>
      <c r="AA748" s="1">
        <f t="shared" si="748"/>
        <v>1</v>
      </c>
      <c r="AB748" s="1">
        <f t="shared" si="748"/>
        <v>0</v>
      </c>
      <c r="AC748" s="1">
        <f t="shared" si="748"/>
        <v>0</v>
      </c>
      <c r="AE748" s="1">
        <f>IFERROR(__xludf.DUMMYFUNCTION("IFERROR(TRANSPOSE(SORT(TRANSPOSE(FILTER(Y748:AC748, Y748:AC748&lt;&gt;0)),1, FALSE)))"),3.0)</f>
        <v>3</v>
      </c>
      <c r="AF748" s="1">
        <f>IFERROR(__xludf.DUMMYFUNCTION("""COMPUTED_VALUE"""),1.0)</f>
        <v>1</v>
      </c>
      <c r="AG748" s="1">
        <f>IFERROR(__xludf.DUMMYFUNCTION("""COMPUTED_VALUE"""),1.0)</f>
        <v>1</v>
      </c>
      <c r="AK748" s="1">
        <v>747.0</v>
      </c>
      <c r="AL748" s="1">
        <v>3.0</v>
      </c>
      <c r="AM748" s="1">
        <v>1.0</v>
      </c>
      <c r="AN748" s="1">
        <v>1.0</v>
      </c>
      <c r="AO748" s="1"/>
      <c r="AP748" s="1"/>
      <c r="AQ748" s="1">
        <v>9.0</v>
      </c>
      <c r="AR748" s="1">
        <v>9.0</v>
      </c>
      <c r="AS748" s="1">
        <v>9.0</v>
      </c>
      <c r="AT748" s="1">
        <v>6.0</v>
      </c>
      <c r="AU748" s="1">
        <v>7.0</v>
      </c>
      <c r="AV748" s="1">
        <v>99967.0</v>
      </c>
      <c r="AW748" s="1">
        <v>274.0</v>
      </c>
      <c r="AY748" s="1">
        <v>204678.0</v>
      </c>
    </row>
    <row r="749" ht="15.75" customHeight="1">
      <c r="A749" s="2" t="s">
        <v>1416</v>
      </c>
      <c r="B749" s="1" t="str">
        <f>IFERROR(__xludf.DUMMYFUNCTION("""COMPUTED_VALUE"""),"2666A")</f>
        <v>2666A</v>
      </c>
      <c r="C749" s="1">
        <f>IFERROR(__xludf.DUMMYFUNCTION("""COMPUTED_VALUE"""),683.0)</f>
        <v>683</v>
      </c>
      <c r="D749" s="1" t="s">
        <v>24</v>
      </c>
      <c r="E749" s="1" t="s">
        <v>40</v>
      </c>
      <c r="F749" s="1" t="s">
        <v>40</v>
      </c>
      <c r="G749" s="1" t="s">
        <v>40</v>
      </c>
      <c r="H749" s="1" t="s">
        <v>39</v>
      </c>
      <c r="M749" s="1">
        <v>2.0</v>
      </c>
      <c r="N749" s="1">
        <v>6.0</v>
      </c>
      <c r="O749" s="1">
        <v>6.0</v>
      </c>
      <c r="P749" s="1">
        <v>6.0</v>
      </c>
      <c r="Q749" s="1">
        <v>14.0</v>
      </c>
      <c r="S749" s="1" t="str">
        <f>IFERROR(__xludf.DUMMYFUNCTION("UNIQUE(D749:H749, TRUE)"),"2")</f>
        <v>2</v>
      </c>
      <c r="T749" s="1" t="str">
        <f>IFERROR(__xludf.DUMMYFUNCTION("""COMPUTED_VALUE"""),"6")</f>
        <v>6</v>
      </c>
      <c r="U749" s="1" t="str">
        <f>IFERROR(__xludf.DUMMYFUNCTION("""COMPUTED_VALUE"""),"A")</f>
        <v>A</v>
      </c>
      <c r="Y749" s="1">
        <f t="shared" si="2"/>
        <v>1</v>
      </c>
      <c r="Z749" s="1">
        <f t="shared" ref="Z749:AC749" si="749">IF($Y749&lt;&gt;"",COUNTIF($D749:$H749, "=" &amp; T749),"")</f>
        <v>3</v>
      </c>
      <c r="AA749" s="1">
        <f t="shared" si="749"/>
        <v>1</v>
      </c>
      <c r="AB749" s="1">
        <f t="shared" si="749"/>
        <v>0</v>
      </c>
      <c r="AC749" s="1">
        <f t="shared" si="749"/>
        <v>0</v>
      </c>
      <c r="AE749" s="1">
        <f>IFERROR(__xludf.DUMMYFUNCTION("IFERROR(TRANSPOSE(SORT(TRANSPOSE(FILTER(Y749:AC749, Y749:AC749&lt;&gt;0)),1, FALSE)))"),3.0)</f>
        <v>3</v>
      </c>
      <c r="AF749" s="1">
        <f>IFERROR(__xludf.DUMMYFUNCTION("""COMPUTED_VALUE"""),1.0)</f>
        <v>1</v>
      </c>
      <c r="AG749" s="1">
        <f>IFERROR(__xludf.DUMMYFUNCTION("""COMPUTED_VALUE"""),1.0)</f>
        <v>1</v>
      </c>
      <c r="AK749" s="1">
        <v>748.0</v>
      </c>
      <c r="AL749" s="1">
        <v>3.0</v>
      </c>
      <c r="AM749" s="1">
        <v>1.0</v>
      </c>
      <c r="AN749" s="1">
        <v>1.0</v>
      </c>
      <c r="AO749" s="1"/>
      <c r="AP749" s="1"/>
      <c r="AQ749" s="1">
        <v>9.0</v>
      </c>
      <c r="AR749" s="1">
        <v>9.0</v>
      </c>
      <c r="AS749" s="1">
        <v>14.0</v>
      </c>
      <c r="AT749" s="1">
        <v>9.0</v>
      </c>
      <c r="AU749" s="1">
        <v>10.0</v>
      </c>
      <c r="AV749" s="1" t="s">
        <v>1195</v>
      </c>
      <c r="AW749" s="1">
        <v>49.0</v>
      </c>
      <c r="AY749" s="1">
        <v>36652.0</v>
      </c>
    </row>
    <row r="750" ht="15.75" customHeight="1">
      <c r="A750" s="2" t="s">
        <v>1417</v>
      </c>
      <c r="B750" s="1" t="str">
        <f>IFERROR(__xludf.DUMMYFUNCTION("""COMPUTED_VALUE"""),"6668J")</f>
        <v>6668J</v>
      </c>
      <c r="C750" s="1">
        <f>IFERROR(__xludf.DUMMYFUNCTION("""COMPUTED_VALUE"""),817.0)</f>
        <v>817</v>
      </c>
      <c r="D750" s="1" t="s">
        <v>40</v>
      </c>
      <c r="E750" s="1" t="s">
        <v>40</v>
      </c>
      <c r="F750" s="1" t="s">
        <v>40</v>
      </c>
      <c r="G750" s="1" t="s">
        <v>30</v>
      </c>
      <c r="H750" s="1" t="s">
        <v>22</v>
      </c>
      <c r="M750" s="1">
        <v>6.0</v>
      </c>
      <c r="N750" s="1">
        <v>6.0</v>
      </c>
      <c r="O750" s="1">
        <v>6.0</v>
      </c>
      <c r="P750" s="1">
        <v>8.0</v>
      </c>
      <c r="Q750" s="1">
        <v>11.0</v>
      </c>
      <c r="S750" s="1" t="str">
        <f>IFERROR(__xludf.DUMMYFUNCTION("UNIQUE(D750:H750, TRUE)"),"6")</f>
        <v>6</v>
      </c>
      <c r="T750" s="1" t="str">
        <f>IFERROR(__xludf.DUMMYFUNCTION("""COMPUTED_VALUE"""),"8")</f>
        <v>8</v>
      </c>
      <c r="U750" s="1" t="str">
        <f>IFERROR(__xludf.DUMMYFUNCTION("""COMPUTED_VALUE"""),"J")</f>
        <v>J</v>
      </c>
      <c r="Y750" s="1">
        <f t="shared" si="2"/>
        <v>3</v>
      </c>
      <c r="Z750" s="1">
        <f t="shared" ref="Z750:AC750" si="750">IF($Y750&lt;&gt;"",COUNTIF($D750:$H750, "=" &amp; T750),"")</f>
        <v>1</v>
      </c>
      <c r="AA750" s="1">
        <f t="shared" si="750"/>
        <v>1</v>
      </c>
      <c r="AB750" s="1">
        <f t="shared" si="750"/>
        <v>0</v>
      </c>
      <c r="AC750" s="1">
        <f t="shared" si="750"/>
        <v>0</v>
      </c>
      <c r="AE750" s="1">
        <f>IFERROR(__xludf.DUMMYFUNCTION("IFERROR(TRANSPOSE(SORT(TRANSPOSE(FILTER(Y750:AC750, Y750:AC750&lt;&gt;0)),1, FALSE)))"),3.0)</f>
        <v>3</v>
      </c>
      <c r="AF750" s="1">
        <f>IFERROR(__xludf.DUMMYFUNCTION("""COMPUTED_VALUE"""),1.0)</f>
        <v>1</v>
      </c>
      <c r="AG750" s="1">
        <f>IFERROR(__xludf.DUMMYFUNCTION("""COMPUTED_VALUE"""),1.0)</f>
        <v>1</v>
      </c>
      <c r="AK750" s="1">
        <v>749.0</v>
      </c>
      <c r="AL750" s="1">
        <v>3.0</v>
      </c>
      <c r="AM750" s="1">
        <v>1.0</v>
      </c>
      <c r="AN750" s="1">
        <v>1.0</v>
      </c>
      <c r="AO750" s="1"/>
      <c r="AP750" s="1"/>
      <c r="AQ750" s="1">
        <v>9.0</v>
      </c>
      <c r="AR750" s="1">
        <v>10.0</v>
      </c>
      <c r="AS750" s="1">
        <v>9.0</v>
      </c>
      <c r="AT750" s="1">
        <v>11.0</v>
      </c>
      <c r="AU750" s="1">
        <v>9.0</v>
      </c>
      <c r="AV750" s="1" t="s">
        <v>1724</v>
      </c>
      <c r="AW750" s="1">
        <v>383.0</v>
      </c>
      <c r="AY750" s="1">
        <v>286867.0</v>
      </c>
    </row>
    <row r="751" ht="15.75" customHeight="1">
      <c r="A751" s="2" t="s">
        <v>1419</v>
      </c>
      <c r="B751" s="1">
        <f>IFERROR(__xludf.DUMMYFUNCTION("""COMPUTED_VALUE"""),79779.0)</f>
        <v>79779</v>
      </c>
      <c r="C751" s="1">
        <f>IFERROR(__xludf.DUMMYFUNCTION("""COMPUTED_VALUE"""),221.0)</f>
        <v>221</v>
      </c>
      <c r="D751" s="1" t="s">
        <v>28</v>
      </c>
      <c r="E751" s="1" t="s">
        <v>23</v>
      </c>
      <c r="F751" s="1" t="s">
        <v>28</v>
      </c>
      <c r="G751" s="1" t="s">
        <v>28</v>
      </c>
      <c r="H751" s="1" t="s">
        <v>23</v>
      </c>
      <c r="M751" s="1">
        <v>7.0</v>
      </c>
      <c r="N751" s="1">
        <v>9.0</v>
      </c>
      <c r="O751" s="1">
        <v>7.0</v>
      </c>
      <c r="P751" s="1">
        <v>7.0</v>
      </c>
      <c r="Q751" s="1">
        <v>9.0</v>
      </c>
      <c r="S751" s="1" t="str">
        <f>IFERROR(__xludf.DUMMYFUNCTION("UNIQUE(D751:H751, TRUE)"),"7")</f>
        <v>7</v>
      </c>
      <c r="T751" s="1" t="str">
        <f>IFERROR(__xludf.DUMMYFUNCTION("""COMPUTED_VALUE"""),"9")</f>
        <v>9</v>
      </c>
      <c r="Y751" s="1">
        <f t="shared" si="2"/>
        <v>3</v>
      </c>
      <c r="Z751" s="1">
        <f t="shared" ref="Z751:AC751" si="751">IF($Y751&lt;&gt;"",COUNTIF($D751:$H751, "=" &amp; T751),"")</f>
        <v>2</v>
      </c>
      <c r="AA751" s="1">
        <f t="shared" si="751"/>
        <v>0</v>
      </c>
      <c r="AB751" s="1">
        <f t="shared" si="751"/>
        <v>0</v>
      </c>
      <c r="AC751" s="1">
        <f t="shared" si="751"/>
        <v>0</v>
      </c>
      <c r="AE751" s="1">
        <f>IFERROR(__xludf.DUMMYFUNCTION("IFERROR(TRANSPOSE(SORT(TRANSPOSE(FILTER(Y751:AC751, Y751:AC751&lt;&gt;0)),1, FALSE)))"),3.0)</f>
        <v>3</v>
      </c>
      <c r="AF751" s="1">
        <f>IFERROR(__xludf.DUMMYFUNCTION("""COMPUTED_VALUE"""),2.0)</f>
        <v>2</v>
      </c>
      <c r="AK751" s="1">
        <v>750.0</v>
      </c>
      <c r="AL751" s="1">
        <v>3.0</v>
      </c>
      <c r="AM751" s="1">
        <v>1.0</v>
      </c>
      <c r="AN751" s="1">
        <v>1.0</v>
      </c>
      <c r="AO751" s="1"/>
      <c r="AP751" s="1"/>
      <c r="AQ751" s="1">
        <v>9.0</v>
      </c>
      <c r="AR751" s="1">
        <v>11.0</v>
      </c>
      <c r="AS751" s="1">
        <v>9.0</v>
      </c>
      <c r="AT751" s="1">
        <v>13.0</v>
      </c>
      <c r="AU751" s="1">
        <v>9.0</v>
      </c>
      <c r="AV751" s="1" t="s">
        <v>1713</v>
      </c>
      <c r="AW751" s="1">
        <v>189.0</v>
      </c>
      <c r="AY751" s="1">
        <v>141750.0</v>
      </c>
    </row>
    <row r="752" ht="15.75" customHeight="1">
      <c r="A752" s="2" t="s">
        <v>1421</v>
      </c>
      <c r="B752" s="1" t="str">
        <f>IFERROR(__xludf.DUMMYFUNCTION("""COMPUTED_VALUE"""),"JQ9Q5")</f>
        <v>JQ9Q5</v>
      </c>
      <c r="C752" s="1">
        <f>IFERROR(__xludf.DUMMYFUNCTION("""COMPUTED_VALUE"""),474.0)</f>
        <v>474</v>
      </c>
      <c r="D752" s="1" t="s">
        <v>22</v>
      </c>
      <c r="E752" s="1" t="s">
        <v>20</v>
      </c>
      <c r="F752" s="1" t="s">
        <v>23</v>
      </c>
      <c r="G752" s="1" t="s">
        <v>20</v>
      </c>
      <c r="H752" s="1" t="s">
        <v>29</v>
      </c>
      <c r="M752" s="1">
        <v>11.0</v>
      </c>
      <c r="N752" s="1">
        <v>12.0</v>
      </c>
      <c r="O752" s="1">
        <v>9.0</v>
      </c>
      <c r="P752" s="1">
        <v>12.0</v>
      </c>
      <c r="Q752" s="1">
        <v>5.0</v>
      </c>
      <c r="S752" s="1" t="str">
        <f>IFERROR(__xludf.DUMMYFUNCTION("UNIQUE(D752:H752, TRUE)"),"J")</f>
        <v>J</v>
      </c>
      <c r="T752" s="1" t="str">
        <f>IFERROR(__xludf.DUMMYFUNCTION("""COMPUTED_VALUE"""),"Q")</f>
        <v>Q</v>
      </c>
      <c r="U752" s="1" t="str">
        <f>IFERROR(__xludf.DUMMYFUNCTION("""COMPUTED_VALUE"""),"9")</f>
        <v>9</v>
      </c>
      <c r="V752" s="1" t="str">
        <f>IFERROR(__xludf.DUMMYFUNCTION("""COMPUTED_VALUE"""),"5")</f>
        <v>5</v>
      </c>
      <c r="Y752" s="1">
        <f t="shared" si="2"/>
        <v>1</v>
      </c>
      <c r="Z752" s="1">
        <f t="shared" ref="Z752:AC752" si="752">IF($Y752&lt;&gt;"",COUNTIF($D752:$H752, "=" &amp; T752),"")</f>
        <v>2</v>
      </c>
      <c r="AA752" s="1">
        <f t="shared" si="752"/>
        <v>1</v>
      </c>
      <c r="AB752" s="1">
        <f t="shared" si="752"/>
        <v>1</v>
      </c>
      <c r="AC752" s="1">
        <f t="shared" si="752"/>
        <v>0</v>
      </c>
      <c r="AE752" s="1">
        <f>IFERROR(__xludf.DUMMYFUNCTION("IFERROR(TRANSPOSE(SORT(TRANSPOSE(FILTER(Y752:AC752, Y752:AC752&lt;&gt;0)),1, FALSE)))"),2.0)</f>
        <v>2</v>
      </c>
      <c r="AF752" s="1">
        <f>IFERROR(__xludf.DUMMYFUNCTION("""COMPUTED_VALUE"""),1.0)</f>
        <v>1</v>
      </c>
      <c r="AG752" s="1">
        <f>IFERROR(__xludf.DUMMYFUNCTION("""COMPUTED_VALUE"""),1.0)</f>
        <v>1</v>
      </c>
      <c r="AH752" s="1">
        <f>IFERROR(__xludf.DUMMYFUNCTION("""COMPUTED_VALUE"""),1.0)</f>
        <v>1</v>
      </c>
      <c r="AK752" s="1">
        <v>751.0</v>
      </c>
      <c r="AL752" s="1">
        <v>3.0</v>
      </c>
      <c r="AM752" s="1">
        <v>1.0</v>
      </c>
      <c r="AN752" s="1">
        <v>1.0</v>
      </c>
      <c r="AO752" s="1"/>
      <c r="AP752" s="1"/>
      <c r="AQ752" s="1">
        <v>9.0</v>
      </c>
      <c r="AR752" s="1">
        <v>11.0</v>
      </c>
      <c r="AS752" s="1">
        <v>14.0</v>
      </c>
      <c r="AT752" s="1">
        <v>9.0</v>
      </c>
      <c r="AU752" s="1">
        <v>9.0</v>
      </c>
      <c r="AV752" s="1" t="s">
        <v>1715</v>
      </c>
      <c r="AW752" s="1">
        <v>598.0</v>
      </c>
      <c r="AY752" s="1">
        <v>449098.0</v>
      </c>
    </row>
    <row r="753" ht="15.75" customHeight="1">
      <c r="A753" s="2" t="s">
        <v>1423</v>
      </c>
      <c r="B753" s="1" t="str">
        <f>IFERROR(__xludf.DUMMYFUNCTION("""COMPUTED_VALUE"""),"J9996")</f>
        <v>J9996</v>
      </c>
      <c r="C753" s="1">
        <f>IFERROR(__xludf.DUMMYFUNCTION("""COMPUTED_VALUE"""),692.0)</f>
        <v>692</v>
      </c>
      <c r="D753" s="1" t="s">
        <v>22</v>
      </c>
      <c r="E753" s="1" t="s">
        <v>23</v>
      </c>
      <c r="F753" s="1" t="s">
        <v>23</v>
      </c>
      <c r="G753" s="1" t="s">
        <v>23</v>
      </c>
      <c r="H753" s="1" t="s">
        <v>40</v>
      </c>
      <c r="M753" s="1">
        <v>11.0</v>
      </c>
      <c r="N753" s="1">
        <v>9.0</v>
      </c>
      <c r="O753" s="1">
        <v>9.0</v>
      </c>
      <c r="P753" s="1">
        <v>9.0</v>
      </c>
      <c r="Q753" s="1">
        <v>6.0</v>
      </c>
      <c r="S753" s="1" t="str">
        <f>IFERROR(__xludf.DUMMYFUNCTION("UNIQUE(D753:H753, TRUE)"),"J")</f>
        <v>J</v>
      </c>
      <c r="T753" s="1" t="str">
        <f>IFERROR(__xludf.DUMMYFUNCTION("""COMPUTED_VALUE"""),"9")</f>
        <v>9</v>
      </c>
      <c r="U753" s="1" t="str">
        <f>IFERROR(__xludf.DUMMYFUNCTION("""COMPUTED_VALUE"""),"6")</f>
        <v>6</v>
      </c>
      <c r="Y753" s="1">
        <f t="shared" si="2"/>
        <v>1</v>
      </c>
      <c r="Z753" s="1">
        <f t="shared" ref="Z753:AC753" si="753">IF($Y753&lt;&gt;"",COUNTIF($D753:$H753, "=" &amp; T753),"")</f>
        <v>3</v>
      </c>
      <c r="AA753" s="1">
        <f t="shared" si="753"/>
        <v>1</v>
      </c>
      <c r="AB753" s="1">
        <f t="shared" si="753"/>
        <v>0</v>
      </c>
      <c r="AC753" s="1">
        <f t="shared" si="753"/>
        <v>0</v>
      </c>
      <c r="AE753" s="1">
        <f>IFERROR(__xludf.DUMMYFUNCTION("IFERROR(TRANSPOSE(SORT(TRANSPOSE(FILTER(Y753:AC753, Y753:AC753&lt;&gt;0)),1, FALSE)))"),3.0)</f>
        <v>3</v>
      </c>
      <c r="AF753" s="1">
        <f>IFERROR(__xludf.DUMMYFUNCTION("""COMPUTED_VALUE"""),1.0)</f>
        <v>1</v>
      </c>
      <c r="AG753" s="1">
        <f>IFERROR(__xludf.DUMMYFUNCTION("""COMPUTED_VALUE"""),1.0)</f>
        <v>1</v>
      </c>
      <c r="AK753" s="1">
        <v>752.0</v>
      </c>
      <c r="AL753" s="1">
        <v>3.0</v>
      </c>
      <c r="AM753" s="1">
        <v>1.0</v>
      </c>
      <c r="AN753" s="1">
        <v>1.0</v>
      </c>
      <c r="AO753" s="1"/>
      <c r="AP753" s="1"/>
      <c r="AQ753" s="1">
        <v>9.0</v>
      </c>
      <c r="AR753" s="1">
        <v>13.0</v>
      </c>
      <c r="AS753" s="1">
        <v>9.0</v>
      </c>
      <c r="AT753" s="1">
        <v>10.0</v>
      </c>
      <c r="AU753" s="1">
        <v>9.0</v>
      </c>
      <c r="AV753" s="1" t="s">
        <v>1201</v>
      </c>
      <c r="AW753" s="1">
        <v>50.0</v>
      </c>
      <c r="AY753" s="1">
        <v>37600.0</v>
      </c>
    </row>
    <row r="754" ht="15.75" customHeight="1">
      <c r="A754" s="2" t="s">
        <v>1425</v>
      </c>
      <c r="B754" s="1" t="str">
        <f>IFERROR(__xludf.DUMMYFUNCTION("""COMPUTED_VALUE"""),"66J76")</f>
        <v>66J76</v>
      </c>
      <c r="C754" s="1">
        <f>IFERROR(__xludf.DUMMYFUNCTION("""COMPUTED_VALUE"""),396.0)</f>
        <v>396</v>
      </c>
      <c r="D754" s="1" t="s">
        <v>40</v>
      </c>
      <c r="E754" s="1" t="s">
        <v>40</v>
      </c>
      <c r="F754" s="1" t="s">
        <v>22</v>
      </c>
      <c r="G754" s="1" t="s">
        <v>28</v>
      </c>
      <c r="H754" s="1" t="s">
        <v>40</v>
      </c>
      <c r="M754" s="1">
        <v>6.0</v>
      </c>
      <c r="N754" s="1">
        <v>6.0</v>
      </c>
      <c r="O754" s="1">
        <v>11.0</v>
      </c>
      <c r="P754" s="1">
        <v>7.0</v>
      </c>
      <c r="Q754" s="1">
        <v>6.0</v>
      </c>
      <c r="S754" s="1" t="str">
        <f>IFERROR(__xludf.DUMMYFUNCTION("UNIQUE(D754:H754, TRUE)"),"6")</f>
        <v>6</v>
      </c>
      <c r="T754" s="1" t="str">
        <f>IFERROR(__xludf.DUMMYFUNCTION("""COMPUTED_VALUE"""),"J")</f>
        <v>J</v>
      </c>
      <c r="U754" s="1" t="str">
        <f>IFERROR(__xludf.DUMMYFUNCTION("""COMPUTED_VALUE"""),"7")</f>
        <v>7</v>
      </c>
      <c r="Y754" s="1">
        <f t="shared" si="2"/>
        <v>3</v>
      </c>
      <c r="Z754" s="1">
        <f t="shared" ref="Z754:AC754" si="754">IF($Y754&lt;&gt;"",COUNTIF($D754:$H754, "=" &amp; T754),"")</f>
        <v>1</v>
      </c>
      <c r="AA754" s="1">
        <f t="shared" si="754"/>
        <v>1</v>
      </c>
      <c r="AB754" s="1">
        <f t="shared" si="754"/>
        <v>0</v>
      </c>
      <c r="AC754" s="1">
        <f t="shared" si="754"/>
        <v>0</v>
      </c>
      <c r="AE754" s="1">
        <f>IFERROR(__xludf.DUMMYFUNCTION("IFERROR(TRANSPOSE(SORT(TRANSPOSE(FILTER(Y754:AC754, Y754:AC754&lt;&gt;0)),1, FALSE)))"),3.0)</f>
        <v>3</v>
      </c>
      <c r="AF754" s="1">
        <f>IFERROR(__xludf.DUMMYFUNCTION("""COMPUTED_VALUE"""),1.0)</f>
        <v>1</v>
      </c>
      <c r="AG754" s="1">
        <f>IFERROR(__xludf.DUMMYFUNCTION("""COMPUTED_VALUE"""),1.0)</f>
        <v>1</v>
      </c>
      <c r="AK754" s="1">
        <v>753.0</v>
      </c>
      <c r="AL754" s="1">
        <v>3.0</v>
      </c>
      <c r="AM754" s="1">
        <v>1.0</v>
      </c>
      <c r="AN754" s="1">
        <v>1.0</v>
      </c>
      <c r="AO754" s="1"/>
      <c r="AP754" s="1"/>
      <c r="AQ754" s="1">
        <v>10.0</v>
      </c>
      <c r="AR754" s="1">
        <v>2.0</v>
      </c>
      <c r="AS754" s="1">
        <v>10.0</v>
      </c>
      <c r="AT754" s="1">
        <v>10.0</v>
      </c>
      <c r="AU754" s="1">
        <v>11.0</v>
      </c>
      <c r="AV754" s="1" t="s">
        <v>1732</v>
      </c>
      <c r="AW754" s="1">
        <v>215.0</v>
      </c>
      <c r="AY754" s="1">
        <v>161895.0</v>
      </c>
    </row>
    <row r="755" ht="15.75" customHeight="1">
      <c r="A755" s="2" t="s">
        <v>1427</v>
      </c>
      <c r="B755" s="1">
        <f>IFERROR(__xludf.DUMMYFUNCTION("""COMPUTED_VALUE"""),53577.0)</f>
        <v>53577</v>
      </c>
      <c r="C755" s="1">
        <f>IFERROR(__xludf.DUMMYFUNCTION("""COMPUTED_VALUE"""),732.0)</f>
        <v>732</v>
      </c>
      <c r="D755" s="1" t="s">
        <v>29</v>
      </c>
      <c r="E755" s="1" t="s">
        <v>31</v>
      </c>
      <c r="F755" s="1" t="s">
        <v>29</v>
      </c>
      <c r="G755" s="1" t="s">
        <v>28</v>
      </c>
      <c r="H755" s="1" t="s">
        <v>28</v>
      </c>
      <c r="M755" s="1">
        <v>5.0</v>
      </c>
      <c r="N755" s="1">
        <v>3.0</v>
      </c>
      <c r="O755" s="1">
        <v>5.0</v>
      </c>
      <c r="P755" s="1">
        <v>7.0</v>
      </c>
      <c r="Q755" s="1">
        <v>7.0</v>
      </c>
      <c r="S755" s="1" t="str">
        <f>IFERROR(__xludf.DUMMYFUNCTION("UNIQUE(D755:H755, TRUE)"),"5")</f>
        <v>5</v>
      </c>
      <c r="T755" s="1" t="str">
        <f>IFERROR(__xludf.DUMMYFUNCTION("""COMPUTED_VALUE"""),"3")</f>
        <v>3</v>
      </c>
      <c r="U755" s="1" t="str">
        <f>IFERROR(__xludf.DUMMYFUNCTION("""COMPUTED_VALUE"""),"7")</f>
        <v>7</v>
      </c>
      <c r="Y755" s="1">
        <f t="shared" si="2"/>
        <v>2</v>
      </c>
      <c r="Z755" s="1">
        <f t="shared" ref="Z755:AC755" si="755">IF($Y755&lt;&gt;"",COUNTIF($D755:$H755, "=" &amp; T755),"")</f>
        <v>1</v>
      </c>
      <c r="AA755" s="1">
        <f t="shared" si="755"/>
        <v>2</v>
      </c>
      <c r="AB755" s="1">
        <f t="shared" si="755"/>
        <v>0</v>
      </c>
      <c r="AC755" s="1">
        <f t="shared" si="755"/>
        <v>0</v>
      </c>
      <c r="AE755" s="1">
        <f>IFERROR(__xludf.DUMMYFUNCTION("IFERROR(TRANSPOSE(SORT(TRANSPOSE(FILTER(Y755:AC755, Y755:AC755&lt;&gt;0)),1, FALSE)))"),2.0)</f>
        <v>2</v>
      </c>
      <c r="AF755" s="1">
        <f>IFERROR(__xludf.DUMMYFUNCTION("""COMPUTED_VALUE"""),2.0)</f>
        <v>2</v>
      </c>
      <c r="AG755" s="1">
        <f>IFERROR(__xludf.DUMMYFUNCTION("""COMPUTED_VALUE"""),1.0)</f>
        <v>1</v>
      </c>
      <c r="AK755" s="1">
        <v>754.0</v>
      </c>
      <c r="AL755" s="1">
        <v>3.0</v>
      </c>
      <c r="AM755" s="1">
        <v>1.0</v>
      </c>
      <c r="AN755" s="1">
        <v>1.0</v>
      </c>
      <c r="AO755" s="1"/>
      <c r="AP755" s="1"/>
      <c r="AQ755" s="1">
        <v>10.0</v>
      </c>
      <c r="AR755" s="1">
        <v>3.0</v>
      </c>
      <c r="AS755" s="1">
        <v>9.0</v>
      </c>
      <c r="AT755" s="1">
        <v>3.0</v>
      </c>
      <c r="AU755" s="1">
        <v>3.0</v>
      </c>
      <c r="AV755" s="1" t="s">
        <v>1209</v>
      </c>
      <c r="AW755" s="1">
        <v>717.0</v>
      </c>
      <c r="AY755" s="1">
        <v>540618.0</v>
      </c>
    </row>
    <row r="756" ht="15.75" customHeight="1">
      <c r="A756" s="2" t="s">
        <v>1428</v>
      </c>
      <c r="B756" s="1" t="str">
        <f>IFERROR(__xludf.DUMMYFUNCTION("""COMPUTED_VALUE"""),"JATAA")</f>
        <v>JATAA</v>
      </c>
      <c r="C756" s="1">
        <f>IFERROR(__xludf.DUMMYFUNCTION("""COMPUTED_VALUE"""),803.0)</f>
        <v>803</v>
      </c>
      <c r="D756" s="1" t="s">
        <v>22</v>
      </c>
      <c r="E756" s="1" t="s">
        <v>39</v>
      </c>
      <c r="F756" s="1" t="s">
        <v>45</v>
      </c>
      <c r="G756" s="1" t="s">
        <v>39</v>
      </c>
      <c r="H756" s="1" t="s">
        <v>39</v>
      </c>
      <c r="M756" s="1">
        <v>11.0</v>
      </c>
      <c r="N756" s="1">
        <v>14.0</v>
      </c>
      <c r="O756" s="1">
        <v>10.0</v>
      </c>
      <c r="P756" s="1">
        <v>14.0</v>
      </c>
      <c r="Q756" s="1">
        <v>14.0</v>
      </c>
      <c r="S756" s="1" t="str">
        <f>IFERROR(__xludf.DUMMYFUNCTION("UNIQUE(D756:H756, TRUE)"),"J")</f>
        <v>J</v>
      </c>
      <c r="T756" s="1" t="str">
        <f>IFERROR(__xludf.DUMMYFUNCTION("""COMPUTED_VALUE"""),"A")</f>
        <v>A</v>
      </c>
      <c r="U756" s="1" t="str">
        <f>IFERROR(__xludf.DUMMYFUNCTION("""COMPUTED_VALUE"""),"T")</f>
        <v>T</v>
      </c>
      <c r="Y756" s="1">
        <f t="shared" si="2"/>
        <v>1</v>
      </c>
      <c r="Z756" s="1">
        <f t="shared" ref="Z756:AC756" si="756">IF($Y756&lt;&gt;"",COUNTIF($D756:$H756, "=" &amp; T756),"")</f>
        <v>3</v>
      </c>
      <c r="AA756" s="1">
        <f t="shared" si="756"/>
        <v>1</v>
      </c>
      <c r="AB756" s="1">
        <f t="shared" si="756"/>
        <v>0</v>
      </c>
      <c r="AC756" s="1">
        <f t="shared" si="756"/>
        <v>0</v>
      </c>
      <c r="AE756" s="1">
        <f>IFERROR(__xludf.DUMMYFUNCTION("IFERROR(TRANSPOSE(SORT(TRANSPOSE(FILTER(Y756:AC756, Y756:AC756&lt;&gt;0)),1, FALSE)))"),3.0)</f>
        <v>3</v>
      </c>
      <c r="AF756" s="1">
        <f>IFERROR(__xludf.DUMMYFUNCTION("""COMPUTED_VALUE"""),1.0)</f>
        <v>1</v>
      </c>
      <c r="AG756" s="1">
        <f>IFERROR(__xludf.DUMMYFUNCTION("""COMPUTED_VALUE"""),1.0)</f>
        <v>1</v>
      </c>
      <c r="AK756" s="1">
        <v>755.0</v>
      </c>
      <c r="AL756" s="1">
        <v>3.0</v>
      </c>
      <c r="AM756" s="1">
        <v>1.0</v>
      </c>
      <c r="AN756" s="1">
        <v>1.0</v>
      </c>
      <c r="AO756" s="1"/>
      <c r="AP756" s="1"/>
      <c r="AQ756" s="1">
        <v>10.0</v>
      </c>
      <c r="AR756" s="1">
        <v>6.0</v>
      </c>
      <c r="AS756" s="1">
        <v>6.0</v>
      </c>
      <c r="AT756" s="1">
        <v>6.0</v>
      </c>
      <c r="AU756" s="1">
        <v>9.0</v>
      </c>
      <c r="AV756" s="1" t="s">
        <v>1213</v>
      </c>
      <c r="AW756" s="1">
        <v>743.0</v>
      </c>
      <c r="AY756" s="1">
        <v>560965.0</v>
      </c>
    </row>
    <row r="757" ht="15.75" customHeight="1">
      <c r="A757" s="2" t="s">
        <v>1429</v>
      </c>
      <c r="B757" s="1" t="str">
        <f>IFERROR(__xludf.DUMMYFUNCTION("""COMPUTED_VALUE"""),"3KJK6")</f>
        <v>3KJK6</v>
      </c>
      <c r="C757" s="1">
        <f>IFERROR(__xludf.DUMMYFUNCTION("""COMPUTED_VALUE"""),447.0)</f>
        <v>447</v>
      </c>
      <c r="D757" s="1" t="s">
        <v>31</v>
      </c>
      <c r="E757" s="1" t="s">
        <v>38</v>
      </c>
      <c r="F757" s="1" t="s">
        <v>22</v>
      </c>
      <c r="G757" s="1" t="s">
        <v>38</v>
      </c>
      <c r="H757" s="1" t="s">
        <v>40</v>
      </c>
      <c r="M757" s="1">
        <v>3.0</v>
      </c>
      <c r="N757" s="1">
        <v>13.0</v>
      </c>
      <c r="O757" s="1">
        <v>11.0</v>
      </c>
      <c r="P757" s="1">
        <v>13.0</v>
      </c>
      <c r="Q757" s="1">
        <v>6.0</v>
      </c>
      <c r="S757" s="1" t="str">
        <f>IFERROR(__xludf.DUMMYFUNCTION("UNIQUE(D757:H757, TRUE)"),"3")</f>
        <v>3</v>
      </c>
      <c r="T757" s="1" t="str">
        <f>IFERROR(__xludf.DUMMYFUNCTION("""COMPUTED_VALUE"""),"K")</f>
        <v>K</v>
      </c>
      <c r="U757" s="1" t="str">
        <f>IFERROR(__xludf.DUMMYFUNCTION("""COMPUTED_VALUE"""),"J")</f>
        <v>J</v>
      </c>
      <c r="V757" s="1" t="str">
        <f>IFERROR(__xludf.DUMMYFUNCTION("""COMPUTED_VALUE"""),"6")</f>
        <v>6</v>
      </c>
      <c r="Y757" s="1">
        <f t="shared" si="2"/>
        <v>1</v>
      </c>
      <c r="Z757" s="1">
        <f t="shared" ref="Z757:AC757" si="757">IF($Y757&lt;&gt;"",COUNTIF($D757:$H757, "=" &amp; T757),"")</f>
        <v>2</v>
      </c>
      <c r="AA757" s="1">
        <f t="shared" si="757"/>
        <v>1</v>
      </c>
      <c r="AB757" s="1">
        <f t="shared" si="757"/>
        <v>1</v>
      </c>
      <c r="AC757" s="1">
        <f t="shared" si="757"/>
        <v>0</v>
      </c>
      <c r="AE757" s="1">
        <f>IFERROR(__xludf.DUMMYFUNCTION("IFERROR(TRANSPOSE(SORT(TRANSPOSE(FILTER(Y757:AC757, Y757:AC757&lt;&gt;0)),1, FALSE)))"),2.0)</f>
        <v>2</v>
      </c>
      <c r="AF757" s="1">
        <f>IFERROR(__xludf.DUMMYFUNCTION("""COMPUTED_VALUE"""),1.0)</f>
        <v>1</v>
      </c>
      <c r="AG757" s="1">
        <f>IFERROR(__xludf.DUMMYFUNCTION("""COMPUTED_VALUE"""),1.0)</f>
        <v>1</v>
      </c>
      <c r="AH757" s="1">
        <f>IFERROR(__xludf.DUMMYFUNCTION("""COMPUTED_VALUE"""),1.0)</f>
        <v>1</v>
      </c>
      <c r="AK757" s="1">
        <v>756.0</v>
      </c>
      <c r="AL757" s="1">
        <v>3.0</v>
      </c>
      <c r="AM757" s="1">
        <v>1.0</v>
      </c>
      <c r="AN757" s="1">
        <v>1.0</v>
      </c>
      <c r="AO757" s="1"/>
      <c r="AP757" s="1"/>
      <c r="AQ757" s="1">
        <v>10.0</v>
      </c>
      <c r="AR757" s="1">
        <v>7.0</v>
      </c>
      <c r="AS757" s="1">
        <v>7.0</v>
      </c>
      <c r="AT757" s="1">
        <v>13.0</v>
      </c>
      <c r="AU757" s="1">
        <v>7.0</v>
      </c>
      <c r="AV757" s="1" t="s">
        <v>1215</v>
      </c>
      <c r="AW757" s="1">
        <v>488.0</v>
      </c>
      <c r="AY757" s="1">
        <v>368928.0</v>
      </c>
    </row>
    <row r="758" ht="15.75" customHeight="1">
      <c r="A758" s="2" t="s">
        <v>1430</v>
      </c>
      <c r="B758" s="1" t="str">
        <f>IFERROR(__xludf.DUMMYFUNCTION("""COMPUTED_VALUE"""),"3K37K")</f>
        <v>3K37K</v>
      </c>
      <c r="C758" s="1">
        <f>IFERROR(__xludf.DUMMYFUNCTION("""COMPUTED_VALUE"""),439.0)</f>
        <v>439</v>
      </c>
      <c r="D758" s="1" t="s">
        <v>31</v>
      </c>
      <c r="E758" s="1" t="s">
        <v>38</v>
      </c>
      <c r="F758" s="1" t="s">
        <v>31</v>
      </c>
      <c r="G758" s="1" t="s">
        <v>28</v>
      </c>
      <c r="H758" s="1" t="s">
        <v>38</v>
      </c>
      <c r="M758" s="1">
        <v>3.0</v>
      </c>
      <c r="N758" s="1">
        <v>13.0</v>
      </c>
      <c r="O758" s="1">
        <v>3.0</v>
      </c>
      <c r="P758" s="1">
        <v>7.0</v>
      </c>
      <c r="Q758" s="1">
        <v>13.0</v>
      </c>
      <c r="S758" s="1" t="str">
        <f>IFERROR(__xludf.DUMMYFUNCTION("UNIQUE(D758:H758, TRUE)"),"3")</f>
        <v>3</v>
      </c>
      <c r="T758" s="1" t="str">
        <f>IFERROR(__xludf.DUMMYFUNCTION("""COMPUTED_VALUE"""),"K")</f>
        <v>K</v>
      </c>
      <c r="U758" s="1" t="str">
        <f>IFERROR(__xludf.DUMMYFUNCTION("""COMPUTED_VALUE"""),"7")</f>
        <v>7</v>
      </c>
      <c r="Y758" s="1">
        <f t="shared" si="2"/>
        <v>2</v>
      </c>
      <c r="Z758" s="1">
        <f t="shared" ref="Z758:AC758" si="758">IF($Y758&lt;&gt;"",COUNTIF($D758:$H758, "=" &amp; T758),"")</f>
        <v>2</v>
      </c>
      <c r="AA758" s="1">
        <f t="shared" si="758"/>
        <v>1</v>
      </c>
      <c r="AB758" s="1">
        <f t="shared" si="758"/>
        <v>0</v>
      </c>
      <c r="AC758" s="1">
        <f t="shared" si="758"/>
        <v>0</v>
      </c>
      <c r="AE758" s="1">
        <f>IFERROR(__xludf.DUMMYFUNCTION("IFERROR(TRANSPOSE(SORT(TRANSPOSE(FILTER(Y758:AC758, Y758:AC758&lt;&gt;0)),1, FALSE)))"),2.0)</f>
        <v>2</v>
      </c>
      <c r="AF758" s="1">
        <f>IFERROR(__xludf.DUMMYFUNCTION("""COMPUTED_VALUE"""),2.0)</f>
        <v>2</v>
      </c>
      <c r="AG758" s="1">
        <f>IFERROR(__xludf.DUMMYFUNCTION("""COMPUTED_VALUE"""),1.0)</f>
        <v>1</v>
      </c>
      <c r="AK758" s="1">
        <v>757.0</v>
      </c>
      <c r="AL758" s="1">
        <v>3.0</v>
      </c>
      <c r="AM758" s="1">
        <v>1.0</v>
      </c>
      <c r="AN758" s="1">
        <v>1.0</v>
      </c>
      <c r="AO758" s="1"/>
      <c r="AP758" s="1"/>
      <c r="AQ758" s="1">
        <v>10.0</v>
      </c>
      <c r="AR758" s="1">
        <v>8.0</v>
      </c>
      <c r="AS758" s="1">
        <v>4.0</v>
      </c>
      <c r="AT758" s="1">
        <v>8.0</v>
      </c>
      <c r="AU758" s="1">
        <v>8.0</v>
      </c>
      <c r="AV758" s="1" t="s">
        <v>1219</v>
      </c>
      <c r="AW758" s="1">
        <v>268.0</v>
      </c>
      <c r="AY758" s="1">
        <v>202876.0</v>
      </c>
    </row>
    <row r="759" ht="15.75" customHeight="1">
      <c r="A759" s="2" t="s">
        <v>1431</v>
      </c>
      <c r="B759" s="1" t="str">
        <f>IFERROR(__xludf.DUMMYFUNCTION("""COMPUTED_VALUE"""),"TQQT3")</f>
        <v>TQQT3</v>
      </c>
      <c r="C759" s="1">
        <f>IFERROR(__xludf.DUMMYFUNCTION("""COMPUTED_VALUE"""),1000.0)</f>
        <v>1000</v>
      </c>
      <c r="D759" s="1" t="s">
        <v>45</v>
      </c>
      <c r="E759" s="1" t="s">
        <v>20</v>
      </c>
      <c r="F759" s="1" t="s">
        <v>20</v>
      </c>
      <c r="G759" s="1" t="s">
        <v>45</v>
      </c>
      <c r="H759" s="1" t="s">
        <v>31</v>
      </c>
      <c r="M759" s="1">
        <v>10.0</v>
      </c>
      <c r="N759" s="1">
        <v>12.0</v>
      </c>
      <c r="O759" s="1">
        <v>12.0</v>
      </c>
      <c r="P759" s="1">
        <v>10.0</v>
      </c>
      <c r="Q759" s="1">
        <v>3.0</v>
      </c>
      <c r="S759" s="1" t="str">
        <f>IFERROR(__xludf.DUMMYFUNCTION("UNIQUE(D759:H759, TRUE)"),"T")</f>
        <v>T</v>
      </c>
      <c r="T759" s="1" t="str">
        <f>IFERROR(__xludf.DUMMYFUNCTION("""COMPUTED_VALUE"""),"Q")</f>
        <v>Q</v>
      </c>
      <c r="U759" s="1" t="str">
        <f>IFERROR(__xludf.DUMMYFUNCTION("""COMPUTED_VALUE"""),"3")</f>
        <v>3</v>
      </c>
      <c r="Y759" s="1">
        <f t="shared" si="2"/>
        <v>2</v>
      </c>
      <c r="Z759" s="1">
        <f t="shared" ref="Z759:AC759" si="759">IF($Y759&lt;&gt;"",COUNTIF($D759:$H759, "=" &amp; T759),"")</f>
        <v>2</v>
      </c>
      <c r="AA759" s="1">
        <f t="shared" si="759"/>
        <v>1</v>
      </c>
      <c r="AB759" s="1">
        <f t="shared" si="759"/>
        <v>0</v>
      </c>
      <c r="AC759" s="1">
        <f t="shared" si="759"/>
        <v>0</v>
      </c>
      <c r="AE759" s="1">
        <f>IFERROR(__xludf.DUMMYFUNCTION("IFERROR(TRANSPOSE(SORT(TRANSPOSE(FILTER(Y759:AC759, Y759:AC759&lt;&gt;0)),1, FALSE)))"),2.0)</f>
        <v>2</v>
      </c>
      <c r="AF759" s="1">
        <f>IFERROR(__xludf.DUMMYFUNCTION("""COMPUTED_VALUE"""),2.0)</f>
        <v>2</v>
      </c>
      <c r="AG759" s="1">
        <f>IFERROR(__xludf.DUMMYFUNCTION("""COMPUTED_VALUE"""),1.0)</f>
        <v>1</v>
      </c>
      <c r="AK759" s="1">
        <v>758.0</v>
      </c>
      <c r="AL759" s="1">
        <v>3.0</v>
      </c>
      <c r="AM759" s="1">
        <v>1.0</v>
      </c>
      <c r="AN759" s="1">
        <v>1.0</v>
      </c>
      <c r="AO759" s="1"/>
      <c r="AP759" s="1"/>
      <c r="AQ759" s="1">
        <v>10.0</v>
      </c>
      <c r="AR759" s="1">
        <v>8.0</v>
      </c>
      <c r="AS759" s="1">
        <v>10.0</v>
      </c>
      <c r="AT759" s="1">
        <v>10.0</v>
      </c>
      <c r="AU759" s="1">
        <v>14.0</v>
      </c>
      <c r="AV759" s="1" t="s">
        <v>1221</v>
      </c>
      <c r="AW759" s="1">
        <v>706.0</v>
      </c>
      <c r="AY759" s="1">
        <v>535148.0</v>
      </c>
    </row>
    <row r="760" ht="15.75" customHeight="1">
      <c r="A760" s="2" t="s">
        <v>1432</v>
      </c>
      <c r="B760" s="1" t="str">
        <f>IFERROR(__xludf.DUMMYFUNCTION("""COMPUTED_VALUE"""),"62A64")</f>
        <v>62A64</v>
      </c>
      <c r="C760" s="1">
        <f>IFERROR(__xludf.DUMMYFUNCTION("""COMPUTED_VALUE"""),416.0)</f>
        <v>416</v>
      </c>
      <c r="D760" s="1" t="s">
        <v>40</v>
      </c>
      <c r="E760" s="1" t="s">
        <v>24</v>
      </c>
      <c r="F760" s="1" t="s">
        <v>39</v>
      </c>
      <c r="G760" s="1" t="s">
        <v>40</v>
      </c>
      <c r="H760" s="1" t="s">
        <v>21</v>
      </c>
      <c r="M760" s="1">
        <v>6.0</v>
      </c>
      <c r="N760" s="1">
        <v>2.0</v>
      </c>
      <c r="O760" s="1">
        <v>14.0</v>
      </c>
      <c r="P760" s="1">
        <v>6.0</v>
      </c>
      <c r="Q760" s="1">
        <v>4.0</v>
      </c>
      <c r="S760" s="1" t="str">
        <f>IFERROR(__xludf.DUMMYFUNCTION("UNIQUE(D760:H760, TRUE)"),"6")</f>
        <v>6</v>
      </c>
      <c r="T760" s="1" t="str">
        <f>IFERROR(__xludf.DUMMYFUNCTION("""COMPUTED_VALUE"""),"2")</f>
        <v>2</v>
      </c>
      <c r="U760" s="1" t="str">
        <f>IFERROR(__xludf.DUMMYFUNCTION("""COMPUTED_VALUE"""),"A")</f>
        <v>A</v>
      </c>
      <c r="V760" s="1" t="str">
        <f>IFERROR(__xludf.DUMMYFUNCTION("""COMPUTED_VALUE"""),"4")</f>
        <v>4</v>
      </c>
      <c r="Y760" s="1">
        <f t="shared" si="2"/>
        <v>2</v>
      </c>
      <c r="Z760" s="1">
        <f t="shared" ref="Z760:AC760" si="760">IF($Y760&lt;&gt;"",COUNTIF($D760:$H760, "=" &amp; T760),"")</f>
        <v>1</v>
      </c>
      <c r="AA760" s="1">
        <f t="shared" si="760"/>
        <v>1</v>
      </c>
      <c r="AB760" s="1">
        <f t="shared" si="760"/>
        <v>1</v>
      </c>
      <c r="AC760" s="1">
        <f t="shared" si="760"/>
        <v>0</v>
      </c>
      <c r="AE760" s="1">
        <f>IFERROR(__xludf.DUMMYFUNCTION("IFERROR(TRANSPOSE(SORT(TRANSPOSE(FILTER(Y760:AC760, Y760:AC760&lt;&gt;0)),1, FALSE)))"),2.0)</f>
        <v>2</v>
      </c>
      <c r="AF760" s="1">
        <f>IFERROR(__xludf.DUMMYFUNCTION("""COMPUTED_VALUE"""),1.0)</f>
        <v>1</v>
      </c>
      <c r="AG760" s="1">
        <f>IFERROR(__xludf.DUMMYFUNCTION("""COMPUTED_VALUE"""),1.0)</f>
        <v>1</v>
      </c>
      <c r="AH760" s="1">
        <f>IFERROR(__xludf.DUMMYFUNCTION("""COMPUTED_VALUE"""),1.0)</f>
        <v>1</v>
      </c>
      <c r="AK760" s="1">
        <v>759.0</v>
      </c>
      <c r="AL760" s="1">
        <v>3.0</v>
      </c>
      <c r="AM760" s="1">
        <v>1.0</v>
      </c>
      <c r="AN760" s="1">
        <v>1.0</v>
      </c>
      <c r="AO760" s="1"/>
      <c r="AP760" s="1"/>
      <c r="AQ760" s="1">
        <v>10.0</v>
      </c>
      <c r="AR760" s="1">
        <v>9.0</v>
      </c>
      <c r="AS760" s="1">
        <v>10.0</v>
      </c>
      <c r="AT760" s="1">
        <v>5.0</v>
      </c>
      <c r="AU760" s="1">
        <v>10.0</v>
      </c>
      <c r="AV760" s="1" t="s">
        <v>1223</v>
      </c>
      <c r="AW760" s="1">
        <v>939.0</v>
      </c>
      <c r="AY760" s="1">
        <v>712701.0</v>
      </c>
    </row>
    <row r="761" ht="15.75" customHeight="1">
      <c r="A761" s="2" t="s">
        <v>1433</v>
      </c>
      <c r="B761" s="1">
        <f>IFERROR(__xludf.DUMMYFUNCTION("""COMPUTED_VALUE"""),78295.0)</f>
        <v>78295</v>
      </c>
      <c r="C761" s="1">
        <f>IFERROR(__xludf.DUMMYFUNCTION("""COMPUTED_VALUE"""),571.0)</f>
        <v>571</v>
      </c>
      <c r="D761" s="1" t="s">
        <v>28</v>
      </c>
      <c r="E761" s="1" t="s">
        <v>30</v>
      </c>
      <c r="F761" s="1" t="s">
        <v>24</v>
      </c>
      <c r="G761" s="1" t="s">
        <v>23</v>
      </c>
      <c r="H761" s="1" t="s">
        <v>29</v>
      </c>
      <c r="M761" s="1">
        <v>7.0</v>
      </c>
      <c r="N761" s="1">
        <v>8.0</v>
      </c>
      <c r="O761" s="1">
        <v>2.0</v>
      </c>
      <c r="P761" s="1">
        <v>9.0</v>
      </c>
      <c r="Q761" s="1">
        <v>5.0</v>
      </c>
      <c r="S761" s="1" t="str">
        <f>IFERROR(__xludf.DUMMYFUNCTION("UNIQUE(D761:H761, TRUE)"),"7")</f>
        <v>7</v>
      </c>
      <c r="T761" s="1" t="str">
        <f>IFERROR(__xludf.DUMMYFUNCTION("""COMPUTED_VALUE"""),"8")</f>
        <v>8</v>
      </c>
      <c r="U761" s="1" t="str">
        <f>IFERROR(__xludf.DUMMYFUNCTION("""COMPUTED_VALUE"""),"2")</f>
        <v>2</v>
      </c>
      <c r="V761" s="1" t="str">
        <f>IFERROR(__xludf.DUMMYFUNCTION("""COMPUTED_VALUE"""),"9")</f>
        <v>9</v>
      </c>
      <c r="W761" s="1" t="str">
        <f>IFERROR(__xludf.DUMMYFUNCTION("""COMPUTED_VALUE"""),"5")</f>
        <v>5</v>
      </c>
      <c r="Y761" s="1">
        <f t="shared" si="2"/>
        <v>1</v>
      </c>
      <c r="Z761" s="1">
        <f t="shared" ref="Z761:AC761" si="761">IF($Y761&lt;&gt;"",COUNTIF($D761:$H761, "=" &amp; T761),"")</f>
        <v>1</v>
      </c>
      <c r="AA761" s="1">
        <f t="shared" si="761"/>
        <v>1</v>
      </c>
      <c r="AB761" s="1">
        <f t="shared" si="761"/>
        <v>1</v>
      </c>
      <c r="AC761" s="1">
        <f t="shared" si="761"/>
        <v>1</v>
      </c>
      <c r="AE761" s="1">
        <f>IFERROR(__xludf.DUMMYFUNCTION("IFERROR(TRANSPOSE(SORT(TRANSPOSE(FILTER(Y761:AC761, Y761:AC761&lt;&gt;0)),1, FALSE)))"),1.0)</f>
        <v>1</v>
      </c>
      <c r="AF761" s="1">
        <f>IFERROR(__xludf.DUMMYFUNCTION("""COMPUTED_VALUE"""),1.0)</f>
        <v>1</v>
      </c>
      <c r="AG761" s="1">
        <f>IFERROR(__xludf.DUMMYFUNCTION("""COMPUTED_VALUE"""),1.0)</f>
        <v>1</v>
      </c>
      <c r="AH761" s="1">
        <f>IFERROR(__xludf.DUMMYFUNCTION("""COMPUTED_VALUE"""),1.0)</f>
        <v>1</v>
      </c>
      <c r="AI761" s="1">
        <f>IFERROR(__xludf.DUMMYFUNCTION("""COMPUTED_VALUE"""),1.0)</f>
        <v>1</v>
      </c>
      <c r="AK761" s="1">
        <v>760.0</v>
      </c>
      <c r="AL761" s="1">
        <v>3.0</v>
      </c>
      <c r="AM761" s="1">
        <v>1.0</v>
      </c>
      <c r="AN761" s="1">
        <v>1.0</v>
      </c>
      <c r="AO761" s="1"/>
      <c r="AP761" s="1"/>
      <c r="AQ761" s="1">
        <v>10.0</v>
      </c>
      <c r="AR761" s="1">
        <v>10.0</v>
      </c>
      <c r="AS761" s="1">
        <v>6.0</v>
      </c>
      <c r="AT761" s="1">
        <v>10.0</v>
      </c>
      <c r="AU761" s="1">
        <v>11.0</v>
      </c>
      <c r="AV761" s="1" t="s">
        <v>1740</v>
      </c>
      <c r="AW761" s="1">
        <v>751.0</v>
      </c>
      <c r="AY761" s="1">
        <v>570760.0</v>
      </c>
    </row>
    <row r="762" ht="15.75" customHeight="1">
      <c r="A762" s="2" t="s">
        <v>1435</v>
      </c>
      <c r="B762" s="1">
        <f>IFERROR(__xludf.DUMMYFUNCTION("""COMPUTED_VALUE"""),33334.0)</f>
        <v>33334</v>
      </c>
      <c r="C762" s="1">
        <f>IFERROR(__xludf.DUMMYFUNCTION("""COMPUTED_VALUE"""),726.0)</f>
        <v>726</v>
      </c>
      <c r="D762" s="1" t="s">
        <v>31</v>
      </c>
      <c r="E762" s="1" t="s">
        <v>31</v>
      </c>
      <c r="F762" s="1" t="s">
        <v>31</v>
      </c>
      <c r="G762" s="1" t="s">
        <v>31</v>
      </c>
      <c r="H762" s="1" t="s">
        <v>21</v>
      </c>
      <c r="M762" s="1">
        <v>3.0</v>
      </c>
      <c r="N762" s="1">
        <v>3.0</v>
      </c>
      <c r="O762" s="1">
        <v>3.0</v>
      </c>
      <c r="P762" s="1">
        <v>3.0</v>
      </c>
      <c r="Q762" s="1">
        <v>4.0</v>
      </c>
      <c r="S762" s="1" t="str">
        <f>IFERROR(__xludf.DUMMYFUNCTION("UNIQUE(D762:H762, TRUE)"),"3")</f>
        <v>3</v>
      </c>
      <c r="T762" s="1" t="str">
        <f>IFERROR(__xludf.DUMMYFUNCTION("""COMPUTED_VALUE"""),"4")</f>
        <v>4</v>
      </c>
      <c r="Y762" s="1">
        <f t="shared" si="2"/>
        <v>4</v>
      </c>
      <c r="Z762" s="1">
        <f t="shared" ref="Z762:AC762" si="762">IF($Y762&lt;&gt;"",COUNTIF($D762:$H762, "=" &amp; T762),"")</f>
        <v>1</v>
      </c>
      <c r="AA762" s="1">
        <f t="shared" si="762"/>
        <v>0</v>
      </c>
      <c r="AB762" s="1">
        <f t="shared" si="762"/>
        <v>0</v>
      </c>
      <c r="AC762" s="1">
        <f t="shared" si="762"/>
        <v>0</v>
      </c>
      <c r="AE762" s="1">
        <f>IFERROR(__xludf.DUMMYFUNCTION("IFERROR(TRANSPOSE(SORT(TRANSPOSE(FILTER(Y762:AC762, Y762:AC762&lt;&gt;0)),1, FALSE)))"),4.0)</f>
        <v>4</v>
      </c>
      <c r="AF762" s="1">
        <f>IFERROR(__xludf.DUMMYFUNCTION("""COMPUTED_VALUE"""),1.0)</f>
        <v>1</v>
      </c>
      <c r="AK762" s="1">
        <v>761.0</v>
      </c>
      <c r="AL762" s="1">
        <v>3.0</v>
      </c>
      <c r="AM762" s="1">
        <v>1.0</v>
      </c>
      <c r="AN762" s="1">
        <v>1.0</v>
      </c>
      <c r="AO762" s="1"/>
      <c r="AP762" s="1"/>
      <c r="AQ762" s="1">
        <v>10.0</v>
      </c>
      <c r="AR762" s="1">
        <v>10.0</v>
      </c>
      <c r="AS762" s="1">
        <v>6.0</v>
      </c>
      <c r="AT762" s="1">
        <v>10.0</v>
      </c>
      <c r="AU762" s="1">
        <v>14.0</v>
      </c>
      <c r="AV762" s="1" t="s">
        <v>1225</v>
      </c>
      <c r="AW762" s="1">
        <v>574.0</v>
      </c>
      <c r="AY762" s="1">
        <v>436814.0</v>
      </c>
    </row>
    <row r="763" ht="15.75" customHeight="1">
      <c r="A763" s="2" t="s">
        <v>1436</v>
      </c>
      <c r="B763" s="1" t="str">
        <f>IFERROR(__xludf.DUMMYFUNCTION("""COMPUTED_VALUE"""),"J7999")</f>
        <v>J7999</v>
      </c>
      <c r="C763" s="1">
        <f>IFERROR(__xludf.DUMMYFUNCTION("""COMPUTED_VALUE"""),896.0)</f>
        <v>896</v>
      </c>
      <c r="D763" s="1" t="s">
        <v>22</v>
      </c>
      <c r="E763" s="1" t="s">
        <v>28</v>
      </c>
      <c r="F763" s="1" t="s">
        <v>23</v>
      </c>
      <c r="G763" s="1" t="s">
        <v>23</v>
      </c>
      <c r="H763" s="1" t="s">
        <v>23</v>
      </c>
      <c r="M763" s="1">
        <v>11.0</v>
      </c>
      <c r="N763" s="1">
        <v>7.0</v>
      </c>
      <c r="O763" s="1">
        <v>9.0</v>
      </c>
      <c r="P763" s="1">
        <v>9.0</v>
      </c>
      <c r="Q763" s="1">
        <v>9.0</v>
      </c>
      <c r="S763" s="1" t="str">
        <f>IFERROR(__xludf.DUMMYFUNCTION("UNIQUE(D763:H763, TRUE)"),"J")</f>
        <v>J</v>
      </c>
      <c r="T763" s="1" t="str">
        <f>IFERROR(__xludf.DUMMYFUNCTION("""COMPUTED_VALUE"""),"7")</f>
        <v>7</v>
      </c>
      <c r="U763" s="1" t="str">
        <f>IFERROR(__xludf.DUMMYFUNCTION("""COMPUTED_VALUE"""),"9")</f>
        <v>9</v>
      </c>
      <c r="Y763" s="1">
        <f t="shared" si="2"/>
        <v>1</v>
      </c>
      <c r="Z763" s="1">
        <f t="shared" ref="Z763:AC763" si="763">IF($Y763&lt;&gt;"",COUNTIF($D763:$H763, "=" &amp; T763),"")</f>
        <v>1</v>
      </c>
      <c r="AA763" s="1">
        <f t="shared" si="763"/>
        <v>3</v>
      </c>
      <c r="AB763" s="1">
        <f t="shared" si="763"/>
        <v>0</v>
      </c>
      <c r="AC763" s="1">
        <f t="shared" si="763"/>
        <v>0</v>
      </c>
      <c r="AE763" s="1">
        <f>IFERROR(__xludf.DUMMYFUNCTION("IFERROR(TRANSPOSE(SORT(TRANSPOSE(FILTER(Y763:AC763, Y763:AC763&lt;&gt;0)),1, FALSE)))"),3.0)</f>
        <v>3</v>
      </c>
      <c r="AF763" s="1">
        <f>IFERROR(__xludf.DUMMYFUNCTION("""COMPUTED_VALUE"""),1.0)</f>
        <v>1</v>
      </c>
      <c r="AG763" s="1">
        <f>IFERROR(__xludf.DUMMYFUNCTION("""COMPUTED_VALUE"""),1.0)</f>
        <v>1</v>
      </c>
      <c r="AK763" s="1">
        <v>762.0</v>
      </c>
      <c r="AL763" s="1">
        <v>3.0</v>
      </c>
      <c r="AM763" s="1">
        <v>1.0</v>
      </c>
      <c r="AN763" s="1">
        <v>1.0</v>
      </c>
      <c r="AO763" s="1"/>
      <c r="AP763" s="1"/>
      <c r="AQ763" s="1">
        <v>10.0</v>
      </c>
      <c r="AR763" s="1">
        <v>10.0</v>
      </c>
      <c r="AS763" s="1">
        <v>8.0</v>
      </c>
      <c r="AT763" s="1">
        <v>10.0</v>
      </c>
      <c r="AU763" s="1">
        <v>9.0</v>
      </c>
      <c r="AV763" s="1" t="s">
        <v>1227</v>
      </c>
      <c r="AW763" s="1">
        <v>998.0</v>
      </c>
      <c r="AY763" s="1">
        <v>760476.0</v>
      </c>
    </row>
    <row r="764" ht="15.75" customHeight="1">
      <c r="A764" s="2" t="s">
        <v>1438</v>
      </c>
      <c r="B764" s="1">
        <f>IFERROR(__xludf.DUMMYFUNCTION("""COMPUTED_VALUE"""),98988.0)</f>
        <v>98988</v>
      </c>
      <c r="C764" s="1">
        <f>IFERROR(__xludf.DUMMYFUNCTION("""COMPUTED_VALUE"""),493.0)</f>
        <v>493</v>
      </c>
      <c r="D764" s="1" t="s">
        <v>23</v>
      </c>
      <c r="E764" s="1" t="s">
        <v>30</v>
      </c>
      <c r="F764" s="1" t="s">
        <v>23</v>
      </c>
      <c r="G764" s="1" t="s">
        <v>30</v>
      </c>
      <c r="H764" s="1" t="s">
        <v>30</v>
      </c>
      <c r="M764" s="1">
        <v>9.0</v>
      </c>
      <c r="N764" s="1">
        <v>8.0</v>
      </c>
      <c r="O764" s="1">
        <v>9.0</v>
      </c>
      <c r="P764" s="1">
        <v>8.0</v>
      </c>
      <c r="Q764" s="1">
        <v>8.0</v>
      </c>
      <c r="S764" s="1" t="str">
        <f>IFERROR(__xludf.DUMMYFUNCTION("UNIQUE(D764:H764, TRUE)"),"9")</f>
        <v>9</v>
      </c>
      <c r="T764" s="1" t="str">
        <f>IFERROR(__xludf.DUMMYFUNCTION("""COMPUTED_VALUE"""),"8")</f>
        <v>8</v>
      </c>
      <c r="Y764" s="1">
        <f t="shared" si="2"/>
        <v>2</v>
      </c>
      <c r="Z764" s="1">
        <f t="shared" ref="Z764:AC764" si="764">IF($Y764&lt;&gt;"",COUNTIF($D764:$H764, "=" &amp; T764),"")</f>
        <v>3</v>
      </c>
      <c r="AA764" s="1">
        <f t="shared" si="764"/>
        <v>0</v>
      </c>
      <c r="AB764" s="1">
        <f t="shared" si="764"/>
        <v>0</v>
      </c>
      <c r="AC764" s="1">
        <f t="shared" si="764"/>
        <v>0</v>
      </c>
      <c r="AE764" s="1">
        <f>IFERROR(__xludf.DUMMYFUNCTION("IFERROR(TRANSPOSE(SORT(TRANSPOSE(FILTER(Y764:AC764, Y764:AC764&lt;&gt;0)),1, FALSE)))"),3.0)</f>
        <v>3</v>
      </c>
      <c r="AF764" s="1">
        <f>IFERROR(__xludf.DUMMYFUNCTION("""COMPUTED_VALUE"""),2.0)</f>
        <v>2</v>
      </c>
      <c r="AK764" s="1">
        <v>763.0</v>
      </c>
      <c r="AL764" s="1">
        <v>3.0</v>
      </c>
      <c r="AM764" s="1">
        <v>1.0</v>
      </c>
      <c r="AN764" s="1">
        <v>1.0</v>
      </c>
      <c r="AO764" s="1"/>
      <c r="AP764" s="1"/>
      <c r="AQ764" s="1">
        <v>10.0</v>
      </c>
      <c r="AR764" s="1">
        <v>10.0</v>
      </c>
      <c r="AS764" s="1">
        <v>13.0</v>
      </c>
      <c r="AT764" s="1">
        <v>11.0</v>
      </c>
      <c r="AU764" s="1">
        <v>10.0</v>
      </c>
      <c r="AV764" s="1" t="s">
        <v>1748</v>
      </c>
      <c r="AW764" s="1">
        <v>828.0</v>
      </c>
      <c r="AY764" s="1">
        <v>631764.0</v>
      </c>
    </row>
    <row r="765" ht="15.75" customHeight="1">
      <c r="A765" s="2" t="s">
        <v>1439</v>
      </c>
      <c r="B765" s="1" t="str">
        <f>IFERROR(__xludf.DUMMYFUNCTION("""COMPUTED_VALUE"""),"5AQ5J")</f>
        <v>5AQ5J</v>
      </c>
      <c r="C765" s="1">
        <f>IFERROR(__xludf.DUMMYFUNCTION("""COMPUTED_VALUE"""),153.0)</f>
        <v>153</v>
      </c>
      <c r="D765" s="1" t="s">
        <v>29</v>
      </c>
      <c r="E765" s="1" t="s">
        <v>39</v>
      </c>
      <c r="F765" s="1" t="s">
        <v>20</v>
      </c>
      <c r="G765" s="1" t="s">
        <v>29</v>
      </c>
      <c r="H765" s="1" t="s">
        <v>22</v>
      </c>
      <c r="M765" s="1">
        <v>5.0</v>
      </c>
      <c r="N765" s="1">
        <v>14.0</v>
      </c>
      <c r="O765" s="1">
        <v>12.0</v>
      </c>
      <c r="P765" s="1">
        <v>5.0</v>
      </c>
      <c r="Q765" s="1">
        <v>11.0</v>
      </c>
      <c r="S765" s="1" t="str">
        <f>IFERROR(__xludf.DUMMYFUNCTION("UNIQUE(D765:H765, TRUE)"),"5")</f>
        <v>5</v>
      </c>
      <c r="T765" s="1" t="str">
        <f>IFERROR(__xludf.DUMMYFUNCTION("""COMPUTED_VALUE"""),"A")</f>
        <v>A</v>
      </c>
      <c r="U765" s="1" t="str">
        <f>IFERROR(__xludf.DUMMYFUNCTION("""COMPUTED_VALUE"""),"Q")</f>
        <v>Q</v>
      </c>
      <c r="V765" s="1" t="str">
        <f>IFERROR(__xludf.DUMMYFUNCTION("""COMPUTED_VALUE"""),"J")</f>
        <v>J</v>
      </c>
      <c r="Y765" s="1">
        <f t="shared" si="2"/>
        <v>2</v>
      </c>
      <c r="Z765" s="1">
        <f t="shared" ref="Z765:AC765" si="765">IF($Y765&lt;&gt;"",COUNTIF($D765:$H765, "=" &amp; T765),"")</f>
        <v>1</v>
      </c>
      <c r="AA765" s="1">
        <f t="shared" si="765"/>
        <v>1</v>
      </c>
      <c r="AB765" s="1">
        <f t="shared" si="765"/>
        <v>1</v>
      </c>
      <c r="AC765" s="1">
        <f t="shared" si="765"/>
        <v>0</v>
      </c>
      <c r="AE765" s="1">
        <f>IFERROR(__xludf.DUMMYFUNCTION("IFERROR(TRANSPOSE(SORT(TRANSPOSE(FILTER(Y765:AC765, Y765:AC765&lt;&gt;0)),1, FALSE)))"),2.0)</f>
        <v>2</v>
      </c>
      <c r="AF765" s="1">
        <f>IFERROR(__xludf.DUMMYFUNCTION("""COMPUTED_VALUE"""),1.0)</f>
        <v>1</v>
      </c>
      <c r="AG765" s="1">
        <f>IFERROR(__xludf.DUMMYFUNCTION("""COMPUTED_VALUE"""),1.0)</f>
        <v>1</v>
      </c>
      <c r="AH765" s="1">
        <f>IFERROR(__xludf.DUMMYFUNCTION("""COMPUTED_VALUE"""),1.0)</f>
        <v>1</v>
      </c>
      <c r="AK765" s="1">
        <v>764.0</v>
      </c>
      <c r="AL765" s="1">
        <v>3.0</v>
      </c>
      <c r="AM765" s="1">
        <v>1.0</v>
      </c>
      <c r="AN765" s="1">
        <v>1.0</v>
      </c>
      <c r="AO765" s="1"/>
      <c r="AP765" s="1"/>
      <c r="AQ765" s="1">
        <v>10.0</v>
      </c>
      <c r="AR765" s="1">
        <v>11.0</v>
      </c>
      <c r="AS765" s="1">
        <v>10.0</v>
      </c>
      <c r="AT765" s="1">
        <v>10.0</v>
      </c>
      <c r="AU765" s="1">
        <v>3.0</v>
      </c>
      <c r="AV765" s="1" t="s">
        <v>1728</v>
      </c>
      <c r="AW765" s="1">
        <v>38.0</v>
      </c>
      <c r="AY765" s="1">
        <v>29032.0</v>
      </c>
    </row>
    <row r="766" ht="15.75" customHeight="1">
      <c r="A766" s="2" t="s">
        <v>1440</v>
      </c>
      <c r="B766" s="1" t="str">
        <f>IFERROR(__xludf.DUMMYFUNCTION("""COMPUTED_VALUE"""),"4QJ44")</f>
        <v>4QJ44</v>
      </c>
      <c r="C766" s="1">
        <f>IFERROR(__xludf.DUMMYFUNCTION("""COMPUTED_VALUE"""),320.0)</f>
        <v>320</v>
      </c>
      <c r="D766" s="1" t="s">
        <v>21</v>
      </c>
      <c r="E766" s="1" t="s">
        <v>20</v>
      </c>
      <c r="F766" s="1" t="s">
        <v>22</v>
      </c>
      <c r="G766" s="1" t="s">
        <v>21</v>
      </c>
      <c r="H766" s="1" t="s">
        <v>21</v>
      </c>
      <c r="M766" s="1">
        <v>4.0</v>
      </c>
      <c r="N766" s="1">
        <v>12.0</v>
      </c>
      <c r="O766" s="1">
        <v>11.0</v>
      </c>
      <c r="P766" s="1">
        <v>4.0</v>
      </c>
      <c r="Q766" s="1">
        <v>4.0</v>
      </c>
      <c r="S766" s="1" t="str">
        <f>IFERROR(__xludf.DUMMYFUNCTION("UNIQUE(D766:H766, TRUE)"),"4")</f>
        <v>4</v>
      </c>
      <c r="T766" s="1" t="str">
        <f>IFERROR(__xludf.DUMMYFUNCTION("""COMPUTED_VALUE"""),"Q")</f>
        <v>Q</v>
      </c>
      <c r="U766" s="1" t="str">
        <f>IFERROR(__xludf.DUMMYFUNCTION("""COMPUTED_VALUE"""),"J")</f>
        <v>J</v>
      </c>
      <c r="Y766" s="1">
        <f t="shared" si="2"/>
        <v>3</v>
      </c>
      <c r="Z766" s="1">
        <f t="shared" ref="Z766:AC766" si="766">IF($Y766&lt;&gt;"",COUNTIF($D766:$H766, "=" &amp; T766),"")</f>
        <v>1</v>
      </c>
      <c r="AA766" s="1">
        <f t="shared" si="766"/>
        <v>1</v>
      </c>
      <c r="AB766" s="1">
        <f t="shared" si="766"/>
        <v>0</v>
      </c>
      <c r="AC766" s="1">
        <f t="shared" si="766"/>
        <v>0</v>
      </c>
      <c r="AE766" s="1">
        <f>IFERROR(__xludf.DUMMYFUNCTION("IFERROR(TRANSPOSE(SORT(TRANSPOSE(FILTER(Y766:AC766, Y766:AC766&lt;&gt;0)),1, FALSE)))"),3.0)</f>
        <v>3</v>
      </c>
      <c r="AF766" s="1">
        <f>IFERROR(__xludf.DUMMYFUNCTION("""COMPUTED_VALUE"""),1.0)</f>
        <v>1</v>
      </c>
      <c r="AG766" s="1">
        <f>IFERROR(__xludf.DUMMYFUNCTION("""COMPUTED_VALUE"""),1.0)</f>
        <v>1</v>
      </c>
      <c r="AK766" s="1">
        <v>765.0</v>
      </c>
      <c r="AL766" s="1">
        <v>3.0</v>
      </c>
      <c r="AM766" s="1">
        <v>1.0</v>
      </c>
      <c r="AN766" s="1">
        <v>1.0</v>
      </c>
      <c r="AO766" s="1"/>
      <c r="AP766" s="1"/>
      <c r="AQ766" s="1">
        <v>10.0</v>
      </c>
      <c r="AR766" s="1">
        <v>11.0</v>
      </c>
      <c r="AS766" s="1">
        <v>10.0</v>
      </c>
      <c r="AT766" s="1">
        <v>10.0</v>
      </c>
      <c r="AU766" s="1">
        <v>9.0</v>
      </c>
      <c r="AV766" s="1" t="s">
        <v>1730</v>
      </c>
      <c r="AW766" s="1">
        <v>797.0</v>
      </c>
      <c r="AY766" s="1">
        <v>609705.0</v>
      </c>
    </row>
    <row r="767" ht="15.75" customHeight="1">
      <c r="A767" s="2" t="s">
        <v>1441</v>
      </c>
      <c r="B767" s="1" t="str">
        <f>IFERROR(__xludf.DUMMYFUNCTION("""COMPUTED_VALUE"""),"4JQQQ")</f>
        <v>4JQQQ</v>
      </c>
      <c r="C767" s="1">
        <f>IFERROR(__xludf.DUMMYFUNCTION("""COMPUTED_VALUE"""),168.0)</f>
        <v>168</v>
      </c>
      <c r="D767" s="1" t="s">
        <v>21</v>
      </c>
      <c r="E767" s="1" t="s">
        <v>22</v>
      </c>
      <c r="F767" s="1" t="s">
        <v>20</v>
      </c>
      <c r="G767" s="1" t="s">
        <v>20</v>
      </c>
      <c r="H767" s="1" t="s">
        <v>20</v>
      </c>
      <c r="M767" s="1">
        <v>4.0</v>
      </c>
      <c r="N767" s="1">
        <v>11.0</v>
      </c>
      <c r="O767" s="1">
        <v>12.0</v>
      </c>
      <c r="P767" s="1">
        <v>12.0</v>
      </c>
      <c r="Q767" s="1">
        <v>12.0</v>
      </c>
      <c r="S767" s="1" t="str">
        <f>IFERROR(__xludf.DUMMYFUNCTION("UNIQUE(D767:H767, TRUE)"),"4")</f>
        <v>4</v>
      </c>
      <c r="T767" s="1" t="str">
        <f>IFERROR(__xludf.DUMMYFUNCTION("""COMPUTED_VALUE"""),"J")</f>
        <v>J</v>
      </c>
      <c r="U767" s="1" t="str">
        <f>IFERROR(__xludf.DUMMYFUNCTION("""COMPUTED_VALUE"""),"Q")</f>
        <v>Q</v>
      </c>
      <c r="Y767" s="1">
        <f t="shared" si="2"/>
        <v>1</v>
      </c>
      <c r="Z767" s="1">
        <f t="shared" ref="Z767:AC767" si="767">IF($Y767&lt;&gt;"",COUNTIF($D767:$H767, "=" &amp; T767),"")</f>
        <v>1</v>
      </c>
      <c r="AA767" s="1">
        <f t="shared" si="767"/>
        <v>3</v>
      </c>
      <c r="AB767" s="1">
        <f t="shared" si="767"/>
        <v>0</v>
      </c>
      <c r="AC767" s="1">
        <f t="shared" si="767"/>
        <v>0</v>
      </c>
      <c r="AE767" s="1">
        <f>IFERROR(__xludf.DUMMYFUNCTION("IFERROR(TRANSPOSE(SORT(TRANSPOSE(FILTER(Y767:AC767, Y767:AC767&lt;&gt;0)),1, FALSE)))"),3.0)</f>
        <v>3</v>
      </c>
      <c r="AF767" s="1">
        <f>IFERROR(__xludf.DUMMYFUNCTION("""COMPUTED_VALUE"""),1.0)</f>
        <v>1</v>
      </c>
      <c r="AG767" s="1">
        <f>IFERROR(__xludf.DUMMYFUNCTION("""COMPUTED_VALUE"""),1.0)</f>
        <v>1</v>
      </c>
      <c r="AK767" s="1">
        <v>766.0</v>
      </c>
      <c r="AL767" s="1">
        <v>3.0</v>
      </c>
      <c r="AM767" s="1">
        <v>1.0</v>
      </c>
      <c r="AN767" s="1">
        <v>1.0</v>
      </c>
      <c r="AO767" s="1"/>
      <c r="AP767" s="1"/>
      <c r="AQ767" s="1">
        <v>10.0</v>
      </c>
      <c r="AR767" s="1">
        <v>12.0</v>
      </c>
      <c r="AS767" s="1">
        <v>12.0</v>
      </c>
      <c r="AT767" s="1">
        <v>12.0</v>
      </c>
      <c r="AU767" s="1">
        <v>5.0</v>
      </c>
      <c r="AV767" s="1" t="s">
        <v>1229</v>
      </c>
      <c r="AW767" s="1">
        <v>785.0</v>
      </c>
      <c r="AY767" s="1">
        <v>601310.0</v>
      </c>
    </row>
    <row r="768" ht="15.75" customHeight="1">
      <c r="A768" s="2" t="s">
        <v>1443</v>
      </c>
      <c r="B768" s="1">
        <f>IFERROR(__xludf.DUMMYFUNCTION("""COMPUTED_VALUE"""),55252.0)</f>
        <v>55252</v>
      </c>
      <c r="C768" s="1">
        <f>IFERROR(__xludf.DUMMYFUNCTION("""COMPUTED_VALUE"""),385.0)</f>
        <v>385</v>
      </c>
      <c r="D768" s="1" t="s">
        <v>29</v>
      </c>
      <c r="E768" s="1" t="s">
        <v>29</v>
      </c>
      <c r="F768" s="1" t="s">
        <v>24</v>
      </c>
      <c r="G768" s="1" t="s">
        <v>29</v>
      </c>
      <c r="H768" s="1" t="s">
        <v>24</v>
      </c>
      <c r="M768" s="1">
        <v>5.0</v>
      </c>
      <c r="N768" s="1">
        <v>5.0</v>
      </c>
      <c r="O768" s="1">
        <v>2.0</v>
      </c>
      <c r="P768" s="1">
        <v>5.0</v>
      </c>
      <c r="Q768" s="1">
        <v>2.0</v>
      </c>
      <c r="S768" s="1" t="str">
        <f>IFERROR(__xludf.DUMMYFUNCTION("UNIQUE(D768:H768, TRUE)"),"5")</f>
        <v>5</v>
      </c>
      <c r="T768" s="1" t="str">
        <f>IFERROR(__xludf.DUMMYFUNCTION("""COMPUTED_VALUE"""),"2")</f>
        <v>2</v>
      </c>
      <c r="Y768" s="1">
        <f t="shared" si="2"/>
        <v>3</v>
      </c>
      <c r="Z768" s="1">
        <f t="shared" ref="Z768:AC768" si="768">IF($Y768&lt;&gt;"",COUNTIF($D768:$H768, "=" &amp; T768),"")</f>
        <v>2</v>
      </c>
      <c r="AA768" s="1">
        <f t="shared" si="768"/>
        <v>0</v>
      </c>
      <c r="AB768" s="1">
        <f t="shared" si="768"/>
        <v>0</v>
      </c>
      <c r="AC768" s="1">
        <f t="shared" si="768"/>
        <v>0</v>
      </c>
      <c r="AE768" s="1">
        <f>IFERROR(__xludf.DUMMYFUNCTION("IFERROR(TRANSPOSE(SORT(TRANSPOSE(FILTER(Y768:AC768, Y768:AC768&lt;&gt;0)),1, FALSE)))"),3.0)</f>
        <v>3</v>
      </c>
      <c r="AF768" s="1">
        <f>IFERROR(__xludf.DUMMYFUNCTION("""COMPUTED_VALUE"""),2.0)</f>
        <v>2</v>
      </c>
      <c r="AK768" s="1">
        <v>767.0</v>
      </c>
      <c r="AL768" s="1">
        <v>3.0</v>
      </c>
      <c r="AM768" s="1">
        <v>1.0</v>
      </c>
      <c r="AN768" s="1">
        <v>1.0</v>
      </c>
      <c r="AO768" s="1"/>
      <c r="AP768" s="1"/>
      <c r="AQ768" s="1">
        <v>10.0</v>
      </c>
      <c r="AR768" s="1">
        <v>13.0</v>
      </c>
      <c r="AS768" s="1">
        <v>13.0</v>
      </c>
      <c r="AT768" s="1">
        <v>13.0</v>
      </c>
      <c r="AU768" s="1">
        <v>14.0</v>
      </c>
      <c r="AV768" s="1" t="s">
        <v>1231</v>
      </c>
      <c r="AW768" s="1">
        <v>332.0</v>
      </c>
      <c r="AY768" s="1">
        <v>254644.0</v>
      </c>
    </row>
    <row r="769" ht="15.75" customHeight="1">
      <c r="A769" s="2" t="s">
        <v>1445</v>
      </c>
      <c r="B769" s="1">
        <f>IFERROR(__xludf.DUMMYFUNCTION("""COMPUTED_VALUE"""),33388.0)</f>
        <v>33388</v>
      </c>
      <c r="C769" s="1">
        <f>IFERROR(__xludf.DUMMYFUNCTION("""COMPUTED_VALUE"""),615.0)</f>
        <v>615</v>
      </c>
      <c r="D769" s="1" t="s">
        <v>31</v>
      </c>
      <c r="E769" s="1" t="s">
        <v>31</v>
      </c>
      <c r="F769" s="1" t="s">
        <v>31</v>
      </c>
      <c r="G769" s="1" t="s">
        <v>30</v>
      </c>
      <c r="H769" s="1" t="s">
        <v>30</v>
      </c>
      <c r="M769" s="1">
        <v>3.0</v>
      </c>
      <c r="N769" s="1">
        <v>3.0</v>
      </c>
      <c r="O769" s="1">
        <v>3.0</v>
      </c>
      <c r="P769" s="1">
        <v>8.0</v>
      </c>
      <c r="Q769" s="1">
        <v>8.0</v>
      </c>
      <c r="S769" s="1" t="str">
        <f>IFERROR(__xludf.DUMMYFUNCTION("UNIQUE(D769:H769, TRUE)"),"3")</f>
        <v>3</v>
      </c>
      <c r="T769" s="1" t="str">
        <f>IFERROR(__xludf.DUMMYFUNCTION("""COMPUTED_VALUE"""),"8")</f>
        <v>8</v>
      </c>
      <c r="Y769" s="1">
        <f t="shared" si="2"/>
        <v>3</v>
      </c>
      <c r="Z769" s="1">
        <f t="shared" ref="Z769:AC769" si="769">IF($Y769&lt;&gt;"",COUNTIF($D769:$H769, "=" &amp; T769),"")</f>
        <v>2</v>
      </c>
      <c r="AA769" s="1">
        <f t="shared" si="769"/>
        <v>0</v>
      </c>
      <c r="AB769" s="1">
        <f t="shared" si="769"/>
        <v>0</v>
      </c>
      <c r="AC769" s="1">
        <f t="shared" si="769"/>
        <v>0</v>
      </c>
      <c r="AE769" s="1">
        <f>IFERROR(__xludf.DUMMYFUNCTION("IFERROR(TRANSPOSE(SORT(TRANSPOSE(FILTER(Y769:AC769, Y769:AC769&lt;&gt;0)),1, FALSE)))"),3.0)</f>
        <v>3</v>
      </c>
      <c r="AF769" s="1">
        <f>IFERROR(__xludf.DUMMYFUNCTION("""COMPUTED_VALUE"""),2.0)</f>
        <v>2</v>
      </c>
      <c r="AK769" s="1">
        <v>768.0</v>
      </c>
      <c r="AL769" s="1">
        <v>3.0</v>
      </c>
      <c r="AM769" s="1">
        <v>1.0</v>
      </c>
      <c r="AN769" s="1">
        <v>1.0</v>
      </c>
      <c r="AO769" s="1"/>
      <c r="AP769" s="1"/>
      <c r="AQ769" s="1">
        <v>10.0</v>
      </c>
      <c r="AR769" s="1">
        <v>14.0</v>
      </c>
      <c r="AS769" s="1">
        <v>12.0</v>
      </c>
      <c r="AT769" s="1">
        <v>12.0</v>
      </c>
      <c r="AU769" s="1">
        <v>12.0</v>
      </c>
      <c r="AV769" s="1" t="s">
        <v>1233</v>
      </c>
      <c r="AW769" s="1">
        <v>989.0</v>
      </c>
      <c r="AY769" s="1">
        <v>759552.0</v>
      </c>
    </row>
    <row r="770" ht="15.75" customHeight="1">
      <c r="A770" s="2" t="s">
        <v>1446</v>
      </c>
      <c r="B770" s="1">
        <f>IFERROR(__xludf.DUMMYFUNCTION("""COMPUTED_VALUE"""),29292.0)</f>
        <v>29292</v>
      </c>
      <c r="C770" s="1">
        <f>IFERROR(__xludf.DUMMYFUNCTION("""COMPUTED_VALUE"""),679.0)</f>
        <v>679</v>
      </c>
      <c r="D770" s="1" t="s">
        <v>24</v>
      </c>
      <c r="E770" s="1" t="s">
        <v>23</v>
      </c>
      <c r="F770" s="1" t="s">
        <v>24</v>
      </c>
      <c r="G770" s="1" t="s">
        <v>23</v>
      </c>
      <c r="H770" s="1" t="s">
        <v>24</v>
      </c>
      <c r="M770" s="1">
        <v>2.0</v>
      </c>
      <c r="N770" s="1">
        <v>9.0</v>
      </c>
      <c r="O770" s="1">
        <v>2.0</v>
      </c>
      <c r="P770" s="1">
        <v>9.0</v>
      </c>
      <c r="Q770" s="1">
        <v>2.0</v>
      </c>
      <c r="S770" s="1" t="str">
        <f>IFERROR(__xludf.DUMMYFUNCTION("UNIQUE(D770:H770, TRUE)"),"2")</f>
        <v>2</v>
      </c>
      <c r="T770" s="1" t="str">
        <f>IFERROR(__xludf.DUMMYFUNCTION("""COMPUTED_VALUE"""),"9")</f>
        <v>9</v>
      </c>
      <c r="Y770" s="1">
        <f t="shared" si="2"/>
        <v>3</v>
      </c>
      <c r="Z770" s="1">
        <f t="shared" ref="Z770:AC770" si="770">IF($Y770&lt;&gt;"",COUNTIF($D770:$H770, "=" &amp; T770),"")</f>
        <v>2</v>
      </c>
      <c r="AA770" s="1">
        <f t="shared" si="770"/>
        <v>0</v>
      </c>
      <c r="AB770" s="1">
        <f t="shared" si="770"/>
        <v>0</v>
      </c>
      <c r="AC770" s="1">
        <f t="shared" si="770"/>
        <v>0</v>
      </c>
      <c r="AE770" s="1">
        <f>IFERROR(__xludf.DUMMYFUNCTION("IFERROR(TRANSPOSE(SORT(TRANSPOSE(FILTER(Y770:AC770, Y770:AC770&lt;&gt;0)),1, FALSE)))"),3.0)</f>
        <v>3</v>
      </c>
      <c r="AF770" s="1">
        <f>IFERROR(__xludf.DUMMYFUNCTION("""COMPUTED_VALUE"""),2.0)</f>
        <v>2</v>
      </c>
      <c r="AK770" s="1">
        <v>769.0</v>
      </c>
      <c r="AL770" s="1">
        <v>3.0</v>
      </c>
      <c r="AM770" s="1">
        <v>1.0</v>
      </c>
      <c r="AN770" s="1">
        <v>1.0</v>
      </c>
      <c r="AO770" s="1"/>
      <c r="AP770" s="1"/>
      <c r="AQ770" s="1">
        <v>11.0</v>
      </c>
      <c r="AR770" s="1">
        <v>2.0</v>
      </c>
      <c r="AS770" s="1">
        <v>2.0</v>
      </c>
      <c r="AT770" s="1">
        <v>2.0</v>
      </c>
      <c r="AU770" s="1">
        <v>3.0</v>
      </c>
      <c r="AV770" s="1" t="s">
        <v>1535</v>
      </c>
      <c r="AW770" s="1">
        <v>173.0</v>
      </c>
      <c r="AY770" s="1">
        <v>133037.0</v>
      </c>
    </row>
    <row r="771" ht="15.75" customHeight="1">
      <c r="A771" s="2" t="s">
        <v>1447</v>
      </c>
      <c r="B771" s="1" t="str">
        <f>IFERROR(__xludf.DUMMYFUNCTION("""COMPUTED_VALUE"""),"2QAKK")</f>
        <v>2QAKK</v>
      </c>
      <c r="C771" s="1">
        <f>IFERROR(__xludf.DUMMYFUNCTION("""COMPUTED_VALUE"""),327.0)</f>
        <v>327</v>
      </c>
      <c r="D771" s="1" t="s">
        <v>24</v>
      </c>
      <c r="E771" s="1" t="s">
        <v>20</v>
      </c>
      <c r="F771" s="1" t="s">
        <v>39</v>
      </c>
      <c r="G771" s="1" t="s">
        <v>38</v>
      </c>
      <c r="H771" s="1" t="s">
        <v>38</v>
      </c>
      <c r="M771" s="1">
        <v>2.0</v>
      </c>
      <c r="N771" s="1">
        <v>12.0</v>
      </c>
      <c r="O771" s="1">
        <v>14.0</v>
      </c>
      <c r="P771" s="1">
        <v>13.0</v>
      </c>
      <c r="Q771" s="1">
        <v>13.0</v>
      </c>
      <c r="S771" s="1" t="str">
        <f>IFERROR(__xludf.DUMMYFUNCTION("UNIQUE(D771:H771, TRUE)"),"2")</f>
        <v>2</v>
      </c>
      <c r="T771" s="1" t="str">
        <f>IFERROR(__xludf.DUMMYFUNCTION("""COMPUTED_VALUE"""),"Q")</f>
        <v>Q</v>
      </c>
      <c r="U771" s="1" t="str">
        <f>IFERROR(__xludf.DUMMYFUNCTION("""COMPUTED_VALUE"""),"A")</f>
        <v>A</v>
      </c>
      <c r="V771" s="1" t="str">
        <f>IFERROR(__xludf.DUMMYFUNCTION("""COMPUTED_VALUE"""),"K")</f>
        <v>K</v>
      </c>
      <c r="Y771" s="1">
        <f t="shared" si="2"/>
        <v>1</v>
      </c>
      <c r="Z771" s="1">
        <f t="shared" ref="Z771:AC771" si="771">IF($Y771&lt;&gt;"",COUNTIF($D771:$H771, "=" &amp; T771),"")</f>
        <v>1</v>
      </c>
      <c r="AA771" s="1">
        <f t="shared" si="771"/>
        <v>1</v>
      </c>
      <c r="AB771" s="1">
        <f t="shared" si="771"/>
        <v>2</v>
      </c>
      <c r="AC771" s="1">
        <f t="shared" si="771"/>
        <v>0</v>
      </c>
      <c r="AE771" s="1">
        <f>IFERROR(__xludf.DUMMYFUNCTION("IFERROR(TRANSPOSE(SORT(TRANSPOSE(FILTER(Y771:AC771, Y771:AC771&lt;&gt;0)),1, FALSE)))"),2.0)</f>
        <v>2</v>
      </c>
      <c r="AF771" s="1">
        <f>IFERROR(__xludf.DUMMYFUNCTION("""COMPUTED_VALUE"""),1.0)</f>
        <v>1</v>
      </c>
      <c r="AG771" s="1">
        <f>IFERROR(__xludf.DUMMYFUNCTION("""COMPUTED_VALUE"""),1.0)</f>
        <v>1</v>
      </c>
      <c r="AH771" s="1">
        <f>IFERROR(__xludf.DUMMYFUNCTION("""COMPUTED_VALUE"""),1.0)</f>
        <v>1</v>
      </c>
      <c r="AK771" s="1">
        <v>770.0</v>
      </c>
      <c r="AL771" s="1">
        <v>3.0</v>
      </c>
      <c r="AM771" s="1">
        <v>1.0</v>
      </c>
      <c r="AN771" s="1">
        <v>1.0</v>
      </c>
      <c r="AO771" s="1"/>
      <c r="AP771" s="1"/>
      <c r="AQ771" s="1">
        <v>11.0</v>
      </c>
      <c r="AR771" s="1">
        <v>5.0</v>
      </c>
      <c r="AS771" s="1">
        <v>5.0</v>
      </c>
      <c r="AT771" s="1">
        <v>5.0</v>
      </c>
      <c r="AU771" s="1">
        <v>8.0</v>
      </c>
      <c r="AV771" s="1" t="s">
        <v>1543</v>
      </c>
      <c r="AW771" s="1">
        <v>878.0</v>
      </c>
      <c r="AY771" s="1">
        <v>676060.0</v>
      </c>
    </row>
    <row r="772" ht="15.75" customHeight="1">
      <c r="A772" s="2" t="s">
        <v>1448</v>
      </c>
      <c r="B772" s="1">
        <f>IFERROR(__xludf.DUMMYFUNCTION("""COMPUTED_VALUE"""),48848.0)</f>
        <v>48848</v>
      </c>
      <c r="C772" s="1">
        <f>IFERROR(__xludf.DUMMYFUNCTION("""COMPUTED_VALUE"""),702.0)</f>
        <v>702</v>
      </c>
      <c r="D772" s="1" t="s">
        <v>21</v>
      </c>
      <c r="E772" s="1" t="s">
        <v>30</v>
      </c>
      <c r="F772" s="1" t="s">
        <v>30</v>
      </c>
      <c r="G772" s="1" t="s">
        <v>21</v>
      </c>
      <c r="H772" s="1" t="s">
        <v>30</v>
      </c>
      <c r="M772" s="1">
        <v>4.0</v>
      </c>
      <c r="N772" s="1">
        <v>8.0</v>
      </c>
      <c r="O772" s="1">
        <v>8.0</v>
      </c>
      <c r="P772" s="1">
        <v>4.0</v>
      </c>
      <c r="Q772" s="1">
        <v>8.0</v>
      </c>
      <c r="S772" s="1" t="str">
        <f>IFERROR(__xludf.DUMMYFUNCTION("UNIQUE(D772:H772, TRUE)"),"4")</f>
        <v>4</v>
      </c>
      <c r="T772" s="1" t="str">
        <f>IFERROR(__xludf.DUMMYFUNCTION("""COMPUTED_VALUE"""),"8")</f>
        <v>8</v>
      </c>
      <c r="Y772" s="1">
        <f t="shared" si="2"/>
        <v>2</v>
      </c>
      <c r="Z772" s="1">
        <f t="shared" ref="Z772:AC772" si="772">IF($Y772&lt;&gt;"",COUNTIF($D772:$H772, "=" &amp; T772),"")</f>
        <v>3</v>
      </c>
      <c r="AA772" s="1">
        <f t="shared" si="772"/>
        <v>0</v>
      </c>
      <c r="AB772" s="1">
        <f t="shared" si="772"/>
        <v>0</v>
      </c>
      <c r="AC772" s="1">
        <f t="shared" si="772"/>
        <v>0</v>
      </c>
      <c r="AE772" s="1">
        <f>IFERROR(__xludf.DUMMYFUNCTION("IFERROR(TRANSPOSE(SORT(TRANSPOSE(FILTER(Y772:AC772, Y772:AC772&lt;&gt;0)),1, FALSE)))"),3.0)</f>
        <v>3</v>
      </c>
      <c r="AF772" s="1">
        <f>IFERROR(__xludf.DUMMYFUNCTION("""COMPUTED_VALUE"""),2.0)</f>
        <v>2</v>
      </c>
      <c r="AK772" s="1">
        <v>771.0</v>
      </c>
      <c r="AL772" s="1">
        <v>3.0</v>
      </c>
      <c r="AM772" s="1">
        <v>1.0</v>
      </c>
      <c r="AN772" s="1">
        <v>1.0</v>
      </c>
      <c r="AO772" s="1"/>
      <c r="AP772" s="1"/>
      <c r="AQ772" s="1">
        <v>11.0</v>
      </c>
      <c r="AR772" s="1">
        <v>7.0</v>
      </c>
      <c r="AS772" s="1">
        <v>4.0</v>
      </c>
      <c r="AT772" s="1">
        <v>7.0</v>
      </c>
      <c r="AU772" s="1">
        <v>7.0</v>
      </c>
      <c r="AV772" s="1" t="s">
        <v>1545</v>
      </c>
      <c r="AW772" s="1">
        <v>294.0</v>
      </c>
      <c r="AY772" s="1">
        <v>226674.0</v>
      </c>
    </row>
    <row r="773" ht="15.75" customHeight="1">
      <c r="A773" s="2" t="s">
        <v>1450</v>
      </c>
      <c r="B773" s="1" t="str">
        <f>IFERROR(__xludf.DUMMYFUNCTION("""COMPUTED_VALUE"""),"4J3T8")</f>
        <v>4J3T8</v>
      </c>
      <c r="C773" s="1">
        <f>IFERROR(__xludf.DUMMYFUNCTION("""COMPUTED_VALUE"""),476.0)</f>
        <v>476</v>
      </c>
      <c r="D773" s="1" t="s">
        <v>21</v>
      </c>
      <c r="E773" s="1" t="s">
        <v>22</v>
      </c>
      <c r="F773" s="1" t="s">
        <v>31</v>
      </c>
      <c r="G773" s="1" t="s">
        <v>45</v>
      </c>
      <c r="H773" s="1" t="s">
        <v>30</v>
      </c>
      <c r="M773" s="1">
        <v>4.0</v>
      </c>
      <c r="N773" s="1">
        <v>11.0</v>
      </c>
      <c r="O773" s="1">
        <v>3.0</v>
      </c>
      <c r="P773" s="1">
        <v>10.0</v>
      </c>
      <c r="Q773" s="1">
        <v>8.0</v>
      </c>
      <c r="S773" s="1" t="str">
        <f>IFERROR(__xludf.DUMMYFUNCTION("UNIQUE(D773:H773, TRUE)"),"4")</f>
        <v>4</v>
      </c>
      <c r="T773" s="1" t="str">
        <f>IFERROR(__xludf.DUMMYFUNCTION("""COMPUTED_VALUE"""),"J")</f>
        <v>J</v>
      </c>
      <c r="U773" s="1" t="str">
        <f>IFERROR(__xludf.DUMMYFUNCTION("""COMPUTED_VALUE"""),"3")</f>
        <v>3</v>
      </c>
      <c r="V773" s="1" t="str">
        <f>IFERROR(__xludf.DUMMYFUNCTION("""COMPUTED_VALUE"""),"T")</f>
        <v>T</v>
      </c>
      <c r="W773" s="1" t="str">
        <f>IFERROR(__xludf.DUMMYFUNCTION("""COMPUTED_VALUE"""),"8")</f>
        <v>8</v>
      </c>
      <c r="Y773" s="1">
        <f t="shared" si="2"/>
        <v>1</v>
      </c>
      <c r="Z773" s="1">
        <f t="shared" ref="Z773:AC773" si="773">IF($Y773&lt;&gt;"",COUNTIF($D773:$H773, "=" &amp; T773),"")</f>
        <v>1</v>
      </c>
      <c r="AA773" s="1">
        <f t="shared" si="773"/>
        <v>1</v>
      </c>
      <c r="AB773" s="1">
        <f t="shared" si="773"/>
        <v>1</v>
      </c>
      <c r="AC773" s="1">
        <f t="shared" si="773"/>
        <v>1</v>
      </c>
      <c r="AE773" s="1">
        <f>IFERROR(__xludf.DUMMYFUNCTION("IFERROR(TRANSPOSE(SORT(TRANSPOSE(FILTER(Y773:AC773, Y773:AC773&lt;&gt;0)),1, FALSE)))"),1.0)</f>
        <v>1</v>
      </c>
      <c r="AF773" s="1">
        <f>IFERROR(__xludf.DUMMYFUNCTION("""COMPUTED_VALUE"""),1.0)</f>
        <v>1</v>
      </c>
      <c r="AG773" s="1">
        <f>IFERROR(__xludf.DUMMYFUNCTION("""COMPUTED_VALUE"""),1.0)</f>
        <v>1</v>
      </c>
      <c r="AH773" s="1">
        <f>IFERROR(__xludf.DUMMYFUNCTION("""COMPUTED_VALUE"""),1.0)</f>
        <v>1</v>
      </c>
      <c r="AI773" s="1">
        <f>IFERROR(__xludf.DUMMYFUNCTION("""COMPUTED_VALUE"""),1.0)</f>
        <v>1</v>
      </c>
      <c r="AK773" s="1">
        <v>772.0</v>
      </c>
      <c r="AL773" s="1">
        <v>3.0</v>
      </c>
      <c r="AM773" s="1">
        <v>1.0</v>
      </c>
      <c r="AN773" s="1">
        <v>1.0</v>
      </c>
      <c r="AO773" s="1"/>
      <c r="AP773" s="1"/>
      <c r="AQ773" s="1">
        <v>11.0</v>
      </c>
      <c r="AR773" s="1">
        <v>7.0</v>
      </c>
      <c r="AS773" s="1">
        <v>7.0</v>
      </c>
      <c r="AT773" s="1">
        <v>12.0</v>
      </c>
      <c r="AU773" s="1">
        <v>7.0</v>
      </c>
      <c r="AV773" s="1" t="s">
        <v>1547</v>
      </c>
      <c r="AW773" s="1">
        <v>660.0</v>
      </c>
      <c r="AY773" s="1">
        <v>509520.0</v>
      </c>
    </row>
    <row r="774" ht="15.75" customHeight="1">
      <c r="A774" s="2" t="s">
        <v>1452</v>
      </c>
      <c r="B774" s="1" t="str">
        <f>IFERROR(__xludf.DUMMYFUNCTION("""COMPUTED_VALUE"""),"QT332")</f>
        <v>QT332</v>
      </c>
      <c r="C774" s="1">
        <f>IFERROR(__xludf.DUMMYFUNCTION("""COMPUTED_VALUE"""),869.0)</f>
        <v>869</v>
      </c>
      <c r="D774" s="1" t="s">
        <v>20</v>
      </c>
      <c r="E774" s="1" t="s">
        <v>45</v>
      </c>
      <c r="F774" s="1" t="s">
        <v>31</v>
      </c>
      <c r="G774" s="1" t="s">
        <v>31</v>
      </c>
      <c r="H774" s="1" t="s">
        <v>24</v>
      </c>
      <c r="M774" s="1">
        <v>12.0</v>
      </c>
      <c r="N774" s="1">
        <v>10.0</v>
      </c>
      <c r="O774" s="1">
        <v>3.0</v>
      </c>
      <c r="P774" s="1">
        <v>3.0</v>
      </c>
      <c r="Q774" s="1">
        <v>2.0</v>
      </c>
      <c r="S774" s="1" t="str">
        <f>IFERROR(__xludf.DUMMYFUNCTION("UNIQUE(D774:H774, TRUE)"),"Q")</f>
        <v>Q</v>
      </c>
      <c r="T774" s="1" t="str">
        <f>IFERROR(__xludf.DUMMYFUNCTION("""COMPUTED_VALUE"""),"T")</f>
        <v>T</v>
      </c>
      <c r="U774" s="1" t="str">
        <f>IFERROR(__xludf.DUMMYFUNCTION("""COMPUTED_VALUE"""),"3")</f>
        <v>3</v>
      </c>
      <c r="V774" s="1" t="str">
        <f>IFERROR(__xludf.DUMMYFUNCTION("""COMPUTED_VALUE"""),"2")</f>
        <v>2</v>
      </c>
      <c r="Y774" s="1">
        <f t="shared" si="2"/>
        <v>1</v>
      </c>
      <c r="Z774" s="1">
        <f t="shared" ref="Z774:AC774" si="774">IF($Y774&lt;&gt;"",COUNTIF($D774:$H774, "=" &amp; T774),"")</f>
        <v>1</v>
      </c>
      <c r="AA774" s="1">
        <f t="shared" si="774"/>
        <v>2</v>
      </c>
      <c r="AB774" s="1">
        <f t="shared" si="774"/>
        <v>1</v>
      </c>
      <c r="AC774" s="1">
        <f t="shared" si="774"/>
        <v>0</v>
      </c>
      <c r="AE774" s="1">
        <f>IFERROR(__xludf.DUMMYFUNCTION("IFERROR(TRANSPOSE(SORT(TRANSPOSE(FILTER(Y774:AC774, Y774:AC774&lt;&gt;0)),1, FALSE)))"),2.0)</f>
        <v>2</v>
      </c>
      <c r="AF774" s="1">
        <f>IFERROR(__xludf.DUMMYFUNCTION("""COMPUTED_VALUE"""),1.0)</f>
        <v>1</v>
      </c>
      <c r="AG774" s="1">
        <f>IFERROR(__xludf.DUMMYFUNCTION("""COMPUTED_VALUE"""),1.0)</f>
        <v>1</v>
      </c>
      <c r="AH774" s="1">
        <f>IFERROR(__xludf.DUMMYFUNCTION("""COMPUTED_VALUE"""),1.0)</f>
        <v>1</v>
      </c>
      <c r="AK774" s="1">
        <v>773.0</v>
      </c>
      <c r="AL774" s="1">
        <v>3.0</v>
      </c>
      <c r="AM774" s="1">
        <v>1.0</v>
      </c>
      <c r="AN774" s="1">
        <v>1.0</v>
      </c>
      <c r="AO774" s="1"/>
      <c r="AP774" s="1"/>
      <c r="AQ774" s="1">
        <v>11.0</v>
      </c>
      <c r="AR774" s="1">
        <v>7.0</v>
      </c>
      <c r="AS774" s="1">
        <v>9.0</v>
      </c>
      <c r="AT774" s="1">
        <v>9.0</v>
      </c>
      <c r="AU774" s="1">
        <v>9.0</v>
      </c>
      <c r="AV774" s="1" t="s">
        <v>1549</v>
      </c>
      <c r="AW774" s="1">
        <v>896.0</v>
      </c>
      <c r="AY774" s="1">
        <v>692608.0</v>
      </c>
    </row>
    <row r="775" ht="15.75" customHeight="1">
      <c r="A775" s="2" t="s">
        <v>1454</v>
      </c>
      <c r="B775" s="1">
        <f>IFERROR(__xludf.DUMMYFUNCTION("""COMPUTED_VALUE"""),35899.0)</f>
        <v>35899</v>
      </c>
      <c r="C775" s="1">
        <f>IFERROR(__xludf.DUMMYFUNCTION("""COMPUTED_VALUE"""),53.0)</f>
        <v>53</v>
      </c>
      <c r="D775" s="1" t="s">
        <v>31</v>
      </c>
      <c r="E775" s="1" t="s">
        <v>29</v>
      </c>
      <c r="F775" s="1" t="s">
        <v>30</v>
      </c>
      <c r="G775" s="1" t="s">
        <v>23</v>
      </c>
      <c r="H775" s="1" t="s">
        <v>23</v>
      </c>
      <c r="M775" s="1">
        <v>3.0</v>
      </c>
      <c r="N775" s="1">
        <v>5.0</v>
      </c>
      <c r="O775" s="1">
        <v>8.0</v>
      </c>
      <c r="P775" s="1">
        <v>9.0</v>
      </c>
      <c r="Q775" s="1">
        <v>9.0</v>
      </c>
      <c r="S775" s="1" t="str">
        <f>IFERROR(__xludf.DUMMYFUNCTION("UNIQUE(D775:H775, TRUE)"),"3")</f>
        <v>3</v>
      </c>
      <c r="T775" s="1" t="str">
        <f>IFERROR(__xludf.DUMMYFUNCTION("""COMPUTED_VALUE"""),"5")</f>
        <v>5</v>
      </c>
      <c r="U775" s="1" t="str">
        <f>IFERROR(__xludf.DUMMYFUNCTION("""COMPUTED_VALUE"""),"8")</f>
        <v>8</v>
      </c>
      <c r="V775" s="1" t="str">
        <f>IFERROR(__xludf.DUMMYFUNCTION("""COMPUTED_VALUE"""),"9")</f>
        <v>9</v>
      </c>
      <c r="Y775" s="1">
        <f t="shared" si="2"/>
        <v>1</v>
      </c>
      <c r="Z775" s="1">
        <f t="shared" ref="Z775:AC775" si="775">IF($Y775&lt;&gt;"",COUNTIF($D775:$H775, "=" &amp; T775),"")</f>
        <v>1</v>
      </c>
      <c r="AA775" s="1">
        <f t="shared" si="775"/>
        <v>1</v>
      </c>
      <c r="AB775" s="1">
        <f t="shared" si="775"/>
        <v>2</v>
      </c>
      <c r="AC775" s="1">
        <f t="shared" si="775"/>
        <v>0</v>
      </c>
      <c r="AE775" s="1">
        <f>IFERROR(__xludf.DUMMYFUNCTION("IFERROR(TRANSPOSE(SORT(TRANSPOSE(FILTER(Y775:AC775, Y775:AC775&lt;&gt;0)),1, FALSE)))"),2.0)</f>
        <v>2</v>
      </c>
      <c r="AF775" s="1">
        <f>IFERROR(__xludf.DUMMYFUNCTION("""COMPUTED_VALUE"""),1.0)</f>
        <v>1</v>
      </c>
      <c r="AG775" s="1">
        <f>IFERROR(__xludf.DUMMYFUNCTION("""COMPUTED_VALUE"""),1.0)</f>
        <v>1</v>
      </c>
      <c r="AH775" s="1">
        <f>IFERROR(__xludf.DUMMYFUNCTION("""COMPUTED_VALUE"""),1.0)</f>
        <v>1</v>
      </c>
      <c r="AK775" s="1">
        <v>774.0</v>
      </c>
      <c r="AL775" s="1">
        <v>3.0</v>
      </c>
      <c r="AM775" s="1">
        <v>1.0</v>
      </c>
      <c r="AN775" s="1">
        <v>1.0</v>
      </c>
      <c r="AO775" s="1"/>
      <c r="AP775" s="1"/>
      <c r="AQ775" s="1">
        <v>11.0</v>
      </c>
      <c r="AR775" s="1">
        <v>8.0</v>
      </c>
      <c r="AS775" s="1">
        <v>4.0</v>
      </c>
      <c r="AT775" s="1">
        <v>8.0</v>
      </c>
      <c r="AU775" s="1">
        <v>8.0</v>
      </c>
      <c r="AV775" s="1" t="s">
        <v>1553</v>
      </c>
      <c r="AW775" s="1">
        <v>252.0</v>
      </c>
      <c r="AY775" s="1">
        <v>195048.0</v>
      </c>
    </row>
    <row r="776" ht="15.75" customHeight="1">
      <c r="A776" s="2" t="s">
        <v>1456</v>
      </c>
      <c r="B776" s="1" t="str">
        <f>IFERROR(__xludf.DUMMYFUNCTION("""COMPUTED_VALUE"""),"29A9A")</f>
        <v>29A9A</v>
      </c>
      <c r="C776" s="1">
        <f>IFERROR(__xludf.DUMMYFUNCTION("""COMPUTED_VALUE"""),308.0)</f>
        <v>308</v>
      </c>
      <c r="D776" s="1" t="s">
        <v>24</v>
      </c>
      <c r="E776" s="1" t="s">
        <v>23</v>
      </c>
      <c r="F776" s="1" t="s">
        <v>39</v>
      </c>
      <c r="G776" s="1" t="s">
        <v>23</v>
      </c>
      <c r="H776" s="1" t="s">
        <v>39</v>
      </c>
      <c r="M776" s="1">
        <v>2.0</v>
      </c>
      <c r="N776" s="1">
        <v>9.0</v>
      </c>
      <c r="O776" s="1">
        <v>14.0</v>
      </c>
      <c r="P776" s="1">
        <v>9.0</v>
      </c>
      <c r="Q776" s="1">
        <v>14.0</v>
      </c>
      <c r="S776" s="1" t="str">
        <f>IFERROR(__xludf.DUMMYFUNCTION("UNIQUE(D776:H776, TRUE)"),"2")</f>
        <v>2</v>
      </c>
      <c r="T776" s="1" t="str">
        <f>IFERROR(__xludf.DUMMYFUNCTION("""COMPUTED_VALUE"""),"9")</f>
        <v>9</v>
      </c>
      <c r="U776" s="1" t="str">
        <f>IFERROR(__xludf.DUMMYFUNCTION("""COMPUTED_VALUE"""),"A")</f>
        <v>A</v>
      </c>
      <c r="Y776" s="1">
        <f t="shared" si="2"/>
        <v>1</v>
      </c>
      <c r="Z776" s="1">
        <f t="shared" ref="Z776:AC776" si="776">IF($Y776&lt;&gt;"",COUNTIF($D776:$H776, "=" &amp; T776),"")</f>
        <v>2</v>
      </c>
      <c r="AA776" s="1">
        <f t="shared" si="776"/>
        <v>2</v>
      </c>
      <c r="AB776" s="1">
        <f t="shared" si="776"/>
        <v>0</v>
      </c>
      <c r="AC776" s="1">
        <f t="shared" si="776"/>
        <v>0</v>
      </c>
      <c r="AE776" s="1">
        <f>IFERROR(__xludf.DUMMYFUNCTION("IFERROR(TRANSPOSE(SORT(TRANSPOSE(FILTER(Y776:AC776, Y776:AC776&lt;&gt;0)),1, FALSE)))"),2.0)</f>
        <v>2</v>
      </c>
      <c r="AF776" s="1">
        <f>IFERROR(__xludf.DUMMYFUNCTION("""COMPUTED_VALUE"""),2.0)</f>
        <v>2</v>
      </c>
      <c r="AG776" s="1">
        <f>IFERROR(__xludf.DUMMYFUNCTION("""COMPUTED_VALUE"""),1.0)</f>
        <v>1</v>
      </c>
      <c r="AK776" s="1">
        <v>775.0</v>
      </c>
      <c r="AL776" s="1">
        <v>3.0</v>
      </c>
      <c r="AM776" s="1">
        <v>1.0</v>
      </c>
      <c r="AN776" s="1">
        <v>1.0</v>
      </c>
      <c r="AO776" s="1"/>
      <c r="AP776" s="1"/>
      <c r="AQ776" s="1">
        <v>11.0</v>
      </c>
      <c r="AR776" s="1">
        <v>9.0</v>
      </c>
      <c r="AS776" s="1">
        <v>9.0</v>
      </c>
      <c r="AT776" s="1">
        <v>5.0</v>
      </c>
      <c r="AU776" s="1">
        <v>9.0</v>
      </c>
      <c r="AV776" s="1" t="s">
        <v>1555</v>
      </c>
      <c r="AW776" s="1">
        <v>76.0</v>
      </c>
      <c r="AY776" s="1">
        <v>58900.0</v>
      </c>
    </row>
    <row r="777" ht="15.75" customHeight="1">
      <c r="A777" s="2" t="s">
        <v>1458</v>
      </c>
      <c r="B777" s="1">
        <f>IFERROR(__xludf.DUMMYFUNCTION("""COMPUTED_VALUE"""),77722.0)</f>
        <v>77722</v>
      </c>
      <c r="C777" s="1">
        <f>IFERROR(__xludf.DUMMYFUNCTION("""COMPUTED_VALUE"""),777.0)</f>
        <v>777</v>
      </c>
      <c r="D777" s="1" t="s">
        <v>28</v>
      </c>
      <c r="E777" s="1" t="s">
        <v>28</v>
      </c>
      <c r="F777" s="1" t="s">
        <v>28</v>
      </c>
      <c r="G777" s="1" t="s">
        <v>24</v>
      </c>
      <c r="H777" s="1" t="s">
        <v>24</v>
      </c>
      <c r="M777" s="1">
        <v>7.0</v>
      </c>
      <c r="N777" s="1">
        <v>7.0</v>
      </c>
      <c r="O777" s="1">
        <v>7.0</v>
      </c>
      <c r="P777" s="1">
        <v>2.0</v>
      </c>
      <c r="Q777" s="1">
        <v>2.0</v>
      </c>
      <c r="S777" s="1" t="str">
        <f>IFERROR(__xludf.DUMMYFUNCTION("UNIQUE(D777:H777, TRUE)"),"7")</f>
        <v>7</v>
      </c>
      <c r="T777" s="1" t="str">
        <f>IFERROR(__xludf.DUMMYFUNCTION("""COMPUTED_VALUE"""),"2")</f>
        <v>2</v>
      </c>
      <c r="Y777" s="1">
        <f t="shared" si="2"/>
        <v>3</v>
      </c>
      <c r="Z777" s="1">
        <f t="shared" ref="Z777:AC777" si="777">IF($Y777&lt;&gt;"",COUNTIF($D777:$H777, "=" &amp; T777),"")</f>
        <v>2</v>
      </c>
      <c r="AA777" s="1">
        <f t="shared" si="777"/>
        <v>0</v>
      </c>
      <c r="AB777" s="1">
        <f t="shared" si="777"/>
        <v>0</v>
      </c>
      <c r="AC777" s="1">
        <f t="shared" si="777"/>
        <v>0</v>
      </c>
      <c r="AE777" s="1">
        <f>IFERROR(__xludf.DUMMYFUNCTION("IFERROR(TRANSPOSE(SORT(TRANSPOSE(FILTER(Y777:AC777, Y777:AC777&lt;&gt;0)),1, FALSE)))"),3.0)</f>
        <v>3</v>
      </c>
      <c r="AF777" s="1">
        <f>IFERROR(__xludf.DUMMYFUNCTION("""COMPUTED_VALUE"""),2.0)</f>
        <v>2</v>
      </c>
      <c r="AK777" s="1">
        <v>776.0</v>
      </c>
      <c r="AL777" s="1">
        <v>3.0</v>
      </c>
      <c r="AM777" s="1">
        <v>1.0</v>
      </c>
      <c r="AN777" s="1">
        <v>1.0</v>
      </c>
      <c r="AO777" s="1"/>
      <c r="AP777" s="1"/>
      <c r="AQ777" s="1">
        <v>11.0</v>
      </c>
      <c r="AR777" s="1">
        <v>9.0</v>
      </c>
      <c r="AS777" s="1">
        <v>9.0</v>
      </c>
      <c r="AT777" s="1">
        <v>9.0</v>
      </c>
      <c r="AU777" s="1">
        <v>6.0</v>
      </c>
      <c r="AV777" s="1" t="s">
        <v>1557</v>
      </c>
      <c r="AW777" s="1">
        <v>692.0</v>
      </c>
      <c r="AY777" s="1">
        <v>536992.0</v>
      </c>
    </row>
    <row r="778" ht="15.75" customHeight="1">
      <c r="A778" s="2" t="s">
        <v>1460</v>
      </c>
      <c r="B778" s="1" t="str">
        <f>IFERROR(__xludf.DUMMYFUNCTION("""COMPUTED_VALUE"""),"685T5")</f>
        <v>685T5</v>
      </c>
      <c r="C778" s="1">
        <f>IFERROR(__xludf.DUMMYFUNCTION("""COMPUTED_VALUE"""),824.0)</f>
        <v>824</v>
      </c>
      <c r="D778" s="1" t="s">
        <v>40</v>
      </c>
      <c r="E778" s="1" t="s">
        <v>30</v>
      </c>
      <c r="F778" s="1" t="s">
        <v>29</v>
      </c>
      <c r="G778" s="1" t="s">
        <v>45</v>
      </c>
      <c r="H778" s="1" t="s">
        <v>29</v>
      </c>
      <c r="M778" s="1">
        <v>6.0</v>
      </c>
      <c r="N778" s="1">
        <v>8.0</v>
      </c>
      <c r="O778" s="1">
        <v>5.0</v>
      </c>
      <c r="P778" s="1">
        <v>10.0</v>
      </c>
      <c r="Q778" s="1">
        <v>5.0</v>
      </c>
      <c r="S778" s="1" t="str">
        <f>IFERROR(__xludf.DUMMYFUNCTION("UNIQUE(D778:H778, TRUE)"),"6")</f>
        <v>6</v>
      </c>
      <c r="T778" s="1" t="str">
        <f>IFERROR(__xludf.DUMMYFUNCTION("""COMPUTED_VALUE"""),"8")</f>
        <v>8</v>
      </c>
      <c r="U778" s="1" t="str">
        <f>IFERROR(__xludf.DUMMYFUNCTION("""COMPUTED_VALUE"""),"5")</f>
        <v>5</v>
      </c>
      <c r="V778" s="1" t="str">
        <f>IFERROR(__xludf.DUMMYFUNCTION("""COMPUTED_VALUE"""),"T")</f>
        <v>T</v>
      </c>
      <c r="Y778" s="1">
        <f t="shared" si="2"/>
        <v>1</v>
      </c>
      <c r="Z778" s="1">
        <f t="shared" ref="Z778:AC778" si="778">IF($Y778&lt;&gt;"",COUNTIF($D778:$H778, "=" &amp; T778),"")</f>
        <v>1</v>
      </c>
      <c r="AA778" s="1">
        <f t="shared" si="778"/>
        <v>2</v>
      </c>
      <c r="AB778" s="1">
        <f t="shared" si="778"/>
        <v>1</v>
      </c>
      <c r="AC778" s="1">
        <f t="shared" si="778"/>
        <v>0</v>
      </c>
      <c r="AE778" s="1">
        <f>IFERROR(__xludf.DUMMYFUNCTION("IFERROR(TRANSPOSE(SORT(TRANSPOSE(FILTER(Y778:AC778, Y778:AC778&lt;&gt;0)),1, FALSE)))"),2.0)</f>
        <v>2</v>
      </c>
      <c r="AF778" s="1">
        <f>IFERROR(__xludf.DUMMYFUNCTION("""COMPUTED_VALUE"""),1.0)</f>
        <v>1</v>
      </c>
      <c r="AG778" s="1">
        <f>IFERROR(__xludf.DUMMYFUNCTION("""COMPUTED_VALUE"""),1.0)</f>
        <v>1</v>
      </c>
      <c r="AH778" s="1">
        <f>IFERROR(__xludf.DUMMYFUNCTION("""COMPUTED_VALUE"""),1.0)</f>
        <v>1</v>
      </c>
      <c r="AK778" s="1">
        <v>777.0</v>
      </c>
      <c r="AL778" s="1">
        <v>3.0</v>
      </c>
      <c r="AM778" s="1">
        <v>1.0</v>
      </c>
      <c r="AN778" s="1">
        <v>1.0</v>
      </c>
      <c r="AO778" s="1"/>
      <c r="AP778" s="1"/>
      <c r="AQ778" s="1">
        <v>11.0</v>
      </c>
      <c r="AR778" s="1">
        <v>11.0</v>
      </c>
      <c r="AS778" s="1">
        <v>12.0</v>
      </c>
      <c r="AT778" s="1">
        <v>11.0</v>
      </c>
      <c r="AU778" s="1">
        <v>14.0</v>
      </c>
      <c r="AV778" s="1" t="s">
        <v>1529</v>
      </c>
      <c r="AW778" s="1">
        <v>446.0</v>
      </c>
      <c r="AY778" s="1">
        <v>346542.0</v>
      </c>
    </row>
    <row r="779" ht="15.75" customHeight="1">
      <c r="A779" s="2" t="s">
        <v>1462</v>
      </c>
      <c r="B779" s="1" t="str">
        <f>IFERROR(__xludf.DUMMYFUNCTION("""COMPUTED_VALUE"""),"2242J")</f>
        <v>2242J</v>
      </c>
      <c r="C779" s="1">
        <f>IFERROR(__xludf.DUMMYFUNCTION("""COMPUTED_VALUE"""),238.0)</f>
        <v>238</v>
      </c>
      <c r="D779" s="1" t="s">
        <v>24</v>
      </c>
      <c r="E779" s="1" t="s">
        <v>24</v>
      </c>
      <c r="F779" s="1" t="s">
        <v>21</v>
      </c>
      <c r="G779" s="1" t="s">
        <v>24</v>
      </c>
      <c r="H779" s="1" t="s">
        <v>22</v>
      </c>
      <c r="M779" s="1">
        <v>2.0</v>
      </c>
      <c r="N779" s="1">
        <v>2.0</v>
      </c>
      <c r="O779" s="1">
        <v>4.0</v>
      </c>
      <c r="P779" s="1">
        <v>2.0</v>
      </c>
      <c r="Q779" s="1">
        <v>11.0</v>
      </c>
      <c r="S779" s="1" t="str">
        <f>IFERROR(__xludf.DUMMYFUNCTION("UNIQUE(D779:H779, TRUE)"),"2")</f>
        <v>2</v>
      </c>
      <c r="T779" s="1" t="str">
        <f>IFERROR(__xludf.DUMMYFUNCTION("""COMPUTED_VALUE"""),"4")</f>
        <v>4</v>
      </c>
      <c r="U779" s="1" t="str">
        <f>IFERROR(__xludf.DUMMYFUNCTION("""COMPUTED_VALUE"""),"J")</f>
        <v>J</v>
      </c>
      <c r="Y779" s="1">
        <f t="shared" si="2"/>
        <v>3</v>
      </c>
      <c r="Z779" s="1">
        <f t="shared" ref="Z779:AC779" si="779">IF($Y779&lt;&gt;"",COUNTIF($D779:$H779, "=" &amp; T779),"")</f>
        <v>1</v>
      </c>
      <c r="AA779" s="1">
        <f t="shared" si="779"/>
        <v>1</v>
      </c>
      <c r="AB779" s="1">
        <f t="shared" si="779"/>
        <v>0</v>
      </c>
      <c r="AC779" s="1">
        <f t="shared" si="779"/>
        <v>0</v>
      </c>
      <c r="AE779" s="1">
        <f>IFERROR(__xludf.DUMMYFUNCTION("IFERROR(TRANSPOSE(SORT(TRANSPOSE(FILTER(Y779:AC779, Y779:AC779&lt;&gt;0)),1, FALSE)))"),3.0)</f>
        <v>3</v>
      </c>
      <c r="AF779" s="1">
        <f>IFERROR(__xludf.DUMMYFUNCTION("""COMPUTED_VALUE"""),1.0)</f>
        <v>1</v>
      </c>
      <c r="AG779" s="1">
        <f>IFERROR(__xludf.DUMMYFUNCTION("""COMPUTED_VALUE"""),1.0)</f>
        <v>1</v>
      </c>
      <c r="AK779" s="1">
        <v>778.0</v>
      </c>
      <c r="AL779" s="1">
        <v>3.0</v>
      </c>
      <c r="AM779" s="1">
        <v>1.0</v>
      </c>
      <c r="AN779" s="1">
        <v>1.0</v>
      </c>
      <c r="AO779" s="1"/>
      <c r="AP779" s="1"/>
      <c r="AQ779" s="1">
        <v>11.0</v>
      </c>
      <c r="AR779" s="1">
        <v>14.0</v>
      </c>
      <c r="AS779" s="1">
        <v>10.0</v>
      </c>
      <c r="AT779" s="1">
        <v>14.0</v>
      </c>
      <c r="AU779" s="1">
        <v>14.0</v>
      </c>
      <c r="AV779" s="1" t="s">
        <v>1563</v>
      </c>
      <c r="AW779" s="1">
        <v>803.0</v>
      </c>
      <c r="AY779" s="1">
        <v>624734.0</v>
      </c>
    </row>
    <row r="780" ht="15.75" customHeight="1">
      <c r="A780" s="2" t="s">
        <v>1464</v>
      </c>
      <c r="B780" s="1" t="str">
        <f>IFERROR(__xludf.DUMMYFUNCTION("""COMPUTED_VALUE"""),"66QKJ")</f>
        <v>66QKJ</v>
      </c>
      <c r="C780" s="1">
        <f>IFERROR(__xludf.DUMMYFUNCTION("""COMPUTED_VALUE"""),131.0)</f>
        <v>131</v>
      </c>
      <c r="D780" s="1" t="s">
        <v>40</v>
      </c>
      <c r="E780" s="1" t="s">
        <v>40</v>
      </c>
      <c r="F780" s="1" t="s">
        <v>20</v>
      </c>
      <c r="G780" s="1" t="s">
        <v>38</v>
      </c>
      <c r="H780" s="1" t="s">
        <v>22</v>
      </c>
      <c r="M780" s="1">
        <v>6.0</v>
      </c>
      <c r="N780" s="1">
        <v>6.0</v>
      </c>
      <c r="O780" s="1">
        <v>12.0</v>
      </c>
      <c r="P780" s="1">
        <v>13.0</v>
      </c>
      <c r="Q780" s="1">
        <v>11.0</v>
      </c>
      <c r="S780" s="1" t="str">
        <f>IFERROR(__xludf.DUMMYFUNCTION("UNIQUE(D780:H780, TRUE)"),"6")</f>
        <v>6</v>
      </c>
      <c r="T780" s="1" t="str">
        <f>IFERROR(__xludf.DUMMYFUNCTION("""COMPUTED_VALUE"""),"Q")</f>
        <v>Q</v>
      </c>
      <c r="U780" s="1" t="str">
        <f>IFERROR(__xludf.DUMMYFUNCTION("""COMPUTED_VALUE"""),"K")</f>
        <v>K</v>
      </c>
      <c r="V780" s="1" t="str">
        <f>IFERROR(__xludf.DUMMYFUNCTION("""COMPUTED_VALUE"""),"J")</f>
        <v>J</v>
      </c>
      <c r="Y780" s="1">
        <f t="shared" si="2"/>
        <v>2</v>
      </c>
      <c r="Z780" s="1">
        <f t="shared" ref="Z780:AC780" si="780">IF($Y780&lt;&gt;"",COUNTIF($D780:$H780, "=" &amp; T780),"")</f>
        <v>1</v>
      </c>
      <c r="AA780" s="1">
        <f t="shared" si="780"/>
        <v>1</v>
      </c>
      <c r="AB780" s="1">
        <f t="shared" si="780"/>
        <v>1</v>
      </c>
      <c r="AC780" s="1">
        <f t="shared" si="780"/>
        <v>0</v>
      </c>
      <c r="AE780" s="1">
        <f>IFERROR(__xludf.DUMMYFUNCTION("IFERROR(TRANSPOSE(SORT(TRANSPOSE(FILTER(Y780:AC780, Y780:AC780&lt;&gt;0)),1, FALSE)))"),2.0)</f>
        <v>2</v>
      </c>
      <c r="AF780" s="1">
        <f>IFERROR(__xludf.DUMMYFUNCTION("""COMPUTED_VALUE"""),1.0)</f>
        <v>1</v>
      </c>
      <c r="AG780" s="1">
        <f>IFERROR(__xludf.DUMMYFUNCTION("""COMPUTED_VALUE"""),1.0)</f>
        <v>1</v>
      </c>
      <c r="AH780" s="1">
        <f>IFERROR(__xludf.DUMMYFUNCTION("""COMPUTED_VALUE"""),1.0)</f>
        <v>1</v>
      </c>
      <c r="AK780" s="1">
        <v>779.0</v>
      </c>
      <c r="AL780" s="1">
        <v>3.0</v>
      </c>
      <c r="AM780" s="1">
        <v>1.0</v>
      </c>
      <c r="AN780" s="1">
        <v>1.0</v>
      </c>
      <c r="AO780" s="1"/>
      <c r="AP780" s="1"/>
      <c r="AQ780" s="1">
        <v>11.0</v>
      </c>
      <c r="AR780" s="1">
        <v>14.0</v>
      </c>
      <c r="AS780" s="1">
        <v>14.0</v>
      </c>
      <c r="AT780" s="1">
        <v>9.0</v>
      </c>
      <c r="AU780" s="1">
        <v>14.0</v>
      </c>
      <c r="AV780" s="1" t="s">
        <v>1565</v>
      </c>
      <c r="AW780" s="1">
        <v>480.0</v>
      </c>
      <c r="AY780" s="1">
        <v>373920.0</v>
      </c>
    </row>
    <row r="781" ht="15.75" customHeight="1">
      <c r="A781" s="2" t="s">
        <v>1466</v>
      </c>
      <c r="B781" s="1" t="str">
        <f>IFERROR(__xludf.DUMMYFUNCTION("""COMPUTED_VALUE"""),"6K38Q")</f>
        <v>6K38Q</v>
      </c>
      <c r="C781" s="1">
        <f>IFERROR(__xludf.DUMMYFUNCTION("""COMPUTED_VALUE"""),397.0)</f>
        <v>397</v>
      </c>
      <c r="D781" s="1" t="s">
        <v>40</v>
      </c>
      <c r="E781" s="1" t="s">
        <v>38</v>
      </c>
      <c r="F781" s="1" t="s">
        <v>31</v>
      </c>
      <c r="G781" s="1" t="s">
        <v>30</v>
      </c>
      <c r="H781" s="1" t="s">
        <v>20</v>
      </c>
      <c r="M781" s="1">
        <v>6.0</v>
      </c>
      <c r="N781" s="1">
        <v>13.0</v>
      </c>
      <c r="O781" s="1">
        <v>3.0</v>
      </c>
      <c r="P781" s="1">
        <v>8.0</v>
      </c>
      <c r="Q781" s="1">
        <v>12.0</v>
      </c>
      <c r="S781" s="1" t="str">
        <f>IFERROR(__xludf.DUMMYFUNCTION("UNIQUE(D781:H781, TRUE)"),"6")</f>
        <v>6</v>
      </c>
      <c r="T781" s="1" t="str">
        <f>IFERROR(__xludf.DUMMYFUNCTION("""COMPUTED_VALUE"""),"K")</f>
        <v>K</v>
      </c>
      <c r="U781" s="1" t="str">
        <f>IFERROR(__xludf.DUMMYFUNCTION("""COMPUTED_VALUE"""),"3")</f>
        <v>3</v>
      </c>
      <c r="V781" s="1" t="str">
        <f>IFERROR(__xludf.DUMMYFUNCTION("""COMPUTED_VALUE"""),"8")</f>
        <v>8</v>
      </c>
      <c r="W781" s="1" t="str">
        <f>IFERROR(__xludf.DUMMYFUNCTION("""COMPUTED_VALUE"""),"Q")</f>
        <v>Q</v>
      </c>
      <c r="Y781" s="1">
        <f t="shared" si="2"/>
        <v>1</v>
      </c>
      <c r="Z781" s="1">
        <f t="shared" ref="Z781:AC781" si="781">IF($Y781&lt;&gt;"",COUNTIF($D781:$H781, "=" &amp; T781),"")</f>
        <v>1</v>
      </c>
      <c r="AA781" s="1">
        <f t="shared" si="781"/>
        <v>1</v>
      </c>
      <c r="AB781" s="1">
        <f t="shared" si="781"/>
        <v>1</v>
      </c>
      <c r="AC781" s="1">
        <f t="shared" si="781"/>
        <v>1</v>
      </c>
      <c r="AE781" s="1">
        <f>IFERROR(__xludf.DUMMYFUNCTION("IFERROR(TRANSPOSE(SORT(TRANSPOSE(FILTER(Y781:AC781, Y781:AC781&lt;&gt;0)),1, FALSE)))"),1.0)</f>
        <v>1</v>
      </c>
      <c r="AF781" s="1">
        <f>IFERROR(__xludf.DUMMYFUNCTION("""COMPUTED_VALUE"""),1.0)</f>
        <v>1</v>
      </c>
      <c r="AG781" s="1">
        <f>IFERROR(__xludf.DUMMYFUNCTION("""COMPUTED_VALUE"""),1.0)</f>
        <v>1</v>
      </c>
      <c r="AH781" s="1">
        <f>IFERROR(__xludf.DUMMYFUNCTION("""COMPUTED_VALUE"""),1.0)</f>
        <v>1</v>
      </c>
      <c r="AI781" s="1">
        <f>IFERROR(__xludf.DUMMYFUNCTION("""COMPUTED_VALUE"""),1.0)</f>
        <v>1</v>
      </c>
      <c r="AK781" s="1">
        <v>780.0</v>
      </c>
      <c r="AL781" s="1">
        <v>3.0</v>
      </c>
      <c r="AM781" s="1">
        <v>1.0</v>
      </c>
      <c r="AN781" s="1">
        <v>1.0</v>
      </c>
      <c r="AO781" s="1"/>
      <c r="AP781" s="1"/>
      <c r="AQ781" s="1">
        <v>12.0</v>
      </c>
      <c r="AR781" s="1">
        <v>2.0</v>
      </c>
      <c r="AS781" s="1">
        <v>7.0</v>
      </c>
      <c r="AT781" s="1">
        <v>7.0</v>
      </c>
      <c r="AU781" s="1">
        <v>7.0</v>
      </c>
      <c r="AV781" s="1" t="s">
        <v>1239</v>
      </c>
      <c r="AW781" s="1">
        <v>980.0</v>
      </c>
      <c r="AY781" s="1">
        <v>764400.0</v>
      </c>
    </row>
    <row r="782" ht="15.75" customHeight="1">
      <c r="A782" s="2" t="s">
        <v>1468</v>
      </c>
      <c r="B782" s="1" t="str">
        <f>IFERROR(__xludf.DUMMYFUNCTION("""COMPUTED_VALUE"""),"5K798")</f>
        <v>5K798</v>
      </c>
      <c r="C782" s="1">
        <f>IFERROR(__xludf.DUMMYFUNCTION("""COMPUTED_VALUE"""),400.0)</f>
        <v>400</v>
      </c>
      <c r="D782" s="1" t="s">
        <v>29</v>
      </c>
      <c r="E782" s="1" t="s">
        <v>38</v>
      </c>
      <c r="F782" s="1" t="s">
        <v>28</v>
      </c>
      <c r="G782" s="1" t="s">
        <v>23</v>
      </c>
      <c r="H782" s="1" t="s">
        <v>30</v>
      </c>
      <c r="M782" s="1">
        <v>5.0</v>
      </c>
      <c r="N782" s="1">
        <v>13.0</v>
      </c>
      <c r="O782" s="1">
        <v>7.0</v>
      </c>
      <c r="P782" s="1">
        <v>9.0</v>
      </c>
      <c r="Q782" s="1">
        <v>8.0</v>
      </c>
      <c r="S782" s="1" t="str">
        <f>IFERROR(__xludf.DUMMYFUNCTION("UNIQUE(D782:H782, TRUE)"),"5")</f>
        <v>5</v>
      </c>
      <c r="T782" s="1" t="str">
        <f>IFERROR(__xludf.DUMMYFUNCTION("""COMPUTED_VALUE"""),"K")</f>
        <v>K</v>
      </c>
      <c r="U782" s="1" t="str">
        <f>IFERROR(__xludf.DUMMYFUNCTION("""COMPUTED_VALUE"""),"7")</f>
        <v>7</v>
      </c>
      <c r="V782" s="1" t="str">
        <f>IFERROR(__xludf.DUMMYFUNCTION("""COMPUTED_VALUE"""),"9")</f>
        <v>9</v>
      </c>
      <c r="W782" s="1" t="str">
        <f>IFERROR(__xludf.DUMMYFUNCTION("""COMPUTED_VALUE"""),"8")</f>
        <v>8</v>
      </c>
      <c r="Y782" s="1">
        <f t="shared" si="2"/>
        <v>1</v>
      </c>
      <c r="Z782" s="1">
        <f t="shared" ref="Z782:AC782" si="782">IF($Y782&lt;&gt;"",COUNTIF($D782:$H782, "=" &amp; T782),"")</f>
        <v>1</v>
      </c>
      <c r="AA782" s="1">
        <f t="shared" si="782"/>
        <v>1</v>
      </c>
      <c r="AB782" s="1">
        <f t="shared" si="782"/>
        <v>1</v>
      </c>
      <c r="AC782" s="1">
        <f t="shared" si="782"/>
        <v>1</v>
      </c>
      <c r="AE782" s="1">
        <f>IFERROR(__xludf.DUMMYFUNCTION("IFERROR(TRANSPOSE(SORT(TRANSPOSE(FILTER(Y782:AC782, Y782:AC782&lt;&gt;0)),1, FALSE)))"),1.0)</f>
        <v>1</v>
      </c>
      <c r="AF782" s="1">
        <f>IFERROR(__xludf.DUMMYFUNCTION("""COMPUTED_VALUE"""),1.0)</f>
        <v>1</v>
      </c>
      <c r="AG782" s="1">
        <f>IFERROR(__xludf.DUMMYFUNCTION("""COMPUTED_VALUE"""),1.0)</f>
        <v>1</v>
      </c>
      <c r="AH782" s="1">
        <f>IFERROR(__xludf.DUMMYFUNCTION("""COMPUTED_VALUE"""),1.0)</f>
        <v>1</v>
      </c>
      <c r="AI782" s="1">
        <f>IFERROR(__xludf.DUMMYFUNCTION("""COMPUTED_VALUE"""),1.0)</f>
        <v>1</v>
      </c>
      <c r="AK782" s="1">
        <v>781.0</v>
      </c>
      <c r="AL782" s="1">
        <v>3.0</v>
      </c>
      <c r="AM782" s="1">
        <v>1.0</v>
      </c>
      <c r="AN782" s="1">
        <v>1.0</v>
      </c>
      <c r="AO782" s="1"/>
      <c r="AP782" s="1"/>
      <c r="AQ782" s="1">
        <v>12.0</v>
      </c>
      <c r="AR782" s="1">
        <v>3.0</v>
      </c>
      <c r="AS782" s="1">
        <v>12.0</v>
      </c>
      <c r="AT782" s="1">
        <v>11.0</v>
      </c>
      <c r="AU782" s="1">
        <v>12.0</v>
      </c>
      <c r="AV782" s="1" t="s">
        <v>1754</v>
      </c>
      <c r="AW782" s="1">
        <v>306.0</v>
      </c>
      <c r="AY782" s="1">
        <v>238986.0</v>
      </c>
    </row>
    <row r="783" ht="15.75" customHeight="1">
      <c r="A783" s="2" t="s">
        <v>1470</v>
      </c>
      <c r="B783" s="1" t="str">
        <f>IFERROR(__xludf.DUMMYFUNCTION("""COMPUTED_VALUE"""),"A9JK6")</f>
        <v>A9JK6</v>
      </c>
      <c r="C783" s="1">
        <f>IFERROR(__xludf.DUMMYFUNCTION("""COMPUTED_VALUE"""),793.0)</f>
        <v>793</v>
      </c>
      <c r="D783" s="1" t="s">
        <v>39</v>
      </c>
      <c r="E783" s="1" t="s">
        <v>23</v>
      </c>
      <c r="F783" s="1" t="s">
        <v>22</v>
      </c>
      <c r="G783" s="1" t="s">
        <v>38</v>
      </c>
      <c r="H783" s="1" t="s">
        <v>40</v>
      </c>
      <c r="M783" s="1">
        <v>14.0</v>
      </c>
      <c r="N783" s="1">
        <v>9.0</v>
      </c>
      <c r="O783" s="1">
        <v>11.0</v>
      </c>
      <c r="P783" s="1">
        <v>13.0</v>
      </c>
      <c r="Q783" s="1">
        <v>6.0</v>
      </c>
      <c r="S783" s="1" t="str">
        <f>IFERROR(__xludf.DUMMYFUNCTION("UNIQUE(D783:H783, TRUE)"),"A")</f>
        <v>A</v>
      </c>
      <c r="T783" s="1" t="str">
        <f>IFERROR(__xludf.DUMMYFUNCTION("""COMPUTED_VALUE"""),"9")</f>
        <v>9</v>
      </c>
      <c r="U783" s="1" t="str">
        <f>IFERROR(__xludf.DUMMYFUNCTION("""COMPUTED_VALUE"""),"J")</f>
        <v>J</v>
      </c>
      <c r="V783" s="1" t="str">
        <f>IFERROR(__xludf.DUMMYFUNCTION("""COMPUTED_VALUE"""),"K")</f>
        <v>K</v>
      </c>
      <c r="W783" s="1" t="str">
        <f>IFERROR(__xludf.DUMMYFUNCTION("""COMPUTED_VALUE"""),"6")</f>
        <v>6</v>
      </c>
      <c r="Y783" s="1">
        <f t="shared" si="2"/>
        <v>1</v>
      </c>
      <c r="Z783" s="1">
        <f t="shared" ref="Z783:AC783" si="783">IF($Y783&lt;&gt;"",COUNTIF($D783:$H783, "=" &amp; T783),"")</f>
        <v>1</v>
      </c>
      <c r="AA783" s="1">
        <f t="shared" si="783"/>
        <v>1</v>
      </c>
      <c r="AB783" s="1">
        <f t="shared" si="783"/>
        <v>1</v>
      </c>
      <c r="AC783" s="1">
        <f t="shared" si="783"/>
        <v>1</v>
      </c>
      <c r="AE783" s="1">
        <f>IFERROR(__xludf.DUMMYFUNCTION("IFERROR(TRANSPOSE(SORT(TRANSPOSE(FILTER(Y783:AC783, Y783:AC783&lt;&gt;0)),1, FALSE)))"),1.0)</f>
        <v>1</v>
      </c>
      <c r="AF783" s="1">
        <f>IFERROR(__xludf.DUMMYFUNCTION("""COMPUTED_VALUE"""),1.0)</f>
        <v>1</v>
      </c>
      <c r="AG783" s="1">
        <f>IFERROR(__xludf.DUMMYFUNCTION("""COMPUTED_VALUE"""),1.0)</f>
        <v>1</v>
      </c>
      <c r="AH783" s="1">
        <f>IFERROR(__xludf.DUMMYFUNCTION("""COMPUTED_VALUE"""),1.0)</f>
        <v>1</v>
      </c>
      <c r="AI783" s="1">
        <f>IFERROR(__xludf.DUMMYFUNCTION("""COMPUTED_VALUE"""),1.0)</f>
        <v>1</v>
      </c>
      <c r="AK783" s="1">
        <v>782.0</v>
      </c>
      <c r="AL783" s="1">
        <v>3.0</v>
      </c>
      <c r="AM783" s="1">
        <v>1.0</v>
      </c>
      <c r="AN783" s="1">
        <v>1.0</v>
      </c>
      <c r="AO783" s="1"/>
      <c r="AP783" s="1"/>
      <c r="AQ783" s="1">
        <v>12.0</v>
      </c>
      <c r="AR783" s="1">
        <v>6.0</v>
      </c>
      <c r="AS783" s="1">
        <v>2.0</v>
      </c>
      <c r="AT783" s="1">
        <v>2.0</v>
      </c>
      <c r="AU783" s="1">
        <v>2.0</v>
      </c>
      <c r="AV783" s="1" t="s">
        <v>1245</v>
      </c>
      <c r="AW783" s="1">
        <v>288.0</v>
      </c>
      <c r="AY783" s="1">
        <v>225216.0</v>
      </c>
    </row>
    <row r="784" ht="15.75" customHeight="1">
      <c r="A784" s="2" t="s">
        <v>1472</v>
      </c>
      <c r="B784" s="1" t="str">
        <f>IFERROR(__xludf.DUMMYFUNCTION("""COMPUTED_VALUE"""),"255A2")</f>
        <v>255A2</v>
      </c>
      <c r="C784" s="1">
        <f>IFERROR(__xludf.DUMMYFUNCTION("""COMPUTED_VALUE"""),51.0)</f>
        <v>51</v>
      </c>
      <c r="D784" s="1" t="s">
        <v>24</v>
      </c>
      <c r="E784" s="1" t="s">
        <v>29</v>
      </c>
      <c r="F784" s="1" t="s">
        <v>29</v>
      </c>
      <c r="G784" s="1" t="s">
        <v>39</v>
      </c>
      <c r="H784" s="1" t="s">
        <v>24</v>
      </c>
      <c r="M784" s="1">
        <v>2.0</v>
      </c>
      <c r="N784" s="1">
        <v>5.0</v>
      </c>
      <c r="O784" s="1">
        <v>5.0</v>
      </c>
      <c r="P784" s="1">
        <v>14.0</v>
      </c>
      <c r="Q784" s="1">
        <v>2.0</v>
      </c>
      <c r="S784" s="1" t="str">
        <f>IFERROR(__xludf.DUMMYFUNCTION("UNIQUE(D784:H784, TRUE)"),"2")</f>
        <v>2</v>
      </c>
      <c r="T784" s="1" t="str">
        <f>IFERROR(__xludf.DUMMYFUNCTION("""COMPUTED_VALUE"""),"5")</f>
        <v>5</v>
      </c>
      <c r="U784" s="1" t="str">
        <f>IFERROR(__xludf.DUMMYFUNCTION("""COMPUTED_VALUE"""),"A")</f>
        <v>A</v>
      </c>
      <c r="Y784" s="1">
        <f t="shared" si="2"/>
        <v>2</v>
      </c>
      <c r="Z784" s="1">
        <f t="shared" ref="Z784:AC784" si="784">IF($Y784&lt;&gt;"",COUNTIF($D784:$H784, "=" &amp; T784),"")</f>
        <v>2</v>
      </c>
      <c r="AA784" s="1">
        <f t="shared" si="784"/>
        <v>1</v>
      </c>
      <c r="AB784" s="1">
        <f t="shared" si="784"/>
        <v>0</v>
      </c>
      <c r="AC784" s="1">
        <f t="shared" si="784"/>
        <v>0</v>
      </c>
      <c r="AE784" s="1">
        <f>IFERROR(__xludf.DUMMYFUNCTION("IFERROR(TRANSPOSE(SORT(TRANSPOSE(FILTER(Y784:AC784, Y784:AC784&lt;&gt;0)),1, FALSE)))"),2.0)</f>
        <v>2</v>
      </c>
      <c r="AF784" s="1">
        <f>IFERROR(__xludf.DUMMYFUNCTION("""COMPUTED_VALUE"""),2.0)</f>
        <v>2</v>
      </c>
      <c r="AG784" s="1">
        <f>IFERROR(__xludf.DUMMYFUNCTION("""COMPUTED_VALUE"""),1.0)</f>
        <v>1</v>
      </c>
      <c r="AK784" s="1">
        <v>783.0</v>
      </c>
      <c r="AL784" s="1">
        <v>3.0</v>
      </c>
      <c r="AM784" s="1">
        <v>1.0</v>
      </c>
      <c r="AN784" s="1">
        <v>1.0</v>
      </c>
      <c r="AO784" s="1"/>
      <c r="AP784" s="1"/>
      <c r="AQ784" s="1">
        <v>12.0</v>
      </c>
      <c r="AR784" s="1">
        <v>9.0</v>
      </c>
      <c r="AS784" s="1">
        <v>9.0</v>
      </c>
      <c r="AT784" s="1">
        <v>11.0</v>
      </c>
      <c r="AU784" s="1">
        <v>9.0</v>
      </c>
      <c r="AV784" s="1" t="s">
        <v>1760</v>
      </c>
      <c r="AW784" s="1">
        <v>577.0</v>
      </c>
      <c r="AY784" s="1">
        <v>451791.0</v>
      </c>
    </row>
    <row r="785" ht="15.75" customHeight="1">
      <c r="A785" s="2" t="s">
        <v>1474</v>
      </c>
      <c r="B785" s="1" t="str">
        <f>IFERROR(__xludf.DUMMYFUNCTION("""COMPUTED_VALUE"""),"33TTT")</f>
        <v>33TTT</v>
      </c>
      <c r="C785" s="1">
        <f>IFERROR(__xludf.DUMMYFUNCTION("""COMPUTED_VALUE"""),557.0)</f>
        <v>557</v>
      </c>
      <c r="D785" s="1" t="s">
        <v>31</v>
      </c>
      <c r="E785" s="1" t="s">
        <v>31</v>
      </c>
      <c r="F785" s="1" t="s">
        <v>45</v>
      </c>
      <c r="G785" s="1" t="s">
        <v>45</v>
      </c>
      <c r="H785" s="1" t="s">
        <v>45</v>
      </c>
      <c r="M785" s="1">
        <v>3.0</v>
      </c>
      <c r="N785" s="1">
        <v>3.0</v>
      </c>
      <c r="O785" s="1">
        <v>10.0</v>
      </c>
      <c r="P785" s="1">
        <v>10.0</v>
      </c>
      <c r="Q785" s="1">
        <v>10.0</v>
      </c>
      <c r="S785" s="1" t="str">
        <f>IFERROR(__xludf.DUMMYFUNCTION("UNIQUE(D785:H785, TRUE)"),"3")</f>
        <v>3</v>
      </c>
      <c r="T785" s="1" t="str">
        <f>IFERROR(__xludf.DUMMYFUNCTION("""COMPUTED_VALUE"""),"T")</f>
        <v>T</v>
      </c>
      <c r="Y785" s="1">
        <f t="shared" si="2"/>
        <v>2</v>
      </c>
      <c r="Z785" s="1">
        <f t="shared" ref="Z785:AC785" si="785">IF($Y785&lt;&gt;"",COUNTIF($D785:$H785, "=" &amp; T785),"")</f>
        <v>3</v>
      </c>
      <c r="AA785" s="1">
        <f t="shared" si="785"/>
        <v>0</v>
      </c>
      <c r="AB785" s="1">
        <f t="shared" si="785"/>
        <v>0</v>
      </c>
      <c r="AC785" s="1">
        <f t="shared" si="785"/>
        <v>0</v>
      </c>
      <c r="AE785" s="1">
        <f>IFERROR(__xludf.DUMMYFUNCTION("IFERROR(TRANSPOSE(SORT(TRANSPOSE(FILTER(Y785:AC785, Y785:AC785&lt;&gt;0)),1, FALSE)))"),3.0)</f>
        <v>3</v>
      </c>
      <c r="AF785" s="1">
        <f>IFERROR(__xludf.DUMMYFUNCTION("""COMPUTED_VALUE"""),2.0)</f>
        <v>2</v>
      </c>
      <c r="AK785" s="1">
        <v>784.0</v>
      </c>
      <c r="AL785" s="1">
        <v>3.0</v>
      </c>
      <c r="AM785" s="1">
        <v>1.0</v>
      </c>
      <c r="AN785" s="1">
        <v>1.0</v>
      </c>
      <c r="AO785" s="1"/>
      <c r="AP785" s="1"/>
      <c r="AQ785" s="1">
        <v>12.0</v>
      </c>
      <c r="AR785" s="1">
        <v>10.0</v>
      </c>
      <c r="AS785" s="1">
        <v>10.0</v>
      </c>
      <c r="AT785" s="1">
        <v>10.0</v>
      </c>
      <c r="AU785" s="1">
        <v>6.0</v>
      </c>
      <c r="AV785" s="1" t="s">
        <v>1253</v>
      </c>
      <c r="AW785" s="1">
        <v>211.0</v>
      </c>
      <c r="AY785" s="1">
        <v>165424.0</v>
      </c>
    </row>
    <row r="786" ht="15.75" customHeight="1">
      <c r="A786" s="2" t="s">
        <v>1476</v>
      </c>
      <c r="B786" s="1" t="str">
        <f>IFERROR(__xludf.DUMMYFUNCTION("""COMPUTED_VALUE"""),"6Q6Q6")</f>
        <v>6Q6Q6</v>
      </c>
      <c r="C786" s="1">
        <f>IFERROR(__xludf.DUMMYFUNCTION("""COMPUTED_VALUE"""),311.0)</f>
        <v>311</v>
      </c>
      <c r="D786" s="1" t="s">
        <v>40</v>
      </c>
      <c r="E786" s="1" t="s">
        <v>20</v>
      </c>
      <c r="F786" s="1" t="s">
        <v>40</v>
      </c>
      <c r="G786" s="1" t="s">
        <v>20</v>
      </c>
      <c r="H786" s="1" t="s">
        <v>40</v>
      </c>
      <c r="M786" s="1">
        <v>6.0</v>
      </c>
      <c r="N786" s="1">
        <v>12.0</v>
      </c>
      <c r="O786" s="1">
        <v>6.0</v>
      </c>
      <c r="P786" s="1">
        <v>12.0</v>
      </c>
      <c r="Q786" s="1">
        <v>6.0</v>
      </c>
      <c r="S786" s="1" t="str">
        <f>IFERROR(__xludf.DUMMYFUNCTION("UNIQUE(D786:H786, TRUE)"),"6")</f>
        <v>6</v>
      </c>
      <c r="T786" s="1" t="str">
        <f>IFERROR(__xludf.DUMMYFUNCTION("""COMPUTED_VALUE"""),"Q")</f>
        <v>Q</v>
      </c>
      <c r="Y786" s="1">
        <f t="shared" si="2"/>
        <v>3</v>
      </c>
      <c r="Z786" s="1">
        <f t="shared" ref="Z786:AC786" si="786">IF($Y786&lt;&gt;"",COUNTIF($D786:$H786, "=" &amp; T786),"")</f>
        <v>2</v>
      </c>
      <c r="AA786" s="1">
        <f t="shared" si="786"/>
        <v>0</v>
      </c>
      <c r="AB786" s="1">
        <f t="shared" si="786"/>
        <v>0</v>
      </c>
      <c r="AC786" s="1">
        <f t="shared" si="786"/>
        <v>0</v>
      </c>
      <c r="AE786" s="1">
        <f>IFERROR(__xludf.DUMMYFUNCTION("IFERROR(TRANSPOSE(SORT(TRANSPOSE(FILTER(Y786:AC786, Y786:AC786&lt;&gt;0)),1, FALSE)))"),3.0)</f>
        <v>3</v>
      </c>
      <c r="AF786" s="1">
        <f>IFERROR(__xludf.DUMMYFUNCTION("""COMPUTED_VALUE"""),2.0)</f>
        <v>2</v>
      </c>
      <c r="AK786" s="1">
        <v>785.0</v>
      </c>
      <c r="AL786" s="1">
        <v>3.0</v>
      </c>
      <c r="AM786" s="1">
        <v>1.0</v>
      </c>
      <c r="AN786" s="1">
        <v>1.0</v>
      </c>
      <c r="AO786" s="1"/>
      <c r="AP786" s="1"/>
      <c r="AQ786" s="1">
        <v>12.0</v>
      </c>
      <c r="AR786" s="1">
        <v>12.0</v>
      </c>
      <c r="AS786" s="1">
        <v>9.0</v>
      </c>
      <c r="AT786" s="1">
        <v>4.0</v>
      </c>
      <c r="AU786" s="1">
        <v>12.0</v>
      </c>
      <c r="AV786" s="1" t="s">
        <v>1255</v>
      </c>
      <c r="AW786" s="1">
        <v>467.0</v>
      </c>
      <c r="AY786" s="1">
        <v>366595.0</v>
      </c>
    </row>
    <row r="787" ht="15.75" customHeight="1">
      <c r="A787" s="2" t="s">
        <v>1478</v>
      </c>
      <c r="B787" s="1" t="str">
        <f>IFERROR(__xludf.DUMMYFUNCTION("""COMPUTED_VALUE"""),"Q4687")</f>
        <v>Q4687</v>
      </c>
      <c r="C787" s="1">
        <f>IFERROR(__xludf.DUMMYFUNCTION("""COMPUTED_VALUE"""),957.0)</f>
        <v>957</v>
      </c>
      <c r="D787" s="1" t="s">
        <v>20</v>
      </c>
      <c r="E787" s="1" t="s">
        <v>21</v>
      </c>
      <c r="F787" s="1" t="s">
        <v>40</v>
      </c>
      <c r="G787" s="1" t="s">
        <v>30</v>
      </c>
      <c r="H787" s="1" t="s">
        <v>28</v>
      </c>
      <c r="M787" s="1">
        <v>12.0</v>
      </c>
      <c r="N787" s="1">
        <v>4.0</v>
      </c>
      <c r="O787" s="1">
        <v>6.0</v>
      </c>
      <c r="P787" s="1">
        <v>8.0</v>
      </c>
      <c r="Q787" s="1">
        <v>7.0</v>
      </c>
      <c r="S787" s="1" t="str">
        <f>IFERROR(__xludf.DUMMYFUNCTION("UNIQUE(D787:H787, TRUE)"),"Q")</f>
        <v>Q</v>
      </c>
      <c r="T787" s="1" t="str">
        <f>IFERROR(__xludf.DUMMYFUNCTION("""COMPUTED_VALUE"""),"4")</f>
        <v>4</v>
      </c>
      <c r="U787" s="1" t="str">
        <f>IFERROR(__xludf.DUMMYFUNCTION("""COMPUTED_VALUE"""),"6")</f>
        <v>6</v>
      </c>
      <c r="V787" s="1" t="str">
        <f>IFERROR(__xludf.DUMMYFUNCTION("""COMPUTED_VALUE"""),"8")</f>
        <v>8</v>
      </c>
      <c r="W787" s="1" t="str">
        <f>IFERROR(__xludf.DUMMYFUNCTION("""COMPUTED_VALUE"""),"7")</f>
        <v>7</v>
      </c>
      <c r="Y787" s="1">
        <f t="shared" si="2"/>
        <v>1</v>
      </c>
      <c r="Z787" s="1">
        <f t="shared" ref="Z787:AC787" si="787">IF($Y787&lt;&gt;"",COUNTIF($D787:$H787, "=" &amp; T787),"")</f>
        <v>1</v>
      </c>
      <c r="AA787" s="1">
        <f t="shared" si="787"/>
        <v>1</v>
      </c>
      <c r="AB787" s="1">
        <f t="shared" si="787"/>
        <v>1</v>
      </c>
      <c r="AC787" s="1">
        <f t="shared" si="787"/>
        <v>1</v>
      </c>
      <c r="AE787" s="1">
        <f>IFERROR(__xludf.DUMMYFUNCTION("IFERROR(TRANSPOSE(SORT(TRANSPOSE(FILTER(Y787:AC787, Y787:AC787&lt;&gt;0)),1, FALSE)))"),1.0)</f>
        <v>1</v>
      </c>
      <c r="AF787" s="1">
        <f>IFERROR(__xludf.DUMMYFUNCTION("""COMPUTED_VALUE"""),1.0)</f>
        <v>1</v>
      </c>
      <c r="AG787" s="1">
        <f>IFERROR(__xludf.DUMMYFUNCTION("""COMPUTED_VALUE"""),1.0)</f>
        <v>1</v>
      </c>
      <c r="AH787" s="1">
        <f>IFERROR(__xludf.DUMMYFUNCTION("""COMPUTED_VALUE"""),1.0)</f>
        <v>1</v>
      </c>
      <c r="AI787" s="1">
        <f>IFERROR(__xludf.DUMMYFUNCTION("""COMPUTED_VALUE"""),1.0)</f>
        <v>1</v>
      </c>
      <c r="AK787" s="1">
        <v>786.0</v>
      </c>
      <c r="AL787" s="1">
        <v>3.0</v>
      </c>
      <c r="AM787" s="1">
        <v>1.0</v>
      </c>
      <c r="AN787" s="1">
        <v>1.0</v>
      </c>
      <c r="AO787" s="1"/>
      <c r="AP787" s="1"/>
      <c r="AQ787" s="1">
        <v>12.0</v>
      </c>
      <c r="AR787" s="1">
        <v>12.0</v>
      </c>
      <c r="AS787" s="1">
        <v>10.0</v>
      </c>
      <c r="AT787" s="1">
        <v>11.0</v>
      </c>
      <c r="AU787" s="1">
        <v>12.0</v>
      </c>
      <c r="AV787" s="1" t="s">
        <v>1768</v>
      </c>
      <c r="AW787" s="1">
        <v>554.0</v>
      </c>
      <c r="AY787" s="1">
        <v>435444.0</v>
      </c>
    </row>
    <row r="788" ht="15.75" customHeight="1">
      <c r="A788" s="2" t="s">
        <v>1480</v>
      </c>
      <c r="B788" s="1" t="str">
        <f>IFERROR(__xludf.DUMMYFUNCTION("""COMPUTED_VALUE"""),"KK67K")</f>
        <v>KK67K</v>
      </c>
      <c r="C788" s="1">
        <f>IFERROR(__xludf.DUMMYFUNCTION("""COMPUTED_VALUE"""),820.0)</f>
        <v>820</v>
      </c>
      <c r="D788" s="1" t="s">
        <v>38</v>
      </c>
      <c r="E788" s="1" t="s">
        <v>38</v>
      </c>
      <c r="F788" s="1" t="s">
        <v>40</v>
      </c>
      <c r="G788" s="1" t="s">
        <v>28</v>
      </c>
      <c r="H788" s="1" t="s">
        <v>38</v>
      </c>
      <c r="M788" s="1">
        <v>13.0</v>
      </c>
      <c r="N788" s="1">
        <v>13.0</v>
      </c>
      <c r="O788" s="1">
        <v>6.0</v>
      </c>
      <c r="P788" s="1">
        <v>7.0</v>
      </c>
      <c r="Q788" s="1">
        <v>13.0</v>
      </c>
      <c r="S788" s="1" t="str">
        <f>IFERROR(__xludf.DUMMYFUNCTION("UNIQUE(D788:H788, TRUE)"),"K")</f>
        <v>K</v>
      </c>
      <c r="T788" s="1" t="str">
        <f>IFERROR(__xludf.DUMMYFUNCTION("""COMPUTED_VALUE"""),"6")</f>
        <v>6</v>
      </c>
      <c r="U788" s="1" t="str">
        <f>IFERROR(__xludf.DUMMYFUNCTION("""COMPUTED_VALUE"""),"7")</f>
        <v>7</v>
      </c>
      <c r="Y788" s="1">
        <f t="shared" si="2"/>
        <v>3</v>
      </c>
      <c r="Z788" s="1">
        <f t="shared" ref="Z788:AC788" si="788">IF($Y788&lt;&gt;"",COUNTIF($D788:$H788, "=" &amp; T788),"")</f>
        <v>1</v>
      </c>
      <c r="AA788" s="1">
        <f t="shared" si="788"/>
        <v>1</v>
      </c>
      <c r="AB788" s="1">
        <f t="shared" si="788"/>
        <v>0</v>
      </c>
      <c r="AC788" s="1">
        <f t="shared" si="788"/>
        <v>0</v>
      </c>
      <c r="AE788" s="1">
        <f>IFERROR(__xludf.DUMMYFUNCTION("IFERROR(TRANSPOSE(SORT(TRANSPOSE(FILTER(Y788:AC788, Y788:AC788&lt;&gt;0)),1, FALSE)))"),3.0)</f>
        <v>3</v>
      </c>
      <c r="AF788" s="1">
        <f>IFERROR(__xludf.DUMMYFUNCTION("""COMPUTED_VALUE"""),1.0)</f>
        <v>1</v>
      </c>
      <c r="AG788" s="1">
        <f>IFERROR(__xludf.DUMMYFUNCTION("""COMPUTED_VALUE"""),1.0)</f>
        <v>1</v>
      </c>
      <c r="AK788" s="1">
        <v>787.0</v>
      </c>
      <c r="AL788" s="1">
        <v>3.0</v>
      </c>
      <c r="AM788" s="1">
        <v>1.0</v>
      </c>
      <c r="AN788" s="1">
        <v>1.0</v>
      </c>
      <c r="AO788" s="1"/>
      <c r="AP788" s="1"/>
      <c r="AQ788" s="1">
        <v>12.0</v>
      </c>
      <c r="AR788" s="1">
        <v>12.0</v>
      </c>
      <c r="AS788" s="1">
        <v>11.0</v>
      </c>
      <c r="AT788" s="1">
        <v>7.0</v>
      </c>
      <c r="AU788" s="1">
        <v>12.0</v>
      </c>
      <c r="AV788" s="1" t="s">
        <v>1762</v>
      </c>
      <c r="AW788" s="1">
        <v>822.0</v>
      </c>
      <c r="AY788" s="1">
        <v>646914.0</v>
      </c>
    </row>
    <row r="789" ht="15.75" customHeight="1">
      <c r="A789" s="2" t="s">
        <v>1482</v>
      </c>
      <c r="B789" s="1" t="str">
        <f>IFERROR(__xludf.DUMMYFUNCTION("""COMPUTED_VALUE"""),"T56A3")</f>
        <v>T56A3</v>
      </c>
      <c r="C789" s="1">
        <f>IFERROR(__xludf.DUMMYFUNCTION("""COMPUTED_VALUE"""),432.0)</f>
        <v>432</v>
      </c>
      <c r="D789" s="1" t="s">
        <v>45</v>
      </c>
      <c r="E789" s="1" t="s">
        <v>29</v>
      </c>
      <c r="F789" s="1" t="s">
        <v>40</v>
      </c>
      <c r="G789" s="1" t="s">
        <v>39</v>
      </c>
      <c r="H789" s="1" t="s">
        <v>31</v>
      </c>
      <c r="M789" s="1">
        <v>10.0</v>
      </c>
      <c r="N789" s="1">
        <v>5.0</v>
      </c>
      <c r="O789" s="1">
        <v>6.0</v>
      </c>
      <c r="P789" s="1">
        <v>14.0</v>
      </c>
      <c r="Q789" s="1">
        <v>3.0</v>
      </c>
      <c r="S789" s="1" t="str">
        <f>IFERROR(__xludf.DUMMYFUNCTION("UNIQUE(D789:H789, TRUE)"),"T")</f>
        <v>T</v>
      </c>
      <c r="T789" s="1" t="str">
        <f>IFERROR(__xludf.DUMMYFUNCTION("""COMPUTED_VALUE"""),"5")</f>
        <v>5</v>
      </c>
      <c r="U789" s="1" t="str">
        <f>IFERROR(__xludf.DUMMYFUNCTION("""COMPUTED_VALUE"""),"6")</f>
        <v>6</v>
      </c>
      <c r="V789" s="1" t="str">
        <f>IFERROR(__xludf.DUMMYFUNCTION("""COMPUTED_VALUE"""),"A")</f>
        <v>A</v>
      </c>
      <c r="W789" s="1" t="str">
        <f>IFERROR(__xludf.DUMMYFUNCTION("""COMPUTED_VALUE"""),"3")</f>
        <v>3</v>
      </c>
      <c r="Y789" s="1">
        <f t="shared" si="2"/>
        <v>1</v>
      </c>
      <c r="Z789" s="1">
        <f t="shared" ref="Z789:AC789" si="789">IF($Y789&lt;&gt;"",COUNTIF($D789:$H789, "=" &amp; T789),"")</f>
        <v>1</v>
      </c>
      <c r="AA789" s="1">
        <f t="shared" si="789"/>
        <v>1</v>
      </c>
      <c r="AB789" s="1">
        <f t="shared" si="789"/>
        <v>1</v>
      </c>
      <c r="AC789" s="1">
        <f t="shared" si="789"/>
        <v>1</v>
      </c>
      <c r="AE789" s="1">
        <f>IFERROR(__xludf.DUMMYFUNCTION("IFERROR(TRANSPOSE(SORT(TRANSPOSE(FILTER(Y789:AC789, Y789:AC789&lt;&gt;0)),1, FALSE)))"),1.0)</f>
        <v>1</v>
      </c>
      <c r="AF789" s="1">
        <f>IFERROR(__xludf.DUMMYFUNCTION("""COMPUTED_VALUE"""),1.0)</f>
        <v>1</v>
      </c>
      <c r="AG789" s="1">
        <f>IFERROR(__xludf.DUMMYFUNCTION("""COMPUTED_VALUE"""),1.0)</f>
        <v>1</v>
      </c>
      <c r="AH789" s="1">
        <f>IFERROR(__xludf.DUMMYFUNCTION("""COMPUTED_VALUE"""),1.0)</f>
        <v>1</v>
      </c>
      <c r="AI789" s="1">
        <f>IFERROR(__xludf.DUMMYFUNCTION("""COMPUTED_VALUE"""),1.0)</f>
        <v>1</v>
      </c>
      <c r="AK789" s="1">
        <v>788.0</v>
      </c>
      <c r="AL789" s="1">
        <v>3.0</v>
      </c>
      <c r="AM789" s="1">
        <v>1.0</v>
      </c>
      <c r="AN789" s="1">
        <v>1.0</v>
      </c>
      <c r="AO789" s="1"/>
      <c r="AP789" s="1"/>
      <c r="AQ789" s="1">
        <v>12.0</v>
      </c>
      <c r="AR789" s="1">
        <v>12.0</v>
      </c>
      <c r="AS789" s="1">
        <v>12.0</v>
      </c>
      <c r="AT789" s="1">
        <v>2.0</v>
      </c>
      <c r="AU789" s="1">
        <v>4.0</v>
      </c>
      <c r="AV789" s="1" t="s">
        <v>1257</v>
      </c>
      <c r="AW789" s="1">
        <v>862.0</v>
      </c>
      <c r="AY789" s="1">
        <v>679256.0</v>
      </c>
    </row>
    <row r="790" ht="15.75" customHeight="1">
      <c r="A790" s="2" t="s">
        <v>1484</v>
      </c>
      <c r="B790" s="1" t="str">
        <f>IFERROR(__xludf.DUMMYFUNCTION("""COMPUTED_VALUE"""),"75A8J")</f>
        <v>75A8J</v>
      </c>
      <c r="C790" s="1">
        <f>IFERROR(__xludf.DUMMYFUNCTION("""COMPUTED_VALUE"""),200.0)</f>
        <v>200</v>
      </c>
      <c r="D790" s="1" t="s">
        <v>28</v>
      </c>
      <c r="E790" s="1" t="s">
        <v>29</v>
      </c>
      <c r="F790" s="1" t="s">
        <v>39</v>
      </c>
      <c r="G790" s="1" t="s">
        <v>30</v>
      </c>
      <c r="H790" s="1" t="s">
        <v>22</v>
      </c>
      <c r="M790" s="1">
        <v>7.0</v>
      </c>
      <c r="N790" s="1">
        <v>5.0</v>
      </c>
      <c r="O790" s="1">
        <v>14.0</v>
      </c>
      <c r="P790" s="1">
        <v>8.0</v>
      </c>
      <c r="Q790" s="1">
        <v>11.0</v>
      </c>
      <c r="S790" s="1" t="str">
        <f>IFERROR(__xludf.DUMMYFUNCTION("UNIQUE(D790:H790, TRUE)"),"7")</f>
        <v>7</v>
      </c>
      <c r="T790" s="1" t="str">
        <f>IFERROR(__xludf.DUMMYFUNCTION("""COMPUTED_VALUE"""),"5")</f>
        <v>5</v>
      </c>
      <c r="U790" s="1" t="str">
        <f>IFERROR(__xludf.DUMMYFUNCTION("""COMPUTED_VALUE"""),"A")</f>
        <v>A</v>
      </c>
      <c r="V790" s="1" t="str">
        <f>IFERROR(__xludf.DUMMYFUNCTION("""COMPUTED_VALUE"""),"8")</f>
        <v>8</v>
      </c>
      <c r="W790" s="1" t="str">
        <f>IFERROR(__xludf.DUMMYFUNCTION("""COMPUTED_VALUE"""),"J")</f>
        <v>J</v>
      </c>
      <c r="Y790" s="1">
        <f t="shared" si="2"/>
        <v>1</v>
      </c>
      <c r="Z790" s="1">
        <f t="shared" ref="Z790:AC790" si="790">IF($Y790&lt;&gt;"",COUNTIF($D790:$H790, "=" &amp; T790),"")</f>
        <v>1</v>
      </c>
      <c r="AA790" s="1">
        <f t="shared" si="790"/>
        <v>1</v>
      </c>
      <c r="AB790" s="1">
        <f t="shared" si="790"/>
        <v>1</v>
      </c>
      <c r="AC790" s="1">
        <f t="shared" si="790"/>
        <v>1</v>
      </c>
      <c r="AE790" s="1">
        <f>IFERROR(__xludf.DUMMYFUNCTION("IFERROR(TRANSPOSE(SORT(TRANSPOSE(FILTER(Y790:AC790, Y790:AC790&lt;&gt;0)),1, FALSE)))"),1.0)</f>
        <v>1</v>
      </c>
      <c r="AF790" s="1">
        <f>IFERROR(__xludf.DUMMYFUNCTION("""COMPUTED_VALUE"""),1.0)</f>
        <v>1</v>
      </c>
      <c r="AG790" s="1">
        <f>IFERROR(__xludf.DUMMYFUNCTION("""COMPUTED_VALUE"""),1.0)</f>
        <v>1</v>
      </c>
      <c r="AH790" s="1">
        <f>IFERROR(__xludf.DUMMYFUNCTION("""COMPUTED_VALUE"""),1.0)</f>
        <v>1</v>
      </c>
      <c r="AI790" s="1">
        <f>IFERROR(__xludf.DUMMYFUNCTION("""COMPUTED_VALUE"""),1.0)</f>
        <v>1</v>
      </c>
      <c r="AK790" s="1">
        <v>789.0</v>
      </c>
      <c r="AL790" s="1">
        <v>3.0</v>
      </c>
      <c r="AM790" s="1">
        <v>1.0</v>
      </c>
      <c r="AN790" s="1">
        <v>1.0</v>
      </c>
      <c r="AO790" s="1"/>
      <c r="AP790" s="1"/>
      <c r="AQ790" s="1">
        <v>12.0</v>
      </c>
      <c r="AR790" s="1">
        <v>12.0</v>
      </c>
      <c r="AS790" s="1">
        <v>12.0</v>
      </c>
      <c r="AT790" s="1">
        <v>11.0</v>
      </c>
      <c r="AU790" s="1">
        <v>9.0</v>
      </c>
      <c r="AV790" s="1" t="s">
        <v>1770</v>
      </c>
      <c r="AW790" s="1">
        <v>524.0</v>
      </c>
      <c r="AY790" s="1">
        <v>413436.0</v>
      </c>
    </row>
    <row r="791" ht="15.75" customHeight="1">
      <c r="A791" s="2" t="s">
        <v>1486</v>
      </c>
      <c r="B791" s="1" t="str">
        <f>IFERROR(__xludf.DUMMYFUNCTION("""COMPUTED_VALUE"""),"696J6")</f>
        <v>696J6</v>
      </c>
      <c r="C791" s="1">
        <f>IFERROR(__xludf.DUMMYFUNCTION("""COMPUTED_VALUE"""),78.0)</f>
        <v>78</v>
      </c>
      <c r="D791" s="1" t="s">
        <v>40</v>
      </c>
      <c r="E791" s="1" t="s">
        <v>23</v>
      </c>
      <c r="F791" s="1" t="s">
        <v>40</v>
      </c>
      <c r="G791" s="1" t="s">
        <v>22</v>
      </c>
      <c r="H791" s="1" t="s">
        <v>40</v>
      </c>
      <c r="M791" s="1">
        <v>6.0</v>
      </c>
      <c r="N791" s="1">
        <v>9.0</v>
      </c>
      <c r="O791" s="1">
        <v>6.0</v>
      </c>
      <c r="P791" s="1">
        <v>11.0</v>
      </c>
      <c r="Q791" s="1">
        <v>6.0</v>
      </c>
      <c r="S791" s="1" t="str">
        <f>IFERROR(__xludf.DUMMYFUNCTION("UNIQUE(D791:H791, TRUE)"),"6")</f>
        <v>6</v>
      </c>
      <c r="T791" s="1" t="str">
        <f>IFERROR(__xludf.DUMMYFUNCTION("""COMPUTED_VALUE"""),"9")</f>
        <v>9</v>
      </c>
      <c r="U791" s="1" t="str">
        <f>IFERROR(__xludf.DUMMYFUNCTION("""COMPUTED_VALUE"""),"J")</f>
        <v>J</v>
      </c>
      <c r="Y791" s="1">
        <f t="shared" si="2"/>
        <v>3</v>
      </c>
      <c r="Z791" s="1">
        <f t="shared" ref="Z791:AC791" si="791">IF($Y791&lt;&gt;"",COUNTIF($D791:$H791, "=" &amp; T791),"")</f>
        <v>1</v>
      </c>
      <c r="AA791" s="1">
        <f t="shared" si="791"/>
        <v>1</v>
      </c>
      <c r="AB791" s="1">
        <f t="shared" si="791"/>
        <v>0</v>
      </c>
      <c r="AC791" s="1">
        <f t="shared" si="791"/>
        <v>0</v>
      </c>
      <c r="AE791" s="1">
        <f>IFERROR(__xludf.DUMMYFUNCTION("IFERROR(TRANSPOSE(SORT(TRANSPOSE(FILTER(Y791:AC791, Y791:AC791&lt;&gt;0)),1, FALSE)))"),3.0)</f>
        <v>3</v>
      </c>
      <c r="AF791" s="1">
        <f>IFERROR(__xludf.DUMMYFUNCTION("""COMPUTED_VALUE"""),1.0)</f>
        <v>1</v>
      </c>
      <c r="AG791" s="1">
        <f>IFERROR(__xludf.DUMMYFUNCTION("""COMPUTED_VALUE"""),1.0)</f>
        <v>1</v>
      </c>
      <c r="AK791" s="1">
        <v>790.0</v>
      </c>
      <c r="AL791" s="1">
        <v>3.0</v>
      </c>
      <c r="AM791" s="1">
        <v>1.0</v>
      </c>
      <c r="AN791" s="1">
        <v>1.0</v>
      </c>
      <c r="AO791" s="1"/>
      <c r="AP791" s="1"/>
      <c r="AQ791" s="1">
        <v>12.0</v>
      </c>
      <c r="AR791" s="1">
        <v>12.0</v>
      </c>
      <c r="AS791" s="1">
        <v>14.0</v>
      </c>
      <c r="AT791" s="1">
        <v>12.0</v>
      </c>
      <c r="AU791" s="1">
        <v>8.0</v>
      </c>
      <c r="AV791" s="1" t="s">
        <v>1259</v>
      </c>
      <c r="AW791" s="1">
        <v>172.0</v>
      </c>
      <c r="AY791" s="1">
        <v>135880.0</v>
      </c>
    </row>
    <row r="792" ht="15.75" customHeight="1">
      <c r="A792" s="2" t="s">
        <v>1488</v>
      </c>
      <c r="B792" s="1">
        <f>IFERROR(__xludf.DUMMYFUNCTION("""COMPUTED_VALUE"""),94954.0)</f>
        <v>94954</v>
      </c>
      <c r="C792" s="1">
        <f>IFERROR(__xludf.DUMMYFUNCTION("""COMPUTED_VALUE"""),382.0)</f>
        <v>382</v>
      </c>
      <c r="D792" s="1" t="s">
        <v>23</v>
      </c>
      <c r="E792" s="1" t="s">
        <v>21</v>
      </c>
      <c r="F792" s="1" t="s">
        <v>23</v>
      </c>
      <c r="G792" s="1" t="s">
        <v>29</v>
      </c>
      <c r="H792" s="1" t="s">
        <v>21</v>
      </c>
      <c r="M792" s="1">
        <v>9.0</v>
      </c>
      <c r="N792" s="1">
        <v>4.0</v>
      </c>
      <c r="O792" s="1">
        <v>9.0</v>
      </c>
      <c r="P792" s="1">
        <v>5.0</v>
      </c>
      <c r="Q792" s="1">
        <v>4.0</v>
      </c>
      <c r="S792" s="1" t="str">
        <f>IFERROR(__xludf.DUMMYFUNCTION("UNIQUE(D792:H792, TRUE)"),"9")</f>
        <v>9</v>
      </c>
      <c r="T792" s="1" t="str">
        <f>IFERROR(__xludf.DUMMYFUNCTION("""COMPUTED_VALUE"""),"4")</f>
        <v>4</v>
      </c>
      <c r="U792" s="1" t="str">
        <f>IFERROR(__xludf.DUMMYFUNCTION("""COMPUTED_VALUE"""),"5")</f>
        <v>5</v>
      </c>
      <c r="Y792" s="1">
        <f t="shared" si="2"/>
        <v>2</v>
      </c>
      <c r="Z792" s="1">
        <f t="shared" ref="Z792:AC792" si="792">IF($Y792&lt;&gt;"",COUNTIF($D792:$H792, "=" &amp; T792),"")</f>
        <v>2</v>
      </c>
      <c r="AA792" s="1">
        <f t="shared" si="792"/>
        <v>1</v>
      </c>
      <c r="AB792" s="1">
        <f t="shared" si="792"/>
        <v>0</v>
      </c>
      <c r="AC792" s="1">
        <f t="shared" si="792"/>
        <v>0</v>
      </c>
      <c r="AE792" s="1">
        <f>IFERROR(__xludf.DUMMYFUNCTION("IFERROR(TRANSPOSE(SORT(TRANSPOSE(FILTER(Y792:AC792, Y792:AC792&lt;&gt;0)),1, FALSE)))"),2.0)</f>
        <v>2</v>
      </c>
      <c r="AF792" s="1">
        <f>IFERROR(__xludf.DUMMYFUNCTION("""COMPUTED_VALUE"""),2.0)</f>
        <v>2</v>
      </c>
      <c r="AG792" s="1">
        <f>IFERROR(__xludf.DUMMYFUNCTION("""COMPUTED_VALUE"""),1.0)</f>
        <v>1</v>
      </c>
      <c r="AK792" s="1">
        <v>791.0</v>
      </c>
      <c r="AL792" s="1">
        <v>3.0</v>
      </c>
      <c r="AM792" s="1">
        <v>1.0</v>
      </c>
      <c r="AN792" s="1">
        <v>1.0</v>
      </c>
      <c r="AO792" s="1"/>
      <c r="AP792" s="1"/>
      <c r="AQ792" s="1">
        <v>13.0</v>
      </c>
      <c r="AR792" s="1">
        <v>2.0</v>
      </c>
      <c r="AS792" s="1">
        <v>2.0</v>
      </c>
      <c r="AT792" s="1">
        <v>2.0</v>
      </c>
      <c r="AU792" s="1">
        <v>14.0</v>
      </c>
      <c r="AV792" s="1" t="s">
        <v>1267</v>
      </c>
      <c r="AW792" s="1">
        <v>720.0</v>
      </c>
      <c r="AY792" s="1">
        <v>569520.0</v>
      </c>
    </row>
    <row r="793" ht="15.75" customHeight="1">
      <c r="A793" s="2" t="s">
        <v>1490</v>
      </c>
      <c r="B793" s="1" t="str">
        <f>IFERROR(__xludf.DUMMYFUNCTION("""COMPUTED_VALUE"""),"2Q89J")</f>
        <v>2Q89J</v>
      </c>
      <c r="C793" s="1">
        <f>IFERROR(__xludf.DUMMYFUNCTION("""COMPUTED_VALUE"""),356.0)</f>
        <v>356</v>
      </c>
      <c r="D793" s="1" t="s">
        <v>24</v>
      </c>
      <c r="E793" s="1" t="s">
        <v>20</v>
      </c>
      <c r="F793" s="1" t="s">
        <v>30</v>
      </c>
      <c r="G793" s="1" t="s">
        <v>23</v>
      </c>
      <c r="H793" s="1" t="s">
        <v>22</v>
      </c>
      <c r="M793" s="1">
        <v>2.0</v>
      </c>
      <c r="N793" s="1">
        <v>12.0</v>
      </c>
      <c r="O793" s="1">
        <v>8.0</v>
      </c>
      <c r="P793" s="1">
        <v>9.0</v>
      </c>
      <c r="Q793" s="1">
        <v>11.0</v>
      </c>
      <c r="S793" s="1" t="str">
        <f>IFERROR(__xludf.DUMMYFUNCTION("UNIQUE(D793:H793, TRUE)"),"2")</f>
        <v>2</v>
      </c>
      <c r="T793" s="1" t="str">
        <f>IFERROR(__xludf.DUMMYFUNCTION("""COMPUTED_VALUE"""),"Q")</f>
        <v>Q</v>
      </c>
      <c r="U793" s="1" t="str">
        <f>IFERROR(__xludf.DUMMYFUNCTION("""COMPUTED_VALUE"""),"8")</f>
        <v>8</v>
      </c>
      <c r="V793" s="1" t="str">
        <f>IFERROR(__xludf.DUMMYFUNCTION("""COMPUTED_VALUE"""),"9")</f>
        <v>9</v>
      </c>
      <c r="W793" s="1" t="str">
        <f>IFERROR(__xludf.DUMMYFUNCTION("""COMPUTED_VALUE"""),"J")</f>
        <v>J</v>
      </c>
      <c r="Y793" s="1">
        <f t="shared" si="2"/>
        <v>1</v>
      </c>
      <c r="Z793" s="1">
        <f t="shared" ref="Z793:AC793" si="793">IF($Y793&lt;&gt;"",COUNTIF($D793:$H793, "=" &amp; T793),"")</f>
        <v>1</v>
      </c>
      <c r="AA793" s="1">
        <f t="shared" si="793"/>
        <v>1</v>
      </c>
      <c r="AB793" s="1">
        <f t="shared" si="793"/>
        <v>1</v>
      </c>
      <c r="AC793" s="1">
        <f t="shared" si="793"/>
        <v>1</v>
      </c>
      <c r="AE793" s="1">
        <f>IFERROR(__xludf.DUMMYFUNCTION("IFERROR(TRANSPOSE(SORT(TRANSPOSE(FILTER(Y793:AC793, Y793:AC793&lt;&gt;0)),1, FALSE)))"),1.0)</f>
        <v>1</v>
      </c>
      <c r="AF793" s="1">
        <f>IFERROR(__xludf.DUMMYFUNCTION("""COMPUTED_VALUE"""),1.0)</f>
        <v>1</v>
      </c>
      <c r="AG793" s="1">
        <f>IFERROR(__xludf.DUMMYFUNCTION("""COMPUTED_VALUE"""),1.0)</f>
        <v>1</v>
      </c>
      <c r="AH793" s="1">
        <f>IFERROR(__xludf.DUMMYFUNCTION("""COMPUTED_VALUE"""),1.0)</f>
        <v>1</v>
      </c>
      <c r="AI793" s="1">
        <f>IFERROR(__xludf.DUMMYFUNCTION("""COMPUTED_VALUE"""),1.0)</f>
        <v>1</v>
      </c>
      <c r="AK793" s="1">
        <v>792.0</v>
      </c>
      <c r="AL793" s="1">
        <v>3.0</v>
      </c>
      <c r="AM793" s="1">
        <v>1.0</v>
      </c>
      <c r="AN793" s="1">
        <v>1.0</v>
      </c>
      <c r="AO793" s="1"/>
      <c r="AP793" s="1"/>
      <c r="AQ793" s="1">
        <v>13.0</v>
      </c>
      <c r="AR793" s="1">
        <v>2.0</v>
      </c>
      <c r="AS793" s="1">
        <v>12.0</v>
      </c>
      <c r="AT793" s="1">
        <v>12.0</v>
      </c>
      <c r="AU793" s="1">
        <v>12.0</v>
      </c>
      <c r="AV793" s="1" t="s">
        <v>1269</v>
      </c>
      <c r="AW793" s="1">
        <v>133.0</v>
      </c>
      <c r="AY793" s="1">
        <v>105336.0</v>
      </c>
    </row>
    <row r="794" ht="15.75" customHeight="1">
      <c r="A794" s="2" t="s">
        <v>1492</v>
      </c>
      <c r="B794" s="1" t="str">
        <f>IFERROR(__xludf.DUMMYFUNCTION("""COMPUTED_VALUE"""),"35A3A")</f>
        <v>35A3A</v>
      </c>
      <c r="C794" s="1">
        <f>IFERROR(__xludf.DUMMYFUNCTION("""COMPUTED_VALUE"""),56.0)</f>
        <v>56</v>
      </c>
      <c r="D794" s="1" t="s">
        <v>31</v>
      </c>
      <c r="E794" s="1" t="s">
        <v>29</v>
      </c>
      <c r="F794" s="1" t="s">
        <v>39</v>
      </c>
      <c r="G794" s="1" t="s">
        <v>31</v>
      </c>
      <c r="H794" s="1" t="s">
        <v>39</v>
      </c>
      <c r="M794" s="1">
        <v>3.0</v>
      </c>
      <c r="N794" s="1">
        <v>5.0</v>
      </c>
      <c r="O794" s="1">
        <v>14.0</v>
      </c>
      <c r="P794" s="1">
        <v>3.0</v>
      </c>
      <c r="Q794" s="1">
        <v>14.0</v>
      </c>
      <c r="S794" s="1" t="str">
        <f>IFERROR(__xludf.DUMMYFUNCTION("UNIQUE(D794:H794, TRUE)"),"3")</f>
        <v>3</v>
      </c>
      <c r="T794" s="1" t="str">
        <f>IFERROR(__xludf.DUMMYFUNCTION("""COMPUTED_VALUE"""),"5")</f>
        <v>5</v>
      </c>
      <c r="U794" s="1" t="str">
        <f>IFERROR(__xludf.DUMMYFUNCTION("""COMPUTED_VALUE"""),"A")</f>
        <v>A</v>
      </c>
      <c r="Y794" s="1">
        <f t="shared" si="2"/>
        <v>2</v>
      </c>
      <c r="Z794" s="1">
        <f t="shared" ref="Z794:AC794" si="794">IF($Y794&lt;&gt;"",COUNTIF($D794:$H794, "=" &amp; T794),"")</f>
        <v>1</v>
      </c>
      <c r="AA794" s="1">
        <f t="shared" si="794"/>
        <v>2</v>
      </c>
      <c r="AB794" s="1">
        <f t="shared" si="794"/>
        <v>0</v>
      </c>
      <c r="AC794" s="1">
        <f t="shared" si="794"/>
        <v>0</v>
      </c>
      <c r="AE794" s="1">
        <f>IFERROR(__xludf.DUMMYFUNCTION("IFERROR(TRANSPOSE(SORT(TRANSPOSE(FILTER(Y794:AC794, Y794:AC794&lt;&gt;0)),1, FALSE)))"),2.0)</f>
        <v>2</v>
      </c>
      <c r="AF794" s="1">
        <f>IFERROR(__xludf.DUMMYFUNCTION("""COMPUTED_VALUE"""),2.0)</f>
        <v>2</v>
      </c>
      <c r="AG794" s="1">
        <f>IFERROR(__xludf.DUMMYFUNCTION("""COMPUTED_VALUE"""),1.0)</f>
        <v>1</v>
      </c>
      <c r="AK794" s="1">
        <v>793.0</v>
      </c>
      <c r="AL794" s="1">
        <v>3.0</v>
      </c>
      <c r="AM794" s="1">
        <v>1.0</v>
      </c>
      <c r="AN794" s="1">
        <v>1.0</v>
      </c>
      <c r="AO794" s="1"/>
      <c r="AP794" s="1"/>
      <c r="AQ794" s="1">
        <v>13.0</v>
      </c>
      <c r="AR794" s="1">
        <v>4.0</v>
      </c>
      <c r="AS794" s="1">
        <v>4.0</v>
      </c>
      <c r="AT794" s="1">
        <v>5.0</v>
      </c>
      <c r="AU794" s="1">
        <v>4.0</v>
      </c>
      <c r="AV794" s="1" t="s">
        <v>1273</v>
      </c>
      <c r="AW794" s="1">
        <v>767.0</v>
      </c>
      <c r="AY794" s="1">
        <v>608231.0</v>
      </c>
    </row>
    <row r="795" ht="15.75" customHeight="1">
      <c r="A795" s="2" t="s">
        <v>1494</v>
      </c>
      <c r="B795" s="1" t="str">
        <f>IFERROR(__xludf.DUMMYFUNCTION("""COMPUTED_VALUE"""),"9J977")</f>
        <v>9J977</v>
      </c>
      <c r="C795" s="1">
        <f>IFERROR(__xludf.DUMMYFUNCTION("""COMPUTED_VALUE"""),575.0)</f>
        <v>575</v>
      </c>
      <c r="D795" s="1" t="s">
        <v>23</v>
      </c>
      <c r="E795" s="1" t="s">
        <v>22</v>
      </c>
      <c r="F795" s="1" t="s">
        <v>23</v>
      </c>
      <c r="G795" s="1" t="s">
        <v>28</v>
      </c>
      <c r="H795" s="1" t="s">
        <v>28</v>
      </c>
      <c r="M795" s="1">
        <v>9.0</v>
      </c>
      <c r="N795" s="1">
        <v>11.0</v>
      </c>
      <c r="O795" s="1">
        <v>9.0</v>
      </c>
      <c r="P795" s="1">
        <v>7.0</v>
      </c>
      <c r="Q795" s="1">
        <v>7.0</v>
      </c>
      <c r="S795" s="1" t="str">
        <f>IFERROR(__xludf.DUMMYFUNCTION("UNIQUE(D795:H795, TRUE)"),"9")</f>
        <v>9</v>
      </c>
      <c r="T795" s="1" t="str">
        <f>IFERROR(__xludf.DUMMYFUNCTION("""COMPUTED_VALUE"""),"J")</f>
        <v>J</v>
      </c>
      <c r="U795" s="1" t="str">
        <f>IFERROR(__xludf.DUMMYFUNCTION("""COMPUTED_VALUE"""),"7")</f>
        <v>7</v>
      </c>
      <c r="Y795" s="1">
        <f t="shared" si="2"/>
        <v>2</v>
      </c>
      <c r="Z795" s="1">
        <f t="shared" ref="Z795:AC795" si="795">IF($Y795&lt;&gt;"",COUNTIF($D795:$H795, "=" &amp; T795),"")</f>
        <v>1</v>
      </c>
      <c r="AA795" s="1">
        <f t="shared" si="795"/>
        <v>2</v>
      </c>
      <c r="AB795" s="1">
        <f t="shared" si="795"/>
        <v>0</v>
      </c>
      <c r="AC795" s="1">
        <f t="shared" si="795"/>
        <v>0</v>
      </c>
      <c r="AE795" s="1">
        <f>IFERROR(__xludf.DUMMYFUNCTION("IFERROR(TRANSPOSE(SORT(TRANSPOSE(FILTER(Y795:AC795, Y795:AC795&lt;&gt;0)),1, FALSE)))"),2.0)</f>
        <v>2</v>
      </c>
      <c r="AF795" s="1">
        <f>IFERROR(__xludf.DUMMYFUNCTION("""COMPUTED_VALUE"""),2.0)</f>
        <v>2</v>
      </c>
      <c r="AG795" s="1">
        <f>IFERROR(__xludf.DUMMYFUNCTION("""COMPUTED_VALUE"""),1.0)</f>
        <v>1</v>
      </c>
      <c r="AK795" s="1">
        <v>794.0</v>
      </c>
      <c r="AL795" s="1">
        <v>3.0</v>
      </c>
      <c r="AM795" s="1">
        <v>1.0</v>
      </c>
      <c r="AN795" s="1">
        <v>1.0</v>
      </c>
      <c r="AO795" s="1"/>
      <c r="AP795" s="1"/>
      <c r="AQ795" s="1">
        <v>13.0</v>
      </c>
      <c r="AR795" s="1">
        <v>5.0</v>
      </c>
      <c r="AS795" s="1">
        <v>13.0</v>
      </c>
      <c r="AT795" s="1">
        <v>13.0</v>
      </c>
      <c r="AU795" s="1">
        <v>14.0</v>
      </c>
      <c r="AV795" s="1" t="s">
        <v>1275</v>
      </c>
      <c r="AW795" s="1">
        <v>28.0</v>
      </c>
      <c r="AY795" s="1">
        <v>22232.0</v>
      </c>
    </row>
    <row r="796" ht="15.75" customHeight="1">
      <c r="A796" s="2" t="s">
        <v>1496</v>
      </c>
      <c r="B796" s="1" t="str">
        <f>IFERROR(__xludf.DUMMYFUNCTION("""COMPUTED_VALUE"""),"A65K2")</f>
        <v>A65K2</v>
      </c>
      <c r="C796" s="1">
        <f>IFERROR(__xludf.DUMMYFUNCTION("""COMPUTED_VALUE"""),550.0)</f>
        <v>550</v>
      </c>
      <c r="D796" s="1" t="s">
        <v>39</v>
      </c>
      <c r="E796" s="1" t="s">
        <v>40</v>
      </c>
      <c r="F796" s="1" t="s">
        <v>29</v>
      </c>
      <c r="G796" s="1" t="s">
        <v>38</v>
      </c>
      <c r="H796" s="1" t="s">
        <v>24</v>
      </c>
      <c r="M796" s="1">
        <v>14.0</v>
      </c>
      <c r="N796" s="1">
        <v>6.0</v>
      </c>
      <c r="O796" s="1">
        <v>5.0</v>
      </c>
      <c r="P796" s="1">
        <v>13.0</v>
      </c>
      <c r="Q796" s="1">
        <v>2.0</v>
      </c>
      <c r="S796" s="1" t="str">
        <f>IFERROR(__xludf.DUMMYFUNCTION("UNIQUE(D796:H796, TRUE)"),"A")</f>
        <v>A</v>
      </c>
      <c r="T796" s="1" t="str">
        <f>IFERROR(__xludf.DUMMYFUNCTION("""COMPUTED_VALUE"""),"6")</f>
        <v>6</v>
      </c>
      <c r="U796" s="1" t="str">
        <f>IFERROR(__xludf.DUMMYFUNCTION("""COMPUTED_VALUE"""),"5")</f>
        <v>5</v>
      </c>
      <c r="V796" s="1" t="str">
        <f>IFERROR(__xludf.DUMMYFUNCTION("""COMPUTED_VALUE"""),"K")</f>
        <v>K</v>
      </c>
      <c r="W796" s="1" t="str">
        <f>IFERROR(__xludf.DUMMYFUNCTION("""COMPUTED_VALUE"""),"2")</f>
        <v>2</v>
      </c>
      <c r="Y796" s="1">
        <f t="shared" si="2"/>
        <v>1</v>
      </c>
      <c r="Z796" s="1">
        <f t="shared" ref="Z796:AC796" si="796">IF($Y796&lt;&gt;"",COUNTIF($D796:$H796, "=" &amp; T796),"")</f>
        <v>1</v>
      </c>
      <c r="AA796" s="1">
        <f t="shared" si="796"/>
        <v>1</v>
      </c>
      <c r="AB796" s="1">
        <f t="shared" si="796"/>
        <v>1</v>
      </c>
      <c r="AC796" s="1">
        <f t="shared" si="796"/>
        <v>1</v>
      </c>
      <c r="AE796" s="1">
        <f>IFERROR(__xludf.DUMMYFUNCTION("IFERROR(TRANSPOSE(SORT(TRANSPOSE(FILTER(Y796:AC796, Y796:AC796&lt;&gt;0)),1, FALSE)))"),1.0)</f>
        <v>1</v>
      </c>
      <c r="AF796" s="1">
        <f>IFERROR(__xludf.DUMMYFUNCTION("""COMPUTED_VALUE"""),1.0)</f>
        <v>1</v>
      </c>
      <c r="AG796" s="1">
        <f>IFERROR(__xludf.DUMMYFUNCTION("""COMPUTED_VALUE"""),1.0)</f>
        <v>1</v>
      </c>
      <c r="AH796" s="1">
        <f>IFERROR(__xludf.DUMMYFUNCTION("""COMPUTED_VALUE"""),1.0)</f>
        <v>1</v>
      </c>
      <c r="AI796" s="1">
        <f>IFERROR(__xludf.DUMMYFUNCTION("""COMPUTED_VALUE"""),1.0)</f>
        <v>1</v>
      </c>
      <c r="AK796" s="1">
        <v>795.0</v>
      </c>
      <c r="AL796" s="1">
        <v>3.0</v>
      </c>
      <c r="AM796" s="1">
        <v>1.0</v>
      </c>
      <c r="AN796" s="1">
        <v>1.0</v>
      </c>
      <c r="AO796" s="1"/>
      <c r="AP796" s="1"/>
      <c r="AQ796" s="1">
        <v>13.0</v>
      </c>
      <c r="AR796" s="1">
        <v>6.0</v>
      </c>
      <c r="AS796" s="1">
        <v>6.0</v>
      </c>
      <c r="AT796" s="1">
        <v>6.0</v>
      </c>
      <c r="AU796" s="1">
        <v>5.0</v>
      </c>
      <c r="AV796" s="1" t="s">
        <v>1279</v>
      </c>
      <c r="AW796" s="1">
        <v>582.0</v>
      </c>
      <c r="AY796" s="1">
        <v>462690.0</v>
      </c>
    </row>
    <row r="797" ht="15.75" customHeight="1">
      <c r="A797" s="2" t="s">
        <v>1498</v>
      </c>
      <c r="B797" s="1" t="str">
        <f>IFERROR(__xludf.DUMMYFUNCTION("""COMPUTED_VALUE"""),"J6367")</f>
        <v>J6367</v>
      </c>
      <c r="C797" s="1">
        <f>IFERROR(__xludf.DUMMYFUNCTION("""COMPUTED_VALUE"""),32.0)</f>
        <v>32</v>
      </c>
      <c r="D797" s="1" t="s">
        <v>22</v>
      </c>
      <c r="E797" s="1" t="s">
        <v>40</v>
      </c>
      <c r="F797" s="1" t="s">
        <v>31</v>
      </c>
      <c r="G797" s="1" t="s">
        <v>40</v>
      </c>
      <c r="H797" s="1" t="s">
        <v>28</v>
      </c>
      <c r="M797" s="1">
        <v>11.0</v>
      </c>
      <c r="N797" s="1">
        <v>6.0</v>
      </c>
      <c r="O797" s="1">
        <v>3.0</v>
      </c>
      <c r="P797" s="1">
        <v>6.0</v>
      </c>
      <c r="Q797" s="1">
        <v>7.0</v>
      </c>
      <c r="S797" s="1" t="str">
        <f>IFERROR(__xludf.DUMMYFUNCTION("UNIQUE(D797:H797, TRUE)"),"J")</f>
        <v>J</v>
      </c>
      <c r="T797" s="1" t="str">
        <f>IFERROR(__xludf.DUMMYFUNCTION("""COMPUTED_VALUE"""),"6")</f>
        <v>6</v>
      </c>
      <c r="U797" s="1" t="str">
        <f>IFERROR(__xludf.DUMMYFUNCTION("""COMPUTED_VALUE"""),"3")</f>
        <v>3</v>
      </c>
      <c r="V797" s="1" t="str">
        <f>IFERROR(__xludf.DUMMYFUNCTION("""COMPUTED_VALUE"""),"7")</f>
        <v>7</v>
      </c>
      <c r="Y797" s="1">
        <f t="shared" si="2"/>
        <v>1</v>
      </c>
      <c r="Z797" s="1">
        <f t="shared" ref="Z797:AC797" si="797">IF($Y797&lt;&gt;"",COUNTIF($D797:$H797, "=" &amp; T797),"")</f>
        <v>2</v>
      </c>
      <c r="AA797" s="1">
        <f t="shared" si="797"/>
        <v>1</v>
      </c>
      <c r="AB797" s="1">
        <f t="shared" si="797"/>
        <v>1</v>
      </c>
      <c r="AC797" s="1">
        <f t="shared" si="797"/>
        <v>0</v>
      </c>
      <c r="AE797" s="1">
        <f>IFERROR(__xludf.DUMMYFUNCTION("IFERROR(TRANSPOSE(SORT(TRANSPOSE(FILTER(Y797:AC797, Y797:AC797&lt;&gt;0)),1, FALSE)))"),2.0)</f>
        <v>2</v>
      </c>
      <c r="AF797" s="1">
        <f>IFERROR(__xludf.DUMMYFUNCTION("""COMPUTED_VALUE"""),1.0)</f>
        <v>1</v>
      </c>
      <c r="AG797" s="1">
        <f>IFERROR(__xludf.DUMMYFUNCTION("""COMPUTED_VALUE"""),1.0)</f>
        <v>1</v>
      </c>
      <c r="AH797" s="1">
        <f>IFERROR(__xludf.DUMMYFUNCTION("""COMPUTED_VALUE"""),1.0)</f>
        <v>1</v>
      </c>
      <c r="AK797" s="1">
        <v>796.0</v>
      </c>
      <c r="AL797" s="1">
        <v>3.0</v>
      </c>
      <c r="AM797" s="1">
        <v>1.0</v>
      </c>
      <c r="AN797" s="1">
        <v>1.0</v>
      </c>
      <c r="AO797" s="1"/>
      <c r="AP797" s="1"/>
      <c r="AQ797" s="1">
        <v>13.0</v>
      </c>
      <c r="AR797" s="1">
        <v>9.0</v>
      </c>
      <c r="AS797" s="1">
        <v>10.0</v>
      </c>
      <c r="AT797" s="1">
        <v>10.0</v>
      </c>
      <c r="AU797" s="1">
        <v>10.0</v>
      </c>
      <c r="AV797" s="1" t="s">
        <v>1281</v>
      </c>
      <c r="AW797" s="1">
        <v>1.0</v>
      </c>
      <c r="AY797" s="1">
        <v>796.0</v>
      </c>
    </row>
    <row r="798" ht="15.75" customHeight="1">
      <c r="A798" s="2" t="s">
        <v>1500</v>
      </c>
      <c r="B798" s="1">
        <f>IFERROR(__xludf.DUMMYFUNCTION("""COMPUTED_VALUE"""),27222.0)</f>
        <v>27222</v>
      </c>
      <c r="C798" s="1">
        <f>IFERROR(__xludf.DUMMYFUNCTION("""COMPUTED_VALUE"""),194.0)</f>
        <v>194</v>
      </c>
      <c r="D798" s="1" t="s">
        <v>24</v>
      </c>
      <c r="E798" s="1" t="s">
        <v>28</v>
      </c>
      <c r="F798" s="1" t="s">
        <v>24</v>
      </c>
      <c r="G798" s="1" t="s">
        <v>24</v>
      </c>
      <c r="H798" s="1" t="s">
        <v>24</v>
      </c>
      <c r="M798" s="1">
        <v>2.0</v>
      </c>
      <c r="N798" s="1">
        <v>7.0</v>
      </c>
      <c r="O798" s="1">
        <v>2.0</v>
      </c>
      <c r="P798" s="1">
        <v>2.0</v>
      </c>
      <c r="Q798" s="1">
        <v>2.0</v>
      </c>
      <c r="S798" s="1" t="str">
        <f>IFERROR(__xludf.DUMMYFUNCTION("UNIQUE(D798:H798, TRUE)"),"2")</f>
        <v>2</v>
      </c>
      <c r="T798" s="1" t="str">
        <f>IFERROR(__xludf.DUMMYFUNCTION("""COMPUTED_VALUE"""),"7")</f>
        <v>7</v>
      </c>
      <c r="Y798" s="1">
        <f t="shared" si="2"/>
        <v>4</v>
      </c>
      <c r="Z798" s="1">
        <f t="shared" ref="Z798:AC798" si="798">IF($Y798&lt;&gt;"",COUNTIF($D798:$H798, "=" &amp; T798),"")</f>
        <v>1</v>
      </c>
      <c r="AA798" s="1">
        <f t="shared" si="798"/>
        <v>0</v>
      </c>
      <c r="AB798" s="1">
        <f t="shared" si="798"/>
        <v>0</v>
      </c>
      <c r="AC798" s="1">
        <f t="shared" si="798"/>
        <v>0</v>
      </c>
      <c r="AE798" s="1">
        <f>IFERROR(__xludf.DUMMYFUNCTION("IFERROR(TRANSPOSE(SORT(TRANSPOSE(FILTER(Y798:AC798, Y798:AC798&lt;&gt;0)),1, FALSE)))"),4.0)</f>
        <v>4</v>
      </c>
      <c r="AF798" s="1">
        <f>IFERROR(__xludf.DUMMYFUNCTION("""COMPUTED_VALUE"""),1.0)</f>
        <v>1</v>
      </c>
      <c r="AK798" s="1">
        <v>797.0</v>
      </c>
      <c r="AL798" s="1">
        <v>3.0</v>
      </c>
      <c r="AM798" s="1">
        <v>1.0</v>
      </c>
      <c r="AN798" s="1">
        <v>1.0</v>
      </c>
      <c r="AO798" s="1"/>
      <c r="AP798" s="1"/>
      <c r="AQ798" s="1">
        <v>13.0</v>
      </c>
      <c r="AR798" s="1">
        <v>10.0</v>
      </c>
      <c r="AS798" s="1">
        <v>3.0</v>
      </c>
      <c r="AT798" s="1">
        <v>10.0</v>
      </c>
      <c r="AU798" s="1">
        <v>10.0</v>
      </c>
      <c r="AV798" s="1" t="s">
        <v>1283</v>
      </c>
      <c r="AW798" s="1">
        <v>507.0</v>
      </c>
      <c r="AY798" s="1">
        <v>404079.0</v>
      </c>
    </row>
    <row r="799" ht="15.75" customHeight="1">
      <c r="A799" s="2" t="s">
        <v>1502</v>
      </c>
      <c r="B799" s="1" t="str">
        <f>IFERROR(__xludf.DUMMYFUNCTION("""COMPUTED_VALUE"""),"KAAKA")</f>
        <v>KAAKA</v>
      </c>
      <c r="C799" s="1">
        <f>IFERROR(__xludf.DUMMYFUNCTION("""COMPUTED_VALUE"""),348.0)</f>
        <v>348</v>
      </c>
      <c r="D799" s="1" t="s">
        <v>38</v>
      </c>
      <c r="E799" s="1" t="s">
        <v>39</v>
      </c>
      <c r="F799" s="1" t="s">
        <v>39</v>
      </c>
      <c r="G799" s="1" t="s">
        <v>38</v>
      </c>
      <c r="H799" s="1" t="s">
        <v>39</v>
      </c>
      <c r="M799" s="1">
        <v>13.0</v>
      </c>
      <c r="N799" s="1">
        <v>14.0</v>
      </c>
      <c r="O799" s="1">
        <v>14.0</v>
      </c>
      <c r="P799" s="1">
        <v>13.0</v>
      </c>
      <c r="Q799" s="1">
        <v>14.0</v>
      </c>
      <c r="S799" s="1" t="str">
        <f>IFERROR(__xludf.DUMMYFUNCTION("UNIQUE(D799:H799, TRUE)"),"K")</f>
        <v>K</v>
      </c>
      <c r="T799" s="1" t="str">
        <f>IFERROR(__xludf.DUMMYFUNCTION("""COMPUTED_VALUE"""),"A")</f>
        <v>A</v>
      </c>
      <c r="Y799" s="1">
        <f t="shared" si="2"/>
        <v>2</v>
      </c>
      <c r="Z799" s="1">
        <f t="shared" ref="Z799:AC799" si="799">IF($Y799&lt;&gt;"",COUNTIF($D799:$H799, "=" &amp; T799),"")</f>
        <v>3</v>
      </c>
      <c r="AA799" s="1">
        <f t="shared" si="799"/>
        <v>0</v>
      </c>
      <c r="AB799" s="1">
        <f t="shared" si="799"/>
        <v>0</v>
      </c>
      <c r="AC799" s="1">
        <f t="shared" si="799"/>
        <v>0</v>
      </c>
      <c r="AE799" s="1">
        <f>IFERROR(__xludf.DUMMYFUNCTION("IFERROR(TRANSPOSE(SORT(TRANSPOSE(FILTER(Y799:AC799, Y799:AC799&lt;&gt;0)),1, FALSE)))"),3.0)</f>
        <v>3</v>
      </c>
      <c r="AF799" s="1">
        <f>IFERROR(__xludf.DUMMYFUNCTION("""COMPUTED_VALUE"""),2.0)</f>
        <v>2</v>
      </c>
      <c r="AK799" s="1">
        <v>798.0</v>
      </c>
      <c r="AL799" s="1">
        <v>3.0</v>
      </c>
      <c r="AM799" s="1">
        <v>1.0</v>
      </c>
      <c r="AN799" s="1">
        <v>1.0</v>
      </c>
      <c r="AO799" s="1"/>
      <c r="AP799" s="1"/>
      <c r="AQ799" s="1">
        <v>13.0</v>
      </c>
      <c r="AR799" s="1">
        <v>13.0</v>
      </c>
      <c r="AS799" s="1">
        <v>6.0</v>
      </c>
      <c r="AT799" s="1">
        <v>7.0</v>
      </c>
      <c r="AU799" s="1">
        <v>13.0</v>
      </c>
      <c r="AV799" s="1" t="s">
        <v>1289</v>
      </c>
      <c r="AW799" s="1">
        <v>820.0</v>
      </c>
      <c r="AY799" s="1">
        <v>654360.0</v>
      </c>
    </row>
    <row r="800" ht="15.75" customHeight="1">
      <c r="A800" s="2" t="s">
        <v>1504</v>
      </c>
      <c r="B800" s="1" t="str">
        <f>IFERROR(__xludf.DUMMYFUNCTION("""COMPUTED_VALUE"""),"AAAA3")</f>
        <v>AAAA3</v>
      </c>
      <c r="C800" s="1">
        <f>IFERROR(__xludf.DUMMYFUNCTION("""COMPUTED_VALUE"""),395.0)</f>
        <v>395</v>
      </c>
      <c r="D800" s="1" t="s">
        <v>39</v>
      </c>
      <c r="E800" s="1" t="s">
        <v>39</v>
      </c>
      <c r="F800" s="1" t="s">
        <v>39</v>
      </c>
      <c r="G800" s="1" t="s">
        <v>39</v>
      </c>
      <c r="H800" s="1" t="s">
        <v>31</v>
      </c>
      <c r="M800" s="1">
        <v>14.0</v>
      </c>
      <c r="N800" s="1">
        <v>14.0</v>
      </c>
      <c r="O800" s="1">
        <v>14.0</v>
      </c>
      <c r="P800" s="1">
        <v>14.0</v>
      </c>
      <c r="Q800" s="1">
        <v>3.0</v>
      </c>
      <c r="S800" s="1" t="str">
        <f>IFERROR(__xludf.DUMMYFUNCTION("UNIQUE(D800:H800, TRUE)"),"A")</f>
        <v>A</v>
      </c>
      <c r="T800" s="1" t="str">
        <f>IFERROR(__xludf.DUMMYFUNCTION("""COMPUTED_VALUE"""),"3")</f>
        <v>3</v>
      </c>
      <c r="Y800" s="1">
        <f t="shared" si="2"/>
        <v>4</v>
      </c>
      <c r="Z800" s="1">
        <f t="shared" ref="Z800:AC800" si="800">IF($Y800&lt;&gt;"",COUNTIF($D800:$H800, "=" &amp; T800),"")</f>
        <v>1</v>
      </c>
      <c r="AA800" s="1">
        <f t="shared" si="800"/>
        <v>0</v>
      </c>
      <c r="AB800" s="1">
        <f t="shared" si="800"/>
        <v>0</v>
      </c>
      <c r="AC800" s="1">
        <f t="shared" si="800"/>
        <v>0</v>
      </c>
      <c r="AE800" s="1">
        <f>IFERROR(__xludf.DUMMYFUNCTION("IFERROR(TRANSPOSE(SORT(TRANSPOSE(FILTER(Y800:AC800, Y800:AC800&lt;&gt;0)),1, FALSE)))"),4.0)</f>
        <v>4</v>
      </c>
      <c r="AF800" s="1">
        <f>IFERROR(__xludf.DUMMYFUNCTION("""COMPUTED_VALUE"""),1.0)</f>
        <v>1</v>
      </c>
      <c r="AK800" s="1">
        <v>799.0</v>
      </c>
      <c r="AL800" s="1">
        <v>3.0</v>
      </c>
      <c r="AM800" s="1">
        <v>1.0</v>
      </c>
      <c r="AN800" s="1">
        <v>1.0</v>
      </c>
      <c r="AO800" s="1"/>
      <c r="AP800" s="1"/>
      <c r="AQ800" s="1">
        <v>13.0</v>
      </c>
      <c r="AR800" s="1">
        <v>13.0</v>
      </c>
      <c r="AS800" s="1">
        <v>8.0</v>
      </c>
      <c r="AT800" s="1">
        <v>13.0</v>
      </c>
      <c r="AU800" s="1">
        <v>3.0</v>
      </c>
      <c r="AV800" s="1" t="s">
        <v>1293</v>
      </c>
      <c r="AW800" s="1">
        <v>893.0</v>
      </c>
      <c r="AY800" s="1">
        <v>713507.0</v>
      </c>
    </row>
    <row r="801" ht="15.75" customHeight="1">
      <c r="A801" s="2" t="s">
        <v>1506</v>
      </c>
      <c r="B801" s="1" t="str">
        <f>IFERROR(__xludf.DUMMYFUNCTION("""COMPUTED_VALUE"""),"TJ7T7")</f>
        <v>TJ7T7</v>
      </c>
      <c r="C801" s="1">
        <f>IFERROR(__xludf.DUMMYFUNCTION("""COMPUTED_VALUE"""),715.0)</f>
        <v>715</v>
      </c>
      <c r="D801" s="1" t="s">
        <v>45</v>
      </c>
      <c r="E801" s="1" t="s">
        <v>22</v>
      </c>
      <c r="F801" s="1" t="s">
        <v>28</v>
      </c>
      <c r="G801" s="1" t="s">
        <v>45</v>
      </c>
      <c r="H801" s="1" t="s">
        <v>28</v>
      </c>
      <c r="M801" s="1">
        <v>10.0</v>
      </c>
      <c r="N801" s="1">
        <v>11.0</v>
      </c>
      <c r="O801" s="1">
        <v>7.0</v>
      </c>
      <c r="P801" s="1">
        <v>10.0</v>
      </c>
      <c r="Q801" s="1">
        <v>7.0</v>
      </c>
      <c r="S801" s="1" t="str">
        <f>IFERROR(__xludf.DUMMYFUNCTION("UNIQUE(D801:H801, TRUE)"),"T")</f>
        <v>T</v>
      </c>
      <c r="T801" s="1" t="str">
        <f>IFERROR(__xludf.DUMMYFUNCTION("""COMPUTED_VALUE"""),"J")</f>
        <v>J</v>
      </c>
      <c r="U801" s="1" t="str">
        <f>IFERROR(__xludf.DUMMYFUNCTION("""COMPUTED_VALUE"""),"7")</f>
        <v>7</v>
      </c>
      <c r="Y801" s="1">
        <f t="shared" si="2"/>
        <v>2</v>
      </c>
      <c r="Z801" s="1">
        <f t="shared" ref="Z801:AC801" si="801">IF($Y801&lt;&gt;"",COUNTIF($D801:$H801, "=" &amp; T801),"")</f>
        <v>1</v>
      </c>
      <c r="AA801" s="1">
        <f t="shared" si="801"/>
        <v>2</v>
      </c>
      <c r="AB801" s="1">
        <f t="shared" si="801"/>
        <v>0</v>
      </c>
      <c r="AC801" s="1">
        <f t="shared" si="801"/>
        <v>0</v>
      </c>
      <c r="AE801" s="1">
        <f>IFERROR(__xludf.DUMMYFUNCTION("IFERROR(TRANSPOSE(SORT(TRANSPOSE(FILTER(Y801:AC801, Y801:AC801&lt;&gt;0)),1, FALSE)))"),2.0)</f>
        <v>2</v>
      </c>
      <c r="AF801" s="1">
        <f>IFERROR(__xludf.DUMMYFUNCTION("""COMPUTED_VALUE"""),2.0)</f>
        <v>2</v>
      </c>
      <c r="AG801" s="1">
        <f>IFERROR(__xludf.DUMMYFUNCTION("""COMPUTED_VALUE"""),1.0)</f>
        <v>1</v>
      </c>
      <c r="AK801" s="1">
        <v>800.0</v>
      </c>
      <c r="AL801" s="1">
        <v>3.0</v>
      </c>
      <c r="AM801" s="1">
        <v>1.0</v>
      </c>
      <c r="AN801" s="1">
        <v>1.0</v>
      </c>
      <c r="AO801" s="1"/>
      <c r="AP801" s="1"/>
      <c r="AQ801" s="1">
        <v>13.0</v>
      </c>
      <c r="AR801" s="1">
        <v>13.0</v>
      </c>
      <c r="AS801" s="1">
        <v>9.0</v>
      </c>
      <c r="AT801" s="1">
        <v>13.0</v>
      </c>
      <c r="AU801" s="1">
        <v>3.0</v>
      </c>
      <c r="AV801" s="1" t="s">
        <v>1295</v>
      </c>
      <c r="AW801" s="1">
        <v>858.0</v>
      </c>
      <c r="AY801" s="1">
        <v>686400.0</v>
      </c>
    </row>
    <row r="802" ht="15.75" customHeight="1">
      <c r="A802" s="2" t="s">
        <v>1508</v>
      </c>
      <c r="B802" s="1" t="str">
        <f>IFERROR(__xludf.DUMMYFUNCTION("""COMPUTED_VALUE"""),"T3Q92")</f>
        <v>T3Q92</v>
      </c>
      <c r="C802" s="1">
        <f>IFERROR(__xludf.DUMMYFUNCTION("""COMPUTED_VALUE"""),433.0)</f>
        <v>433</v>
      </c>
      <c r="D802" s="1" t="s">
        <v>45</v>
      </c>
      <c r="E802" s="1" t="s">
        <v>31</v>
      </c>
      <c r="F802" s="1" t="s">
        <v>20</v>
      </c>
      <c r="G802" s="1" t="s">
        <v>23</v>
      </c>
      <c r="H802" s="1" t="s">
        <v>24</v>
      </c>
      <c r="M802" s="1">
        <v>10.0</v>
      </c>
      <c r="N802" s="1">
        <v>3.0</v>
      </c>
      <c r="O802" s="1">
        <v>12.0</v>
      </c>
      <c r="P802" s="1">
        <v>9.0</v>
      </c>
      <c r="Q802" s="1">
        <v>2.0</v>
      </c>
      <c r="S802" s="1" t="str">
        <f>IFERROR(__xludf.DUMMYFUNCTION("UNIQUE(D802:H802, TRUE)"),"T")</f>
        <v>T</v>
      </c>
      <c r="T802" s="1" t="str">
        <f>IFERROR(__xludf.DUMMYFUNCTION("""COMPUTED_VALUE"""),"3")</f>
        <v>3</v>
      </c>
      <c r="U802" s="1" t="str">
        <f>IFERROR(__xludf.DUMMYFUNCTION("""COMPUTED_VALUE"""),"Q")</f>
        <v>Q</v>
      </c>
      <c r="V802" s="1" t="str">
        <f>IFERROR(__xludf.DUMMYFUNCTION("""COMPUTED_VALUE"""),"9")</f>
        <v>9</v>
      </c>
      <c r="W802" s="1" t="str">
        <f>IFERROR(__xludf.DUMMYFUNCTION("""COMPUTED_VALUE"""),"2")</f>
        <v>2</v>
      </c>
      <c r="Y802" s="1">
        <f t="shared" si="2"/>
        <v>1</v>
      </c>
      <c r="Z802" s="1">
        <f t="shared" ref="Z802:AC802" si="802">IF($Y802&lt;&gt;"",COUNTIF($D802:$H802, "=" &amp; T802),"")</f>
        <v>1</v>
      </c>
      <c r="AA802" s="1">
        <f t="shared" si="802"/>
        <v>1</v>
      </c>
      <c r="AB802" s="1">
        <f t="shared" si="802"/>
        <v>1</v>
      </c>
      <c r="AC802" s="1">
        <f t="shared" si="802"/>
        <v>1</v>
      </c>
      <c r="AE802" s="1">
        <f>IFERROR(__xludf.DUMMYFUNCTION("IFERROR(TRANSPOSE(SORT(TRANSPOSE(FILTER(Y802:AC802, Y802:AC802&lt;&gt;0)),1, FALSE)))"),1.0)</f>
        <v>1</v>
      </c>
      <c r="AF802" s="1">
        <f>IFERROR(__xludf.DUMMYFUNCTION("""COMPUTED_VALUE"""),1.0)</f>
        <v>1</v>
      </c>
      <c r="AG802" s="1">
        <f>IFERROR(__xludf.DUMMYFUNCTION("""COMPUTED_VALUE"""),1.0)</f>
        <v>1</v>
      </c>
      <c r="AH802" s="1">
        <f>IFERROR(__xludf.DUMMYFUNCTION("""COMPUTED_VALUE"""),1.0)</f>
        <v>1</v>
      </c>
      <c r="AI802" s="1">
        <f>IFERROR(__xludf.DUMMYFUNCTION("""COMPUTED_VALUE"""),1.0)</f>
        <v>1</v>
      </c>
      <c r="AK802" s="1">
        <v>801.0</v>
      </c>
      <c r="AL802" s="1">
        <v>3.0</v>
      </c>
      <c r="AM802" s="1">
        <v>1.0</v>
      </c>
      <c r="AN802" s="1">
        <v>1.0</v>
      </c>
      <c r="AO802" s="1"/>
      <c r="AP802" s="1"/>
      <c r="AQ802" s="1">
        <v>13.0</v>
      </c>
      <c r="AR802" s="1">
        <v>13.0</v>
      </c>
      <c r="AS802" s="1">
        <v>11.0</v>
      </c>
      <c r="AT802" s="1">
        <v>12.0</v>
      </c>
      <c r="AU802" s="1">
        <v>13.0</v>
      </c>
      <c r="AV802" s="1" t="s">
        <v>1782</v>
      </c>
      <c r="AW802" s="1">
        <v>856.0</v>
      </c>
      <c r="AY802" s="1">
        <v>685656.0</v>
      </c>
    </row>
    <row r="803" ht="15.75" customHeight="1">
      <c r="A803" s="2" t="s">
        <v>1510</v>
      </c>
      <c r="B803" s="1" t="str">
        <f>IFERROR(__xludf.DUMMYFUNCTION("""COMPUTED_VALUE"""),"AQ99Q")</f>
        <v>AQ99Q</v>
      </c>
      <c r="C803" s="1">
        <f>IFERROR(__xludf.DUMMYFUNCTION("""COMPUTED_VALUE"""),843.0)</f>
        <v>843</v>
      </c>
      <c r="D803" s="1" t="s">
        <v>39</v>
      </c>
      <c r="E803" s="1" t="s">
        <v>20</v>
      </c>
      <c r="F803" s="1" t="s">
        <v>23</v>
      </c>
      <c r="G803" s="1" t="s">
        <v>23</v>
      </c>
      <c r="H803" s="1" t="s">
        <v>20</v>
      </c>
      <c r="M803" s="1">
        <v>14.0</v>
      </c>
      <c r="N803" s="1">
        <v>12.0</v>
      </c>
      <c r="O803" s="1">
        <v>9.0</v>
      </c>
      <c r="P803" s="1">
        <v>9.0</v>
      </c>
      <c r="Q803" s="1">
        <v>12.0</v>
      </c>
      <c r="S803" s="1" t="str">
        <f>IFERROR(__xludf.DUMMYFUNCTION("UNIQUE(D803:H803, TRUE)"),"A")</f>
        <v>A</v>
      </c>
      <c r="T803" s="1" t="str">
        <f>IFERROR(__xludf.DUMMYFUNCTION("""COMPUTED_VALUE"""),"Q")</f>
        <v>Q</v>
      </c>
      <c r="U803" s="1" t="str">
        <f>IFERROR(__xludf.DUMMYFUNCTION("""COMPUTED_VALUE"""),"9")</f>
        <v>9</v>
      </c>
      <c r="Y803" s="1">
        <f t="shared" si="2"/>
        <v>1</v>
      </c>
      <c r="Z803" s="1">
        <f t="shared" ref="Z803:AC803" si="803">IF($Y803&lt;&gt;"",COUNTIF($D803:$H803, "=" &amp; T803),"")</f>
        <v>2</v>
      </c>
      <c r="AA803" s="1">
        <f t="shared" si="803"/>
        <v>2</v>
      </c>
      <c r="AB803" s="1">
        <f t="shared" si="803"/>
        <v>0</v>
      </c>
      <c r="AC803" s="1">
        <f t="shared" si="803"/>
        <v>0</v>
      </c>
      <c r="AE803" s="1">
        <f>IFERROR(__xludf.DUMMYFUNCTION("IFERROR(TRANSPOSE(SORT(TRANSPOSE(FILTER(Y803:AC803, Y803:AC803&lt;&gt;0)),1, FALSE)))"),2.0)</f>
        <v>2</v>
      </c>
      <c r="AF803" s="1">
        <f>IFERROR(__xludf.DUMMYFUNCTION("""COMPUTED_VALUE"""),2.0)</f>
        <v>2</v>
      </c>
      <c r="AG803" s="1">
        <f>IFERROR(__xludf.DUMMYFUNCTION("""COMPUTED_VALUE"""),1.0)</f>
        <v>1</v>
      </c>
      <c r="AK803" s="1">
        <v>802.0</v>
      </c>
      <c r="AL803" s="1">
        <v>3.0</v>
      </c>
      <c r="AM803" s="1">
        <v>1.0</v>
      </c>
      <c r="AN803" s="1">
        <v>1.0</v>
      </c>
      <c r="AO803" s="1"/>
      <c r="AP803" s="1"/>
      <c r="AQ803" s="1">
        <v>13.0</v>
      </c>
      <c r="AR803" s="1">
        <v>14.0</v>
      </c>
      <c r="AS803" s="1">
        <v>9.0</v>
      </c>
      <c r="AT803" s="1">
        <v>14.0</v>
      </c>
      <c r="AU803" s="1">
        <v>14.0</v>
      </c>
      <c r="AV803" s="1" t="s">
        <v>1297</v>
      </c>
      <c r="AW803" s="1">
        <v>478.0</v>
      </c>
      <c r="AY803" s="1">
        <v>383356.0</v>
      </c>
    </row>
    <row r="804" ht="15.75" customHeight="1">
      <c r="A804" s="2" t="s">
        <v>1512</v>
      </c>
      <c r="B804" s="1">
        <f>IFERROR(__xludf.DUMMYFUNCTION("""COMPUTED_VALUE"""),79957.0)</f>
        <v>79957</v>
      </c>
      <c r="C804" s="1">
        <f>IFERROR(__xludf.DUMMYFUNCTION("""COMPUTED_VALUE"""),263.0)</f>
        <v>263</v>
      </c>
      <c r="D804" s="1" t="s">
        <v>28</v>
      </c>
      <c r="E804" s="1" t="s">
        <v>23</v>
      </c>
      <c r="F804" s="1" t="s">
        <v>23</v>
      </c>
      <c r="G804" s="1" t="s">
        <v>29</v>
      </c>
      <c r="H804" s="1" t="s">
        <v>28</v>
      </c>
      <c r="M804" s="1">
        <v>7.0</v>
      </c>
      <c r="N804" s="1">
        <v>9.0</v>
      </c>
      <c r="O804" s="1">
        <v>9.0</v>
      </c>
      <c r="P804" s="1">
        <v>5.0</v>
      </c>
      <c r="Q804" s="1">
        <v>7.0</v>
      </c>
      <c r="S804" s="1" t="str">
        <f>IFERROR(__xludf.DUMMYFUNCTION("UNIQUE(D804:H804, TRUE)"),"7")</f>
        <v>7</v>
      </c>
      <c r="T804" s="1" t="str">
        <f>IFERROR(__xludf.DUMMYFUNCTION("""COMPUTED_VALUE"""),"9")</f>
        <v>9</v>
      </c>
      <c r="U804" s="1" t="str">
        <f>IFERROR(__xludf.DUMMYFUNCTION("""COMPUTED_VALUE"""),"5")</f>
        <v>5</v>
      </c>
      <c r="Y804" s="1">
        <f t="shared" si="2"/>
        <v>2</v>
      </c>
      <c r="Z804" s="1">
        <f t="shared" ref="Z804:AC804" si="804">IF($Y804&lt;&gt;"",COUNTIF($D804:$H804, "=" &amp; T804),"")</f>
        <v>2</v>
      </c>
      <c r="AA804" s="1">
        <f t="shared" si="804"/>
        <v>1</v>
      </c>
      <c r="AB804" s="1">
        <f t="shared" si="804"/>
        <v>0</v>
      </c>
      <c r="AC804" s="1">
        <f t="shared" si="804"/>
        <v>0</v>
      </c>
      <c r="AE804" s="1">
        <f>IFERROR(__xludf.DUMMYFUNCTION("IFERROR(TRANSPOSE(SORT(TRANSPOSE(FILTER(Y804:AC804, Y804:AC804&lt;&gt;0)),1, FALSE)))"),2.0)</f>
        <v>2</v>
      </c>
      <c r="AF804" s="1">
        <f>IFERROR(__xludf.DUMMYFUNCTION("""COMPUTED_VALUE"""),2.0)</f>
        <v>2</v>
      </c>
      <c r="AG804" s="1">
        <f>IFERROR(__xludf.DUMMYFUNCTION("""COMPUTED_VALUE"""),1.0)</f>
        <v>1</v>
      </c>
      <c r="AK804" s="1">
        <v>803.0</v>
      </c>
      <c r="AL804" s="1">
        <v>3.0</v>
      </c>
      <c r="AM804" s="1">
        <v>1.0</v>
      </c>
      <c r="AN804" s="1">
        <v>1.0</v>
      </c>
      <c r="AO804" s="1"/>
      <c r="AP804" s="1"/>
      <c r="AQ804" s="1">
        <v>14.0</v>
      </c>
      <c r="AR804" s="1">
        <v>2.0</v>
      </c>
      <c r="AS804" s="1">
        <v>14.0</v>
      </c>
      <c r="AT804" s="1">
        <v>11.0</v>
      </c>
      <c r="AU804" s="1">
        <v>14.0</v>
      </c>
      <c r="AV804" s="1" t="s">
        <v>1792</v>
      </c>
      <c r="AW804" s="1">
        <v>326.0</v>
      </c>
      <c r="AY804" s="1">
        <v>261778.0</v>
      </c>
    </row>
    <row r="805" ht="15.75" customHeight="1">
      <c r="A805" s="2" t="s">
        <v>1514</v>
      </c>
      <c r="B805" s="1" t="str">
        <f>IFERROR(__xludf.DUMMYFUNCTION("""COMPUTED_VALUE"""),"9899K")</f>
        <v>9899K</v>
      </c>
      <c r="C805" s="1">
        <f>IFERROR(__xludf.DUMMYFUNCTION("""COMPUTED_VALUE"""),986.0)</f>
        <v>986</v>
      </c>
      <c r="D805" s="1" t="s">
        <v>23</v>
      </c>
      <c r="E805" s="1" t="s">
        <v>30</v>
      </c>
      <c r="F805" s="1" t="s">
        <v>23</v>
      </c>
      <c r="G805" s="1" t="s">
        <v>23</v>
      </c>
      <c r="H805" s="1" t="s">
        <v>38</v>
      </c>
      <c r="M805" s="1">
        <v>9.0</v>
      </c>
      <c r="N805" s="1">
        <v>8.0</v>
      </c>
      <c r="O805" s="1">
        <v>9.0</v>
      </c>
      <c r="P805" s="1">
        <v>9.0</v>
      </c>
      <c r="Q805" s="1">
        <v>13.0</v>
      </c>
      <c r="S805" s="1" t="str">
        <f>IFERROR(__xludf.DUMMYFUNCTION("UNIQUE(D805:H805, TRUE)"),"9")</f>
        <v>9</v>
      </c>
      <c r="T805" s="1" t="str">
        <f>IFERROR(__xludf.DUMMYFUNCTION("""COMPUTED_VALUE"""),"8")</f>
        <v>8</v>
      </c>
      <c r="U805" s="1" t="str">
        <f>IFERROR(__xludf.DUMMYFUNCTION("""COMPUTED_VALUE"""),"K")</f>
        <v>K</v>
      </c>
      <c r="Y805" s="1">
        <f t="shared" si="2"/>
        <v>3</v>
      </c>
      <c r="Z805" s="1">
        <f t="shared" ref="Z805:AC805" si="805">IF($Y805&lt;&gt;"",COUNTIF($D805:$H805, "=" &amp; T805),"")</f>
        <v>1</v>
      </c>
      <c r="AA805" s="1">
        <f t="shared" si="805"/>
        <v>1</v>
      </c>
      <c r="AB805" s="1">
        <f t="shared" si="805"/>
        <v>0</v>
      </c>
      <c r="AC805" s="1">
        <f t="shared" si="805"/>
        <v>0</v>
      </c>
      <c r="AE805" s="1">
        <f>IFERROR(__xludf.DUMMYFUNCTION("IFERROR(TRANSPOSE(SORT(TRANSPOSE(FILTER(Y805:AC805, Y805:AC805&lt;&gt;0)),1, FALSE)))"),3.0)</f>
        <v>3</v>
      </c>
      <c r="AF805" s="1">
        <f>IFERROR(__xludf.DUMMYFUNCTION("""COMPUTED_VALUE"""),1.0)</f>
        <v>1</v>
      </c>
      <c r="AG805" s="1">
        <f>IFERROR(__xludf.DUMMYFUNCTION("""COMPUTED_VALUE"""),1.0)</f>
        <v>1</v>
      </c>
      <c r="AK805" s="1">
        <v>804.0</v>
      </c>
      <c r="AL805" s="1">
        <v>3.0</v>
      </c>
      <c r="AM805" s="1">
        <v>1.0</v>
      </c>
      <c r="AN805" s="1">
        <v>1.0</v>
      </c>
      <c r="AO805" s="1"/>
      <c r="AP805" s="1"/>
      <c r="AQ805" s="1">
        <v>14.0</v>
      </c>
      <c r="AR805" s="1">
        <v>7.0</v>
      </c>
      <c r="AS805" s="1">
        <v>7.0</v>
      </c>
      <c r="AT805" s="1">
        <v>11.0</v>
      </c>
      <c r="AU805" s="1">
        <v>7.0</v>
      </c>
      <c r="AV805" s="1" t="s">
        <v>1794</v>
      </c>
      <c r="AW805" s="1">
        <v>945.0</v>
      </c>
      <c r="AY805" s="1">
        <v>759780.0</v>
      </c>
    </row>
    <row r="806" ht="15.75" customHeight="1">
      <c r="A806" s="2" t="s">
        <v>1516</v>
      </c>
      <c r="B806" s="1" t="str">
        <f>IFERROR(__xludf.DUMMYFUNCTION("""COMPUTED_VALUE"""),"64Q26")</f>
        <v>64Q26</v>
      </c>
      <c r="C806" s="1">
        <f>IFERROR(__xludf.DUMMYFUNCTION("""COMPUTED_VALUE"""),801.0)</f>
        <v>801</v>
      </c>
      <c r="D806" s="1" t="s">
        <v>40</v>
      </c>
      <c r="E806" s="1" t="s">
        <v>21</v>
      </c>
      <c r="F806" s="1" t="s">
        <v>20</v>
      </c>
      <c r="G806" s="1" t="s">
        <v>24</v>
      </c>
      <c r="H806" s="1" t="s">
        <v>40</v>
      </c>
      <c r="M806" s="1">
        <v>6.0</v>
      </c>
      <c r="N806" s="1">
        <v>4.0</v>
      </c>
      <c r="O806" s="1">
        <v>12.0</v>
      </c>
      <c r="P806" s="1">
        <v>2.0</v>
      </c>
      <c r="Q806" s="1">
        <v>6.0</v>
      </c>
      <c r="S806" s="1" t="str">
        <f>IFERROR(__xludf.DUMMYFUNCTION("UNIQUE(D806:H806, TRUE)"),"6")</f>
        <v>6</v>
      </c>
      <c r="T806" s="1" t="str">
        <f>IFERROR(__xludf.DUMMYFUNCTION("""COMPUTED_VALUE"""),"4")</f>
        <v>4</v>
      </c>
      <c r="U806" s="1" t="str">
        <f>IFERROR(__xludf.DUMMYFUNCTION("""COMPUTED_VALUE"""),"Q")</f>
        <v>Q</v>
      </c>
      <c r="V806" s="1" t="str">
        <f>IFERROR(__xludf.DUMMYFUNCTION("""COMPUTED_VALUE"""),"2")</f>
        <v>2</v>
      </c>
      <c r="Y806" s="1">
        <f t="shared" si="2"/>
        <v>2</v>
      </c>
      <c r="Z806" s="1">
        <f t="shared" ref="Z806:AC806" si="806">IF($Y806&lt;&gt;"",COUNTIF($D806:$H806, "=" &amp; T806),"")</f>
        <v>1</v>
      </c>
      <c r="AA806" s="1">
        <f t="shared" si="806"/>
        <v>1</v>
      </c>
      <c r="AB806" s="1">
        <f t="shared" si="806"/>
        <v>1</v>
      </c>
      <c r="AC806" s="1">
        <f t="shared" si="806"/>
        <v>0</v>
      </c>
      <c r="AE806" s="1">
        <f>IFERROR(__xludf.DUMMYFUNCTION("IFERROR(TRANSPOSE(SORT(TRANSPOSE(FILTER(Y806:AC806, Y806:AC806&lt;&gt;0)),1, FALSE)))"),2.0)</f>
        <v>2</v>
      </c>
      <c r="AF806" s="1">
        <f>IFERROR(__xludf.DUMMYFUNCTION("""COMPUTED_VALUE"""),1.0)</f>
        <v>1</v>
      </c>
      <c r="AG806" s="1">
        <f>IFERROR(__xludf.DUMMYFUNCTION("""COMPUTED_VALUE"""),1.0)</f>
        <v>1</v>
      </c>
      <c r="AH806" s="1">
        <f>IFERROR(__xludf.DUMMYFUNCTION("""COMPUTED_VALUE"""),1.0)</f>
        <v>1</v>
      </c>
      <c r="AK806" s="1">
        <v>805.0</v>
      </c>
      <c r="AL806" s="1">
        <v>3.0</v>
      </c>
      <c r="AM806" s="1">
        <v>1.0</v>
      </c>
      <c r="AN806" s="1">
        <v>1.0</v>
      </c>
      <c r="AO806" s="1"/>
      <c r="AP806" s="1"/>
      <c r="AQ806" s="1">
        <v>14.0</v>
      </c>
      <c r="AR806" s="1">
        <v>8.0</v>
      </c>
      <c r="AS806" s="1">
        <v>7.0</v>
      </c>
      <c r="AT806" s="1">
        <v>8.0</v>
      </c>
      <c r="AU806" s="1">
        <v>8.0</v>
      </c>
      <c r="AV806" s="1" t="s">
        <v>1319</v>
      </c>
      <c r="AW806" s="1">
        <v>816.0</v>
      </c>
      <c r="AY806" s="1">
        <v>656880.0</v>
      </c>
    </row>
    <row r="807" ht="15.75" customHeight="1">
      <c r="A807" s="2" t="s">
        <v>1518</v>
      </c>
      <c r="B807" s="1" t="str">
        <f>IFERROR(__xludf.DUMMYFUNCTION("""COMPUTED_VALUE"""),"34A4Q")</f>
        <v>34A4Q</v>
      </c>
      <c r="C807" s="1">
        <f>IFERROR(__xludf.DUMMYFUNCTION("""COMPUTED_VALUE"""),922.0)</f>
        <v>922</v>
      </c>
      <c r="D807" s="1" t="s">
        <v>31</v>
      </c>
      <c r="E807" s="1" t="s">
        <v>21</v>
      </c>
      <c r="F807" s="1" t="s">
        <v>39</v>
      </c>
      <c r="G807" s="1" t="s">
        <v>21</v>
      </c>
      <c r="H807" s="1" t="s">
        <v>20</v>
      </c>
      <c r="M807" s="1">
        <v>3.0</v>
      </c>
      <c r="N807" s="1">
        <v>4.0</v>
      </c>
      <c r="O807" s="1">
        <v>14.0</v>
      </c>
      <c r="P807" s="1">
        <v>4.0</v>
      </c>
      <c r="Q807" s="1">
        <v>12.0</v>
      </c>
      <c r="S807" s="1" t="str">
        <f>IFERROR(__xludf.DUMMYFUNCTION("UNIQUE(D807:H807, TRUE)"),"3")</f>
        <v>3</v>
      </c>
      <c r="T807" s="1" t="str">
        <f>IFERROR(__xludf.DUMMYFUNCTION("""COMPUTED_VALUE"""),"4")</f>
        <v>4</v>
      </c>
      <c r="U807" s="1" t="str">
        <f>IFERROR(__xludf.DUMMYFUNCTION("""COMPUTED_VALUE"""),"A")</f>
        <v>A</v>
      </c>
      <c r="V807" s="1" t="str">
        <f>IFERROR(__xludf.DUMMYFUNCTION("""COMPUTED_VALUE"""),"Q")</f>
        <v>Q</v>
      </c>
      <c r="Y807" s="1">
        <f t="shared" si="2"/>
        <v>1</v>
      </c>
      <c r="Z807" s="1">
        <f t="shared" ref="Z807:AC807" si="807">IF($Y807&lt;&gt;"",COUNTIF($D807:$H807, "=" &amp; T807),"")</f>
        <v>2</v>
      </c>
      <c r="AA807" s="1">
        <f t="shared" si="807"/>
        <v>1</v>
      </c>
      <c r="AB807" s="1">
        <f t="shared" si="807"/>
        <v>1</v>
      </c>
      <c r="AC807" s="1">
        <f t="shared" si="807"/>
        <v>0</v>
      </c>
      <c r="AE807" s="1">
        <f>IFERROR(__xludf.DUMMYFUNCTION("IFERROR(TRANSPOSE(SORT(TRANSPOSE(FILTER(Y807:AC807, Y807:AC807&lt;&gt;0)),1, FALSE)))"),2.0)</f>
        <v>2</v>
      </c>
      <c r="AF807" s="1">
        <f>IFERROR(__xludf.DUMMYFUNCTION("""COMPUTED_VALUE"""),1.0)</f>
        <v>1</v>
      </c>
      <c r="AG807" s="1">
        <f>IFERROR(__xludf.DUMMYFUNCTION("""COMPUTED_VALUE"""),1.0)</f>
        <v>1</v>
      </c>
      <c r="AH807" s="1">
        <f>IFERROR(__xludf.DUMMYFUNCTION("""COMPUTED_VALUE"""),1.0)</f>
        <v>1</v>
      </c>
      <c r="AK807" s="1">
        <v>806.0</v>
      </c>
      <c r="AL807" s="1">
        <v>3.0</v>
      </c>
      <c r="AM807" s="1">
        <v>1.0</v>
      </c>
      <c r="AN807" s="1">
        <v>1.0</v>
      </c>
      <c r="AO807" s="1"/>
      <c r="AP807" s="1"/>
      <c r="AQ807" s="1">
        <v>14.0</v>
      </c>
      <c r="AR807" s="1">
        <v>8.0</v>
      </c>
      <c r="AS807" s="1">
        <v>8.0</v>
      </c>
      <c r="AT807" s="1">
        <v>8.0</v>
      </c>
      <c r="AU807" s="1">
        <v>12.0</v>
      </c>
      <c r="AV807" s="1" t="s">
        <v>1321</v>
      </c>
      <c r="AW807" s="1">
        <v>272.0</v>
      </c>
      <c r="AY807" s="1">
        <v>219232.0</v>
      </c>
    </row>
    <row r="808" ht="15.75" customHeight="1">
      <c r="A808" s="2" t="s">
        <v>1520</v>
      </c>
      <c r="B808" s="1" t="str">
        <f>IFERROR(__xludf.DUMMYFUNCTION("""COMPUTED_VALUE"""),"J3838")</f>
        <v>J3838</v>
      </c>
      <c r="C808" s="1">
        <f>IFERROR(__xludf.DUMMYFUNCTION("""COMPUTED_VALUE"""),567.0)</f>
        <v>567</v>
      </c>
      <c r="D808" s="1" t="s">
        <v>22</v>
      </c>
      <c r="E808" s="1" t="s">
        <v>31</v>
      </c>
      <c r="F808" s="1" t="s">
        <v>30</v>
      </c>
      <c r="G808" s="1" t="s">
        <v>31</v>
      </c>
      <c r="H808" s="1" t="s">
        <v>30</v>
      </c>
      <c r="M808" s="1">
        <v>11.0</v>
      </c>
      <c r="N808" s="1">
        <v>3.0</v>
      </c>
      <c r="O808" s="1">
        <v>8.0</v>
      </c>
      <c r="P808" s="1">
        <v>3.0</v>
      </c>
      <c r="Q808" s="1">
        <v>8.0</v>
      </c>
      <c r="S808" s="1" t="str">
        <f>IFERROR(__xludf.DUMMYFUNCTION("UNIQUE(D808:H808, TRUE)"),"J")</f>
        <v>J</v>
      </c>
      <c r="T808" s="1" t="str">
        <f>IFERROR(__xludf.DUMMYFUNCTION("""COMPUTED_VALUE"""),"3")</f>
        <v>3</v>
      </c>
      <c r="U808" s="1" t="str">
        <f>IFERROR(__xludf.DUMMYFUNCTION("""COMPUTED_VALUE"""),"8")</f>
        <v>8</v>
      </c>
      <c r="Y808" s="1">
        <f t="shared" si="2"/>
        <v>1</v>
      </c>
      <c r="Z808" s="1">
        <f t="shared" ref="Z808:AC808" si="808">IF($Y808&lt;&gt;"",COUNTIF($D808:$H808, "=" &amp; T808),"")</f>
        <v>2</v>
      </c>
      <c r="AA808" s="1">
        <f t="shared" si="808"/>
        <v>2</v>
      </c>
      <c r="AB808" s="1">
        <f t="shared" si="808"/>
        <v>0</v>
      </c>
      <c r="AC808" s="1">
        <f t="shared" si="808"/>
        <v>0</v>
      </c>
      <c r="AE808" s="1">
        <f>IFERROR(__xludf.DUMMYFUNCTION("IFERROR(TRANSPOSE(SORT(TRANSPOSE(FILTER(Y808:AC808, Y808:AC808&lt;&gt;0)),1, FALSE)))"),2.0)</f>
        <v>2</v>
      </c>
      <c r="AF808" s="1">
        <f>IFERROR(__xludf.DUMMYFUNCTION("""COMPUTED_VALUE"""),2.0)</f>
        <v>2</v>
      </c>
      <c r="AG808" s="1">
        <f>IFERROR(__xludf.DUMMYFUNCTION("""COMPUTED_VALUE"""),1.0)</f>
        <v>1</v>
      </c>
      <c r="AK808" s="1">
        <v>807.0</v>
      </c>
      <c r="AL808" s="1">
        <v>3.0</v>
      </c>
      <c r="AM808" s="1">
        <v>1.0</v>
      </c>
      <c r="AN808" s="1">
        <v>1.0</v>
      </c>
      <c r="AO808" s="1"/>
      <c r="AP808" s="1"/>
      <c r="AQ808" s="1">
        <v>14.0</v>
      </c>
      <c r="AR808" s="1">
        <v>13.0</v>
      </c>
      <c r="AS808" s="1">
        <v>14.0</v>
      </c>
      <c r="AT808" s="1">
        <v>14.0</v>
      </c>
      <c r="AU808" s="1">
        <v>5.0</v>
      </c>
      <c r="AV808" s="1" t="s">
        <v>1329</v>
      </c>
      <c r="AW808" s="1">
        <v>381.0</v>
      </c>
      <c r="AY808" s="1">
        <v>307467.0</v>
      </c>
    </row>
    <row r="809" ht="15.75" customHeight="1">
      <c r="A809" s="2" t="s">
        <v>1522</v>
      </c>
      <c r="B809" s="1" t="str">
        <f>IFERROR(__xludf.DUMMYFUNCTION("""COMPUTED_VALUE"""),"QQQ5Q")</f>
        <v>QQQ5Q</v>
      </c>
      <c r="C809" s="1">
        <f>IFERROR(__xludf.DUMMYFUNCTION("""COMPUTED_VALUE"""),667.0)</f>
        <v>667</v>
      </c>
      <c r="D809" s="1" t="s">
        <v>20</v>
      </c>
      <c r="E809" s="1" t="s">
        <v>20</v>
      </c>
      <c r="F809" s="1" t="s">
        <v>20</v>
      </c>
      <c r="G809" s="1" t="s">
        <v>29</v>
      </c>
      <c r="H809" s="1" t="s">
        <v>20</v>
      </c>
      <c r="M809" s="1">
        <v>12.0</v>
      </c>
      <c r="N809" s="1">
        <v>12.0</v>
      </c>
      <c r="O809" s="1">
        <v>12.0</v>
      </c>
      <c r="P809" s="1">
        <v>5.0</v>
      </c>
      <c r="Q809" s="1">
        <v>12.0</v>
      </c>
      <c r="S809" s="1" t="str">
        <f>IFERROR(__xludf.DUMMYFUNCTION("UNIQUE(D809:H809, TRUE)"),"Q")</f>
        <v>Q</v>
      </c>
      <c r="T809" s="1" t="str">
        <f>IFERROR(__xludf.DUMMYFUNCTION("""COMPUTED_VALUE"""),"5")</f>
        <v>5</v>
      </c>
      <c r="Y809" s="1">
        <f t="shared" si="2"/>
        <v>4</v>
      </c>
      <c r="Z809" s="1">
        <f t="shared" ref="Z809:AC809" si="809">IF($Y809&lt;&gt;"",COUNTIF($D809:$H809, "=" &amp; T809),"")</f>
        <v>1</v>
      </c>
      <c r="AA809" s="1">
        <f t="shared" si="809"/>
        <v>0</v>
      </c>
      <c r="AB809" s="1">
        <f t="shared" si="809"/>
        <v>0</v>
      </c>
      <c r="AC809" s="1">
        <f t="shared" si="809"/>
        <v>0</v>
      </c>
      <c r="AE809" s="1">
        <f>IFERROR(__xludf.DUMMYFUNCTION("IFERROR(TRANSPOSE(SORT(TRANSPOSE(FILTER(Y809:AC809, Y809:AC809&lt;&gt;0)),1, FALSE)))"),4.0)</f>
        <v>4</v>
      </c>
      <c r="AF809" s="1">
        <f>IFERROR(__xludf.DUMMYFUNCTION("""COMPUTED_VALUE"""),1.0)</f>
        <v>1</v>
      </c>
      <c r="AK809" s="1">
        <v>808.0</v>
      </c>
      <c r="AL809" s="1">
        <v>3.0</v>
      </c>
      <c r="AM809" s="1">
        <v>1.0</v>
      </c>
      <c r="AN809" s="1">
        <v>1.0</v>
      </c>
      <c r="AO809" s="1"/>
      <c r="AP809" s="1"/>
      <c r="AQ809" s="1">
        <v>14.0</v>
      </c>
      <c r="AR809" s="1">
        <v>14.0</v>
      </c>
      <c r="AS809" s="1">
        <v>4.0</v>
      </c>
      <c r="AT809" s="1">
        <v>14.0</v>
      </c>
      <c r="AU809" s="1">
        <v>11.0</v>
      </c>
      <c r="AV809" s="1" t="s">
        <v>1806</v>
      </c>
      <c r="AW809" s="1">
        <v>342.0</v>
      </c>
      <c r="AY809" s="1">
        <v>276336.0</v>
      </c>
    </row>
    <row r="810" ht="15.75" customHeight="1">
      <c r="A810" s="2" t="s">
        <v>1524</v>
      </c>
      <c r="B810" s="1" t="str">
        <f>IFERROR(__xludf.DUMMYFUNCTION("""COMPUTED_VALUE"""),"JT732")</f>
        <v>JT732</v>
      </c>
      <c r="C810" s="1">
        <f>IFERROR(__xludf.DUMMYFUNCTION("""COMPUTED_VALUE"""),347.0)</f>
        <v>347</v>
      </c>
      <c r="D810" s="1" t="s">
        <v>22</v>
      </c>
      <c r="E810" s="1" t="s">
        <v>45</v>
      </c>
      <c r="F810" s="1" t="s">
        <v>28</v>
      </c>
      <c r="G810" s="1" t="s">
        <v>31</v>
      </c>
      <c r="H810" s="1" t="s">
        <v>24</v>
      </c>
      <c r="M810" s="1">
        <v>11.0</v>
      </c>
      <c r="N810" s="1">
        <v>10.0</v>
      </c>
      <c r="O810" s="1">
        <v>7.0</v>
      </c>
      <c r="P810" s="1">
        <v>3.0</v>
      </c>
      <c r="Q810" s="1">
        <v>2.0</v>
      </c>
      <c r="S810" s="1" t="str">
        <f>IFERROR(__xludf.DUMMYFUNCTION("UNIQUE(D810:H810, TRUE)"),"J")</f>
        <v>J</v>
      </c>
      <c r="T810" s="1" t="str">
        <f>IFERROR(__xludf.DUMMYFUNCTION("""COMPUTED_VALUE"""),"T")</f>
        <v>T</v>
      </c>
      <c r="U810" s="1" t="str">
        <f>IFERROR(__xludf.DUMMYFUNCTION("""COMPUTED_VALUE"""),"7")</f>
        <v>7</v>
      </c>
      <c r="V810" s="1" t="str">
        <f>IFERROR(__xludf.DUMMYFUNCTION("""COMPUTED_VALUE"""),"3")</f>
        <v>3</v>
      </c>
      <c r="W810" s="1" t="str">
        <f>IFERROR(__xludf.DUMMYFUNCTION("""COMPUTED_VALUE"""),"2")</f>
        <v>2</v>
      </c>
      <c r="Y810" s="1">
        <f t="shared" si="2"/>
        <v>1</v>
      </c>
      <c r="Z810" s="1">
        <f t="shared" ref="Z810:AC810" si="810">IF($Y810&lt;&gt;"",COUNTIF($D810:$H810, "=" &amp; T810),"")</f>
        <v>1</v>
      </c>
      <c r="AA810" s="1">
        <f t="shared" si="810"/>
        <v>1</v>
      </c>
      <c r="AB810" s="1">
        <f t="shared" si="810"/>
        <v>1</v>
      </c>
      <c r="AC810" s="1">
        <f t="shared" si="810"/>
        <v>1</v>
      </c>
      <c r="AE810" s="1">
        <f>IFERROR(__xludf.DUMMYFUNCTION("IFERROR(TRANSPOSE(SORT(TRANSPOSE(FILTER(Y810:AC810, Y810:AC810&lt;&gt;0)),1, FALSE)))"),1.0)</f>
        <v>1</v>
      </c>
      <c r="AF810" s="1">
        <f>IFERROR(__xludf.DUMMYFUNCTION("""COMPUTED_VALUE"""),1.0)</f>
        <v>1</v>
      </c>
      <c r="AG810" s="1">
        <f>IFERROR(__xludf.DUMMYFUNCTION("""COMPUTED_VALUE"""),1.0)</f>
        <v>1</v>
      </c>
      <c r="AH810" s="1">
        <f>IFERROR(__xludf.DUMMYFUNCTION("""COMPUTED_VALUE"""),1.0)</f>
        <v>1</v>
      </c>
      <c r="AI810" s="1">
        <f>IFERROR(__xludf.DUMMYFUNCTION("""COMPUTED_VALUE"""),1.0)</f>
        <v>1</v>
      </c>
      <c r="AK810" s="1">
        <v>809.0</v>
      </c>
      <c r="AL810" s="1">
        <v>3.0</v>
      </c>
      <c r="AM810" s="1">
        <v>1.0</v>
      </c>
      <c r="AN810" s="1">
        <v>1.0</v>
      </c>
      <c r="AO810" s="1"/>
      <c r="AP810" s="1"/>
      <c r="AQ810" s="1">
        <v>14.0</v>
      </c>
      <c r="AR810" s="1">
        <v>14.0</v>
      </c>
      <c r="AS810" s="1">
        <v>6.0</v>
      </c>
      <c r="AT810" s="1">
        <v>7.0</v>
      </c>
      <c r="AU810" s="1">
        <v>14.0</v>
      </c>
      <c r="AV810" s="1" t="s">
        <v>1331</v>
      </c>
      <c r="AW810" s="1">
        <v>286.0</v>
      </c>
      <c r="AY810" s="1">
        <v>231374.0</v>
      </c>
    </row>
    <row r="811" ht="15.75" customHeight="1">
      <c r="A811" s="2" t="s">
        <v>1526</v>
      </c>
      <c r="B811" s="1" t="str">
        <f>IFERROR(__xludf.DUMMYFUNCTION("""COMPUTED_VALUE"""),"A8QAT")</f>
        <v>A8QAT</v>
      </c>
      <c r="C811" s="1">
        <f>IFERROR(__xludf.DUMMYFUNCTION("""COMPUTED_VALUE"""),872.0)</f>
        <v>872</v>
      </c>
      <c r="D811" s="1" t="s">
        <v>39</v>
      </c>
      <c r="E811" s="1" t="s">
        <v>30</v>
      </c>
      <c r="F811" s="1" t="s">
        <v>20</v>
      </c>
      <c r="G811" s="1" t="s">
        <v>39</v>
      </c>
      <c r="H811" s="1" t="s">
        <v>45</v>
      </c>
      <c r="M811" s="1">
        <v>14.0</v>
      </c>
      <c r="N811" s="1">
        <v>8.0</v>
      </c>
      <c r="O811" s="1">
        <v>12.0</v>
      </c>
      <c r="P811" s="1">
        <v>14.0</v>
      </c>
      <c r="Q811" s="1">
        <v>10.0</v>
      </c>
      <c r="S811" s="1" t="str">
        <f>IFERROR(__xludf.DUMMYFUNCTION("UNIQUE(D811:H811, TRUE)"),"A")</f>
        <v>A</v>
      </c>
      <c r="T811" s="1" t="str">
        <f>IFERROR(__xludf.DUMMYFUNCTION("""COMPUTED_VALUE"""),"8")</f>
        <v>8</v>
      </c>
      <c r="U811" s="1" t="str">
        <f>IFERROR(__xludf.DUMMYFUNCTION("""COMPUTED_VALUE"""),"Q")</f>
        <v>Q</v>
      </c>
      <c r="V811" s="1" t="str">
        <f>IFERROR(__xludf.DUMMYFUNCTION("""COMPUTED_VALUE"""),"T")</f>
        <v>T</v>
      </c>
      <c r="Y811" s="1">
        <f t="shared" si="2"/>
        <v>2</v>
      </c>
      <c r="Z811" s="1">
        <f t="shared" ref="Z811:AC811" si="811">IF($Y811&lt;&gt;"",COUNTIF($D811:$H811, "=" &amp; T811),"")</f>
        <v>1</v>
      </c>
      <c r="AA811" s="1">
        <f t="shared" si="811"/>
        <v>1</v>
      </c>
      <c r="AB811" s="1">
        <f t="shared" si="811"/>
        <v>1</v>
      </c>
      <c r="AC811" s="1">
        <f t="shared" si="811"/>
        <v>0</v>
      </c>
      <c r="AE811" s="1">
        <f>IFERROR(__xludf.DUMMYFUNCTION("IFERROR(TRANSPOSE(SORT(TRANSPOSE(FILTER(Y811:AC811, Y811:AC811&lt;&gt;0)),1, FALSE)))"),2.0)</f>
        <v>2</v>
      </c>
      <c r="AF811" s="1">
        <f>IFERROR(__xludf.DUMMYFUNCTION("""COMPUTED_VALUE"""),1.0)</f>
        <v>1</v>
      </c>
      <c r="AG811" s="1">
        <f>IFERROR(__xludf.DUMMYFUNCTION("""COMPUTED_VALUE"""),1.0)</f>
        <v>1</v>
      </c>
      <c r="AH811" s="1">
        <f>IFERROR(__xludf.DUMMYFUNCTION("""COMPUTED_VALUE"""),1.0)</f>
        <v>1</v>
      </c>
      <c r="AK811" s="1">
        <v>810.0</v>
      </c>
      <c r="AL811" s="1">
        <v>3.0</v>
      </c>
      <c r="AM811" s="1">
        <v>2.0</v>
      </c>
      <c r="AN811" s="1"/>
      <c r="AO811" s="1"/>
      <c r="AP811" s="1"/>
      <c r="AQ811" s="1">
        <v>2.0</v>
      </c>
      <c r="AR811" s="1">
        <v>5.0</v>
      </c>
      <c r="AS811" s="1">
        <v>2.0</v>
      </c>
      <c r="AT811" s="1">
        <v>5.0</v>
      </c>
      <c r="AU811" s="1">
        <v>2.0</v>
      </c>
      <c r="AV811" s="1">
        <v>25252.0</v>
      </c>
      <c r="AW811" s="1">
        <v>255.0</v>
      </c>
      <c r="AY811" s="1">
        <v>206550.0</v>
      </c>
    </row>
    <row r="812" ht="15.75" customHeight="1">
      <c r="A812" s="2" t="s">
        <v>1528</v>
      </c>
      <c r="B812" s="1" t="str">
        <f>IFERROR(__xludf.DUMMYFUNCTION("""COMPUTED_VALUE"""),"43T7K")</f>
        <v>43T7K</v>
      </c>
      <c r="C812" s="1">
        <f>IFERROR(__xludf.DUMMYFUNCTION("""COMPUTED_VALUE"""),413.0)</f>
        <v>413</v>
      </c>
      <c r="D812" s="1" t="s">
        <v>21</v>
      </c>
      <c r="E812" s="1" t="s">
        <v>31</v>
      </c>
      <c r="F812" s="1" t="s">
        <v>45</v>
      </c>
      <c r="G812" s="1" t="s">
        <v>28</v>
      </c>
      <c r="H812" s="1" t="s">
        <v>38</v>
      </c>
      <c r="M812" s="1">
        <v>4.0</v>
      </c>
      <c r="N812" s="1">
        <v>3.0</v>
      </c>
      <c r="O812" s="1">
        <v>10.0</v>
      </c>
      <c r="P812" s="1">
        <v>7.0</v>
      </c>
      <c r="Q812" s="1">
        <v>13.0</v>
      </c>
      <c r="S812" s="1" t="str">
        <f>IFERROR(__xludf.DUMMYFUNCTION("UNIQUE(D812:H812, TRUE)"),"4")</f>
        <v>4</v>
      </c>
      <c r="T812" s="1" t="str">
        <f>IFERROR(__xludf.DUMMYFUNCTION("""COMPUTED_VALUE"""),"3")</f>
        <v>3</v>
      </c>
      <c r="U812" s="1" t="str">
        <f>IFERROR(__xludf.DUMMYFUNCTION("""COMPUTED_VALUE"""),"T")</f>
        <v>T</v>
      </c>
      <c r="V812" s="1" t="str">
        <f>IFERROR(__xludf.DUMMYFUNCTION("""COMPUTED_VALUE"""),"7")</f>
        <v>7</v>
      </c>
      <c r="W812" s="1" t="str">
        <f>IFERROR(__xludf.DUMMYFUNCTION("""COMPUTED_VALUE"""),"K")</f>
        <v>K</v>
      </c>
      <c r="Y812" s="1">
        <f t="shared" si="2"/>
        <v>1</v>
      </c>
      <c r="Z812" s="1">
        <f t="shared" ref="Z812:AC812" si="812">IF($Y812&lt;&gt;"",COUNTIF($D812:$H812, "=" &amp; T812),"")</f>
        <v>1</v>
      </c>
      <c r="AA812" s="1">
        <f t="shared" si="812"/>
        <v>1</v>
      </c>
      <c r="AB812" s="1">
        <f t="shared" si="812"/>
        <v>1</v>
      </c>
      <c r="AC812" s="1">
        <f t="shared" si="812"/>
        <v>1</v>
      </c>
      <c r="AE812" s="1">
        <f>IFERROR(__xludf.DUMMYFUNCTION("IFERROR(TRANSPOSE(SORT(TRANSPOSE(FILTER(Y812:AC812, Y812:AC812&lt;&gt;0)),1, FALSE)))"),1.0)</f>
        <v>1</v>
      </c>
      <c r="AF812" s="1">
        <f>IFERROR(__xludf.DUMMYFUNCTION("""COMPUTED_VALUE"""),1.0)</f>
        <v>1</v>
      </c>
      <c r="AG812" s="1">
        <f>IFERROR(__xludf.DUMMYFUNCTION("""COMPUTED_VALUE"""),1.0)</f>
        <v>1</v>
      </c>
      <c r="AH812" s="1">
        <f>IFERROR(__xludf.DUMMYFUNCTION("""COMPUTED_VALUE"""),1.0)</f>
        <v>1</v>
      </c>
      <c r="AI812" s="1">
        <f>IFERROR(__xludf.DUMMYFUNCTION("""COMPUTED_VALUE"""),1.0)</f>
        <v>1</v>
      </c>
      <c r="AK812" s="1">
        <v>811.0</v>
      </c>
      <c r="AL812" s="1">
        <v>3.0</v>
      </c>
      <c r="AM812" s="1">
        <v>2.0</v>
      </c>
      <c r="AN812" s="1"/>
      <c r="AO812" s="1"/>
      <c r="AP812" s="1"/>
      <c r="AQ812" s="1">
        <v>2.0</v>
      </c>
      <c r="AR812" s="1">
        <v>7.0</v>
      </c>
      <c r="AS812" s="1">
        <v>2.0</v>
      </c>
      <c r="AT812" s="1">
        <v>7.0</v>
      </c>
      <c r="AU812" s="1">
        <v>2.0</v>
      </c>
      <c r="AV812" s="1">
        <v>27272.0</v>
      </c>
      <c r="AW812" s="1">
        <v>460.0</v>
      </c>
      <c r="AY812" s="1">
        <v>373060.0</v>
      </c>
    </row>
    <row r="813" ht="15.75" customHeight="1">
      <c r="A813" s="2" t="s">
        <v>1530</v>
      </c>
      <c r="B813" s="1" t="str">
        <f>IFERROR(__xludf.DUMMYFUNCTION("""COMPUTED_VALUE"""),"4Q445")</f>
        <v>4Q445</v>
      </c>
      <c r="C813" s="1">
        <f>IFERROR(__xludf.DUMMYFUNCTION("""COMPUTED_VALUE"""),362.0)</f>
        <v>362</v>
      </c>
      <c r="D813" s="1" t="s">
        <v>21</v>
      </c>
      <c r="E813" s="1" t="s">
        <v>20</v>
      </c>
      <c r="F813" s="1" t="s">
        <v>21</v>
      </c>
      <c r="G813" s="1" t="s">
        <v>21</v>
      </c>
      <c r="H813" s="1" t="s">
        <v>29</v>
      </c>
      <c r="M813" s="1">
        <v>4.0</v>
      </c>
      <c r="N813" s="1">
        <v>12.0</v>
      </c>
      <c r="O813" s="1">
        <v>4.0</v>
      </c>
      <c r="P813" s="1">
        <v>4.0</v>
      </c>
      <c r="Q813" s="1">
        <v>5.0</v>
      </c>
      <c r="S813" s="1" t="str">
        <f>IFERROR(__xludf.DUMMYFUNCTION("UNIQUE(D813:H813, TRUE)"),"4")</f>
        <v>4</v>
      </c>
      <c r="T813" s="1" t="str">
        <f>IFERROR(__xludf.DUMMYFUNCTION("""COMPUTED_VALUE"""),"Q")</f>
        <v>Q</v>
      </c>
      <c r="U813" s="1" t="str">
        <f>IFERROR(__xludf.DUMMYFUNCTION("""COMPUTED_VALUE"""),"5")</f>
        <v>5</v>
      </c>
      <c r="Y813" s="1">
        <f t="shared" si="2"/>
        <v>3</v>
      </c>
      <c r="Z813" s="1">
        <f t="shared" ref="Z813:AC813" si="813">IF($Y813&lt;&gt;"",COUNTIF($D813:$H813, "=" &amp; T813),"")</f>
        <v>1</v>
      </c>
      <c r="AA813" s="1">
        <f t="shared" si="813"/>
        <v>1</v>
      </c>
      <c r="AB813" s="1">
        <f t="shared" si="813"/>
        <v>0</v>
      </c>
      <c r="AC813" s="1">
        <f t="shared" si="813"/>
        <v>0</v>
      </c>
      <c r="AE813" s="1">
        <f>IFERROR(__xludf.DUMMYFUNCTION("IFERROR(TRANSPOSE(SORT(TRANSPOSE(FILTER(Y813:AC813, Y813:AC813&lt;&gt;0)),1, FALSE)))"),3.0)</f>
        <v>3</v>
      </c>
      <c r="AF813" s="1">
        <f>IFERROR(__xludf.DUMMYFUNCTION("""COMPUTED_VALUE"""),1.0)</f>
        <v>1</v>
      </c>
      <c r="AG813" s="1">
        <f>IFERROR(__xludf.DUMMYFUNCTION("""COMPUTED_VALUE"""),1.0)</f>
        <v>1</v>
      </c>
      <c r="AK813" s="1">
        <v>812.0</v>
      </c>
      <c r="AL813" s="1">
        <v>3.0</v>
      </c>
      <c r="AM813" s="1">
        <v>2.0</v>
      </c>
      <c r="AN813" s="1"/>
      <c r="AO813" s="1"/>
      <c r="AP813" s="1"/>
      <c r="AQ813" s="1">
        <v>2.0</v>
      </c>
      <c r="AR813" s="1">
        <v>9.0</v>
      </c>
      <c r="AS813" s="1">
        <v>2.0</v>
      </c>
      <c r="AT813" s="1">
        <v>9.0</v>
      </c>
      <c r="AU813" s="1">
        <v>2.0</v>
      </c>
      <c r="AV813" s="1">
        <v>29292.0</v>
      </c>
      <c r="AW813" s="1">
        <v>679.0</v>
      </c>
      <c r="AY813" s="1">
        <v>551348.0</v>
      </c>
    </row>
    <row r="814" ht="15.75" customHeight="1">
      <c r="A814" s="2" t="s">
        <v>1532</v>
      </c>
      <c r="B814" s="1" t="str">
        <f>IFERROR(__xludf.DUMMYFUNCTION("""COMPUTED_VALUE"""),"34T44")</f>
        <v>34T44</v>
      </c>
      <c r="C814" s="1">
        <f>IFERROR(__xludf.DUMMYFUNCTION("""COMPUTED_VALUE"""),491.0)</f>
        <v>491</v>
      </c>
      <c r="D814" s="1" t="s">
        <v>31</v>
      </c>
      <c r="E814" s="1" t="s">
        <v>21</v>
      </c>
      <c r="F814" s="1" t="s">
        <v>45</v>
      </c>
      <c r="G814" s="1" t="s">
        <v>21</v>
      </c>
      <c r="H814" s="1" t="s">
        <v>21</v>
      </c>
      <c r="M814" s="1">
        <v>3.0</v>
      </c>
      <c r="N814" s="1">
        <v>4.0</v>
      </c>
      <c r="O814" s="1">
        <v>10.0</v>
      </c>
      <c r="P814" s="1">
        <v>4.0</v>
      </c>
      <c r="Q814" s="1">
        <v>4.0</v>
      </c>
      <c r="S814" s="1" t="str">
        <f>IFERROR(__xludf.DUMMYFUNCTION("UNIQUE(D814:H814, TRUE)"),"3")</f>
        <v>3</v>
      </c>
      <c r="T814" s="1" t="str">
        <f>IFERROR(__xludf.DUMMYFUNCTION("""COMPUTED_VALUE"""),"4")</f>
        <v>4</v>
      </c>
      <c r="U814" s="1" t="str">
        <f>IFERROR(__xludf.DUMMYFUNCTION("""COMPUTED_VALUE"""),"T")</f>
        <v>T</v>
      </c>
      <c r="Y814" s="1">
        <f t="shared" si="2"/>
        <v>1</v>
      </c>
      <c r="Z814" s="1">
        <f t="shared" ref="Z814:AC814" si="814">IF($Y814&lt;&gt;"",COUNTIF($D814:$H814, "=" &amp; T814),"")</f>
        <v>3</v>
      </c>
      <c r="AA814" s="1">
        <f t="shared" si="814"/>
        <v>1</v>
      </c>
      <c r="AB814" s="1">
        <f t="shared" si="814"/>
        <v>0</v>
      </c>
      <c r="AC814" s="1">
        <f t="shared" si="814"/>
        <v>0</v>
      </c>
      <c r="AE814" s="1">
        <f>IFERROR(__xludf.DUMMYFUNCTION("IFERROR(TRANSPOSE(SORT(TRANSPOSE(FILTER(Y814:AC814, Y814:AC814&lt;&gt;0)),1, FALSE)))"),3.0)</f>
        <v>3</v>
      </c>
      <c r="AF814" s="1">
        <f>IFERROR(__xludf.DUMMYFUNCTION("""COMPUTED_VALUE"""),1.0)</f>
        <v>1</v>
      </c>
      <c r="AG814" s="1">
        <f>IFERROR(__xludf.DUMMYFUNCTION("""COMPUTED_VALUE"""),1.0)</f>
        <v>1</v>
      </c>
      <c r="AK814" s="1">
        <v>813.0</v>
      </c>
      <c r="AL814" s="1">
        <v>3.0</v>
      </c>
      <c r="AM814" s="1">
        <v>2.0</v>
      </c>
      <c r="AN814" s="1"/>
      <c r="AO814" s="1"/>
      <c r="AP814" s="1"/>
      <c r="AQ814" s="1">
        <v>2.0</v>
      </c>
      <c r="AR814" s="1">
        <v>13.0</v>
      </c>
      <c r="AS814" s="1">
        <v>13.0</v>
      </c>
      <c r="AT814" s="1">
        <v>2.0</v>
      </c>
      <c r="AU814" s="1">
        <v>13.0</v>
      </c>
      <c r="AV814" s="1" t="s">
        <v>1350</v>
      </c>
      <c r="AW814" s="1">
        <v>147.0</v>
      </c>
      <c r="AY814" s="1">
        <v>119511.0</v>
      </c>
    </row>
    <row r="815" ht="15.75" customHeight="1">
      <c r="A815" s="2" t="s">
        <v>1534</v>
      </c>
      <c r="B815" s="1" t="str">
        <f>IFERROR(__xludf.DUMMYFUNCTION("""COMPUTED_VALUE"""),"A33A7")</f>
        <v>A33A7</v>
      </c>
      <c r="C815" s="1">
        <f>IFERROR(__xludf.DUMMYFUNCTION("""COMPUTED_VALUE"""),932.0)</f>
        <v>932</v>
      </c>
      <c r="D815" s="1" t="s">
        <v>39</v>
      </c>
      <c r="E815" s="1" t="s">
        <v>31</v>
      </c>
      <c r="F815" s="1" t="s">
        <v>31</v>
      </c>
      <c r="G815" s="1" t="s">
        <v>39</v>
      </c>
      <c r="H815" s="1" t="s">
        <v>28</v>
      </c>
      <c r="M815" s="1">
        <v>14.0</v>
      </c>
      <c r="N815" s="1">
        <v>3.0</v>
      </c>
      <c r="O815" s="1">
        <v>3.0</v>
      </c>
      <c r="P815" s="1">
        <v>14.0</v>
      </c>
      <c r="Q815" s="1">
        <v>7.0</v>
      </c>
      <c r="S815" s="1" t="str">
        <f>IFERROR(__xludf.DUMMYFUNCTION("UNIQUE(D815:H815, TRUE)"),"A")</f>
        <v>A</v>
      </c>
      <c r="T815" s="1" t="str">
        <f>IFERROR(__xludf.DUMMYFUNCTION("""COMPUTED_VALUE"""),"3")</f>
        <v>3</v>
      </c>
      <c r="U815" s="1" t="str">
        <f>IFERROR(__xludf.DUMMYFUNCTION("""COMPUTED_VALUE"""),"7")</f>
        <v>7</v>
      </c>
      <c r="Y815" s="1">
        <f t="shared" si="2"/>
        <v>2</v>
      </c>
      <c r="Z815" s="1">
        <f t="shared" ref="Z815:AC815" si="815">IF($Y815&lt;&gt;"",COUNTIF($D815:$H815, "=" &amp; T815),"")</f>
        <v>2</v>
      </c>
      <c r="AA815" s="1">
        <f t="shared" si="815"/>
        <v>1</v>
      </c>
      <c r="AB815" s="1">
        <f t="shared" si="815"/>
        <v>0</v>
      </c>
      <c r="AC815" s="1">
        <f t="shared" si="815"/>
        <v>0</v>
      </c>
      <c r="AE815" s="1">
        <f>IFERROR(__xludf.DUMMYFUNCTION("IFERROR(TRANSPOSE(SORT(TRANSPOSE(FILTER(Y815:AC815, Y815:AC815&lt;&gt;0)),1, FALSE)))"),2.0)</f>
        <v>2</v>
      </c>
      <c r="AF815" s="1">
        <f>IFERROR(__xludf.DUMMYFUNCTION("""COMPUTED_VALUE"""),2.0)</f>
        <v>2</v>
      </c>
      <c r="AG815" s="1">
        <f>IFERROR(__xludf.DUMMYFUNCTION("""COMPUTED_VALUE"""),1.0)</f>
        <v>1</v>
      </c>
      <c r="AK815" s="1">
        <v>814.0</v>
      </c>
      <c r="AL815" s="1">
        <v>3.0</v>
      </c>
      <c r="AM815" s="1">
        <v>2.0</v>
      </c>
      <c r="AN815" s="1"/>
      <c r="AO815" s="1"/>
      <c r="AP815" s="1"/>
      <c r="AQ815" s="1">
        <v>2.0</v>
      </c>
      <c r="AR815" s="1">
        <v>14.0</v>
      </c>
      <c r="AS815" s="1">
        <v>2.0</v>
      </c>
      <c r="AT815" s="1">
        <v>14.0</v>
      </c>
      <c r="AU815" s="1">
        <v>14.0</v>
      </c>
      <c r="AV815" s="1" t="s">
        <v>1352</v>
      </c>
      <c r="AW815" s="1">
        <v>847.0</v>
      </c>
      <c r="AY815" s="1">
        <v>689458.0</v>
      </c>
    </row>
    <row r="816" ht="15.75" customHeight="1">
      <c r="A816" s="2" t="s">
        <v>1536</v>
      </c>
      <c r="B816" s="1" t="str">
        <f>IFERROR(__xludf.DUMMYFUNCTION("""COMPUTED_VALUE"""),"22T47")</f>
        <v>22T47</v>
      </c>
      <c r="C816" s="1">
        <f>IFERROR(__xludf.DUMMYFUNCTION("""COMPUTED_VALUE"""),340.0)</f>
        <v>340</v>
      </c>
      <c r="D816" s="1" t="s">
        <v>24</v>
      </c>
      <c r="E816" s="1" t="s">
        <v>24</v>
      </c>
      <c r="F816" s="1" t="s">
        <v>45</v>
      </c>
      <c r="G816" s="1" t="s">
        <v>21</v>
      </c>
      <c r="H816" s="1" t="s">
        <v>28</v>
      </c>
      <c r="M816" s="1">
        <v>2.0</v>
      </c>
      <c r="N816" s="1">
        <v>2.0</v>
      </c>
      <c r="O816" s="1">
        <v>10.0</v>
      </c>
      <c r="P816" s="1">
        <v>4.0</v>
      </c>
      <c r="Q816" s="1">
        <v>7.0</v>
      </c>
      <c r="S816" s="1" t="str">
        <f>IFERROR(__xludf.DUMMYFUNCTION("UNIQUE(D816:H816, TRUE)"),"2")</f>
        <v>2</v>
      </c>
      <c r="T816" s="1" t="str">
        <f>IFERROR(__xludf.DUMMYFUNCTION("""COMPUTED_VALUE"""),"T")</f>
        <v>T</v>
      </c>
      <c r="U816" s="1" t="str">
        <f>IFERROR(__xludf.DUMMYFUNCTION("""COMPUTED_VALUE"""),"4")</f>
        <v>4</v>
      </c>
      <c r="V816" s="1" t="str">
        <f>IFERROR(__xludf.DUMMYFUNCTION("""COMPUTED_VALUE"""),"7")</f>
        <v>7</v>
      </c>
      <c r="Y816" s="1">
        <f t="shared" si="2"/>
        <v>2</v>
      </c>
      <c r="Z816" s="1">
        <f t="shared" ref="Z816:AC816" si="816">IF($Y816&lt;&gt;"",COUNTIF($D816:$H816, "=" &amp; T816),"")</f>
        <v>1</v>
      </c>
      <c r="AA816" s="1">
        <f t="shared" si="816"/>
        <v>1</v>
      </c>
      <c r="AB816" s="1">
        <f t="shared" si="816"/>
        <v>1</v>
      </c>
      <c r="AC816" s="1">
        <f t="shared" si="816"/>
        <v>0</v>
      </c>
      <c r="AE816" s="1">
        <f>IFERROR(__xludf.DUMMYFUNCTION("IFERROR(TRANSPOSE(SORT(TRANSPOSE(FILTER(Y816:AC816, Y816:AC816&lt;&gt;0)),1, FALSE)))"),2.0)</f>
        <v>2</v>
      </c>
      <c r="AF816" s="1">
        <f>IFERROR(__xludf.DUMMYFUNCTION("""COMPUTED_VALUE"""),1.0)</f>
        <v>1</v>
      </c>
      <c r="AG816" s="1">
        <f>IFERROR(__xludf.DUMMYFUNCTION("""COMPUTED_VALUE"""),1.0)</f>
        <v>1</v>
      </c>
      <c r="AH816" s="1">
        <f>IFERROR(__xludf.DUMMYFUNCTION("""COMPUTED_VALUE"""),1.0)</f>
        <v>1</v>
      </c>
      <c r="AK816" s="1">
        <v>815.0</v>
      </c>
      <c r="AL816" s="1">
        <v>3.0</v>
      </c>
      <c r="AM816" s="1">
        <v>2.0</v>
      </c>
      <c r="AN816" s="1"/>
      <c r="AO816" s="1"/>
      <c r="AP816" s="1"/>
      <c r="AQ816" s="1">
        <v>3.0</v>
      </c>
      <c r="AR816" s="1">
        <v>3.0</v>
      </c>
      <c r="AS816" s="1">
        <v>3.0</v>
      </c>
      <c r="AT816" s="1">
        <v>8.0</v>
      </c>
      <c r="AU816" s="1">
        <v>8.0</v>
      </c>
      <c r="AV816" s="1">
        <v>33388.0</v>
      </c>
      <c r="AW816" s="1">
        <v>615.0</v>
      </c>
      <c r="AY816" s="1">
        <v>501225.0</v>
      </c>
    </row>
    <row r="817" ht="15.75" customHeight="1">
      <c r="A817" s="2" t="s">
        <v>1538</v>
      </c>
      <c r="B817" s="1">
        <f>IFERROR(__xludf.DUMMYFUNCTION("""COMPUTED_VALUE"""),25224.0)</f>
        <v>25224</v>
      </c>
      <c r="C817" s="1">
        <f>IFERROR(__xludf.DUMMYFUNCTION("""COMPUTED_VALUE"""),281.0)</f>
        <v>281</v>
      </c>
      <c r="D817" s="1" t="s">
        <v>24</v>
      </c>
      <c r="E817" s="1" t="s">
        <v>29</v>
      </c>
      <c r="F817" s="1" t="s">
        <v>24</v>
      </c>
      <c r="G817" s="1" t="s">
        <v>24</v>
      </c>
      <c r="H817" s="1" t="s">
        <v>21</v>
      </c>
      <c r="M817" s="1">
        <v>2.0</v>
      </c>
      <c r="N817" s="1">
        <v>5.0</v>
      </c>
      <c r="O817" s="1">
        <v>2.0</v>
      </c>
      <c r="P817" s="1">
        <v>2.0</v>
      </c>
      <c r="Q817" s="1">
        <v>4.0</v>
      </c>
      <c r="S817" s="1" t="str">
        <f>IFERROR(__xludf.DUMMYFUNCTION("UNIQUE(D817:H817, TRUE)"),"2")</f>
        <v>2</v>
      </c>
      <c r="T817" s="1" t="str">
        <f>IFERROR(__xludf.DUMMYFUNCTION("""COMPUTED_VALUE"""),"5")</f>
        <v>5</v>
      </c>
      <c r="U817" s="1" t="str">
        <f>IFERROR(__xludf.DUMMYFUNCTION("""COMPUTED_VALUE"""),"4")</f>
        <v>4</v>
      </c>
      <c r="Y817" s="1">
        <f t="shared" si="2"/>
        <v>3</v>
      </c>
      <c r="Z817" s="1">
        <f t="shared" ref="Z817:AC817" si="817">IF($Y817&lt;&gt;"",COUNTIF($D817:$H817, "=" &amp; T817),"")</f>
        <v>1</v>
      </c>
      <c r="AA817" s="1">
        <f t="shared" si="817"/>
        <v>1</v>
      </c>
      <c r="AB817" s="1">
        <f t="shared" si="817"/>
        <v>0</v>
      </c>
      <c r="AC817" s="1">
        <f t="shared" si="817"/>
        <v>0</v>
      </c>
      <c r="AE817" s="1">
        <f>IFERROR(__xludf.DUMMYFUNCTION("IFERROR(TRANSPOSE(SORT(TRANSPOSE(FILTER(Y817:AC817, Y817:AC817&lt;&gt;0)),1, FALSE)))"),3.0)</f>
        <v>3</v>
      </c>
      <c r="AF817" s="1">
        <f>IFERROR(__xludf.DUMMYFUNCTION("""COMPUTED_VALUE"""),1.0)</f>
        <v>1</v>
      </c>
      <c r="AG817" s="1">
        <f>IFERROR(__xludf.DUMMYFUNCTION("""COMPUTED_VALUE"""),1.0)</f>
        <v>1</v>
      </c>
      <c r="AK817" s="1">
        <v>816.0</v>
      </c>
      <c r="AL817" s="1">
        <v>3.0</v>
      </c>
      <c r="AM817" s="1">
        <v>2.0</v>
      </c>
      <c r="AN817" s="1"/>
      <c r="AO817" s="1"/>
      <c r="AP817" s="1"/>
      <c r="AQ817" s="1">
        <v>3.0</v>
      </c>
      <c r="AR817" s="1">
        <v>3.0</v>
      </c>
      <c r="AS817" s="1">
        <v>7.0</v>
      </c>
      <c r="AT817" s="1">
        <v>7.0</v>
      </c>
      <c r="AU817" s="1">
        <v>3.0</v>
      </c>
      <c r="AV817" s="1">
        <v>33773.0</v>
      </c>
      <c r="AW817" s="1">
        <v>916.0</v>
      </c>
      <c r="AY817" s="1">
        <v>747456.0</v>
      </c>
    </row>
    <row r="818" ht="15.75" customHeight="1">
      <c r="A818" s="2" t="s">
        <v>1540</v>
      </c>
      <c r="B818" s="1" t="str">
        <f>IFERROR(__xludf.DUMMYFUNCTION("""COMPUTED_VALUE"""),"K97Q2")</f>
        <v>K97Q2</v>
      </c>
      <c r="C818" s="1">
        <f>IFERROR(__xludf.DUMMYFUNCTION("""COMPUTED_VALUE"""),485.0)</f>
        <v>485</v>
      </c>
      <c r="D818" s="1" t="s">
        <v>38</v>
      </c>
      <c r="E818" s="1" t="s">
        <v>23</v>
      </c>
      <c r="F818" s="1" t="s">
        <v>28</v>
      </c>
      <c r="G818" s="1" t="s">
        <v>20</v>
      </c>
      <c r="H818" s="1" t="s">
        <v>24</v>
      </c>
      <c r="M818" s="1">
        <v>13.0</v>
      </c>
      <c r="N818" s="1">
        <v>9.0</v>
      </c>
      <c r="O818" s="1">
        <v>7.0</v>
      </c>
      <c r="P818" s="1">
        <v>12.0</v>
      </c>
      <c r="Q818" s="1">
        <v>2.0</v>
      </c>
      <c r="S818" s="1" t="str">
        <f>IFERROR(__xludf.DUMMYFUNCTION("UNIQUE(D818:H818, TRUE)"),"K")</f>
        <v>K</v>
      </c>
      <c r="T818" s="1" t="str">
        <f>IFERROR(__xludf.DUMMYFUNCTION("""COMPUTED_VALUE"""),"9")</f>
        <v>9</v>
      </c>
      <c r="U818" s="1" t="str">
        <f>IFERROR(__xludf.DUMMYFUNCTION("""COMPUTED_VALUE"""),"7")</f>
        <v>7</v>
      </c>
      <c r="V818" s="1" t="str">
        <f>IFERROR(__xludf.DUMMYFUNCTION("""COMPUTED_VALUE"""),"Q")</f>
        <v>Q</v>
      </c>
      <c r="W818" s="1" t="str">
        <f>IFERROR(__xludf.DUMMYFUNCTION("""COMPUTED_VALUE"""),"2")</f>
        <v>2</v>
      </c>
      <c r="Y818" s="1">
        <f t="shared" si="2"/>
        <v>1</v>
      </c>
      <c r="Z818" s="1">
        <f t="shared" ref="Z818:AC818" si="818">IF($Y818&lt;&gt;"",COUNTIF($D818:$H818, "=" &amp; T818),"")</f>
        <v>1</v>
      </c>
      <c r="AA818" s="1">
        <f t="shared" si="818"/>
        <v>1</v>
      </c>
      <c r="AB818" s="1">
        <f t="shared" si="818"/>
        <v>1</v>
      </c>
      <c r="AC818" s="1">
        <f t="shared" si="818"/>
        <v>1</v>
      </c>
      <c r="AE818" s="1">
        <f>IFERROR(__xludf.DUMMYFUNCTION("IFERROR(TRANSPOSE(SORT(TRANSPOSE(FILTER(Y818:AC818, Y818:AC818&lt;&gt;0)),1, FALSE)))"),1.0)</f>
        <v>1</v>
      </c>
      <c r="AF818" s="1">
        <f>IFERROR(__xludf.DUMMYFUNCTION("""COMPUTED_VALUE"""),1.0)</f>
        <v>1</v>
      </c>
      <c r="AG818" s="1">
        <f>IFERROR(__xludf.DUMMYFUNCTION("""COMPUTED_VALUE"""),1.0)</f>
        <v>1</v>
      </c>
      <c r="AH818" s="1">
        <f>IFERROR(__xludf.DUMMYFUNCTION("""COMPUTED_VALUE"""),1.0)</f>
        <v>1</v>
      </c>
      <c r="AI818" s="1">
        <f>IFERROR(__xludf.DUMMYFUNCTION("""COMPUTED_VALUE"""),1.0)</f>
        <v>1</v>
      </c>
      <c r="AK818" s="1">
        <v>817.0</v>
      </c>
      <c r="AL818" s="1">
        <v>3.0</v>
      </c>
      <c r="AM818" s="1">
        <v>2.0</v>
      </c>
      <c r="AN818" s="1"/>
      <c r="AO818" s="1"/>
      <c r="AP818" s="1"/>
      <c r="AQ818" s="1">
        <v>3.0</v>
      </c>
      <c r="AR818" s="1">
        <v>3.0</v>
      </c>
      <c r="AS818" s="1">
        <v>10.0</v>
      </c>
      <c r="AT818" s="1">
        <v>10.0</v>
      </c>
      <c r="AU818" s="1">
        <v>10.0</v>
      </c>
      <c r="AV818" s="1" t="s">
        <v>1356</v>
      </c>
      <c r="AW818" s="1">
        <v>557.0</v>
      </c>
      <c r="AY818" s="1">
        <v>455069.0</v>
      </c>
    </row>
    <row r="819" ht="15.75" customHeight="1">
      <c r="A819" s="2" t="s">
        <v>1542</v>
      </c>
      <c r="B819" s="1">
        <f>IFERROR(__xludf.DUMMYFUNCTION("""COMPUTED_VALUE"""),77577.0)</f>
        <v>77577</v>
      </c>
      <c r="C819" s="1">
        <f>IFERROR(__xludf.DUMMYFUNCTION("""COMPUTED_VALUE"""),949.0)</f>
        <v>949</v>
      </c>
      <c r="D819" s="1" t="s">
        <v>28</v>
      </c>
      <c r="E819" s="1" t="s">
        <v>28</v>
      </c>
      <c r="F819" s="1" t="s">
        <v>29</v>
      </c>
      <c r="G819" s="1" t="s">
        <v>28</v>
      </c>
      <c r="H819" s="1" t="s">
        <v>28</v>
      </c>
      <c r="M819" s="1">
        <v>7.0</v>
      </c>
      <c r="N819" s="1">
        <v>7.0</v>
      </c>
      <c r="O819" s="1">
        <v>5.0</v>
      </c>
      <c r="P819" s="1">
        <v>7.0</v>
      </c>
      <c r="Q819" s="1">
        <v>7.0</v>
      </c>
      <c r="S819" s="1" t="str">
        <f>IFERROR(__xludf.DUMMYFUNCTION("UNIQUE(D819:H819, TRUE)"),"7")</f>
        <v>7</v>
      </c>
      <c r="T819" s="1" t="str">
        <f>IFERROR(__xludf.DUMMYFUNCTION("""COMPUTED_VALUE"""),"5")</f>
        <v>5</v>
      </c>
      <c r="Y819" s="1">
        <f t="shared" si="2"/>
        <v>4</v>
      </c>
      <c r="Z819" s="1">
        <f t="shared" ref="Z819:AC819" si="819">IF($Y819&lt;&gt;"",COUNTIF($D819:$H819, "=" &amp; T819),"")</f>
        <v>1</v>
      </c>
      <c r="AA819" s="1">
        <f t="shared" si="819"/>
        <v>0</v>
      </c>
      <c r="AB819" s="1">
        <f t="shared" si="819"/>
        <v>0</v>
      </c>
      <c r="AC819" s="1">
        <f t="shared" si="819"/>
        <v>0</v>
      </c>
      <c r="AE819" s="1">
        <f>IFERROR(__xludf.DUMMYFUNCTION("IFERROR(TRANSPOSE(SORT(TRANSPOSE(FILTER(Y819:AC819, Y819:AC819&lt;&gt;0)),1, FALSE)))"),4.0)</f>
        <v>4</v>
      </c>
      <c r="AF819" s="1">
        <f>IFERROR(__xludf.DUMMYFUNCTION("""COMPUTED_VALUE"""),1.0)</f>
        <v>1</v>
      </c>
      <c r="AK819" s="1">
        <v>818.0</v>
      </c>
      <c r="AL819" s="1">
        <v>3.0</v>
      </c>
      <c r="AM819" s="1">
        <v>2.0</v>
      </c>
      <c r="AN819" s="1"/>
      <c r="AO819" s="1"/>
      <c r="AP819" s="1"/>
      <c r="AQ819" s="1">
        <v>3.0</v>
      </c>
      <c r="AR819" s="1">
        <v>3.0</v>
      </c>
      <c r="AS819" s="1">
        <v>13.0</v>
      </c>
      <c r="AT819" s="1">
        <v>13.0</v>
      </c>
      <c r="AU819" s="1">
        <v>13.0</v>
      </c>
      <c r="AV819" s="1" t="s">
        <v>1358</v>
      </c>
      <c r="AW819" s="1">
        <v>832.0</v>
      </c>
      <c r="AY819" s="1">
        <v>680576.0</v>
      </c>
    </row>
    <row r="820" ht="15.75" customHeight="1">
      <c r="A820" s="2" t="s">
        <v>1544</v>
      </c>
      <c r="B820" s="1" t="str">
        <f>IFERROR(__xludf.DUMMYFUNCTION("""COMPUTED_VALUE"""),"466J6")</f>
        <v>466J6</v>
      </c>
      <c r="C820" s="1">
        <f>IFERROR(__xludf.DUMMYFUNCTION("""COMPUTED_VALUE"""),637.0)</f>
        <v>637</v>
      </c>
      <c r="D820" s="1" t="s">
        <v>21</v>
      </c>
      <c r="E820" s="1" t="s">
        <v>40</v>
      </c>
      <c r="F820" s="1" t="s">
        <v>40</v>
      </c>
      <c r="G820" s="1" t="s">
        <v>22</v>
      </c>
      <c r="H820" s="1" t="s">
        <v>40</v>
      </c>
      <c r="M820" s="1">
        <v>4.0</v>
      </c>
      <c r="N820" s="1">
        <v>6.0</v>
      </c>
      <c r="O820" s="1">
        <v>6.0</v>
      </c>
      <c r="P820" s="1">
        <v>11.0</v>
      </c>
      <c r="Q820" s="1">
        <v>6.0</v>
      </c>
      <c r="S820" s="1" t="str">
        <f>IFERROR(__xludf.DUMMYFUNCTION("UNIQUE(D820:H820, TRUE)"),"4")</f>
        <v>4</v>
      </c>
      <c r="T820" s="1" t="str">
        <f>IFERROR(__xludf.DUMMYFUNCTION("""COMPUTED_VALUE"""),"6")</f>
        <v>6</v>
      </c>
      <c r="U820" s="1" t="str">
        <f>IFERROR(__xludf.DUMMYFUNCTION("""COMPUTED_VALUE"""),"J")</f>
        <v>J</v>
      </c>
      <c r="Y820" s="1">
        <f t="shared" si="2"/>
        <v>1</v>
      </c>
      <c r="Z820" s="1">
        <f t="shared" ref="Z820:AC820" si="820">IF($Y820&lt;&gt;"",COUNTIF($D820:$H820, "=" &amp; T820),"")</f>
        <v>3</v>
      </c>
      <c r="AA820" s="1">
        <f t="shared" si="820"/>
        <v>1</v>
      </c>
      <c r="AB820" s="1">
        <f t="shared" si="820"/>
        <v>0</v>
      </c>
      <c r="AC820" s="1">
        <f t="shared" si="820"/>
        <v>0</v>
      </c>
      <c r="AE820" s="1">
        <f>IFERROR(__xludf.DUMMYFUNCTION("IFERROR(TRANSPOSE(SORT(TRANSPOSE(FILTER(Y820:AC820, Y820:AC820&lt;&gt;0)),1, FALSE)))"),3.0)</f>
        <v>3</v>
      </c>
      <c r="AF820" s="1">
        <f>IFERROR(__xludf.DUMMYFUNCTION("""COMPUTED_VALUE"""),1.0)</f>
        <v>1</v>
      </c>
      <c r="AG820" s="1">
        <f>IFERROR(__xludf.DUMMYFUNCTION("""COMPUTED_VALUE"""),1.0)</f>
        <v>1</v>
      </c>
      <c r="AK820" s="1">
        <v>819.0</v>
      </c>
      <c r="AL820" s="1">
        <v>3.0</v>
      </c>
      <c r="AM820" s="1">
        <v>2.0</v>
      </c>
      <c r="AN820" s="1"/>
      <c r="AO820" s="1"/>
      <c r="AP820" s="1"/>
      <c r="AQ820" s="1">
        <v>3.0</v>
      </c>
      <c r="AR820" s="1">
        <v>7.0</v>
      </c>
      <c r="AS820" s="1">
        <v>7.0</v>
      </c>
      <c r="AT820" s="1">
        <v>7.0</v>
      </c>
      <c r="AU820" s="1">
        <v>3.0</v>
      </c>
      <c r="AV820" s="1">
        <v>37773.0</v>
      </c>
      <c r="AW820" s="1">
        <v>558.0</v>
      </c>
      <c r="AY820" s="1">
        <v>457002.0</v>
      </c>
    </row>
    <row r="821" ht="15.75" customHeight="1">
      <c r="A821" s="2" t="s">
        <v>1546</v>
      </c>
      <c r="B821" s="1">
        <f>IFERROR(__xludf.DUMMYFUNCTION("""COMPUTED_VALUE"""),88868.0)</f>
        <v>88868</v>
      </c>
      <c r="C821" s="1">
        <f>IFERROR(__xludf.DUMMYFUNCTION("""COMPUTED_VALUE"""),868.0)</f>
        <v>868</v>
      </c>
      <c r="D821" s="1" t="s">
        <v>30</v>
      </c>
      <c r="E821" s="1" t="s">
        <v>30</v>
      </c>
      <c r="F821" s="1" t="s">
        <v>30</v>
      </c>
      <c r="G821" s="1" t="s">
        <v>40</v>
      </c>
      <c r="H821" s="1" t="s">
        <v>30</v>
      </c>
      <c r="M821" s="1">
        <v>8.0</v>
      </c>
      <c r="N821" s="1">
        <v>8.0</v>
      </c>
      <c r="O821" s="1">
        <v>8.0</v>
      </c>
      <c r="P821" s="1">
        <v>6.0</v>
      </c>
      <c r="Q821" s="1">
        <v>8.0</v>
      </c>
      <c r="S821" s="1" t="str">
        <f>IFERROR(__xludf.DUMMYFUNCTION("UNIQUE(D821:H821, TRUE)"),"8")</f>
        <v>8</v>
      </c>
      <c r="T821" s="1" t="str">
        <f>IFERROR(__xludf.DUMMYFUNCTION("""COMPUTED_VALUE"""),"6")</f>
        <v>6</v>
      </c>
      <c r="Y821" s="1">
        <f t="shared" si="2"/>
        <v>4</v>
      </c>
      <c r="Z821" s="1">
        <f t="shared" ref="Z821:AC821" si="821">IF($Y821&lt;&gt;"",COUNTIF($D821:$H821, "=" &amp; T821),"")</f>
        <v>1</v>
      </c>
      <c r="AA821" s="1">
        <f t="shared" si="821"/>
        <v>0</v>
      </c>
      <c r="AB821" s="1">
        <f t="shared" si="821"/>
        <v>0</v>
      </c>
      <c r="AC821" s="1">
        <f t="shared" si="821"/>
        <v>0</v>
      </c>
      <c r="AE821" s="1">
        <f>IFERROR(__xludf.DUMMYFUNCTION("IFERROR(TRANSPOSE(SORT(TRANSPOSE(FILTER(Y821:AC821, Y821:AC821&lt;&gt;0)),1, FALSE)))"),4.0)</f>
        <v>4</v>
      </c>
      <c r="AF821" s="1">
        <f>IFERROR(__xludf.DUMMYFUNCTION("""COMPUTED_VALUE"""),1.0)</f>
        <v>1</v>
      </c>
      <c r="AK821" s="1">
        <v>820.0</v>
      </c>
      <c r="AL821" s="1">
        <v>3.0</v>
      </c>
      <c r="AM821" s="1">
        <v>2.0</v>
      </c>
      <c r="AN821" s="1"/>
      <c r="AO821" s="1"/>
      <c r="AP821" s="1"/>
      <c r="AQ821" s="1">
        <v>3.0</v>
      </c>
      <c r="AR821" s="1">
        <v>11.0</v>
      </c>
      <c r="AS821" s="1">
        <v>3.0</v>
      </c>
      <c r="AT821" s="1">
        <v>11.0</v>
      </c>
      <c r="AU821" s="1">
        <v>3.0</v>
      </c>
      <c r="AV821" s="1" t="s">
        <v>1838</v>
      </c>
      <c r="AW821" s="1">
        <v>329.0</v>
      </c>
      <c r="AY821" s="1">
        <v>269780.0</v>
      </c>
    </row>
    <row r="822" ht="15.75" customHeight="1">
      <c r="A822" s="2" t="s">
        <v>1548</v>
      </c>
      <c r="B822" s="1">
        <f>IFERROR(__xludf.DUMMYFUNCTION("""COMPUTED_VALUE"""),22822.0)</f>
        <v>22822</v>
      </c>
      <c r="C822" s="1">
        <f>IFERROR(__xludf.DUMMYFUNCTION("""COMPUTED_VALUE"""),996.0)</f>
        <v>996</v>
      </c>
      <c r="D822" s="1" t="s">
        <v>24</v>
      </c>
      <c r="E822" s="1" t="s">
        <v>24</v>
      </c>
      <c r="F822" s="1" t="s">
        <v>30</v>
      </c>
      <c r="G822" s="1" t="s">
        <v>24</v>
      </c>
      <c r="H822" s="1" t="s">
        <v>24</v>
      </c>
      <c r="M822" s="1">
        <v>2.0</v>
      </c>
      <c r="N822" s="1">
        <v>2.0</v>
      </c>
      <c r="O822" s="1">
        <v>8.0</v>
      </c>
      <c r="P822" s="1">
        <v>2.0</v>
      </c>
      <c r="Q822" s="1">
        <v>2.0</v>
      </c>
      <c r="S822" s="1" t="str">
        <f>IFERROR(__xludf.DUMMYFUNCTION("UNIQUE(D822:H822, TRUE)"),"2")</f>
        <v>2</v>
      </c>
      <c r="T822" s="1" t="str">
        <f>IFERROR(__xludf.DUMMYFUNCTION("""COMPUTED_VALUE"""),"8")</f>
        <v>8</v>
      </c>
      <c r="Y822" s="1">
        <f t="shared" si="2"/>
        <v>4</v>
      </c>
      <c r="Z822" s="1">
        <f t="shared" ref="Z822:AC822" si="822">IF($Y822&lt;&gt;"",COUNTIF($D822:$H822, "=" &amp; T822),"")</f>
        <v>1</v>
      </c>
      <c r="AA822" s="1">
        <f t="shared" si="822"/>
        <v>0</v>
      </c>
      <c r="AB822" s="1">
        <f t="shared" si="822"/>
        <v>0</v>
      </c>
      <c r="AC822" s="1">
        <f t="shared" si="822"/>
        <v>0</v>
      </c>
      <c r="AE822" s="1">
        <f>IFERROR(__xludf.DUMMYFUNCTION("IFERROR(TRANSPOSE(SORT(TRANSPOSE(FILTER(Y822:AC822, Y822:AC822&lt;&gt;0)),1, FALSE)))"),4.0)</f>
        <v>4</v>
      </c>
      <c r="AF822" s="1">
        <f>IFERROR(__xludf.DUMMYFUNCTION("""COMPUTED_VALUE"""),1.0)</f>
        <v>1</v>
      </c>
      <c r="AK822" s="1">
        <v>821.0</v>
      </c>
      <c r="AL822" s="1">
        <v>3.0</v>
      </c>
      <c r="AM822" s="1">
        <v>2.0</v>
      </c>
      <c r="AN822" s="1"/>
      <c r="AO822" s="1"/>
      <c r="AP822" s="1"/>
      <c r="AQ822" s="1">
        <v>3.0</v>
      </c>
      <c r="AR822" s="1">
        <v>14.0</v>
      </c>
      <c r="AS822" s="1">
        <v>3.0</v>
      </c>
      <c r="AT822" s="1">
        <v>14.0</v>
      </c>
      <c r="AU822" s="1">
        <v>14.0</v>
      </c>
      <c r="AV822" s="1" t="s">
        <v>1361</v>
      </c>
      <c r="AW822" s="1">
        <v>988.0</v>
      </c>
      <c r="AY822" s="1">
        <v>811148.0</v>
      </c>
    </row>
    <row r="823" ht="15.75" customHeight="1">
      <c r="A823" s="2" t="s">
        <v>1550</v>
      </c>
      <c r="B823" s="1" t="str">
        <f>IFERROR(__xludf.DUMMYFUNCTION("""COMPUTED_VALUE"""),"3AAA4")</f>
        <v>3AAA4</v>
      </c>
      <c r="C823" s="1">
        <f>IFERROR(__xludf.DUMMYFUNCTION("""COMPUTED_VALUE"""),302.0)</f>
        <v>302</v>
      </c>
      <c r="D823" s="1" t="s">
        <v>31</v>
      </c>
      <c r="E823" s="1" t="s">
        <v>39</v>
      </c>
      <c r="F823" s="1" t="s">
        <v>39</v>
      </c>
      <c r="G823" s="1" t="s">
        <v>39</v>
      </c>
      <c r="H823" s="1" t="s">
        <v>21</v>
      </c>
      <c r="M823" s="1">
        <v>3.0</v>
      </c>
      <c r="N823" s="1">
        <v>14.0</v>
      </c>
      <c r="O823" s="1">
        <v>14.0</v>
      </c>
      <c r="P823" s="1">
        <v>14.0</v>
      </c>
      <c r="Q823" s="1">
        <v>4.0</v>
      </c>
      <c r="S823" s="1" t="str">
        <f>IFERROR(__xludf.DUMMYFUNCTION("UNIQUE(D823:H823, TRUE)"),"3")</f>
        <v>3</v>
      </c>
      <c r="T823" s="1" t="str">
        <f>IFERROR(__xludf.DUMMYFUNCTION("""COMPUTED_VALUE"""),"A")</f>
        <v>A</v>
      </c>
      <c r="U823" s="1" t="str">
        <f>IFERROR(__xludf.DUMMYFUNCTION("""COMPUTED_VALUE"""),"4")</f>
        <v>4</v>
      </c>
      <c r="Y823" s="1">
        <f t="shared" si="2"/>
        <v>1</v>
      </c>
      <c r="Z823" s="1">
        <f t="shared" ref="Z823:AC823" si="823">IF($Y823&lt;&gt;"",COUNTIF($D823:$H823, "=" &amp; T823),"")</f>
        <v>3</v>
      </c>
      <c r="AA823" s="1">
        <f t="shared" si="823"/>
        <v>1</v>
      </c>
      <c r="AB823" s="1">
        <f t="shared" si="823"/>
        <v>0</v>
      </c>
      <c r="AC823" s="1">
        <f t="shared" si="823"/>
        <v>0</v>
      </c>
      <c r="AE823" s="1">
        <f>IFERROR(__xludf.DUMMYFUNCTION("IFERROR(TRANSPOSE(SORT(TRANSPOSE(FILTER(Y823:AC823, Y823:AC823&lt;&gt;0)),1, FALSE)))"),3.0)</f>
        <v>3</v>
      </c>
      <c r="AF823" s="1">
        <f>IFERROR(__xludf.DUMMYFUNCTION("""COMPUTED_VALUE"""),1.0)</f>
        <v>1</v>
      </c>
      <c r="AG823" s="1">
        <f>IFERROR(__xludf.DUMMYFUNCTION("""COMPUTED_VALUE"""),1.0)</f>
        <v>1</v>
      </c>
      <c r="AK823" s="1">
        <v>822.0</v>
      </c>
      <c r="AL823" s="1">
        <v>3.0</v>
      </c>
      <c r="AM823" s="1">
        <v>2.0</v>
      </c>
      <c r="AN823" s="1"/>
      <c r="AO823" s="1"/>
      <c r="AP823" s="1"/>
      <c r="AQ823" s="1">
        <v>3.0</v>
      </c>
      <c r="AR823" s="1">
        <v>14.0</v>
      </c>
      <c r="AS823" s="1">
        <v>14.0</v>
      </c>
      <c r="AT823" s="1">
        <v>3.0</v>
      </c>
      <c r="AU823" s="1">
        <v>3.0</v>
      </c>
      <c r="AV823" s="1" t="s">
        <v>1363</v>
      </c>
      <c r="AW823" s="1">
        <v>560.0</v>
      </c>
      <c r="AY823" s="1">
        <v>460320.0</v>
      </c>
    </row>
    <row r="824" ht="15.75" customHeight="1">
      <c r="A824" s="2" t="s">
        <v>1552</v>
      </c>
      <c r="B824" s="1" t="str">
        <f>IFERROR(__xludf.DUMMYFUNCTION("""COMPUTED_VALUE"""),"86J8J")</f>
        <v>86J8J</v>
      </c>
      <c r="C824" s="1">
        <f>IFERROR(__xludf.DUMMYFUNCTION("""COMPUTED_VALUE"""),997.0)</f>
        <v>997</v>
      </c>
      <c r="D824" s="1" t="s">
        <v>30</v>
      </c>
      <c r="E824" s="1" t="s">
        <v>40</v>
      </c>
      <c r="F824" s="1" t="s">
        <v>22</v>
      </c>
      <c r="G824" s="1" t="s">
        <v>30</v>
      </c>
      <c r="H824" s="1" t="s">
        <v>22</v>
      </c>
      <c r="M824" s="1">
        <v>8.0</v>
      </c>
      <c r="N824" s="1">
        <v>6.0</v>
      </c>
      <c r="O824" s="1">
        <v>11.0</v>
      </c>
      <c r="P824" s="1">
        <v>8.0</v>
      </c>
      <c r="Q824" s="1">
        <v>11.0</v>
      </c>
      <c r="S824" s="1" t="str">
        <f>IFERROR(__xludf.DUMMYFUNCTION("UNIQUE(D824:H824, TRUE)"),"8")</f>
        <v>8</v>
      </c>
      <c r="T824" s="1" t="str">
        <f>IFERROR(__xludf.DUMMYFUNCTION("""COMPUTED_VALUE"""),"6")</f>
        <v>6</v>
      </c>
      <c r="U824" s="1" t="str">
        <f>IFERROR(__xludf.DUMMYFUNCTION("""COMPUTED_VALUE"""),"J")</f>
        <v>J</v>
      </c>
      <c r="Y824" s="1">
        <f t="shared" si="2"/>
        <v>2</v>
      </c>
      <c r="Z824" s="1">
        <f t="shared" ref="Z824:AC824" si="824">IF($Y824&lt;&gt;"",COUNTIF($D824:$H824, "=" &amp; T824),"")</f>
        <v>1</v>
      </c>
      <c r="AA824" s="1">
        <f t="shared" si="824"/>
        <v>2</v>
      </c>
      <c r="AB824" s="1">
        <f t="shared" si="824"/>
        <v>0</v>
      </c>
      <c r="AC824" s="1">
        <f t="shared" si="824"/>
        <v>0</v>
      </c>
      <c r="AE824" s="1">
        <f>IFERROR(__xludf.DUMMYFUNCTION("IFERROR(TRANSPOSE(SORT(TRANSPOSE(FILTER(Y824:AC824, Y824:AC824&lt;&gt;0)),1, FALSE)))"),2.0)</f>
        <v>2</v>
      </c>
      <c r="AF824" s="1">
        <f>IFERROR(__xludf.DUMMYFUNCTION("""COMPUTED_VALUE"""),2.0)</f>
        <v>2</v>
      </c>
      <c r="AG824" s="1">
        <f>IFERROR(__xludf.DUMMYFUNCTION("""COMPUTED_VALUE"""),1.0)</f>
        <v>1</v>
      </c>
      <c r="AK824" s="1">
        <v>823.0</v>
      </c>
      <c r="AL824" s="1">
        <v>3.0</v>
      </c>
      <c r="AM824" s="1">
        <v>2.0</v>
      </c>
      <c r="AN824" s="1"/>
      <c r="AO824" s="1"/>
      <c r="AP824" s="1"/>
      <c r="AQ824" s="1">
        <v>4.0</v>
      </c>
      <c r="AR824" s="1">
        <v>2.0</v>
      </c>
      <c r="AS824" s="1">
        <v>2.0</v>
      </c>
      <c r="AT824" s="1">
        <v>4.0</v>
      </c>
      <c r="AU824" s="1">
        <v>2.0</v>
      </c>
      <c r="AV824" s="1">
        <v>42242.0</v>
      </c>
      <c r="AW824" s="1">
        <v>677.0</v>
      </c>
      <c r="AY824" s="1">
        <v>557171.0</v>
      </c>
    </row>
    <row r="825" ht="15.75" customHeight="1">
      <c r="A825" s="2" t="s">
        <v>1554</v>
      </c>
      <c r="B825" s="1" t="str">
        <f>IFERROR(__xludf.DUMMYFUNCTION("""COMPUTED_VALUE"""),"Q24Q2")</f>
        <v>Q24Q2</v>
      </c>
      <c r="C825" s="1">
        <f>IFERROR(__xludf.DUMMYFUNCTION("""COMPUTED_VALUE"""),983.0)</f>
        <v>983</v>
      </c>
      <c r="D825" s="1" t="s">
        <v>20</v>
      </c>
      <c r="E825" s="1" t="s">
        <v>24</v>
      </c>
      <c r="F825" s="1" t="s">
        <v>21</v>
      </c>
      <c r="G825" s="1" t="s">
        <v>20</v>
      </c>
      <c r="H825" s="1" t="s">
        <v>24</v>
      </c>
      <c r="M825" s="1">
        <v>12.0</v>
      </c>
      <c r="N825" s="1">
        <v>2.0</v>
      </c>
      <c r="O825" s="1">
        <v>4.0</v>
      </c>
      <c r="P825" s="1">
        <v>12.0</v>
      </c>
      <c r="Q825" s="1">
        <v>2.0</v>
      </c>
      <c r="S825" s="1" t="str">
        <f>IFERROR(__xludf.DUMMYFUNCTION("UNIQUE(D825:H825, TRUE)"),"Q")</f>
        <v>Q</v>
      </c>
      <c r="T825" s="1" t="str">
        <f>IFERROR(__xludf.DUMMYFUNCTION("""COMPUTED_VALUE"""),"2")</f>
        <v>2</v>
      </c>
      <c r="U825" s="1" t="str">
        <f>IFERROR(__xludf.DUMMYFUNCTION("""COMPUTED_VALUE"""),"4")</f>
        <v>4</v>
      </c>
      <c r="Y825" s="1">
        <f t="shared" si="2"/>
        <v>2</v>
      </c>
      <c r="Z825" s="1">
        <f t="shared" ref="Z825:AC825" si="825">IF($Y825&lt;&gt;"",COUNTIF($D825:$H825, "=" &amp; T825),"")</f>
        <v>2</v>
      </c>
      <c r="AA825" s="1">
        <f t="shared" si="825"/>
        <v>1</v>
      </c>
      <c r="AB825" s="1">
        <f t="shared" si="825"/>
        <v>0</v>
      </c>
      <c r="AC825" s="1">
        <f t="shared" si="825"/>
        <v>0</v>
      </c>
      <c r="AE825" s="1">
        <f>IFERROR(__xludf.DUMMYFUNCTION("IFERROR(TRANSPOSE(SORT(TRANSPOSE(FILTER(Y825:AC825, Y825:AC825&lt;&gt;0)),1, FALSE)))"),2.0)</f>
        <v>2</v>
      </c>
      <c r="AF825" s="1">
        <f>IFERROR(__xludf.DUMMYFUNCTION("""COMPUTED_VALUE"""),2.0)</f>
        <v>2</v>
      </c>
      <c r="AG825" s="1">
        <f>IFERROR(__xludf.DUMMYFUNCTION("""COMPUTED_VALUE"""),1.0)</f>
        <v>1</v>
      </c>
      <c r="AK825" s="1">
        <v>824.0</v>
      </c>
      <c r="AL825" s="1">
        <v>3.0</v>
      </c>
      <c r="AM825" s="1">
        <v>2.0</v>
      </c>
      <c r="AN825" s="1"/>
      <c r="AO825" s="1"/>
      <c r="AP825" s="1"/>
      <c r="AQ825" s="1">
        <v>4.0</v>
      </c>
      <c r="AR825" s="1">
        <v>3.0</v>
      </c>
      <c r="AS825" s="1">
        <v>3.0</v>
      </c>
      <c r="AT825" s="1">
        <v>4.0</v>
      </c>
      <c r="AU825" s="1">
        <v>3.0</v>
      </c>
      <c r="AV825" s="1">
        <v>43343.0</v>
      </c>
      <c r="AW825" s="1">
        <v>708.0</v>
      </c>
      <c r="AY825" s="1">
        <v>583392.0</v>
      </c>
    </row>
    <row r="826" ht="15.75" customHeight="1">
      <c r="A826" s="2" t="s">
        <v>1556</v>
      </c>
      <c r="B826" s="1" t="str">
        <f>IFERROR(__xludf.DUMMYFUNCTION("""COMPUTED_VALUE"""),"4224T")</f>
        <v>4224T</v>
      </c>
      <c r="C826" s="1">
        <f>IFERROR(__xludf.DUMMYFUNCTION("""COMPUTED_VALUE"""),357.0)</f>
        <v>357</v>
      </c>
      <c r="D826" s="1" t="s">
        <v>21</v>
      </c>
      <c r="E826" s="1" t="s">
        <v>24</v>
      </c>
      <c r="F826" s="1" t="s">
        <v>24</v>
      </c>
      <c r="G826" s="1" t="s">
        <v>21</v>
      </c>
      <c r="H826" s="1" t="s">
        <v>45</v>
      </c>
      <c r="M826" s="1">
        <v>4.0</v>
      </c>
      <c r="N826" s="1">
        <v>2.0</v>
      </c>
      <c r="O826" s="1">
        <v>2.0</v>
      </c>
      <c r="P826" s="1">
        <v>4.0</v>
      </c>
      <c r="Q826" s="1">
        <v>10.0</v>
      </c>
      <c r="S826" s="1" t="str">
        <f>IFERROR(__xludf.DUMMYFUNCTION("UNIQUE(D826:H826, TRUE)"),"4")</f>
        <v>4</v>
      </c>
      <c r="T826" s="1" t="str">
        <f>IFERROR(__xludf.DUMMYFUNCTION("""COMPUTED_VALUE"""),"2")</f>
        <v>2</v>
      </c>
      <c r="U826" s="1" t="str">
        <f>IFERROR(__xludf.DUMMYFUNCTION("""COMPUTED_VALUE"""),"T")</f>
        <v>T</v>
      </c>
      <c r="Y826" s="1">
        <f t="shared" si="2"/>
        <v>2</v>
      </c>
      <c r="Z826" s="1">
        <f t="shared" ref="Z826:AC826" si="826">IF($Y826&lt;&gt;"",COUNTIF($D826:$H826, "=" &amp; T826),"")</f>
        <v>2</v>
      </c>
      <c r="AA826" s="1">
        <f t="shared" si="826"/>
        <v>1</v>
      </c>
      <c r="AB826" s="1">
        <f t="shared" si="826"/>
        <v>0</v>
      </c>
      <c r="AC826" s="1">
        <f t="shared" si="826"/>
        <v>0</v>
      </c>
      <c r="AE826" s="1">
        <f>IFERROR(__xludf.DUMMYFUNCTION("IFERROR(TRANSPOSE(SORT(TRANSPOSE(FILTER(Y826:AC826, Y826:AC826&lt;&gt;0)),1, FALSE)))"),2.0)</f>
        <v>2</v>
      </c>
      <c r="AF826" s="1">
        <f>IFERROR(__xludf.DUMMYFUNCTION("""COMPUTED_VALUE"""),2.0)</f>
        <v>2</v>
      </c>
      <c r="AG826" s="1">
        <f>IFERROR(__xludf.DUMMYFUNCTION("""COMPUTED_VALUE"""),1.0)</f>
        <v>1</v>
      </c>
      <c r="AK826" s="1">
        <v>825.0</v>
      </c>
      <c r="AL826" s="1">
        <v>3.0</v>
      </c>
      <c r="AM826" s="1">
        <v>2.0</v>
      </c>
      <c r="AN826" s="1"/>
      <c r="AO826" s="1"/>
      <c r="AP826" s="1"/>
      <c r="AQ826" s="1">
        <v>4.0</v>
      </c>
      <c r="AR826" s="1">
        <v>4.0</v>
      </c>
      <c r="AS826" s="1">
        <v>2.0</v>
      </c>
      <c r="AT826" s="1">
        <v>2.0</v>
      </c>
      <c r="AU826" s="1">
        <v>4.0</v>
      </c>
      <c r="AV826" s="1">
        <v>44224.0</v>
      </c>
      <c r="AW826" s="1">
        <v>796.0</v>
      </c>
      <c r="AY826" s="1">
        <v>656700.0</v>
      </c>
    </row>
    <row r="827" ht="15.75" customHeight="1">
      <c r="A827" s="2" t="s">
        <v>1558</v>
      </c>
      <c r="B827" s="1" t="str">
        <f>IFERROR(__xludf.DUMMYFUNCTION("""COMPUTED_VALUE"""),"T9254")</f>
        <v>T9254</v>
      </c>
      <c r="C827" s="1">
        <f>IFERROR(__xludf.DUMMYFUNCTION("""COMPUTED_VALUE"""),826.0)</f>
        <v>826</v>
      </c>
      <c r="D827" s="1" t="s">
        <v>45</v>
      </c>
      <c r="E827" s="1" t="s">
        <v>23</v>
      </c>
      <c r="F827" s="1" t="s">
        <v>24</v>
      </c>
      <c r="G827" s="1" t="s">
        <v>29</v>
      </c>
      <c r="H827" s="1" t="s">
        <v>21</v>
      </c>
      <c r="M827" s="1">
        <v>10.0</v>
      </c>
      <c r="N827" s="1">
        <v>9.0</v>
      </c>
      <c r="O827" s="1">
        <v>2.0</v>
      </c>
      <c r="P827" s="1">
        <v>5.0</v>
      </c>
      <c r="Q827" s="1">
        <v>4.0</v>
      </c>
      <c r="S827" s="1" t="str">
        <f>IFERROR(__xludf.DUMMYFUNCTION("UNIQUE(D827:H827, TRUE)"),"T")</f>
        <v>T</v>
      </c>
      <c r="T827" s="1" t="str">
        <f>IFERROR(__xludf.DUMMYFUNCTION("""COMPUTED_VALUE"""),"9")</f>
        <v>9</v>
      </c>
      <c r="U827" s="1" t="str">
        <f>IFERROR(__xludf.DUMMYFUNCTION("""COMPUTED_VALUE"""),"2")</f>
        <v>2</v>
      </c>
      <c r="V827" s="1" t="str">
        <f>IFERROR(__xludf.DUMMYFUNCTION("""COMPUTED_VALUE"""),"5")</f>
        <v>5</v>
      </c>
      <c r="W827" s="1" t="str">
        <f>IFERROR(__xludf.DUMMYFUNCTION("""COMPUTED_VALUE"""),"4")</f>
        <v>4</v>
      </c>
      <c r="Y827" s="1">
        <f t="shared" si="2"/>
        <v>1</v>
      </c>
      <c r="Z827" s="1">
        <f t="shared" ref="Z827:AC827" si="827">IF($Y827&lt;&gt;"",COUNTIF($D827:$H827, "=" &amp; T827),"")</f>
        <v>1</v>
      </c>
      <c r="AA827" s="1">
        <f t="shared" si="827"/>
        <v>1</v>
      </c>
      <c r="AB827" s="1">
        <f t="shared" si="827"/>
        <v>1</v>
      </c>
      <c r="AC827" s="1">
        <f t="shared" si="827"/>
        <v>1</v>
      </c>
      <c r="AE827" s="1">
        <f>IFERROR(__xludf.DUMMYFUNCTION("IFERROR(TRANSPOSE(SORT(TRANSPOSE(FILTER(Y827:AC827, Y827:AC827&lt;&gt;0)),1, FALSE)))"),1.0)</f>
        <v>1</v>
      </c>
      <c r="AF827" s="1">
        <f>IFERROR(__xludf.DUMMYFUNCTION("""COMPUTED_VALUE"""),1.0)</f>
        <v>1</v>
      </c>
      <c r="AG827" s="1">
        <f>IFERROR(__xludf.DUMMYFUNCTION("""COMPUTED_VALUE"""),1.0)</f>
        <v>1</v>
      </c>
      <c r="AH827" s="1">
        <f>IFERROR(__xludf.DUMMYFUNCTION("""COMPUTED_VALUE"""),1.0)</f>
        <v>1</v>
      </c>
      <c r="AI827" s="1">
        <f>IFERROR(__xludf.DUMMYFUNCTION("""COMPUTED_VALUE"""),1.0)</f>
        <v>1</v>
      </c>
      <c r="AK827" s="1">
        <v>826.0</v>
      </c>
      <c r="AL827" s="1">
        <v>3.0</v>
      </c>
      <c r="AM827" s="1">
        <v>2.0</v>
      </c>
      <c r="AN827" s="1"/>
      <c r="AO827" s="1"/>
      <c r="AP827" s="1"/>
      <c r="AQ827" s="1">
        <v>4.0</v>
      </c>
      <c r="AR827" s="1">
        <v>4.0</v>
      </c>
      <c r="AS827" s="1">
        <v>4.0</v>
      </c>
      <c r="AT827" s="1">
        <v>13.0</v>
      </c>
      <c r="AU827" s="1">
        <v>13.0</v>
      </c>
      <c r="AV827" s="1" t="s">
        <v>1370</v>
      </c>
      <c r="AW827" s="1">
        <v>142.0</v>
      </c>
      <c r="AY827" s="1">
        <v>117292.0</v>
      </c>
    </row>
    <row r="828" ht="15.75" customHeight="1">
      <c r="A828" s="2" t="s">
        <v>1560</v>
      </c>
      <c r="B828" s="1" t="str">
        <f>IFERROR(__xludf.DUMMYFUNCTION("""COMPUTED_VALUE"""),"Q2777")</f>
        <v>Q2777</v>
      </c>
      <c r="C828" s="1">
        <f>IFERROR(__xludf.DUMMYFUNCTION("""COMPUTED_VALUE"""),980.0)</f>
        <v>980</v>
      </c>
      <c r="D828" s="1" t="s">
        <v>20</v>
      </c>
      <c r="E828" s="1" t="s">
        <v>24</v>
      </c>
      <c r="F828" s="1" t="s">
        <v>28</v>
      </c>
      <c r="G828" s="1" t="s">
        <v>28</v>
      </c>
      <c r="H828" s="1" t="s">
        <v>28</v>
      </c>
      <c r="M828" s="1">
        <v>12.0</v>
      </c>
      <c r="N828" s="1">
        <v>2.0</v>
      </c>
      <c r="O828" s="1">
        <v>7.0</v>
      </c>
      <c r="P828" s="1">
        <v>7.0</v>
      </c>
      <c r="Q828" s="1">
        <v>7.0</v>
      </c>
      <c r="S828" s="1" t="str">
        <f>IFERROR(__xludf.DUMMYFUNCTION("UNIQUE(D828:H828, TRUE)"),"Q")</f>
        <v>Q</v>
      </c>
      <c r="T828" s="1" t="str">
        <f>IFERROR(__xludf.DUMMYFUNCTION("""COMPUTED_VALUE"""),"2")</f>
        <v>2</v>
      </c>
      <c r="U828" s="1" t="str">
        <f>IFERROR(__xludf.DUMMYFUNCTION("""COMPUTED_VALUE"""),"7")</f>
        <v>7</v>
      </c>
      <c r="Y828" s="1">
        <f t="shared" si="2"/>
        <v>1</v>
      </c>
      <c r="Z828" s="1">
        <f t="shared" ref="Z828:AC828" si="828">IF($Y828&lt;&gt;"",COUNTIF($D828:$H828, "=" &amp; T828),"")</f>
        <v>1</v>
      </c>
      <c r="AA828" s="1">
        <f t="shared" si="828"/>
        <v>3</v>
      </c>
      <c r="AB828" s="1">
        <f t="shared" si="828"/>
        <v>0</v>
      </c>
      <c r="AC828" s="1">
        <f t="shared" si="828"/>
        <v>0</v>
      </c>
      <c r="AE828" s="1">
        <f>IFERROR(__xludf.DUMMYFUNCTION("IFERROR(TRANSPOSE(SORT(TRANSPOSE(FILTER(Y828:AC828, Y828:AC828&lt;&gt;0)),1, FALSE)))"),3.0)</f>
        <v>3</v>
      </c>
      <c r="AF828" s="1">
        <f>IFERROR(__xludf.DUMMYFUNCTION("""COMPUTED_VALUE"""),1.0)</f>
        <v>1</v>
      </c>
      <c r="AG828" s="1">
        <f>IFERROR(__xludf.DUMMYFUNCTION("""COMPUTED_VALUE"""),1.0)</f>
        <v>1</v>
      </c>
      <c r="AK828" s="1">
        <v>827.0</v>
      </c>
      <c r="AL828" s="1">
        <v>3.0</v>
      </c>
      <c r="AM828" s="1">
        <v>2.0</v>
      </c>
      <c r="AN828" s="1"/>
      <c r="AO828" s="1"/>
      <c r="AP828" s="1"/>
      <c r="AQ828" s="1">
        <v>4.0</v>
      </c>
      <c r="AR828" s="1">
        <v>4.0</v>
      </c>
      <c r="AS828" s="1">
        <v>7.0</v>
      </c>
      <c r="AT828" s="1">
        <v>7.0</v>
      </c>
      <c r="AU828" s="1">
        <v>4.0</v>
      </c>
      <c r="AV828" s="1">
        <v>44774.0</v>
      </c>
      <c r="AW828" s="1">
        <v>206.0</v>
      </c>
      <c r="AY828" s="1">
        <v>170362.0</v>
      </c>
    </row>
    <row r="829" ht="15.75" customHeight="1">
      <c r="A829" s="2" t="s">
        <v>1562</v>
      </c>
      <c r="B829" s="1" t="str">
        <f>IFERROR(__xludf.DUMMYFUNCTION("""COMPUTED_VALUE"""),"K5KKA")</f>
        <v>K5KKA</v>
      </c>
      <c r="C829" s="1">
        <f>IFERROR(__xludf.DUMMYFUNCTION("""COMPUTED_VALUE"""),28.0)</f>
        <v>28</v>
      </c>
      <c r="D829" s="1" t="s">
        <v>38</v>
      </c>
      <c r="E829" s="1" t="s">
        <v>29</v>
      </c>
      <c r="F829" s="1" t="s">
        <v>38</v>
      </c>
      <c r="G829" s="1" t="s">
        <v>38</v>
      </c>
      <c r="H829" s="1" t="s">
        <v>39</v>
      </c>
      <c r="M829" s="1">
        <v>13.0</v>
      </c>
      <c r="N829" s="1">
        <v>5.0</v>
      </c>
      <c r="O829" s="1">
        <v>13.0</v>
      </c>
      <c r="P829" s="1">
        <v>13.0</v>
      </c>
      <c r="Q829" s="1">
        <v>14.0</v>
      </c>
      <c r="S829" s="1" t="str">
        <f>IFERROR(__xludf.DUMMYFUNCTION("UNIQUE(D829:H829, TRUE)"),"K")</f>
        <v>K</v>
      </c>
      <c r="T829" s="1" t="str">
        <f>IFERROR(__xludf.DUMMYFUNCTION("""COMPUTED_VALUE"""),"5")</f>
        <v>5</v>
      </c>
      <c r="U829" s="1" t="str">
        <f>IFERROR(__xludf.DUMMYFUNCTION("""COMPUTED_VALUE"""),"A")</f>
        <v>A</v>
      </c>
      <c r="Y829" s="1">
        <f t="shared" si="2"/>
        <v>3</v>
      </c>
      <c r="Z829" s="1">
        <f t="shared" ref="Z829:AC829" si="829">IF($Y829&lt;&gt;"",COUNTIF($D829:$H829, "=" &amp; T829),"")</f>
        <v>1</v>
      </c>
      <c r="AA829" s="1">
        <f t="shared" si="829"/>
        <v>1</v>
      </c>
      <c r="AB829" s="1">
        <f t="shared" si="829"/>
        <v>0</v>
      </c>
      <c r="AC829" s="1">
        <f t="shared" si="829"/>
        <v>0</v>
      </c>
      <c r="AE829" s="1">
        <f>IFERROR(__xludf.DUMMYFUNCTION("IFERROR(TRANSPOSE(SORT(TRANSPOSE(FILTER(Y829:AC829, Y829:AC829&lt;&gt;0)),1, FALSE)))"),3.0)</f>
        <v>3</v>
      </c>
      <c r="AF829" s="1">
        <f>IFERROR(__xludf.DUMMYFUNCTION("""COMPUTED_VALUE"""),1.0)</f>
        <v>1</v>
      </c>
      <c r="AG829" s="1">
        <f>IFERROR(__xludf.DUMMYFUNCTION("""COMPUTED_VALUE"""),1.0)</f>
        <v>1</v>
      </c>
      <c r="AK829" s="1">
        <v>828.0</v>
      </c>
      <c r="AL829" s="1">
        <v>3.0</v>
      </c>
      <c r="AM829" s="1">
        <v>2.0</v>
      </c>
      <c r="AN829" s="1"/>
      <c r="AO829" s="1"/>
      <c r="AP829" s="1"/>
      <c r="AQ829" s="1">
        <v>4.0</v>
      </c>
      <c r="AR829" s="1">
        <v>4.0</v>
      </c>
      <c r="AS829" s="1">
        <v>8.0</v>
      </c>
      <c r="AT829" s="1">
        <v>8.0</v>
      </c>
      <c r="AU829" s="1">
        <v>4.0</v>
      </c>
      <c r="AV829" s="1">
        <v>44884.0</v>
      </c>
      <c r="AW829" s="1">
        <v>128.0</v>
      </c>
      <c r="AY829" s="1">
        <v>105984.0</v>
      </c>
    </row>
    <row r="830" ht="15.75" customHeight="1">
      <c r="A830" s="2" t="s">
        <v>1564</v>
      </c>
      <c r="B830" s="1" t="str">
        <f>IFERROR(__xludf.DUMMYFUNCTION("""COMPUTED_VALUE"""),"K8K88")</f>
        <v>K8K88</v>
      </c>
      <c r="C830" s="1">
        <f>IFERROR(__xludf.DUMMYFUNCTION("""COMPUTED_VALUE"""),654.0)</f>
        <v>654</v>
      </c>
      <c r="D830" s="1" t="s">
        <v>38</v>
      </c>
      <c r="E830" s="1" t="s">
        <v>30</v>
      </c>
      <c r="F830" s="1" t="s">
        <v>38</v>
      </c>
      <c r="G830" s="1" t="s">
        <v>30</v>
      </c>
      <c r="H830" s="1" t="s">
        <v>30</v>
      </c>
      <c r="M830" s="1">
        <v>13.0</v>
      </c>
      <c r="N830" s="1">
        <v>8.0</v>
      </c>
      <c r="O830" s="1">
        <v>13.0</v>
      </c>
      <c r="P830" s="1">
        <v>8.0</v>
      </c>
      <c r="Q830" s="1">
        <v>8.0</v>
      </c>
      <c r="S830" s="1" t="str">
        <f>IFERROR(__xludf.DUMMYFUNCTION("UNIQUE(D830:H830, TRUE)"),"K")</f>
        <v>K</v>
      </c>
      <c r="T830" s="1" t="str">
        <f>IFERROR(__xludf.DUMMYFUNCTION("""COMPUTED_VALUE"""),"8")</f>
        <v>8</v>
      </c>
      <c r="Y830" s="1">
        <f t="shared" si="2"/>
        <v>2</v>
      </c>
      <c r="Z830" s="1">
        <f t="shared" ref="Z830:AC830" si="830">IF($Y830&lt;&gt;"",COUNTIF($D830:$H830, "=" &amp; T830),"")</f>
        <v>3</v>
      </c>
      <c r="AA830" s="1">
        <f t="shared" si="830"/>
        <v>0</v>
      </c>
      <c r="AB830" s="1">
        <f t="shared" si="830"/>
        <v>0</v>
      </c>
      <c r="AC830" s="1">
        <f t="shared" si="830"/>
        <v>0</v>
      </c>
      <c r="AE830" s="1">
        <f>IFERROR(__xludf.DUMMYFUNCTION("IFERROR(TRANSPOSE(SORT(TRANSPOSE(FILTER(Y830:AC830, Y830:AC830&lt;&gt;0)),1, FALSE)))"),3.0)</f>
        <v>3</v>
      </c>
      <c r="AF830" s="1">
        <f>IFERROR(__xludf.DUMMYFUNCTION("""COMPUTED_VALUE"""),2.0)</f>
        <v>2</v>
      </c>
      <c r="AK830" s="1">
        <v>829.0</v>
      </c>
      <c r="AL830" s="1">
        <v>3.0</v>
      </c>
      <c r="AM830" s="1">
        <v>2.0</v>
      </c>
      <c r="AN830" s="1"/>
      <c r="AO830" s="1"/>
      <c r="AP830" s="1"/>
      <c r="AQ830" s="1">
        <v>4.0</v>
      </c>
      <c r="AR830" s="1">
        <v>4.0</v>
      </c>
      <c r="AS830" s="1">
        <v>10.0</v>
      </c>
      <c r="AT830" s="1">
        <v>4.0</v>
      </c>
      <c r="AU830" s="1">
        <v>10.0</v>
      </c>
      <c r="AV830" s="1" t="s">
        <v>1376</v>
      </c>
      <c r="AW830" s="1">
        <v>688.0</v>
      </c>
      <c r="AY830" s="1">
        <v>570352.0</v>
      </c>
    </row>
    <row r="831" ht="15.75" customHeight="1">
      <c r="A831" s="2" t="s">
        <v>1566</v>
      </c>
      <c r="B831" s="1">
        <f>IFERROR(__xludf.DUMMYFUNCTION("""COMPUTED_VALUE"""),89432.0)</f>
        <v>89432</v>
      </c>
      <c r="C831" s="1">
        <f>IFERROR(__xludf.DUMMYFUNCTION("""COMPUTED_VALUE"""),494.0)</f>
        <v>494</v>
      </c>
      <c r="D831" s="1" t="s">
        <v>30</v>
      </c>
      <c r="E831" s="1" t="s">
        <v>23</v>
      </c>
      <c r="F831" s="1" t="s">
        <v>21</v>
      </c>
      <c r="G831" s="1" t="s">
        <v>31</v>
      </c>
      <c r="H831" s="1" t="s">
        <v>24</v>
      </c>
      <c r="M831" s="1">
        <v>8.0</v>
      </c>
      <c r="N831" s="1">
        <v>9.0</v>
      </c>
      <c r="O831" s="1">
        <v>4.0</v>
      </c>
      <c r="P831" s="1">
        <v>3.0</v>
      </c>
      <c r="Q831" s="1">
        <v>2.0</v>
      </c>
      <c r="S831" s="1" t="str">
        <f>IFERROR(__xludf.DUMMYFUNCTION("UNIQUE(D831:H831, TRUE)"),"8")</f>
        <v>8</v>
      </c>
      <c r="T831" s="1" t="str">
        <f>IFERROR(__xludf.DUMMYFUNCTION("""COMPUTED_VALUE"""),"9")</f>
        <v>9</v>
      </c>
      <c r="U831" s="1" t="str">
        <f>IFERROR(__xludf.DUMMYFUNCTION("""COMPUTED_VALUE"""),"4")</f>
        <v>4</v>
      </c>
      <c r="V831" s="1" t="str">
        <f>IFERROR(__xludf.DUMMYFUNCTION("""COMPUTED_VALUE"""),"3")</f>
        <v>3</v>
      </c>
      <c r="W831" s="1" t="str">
        <f>IFERROR(__xludf.DUMMYFUNCTION("""COMPUTED_VALUE"""),"2")</f>
        <v>2</v>
      </c>
      <c r="Y831" s="1">
        <f t="shared" si="2"/>
        <v>1</v>
      </c>
      <c r="Z831" s="1">
        <f t="shared" ref="Z831:AC831" si="831">IF($Y831&lt;&gt;"",COUNTIF($D831:$H831, "=" &amp; T831),"")</f>
        <v>1</v>
      </c>
      <c r="AA831" s="1">
        <f t="shared" si="831"/>
        <v>1</v>
      </c>
      <c r="AB831" s="1">
        <f t="shared" si="831"/>
        <v>1</v>
      </c>
      <c r="AC831" s="1">
        <f t="shared" si="831"/>
        <v>1</v>
      </c>
      <c r="AE831" s="1">
        <f>IFERROR(__xludf.DUMMYFUNCTION("IFERROR(TRANSPOSE(SORT(TRANSPOSE(FILTER(Y831:AC831, Y831:AC831&lt;&gt;0)),1, FALSE)))"),1.0)</f>
        <v>1</v>
      </c>
      <c r="AF831" s="1">
        <f>IFERROR(__xludf.DUMMYFUNCTION("""COMPUTED_VALUE"""),1.0)</f>
        <v>1</v>
      </c>
      <c r="AG831" s="1">
        <f>IFERROR(__xludf.DUMMYFUNCTION("""COMPUTED_VALUE"""),1.0)</f>
        <v>1</v>
      </c>
      <c r="AH831" s="1">
        <f>IFERROR(__xludf.DUMMYFUNCTION("""COMPUTED_VALUE"""),1.0)</f>
        <v>1</v>
      </c>
      <c r="AI831" s="1">
        <f>IFERROR(__xludf.DUMMYFUNCTION("""COMPUTED_VALUE"""),1.0)</f>
        <v>1</v>
      </c>
      <c r="AK831" s="1">
        <v>830.0</v>
      </c>
      <c r="AL831" s="1">
        <v>3.0</v>
      </c>
      <c r="AM831" s="1">
        <v>2.0</v>
      </c>
      <c r="AN831" s="1"/>
      <c r="AO831" s="1"/>
      <c r="AP831" s="1"/>
      <c r="AQ831" s="1">
        <v>4.0</v>
      </c>
      <c r="AR831" s="1">
        <v>4.0</v>
      </c>
      <c r="AS831" s="1">
        <v>11.0</v>
      </c>
      <c r="AT831" s="1">
        <v>11.0</v>
      </c>
      <c r="AU831" s="1">
        <v>4.0</v>
      </c>
      <c r="AV831" s="1" t="s">
        <v>1842</v>
      </c>
      <c r="AW831" s="1">
        <v>519.0</v>
      </c>
      <c r="AY831" s="1">
        <v>430770.0</v>
      </c>
    </row>
    <row r="832" ht="15.75" customHeight="1">
      <c r="A832" s="2" t="s">
        <v>1568</v>
      </c>
      <c r="B832" s="1" t="str">
        <f>IFERROR(__xludf.DUMMYFUNCTION("""COMPUTED_VALUE"""),"333J3")</f>
        <v>333J3</v>
      </c>
      <c r="C832" s="1">
        <f>IFERROR(__xludf.DUMMYFUNCTION("""COMPUTED_VALUE"""),538.0)</f>
        <v>538</v>
      </c>
      <c r="D832" s="1" t="s">
        <v>31</v>
      </c>
      <c r="E832" s="1" t="s">
        <v>31</v>
      </c>
      <c r="F832" s="1" t="s">
        <v>31</v>
      </c>
      <c r="G832" s="1" t="s">
        <v>22</v>
      </c>
      <c r="H832" s="1" t="s">
        <v>31</v>
      </c>
      <c r="M832" s="1">
        <v>3.0</v>
      </c>
      <c r="N832" s="1">
        <v>3.0</v>
      </c>
      <c r="O832" s="1">
        <v>3.0</v>
      </c>
      <c r="P832" s="1">
        <v>11.0</v>
      </c>
      <c r="Q832" s="1">
        <v>3.0</v>
      </c>
      <c r="S832" s="1" t="str">
        <f>IFERROR(__xludf.DUMMYFUNCTION("UNIQUE(D832:H832, TRUE)"),"3")</f>
        <v>3</v>
      </c>
      <c r="T832" s="1" t="str">
        <f>IFERROR(__xludf.DUMMYFUNCTION("""COMPUTED_VALUE"""),"J")</f>
        <v>J</v>
      </c>
      <c r="Y832" s="1">
        <f t="shared" si="2"/>
        <v>4</v>
      </c>
      <c r="Z832" s="1">
        <f t="shared" ref="Z832:AC832" si="832">IF($Y832&lt;&gt;"",COUNTIF($D832:$H832, "=" &amp; T832),"")</f>
        <v>1</v>
      </c>
      <c r="AA832" s="1">
        <f t="shared" si="832"/>
        <v>0</v>
      </c>
      <c r="AB832" s="1">
        <f t="shared" si="832"/>
        <v>0</v>
      </c>
      <c r="AC832" s="1">
        <f t="shared" si="832"/>
        <v>0</v>
      </c>
      <c r="AE832" s="1">
        <f>IFERROR(__xludf.DUMMYFUNCTION("IFERROR(TRANSPOSE(SORT(TRANSPOSE(FILTER(Y832:AC832, Y832:AC832&lt;&gt;0)),1, FALSE)))"),4.0)</f>
        <v>4</v>
      </c>
      <c r="AF832" s="1">
        <f>IFERROR(__xludf.DUMMYFUNCTION("""COMPUTED_VALUE"""),1.0)</f>
        <v>1</v>
      </c>
      <c r="AK832" s="1">
        <v>831.0</v>
      </c>
      <c r="AL832" s="1">
        <v>3.0</v>
      </c>
      <c r="AM832" s="1">
        <v>2.0</v>
      </c>
      <c r="AN832" s="1"/>
      <c r="AO832" s="1"/>
      <c r="AP832" s="1"/>
      <c r="AQ832" s="1">
        <v>4.0</v>
      </c>
      <c r="AR832" s="1">
        <v>4.0</v>
      </c>
      <c r="AS832" s="1">
        <v>12.0</v>
      </c>
      <c r="AT832" s="1">
        <v>4.0</v>
      </c>
      <c r="AU832" s="1">
        <v>12.0</v>
      </c>
      <c r="AV832" s="1" t="s">
        <v>1378</v>
      </c>
      <c r="AW832" s="1">
        <v>117.0</v>
      </c>
      <c r="AY832" s="1">
        <v>97227.0</v>
      </c>
    </row>
    <row r="833" ht="15.75" customHeight="1">
      <c r="A833" s="2" t="s">
        <v>1570</v>
      </c>
      <c r="B833" s="1" t="str">
        <f>IFERROR(__xludf.DUMMYFUNCTION("""COMPUTED_VALUE"""),"79T46")</f>
        <v>79T46</v>
      </c>
      <c r="C833" s="1">
        <f>IFERROR(__xludf.DUMMYFUNCTION("""COMPUTED_VALUE"""),428.0)</f>
        <v>428</v>
      </c>
      <c r="D833" s="1" t="s">
        <v>28</v>
      </c>
      <c r="E833" s="1" t="s">
        <v>23</v>
      </c>
      <c r="F833" s="1" t="s">
        <v>45</v>
      </c>
      <c r="G833" s="1" t="s">
        <v>21</v>
      </c>
      <c r="H833" s="1" t="s">
        <v>40</v>
      </c>
      <c r="M833" s="1">
        <v>7.0</v>
      </c>
      <c r="N833" s="1">
        <v>9.0</v>
      </c>
      <c r="O833" s="1">
        <v>10.0</v>
      </c>
      <c r="P833" s="1">
        <v>4.0</v>
      </c>
      <c r="Q833" s="1">
        <v>6.0</v>
      </c>
      <c r="S833" s="1" t="str">
        <f>IFERROR(__xludf.DUMMYFUNCTION("UNIQUE(D833:H833, TRUE)"),"7")</f>
        <v>7</v>
      </c>
      <c r="T833" s="1" t="str">
        <f>IFERROR(__xludf.DUMMYFUNCTION("""COMPUTED_VALUE"""),"9")</f>
        <v>9</v>
      </c>
      <c r="U833" s="1" t="str">
        <f>IFERROR(__xludf.DUMMYFUNCTION("""COMPUTED_VALUE"""),"T")</f>
        <v>T</v>
      </c>
      <c r="V833" s="1" t="str">
        <f>IFERROR(__xludf.DUMMYFUNCTION("""COMPUTED_VALUE"""),"4")</f>
        <v>4</v>
      </c>
      <c r="W833" s="1" t="str">
        <f>IFERROR(__xludf.DUMMYFUNCTION("""COMPUTED_VALUE"""),"6")</f>
        <v>6</v>
      </c>
      <c r="Y833" s="1">
        <f t="shared" si="2"/>
        <v>1</v>
      </c>
      <c r="Z833" s="1">
        <f t="shared" ref="Z833:AC833" si="833">IF($Y833&lt;&gt;"",COUNTIF($D833:$H833, "=" &amp; T833),"")</f>
        <v>1</v>
      </c>
      <c r="AA833" s="1">
        <f t="shared" si="833"/>
        <v>1</v>
      </c>
      <c r="AB833" s="1">
        <f t="shared" si="833"/>
        <v>1</v>
      </c>
      <c r="AC833" s="1">
        <f t="shared" si="833"/>
        <v>1</v>
      </c>
      <c r="AE833" s="1">
        <f>IFERROR(__xludf.DUMMYFUNCTION("IFERROR(TRANSPOSE(SORT(TRANSPOSE(FILTER(Y833:AC833, Y833:AC833&lt;&gt;0)),1, FALSE)))"),1.0)</f>
        <v>1</v>
      </c>
      <c r="AF833" s="1">
        <f>IFERROR(__xludf.DUMMYFUNCTION("""COMPUTED_VALUE"""),1.0)</f>
        <v>1</v>
      </c>
      <c r="AG833" s="1">
        <f>IFERROR(__xludf.DUMMYFUNCTION("""COMPUTED_VALUE"""),1.0)</f>
        <v>1</v>
      </c>
      <c r="AH833" s="1">
        <f>IFERROR(__xludf.DUMMYFUNCTION("""COMPUTED_VALUE"""),1.0)</f>
        <v>1</v>
      </c>
      <c r="AI833" s="1">
        <f>IFERROR(__xludf.DUMMYFUNCTION("""COMPUTED_VALUE"""),1.0)</f>
        <v>1</v>
      </c>
      <c r="AK833" s="1">
        <v>832.0</v>
      </c>
      <c r="AL833" s="1">
        <v>3.0</v>
      </c>
      <c r="AM833" s="1">
        <v>2.0</v>
      </c>
      <c r="AN833" s="1"/>
      <c r="AO833" s="1"/>
      <c r="AP833" s="1"/>
      <c r="AQ833" s="1">
        <v>4.0</v>
      </c>
      <c r="AR833" s="1">
        <v>5.0</v>
      </c>
      <c r="AS833" s="1">
        <v>4.0</v>
      </c>
      <c r="AT833" s="1">
        <v>4.0</v>
      </c>
      <c r="AU833" s="1">
        <v>5.0</v>
      </c>
      <c r="AV833" s="1">
        <v>45445.0</v>
      </c>
      <c r="AW833" s="1">
        <v>301.0</v>
      </c>
      <c r="AY833" s="1">
        <v>250432.0</v>
      </c>
    </row>
    <row r="834" ht="15.75" customHeight="1">
      <c r="A834" s="2" t="s">
        <v>1572</v>
      </c>
      <c r="B834" s="1">
        <f>IFERROR(__xludf.DUMMYFUNCTION("""COMPUTED_VALUE"""),25252.0)</f>
        <v>25252</v>
      </c>
      <c r="C834" s="1">
        <f>IFERROR(__xludf.DUMMYFUNCTION("""COMPUTED_VALUE"""),255.0)</f>
        <v>255</v>
      </c>
      <c r="D834" s="1" t="s">
        <v>24</v>
      </c>
      <c r="E834" s="1" t="s">
        <v>29</v>
      </c>
      <c r="F834" s="1" t="s">
        <v>24</v>
      </c>
      <c r="G834" s="1" t="s">
        <v>29</v>
      </c>
      <c r="H834" s="1" t="s">
        <v>24</v>
      </c>
      <c r="M834" s="1">
        <v>2.0</v>
      </c>
      <c r="N834" s="1">
        <v>5.0</v>
      </c>
      <c r="O834" s="1">
        <v>2.0</v>
      </c>
      <c r="P834" s="1">
        <v>5.0</v>
      </c>
      <c r="Q834" s="1">
        <v>2.0</v>
      </c>
      <c r="S834" s="1" t="str">
        <f>IFERROR(__xludf.DUMMYFUNCTION("UNIQUE(D834:H834, TRUE)"),"2")</f>
        <v>2</v>
      </c>
      <c r="T834" s="1" t="str">
        <f>IFERROR(__xludf.DUMMYFUNCTION("""COMPUTED_VALUE"""),"5")</f>
        <v>5</v>
      </c>
      <c r="Y834" s="1">
        <f t="shared" si="2"/>
        <v>3</v>
      </c>
      <c r="Z834" s="1">
        <f t="shared" ref="Z834:AC834" si="834">IF($Y834&lt;&gt;"",COUNTIF($D834:$H834, "=" &amp; T834),"")</f>
        <v>2</v>
      </c>
      <c r="AA834" s="1">
        <f t="shared" si="834"/>
        <v>0</v>
      </c>
      <c r="AB834" s="1">
        <f t="shared" si="834"/>
        <v>0</v>
      </c>
      <c r="AC834" s="1">
        <f t="shared" si="834"/>
        <v>0</v>
      </c>
      <c r="AE834" s="1">
        <f>IFERROR(__xludf.DUMMYFUNCTION("IFERROR(TRANSPOSE(SORT(TRANSPOSE(FILTER(Y834:AC834, Y834:AC834&lt;&gt;0)),1, FALSE)))"),3.0)</f>
        <v>3</v>
      </c>
      <c r="AF834" s="1">
        <f>IFERROR(__xludf.DUMMYFUNCTION("""COMPUTED_VALUE"""),2.0)</f>
        <v>2</v>
      </c>
      <c r="AK834" s="1">
        <v>833.0</v>
      </c>
      <c r="AL834" s="1">
        <v>3.0</v>
      </c>
      <c r="AM834" s="1">
        <v>2.0</v>
      </c>
      <c r="AN834" s="1"/>
      <c r="AO834" s="1"/>
      <c r="AP834" s="1"/>
      <c r="AQ834" s="1">
        <v>4.0</v>
      </c>
      <c r="AR834" s="1">
        <v>5.0</v>
      </c>
      <c r="AS834" s="1">
        <v>5.0</v>
      </c>
      <c r="AT834" s="1">
        <v>5.0</v>
      </c>
      <c r="AU834" s="1">
        <v>4.0</v>
      </c>
      <c r="AV834" s="1">
        <v>45554.0</v>
      </c>
      <c r="AW834" s="1">
        <v>606.0</v>
      </c>
      <c r="AY834" s="1">
        <v>504798.0</v>
      </c>
    </row>
    <row r="835" ht="15.75" customHeight="1">
      <c r="A835" s="2" t="s">
        <v>1573</v>
      </c>
      <c r="B835" s="1" t="str">
        <f>IFERROR(__xludf.DUMMYFUNCTION("""COMPUTED_VALUE"""),"TT8T9")</f>
        <v>TT8T9</v>
      </c>
      <c r="C835" s="1">
        <f>IFERROR(__xludf.DUMMYFUNCTION("""COMPUTED_VALUE"""),998.0)</f>
        <v>998</v>
      </c>
      <c r="D835" s="1" t="s">
        <v>45</v>
      </c>
      <c r="E835" s="1" t="s">
        <v>45</v>
      </c>
      <c r="F835" s="1" t="s">
        <v>30</v>
      </c>
      <c r="G835" s="1" t="s">
        <v>45</v>
      </c>
      <c r="H835" s="1" t="s">
        <v>23</v>
      </c>
      <c r="M835" s="1">
        <v>10.0</v>
      </c>
      <c r="N835" s="1">
        <v>10.0</v>
      </c>
      <c r="O835" s="1">
        <v>8.0</v>
      </c>
      <c r="P835" s="1">
        <v>10.0</v>
      </c>
      <c r="Q835" s="1">
        <v>9.0</v>
      </c>
      <c r="S835" s="1" t="str">
        <f>IFERROR(__xludf.DUMMYFUNCTION("UNIQUE(D835:H835, TRUE)"),"T")</f>
        <v>T</v>
      </c>
      <c r="T835" s="1" t="str">
        <f>IFERROR(__xludf.DUMMYFUNCTION("""COMPUTED_VALUE"""),"8")</f>
        <v>8</v>
      </c>
      <c r="U835" s="1" t="str">
        <f>IFERROR(__xludf.DUMMYFUNCTION("""COMPUTED_VALUE"""),"9")</f>
        <v>9</v>
      </c>
      <c r="Y835" s="1">
        <f t="shared" si="2"/>
        <v>3</v>
      </c>
      <c r="Z835" s="1">
        <f t="shared" ref="Z835:AC835" si="835">IF($Y835&lt;&gt;"",COUNTIF($D835:$H835, "=" &amp; T835),"")</f>
        <v>1</v>
      </c>
      <c r="AA835" s="1">
        <f t="shared" si="835"/>
        <v>1</v>
      </c>
      <c r="AB835" s="1">
        <f t="shared" si="835"/>
        <v>0</v>
      </c>
      <c r="AC835" s="1">
        <f t="shared" si="835"/>
        <v>0</v>
      </c>
      <c r="AE835" s="1">
        <f>IFERROR(__xludf.DUMMYFUNCTION("IFERROR(TRANSPOSE(SORT(TRANSPOSE(FILTER(Y835:AC835, Y835:AC835&lt;&gt;0)),1, FALSE)))"),3.0)</f>
        <v>3</v>
      </c>
      <c r="AF835" s="1">
        <f>IFERROR(__xludf.DUMMYFUNCTION("""COMPUTED_VALUE"""),1.0)</f>
        <v>1</v>
      </c>
      <c r="AG835" s="1">
        <f>IFERROR(__xludf.DUMMYFUNCTION("""COMPUTED_VALUE"""),1.0)</f>
        <v>1</v>
      </c>
      <c r="AK835" s="1">
        <v>834.0</v>
      </c>
      <c r="AL835" s="1">
        <v>3.0</v>
      </c>
      <c r="AM835" s="1">
        <v>2.0</v>
      </c>
      <c r="AN835" s="1"/>
      <c r="AO835" s="1"/>
      <c r="AP835" s="1"/>
      <c r="AQ835" s="1">
        <v>4.0</v>
      </c>
      <c r="AR835" s="1">
        <v>6.0</v>
      </c>
      <c r="AS835" s="1">
        <v>4.0</v>
      </c>
      <c r="AT835" s="1">
        <v>6.0</v>
      </c>
      <c r="AU835" s="1">
        <v>4.0</v>
      </c>
      <c r="AV835" s="1">
        <v>46464.0</v>
      </c>
      <c r="AW835" s="1">
        <v>701.0</v>
      </c>
      <c r="AY835" s="1">
        <v>584634.0</v>
      </c>
    </row>
    <row r="836" ht="15.75" customHeight="1">
      <c r="A836" s="2" t="s">
        <v>1574</v>
      </c>
      <c r="B836" s="1" t="str">
        <f>IFERROR(__xludf.DUMMYFUNCTION("""COMPUTED_VALUE"""),"425AA")</f>
        <v>425AA</v>
      </c>
      <c r="C836" s="1">
        <f>IFERROR(__xludf.DUMMYFUNCTION("""COMPUTED_VALUE"""),157.0)</f>
        <v>157</v>
      </c>
      <c r="D836" s="1" t="s">
        <v>21</v>
      </c>
      <c r="E836" s="1" t="s">
        <v>24</v>
      </c>
      <c r="F836" s="1" t="s">
        <v>29</v>
      </c>
      <c r="G836" s="1" t="s">
        <v>39</v>
      </c>
      <c r="H836" s="1" t="s">
        <v>39</v>
      </c>
      <c r="M836" s="1">
        <v>4.0</v>
      </c>
      <c r="N836" s="1">
        <v>2.0</v>
      </c>
      <c r="O836" s="1">
        <v>5.0</v>
      </c>
      <c r="P836" s="1">
        <v>14.0</v>
      </c>
      <c r="Q836" s="1">
        <v>14.0</v>
      </c>
      <c r="S836" s="1" t="str">
        <f>IFERROR(__xludf.DUMMYFUNCTION("UNIQUE(D836:H836, TRUE)"),"4")</f>
        <v>4</v>
      </c>
      <c r="T836" s="1" t="str">
        <f>IFERROR(__xludf.DUMMYFUNCTION("""COMPUTED_VALUE"""),"2")</f>
        <v>2</v>
      </c>
      <c r="U836" s="1" t="str">
        <f>IFERROR(__xludf.DUMMYFUNCTION("""COMPUTED_VALUE"""),"5")</f>
        <v>5</v>
      </c>
      <c r="V836" s="1" t="str">
        <f>IFERROR(__xludf.DUMMYFUNCTION("""COMPUTED_VALUE"""),"A")</f>
        <v>A</v>
      </c>
      <c r="Y836" s="1">
        <f t="shared" si="2"/>
        <v>1</v>
      </c>
      <c r="Z836" s="1">
        <f t="shared" ref="Z836:AC836" si="836">IF($Y836&lt;&gt;"",COUNTIF($D836:$H836, "=" &amp; T836),"")</f>
        <v>1</v>
      </c>
      <c r="AA836" s="1">
        <f t="shared" si="836"/>
        <v>1</v>
      </c>
      <c r="AB836" s="1">
        <f t="shared" si="836"/>
        <v>2</v>
      </c>
      <c r="AC836" s="1">
        <f t="shared" si="836"/>
        <v>0</v>
      </c>
      <c r="AE836" s="1">
        <f>IFERROR(__xludf.DUMMYFUNCTION("IFERROR(TRANSPOSE(SORT(TRANSPOSE(FILTER(Y836:AC836, Y836:AC836&lt;&gt;0)),1, FALSE)))"),2.0)</f>
        <v>2</v>
      </c>
      <c r="AF836" s="1">
        <f>IFERROR(__xludf.DUMMYFUNCTION("""COMPUTED_VALUE"""),1.0)</f>
        <v>1</v>
      </c>
      <c r="AG836" s="1">
        <f>IFERROR(__xludf.DUMMYFUNCTION("""COMPUTED_VALUE"""),1.0)</f>
        <v>1</v>
      </c>
      <c r="AH836" s="1">
        <f>IFERROR(__xludf.DUMMYFUNCTION("""COMPUTED_VALUE"""),1.0)</f>
        <v>1</v>
      </c>
      <c r="AK836" s="1">
        <v>835.0</v>
      </c>
      <c r="AL836" s="1">
        <v>3.0</v>
      </c>
      <c r="AM836" s="1">
        <v>2.0</v>
      </c>
      <c r="AN836" s="1"/>
      <c r="AO836" s="1"/>
      <c r="AP836" s="1"/>
      <c r="AQ836" s="1">
        <v>4.0</v>
      </c>
      <c r="AR836" s="1">
        <v>8.0</v>
      </c>
      <c r="AS836" s="1">
        <v>8.0</v>
      </c>
      <c r="AT836" s="1">
        <v>4.0</v>
      </c>
      <c r="AU836" s="1">
        <v>8.0</v>
      </c>
      <c r="AV836" s="1">
        <v>48848.0</v>
      </c>
      <c r="AW836" s="1">
        <v>702.0</v>
      </c>
      <c r="AY836" s="1">
        <v>586170.0</v>
      </c>
    </row>
    <row r="837" ht="15.75" customHeight="1">
      <c r="A837" s="2" t="s">
        <v>1576</v>
      </c>
      <c r="B837" s="1" t="str">
        <f>IFERROR(__xludf.DUMMYFUNCTION("""COMPUTED_VALUE"""),"29TAQ")</f>
        <v>29TAQ</v>
      </c>
      <c r="C837" s="1">
        <f>IFERROR(__xludf.DUMMYFUNCTION("""COMPUTED_VALUE"""),145.0)</f>
        <v>145</v>
      </c>
      <c r="D837" s="1" t="s">
        <v>24</v>
      </c>
      <c r="E837" s="1" t="s">
        <v>23</v>
      </c>
      <c r="F837" s="1" t="s">
        <v>45</v>
      </c>
      <c r="G837" s="1" t="s">
        <v>39</v>
      </c>
      <c r="H837" s="1" t="s">
        <v>20</v>
      </c>
      <c r="M837" s="1">
        <v>2.0</v>
      </c>
      <c r="N837" s="1">
        <v>9.0</v>
      </c>
      <c r="O837" s="1">
        <v>10.0</v>
      </c>
      <c r="P837" s="1">
        <v>14.0</v>
      </c>
      <c r="Q837" s="1">
        <v>12.0</v>
      </c>
      <c r="S837" s="1" t="str">
        <f>IFERROR(__xludf.DUMMYFUNCTION("UNIQUE(D837:H837, TRUE)"),"2")</f>
        <v>2</v>
      </c>
      <c r="T837" s="1" t="str">
        <f>IFERROR(__xludf.DUMMYFUNCTION("""COMPUTED_VALUE"""),"9")</f>
        <v>9</v>
      </c>
      <c r="U837" s="1" t="str">
        <f>IFERROR(__xludf.DUMMYFUNCTION("""COMPUTED_VALUE"""),"T")</f>
        <v>T</v>
      </c>
      <c r="V837" s="1" t="str">
        <f>IFERROR(__xludf.DUMMYFUNCTION("""COMPUTED_VALUE"""),"A")</f>
        <v>A</v>
      </c>
      <c r="W837" s="1" t="str">
        <f>IFERROR(__xludf.DUMMYFUNCTION("""COMPUTED_VALUE"""),"Q")</f>
        <v>Q</v>
      </c>
      <c r="Y837" s="1">
        <f t="shared" si="2"/>
        <v>1</v>
      </c>
      <c r="Z837" s="1">
        <f t="shared" ref="Z837:AC837" si="837">IF($Y837&lt;&gt;"",COUNTIF($D837:$H837, "=" &amp; T837),"")</f>
        <v>1</v>
      </c>
      <c r="AA837" s="1">
        <f t="shared" si="837"/>
        <v>1</v>
      </c>
      <c r="AB837" s="1">
        <f t="shared" si="837"/>
        <v>1</v>
      </c>
      <c r="AC837" s="1">
        <f t="shared" si="837"/>
        <v>1</v>
      </c>
      <c r="AE837" s="1">
        <f>IFERROR(__xludf.DUMMYFUNCTION("IFERROR(TRANSPOSE(SORT(TRANSPOSE(FILTER(Y837:AC837, Y837:AC837&lt;&gt;0)),1, FALSE)))"),1.0)</f>
        <v>1</v>
      </c>
      <c r="AF837" s="1">
        <f>IFERROR(__xludf.DUMMYFUNCTION("""COMPUTED_VALUE"""),1.0)</f>
        <v>1</v>
      </c>
      <c r="AG837" s="1">
        <f>IFERROR(__xludf.DUMMYFUNCTION("""COMPUTED_VALUE"""),1.0)</f>
        <v>1</v>
      </c>
      <c r="AH837" s="1">
        <f>IFERROR(__xludf.DUMMYFUNCTION("""COMPUTED_VALUE"""),1.0)</f>
        <v>1</v>
      </c>
      <c r="AI837" s="1">
        <f>IFERROR(__xludf.DUMMYFUNCTION("""COMPUTED_VALUE"""),1.0)</f>
        <v>1</v>
      </c>
      <c r="AK837" s="1">
        <v>836.0</v>
      </c>
      <c r="AL837" s="1">
        <v>3.0</v>
      </c>
      <c r="AM837" s="1">
        <v>2.0</v>
      </c>
      <c r="AN837" s="1"/>
      <c r="AO837" s="1"/>
      <c r="AP837" s="1"/>
      <c r="AQ837" s="1">
        <v>4.0</v>
      </c>
      <c r="AR837" s="1">
        <v>9.0</v>
      </c>
      <c r="AS837" s="1">
        <v>4.0</v>
      </c>
      <c r="AT837" s="1">
        <v>9.0</v>
      </c>
      <c r="AU837" s="1">
        <v>4.0</v>
      </c>
      <c r="AV837" s="1">
        <v>49494.0</v>
      </c>
      <c r="AW837" s="1">
        <v>59.0</v>
      </c>
      <c r="AY837" s="1">
        <v>49324.0</v>
      </c>
    </row>
    <row r="838" ht="15.75" customHeight="1">
      <c r="A838" s="2" t="s">
        <v>1577</v>
      </c>
      <c r="B838" s="1" t="str">
        <f>IFERROR(__xludf.DUMMYFUNCTION("""COMPUTED_VALUE"""),"877K7")</f>
        <v>877K7</v>
      </c>
      <c r="C838" s="1">
        <f>IFERROR(__xludf.DUMMYFUNCTION("""COMPUTED_VALUE"""),60.0)</f>
        <v>60</v>
      </c>
      <c r="D838" s="1" t="s">
        <v>30</v>
      </c>
      <c r="E838" s="1" t="s">
        <v>28</v>
      </c>
      <c r="F838" s="1" t="s">
        <v>28</v>
      </c>
      <c r="G838" s="1" t="s">
        <v>38</v>
      </c>
      <c r="H838" s="1" t="s">
        <v>28</v>
      </c>
      <c r="M838" s="1">
        <v>8.0</v>
      </c>
      <c r="N838" s="1">
        <v>7.0</v>
      </c>
      <c r="O838" s="1">
        <v>7.0</v>
      </c>
      <c r="P838" s="1">
        <v>13.0</v>
      </c>
      <c r="Q838" s="1">
        <v>7.0</v>
      </c>
      <c r="S838" s="1" t="str">
        <f>IFERROR(__xludf.DUMMYFUNCTION("UNIQUE(D838:H838, TRUE)"),"8")</f>
        <v>8</v>
      </c>
      <c r="T838" s="1" t="str">
        <f>IFERROR(__xludf.DUMMYFUNCTION("""COMPUTED_VALUE"""),"7")</f>
        <v>7</v>
      </c>
      <c r="U838" s="1" t="str">
        <f>IFERROR(__xludf.DUMMYFUNCTION("""COMPUTED_VALUE"""),"K")</f>
        <v>K</v>
      </c>
      <c r="Y838" s="1">
        <f t="shared" si="2"/>
        <v>1</v>
      </c>
      <c r="Z838" s="1">
        <f t="shared" ref="Z838:AC838" si="838">IF($Y838&lt;&gt;"",COUNTIF($D838:$H838, "=" &amp; T838),"")</f>
        <v>3</v>
      </c>
      <c r="AA838" s="1">
        <f t="shared" si="838"/>
        <v>1</v>
      </c>
      <c r="AB838" s="1">
        <f t="shared" si="838"/>
        <v>0</v>
      </c>
      <c r="AC838" s="1">
        <f t="shared" si="838"/>
        <v>0</v>
      </c>
      <c r="AE838" s="1">
        <f>IFERROR(__xludf.DUMMYFUNCTION("IFERROR(TRANSPOSE(SORT(TRANSPOSE(FILTER(Y838:AC838, Y838:AC838&lt;&gt;0)),1, FALSE)))"),3.0)</f>
        <v>3</v>
      </c>
      <c r="AF838" s="1">
        <f>IFERROR(__xludf.DUMMYFUNCTION("""COMPUTED_VALUE"""),1.0)</f>
        <v>1</v>
      </c>
      <c r="AG838" s="1">
        <f>IFERROR(__xludf.DUMMYFUNCTION("""COMPUTED_VALUE"""),1.0)</f>
        <v>1</v>
      </c>
      <c r="AK838" s="1">
        <v>837.0</v>
      </c>
      <c r="AL838" s="1">
        <v>3.0</v>
      </c>
      <c r="AM838" s="1">
        <v>2.0</v>
      </c>
      <c r="AN838" s="1"/>
      <c r="AO838" s="1"/>
      <c r="AP838" s="1"/>
      <c r="AQ838" s="1">
        <v>4.0</v>
      </c>
      <c r="AR838" s="1">
        <v>9.0</v>
      </c>
      <c r="AS838" s="1">
        <v>9.0</v>
      </c>
      <c r="AT838" s="1">
        <v>4.0</v>
      </c>
      <c r="AU838" s="1">
        <v>9.0</v>
      </c>
      <c r="AV838" s="1">
        <v>49949.0</v>
      </c>
      <c r="AW838" s="1">
        <v>187.0</v>
      </c>
      <c r="AY838" s="1">
        <v>156519.0</v>
      </c>
    </row>
    <row r="839" ht="15.75" customHeight="1">
      <c r="A839" s="2" t="s">
        <v>1579</v>
      </c>
      <c r="B839" s="1" t="str">
        <f>IFERROR(__xludf.DUMMYFUNCTION("""COMPUTED_VALUE"""),"558Q3")</f>
        <v>558Q3</v>
      </c>
      <c r="C839" s="1">
        <f>IFERROR(__xludf.DUMMYFUNCTION("""COMPUTED_VALUE"""),631.0)</f>
        <v>631</v>
      </c>
      <c r="D839" s="1" t="s">
        <v>29</v>
      </c>
      <c r="E839" s="1" t="s">
        <v>29</v>
      </c>
      <c r="F839" s="1" t="s">
        <v>30</v>
      </c>
      <c r="G839" s="1" t="s">
        <v>20</v>
      </c>
      <c r="H839" s="1" t="s">
        <v>31</v>
      </c>
      <c r="M839" s="1">
        <v>5.0</v>
      </c>
      <c r="N839" s="1">
        <v>5.0</v>
      </c>
      <c r="O839" s="1">
        <v>8.0</v>
      </c>
      <c r="P839" s="1">
        <v>12.0</v>
      </c>
      <c r="Q839" s="1">
        <v>3.0</v>
      </c>
      <c r="S839" s="1" t="str">
        <f>IFERROR(__xludf.DUMMYFUNCTION("UNIQUE(D839:H839, TRUE)"),"5")</f>
        <v>5</v>
      </c>
      <c r="T839" s="1" t="str">
        <f>IFERROR(__xludf.DUMMYFUNCTION("""COMPUTED_VALUE"""),"8")</f>
        <v>8</v>
      </c>
      <c r="U839" s="1" t="str">
        <f>IFERROR(__xludf.DUMMYFUNCTION("""COMPUTED_VALUE"""),"Q")</f>
        <v>Q</v>
      </c>
      <c r="V839" s="1" t="str">
        <f>IFERROR(__xludf.DUMMYFUNCTION("""COMPUTED_VALUE"""),"3")</f>
        <v>3</v>
      </c>
      <c r="Y839" s="1">
        <f t="shared" si="2"/>
        <v>2</v>
      </c>
      <c r="Z839" s="1">
        <f t="shared" ref="Z839:AC839" si="839">IF($Y839&lt;&gt;"",COUNTIF($D839:$H839, "=" &amp; T839),"")</f>
        <v>1</v>
      </c>
      <c r="AA839" s="1">
        <f t="shared" si="839"/>
        <v>1</v>
      </c>
      <c r="AB839" s="1">
        <f t="shared" si="839"/>
        <v>1</v>
      </c>
      <c r="AC839" s="1">
        <f t="shared" si="839"/>
        <v>0</v>
      </c>
      <c r="AE839" s="1">
        <f>IFERROR(__xludf.DUMMYFUNCTION("IFERROR(TRANSPOSE(SORT(TRANSPOSE(FILTER(Y839:AC839, Y839:AC839&lt;&gt;0)),1, FALSE)))"),2.0)</f>
        <v>2</v>
      </c>
      <c r="AF839" s="1">
        <f>IFERROR(__xludf.DUMMYFUNCTION("""COMPUTED_VALUE"""),1.0)</f>
        <v>1</v>
      </c>
      <c r="AG839" s="1">
        <f>IFERROR(__xludf.DUMMYFUNCTION("""COMPUTED_VALUE"""),1.0)</f>
        <v>1</v>
      </c>
      <c r="AH839" s="1">
        <f>IFERROR(__xludf.DUMMYFUNCTION("""COMPUTED_VALUE"""),1.0)</f>
        <v>1</v>
      </c>
      <c r="AK839" s="1">
        <v>838.0</v>
      </c>
      <c r="AL839" s="1">
        <v>3.0</v>
      </c>
      <c r="AM839" s="1">
        <v>2.0</v>
      </c>
      <c r="AN839" s="1"/>
      <c r="AO839" s="1"/>
      <c r="AP839" s="1"/>
      <c r="AQ839" s="1">
        <v>4.0</v>
      </c>
      <c r="AR839" s="1">
        <v>12.0</v>
      </c>
      <c r="AS839" s="1">
        <v>12.0</v>
      </c>
      <c r="AT839" s="1">
        <v>12.0</v>
      </c>
      <c r="AU839" s="1">
        <v>4.0</v>
      </c>
      <c r="AV839" s="1" t="s">
        <v>1388</v>
      </c>
      <c r="AW839" s="1">
        <v>990.0</v>
      </c>
      <c r="AY839" s="1">
        <v>829620.0</v>
      </c>
    </row>
    <row r="840" ht="15.75" customHeight="1">
      <c r="A840" s="2" t="s">
        <v>1581</v>
      </c>
      <c r="B840" s="1">
        <f>IFERROR(__xludf.DUMMYFUNCTION("""COMPUTED_VALUE"""),62665.0)</f>
        <v>62665</v>
      </c>
      <c r="C840" s="1">
        <f>IFERROR(__xludf.DUMMYFUNCTION("""COMPUTED_VALUE"""),542.0)</f>
        <v>542</v>
      </c>
      <c r="D840" s="1" t="s">
        <v>40</v>
      </c>
      <c r="E840" s="1" t="s">
        <v>24</v>
      </c>
      <c r="F840" s="1" t="s">
        <v>40</v>
      </c>
      <c r="G840" s="1" t="s">
        <v>40</v>
      </c>
      <c r="H840" s="1" t="s">
        <v>29</v>
      </c>
      <c r="M840" s="1">
        <v>6.0</v>
      </c>
      <c r="N840" s="1">
        <v>2.0</v>
      </c>
      <c r="O840" s="1">
        <v>6.0</v>
      </c>
      <c r="P840" s="1">
        <v>6.0</v>
      </c>
      <c r="Q840" s="1">
        <v>5.0</v>
      </c>
      <c r="S840" s="1" t="str">
        <f>IFERROR(__xludf.DUMMYFUNCTION("UNIQUE(D840:H840, TRUE)"),"6")</f>
        <v>6</v>
      </c>
      <c r="T840" s="1" t="str">
        <f>IFERROR(__xludf.DUMMYFUNCTION("""COMPUTED_VALUE"""),"2")</f>
        <v>2</v>
      </c>
      <c r="U840" s="1" t="str">
        <f>IFERROR(__xludf.DUMMYFUNCTION("""COMPUTED_VALUE"""),"5")</f>
        <v>5</v>
      </c>
      <c r="Y840" s="1">
        <f t="shared" si="2"/>
        <v>3</v>
      </c>
      <c r="Z840" s="1">
        <f t="shared" ref="Z840:AC840" si="840">IF($Y840&lt;&gt;"",COUNTIF($D840:$H840, "=" &amp; T840),"")</f>
        <v>1</v>
      </c>
      <c r="AA840" s="1">
        <f t="shared" si="840"/>
        <v>1</v>
      </c>
      <c r="AB840" s="1">
        <f t="shared" si="840"/>
        <v>0</v>
      </c>
      <c r="AC840" s="1">
        <f t="shared" si="840"/>
        <v>0</v>
      </c>
      <c r="AE840" s="1">
        <f>IFERROR(__xludf.DUMMYFUNCTION("IFERROR(TRANSPOSE(SORT(TRANSPOSE(FILTER(Y840:AC840, Y840:AC840&lt;&gt;0)),1, FALSE)))"),3.0)</f>
        <v>3</v>
      </c>
      <c r="AF840" s="1">
        <f>IFERROR(__xludf.DUMMYFUNCTION("""COMPUTED_VALUE"""),1.0)</f>
        <v>1</v>
      </c>
      <c r="AG840" s="1">
        <f>IFERROR(__xludf.DUMMYFUNCTION("""COMPUTED_VALUE"""),1.0)</f>
        <v>1</v>
      </c>
      <c r="AK840" s="1">
        <v>839.0</v>
      </c>
      <c r="AL840" s="1">
        <v>3.0</v>
      </c>
      <c r="AM840" s="1">
        <v>2.0</v>
      </c>
      <c r="AN840" s="1"/>
      <c r="AO840" s="1"/>
      <c r="AP840" s="1"/>
      <c r="AQ840" s="1">
        <v>4.0</v>
      </c>
      <c r="AR840" s="1">
        <v>13.0</v>
      </c>
      <c r="AS840" s="1">
        <v>13.0</v>
      </c>
      <c r="AT840" s="1">
        <v>13.0</v>
      </c>
      <c r="AU840" s="1">
        <v>4.0</v>
      </c>
      <c r="AV840" s="1" t="s">
        <v>1390</v>
      </c>
      <c r="AW840" s="1">
        <v>80.0</v>
      </c>
      <c r="AY840" s="1">
        <v>67120.0</v>
      </c>
    </row>
    <row r="841" ht="15.75" customHeight="1">
      <c r="A841" s="2" t="s">
        <v>1583</v>
      </c>
      <c r="B841" s="1" t="str">
        <f>IFERROR(__xludf.DUMMYFUNCTION("""COMPUTED_VALUE"""),"Q5948")</f>
        <v>Q5948</v>
      </c>
      <c r="C841" s="1">
        <f>IFERROR(__xludf.DUMMYFUNCTION("""COMPUTED_VALUE"""),442.0)</f>
        <v>442</v>
      </c>
      <c r="D841" s="1" t="s">
        <v>20</v>
      </c>
      <c r="E841" s="1" t="s">
        <v>29</v>
      </c>
      <c r="F841" s="1" t="s">
        <v>23</v>
      </c>
      <c r="G841" s="1" t="s">
        <v>21</v>
      </c>
      <c r="H841" s="1" t="s">
        <v>30</v>
      </c>
      <c r="M841" s="1">
        <v>12.0</v>
      </c>
      <c r="N841" s="1">
        <v>5.0</v>
      </c>
      <c r="O841" s="1">
        <v>9.0</v>
      </c>
      <c r="P841" s="1">
        <v>4.0</v>
      </c>
      <c r="Q841" s="1">
        <v>8.0</v>
      </c>
      <c r="S841" s="1" t="str">
        <f>IFERROR(__xludf.DUMMYFUNCTION("UNIQUE(D841:H841, TRUE)"),"Q")</f>
        <v>Q</v>
      </c>
      <c r="T841" s="1" t="str">
        <f>IFERROR(__xludf.DUMMYFUNCTION("""COMPUTED_VALUE"""),"5")</f>
        <v>5</v>
      </c>
      <c r="U841" s="1" t="str">
        <f>IFERROR(__xludf.DUMMYFUNCTION("""COMPUTED_VALUE"""),"9")</f>
        <v>9</v>
      </c>
      <c r="V841" s="1" t="str">
        <f>IFERROR(__xludf.DUMMYFUNCTION("""COMPUTED_VALUE"""),"4")</f>
        <v>4</v>
      </c>
      <c r="W841" s="1" t="str">
        <f>IFERROR(__xludf.DUMMYFUNCTION("""COMPUTED_VALUE"""),"8")</f>
        <v>8</v>
      </c>
      <c r="Y841" s="1">
        <f t="shared" si="2"/>
        <v>1</v>
      </c>
      <c r="Z841" s="1">
        <f t="shared" ref="Z841:AC841" si="841">IF($Y841&lt;&gt;"",COUNTIF($D841:$H841, "=" &amp; T841),"")</f>
        <v>1</v>
      </c>
      <c r="AA841" s="1">
        <f t="shared" si="841"/>
        <v>1</v>
      </c>
      <c r="AB841" s="1">
        <f t="shared" si="841"/>
        <v>1</v>
      </c>
      <c r="AC841" s="1">
        <f t="shared" si="841"/>
        <v>1</v>
      </c>
      <c r="AE841" s="1">
        <f>IFERROR(__xludf.DUMMYFUNCTION("IFERROR(TRANSPOSE(SORT(TRANSPOSE(FILTER(Y841:AC841, Y841:AC841&lt;&gt;0)),1, FALSE)))"),1.0)</f>
        <v>1</v>
      </c>
      <c r="AF841" s="1">
        <f>IFERROR(__xludf.DUMMYFUNCTION("""COMPUTED_VALUE"""),1.0)</f>
        <v>1</v>
      </c>
      <c r="AG841" s="1">
        <f>IFERROR(__xludf.DUMMYFUNCTION("""COMPUTED_VALUE"""),1.0)</f>
        <v>1</v>
      </c>
      <c r="AH841" s="1">
        <f>IFERROR(__xludf.DUMMYFUNCTION("""COMPUTED_VALUE"""),1.0)</f>
        <v>1</v>
      </c>
      <c r="AI841" s="1">
        <f>IFERROR(__xludf.DUMMYFUNCTION("""COMPUTED_VALUE"""),1.0)</f>
        <v>1</v>
      </c>
      <c r="AK841" s="1">
        <v>840.0</v>
      </c>
      <c r="AL841" s="1">
        <v>3.0</v>
      </c>
      <c r="AM841" s="1">
        <v>2.0</v>
      </c>
      <c r="AN841" s="1"/>
      <c r="AO841" s="1"/>
      <c r="AP841" s="1"/>
      <c r="AQ841" s="1">
        <v>5.0</v>
      </c>
      <c r="AR841" s="1">
        <v>3.0</v>
      </c>
      <c r="AS841" s="1">
        <v>3.0</v>
      </c>
      <c r="AT841" s="1">
        <v>5.0</v>
      </c>
      <c r="AU841" s="1">
        <v>3.0</v>
      </c>
      <c r="AV841" s="1">
        <v>53353.0</v>
      </c>
      <c r="AW841" s="1">
        <v>804.0</v>
      </c>
      <c r="AY841" s="1">
        <v>675360.0</v>
      </c>
    </row>
    <row r="842" ht="15.75" customHeight="1">
      <c r="A842" s="2" t="s">
        <v>1584</v>
      </c>
      <c r="B842" s="1" t="str">
        <f>IFERROR(__xludf.DUMMYFUNCTION("""COMPUTED_VALUE"""),"683JQ")</f>
        <v>683JQ</v>
      </c>
      <c r="C842" s="1">
        <f>IFERROR(__xludf.DUMMYFUNCTION("""COMPUTED_VALUE"""),197.0)</f>
        <v>197</v>
      </c>
      <c r="D842" s="1" t="s">
        <v>40</v>
      </c>
      <c r="E842" s="1" t="s">
        <v>30</v>
      </c>
      <c r="F842" s="1" t="s">
        <v>31</v>
      </c>
      <c r="G842" s="1" t="s">
        <v>22</v>
      </c>
      <c r="H842" s="1" t="s">
        <v>20</v>
      </c>
      <c r="M842" s="1">
        <v>6.0</v>
      </c>
      <c r="N842" s="1">
        <v>8.0</v>
      </c>
      <c r="O842" s="1">
        <v>3.0</v>
      </c>
      <c r="P842" s="1">
        <v>11.0</v>
      </c>
      <c r="Q842" s="1">
        <v>12.0</v>
      </c>
      <c r="S842" s="1" t="str">
        <f>IFERROR(__xludf.DUMMYFUNCTION("UNIQUE(D842:H842, TRUE)"),"6")</f>
        <v>6</v>
      </c>
      <c r="T842" s="1" t="str">
        <f>IFERROR(__xludf.DUMMYFUNCTION("""COMPUTED_VALUE"""),"8")</f>
        <v>8</v>
      </c>
      <c r="U842" s="1" t="str">
        <f>IFERROR(__xludf.DUMMYFUNCTION("""COMPUTED_VALUE"""),"3")</f>
        <v>3</v>
      </c>
      <c r="V842" s="1" t="str">
        <f>IFERROR(__xludf.DUMMYFUNCTION("""COMPUTED_VALUE"""),"J")</f>
        <v>J</v>
      </c>
      <c r="W842" s="1" t="str">
        <f>IFERROR(__xludf.DUMMYFUNCTION("""COMPUTED_VALUE"""),"Q")</f>
        <v>Q</v>
      </c>
      <c r="Y842" s="1">
        <f t="shared" si="2"/>
        <v>1</v>
      </c>
      <c r="Z842" s="1">
        <f t="shared" ref="Z842:AC842" si="842">IF($Y842&lt;&gt;"",COUNTIF($D842:$H842, "=" &amp; T842),"")</f>
        <v>1</v>
      </c>
      <c r="AA842" s="1">
        <f t="shared" si="842"/>
        <v>1</v>
      </c>
      <c r="AB842" s="1">
        <f t="shared" si="842"/>
        <v>1</v>
      </c>
      <c r="AC842" s="1">
        <f t="shared" si="842"/>
        <v>1</v>
      </c>
      <c r="AE842" s="1">
        <f>IFERROR(__xludf.DUMMYFUNCTION("IFERROR(TRANSPOSE(SORT(TRANSPOSE(FILTER(Y842:AC842, Y842:AC842&lt;&gt;0)),1, FALSE)))"),1.0)</f>
        <v>1</v>
      </c>
      <c r="AF842" s="1">
        <f>IFERROR(__xludf.DUMMYFUNCTION("""COMPUTED_VALUE"""),1.0)</f>
        <v>1</v>
      </c>
      <c r="AG842" s="1">
        <f>IFERROR(__xludf.DUMMYFUNCTION("""COMPUTED_VALUE"""),1.0)</f>
        <v>1</v>
      </c>
      <c r="AH842" s="1">
        <f>IFERROR(__xludf.DUMMYFUNCTION("""COMPUTED_VALUE"""),1.0)</f>
        <v>1</v>
      </c>
      <c r="AI842" s="1">
        <f>IFERROR(__xludf.DUMMYFUNCTION("""COMPUTED_VALUE"""),1.0)</f>
        <v>1</v>
      </c>
      <c r="AK842" s="1">
        <v>841.0</v>
      </c>
      <c r="AL842" s="1">
        <v>3.0</v>
      </c>
      <c r="AM842" s="1">
        <v>2.0</v>
      </c>
      <c r="AN842" s="1"/>
      <c r="AO842" s="1"/>
      <c r="AP842" s="1"/>
      <c r="AQ842" s="1">
        <v>5.0</v>
      </c>
      <c r="AR842" s="1">
        <v>5.0</v>
      </c>
      <c r="AS842" s="1">
        <v>2.0</v>
      </c>
      <c r="AT842" s="1">
        <v>5.0</v>
      </c>
      <c r="AU842" s="1">
        <v>2.0</v>
      </c>
      <c r="AV842" s="1">
        <v>55252.0</v>
      </c>
      <c r="AW842" s="1">
        <v>385.0</v>
      </c>
      <c r="AY842" s="1">
        <v>323785.0</v>
      </c>
    </row>
    <row r="843" ht="15.75" customHeight="1">
      <c r="A843" s="2" t="s">
        <v>1585</v>
      </c>
      <c r="B843" s="1">
        <f>IFERROR(__xludf.DUMMYFUNCTION("""COMPUTED_VALUE"""),49483.0)</f>
        <v>49483</v>
      </c>
      <c r="C843" s="1">
        <f>IFERROR(__xludf.DUMMYFUNCTION("""COMPUTED_VALUE"""),697.0)</f>
        <v>697</v>
      </c>
      <c r="D843" s="1" t="s">
        <v>21</v>
      </c>
      <c r="E843" s="1" t="s">
        <v>23</v>
      </c>
      <c r="F843" s="1" t="s">
        <v>21</v>
      </c>
      <c r="G843" s="1" t="s">
        <v>30</v>
      </c>
      <c r="H843" s="1" t="s">
        <v>31</v>
      </c>
      <c r="M843" s="1">
        <v>4.0</v>
      </c>
      <c r="N843" s="1">
        <v>9.0</v>
      </c>
      <c r="O843" s="1">
        <v>4.0</v>
      </c>
      <c r="P843" s="1">
        <v>8.0</v>
      </c>
      <c r="Q843" s="1">
        <v>3.0</v>
      </c>
      <c r="S843" s="1" t="str">
        <f>IFERROR(__xludf.DUMMYFUNCTION("UNIQUE(D843:H843, TRUE)"),"4")</f>
        <v>4</v>
      </c>
      <c r="T843" s="1" t="str">
        <f>IFERROR(__xludf.DUMMYFUNCTION("""COMPUTED_VALUE"""),"9")</f>
        <v>9</v>
      </c>
      <c r="U843" s="1" t="str">
        <f>IFERROR(__xludf.DUMMYFUNCTION("""COMPUTED_VALUE"""),"8")</f>
        <v>8</v>
      </c>
      <c r="V843" s="1" t="str">
        <f>IFERROR(__xludf.DUMMYFUNCTION("""COMPUTED_VALUE"""),"3")</f>
        <v>3</v>
      </c>
      <c r="Y843" s="1">
        <f t="shared" si="2"/>
        <v>2</v>
      </c>
      <c r="Z843" s="1">
        <f t="shared" ref="Z843:AC843" si="843">IF($Y843&lt;&gt;"",COUNTIF($D843:$H843, "=" &amp; T843),"")</f>
        <v>1</v>
      </c>
      <c r="AA843" s="1">
        <f t="shared" si="843"/>
        <v>1</v>
      </c>
      <c r="AB843" s="1">
        <f t="shared" si="843"/>
        <v>1</v>
      </c>
      <c r="AC843" s="1">
        <f t="shared" si="843"/>
        <v>0</v>
      </c>
      <c r="AE843" s="1">
        <f>IFERROR(__xludf.DUMMYFUNCTION("IFERROR(TRANSPOSE(SORT(TRANSPOSE(FILTER(Y843:AC843, Y843:AC843&lt;&gt;0)),1, FALSE)))"),2.0)</f>
        <v>2</v>
      </c>
      <c r="AF843" s="1">
        <f>IFERROR(__xludf.DUMMYFUNCTION("""COMPUTED_VALUE"""),1.0)</f>
        <v>1</v>
      </c>
      <c r="AG843" s="1">
        <f>IFERROR(__xludf.DUMMYFUNCTION("""COMPUTED_VALUE"""),1.0)</f>
        <v>1</v>
      </c>
      <c r="AH843" s="1">
        <f>IFERROR(__xludf.DUMMYFUNCTION("""COMPUTED_VALUE"""),1.0)</f>
        <v>1</v>
      </c>
      <c r="AK843" s="1">
        <v>842.0</v>
      </c>
      <c r="AL843" s="1">
        <v>3.0</v>
      </c>
      <c r="AM843" s="1">
        <v>2.0</v>
      </c>
      <c r="AN843" s="1"/>
      <c r="AO843" s="1"/>
      <c r="AP843" s="1"/>
      <c r="AQ843" s="1">
        <v>5.0</v>
      </c>
      <c r="AR843" s="1">
        <v>5.0</v>
      </c>
      <c r="AS843" s="1">
        <v>5.0</v>
      </c>
      <c r="AT843" s="1">
        <v>3.0</v>
      </c>
      <c r="AU843" s="1">
        <v>3.0</v>
      </c>
      <c r="AV843" s="1">
        <v>55533.0</v>
      </c>
      <c r="AW843" s="1">
        <v>975.0</v>
      </c>
      <c r="AY843" s="1">
        <v>820950.0</v>
      </c>
    </row>
    <row r="844" ht="15.75" customHeight="1">
      <c r="A844" s="2" t="s">
        <v>1587</v>
      </c>
      <c r="B844" s="1" t="str">
        <f>IFERROR(__xludf.DUMMYFUNCTION("""COMPUTED_VALUE"""),"3K35K")</f>
        <v>3K35K</v>
      </c>
      <c r="C844" s="1">
        <f>IFERROR(__xludf.DUMMYFUNCTION("""COMPUTED_VALUE"""),938.0)</f>
        <v>938</v>
      </c>
      <c r="D844" s="1" t="s">
        <v>31</v>
      </c>
      <c r="E844" s="1" t="s">
        <v>38</v>
      </c>
      <c r="F844" s="1" t="s">
        <v>31</v>
      </c>
      <c r="G844" s="1" t="s">
        <v>29</v>
      </c>
      <c r="H844" s="1" t="s">
        <v>38</v>
      </c>
      <c r="M844" s="1">
        <v>3.0</v>
      </c>
      <c r="N844" s="1">
        <v>13.0</v>
      </c>
      <c r="O844" s="1">
        <v>3.0</v>
      </c>
      <c r="P844" s="1">
        <v>5.0</v>
      </c>
      <c r="Q844" s="1">
        <v>13.0</v>
      </c>
      <c r="S844" s="1" t="str">
        <f>IFERROR(__xludf.DUMMYFUNCTION("UNIQUE(D844:H844, TRUE)"),"3")</f>
        <v>3</v>
      </c>
      <c r="T844" s="1" t="str">
        <f>IFERROR(__xludf.DUMMYFUNCTION("""COMPUTED_VALUE"""),"K")</f>
        <v>K</v>
      </c>
      <c r="U844" s="1" t="str">
        <f>IFERROR(__xludf.DUMMYFUNCTION("""COMPUTED_VALUE"""),"5")</f>
        <v>5</v>
      </c>
      <c r="Y844" s="1">
        <f t="shared" si="2"/>
        <v>2</v>
      </c>
      <c r="Z844" s="1">
        <f t="shared" ref="Z844:AC844" si="844">IF($Y844&lt;&gt;"",COUNTIF($D844:$H844, "=" &amp; T844),"")</f>
        <v>2</v>
      </c>
      <c r="AA844" s="1">
        <f t="shared" si="844"/>
        <v>1</v>
      </c>
      <c r="AB844" s="1">
        <f t="shared" si="844"/>
        <v>0</v>
      </c>
      <c r="AC844" s="1">
        <f t="shared" si="844"/>
        <v>0</v>
      </c>
      <c r="AE844" s="1">
        <f>IFERROR(__xludf.DUMMYFUNCTION("IFERROR(TRANSPOSE(SORT(TRANSPOSE(FILTER(Y844:AC844, Y844:AC844&lt;&gt;0)),1, FALSE)))"),2.0)</f>
        <v>2</v>
      </c>
      <c r="AF844" s="1">
        <f>IFERROR(__xludf.DUMMYFUNCTION("""COMPUTED_VALUE"""),2.0)</f>
        <v>2</v>
      </c>
      <c r="AG844" s="1">
        <f>IFERROR(__xludf.DUMMYFUNCTION("""COMPUTED_VALUE"""),1.0)</f>
        <v>1</v>
      </c>
      <c r="AK844" s="1">
        <v>843.0</v>
      </c>
      <c r="AL844" s="1">
        <v>3.0</v>
      </c>
      <c r="AM844" s="1">
        <v>2.0</v>
      </c>
      <c r="AN844" s="1"/>
      <c r="AO844" s="1"/>
      <c r="AP844" s="1"/>
      <c r="AQ844" s="1">
        <v>5.0</v>
      </c>
      <c r="AR844" s="1">
        <v>5.0</v>
      </c>
      <c r="AS844" s="1">
        <v>5.0</v>
      </c>
      <c r="AT844" s="1">
        <v>6.0</v>
      </c>
      <c r="AU844" s="1">
        <v>6.0</v>
      </c>
      <c r="AV844" s="1">
        <v>55566.0</v>
      </c>
      <c r="AW844" s="1">
        <v>364.0</v>
      </c>
      <c r="AY844" s="1">
        <v>306852.0</v>
      </c>
    </row>
    <row r="845" ht="15.75" customHeight="1">
      <c r="A845" s="2" t="s">
        <v>1588</v>
      </c>
      <c r="B845" s="1" t="str">
        <f>IFERROR(__xludf.DUMMYFUNCTION("""COMPUTED_VALUE"""),"8TT47")</f>
        <v>8TT47</v>
      </c>
      <c r="C845" s="1">
        <f>IFERROR(__xludf.DUMMYFUNCTION("""COMPUTED_VALUE"""),601.0)</f>
        <v>601</v>
      </c>
      <c r="D845" s="1" t="s">
        <v>30</v>
      </c>
      <c r="E845" s="1" t="s">
        <v>45</v>
      </c>
      <c r="F845" s="1" t="s">
        <v>45</v>
      </c>
      <c r="G845" s="1" t="s">
        <v>21</v>
      </c>
      <c r="H845" s="1" t="s">
        <v>28</v>
      </c>
      <c r="M845" s="1">
        <v>8.0</v>
      </c>
      <c r="N845" s="1">
        <v>10.0</v>
      </c>
      <c r="O845" s="1">
        <v>10.0</v>
      </c>
      <c r="P845" s="1">
        <v>4.0</v>
      </c>
      <c r="Q845" s="1">
        <v>7.0</v>
      </c>
      <c r="S845" s="1" t="str">
        <f>IFERROR(__xludf.DUMMYFUNCTION("UNIQUE(D845:H845, TRUE)"),"8")</f>
        <v>8</v>
      </c>
      <c r="T845" s="1" t="str">
        <f>IFERROR(__xludf.DUMMYFUNCTION("""COMPUTED_VALUE"""),"T")</f>
        <v>T</v>
      </c>
      <c r="U845" s="1" t="str">
        <f>IFERROR(__xludf.DUMMYFUNCTION("""COMPUTED_VALUE"""),"4")</f>
        <v>4</v>
      </c>
      <c r="V845" s="1" t="str">
        <f>IFERROR(__xludf.DUMMYFUNCTION("""COMPUTED_VALUE"""),"7")</f>
        <v>7</v>
      </c>
      <c r="Y845" s="1">
        <f t="shared" si="2"/>
        <v>1</v>
      </c>
      <c r="Z845" s="1">
        <f t="shared" ref="Z845:AC845" si="845">IF($Y845&lt;&gt;"",COUNTIF($D845:$H845, "=" &amp; T845),"")</f>
        <v>2</v>
      </c>
      <c r="AA845" s="1">
        <f t="shared" si="845"/>
        <v>1</v>
      </c>
      <c r="AB845" s="1">
        <f t="shared" si="845"/>
        <v>1</v>
      </c>
      <c r="AC845" s="1">
        <f t="shared" si="845"/>
        <v>0</v>
      </c>
      <c r="AE845" s="1">
        <f>IFERROR(__xludf.DUMMYFUNCTION("IFERROR(TRANSPOSE(SORT(TRANSPOSE(FILTER(Y845:AC845, Y845:AC845&lt;&gt;0)),1, FALSE)))"),2.0)</f>
        <v>2</v>
      </c>
      <c r="AF845" s="1">
        <f>IFERROR(__xludf.DUMMYFUNCTION("""COMPUTED_VALUE"""),1.0)</f>
        <v>1</v>
      </c>
      <c r="AG845" s="1">
        <f>IFERROR(__xludf.DUMMYFUNCTION("""COMPUTED_VALUE"""),1.0)</f>
        <v>1</v>
      </c>
      <c r="AH845" s="1">
        <f>IFERROR(__xludf.DUMMYFUNCTION("""COMPUTED_VALUE"""),1.0)</f>
        <v>1</v>
      </c>
      <c r="AK845" s="1">
        <v>844.0</v>
      </c>
      <c r="AL845" s="1">
        <v>3.0</v>
      </c>
      <c r="AM845" s="1">
        <v>2.0</v>
      </c>
      <c r="AN845" s="1"/>
      <c r="AO845" s="1"/>
      <c r="AP845" s="1"/>
      <c r="AQ845" s="1">
        <v>5.0</v>
      </c>
      <c r="AR845" s="1">
        <v>5.0</v>
      </c>
      <c r="AS845" s="1">
        <v>6.0</v>
      </c>
      <c r="AT845" s="1">
        <v>6.0</v>
      </c>
      <c r="AU845" s="1">
        <v>6.0</v>
      </c>
      <c r="AV845" s="1">
        <v>55666.0</v>
      </c>
      <c r="AW845" s="1">
        <v>673.0</v>
      </c>
      <c r="AY845" s="1">
        <v>568012.0</v>
      </c>
    </row>
    <row r="846" ht="15.75" customHeight="1">
      <c r="A846" s="2" t="s">
        <v>1590</v>
      </c>
      <c r="B846" s="1" t="str">
        <f>IFERROR(__xludf.DUMMYFUNCTION("""COMPUTED_VALUE"""),"44JAT")</f>
        <v>44JAT</v>
      </c>
      <c r="C846" s="1">
        <f>IFERROR(__xludf.DUMMYFUNCTION("""COMPUTED_VALUE"""),568.0)</f>
        <v>568</v>
      </c>
      <c r="D846" s="1" t="s">
        <v>21</v>
      </c>
      <c r="E846" s="1" t="s">
        <v>21</v>
      </c>
      <c r="F846" s="1" t="s">
        <v>22</v>
      </c>
      <c r="G846" s="1" t="s">
        <v>39</v>
      </c>
      <c r="H846" s="1" t="s">
        <v>45</v>
      </c>
      <c r="M846" s="1">
        <v>4.0</v>
      </c>
      <c r="N846" s="1">
        <v>4.0</v>
      </c>
      <c r="O846" s="1">
        <v>11.0</v>
      </c>
      <c r="P846" s="1">
        <v>14.0</v>
      </c>
      <c r="Q846" s="1">
        <v>10.0</v>
      </c>
      <c r="S846" s="1" t="str">
        <f>IFERROR(__xludf.DUMMYFUNCTION("UNIQUE(D846:H846, TRUE)"),"4")</f>
        <v>4</v>
      </c>
      <c r="T846" s="1" t="str">
        <f>IFERROR(__xludf.DUMMYFUNCTION("""COMPUTED_VALUE"""),"J")</f>
        <v>J</v>
      </c>
      <c r="U846" s="1" t="str">
        <f>IFERROR(__xludf.DUMMYFUNCTION("""COMPUTED_VALUE"""),"A")</f>
        <v>A</v>
      </c>
      <c r="V846" s="1" t="str">
        <f>IFERROR(__xludf.DUMMYFUNCTION("""COMPUTED_VALUE"""),"T")</f>
        <v>T</v>
      </c>
      <c r="Y846" s="1">
        <f t="shared" si="2"/>
        <v>2</v>
      </c>
      <c r="Z846" s="1">
        <f t="shared" ref="Z846:AC846" si="846">IF($Y846&lt;&gt;"",COUNTIF($D846:$H846, "=" &amp; T846),"")</f>
        <v>1</v>
      </c>
      <c r="AA846" s="1">
        <f t="shared" si="846"/>
        <v>1</v>
      </c>
      <c r="AB846" s="1">
        <f t="shared" si="846"/>
        <v>1</v>
      </c>
      <c r="AC846" s="1">
        <f t="shared" si="846"/>
        <v>0</v>
      </c>
      <c r="AE846" s="1">
        <f>IFERROR(__xludf.DUMMYFUNCTION("IFERROR(TRANSPOSE(SORT(TRANSPOSE(FILTER(Y846:AC846, Y846:AC846&lt;&gt;0)),1, FALSE)))"),2.0)</f>
        <v>2</v>
      </c>
      <c r="AF846" s="1">
        <f>IFERROR(__xludf.DUMMYFUNCTION("""COMPUTED_VALUE"""),1.0)</f>
        <v>1</v>
      </c>
      <c r="AG846" s="1">
        <f>IFERROR(__xludf.DUMMYFUNCTION("""COMPUTED_VALUE"""),1.0)</f>
        <v>1</v>
      </c>
      <c r="AH846" s="1">
        <f>IFERROR(__xludf.DUMMYFUNCTION("""COMPUTED_VALUE"""),1.0)</f>
        <v>1</v>
      </c>
      <c r="AK846" s="1">
        <v>845.0</v>
      </c>
      <c r="AL846" s="1">
        <v>3.0</v>
      </c>
      <c r="AM846" s="1">
        <v>2.0</v>
      </c>
      <c r="AN846" s="1"/>
      <c r="AO846" s="1"/>
      <c r="AP846" s="1"/>
      <c r="AQ846" s="1">
        <v>5.0</v>
      </c>
      <c r="AR846" s="1">
        <v>5.0</v>
      </c>
      <c r="AS846" s="1">
        <v>12.0</v>
      </c>
      <c r="AT846" s="1">
        <v>5.0</v>
      </c>
      <c r="AU846" s="1">
        <v>12.0</v>
      </c>
      <c r="AV846" s="1" t="s">
        <v>1397</v>
      </c>
      <c r="AW846" s="1">
        <v>762.0</v>
      </c>
      <c r="AY846" s="1">
        <v>643890.0</v>
      </c>
    </row>
    <row r="847" ht="15.75" customHeight="1">
      <c r="A847" s="2" t="s">
        <v>1591</v>
      </c>
      <c r="B847" s="1" t="str">
        <f>IFERROR(__xludf.DUMMYFUNCTION("""COMPUTED_VALUE"""),"T29Q4")</f>
        <v>T29Q4</v>
      </c>
      <c r="C847" s="1">
        <f>IFERROR(__xludf.DUMMYFUNCTION("""COMPUTED_VALUE"""),33.0)</f>
        <v>33</v>
      </c>
      <c r="D847" s="1" t="s">
        <v>45</v>
      </c>
      <c r="E847" s="1" t="s">
        <v>24</v>
      </c>
      <c r="F847" s="1" t="s">
        <v>23</v>
      </c>
      <c r="G847" s="1" t="s">
        <v>20</v>
      </c>
      <c r="H847" s="1" t="s">
        <v>21</v>
      </c>
      <c r="M847" s="1">
        <v>10.0</v>
      </c>
      <c r="N847" s="1">
        <v>2.0</v>
      </c>
      <c r="O847" s="1">
        <v>9.0</v>
      </c>
      <c r="P847" s="1">
        <v>12.0</v>
      </c>
      <c r="Q847" s="1">
        <v>4.0</v>
      </c>
      <c r="S847" s="1" t="str">
        <f>IFERROR(__xludf.DUMMYFUNCTION("UNIQUE(D847:H847, TRUE)"),"T")</f>
        <v>T</v>
      </c>
      <c r="T847" s="1" t="str">
        <f>IFERROR(__xludf.DUMMYFUNCTION("""COMPUTED_VALUE"""),"2")</f>
        <v>2</v>
      </c>
      <c r="U847" s="1" t="str">
        <f>IFERROR(__xludf.DUMMYFUNCTION("""COMPUTED_VALUE"""),"9")</f>
        <v>9</v>
      </c>
      <c r="V847" s="1" t="str">
        <f>IFERROR(__xludf.DUMMYFUNCTION("""COMPUTED_VALUE"""),"Q")</f>
        <v>Q</v>
      </c>
      <c r="W847" s="1" t="str">
        <f>IFERROR(__xludf.DUMMYFUNCTION("""COMPUTED_VALUE"""),"4")</f>
        <v>4</v>
      </c>
      <c r="Y847" s="1">
        <f t="shared" si="2"/>
        <v>1</v>
      </c>
      <c r="Z847" s="1">
        <f t="shared" ref="Z847:AC847" si="847">IF($Y847&lt;&gt;"",COUNTIF($D847:$H847, "=" &amp; T847),"")</f>
        <v>1</v>
      </c>
      <c r="AA847" s="1">
        <f t="shared" si="847"/>
        <v>1</v>
      </c>
      <c r="AB847" s="1">
        <f t="shared" si="847"/>
        <v>1</v>
      </c>
      <c r="AC847" s="1">
        <f t="shared" si="847"/>
        <v>1</v>
      </c>
      <c r="AE847" s="1">
        <f>IFERROR(__xludf.DUMMYFUNCTION("IFERROR(TRANSPOSE(SORT(TRANSPOSE(FILTER(Y847:AC847, Y847:AC847&lt;&gt;0)),1, FALSE)))"),1.0)</f>
        <v>1</v>
      </c>
      <c r="AF847" s="1">
        <f>IFERROR(__xludf.DUMMYFUNCTION("""COMPUTED_VALUE"""),1.0)</f>
        <v>1</v>
      </c>
      <c r="AG847" s="1">
        <f>IFERROR(__xludf.DUMMYFUNCTION("""COMPUTED_VALUE"""),1.0)</f>
        <v>1</v>
      </c>
      <c r="AH847" s="1">
        <f>IFERROR(__xludf.DUMMYFUNCTION("""COMPUTED_VALUE"""),1.0)</f>
        <v>1</v>
      </c>
      <c r="AI847" s="1">
        <f>IFERROR(__xludf.DUMMYFUNCTION("""COMPUTED_VALUE"""),1.0)</f>
        <v>1</v>
      </c>
      <c r="AK847" s="1">
        <v>846.0</v>
      </c>
      <c r="AL847" s="1">
        <v>3.0</v>
      </c>
      <c r="AM847" s="1">
        <v>2.0</v>
      </c>
      <c r="AN847" s="1"/>
      <c r="AO847" s="1"/>
      <c r="AP847" s="1"/>
      <c r="AQ847" s="1">
        <v>5.0</v>
      </c>
      <c r="AR847" s="1">
        <v>7.0</v>
      </c>
      <c r="AS847" s="1">
        <v>7.0</v>
      </c>
      <c r="AT847" s="1">
        <v>7.0</v>
      </c>
      <c r="AU847" s="1">
        <v>5.0</v>
      </c>
      <c r="AV847" s="1">
        <v>57775.0</v>
      </c>
      <c r="AW847" s="1">
        <v>232.0</v>
      </c>
      <c r="AY847" s="1">
        <v>196272.0</v>
      </c>
    </row>
    <row r="848" ht="15.75" customHeight="1">
      <c r="A848" s="2" t="s">
        <v>1592</v>
      </c>
      <c r="B848" s="1" t="str">
        <f>IFERROR(__xludf.DUMMYFUNCTION("""COMPUTED_VALUE"""),"AKJ9K")</f>
        <v>AKJ9K</v>
      </c>
      <c r="C848" s="1">
        <f>IFERROR(__xludf.DUMMYFUNCTION("""COMPUTED_VALUE"""),264.0)</f>
        <v>264</v>
      </c>
      <c r="D848" s="1" t="s">
        <v>39</v>
      </c>
      <c r="E848" s="1" t="s">
        <v>38</v>
      </c>
      <c r="F848" s="1" t="s">
        <v>22</v>
      </c>
      <c r="G848" s="1" t="s">
        <v>23</v>
      </c>
      <c r="H848" s="1" t="s">
        <v>38</v>
      </c>
      <c r="M848" s="1">
        <v>14.0</v>
      </c>
      <c r="N848" s="1">
        <v>13.0</v>
      </c>
      <c r="O848" s="1">
        <v>11.0</v>
      </c>
      <c r="P848" s="1">
        <v>9.0</v>
      </c>
      <c r="Q848" s="1">
        <v>13.0</v>
      </c>
      <c r="S848" s="1" t="str">
        <f>IFERROR(__xludf.DUMMYFUNCTION("UNIQUE(D848:H848, TRUE)"),"A")</f>
        <v>A</v>
      </c>
      <c r="T848" s="1" t="str">
        <f>IFERROR(__xludf.DUMMYFUNCTION("""COMPUTED_VALUE"""),"K")</f>
        <v>K</v>
      </c>
      <c r="U848" s="1" t="str">
        <f>IFERROR(__xludf.DUMMYFUNCTION("""COMPUTED_VALUE"""),"J")</f>
        <v>J</v>
      </c>
      <c r="V848" s="1" t="str">
        <f>IFERROR(__xludf.DUMMYFUNCTION("""COMPUTED_VALUE"""),"9")</f>
        <v>9</v>
      </c>
      <c r="Y848" s="1">
        <f t="shared" si="2"/>
        <v>1</v>
      </c>
      <c r="Z848" s="1">
        <f t="shared" ref="Z848:AC848" si="848">IF($Y848&lt;&gt;"",COUNTIF($D848:$H848, "=" &amp; T848),"")</f>
        <v>2</v>
      </c>
      <c r="AA848" s="1">
        <f t="shared" si="848"/>
        <v>1</v>
      </c>
      <c r="AB848" s="1">
        <f t="shared" si="848"/>
        <v>1</v>
      </c>
      <c r="AC848" s="1">
        <f t="shared" si="848"/>
        <v>0</v>
      </c>
      <c r="AE848" s="1">
        <f>IFERROR(__xludf.DUMMYFUNCTION("IFERROR(TRANSPOSE(SORT(TRANSPOSE(FILTER(Y848:AC848, Y848:AC848&lt;&gt;0)),1, FALSE)))"),2.0)</f>
        <v>2</v>
      </c>
      <c r="AF848" s="1">
        <f>IFERROR(__xludf.DUMMYFUNCTION("""COMPUTED_VALUE"""),1.0)</f>
        <v>1</v>
      </c>
      <c r="AG848" s="1">
        <f>IFERROR(__xludf.DUMMYFUNCTION("""COMPUTED_VALUE"""),1.0)</f>
        <v>1</v>
      </c>
      <c r="AH848" s="1">
        <f>IFERROR(__xludf.DUMMYFUNCTION("""COMPUTED_VALUE"""),1.0)</f>
        <v>1</v>
      </c>
      <c r="AK848" s="1">
        <v>847.0</v>
      </c>
      <c r="AL848" s="1">
        <v>3.0</v>
      </c>
      <c r="AM848" s="1">
        <v>2.0</v>
      </c>
      <c r="AN848" s="1"/>
      <c r="AO848" s="1"/>
      <c r="AP848" s="1"/>
      <c r="AQ848" s="1">
        <v>5.0</v>
      </c>
      <c r="AR848" s="1">
        <v>11.0</v>
      </c>
      <c r="AS848" s="1">
        <v>5.0</v>
      </c>
      <c r="AT848" s="1">
        <v>11.0</v>
      </c>
      <c r="AU848" s="1">
        <v>11.0</v>
      </c>
      <c r="AV848" s="1" t="s">
        <v>1848</v>
      </c>
      <c r="AW848" s="1">
        <v>321.0</v>
      </c>
      <c r="AY848" s="1">
        <v>271887.0</v>
      </c>
    </row>
    <row r="849" ht="15.75" customHeight="1">
      <c r="A849" s="2" t="s">
        <v>1594</v>
      </c>
      <c r="B849" s="1" t="str">
        <f>IFERROR(__xludf.DUMMYFUNCTION("""COMPUTED_VALUE"""),"7AAA4")</f>
        <v>7AAA4</v>
      </c>
      <c r="C849" s="1">
        <f>IFERROR(__xludf.DUMMYFUNCTION("""COMPUTED_VALUE"""),549.0)</f>
        <v>549</v>
      </c>
      <c r="D849" s="1" t="s">
        <v>28</v>
      </c>
      <c r="E849" s="1" t="s">
        <v>39</v>
      </c>
      <c r="F849" s="1" t="s">
        <v>39</v>
      </c>
      <c r="G849" s="1" t="s">
        <v>39</v>
      </c>
      <c r="H849" s="1" t="s">
        <v>21</v>
      </c>
      <c r="M849" s="1">
        <v>7.0</v>
      </c>
      <c r="N849" s="1">
        <v>14.0</v>
      </c>
      <c r="O849" s="1">
        <v>14.0</v>
      </c>
      <c r="P849" s="1">
        <v>14.0</v>
      </c>
      <c r="Q849" s="1">
        <v>4.0</v>
      </c>
      <c r="S849" s="1" t="str">
        <f>IFERROR(__xludf.DUMMYFUNCTION("UNIQUE(D849:H849, TRUE)"),"7")</f>
        <v>7</v>
      </c>
      <c r="T849" s="1" t="str">
        <f>IFERROR(__xludf.DUMMYFUNCTION("""COMPUTED_VALUE"""),"A")</f>
        <v>A</v>
      </c>
      <c r="U849" s="1" t="str">
        <f>IFERROR(__xludf.DUMMYFUNCTION("""COMPUTED_VALUE"""),"4")</f>
        <v>4</v>
      </c>
      <c r="Y849" s="1">
        <f t="shared" si="2"/>
        <v>1</v>
      </c>
      <c r="Z849" s="1">
        <f t="shared" ref="Z849:AC849" si="849">IF($Y849&lt;&gt;"",COUNTIF($D849:$H849, "=" &amp; T849),"")</f>
        <v>3</v>
      </c>
      <c r="AA849" s="1">
        <f t="shared" si="849"/>
        <v>1</v>
      </c>
      <c r="AB849" s="1">
        <f t="shared" si="849"/>
        <v>0</v>
      </c>
      <c r="AC849" s="1">
        <f t="shared" si="849"/>
        <v>0</v>
      </c>
      <c r="AE849" s="1">
        <f>IFERROR(__xludf.DUMMYFUNCTION("IFERROR(TRANSPOSE(SORT(TRANSPOSE(FILTER(Y849:AC849, Y849:AC849&lt;&gt;0)),1, FALSE)))"),3.0)</f>
        <v>3</v>
      </c>
      <c r="AF849" s="1">
        <f>IFERROR(__xludf.DUMMYFUNCTION("""COMPUTED_VALUE"""),1.0)</f>
        <v>1</v>
      </c>
      <c r="AG849" s="1">
        <f>IFERROR(__xludf.DUMMYFUNCTION("""COMPUTED_VALUE"""),1.0)</f>
        <v>1</v>
      </c>
      <c r="AK849" s="1">
        <v>848.0</v>
      </c>
      <c r="AL849" s="1">
        <v>3.0</v>
      </c>
      <c r="AM849" s="1">
        <v>2.0</v>
      </c>
      <c r="AN849" s="1"/>
      <c r="AO849" s="1"/>
      <c r="AP849" s="1"/>
      <c r="AQ849" s="1">
        <v>5.0</v>
      </c>
      <c r="AR849" s="1">
        <v>11.0</v>
      </c>
      <c r="AS849" s="1">
        <v>11.0</v>
      </c>
      <c r="AT849" s="1">
        <v>5.0</v>
      </c>
      <c r="AU849" s="1">
        <v>5.0</v>
      </c>
      <c r="AV849" s="1" t="s">
        <v>1846</v>
      </c>
      <c r="AW849" s="1">
        <v>629.0</v>
      </c>
      <c r="AY849" s="1">
        <v>533392.0</v>
      </c>
    </row>
    <row r="850" ht="15.75" customHeight="1">
      <c r="A850" s="2" t="s">
        <v>1596</v>
      </c>
      <c r="B850" s="1" t="str">
        <f>IFERROR(__xludf.DUMMYFUNCTION("""COMPUTED_VALUE"""),"T47A6")</f>
        <v>T47A6</v>
      </c>
      <c r="C850" s="1">
        <f>IFERROR(__xludf.DUMMYFUNCTION("""COMPUTED_VALUE"""),241.0)</f>
        <v>241</v>
      </c>
      <c r="D850" s="1" t="s">
        <v>45</v>
      </c>
      <c r="E850" s="1" t="s">
        <v>21</v>
      </c>
      <c r="F850" s="1" t="s">
        <v>28</v>
      </c>
      <c r="G850" s="1" t="s">
        <v>39</v>
      </c>
      <c r="H850" s="1" t="s">
        <v>40</v>
      </c>
      <c r="M850" s="1">
        <v>10.0</v>
      </c>
      <c r="N850" s="1">
        <v>4.0</v>
      </c>
      <c r="O850" s="1">
        <v>7.0</v>
      </c>
      <c r="P850" s="1">
        <v>14.0</v>
      </c>
      <c r="Q850" s="1">
        <v>6.0</v>
      </c>
      <c r="S850" s="1" t="str">
        <f>IFERROR(__xludf.DUMMYFUNCTION("UNIQUE(D850:H850, TRUE)"),"T")</f>
        <v>T</v>
      </c>
      <c r="T850" s="1" t="str">
        <f>IFERROR(__xludf.DUMMYFUNCTION("""COMPUTED_VALUE"""),"4")</f>
        <v>4</v>
      </c>
      <c r="U850" s="1" t="str">
        <f>IFERROR(__xludf.DUMMYFUNCTION("""COMPUTED_VALUE"""),"7")</f>
        <v>7</v>
      </c>
      <c r="V850" s="1" t="str">
        <f>IFERROR(__xludf.DUMMYFUNCTION("""COMPUTED_VALUE"""),"A")</f>
        <v>A</v>
      </c>
      <c r="W850" s="1" t="str">
        <f>IFERROR(__xludf.DUMMYFUNCTION("""COMPUTED_VALUE"""),"6")</f>
        <v>6</v>
      </c>
      <c r="Y850" s="1">
        <f t="shared" si="2"/>
        <v>1</v>
      </c>
      <c r="Z850" s="1">
        <f t="shared" ref="Z850:AC850" si="850">IF($Y850&lt;&gt;"",COUNTIF($D850:$H850, "=" &amp; T850),"")</f>
        <v>1</v>
      </c>
      <c r="AA850" s="1">
        <f t="shared" si="850"/>
        <v>1</v>
      </c>
      <c r="AB850" s="1">
        <f t="shared" si="850"/>
        <v>1</v>
      </c>
      <c r="AC850" s="1">
        <f t="shared" si="850"/>
        <v>1</v>
      </c>
      <c r="AE850" s="1">
        <f>IFERROR(__xludf.DUMMYFUNCTION("IFERROR(TRANSPOSE(SORT(TRANSPOSE(FILTER(Y850:AC850, Y850:AC850&lt;&gt;0)),1, FALSE)))"),1.0)</f>
        <v>1</v>
      </c>
      <c r="AF850" s="1">
        <f>IFERROR(__xludf.DUMMYFUNCTION("""COMPUTED_VALUE"""),1.0)</f>
        <v>1</v>
      </c>
      <c r="AG850" s="1">
        <f>IFERROR(__xludf.DUMMYFUNCTION("""COMPUTED_VALUE"""),1.0)</f>
        <v>1</v>
      </c>
      <c r="AH850" s="1">
        <f>IFERROR(__xludf.DUMMYFUNCTION("""COMPUTED_VALUE"""),1.0)</f>
        <v>1</v>
      </c>
      <c r="AI850" s="1">
        <f>IFERROR(__xludf.DUMMYFUNCTION("""COMPUTED_VALUE"""),1.0)</f>
        <v>1</v>
      </c>
      <c r="AK850" s="1">
        <v>849.0</v>
      </c>
      <c r="AL850" s="1">
        <v>3.0</v>
      </c>
      <c r="AM850" s="1">
        <v>2.0</v>
      </c>
      <c r="AN850" s="1"/>
      <c r="AO850" s="1"/>
      <c r="AP850" s="1"/>
      <c r="AQ850" s="1">
        <v>5.0</v>
      </c>
      <c r="AR850" s="1">
        <v>12.0</v>
      </c>
      <c r="AS850" s="1">
        <v>12.0</v>
      </c>
      <c r="AT850" s="1">
        <v>12.0</v>
      </c>
      <c r="AU850" s="1">
        <v>5.0</v>
      </c>
      <c r="AV850" s="1" t="s">
        <v>1404</v>
      </c>
      <c r="AW850" s="1">
        <v>935.0</v>
      </c>
      <c r="AY850" s="1">
        <v>793815.0</v>
      </c>
    </row>
    <row r="851" ht="15.75" customHeight="1">
      <c r="A851" s="2" t="s">
        <v>1598</v>
      </c>
      <c r="B851" s="1" t="str">
        <f>IFERROR(__xludf.DUMMYFUNCTION("""COMPUTED_VALUE"""),"27A33")</f>
        <v>27A33</v>
      </c>
      <c r="C851" s="1">
        <f>IFERROR(__xludf.DUMMYFUNCTION("""COMPUTED_VALUE"""),3.0)</f>
        <v>3</v>
      </c>
      <c r="D851" s="1" t="s">
        <v>24</v>
      </c>
      <c r="E851" s="1" t="s">
        <v>28</v>
      </c>
      <c r="F851" s="1" t="s">
        <v>39</v>
      </c>
      <c r="G851" s="1" t="s">
        <v>31</v>
      </c>
      <c r="H851" s="1" t="s">
        <v>31</v>
      </c>
      <c r="M851" s="1">
        <v>2.0</v>
      </c>
      <c r="N851" s="1">
        <v>7.0</v>
      </c>
      <c r="O851" s="1">
        <v>14.0</v>
      </c>
      <c r="P851" s="1">
        <v>3.0</v>
      </c>
      <c r="Q851" s="1">
        <v>3.0</v>
      </c>
      <c r="S851" s="1" t="str">
        <f>IFERROR(__xludf.DUMMYFUNCTION("UNIQUE(D851:H851, TRUE)"),"2")</f>
        <v>2</v>
      </c>
      <c r="T851" s="1" t="str">
        <f>IFERROR(__xludf.DUMMYFUNCTION("""COMPUTED_VALUE"""),"7")</f>
        <v>7</v>
      </c>
      <c r="U851" s="1" t="str">
        <f>IFERROR(__xludf.DUMMYFUNCTION("""COMPUTED_VALUE"""),"A")</f>
        <v>A</v>
      </c>
      <c r="V851" s="1" t="str">
        <f>IFERROR(__xludf.DUMMYFUNCTION("""COMPUTED_VALUE"""),"3")</f>
        <v>3</v>
      </c>
      <c r="Y851" s="1">
        <f t="shared" si="2"/>
        <v>1</v>
      </c>
      <c r="Z851" s="1">
        <f t="shared" ref="Z851:AC851" si="851">IF($Y851&lt;&gt;"",COUNTIF($D851:$H851, "=" &amp; T851),"")</f>
        <v>1</v>
      </c>
      <c r="AA851" s="1">
        <f t="shared" si="851"/>
        <v>1</v>
      </c>
      <c r="AB851" s="1">
        <f t="shared" si="851"/>
        <v>2</v>
      </c>
      <c r="AC851" s="1">
        <f t="shared" si="851"/>
        <v>0</v>
      </c>
      <c r="AE851" s="1">
        <f>IFERROR(__xludf.DUMMYFUNCTION("IFERROR(TRANSPOSE(SORT(TRANSPOSE(FILTER(Y851:AC851, Y851:AC851&lt;&gt;0)),1, FALSE)))"),2.0)</f>
        <v>2</v>
      </c>
      <c r="AF851" s="1">
        <f>IFERROR(__xludf.DUMMYFUNCTION("""COMPUTED_VALUE"""),1.0)</f>
        <v>1</v>
      </c>
      <c r="AG851" s="1">
        <f>IFERROR(__xludf.DUMMYFUNCTION("""COMPUTED_VALUE"""),1.0)</f>
        <v>1</v>
      </c>
      <c r="AH851" s="1">
        <f>IFERROR(__xludf.DUMMYFUNCTION("""COMPUTED_VALUE"""),1.0)</f>
        <v>1</v>
      </c>
      <c r="AK851" s="1">
        <v>850.0</v>
      </c>
      <c r="AL851" s="1">
        <v>3.0</v>
      </c>
      <c r="AM851" s="1">
        <v>2.0</v>
      </c>
      <c r="AN851" s="1"/>
      <c r="AO851" s="1"/>
      <c r="AP851" s="1"/>
      <c r="AQ851" s="1">
        <v>5.0</v>
      </c>
      <c r="AR851" s="1">
        <v>13.0</v>
      </c>
      <c r="AS851" s="1">
        <v>5.0</v>
      </c>
      <c r="AT851" s="1">
        <v>5.0</v>
      </c>
      <c r="AU851" s="1">
        <v>13.0</v>
      </c>
      <c r="AV851" s="1" t="s">
        <v>1406</v>
      </c>
      <c r="AW851" s="1">
        <v>819.0</v>
      </c>
      <c r="AY851" s="1">
        <v>696150.0</v>
      </c>
    </row>
    <row r="852" ht="15.75" customHeight="1">
      <c r="A852" s="2" t="s">
        <v>1600</v>
      </c>
      <c r="B852" s="1" t="str">
        <f>IFERROR(__xludf.DUMMYFUNCTION("""COMPUTED_VALUE"""),"3AA3K")</f>
        <v>3AA3K</v>
      </c>
      <c r="C852" s="1">
        <f>IFERROR(__xludf.DUMMYFUNCTION("""COMPUTED_VALUE"""),260.0)</f>
        <v>260</v>
      </c>
      <c r="D852" s="1" t="s">
        <v>31</v>
      </c>
      <c r="E852" s="1" t="s">
        <v>39</v>
      </c>
      <c r="F852" s="1" t="s">
        <v>39</v>
      </c>
      <c r="G852" s="1" t="s">
        <v>31</v>
      </c>
      <c r="H852" s="1" t="s">
        <v>38</v>
      </c>
      <c r="M852" s="1">
        <v>3.0</v>
      </c>
      <c r="N852" s="1">
        <v>14.0</v>
      </c>
      <c r="O852" s="1">
        <v>14.0</v>
      </c>
      <c r="P852" s="1">
        <v>3.0</v>
      </c>
      <c r="Q852" s="1">
        <v>13.0</v>
      </c>
      <c r="S852" s="1" t="str">
        <f>IFERROR(__xludf.DUMMYFUNCTION("UNIQUE(D852:H852, TRUE)"),"3")</f>
        <v>3</v>
      </c>
      <c r="T852" s="1" t="str">
        <f>IFERROR(__xludf.DUMMYFUNCTION("""COMPUTED_VALUE"""),"A")</f>
        <v>A</v>
      </c>
      <c r="U852" s="1" t="str">
        <f>IFERROR(__xludf.DUMMYFUNCTION("""COMPUTED_VALUE"""),"K")</f>
        <v>K</v>
      </c>
      <c r="Y852" s="1">
        <f t="shared" si="2"/>
        <v>2</v>
      </c>
      <c r="Z852" s="1">
        <f t="shared" ref="Z852:AC852" si="852">IF($Y852&lt;&gt;"",COUNTIF($D852:$H852, "=" &amp; T852),"")</f>
        <v>2</v>
      </c>
      <c r="AA852" s="1">
        <f t="shared" si="852"/>
        <v>1</v>
      </c>
      <c r="AB852" s="1">
        <f t="shared" si="852"/>
        <v>0</v>
      </c>
      <c r="AC852" s="1">
        <f t="shared" si="852"/>
        <v>0</v>
      </c>
      <c r="AE852" s="1">
        <f>IFERROR(__xludf.DUMMYFUNCTION("IFERROR(TRANSPOSE(SORT(TRANSPOSE(FILTER(Y852:AC852, Y852:AC852&lt;&gt;0)),1, FALSE)))"),2.0)</f>
        <v>2</v>
      </c>
      <c r="AF852" s="1">
        <f>IFERROR(__xludf.DUMMYFUNCTION("""COMPUTED_VALUE"""),2.0)</f>
        <v>2</v>
      </c>
      <c r="AG852" s="1">
        <f>IFERROR(__xludf.DUMMYFUNCTION("""COMPUTED_VALUE"""),1.0)</f>
        <v>1</v>
      </c>
      <c r="AK852" s="1">
        <v>851.0</v>
      </c>
      <c r="AL852" s="1">
        <v>3.0</v>
      </c>
      <c r="AM852" s="1">
        <v>2.0</v>
      </c>
      <c r="AN852" s="1"/>
      <c r="AO852" s="1"/>
      <c r="AP852" s="1"/>
      <c r="AQ852" s="1">
        <v>6.0</v>
      </c>
      <c r="AR852" s="1">
        <v>2.0</v>
      </c>
      <c r="AS852" s="1">
        <v>2.0</v>
      </c>
      <c r="AT852" s="1">
        <v>2.0</v>
      </c>
      <c r="AU852" s="1">
        <v>6.0</v>
      </c>
      <c r="AV852" s="1">
        <v>62226.0</v>
      </c>
      <c r="AW852" s="1">
        <v>578.0</v>
      </c>
      <c r="AY852" s="1">
        <v>491878.0</v>
      </c>
    </row>
    <row r="853" ht="15.75" customHeight="1">
      <c r="A853" s="2" t="s">
        <v>1602</v>
      </c>
      <c r="B853" s="1" t="str">
        <f>IFERROR(__xludf.DUMMYFUNCTION("""COMPUTED_VALUE"""),"6AK9K")</f>
        <v>6AK9K</v>
      </c>
      <c r="C853" s="1">
        <f>IFERROR(__xludf.DUMMYFUNCTION("""COMPUTED_VALUE"""),516.0)</f>
        <v>516</v>
      </c>
      <c r="D853" s="1" t="s">
        <v>40</v>
      </c>
      <c r="E853" s="1" t="s">
        <v>39</v>
      </c>
      <c r="F853" s="1" t="s">
        <v>38</v>
      </c>
      <c r="G853" s="1" t="s">
        <v>23</v>
      </c>
      <c r="H853" s="1" t="s">
        <v>38</v>
      </c>
      <c r="M853" s="1">
        <v>6.0</v>
      </c>
      <c r="N853" s="1">
        <v>14.0</v>
      </c>
      <c r="O853" s="1">
        <v>13.0</v>
      </c>
      <c r="P853" s="1">
        <v>9.0</v>
      </c>
      <c r="Q853" s="1">
        <v>13.0</v>
      </c>
      <c r="S853" s="1" t="str">
        <f>IFERROR(__xludf.DUMMYFUNCTION("UNIQUE(D853:H853, TRUE)"),"6")</f>
        <v>6</v>
      </c>
      <c r="T853" s="1" t="str">
        <f>IFERROR(__xludf.DUMMYFUNCTION("""COMPUTED_VALUE"""),"A")</f>
        <v>A</v>
      </c>
      <c r="U853" s="1" t="str">
        <f>IFERROR(__xludf.DUMMYFUNCTION("""COMPUTED_VALUE"""),"K")</f>
        <v>K</v>
      </c>
      <c r="V853" s="1" t="str">
        <f>IFERROR(__xludf.DUMMYFUNCTION("""COMPUTED_VALUE"""),"9")</f>
        <v>9</v>
      </c>
      <c r="Y853" s="1">
        <f t="shared" si="2"/>
        <v>1</v>
      </c>
      <c r="Z853" s="1">
        <f t="shared" ref="Z853:AC853" si="853">IF($Y853&lt;&gt;"",COUNTIF($D853:$H853, "=" &amp; T853),"")</f>
        <v>1</v>
      </c>
      <c r="AA853" s="1">
        <f t="shared" si="853"/>
        <v>2</v>
      </c>
      <c r="AB853" s="1">
        <f t="shared" si="853"/>
        <v>1</v>
      </c>
      <c r="AC853" s="1">
        <f t="shared" si="853"/>
        <v>0</v>
      </c>
      <c r="AE853" s="1">
        <f>IFERROR(__xludf.DUMMYFUNCTION("IFERROR(TRANSPOSE(SORT(TRANSPOSE(FILTER(Y853:AC853, Y853:AC853&lt;&gt;0)),1, FALSE)))"),2.0)</f>
        <v>2</v>
      </c>
      <c r="AF853" s="1">
        <f>IFERROR(__xludf.DUMMYFUNCTION("""COMPUTED_VALUE"""),1.0)</f>
        <v>1</v>
      </c>
      <c r="AG853" s="1">
        <f>IFERROR(__xludf.DUMMYFUNCTION("""COMPUTED_VALUE"""),1.0)</f>
        <v>1</v>
      </c>
      <c r="AH853" s="1">
        <f>IFERROR(__xludf.DUMMYFUNCTION("""COMPUTED_VALUE"""),1.0)</f>
        <v>1</v>
      </c>
      <c r="AK853" s="1">
        <v>852.0</v>
      </c>
      <c r="AL853" s="1">
        <v>3.0</v>
      </c>
      <c r="AM853" s="1">
        <v>2.0</v>
      </c>
      <c r="AN853" s="1"/>
      <c r="AO853" s="1"/>
      <c r="AP853" s="1"/>
      <c r="AQ853" s="1">
        <v>6.0</v>
      </c>
      <c r="AR853" s="1">
        <v>6.0</v>
      </c>
      <c r="AS853" s="1">
        <v>6.0</v>
      </c>
      <c r="AT853" s="1">
        <v>2.0</v>
      </c>
      <c r="AU853" s="1">
        <v>2.0</v>
      </c>
      <c r="AV853" s="1">
        <v>66622.0</v>
      </c>
      <c r="AW853" s="1">
        <v>4.0</v>
      </c>
      <c r="AY853" s="1">
        <v>3408.0</v>
      </c>
    </row>
    <row r="854" ht="15.75" customHeight="1">
      <c r="A854" s="2" t="s">
        <v>1604</v>
      </c>
      <c r="B854" s="1" t="str">
        <f>IFERROR(__xludf.DUMMYFUNCTION("""COMPUTED_VALUE"""),"9AJ85")</f>
        <v>9AJ85</v>
      </c>
      <c r="C854" s="1">
        <f>IFERROR(__xludf.DUMMYFUNCTION("""COMPUTED_VALUE"""),113.0)</f>
        <v>113</v>
      </c>
      <c r="D854" s="1" t="s">
        <v>23</v>
      </c>
      <c r="E854" s="1" t="s">
        <v>39</v>
      </c>
      <c r="F854" s="1" t="s">
        <v>22</v>
      </c>
      <c r="G854" s="1" t="s">
        <v>30</v>
      </c>
      <c r="H854" s="1" t="s">
        <v>29</v>
      </c>
      <c r="M854" s="1">
        <v>9.0</v>
      </c>
      <c r="N854" s="1">
        <v>14.0</v>
      </c>
      <c r="O854" s="1">
        <v>11.0</v>
      </c>
      <c r="P854" s="1">
        <v>8.0</v>
      </c>
      <c r="Q854" s="1">
        <v>5.0</v>
      </c>
      <c r="S854" s="1" t="str">
        <f>IFERROR(__xludf.DUMMYFUNCTION("UNIQUE(D854:H854, TRUE)"),"9")</f>
        <v>9</v>
      </c>
      <c r="T854" s="1" t="str">
        <f>IFERROR(__xludf.DUMMYFUNCTION("""COMPUTED_VALUE"""),"A")</f>
        <v>A</v>
      </c>
      <c r="U854" s="1" t="str">
        <f>IFERROR(__xludf.DUMMYFUNCTION("""COMPUTED_VALUE"""),"J")</f>
        <v>J</v>
      </c>
      <c r="V854" s="1" t="str">
        <f>IFERROR(__xludf.DUMMYFUNCTION("""COMPUTED_VALUE"""),"8")</f>
        <v>8</v>
      </c>
      <c r="W854" s="1" t="str">
        <f>IFERROR(__xludf.DUMMYFUNCTION("""COMPUTED_VALUE"""),"5")</f>
        <v>5</v>
      </c>
      <c r="Y854" s="1">
        <f t="shared" si="2"/>
        <v>1</v>
      </c>
      <c r="Z854" s="1">
        <f t="shared" ref="Z854:AC854" si="854">IF($Y854&lt;&gt;"",COUNTIF($D854:$H854, "=" &amp; T854),"")</f>
        <v>1</v>
      </c>
      <c r="AA854" s="1">
        <f t="shared" si="854"/>
        <v>1</v>
      </c>
      <c r="AB854" s="1">
        <f t="shared" si="854"/>
        <v>1</v>
      </c>
      <c r="AC854" s="1">
        <f t="shared" si="854"/>
        <v>1</v>
      </c>
      <c r="AE854" s="1">
        <f>IFERROR(__xludf.DUMMYFUNCTION("IFERROR(TRANSPOSE(SORT(TRANSPOSE(FILTER(Y854:AC854, Y854:AC854&lt;&gt;0)),1, FALSE)))"),1.0)</f>
        <v>1</v>
      </c>
      <c r="AF854" s="1">
        <f>IFERROR(__xludf.DUMMYFUNCTION("""COMPUTED_VALUE"""),1.0)</f>
        <v>1</v>
      </c>
      <c r="AG854" s="1">
        <f>IFERROR(__xludf.DUMMYFUNCTION("""COMPUTED_VALUE"""),1.0)</f>
        <v>1</v>
      </c>
      <c r="AH854" s="1">
        <f>IFERROR(__xludf.DUMMYFUNCTION("""COMPUTED_VALUE"""),1.0)</f>
        <v>1</v>
      </c>
      <c r="AI854" s="1">
        <f>IFERROR(__xludf.DUMMYFUNCTION("""COMPUTED_VALUE"""),1.0)</f>
        <v>1</v>
      </c>
      <c r="AK854" s="1">
        <v>853.0</v>
      </c>
      <c r="AL854" s="1">
        <v>3.0</v>
      </c>
      <c r="AM854" s="1">
        <v>2.0</v>
      </c>
      <c r="AN854" s="1"/>
      <c r="AO854" s="1"/>
      <c r="AP854" s="1"/>
      <c r="AQ854" s="1">
        <v>6.0</v>
      </c>
      <c r="AR854" s="1">
        <v>6.0</v>
      </c>
      <c r="AS854" s="1">
        <v>6.0</v>
      </c>
      <c r="AT854" s="1">
        <v>9.0</v>
      </c>
      <c r="AU854" s="1">
        <v>9.0</v>
      </c>
      <c r="AV854" s="1">
        <v>66699.0</v>
      </c>
      <c r="AW854" s="1">
        <v>876.0</v>
      </c>
      <c r="AY854" s="1">
        <v>747228.0</v>
      </c>
    </row>
    <row r="855" ht="15.75" customHeight="1">
      <c r="A855" s="2" t="s">
        <v>1606</v>
      </c>
      <c r="B855" s="1" t="str">
        <f>IFERROR(__xludf.DUMMYFUNCTION("""COMPUTED_VALUE"""),"K4454")</f>
        <v>K4454</v>
      </c>
      <c r="C855" s="1">
        <f>IFERROR(__xludf.DUMMYFUNCTION("""COMPUTED_VALUE"""),767.0)</f>
        <v>767</v>
      </c>
      <c r="D855" s="1" t="s">
        <v>38</v>
      </c>
      <c r="E855" s="1" t="s">
        <v>21</v>
      </c>
      <c r="F855" s="1" t="s">
        <v>21</v>
      </c>
      <c r="G855" s="1" t="s">
        <v>29</v>
      </c>
      <c r="H855" s="1" t="s">
        <v>21</v>
      </c>
      <c r="M855" s="1">
        <v>13.0</v>
      </c>
      <c r="N855" s="1">
        <v>4.0</v>
      </c>
      <c r="O855" s="1">
        <v>4.0</v>
      </c>
      <c r="P855" s="1">
        <v>5.0</v>
      </c>
      <c r="Q855" s="1">
        <v>4.0</v>
      </c>
      <c r="S855" s="1" t="str">
        <f>IFERROR(__xludf.DUMMYFUNCTION("UNIQUE(D855:H855, TRUE)"),"K")</f>
        <v>K</v>
      </c>
      <c r="T855" s="1" t="str">
        <f>IFERROR(__xludf.DUMMYFUNCTION("""COMPUTED_VALUE"""),"4")</f>
        <v>4</v>
      </c>
      <c r="U855" s="1" t="str">
        <f>IFERROR(__xludf.DUMMYFUNCTION("""COMPUTED_VALUE"""),"5")</f>
        <v>5</v>
      </c>
      <c r="Y855" s="1">
        <f t="shared" si="2"/>
        <v>1</v>
      </c>
      <c r="Z855" s="1">
        <f t="shared" ref="Z855:AC855" si="855">IF($Y855&lt;&gt;"",COUNTIF($D855:$H855, "=" &amp; T855),"")</f>
        <v>3</v>
      </c>
      <c r="AA855" s="1">
        <f t="shared" si="855"/>
        <v>1</v>
      </c>
      <c r="AB855" s="1">
        <f t="shared" si="855"/>
        <v>0</v>
      </c>
      <c r="AC855" s="1">
        <f t="shared" si="855"/>
        <v>0</v>
      </c>
      <c r="AE855" s="1">
        <f>IFERROR(__xludf.DUMMYFUNCTION("IFERROR(TRANSPOSE(SORT(TRANSPOSE(FILTER(Y855:AC855, Y855:AC855&lt;&gt;0)),1, FALSE)))"),3.0)</f>
        <v>3</v>
      </c>
      <c r="AF855" s="1">
        <f>IFERROR(__xludf.DUMMYFUNCTION("""COMPUTED_VALUE"""),1.0)</f>
        <v>1</v>
      </c>
      <c r="AG855" s="1">
        <f>IFERROR(__xludf.DUMMYFUNCTION("""COMPUTED_VALUE"""),1.0)</f>
        <v>1</v>
      </c>
      <c r="AK855" s="1">
        <v>854.0</v>
      </c>
      <c r="AL855" s="1">
        <v>3.0</v>
      </c>
      <c r="AM855" s="1">
        <v>2.0</v>
      </c>
      <c r="AN855" s="1"/>
      <c r="AO855" s="1"/>
      <c r="AP855" s="1"/>
      <c r="AQ855" s="1">
        <v>6.0</v>
      </c>
      <c r="AR855" s="1">
        <v>6.0</v>
      </c>
      <c r="AS855" s="1">
        <v>6.0</v>
      </c>
      <c r="AT855" s="1">
        <v>14.0</v>
      </c>
      <c r="AU855" s="1">
        <v>14.0</v>
      </c>
      <c r="AV855" s="1" t="s">
        <v>1413</v>
      </c>
      <c r="AW855" s="1">
        <v>377.0</v>
      </c>
      <c r="AY855" s="1">
        <v>321958.0</v>
      </c>
    </row>
    <row r="856" ht="15.75" customHeight="1">
      <c r="A856" s="2" t="s">
        <v>1608</v>
      </c>
      <c r="B856" s="1" t="str">
        <f>IFERROR(__xludf.DUMMYFUNCTION("""COMPUTED_VALUE"""),"Q63JJ")</f>
        <v>Q63JJ</v>
      </c>
      <c r="C856" s="1">
        <f>IFERROR(__xludf.DUMMYFUNCTION("""COMPUTED_VALUE"""),764.0)</f>
        <v>764</v>
      </c>
      <c r="D856" s="1" t="s">
        <v>20</v>
      </c>
      <c r="E856" s="1" t="s">
        <v>40</v>
      </c>
      <c r="F856" s="1" t="s">
        <v>31</v>
      </c>
      <c r="G856" s="1" t="s">
        <v>22</v>
      </c>
      <c r="H856" s="1" t="s">
        <v>22</v>
      </c>
      <c r="M856" s="1">
        <v>12.0</v>
      </c>
      <c r="N856" s="1">
        <v>6.0</v>
      </c>
      <c r="O856" s="1">
        <v>3.0</v>
      </c>
      <c r="P856" s="1">
        <v>11.0</v>
      </c>
      <c r="Q856" s="1">
        <v>11.0</v>
      </c>
      <c r="S856" s="1" t="str">
        <f>IFERROR(__xludf.DUMMYFUNCTION("UNIQUE(D856:H856, TRUE)"),"Q")</f>
        <v>Q</v>
      </c>
      <c r="T856" s="1" t="str">
        <f>IFERROR(__xludf.DUMMYFUNCTION("""COMPUTED_VALUE"""),"6")</f>
        <v>6</v>
      </c>
      <c r="U856" s="1" t="str">
        <f>IFERROR(__xludf.DUMMYFUNCTION("""COMPUTED_VALUE"""),"3")</f>
        <v>3</v>
      </c>
      <c r="V856" s="1" t="str">
        <f>IFERROR(__xludf.DUMMYFUNCTION("""COMPUTED_VALUE"""),"J")</f>
        <v>J</v>
      </c>
      <c r="Y856" s="1">
        <f t="shared" si="2"/>
        <v>1</v>
      </c>
      <c r="Z856" s="1">
        <f t="shared" ref="Z856:AC856" si="856">IF($Y856&lt;&gt;"",COUNTIF($D856:$H856, "=" &amp; T856),"")</f>
        <v>1</v>
      </c>
      <c r="AA856" s="1">
        <f t="shared" si="856"/>
        <v>1</v>
      </c>
      <c r="AB856" s="1">
        <f t="shared" si="856"/>
        <v>2</v>
      </c>
      <c r="AC856" s="1">
        <f t="shared" si="856"/>
        <v>0</v>
      </c>
      <c r="AE856" s="1">
        <f>IFERROR(__xludf.DUMMYFUNCTION("IFERROR(TRANSPOSE(SORT(TRANSPOSE(FILTER(Y856:AC856, Y856:AC856&lt;&gt;0)),1, FALSE)))"),2.0)</f>
        <v>2</v>
      </c>
      <c r="AF856" s="1">
        <f>IFERROR(__xludf.DUMMYFUNCTION("""COMPUTED_VALUE"""),1.0)</f>
        <v>1</v>
      </c>
      <c r="AG856" s="1">
        <f>IFERROR(__xludf.DUMMYFUNCTION("""COMPUTED_VALUE"""),1.0)</f>
        <v>1</v>
      </c>
      <c r="AH856" s="1">
        <f>IFERROR(__xludf.DUMMYFUNCTION("""COMPUTED_VALUE"""),1.0)</f>
        <v>1</v>
      </c>
      <c r="AK856" s="1">
        <v>855.0</v>
      </c>
      <c r="AL856" s="1">
        <v>3.0</v>
      </c>
      <c r="AM856" s="1">
        <v>2.0</v>
      </c>
      <c r="AN856" s="1"/>
      <c r="AO856" s="1"/>
      <c r="AP856" s="1"/>
      <c r="AQ856" s="1">
        <v>6.0</v>
      </c>
      <c r="AR856" s="1">
        <v>6.0</v>
      </c>
      <c r="AS856" s="1">
        <v>12.0</v>
      </c>
      <c r="AT856" s="1">
        <v>12.0</v>
      </c>
      <c r="AU856" s="1">
        <v>12.0</v>
      </c>
      <c r="AV856" s="1" t="s">
        <v>1415</v>
      </c>
      <c r="AW856" s="1">
        <v>744.0</v>
      </c>
      <c r="AY856" s="1">
        <v>636120.0</v>
      </c>
    </row>
    <row r="857" ht="15.75" customHeight="1">
      <c r="A857" s="2" t="s">
        <v>1610</v>
      </c>
      <c r="B857" s="1" t="str">
        <f>IFERROR(__xludf.DUMMYFUNCTION("""COMPUTED_VALUE"""),"4AJK2")</f>
        <v>4AJK2</v>
      </c>
      <c r="C857" s="1">
        <f>IFERROR(__xludf.DUMMYFUNCTION("""COMPUTED_VALUE"""),958.0)</f>
        <v>958</v>
      </c>
      <c r="D857" s="1" t="s">
        <v>21</v>
      </c>
      <c r="E857" s="1" t="s">
        <v>39</v>
      </c>
      <c r="F857" s="1" t="s">
        <v>22</v>
      </c>
      <c r="G857" s="1" t="s">
        <v>38</v>
      </c>
      <c r="H857" s="1" t="s">
        <v>24</v>
      </c>
      <c r="M857" s="1">
        <v>4.0</v>
      </c>
      <c r="N857" s="1">
        <v>14.0</v>
      </c>
      <c r="O857" s="1">
        <v>11.0</v>
      </c>
      <c r="P857" s="1">
        <v>13.0</v>
      </c>
      <c r="Q857" s="1">
        <v>2.0</v>
      </c>
      <c r="S857" s="1" t="str">
        <f>IFERROR(__xludf.DUMMYFUNCTION("UNIQUE(D857:H857, TRUE)"),"4")</f>
        <v>4</v>
      </c>
      <c r="T857" s="1" t="str">
        <f>IFERROR(__xludf.DUMMYFUNCTION("""COMPUTED_VALUE"""),"A")</f>
        <v>A</v>
      </c>
      <c r="U857" s="1" t="str">
        <f>IFERROR(__xludf.DUMMYFUNCTION("""COMPUTED_VALUE"""),"J")</f>
        <v>J</v>
      </c>
      <c r="V857" s="1" t="str">
        <f>IFERROR(__xludf.DUMMYFUNCTION("""COMPUTED_VALUE"""),"K")</f>
        <v>K</v>
      </c>
      <c r="W857" s="1" t="str">
        <f>IFERROR(__xludf.DUMMYFUNCTION("""COMPUTED_VALUE"""),"2")</f>
        <v>2</v>
      </c>
      <c r="Y857" s="1">
        <f t="shared" si="2"/>
        <v>1</v>
      </c>
      <c r="Z857" s="1">
        <f t="shared" ref="Z857:AC857" si="857">IF($Y857&lt;&gt;"",COUNTIF($D857:$H857, "=" &amp; T857),"")</f>
        <v>1</v>
      </c>
      <c r="AA857" s="1">
        <f t="shared" si="857"/>
        <v>1</v>
      </c>
      <c r="AB857" s="1">
        <f t="shared" si="857"/>
        <v>1</v>
      </c>
      <c r="AC857" s="1">
        <f t="shared" si="857"/>
        <v>1</v>
      </c>
      <c r="AE857" s="1">
        <f>IFERROR(__xludf.DUMMYFUNCTION("IFERROR(TRANSPOSE(SORT(TRANSPOSE(FILTER(Y857:AC857, Y857:AC857&lt;&gt;0)),1, FALSE)))"),1.0)</f>
        <v>1</v>
      </c>
      <c r="AF857" s="1">
        <f>IFERROR(__xludf.DUMMYFUNCTION("""COMPUTED_VALUE"""),1.0)</f>
        <v>1</v>
      </c>
      <c r="AG857" s="1">
        <f>IFERROR(__xludf.DUMMYFUNCTION("""COMPUTED_VALUE"""),1.0)</f>
        <v>1</v>
      </c>
      <c r="AH857" s="1">
        <f>IFERROR(__xludf.DUMMYFUNCTION("""COMPUTED_VALUE"""),1.0)</f>
        <v>1</v>
      </c>
      <c r="AI857" s="1">
        <f>IFERROR(__xludf.DUMMYFUNCTION("""COMPUTED_VALUE"""),1.0)</f>
        <v>1</v>
      </c>
      <c r="AK857" s="1">
        <v>856.0</v>
      </c>
      <c r="AL857" s="1">
        <v>3.0</v>
      </c>
      <c r="AM857" s="1">
        <v>2.0</v>
      </c>
      <c r="AN857" s="1"/>
      <c r="AO857" s="1"/>
      <c r="AP857" s="1"/>
      <c r="AQ857" s="1">
        <v>6.0</v>
      </c>
      <c r="AR857" s="1">
        <v>7.0</v>
      </c>
      <c r="AS857" s="1">
        <v>6.0</v>
      </c>
      <c r="AT857" s="1">
        <v>7.0</v>
      </c>
      <c r="AU857" s="1">
        <v>7.0</v>
      </c>
      <c r="AV857" s="1">
        <v>67677.0</v>
      </c>
      <c r="AW857" s="1">
        <v>963.0</v>
      </c>
      <c r="AY857" s="1">
        <v>824328.0</v>
      </c>
    </row>
    <row r="858" ht="15.75" customHeight="1">
      <c r="A858" s="2" t="s">
        <v>1611</v>
      </c>
      <c r="B858" s="1">
        <f>IFERROR(__xludf.DUMMYFUNCTION("""COMPUTED_VALUE"""),66266.0)</f>
        <v>66266</v>
      </c>
      <c r="C858" s="1">
        <f>IFERROR(__xludf.DUMMYFUNCTION("""COMPUTED_VALUE"""),278.0)</f>
        <v>278</v>
      </c>
      <c r="D858" s="1" t="s">
        <v>40</v>
      </c>
      <c r="E858" s="1" t="s">
        <v>40</v>
      </c>
      <c r="F858" s="1" t="s">
        <v>24</v>
      </c>
      <c r="G858" s="1" t="s">
        <v>40</v>
      </c>
      <c r="H858" s="1" t="s">
        <v>40</v>
      </c>
      <c r="M858" s="1">
        <v>6.0</v>
      </c>
      <c r="N858" s="1">
        <v>6.0</v>
      </c>
      <c r="O858" s="1">
        <v>2.0</v>
      </c>
      <c r="P858" s="1">
        <v>6.0</v>
      </c>
      <c r="Q858" s="1">
        <v>6.0</v>
      </c>
      <c r="S858" s="1" t="str">
        <f>IFERROR(__xludf.DUMMYFUNCTION("UNIQUE(D858:H858, TRUE)"),"6")</f>
        <v>6</v>
      </c>
      <c r="T858" s="1" t="str">
        <f>IFERROR(__xludf.DUMMYFUNCTION("""COMPUTED_VALUE"""),"2")</f>
        <v>2</v>
      </c>
      <c r="Y858" s="1">
        <f t="shared" si="2"/>
        <v>4</v>
      </c>
      <c r="Z858" s="1">
        <f t="shared" ref="Z858:AC858" si="858">IF($Y858&lt;&gt;"",COUNTIF($D858:$H858, "=" &amp; T858),"")</f>
        <v>1</v>
      </c>
      <c r="AA858" s="1">
        <f t="shared" si="858"/>
        <v>0</v>
      </c>
      <c r="AB858" s="1">
        <f t="shared" si="858"/>
        <v>0</v>
      </c>
      <c r="AC858" s="1">
        <f t="shared" si="858"/>
        <v>0</v>
      </c>
      <c r="AE858" s="1">
        <f>IFERROR(__xludf.DUMMYFUNCTION("IFERROR(TRANSPOSE(SORT(TRANSPOSE(FILTER(Y858:AC858, Y858:AC858&lt;&gt;0)),1, FALSE)))"),4.0)</f>
        <v>4</v>
      </c>
      <c r="AF858" s="1">
        <f>IFERROR(__xludf.DUMMYFUNCTION("""COMPUTED_VALUE"""),1.0)</f>
        <v>1</v>
      </c>
      <c r="AK858" s="1">
        <v>857.0</v>
      </c>
      <c r="AL858" s="1">
        <v>3.0</v>
      </c>
      <c r="AM858" s="1">
        <v>2.0</v>
      </c>
      <c r="AN858" s="1"/>
      <c r="AO858" s="1"/>
      <c r="AP858" s="1"/>
      <c r="AQ858" s="1">
        <v>6.0</v>
      </c>
      <c r="AR858" s="1">
        <v>11.0</v>
      </c>
      <c r="AS858" s="1">
        <v>6.0</v>
      </c>
      <c r="AT858" s="1">
        <v>11.0</v>
      </c>
      <c r="AU858" s="1">
        <v>6.0</v>
      </c>
      <c r="AV858" s="1" t="s">
        <v>1852</v>
      </c>
      <c r="AW858" s="1">
        <v>29.0</v>
      </c>
      <c r="AY858" s="1">
        <v>24853.0</v>
      </c>
    </row>
    <row r="859" ht="15.75" customHeight="1">
      <c r="A859" s="2" t="s">
        <v>1612</v>
      </c>
      <c r="B859" s="1">
        <f>IFERROR(__xludf.DUMMYFUNCTION("""COMPUTED_VALUE"""),74869.0)</f>
        <v>74869</v>
      </c>
      <c r="C859" s="1">
        <f>IFERROR(__xludf.DUMMYFUNCTION("""COMPUTED_VALUE"""),994.0)</f>
        <v>994</v>
      </c>
      <c r="D859" s="1" t="s">
        <v>28</v>
      </c>
      <c r="E859" s="1" t="s">
        <v>21</v>
      </c>
      <c r="F859" s="1" t="s">
        <v>30</v>
      </c>
      <c r="G859" s="1" t="s">
        <v>40</v>
      </c>
      <c r="H859" s="1" t="s">
        <v>23</v>
      </c>
      <c r="M859" s="1">
        <v>7.0</v>
      </c>
      <c r="N859" s="1">
        <v>4.0</v>
      </c>
      <c r="O859" s="1">
        <v>8.0</v>
      </c>
      <c r="P859" s="1">
        <v>6.0</v>
      </c>
      <c r="Q859" s="1">
        <v>9.0</v>
      </c>
      <c r="S859" s="1" t="str">
        <f>IFERROR(__xludf.DUMMYFUNCTION("UNIQUE(D859:H859, TRUE)"),"7")</f>
        <v>7</v>
      </c>
      <c r="T859" s="1" t="str">
        <f>IFERROR(__xludf.DUMMYFUNCTION("""COMPUTED_VALUE"""),"4")</f>
        <v>4</v>
      </c>
      <c r="U859" s="1" t="str">
        <f>IFERROR(__xludf.DUMMYFUNCTION("""COMPUTED_VALUE"""),"8")</f>
        <v>8</v>
      </c>
      <c r="V859" s="1" t="str">
        <f>IFERROR(__xludf.DUMMYFUNCTION("""COMPUTED_VALUE"""),"6")</f>
        <v>6</v>
      </c>
      <c r="W859" s="1" t="str">
        <f>IFERROR(__xludf.DUMMYFUNCTION("""COMPUTED_VALUE"""),"9")</f>
        <v>9</v>
      </c>
      <c r="Y859" s="1">
        <f t="shared" si="2"/>
        <v>1</v>
      </c>
      <c r="Z859" s="1">
        <f t="shared" ref="Z859:AC859" si="859">IF($Y859&lt;&gt;"",COUNTIF($D859:$H859, "=" &amp; T859),"")</f>
        <v>1</v>
      </c>
      <c r="AA859" s="1">
        <f t="shared" si="859"/>
        <v>1</v>
      </c>
      <c r="AB859" s="1">
        <f t="shared" si="859"/>
        <v>1</v>
      </c>
      <c r="AC859" s="1">
        <f t="shared" si="859"/>
        <v>1</v>
      </c>
      <c r="AE859" s="1">
        <f>IFERROR(__xludf.DUMMYFUNCTION("IFERROR(TRANSPOSE(SORT(TRANSPOSE(FILTER(Y859:AC859, Y859:AC859&lt;&gt;0)),1, FALSE)))"),1.0)</f>
        <v>1</v>
      </c>
      <c r="AF859" s="1">
        <f>IFERROR(__xludf.DUMMYFUNCTION("""COMPUTED_VALUE"""),1.0)</f>
        <v>1</v>
      </c>
      <c r="AG859" s="1">
        <f>IFERROR(__xludf.DUMMYFUNCTION("""COMPUTED_VALUE"""),1.0)</f>
        <v>1</v>
      </c>
      <c r="AH859" s="1">
        <f>IFERROR(__xludf.DUMMYFUNCTION("""COMPUTED_VALUE"""),1.0)</f>
        <v>1</v>
      </c>
      <c r="AI859" s="1">
        <f>IFERROR(__xludf.DUMMYFUNCTION("""COMPUTED_VALUE"""),1.0)</f>
        <v>1</v>
      </c>
      <c r="AK859" s="1">
        <v>858.0</v>
      </c>
      <c r="AL859" s="1">
        <v>3.0</v>
      </c>
      <c r="AM859" s="1">
        <v>2.0</v>
      </c>
      <c r="AN859" s="1"/>
      <c r="AO859" s="1"/>
      <c r="AP859" s="1"/>
      <c r="AQ859" s="1">
        <v>6.0</v>
      </c>
      <c r="AR859" s="1">
        <v>12.0</v>
      </c>
      <c r="AS859" s="1">
        <v>6.0</v>
      </c>
      <c r="AT859" s="1">
        <v>12.0</v>
      </c>
      <c r="AU859" s="1">
        <v>6.0</v>
      </c>
      <c r="AV859" s="1" t="s">
        <v>1422</v>
      </c>
      <c r="AW859" s="1">
        <v>311.0</v>
      </c>
      <c r="AY859" s="1">
        <v>266838.0</v>
      </c>
    </row>
    <row r="860" ht="15.75" customHeight="1">
      <c r="A860" s="2" t="s">
        <v>1614</v>
      </c>
      <c r="B860" s="1" t="str">
        <f>IFERROR(__xludf.DUMMYFUNCTION("""COMPUTED_VALUE"""),"8KTK8")</f>
        <v>8KTK8</v>
      </c>
      <c r="C860" s="1">
        <f>IFERROR(__xludf.DUMMYFUNCTION("""COMPUTED_VALUE"""),768.0)</f>
        <v>768</v>
      </c>
      <c r="D860" s="1" t="s">
        <v>30</v>
      </c>
      <c r="E860" s="1" t="s">
        <v>38</v>
      </c>
      <c r="F860" s="1" t="s">
        <v>45</v>
      </c>
      <c r="G860" s="1" t="s">
        <v>38</v>
      </c>
      <c r="H860" s="1" t="s">
        <v>30</v>
      </c>
      <c r="M860" s="1">
        <v>8.0</v>
      </c>
      <c r="N860" s="1">
        <v>13.0</v>
      </c>
      <c r="O860" s="1">
        <v>10.0</v>
      </c>
      <c r="P860" s="1">
        <v>13.0</v>
      </c>
      <c r="Q860" s="1">
        <v>8.0</v>
      </c>
      <c r="S860" s="1" t="str">
        <f>IFERROR(__xludf.DUMMYFUNCTION("UNIQUE(D860:H860, TRUE)"),"8")</f>
        <v>8</v>
      </c>
      <c r="T860" s="1" t="str">
        <f>IFERROR(__xludf.DUMMYFUNCTION("""COMPUTED_VALUE"""),"K")</f>
        <v>K</v>
      </c>
      <c r="U860" s="1" t="str">
        <f>IFERROR(__xludf.DUMMYFUNCTION("""COMPUTED_VALUE"""),"T")</f>
        <v>T</v>
      </c>
      <c r="Y860" s="1">
        <f t="shared" si="2"/>
        <v>2</v>
      </c>
      <c r="Z860" s="1">
        <f t="shared" ref="Z860:AC860" si="860">IF($Y860&lt;&gt;"",COUNTIF($D860:$H860, "=" &amp; T860),"")</f>
        <v>2</v>
      </c>
      <c r="AA860" s="1">
        <f t="shared" si="860"/>
        <v>1</v>
      </c>
      <c r="AB860" s="1">
        <f t="shared" si="860"/>
        <v>0</v>
      </c>
      <c r="AC860" s="1">
        <f t="shared" si="860"/>
        <v>0</v>
      </c>
      <c r="AE860" s="1">
        <f>IFERROR(__xludf.DUMMYFUNCTION("IFERROR(TRANSPOSE(SORT(TRANSPOSE(FILTER(Y860:AC860, Y860:AC860&lt;&gt;0)),1, FALSE)))"),2.0)</f>
        <v>2</v>
      </c>
      <c r="AF860" s="1">
        <f>IFERROR(__xludf.DUMMYFUNCTION("""COMPUTED_VALUE"""),2.0)</f>
        <v>2</v>
      </c>
      <c r="AG860" s="1">
        <f>IFERROR(__xludf.DUMMYFUNCTION("""COMPUTED_VALUE"""),1.0)</f>
        <v>1</v>
      </c>
      <c r="AK860" s="1">
        <v>859.0</v>
      </c>
      <c r="AL860" s="1">
        <v>3.0</v>
      </c>
      <c r="AM860" s="1">
        <v>2.0</v>
      </c>
      <c r="AN860" s="1"/>
      <c r="AO860" s="1"/>
      <c r="AP860" s="1"/>
      <c r="AQ860" s="1">
        <v>7.0</v>
      </c>
      <c r="AR860" s="1">
        <v>6.0</v>
      </c>
      <c r="AS860" s="1">
        <v>6.0</v>
      </c>
      <c r="AT860" s="1">
        <v>7.0</v>
      </c>
      <c r="AU860" s="1">
        <v>6.0</v>
      </c>
      <c r="AV860" s="1">
        <v>76676.0</v>
      </c>
      <c r="AW860" s="1">
        <v>553.0</v>
      </c>
      <c r="AY860" s="1">
        <v>475027.0</v>
      </c>
    </row>
    <row r="861" ht="15.75" customHeight="1">
      <c r="A861" s="2" t="s">
        <v>1615</v>
      </c>
      <c r="B861" s="1" t="str">
        <f>IFERROR(__xludf.DUMMYFUNCTION("""COMPUTED_VALUE"""),"73A63")</f>
        <v>73A63</v>
      </c>
      <c r="C861" s="1">
        <f>IFERROR(__xludf.DUMMYFUNCTION("""COMPUTED_VALUE"""),19.0)</f>
        <v>19</v>
      </c>
      <c r="D861" s="1" t="s">
        <v>28</v>
      </c>
      <c r="E861" s="1" t="s">
        <v>31</v>
      </c>
      <c r="F861" s="1" t="s">
        <v>39</v>
      </c>
      <c r="G861" s="1" t="s">
        <v>40</v>
      </c>
      <c r="H861" s="1" t="s">
        <v>31</v>
      </c>
      <c r="M861" s="1">
        <v>7.0</v>
      </c>
      <c r="N861" s="1">
        <v>3.0</v>
      </c>
      <c r="O861" s="1">
        <v>14.0</v>
      </c>
      <c r="P861" s="1">
        <v>6.0</v>
      </c>
      <c r="Q861" s="1">
        <v>3.0</v>
      </c>
      <c r="S861" s="1" t="str">
        <f>IFERROR(__xludf.DUMMYFUNCTION("UNIQUE(D861:H861, TRUE)"),"7")</f>
        <v>7</v>
      </c>
      <c r="T861" s="1" t="str">
        <f>IFERROR(__xludf.DUMMYFUNCTION("""COMPUTED_VALUE"""),"3")</f>
        <v>3</v>
      </c>
      <c r="U861" s="1" t="str">
        <f>IFERROR(__xludf.DUMMYFUNCTION("""COMPUTED_VALUE"""),"A")</f>
        <v>A</v>
      </c>
      <c r="V861" s="1" t="str">
        <f>IFERROR(__xludf.DUMMYFUNCTION("""COMPUTED_VALUE"""),"6")</f>
        <v>6</v>
      </c>
      <c r="Y861" s="1">
        <f t="shared" si="2"/>
        <v>1</v>
      </c>
      <c r="Z861" s="1">
        <f t="shared" ref="Z861:AC861" si="861">IF($Y861&lt;&gt;"",COUNTIF($D861:$H861, "=" &amp; T861),"")</f>
        <v>2</v>
      </c>
      <c r="AA861" s="1">
        <f t="shared" si="861"/>
        <v>1</v>
      </c>
      <c r="AB861" s="1">
        <f t="shared" si="861"/>
        <v>1</v>
      </c>
      <c r="AC861" s="1">
        <f t="shared" si="861"/>
        <v>0</v>
      </c>
      <c r="AE861" s="1">
        <f>IFERROR(__xludf.DUMMYFUNCTION("IFERROR(TRANSPOSE(SORT(TRANSPOSE(FILTER(Y861:AC861, Y861:AC861&lt;&gt;0)),1, FALSE)))"),2.0)</f>
        <v>2</v>
      </c>
      <c r="AF861" s="1">
        <f>IFERROR(__xludf.DUMMYFUNCTION("""COMPUTED_VALUE"""),1.0)</f>
        <v>1</v>
      </c>
      <c r="AG861" s="1">
        <f>IFERROR(__xludf.DUMMYFUNCTION("""COMPUTED_VALUE"""),1.0)</f>
        <v>1</v>
      </c>
      <c r="AH861" s="1">
        <f>IFERROR(__xludf.DUMMYFUNCTION("""COMPUTED_VALUE"""),1.0)</f>
        <v>1</v>
      </c>
      <c r="AK861" s="1">
        <v>860.0</v>
      </c>
      <c r="AL861" s="1">
        <v>3.0</v>
      </c>
      <c r="AM861" s="1">
        <v>2.0</v>
      </c>
      <c r="AN861" s="1"/>
      <c r="AO861" s="1"/>
      <c r="AP861" s="1"/>
      <c r="AQ861" s="1">
        <v>7.0</v>
      </c>
      <c r="AR861" s="1">
        <v>7.0</v>
      </c>
      <c r="AS861" s="1">
        <v>4.0</v>
      </c>
      <c r="AT861" s="1">
        <v>4.0</v>
      </c>
      <c r="AU861" s="1">
        <v>7.0</v>
      </c>
      <c r="AV861" s="1">
        <v>77447.0</v>
      </c>
      <c r="AW861" s="1">
        <v>331.0</v>
      </c>
      <c r="AY861" s="1">
        <v>284660.0</v>
      </c>
    </row>
    <row r="862" ht="15.75" customHeight="1">
      <c r="A862" s="2" t="s">
        <v>1617</v>
      </c>
      <c r="B862" s="1" t="str">
        <f>IFERROR(__xludf.DUMMYFUNCTION("""COMPUTED_VALUE"""),"A7285")</f>
        <v>A7285</v>
      </c>
      <c r="C862" s="1">
        <f>IFERROR(__xludf.DUMMYFUNCTION("""COMPUTED_VALUE"""),813.0)</f>
        <v>813</v>
      </c>
      <c r="D862" s="1" t="s">
        <v>39</v>
      </c>
      <c r="E862" s="1" t="s">
        <v>28</v>
      </c>
      <c r="F862" s="1" t="s">
        <v>24</v>
      </c>
      <c r="G862" s="1" t="s">
        <v>30</v>
      </c>
      <c r="H862" s="1" t="s">
        <v>29</v>
      </c>
      <c r="M862" s="1">
        <v>14.0</v>
      </c>
      <c r="N862" s="1">
        <v>7.0</v>
      </c>
      <c r="O862" s="1">
        <v>2.0</v>
      </c>
      <c r="P862" s="1">
        <v>8.0</v>
      </c>
      <c r="Q862" s="1">
        <v>5.0</v>
      </c>
      <c r="S862" s="1" t="str">
        <f>IFERROR(__xludf.DUMMYFUNCTION("UNIQUE(D862:H862, TRUE)"),"A")</f>
        <v>A</v>
      </c>
      <c r="T862" s="1" t="str">
        <f>IFERROR(__xludf.DUMMYFUNCTION("""COMPUTED_VALUE"""),"7")</f>
        <v>7</v>
      </c>
      <c r="U862" s="1" t="str">
        <f>IFERROR(__xludf.DUMMYFUNCTION("""COMPUTED_VALUE"""),"2")</f>
        <v>2</v>
      </c>
      <c r="V862" s="1" t="str">
        <f>IFERROR(__xludf.DUMMYFUNCTION("""COMPUTED_VALUE"""),"8")</f>
        <v>8</v>
      </c>
      <c r="W862" s="1" t="str">
        <f>IFERROR(__xludf.DUMMYFUNCTION("""COMPUTED_VALUE"""),"5")</f>
        <v>5</v>
      </c>
      <c r="Y862" s="1">
        <f t="shared" si="2"/>
        <v>1</v>
      </c>
      <c r="Z862" s="1">
        <f t="shared" ref="Z862:AC862" si="862">IF($Y862&lt;&gt;"",COUNTIF($D862:$H862, "=" &amp; T862),"")</f>
        <v>1</v>
      </c>
      <c r="AA862" s="1">
        <f t="shared" si="862"/>
        <v>1</v>
      </c>
      <c r="AB862" s="1">
        <f t="shared" si="862"/>
        <v>1</v>
      </c>
      <c r="AC862" s="1">
        <f t="shared" si="862"/>
        <v>1</v>
      </c>
      <c r="AE862" s="1">
        <f>IFERROR(__xludf.DUMMYFUNCTION("IFERROR(TRANSPOSE(SORT(TRANSPOSE(FILTER(Y862:AC862, Y862:AC862&lt;&gt;0)),1, FALSE)))"),1.0)</f>
        <v>1</v>
      </c>
      <c r="AF862" s="1">
        <f>IFERROR(__xludf.DUMMYFUNCTION("""COMPUTED_VALUE"""),1.0)</f>
        <v>1</v>
      </c>
      <c r="AG862" s="1">
        <f>IFERROR(__xludf.DUMMYFUNCTION("""COMPUTED_VALUE"""),1.0)</f>
        <v>1</v>
      </c>
      <c r="AH862" s="1">
        <f>IFERROR(__xludf.DUMMYFUNCTION("""COMPUTED_VALUE"""),1.0)</f>
        <v>1</v>
      </c>
      <c r="AI862" s="1">
        <f>IFERROR(__xludf.DUMMYFUNCTION("""COMPUTED_VALUE"""),1.0)</f>
        <v>1</v>
      </c>
      <c r="AK862" s="1">
        <v>861.0</v>
      </c>
      <c r="AL862" s="1">
        <v>3.0</v>
      </c>
      <c r="AM862" s="1">
        <v>2.0</v>
      </c>
      <c r="AN862" s="1"/>
      <c r="AO862" s="1"/>
      <c r="AP862" s="1"/>
      <c r="AQ862" s="1">
        <v>7.0</v>
      </c>
      <c r="AR862" s="1">
        <v>7.0</v>
      </c>
      <c r="AS862" s="1">
        <v>7.0</v>
      </c>
      <c r="AT862" s="1">
        <v>2.0</v>
      </c>
      <c r="AU862" s="1">
        <v>2.0</v>
      </c>
      <c r="AV862" s="1">
        <v>77722.0</v>
      </c>
      <c r="AW862" s="1">
        <v>777.0</v>
      </c>
      <c r="AY862" s="1">
        <v>668997.0</v>
      </c>
    </row>
    <row r="863" ht="15.75" customHeight="1">
      <c r="A863" s="2" t="s">
        <v>1619</v>
      </c>
      <c r="B863" s="1" t="str">
        <f>IFERROR(__xludf.DUMMYFUNCTION("""COMPUTED_VALUE"""),"TA9J4")</f>
        <v>TA9J4</v>
      </c>
      <c r="C863" s="1">
        <f>IFERROR(__xludf.DUMMYFUNCTION("""COMPUTED_VALUE"""),657.0)</f>
        <v>657</v>
      </c>
      <c r="D863" s="1" t="s">
        <v>45</v>
      </c>
      <c r="E863" s="1" t="s">
        <v>39</v>
      </c>
      <c r="F863" s="1" t="s">
        <v>23</v>
      </c>
      <c r="G863" s="1" t="s">
        <v>22</v>
      </c>
      <c r="H863" s="1" t="s">
        <v>21</v>
      </c>
      <c r="M863" s="1">
        <v>10.0</v>
      </c>
      <c r="N863" s="1">
        <v>14.0</v>
      </c>
      <c r="O863" s="1">
        <v>9.0</v>
      </c>
      <c r="P863" s="1">
        <v>11.0</v>
      </c>
      <c r="Q863" s="1">
        <v>4.0</v>
      </c>
      <c r="S863" s="1" t="str">
        <f>IFERROR(__xludf.DUMMYFUNCTION("UNIQUE(D863:H863, TRUE)"),"T")</f>
        <v>T</v>
      </c>
      <c r="T863" s="1" t="str">
        <f>IFERROR(__xludf.DUMMYFUNCTION("""COMPUTED_VALUE"""),"A")</f>
        <v>A</v>
      </c>
      <c r="U863" s="1" t="str">
        <f>IFERROR(__xludf.DUMMYFUNCTION("""COMPUTED_VALUE"""),"9")</f>
        <v>9</v>
      </c>
      <c r="V863" s="1" t="str">
        <f>IFERROR(__xludf.DUMMYFUNCTION("""COMPUTED_VALUE"""),"J")</f>
        <v>J</v>
      </c>
      <c r="W863" s="1" t="str">
        <f>IFERROR(__xludf.DUMMYFUNCTION("""COMPUTED_VALUE"""),"4")</f>
        <v>4</v>
      </c>
      <c r="Y863" s="1">
        <f t="shared" si="2"/>
        <v>1</v>
      </c>
      <c r="Z863" s="1">
        <f t="shared" ref="Z863:AC863" si="863">IF($Y863&lt;&gt;"",COUNTIF($D863:$H863, "=" &amp; T863),"")</f>
        <v>1</v>
      </c>
      <c r="AA863" s="1">
        <f t="shared" si="863"/>
        <v>1</v>
      </c>
      <c r="AB863" s="1">
        <f t="shared" si="863"/>
        <v>1</v>
      </c>
      <c r="AC863" s="1">
        <f t="shared" si="863"/>
        <v>1</v>
      </c>
      <c r="AE863" s="1">
        <f>IFERROR(__xludf.DUMMYFUNCTION("IFERROR(TRANSPOSE(SORT(TRANSPOSE(FILTER(Y863:AC863, Y863:AC863&lt;&gt;0)),1, FALSE)))"),1.0)</f>
        <v>1</v>
      </c>
      <c r="AF863" s="1">
        <f>IFERROR(__xludf.DUMMYFUNCTION("""COMPUTED_VALUE"""),1.0)</f>
        <v>1</v>
      </c>
      <c r="AG863" s="1">
        <f>IFERROR(__xludf.DUMMYFUNCTION("""COMPUTED_VALUE"""),1.0)</f>
        <v>1</v>
      </c>
      <c r="AH863" s="1">
        <f>IFERROR(__xludf.DUMMYFUNCTION("""COMPUTED_VALUE"""),1.0)</f>
        <v>1</v>
      </c>
      <c r="AI863" s="1">
        <f>IFERROR(__xludf.DUMMYFUNCTION("""COMPUTED_VALUE"""),1.0)</f>
        <v>1</v>
      </c>
      <c r="AK863" s="1">
        <v>862.0</v>
      </c>
      <c r="AL863" s="1">
        <v>3.0</v>
      </c>
      <c r="AM863" s="1">
        <v>2.0</v>
      </c>
      <c r="AN863" s="1"/>
      <c r="AO863" s="1"/>
      <c r="AP863" s="1"/>
      <c r="AQ863" s="1">
        <v>7.0</v>
      </c>
      <c r="AR863" s="1">
        <v>7.0</v>
      </c>
      <c r="AS863" s="1">
        <v>8.0</v>
      </c>
      <c r="AT863" s="1">
        <v>8.0</v>
      </c>
      <c r="AU863" s="1">
        <v>7.0</v>
      </c>
      <c r="AV863" s="1">
        <v>77887.0</v>
      </c>
      <c r="AW863" s="1">
        <v>909.0</v>
      </c>
      <c r="AY863" s="1">
        <v>783558.0</v>
      </c>
    </row>
    <row r="864" ht="15.75" customHeight="1">
      <c r="A864" s="2" t="s">
        <v>1621</v>
      </c>
      <c r="B864" s="1" t="str">
        <f>IFERROR(__xludf.DUMMYFUNCTION("""COMPUTED_VALUE"""),"JTQKT")</f>
        <v>JTQKT</v>
      </c>
      <c r="C864" s="1">
        <f>IFERROR(__xludf.DUMMYFUNCTION("""COMPUTED_VALUE"""),209.0)</f>
        <v>209</v>
      </c>
      <c r="D864" s="1" t="s">
        <v>22</v>
      </c>
      <c r="E864" s="1" t="s">
        <v>45</v>
      </c>
      <c r="F864" s="1" t="s">
        <v>20</v>
      </c>
      <c r="G864" s="1" t="s">
        <v>38</v>
      </c>
      <c r="H864" s="1" t="s">
        <v>45</v>
      </c>
      <c r="M864" s="1">
        <v>11.0</v>
      </c>
      <c r="N864" s="1">
        <v>10.0</v>
      </c>
      <c r="O864" s="1">
        <v>12.0</v>
      </c>
      <c r="P864" s="1">
        <v>13.0</v>
      </c>
      <c r="Q864" s="1">
        <v>10.0</v>
      </c>
      <c r="S864" s="1" t="str">
        <f>IFERROR(__xludf.DUMMYFUNCTION("UNIQUE(D864:H864, TRUE)"),"J")</f>
        <v>J</v>
      </c>
      <c r="T864" s="1" t="str">
        <f>IFERROR(__xludf.DUMMYFUNCTION("""COMPUTED_VALUE"""),"T")</f>
        <v>T</v>
      </c>
      <c r="U864" s="1" t="str">
        <f>IFERROR(__xludf.DUMMYFUNCTION("""COMPUTED_VALUE"""),"Q")</f>
        <v>Q</v>
      </c>
      <c r="V864" s="1" t="str">
        <f>IFERROR(__xludf.DUMMYFUNCTION("""COMPUTED_VALUE"""),"K")</f>
        <v>K</v>
      </c>
      <c r="Y864" s="1">
        <f t="shared" si="2"/>
        <v>1</v>
      </c>
      <c r="Z864" s="1">
        <f t="shared" ref="Z864:AC864" si="864">IF($Y864&lt;&gt;"",COUNTIF($D864:$H864, "=" &amp; T864),"")</f>
        <v>2</v>
      </c>
      <c r="AA864" s="1">
        <f t="shared" si="864"/>
        <v>1</v>
      </c>
      <c r="AB864" s="1">
        <f t="shared" si="864"/>
        <v>1</v>
      </c>
      <c r="AC864" s="1">
        <f t="shared" si="864"/>
        <v>0</v>
      </c>
      <c r="AE864" s="1">
        <f>IFERROR(__xludf.DUMMYFUNCTION("IFERROR(TRANSPOSE(SORT(TRANSPOSE(FILTER(Y864:AC864, Y864:AC864&lt;&gt;0)),1, FALSE)))"),2.0)</f>
        <v>2</v>
      </c>
      <c r="AF864" s="1">
        <f>IFERROR(__xludf.DUMMYFUNCTION("""COMPUTED_VALUE"""),1.0)</f>
        <v>1</v>
      </c>
      <c r="AG864" s="1">
        <f>IFERROR(__xludf.DUMMYFUNCTION("""COMPUTED_VALUE"""),1.0)</f>
        <v>1</v>
      </c>
      <c r="AH864" s="1">
        <f>IFERROR(__xludf.DUMMYFUNCTION("""COMPUTED_VALUE"""),1.0)</f>
        <v>1</v>
      </c>
      <c r="AK864" s="1">
        <v>863.0</v>
      </c>
      <c r="AL864" s="1">
        <v>3.0</v>
      </c>
      <c r="AM864" s="1">
        <v>2.0</v>
      </c>
      <c r="AN864" s="1"/>
      <c r="AO864" s="1"/>
      <c r="AP864" s="1"/>
      <c r="AQ864" s="1">
        <v>7.0</v>
      </c>
      <c r="AR864" s="1">
        <v>8.0</v>
      </c>
      <c r="AS864" s="1">
        <v>8.0</v>
      </c>
      <c r="AT864" s="1">
        <v>7.0</v>
      </c>
      <c r="AU864" s="1">
        <v>8.0</v>
      </c>
      <c r="AV864" s="1">
        <v>78878.0</v>
      </c>
      <c r="AW864" s="1">
        <v>334.0</v>
      </c>
      <c r="AY864" s="1">
        <v>288242.0</v>
      </c>
    </row>
    <row r="865" ht="15.75" customHeight="1">
      <c r="A865" s="2" t="s">
        <v>1622</v>
      </c>
      <c r="B865" s="1" t="str">
        <f>IFERROR(__xludf.DUMMYFUNCTION("""COMPUTED_VALUE"""),"J7A55")</f>
        <v>J7A55</v>
      </c>
      <c r="C865" s="1">
        <f>IFERROR(__xludf.DUMMYFUNCTION("""COMPUTED_VALUE"""),88.0)</f>
        <v>88</v>
      </c>
      <c r="D865" s="1" t="s">
        <v>22</v>
      </c>
      <c r="E865" s="1" t="s">
        <v>28</v>
      </c>
      <c r="F865" s="1" t="s">
        <v>39</v>
      </c>
      <c r="G865" s="1" t="s">
        <v>29</v>
      </c>
      <c r="H865" s="1" t="s">
        <v>29</v>
      </c>
      <c r="M865" s="1">
        <v>11.0</v>
      </c>
      <c r="N865" s="1">
        <v>7.0</v>
      </c>
      <c r="O865" s="1">
        <v>14.0</v>
      </c>
      <c r="P865" s="1">
        <v>5.0</v>
      </c>
      <c r="Q865" s="1">
        <v>5.0</v>
      </c>
      <c r="S865" s="1" t="str">
        <f>IFERROR(__xludf.DUMMYFUNCTION("UNIQUE(D865:H865, TRUE)"),"J")</f>
        <v>J</v>
      </c>
      <c r="T865" s="1" t="str">
        <f>IFERROR(__xludf.DUMMYFUNCTION("""COMPUTED_VALUE"""),"7")</f>
        <v>7</v>
      </c>
      <c r="U865" s="1" t="str">
        <f>IFERROR(__xludf.DUMMYFUNCTION("""COMPUTED_VALUE"""),"A")</f>
        <v>A</v>
      </c>
      <c r="V865" s="1" t="str">
        <f>IFERROR(__xludf.DUMMYFUNCTION("""COMPUTED_VALUE"""),"5")</f>
        <v>5</v>
      </c>
      <c r="Y865" s="1">
        <f t="shared" si="2"/>
        <v>1</v>
      </c>
      <c r="Z865" s="1">
        <f t="shared" ref="Z865:AC865" si="865">IF($Y865&lt;&gt;"",COUNTIF($D865:$H865, "=" &amp; T865),"")</f>
        <v>1</v>
      </c>
      <c r="AA865" s="1">
        <f t="shared" si="865"/>
        <v>1</v>
      </c>
      <c r="AB865" s="1">
        <f t="shared" si="865"/>
        <v>2</v>
      </c>
      <c r="AC865" s="1">
        <f t="shared" si="865"/>
        <v>0</v>
      </c>
      <c r="AE865" s="1">
        <f>IFERROR(__xludf.DUMMYFUNCTION("IFERROR(TRANSPOSE(SORT(TRANSPOSE(FILTER(Y865:AC865, Y865:AC865&lt;&gt;0)),1, FALSE)))"),2.0)</f>
        <v>2</v>
      </c>
      <c r="AF865" s="1">
        <f>IFERROR(__xludf.DUMMYFUNCTION("""COMPUTED_VALUE"""),1.0)</f>
        <v>1</v>
      </c>
      <c r="AG865" s="1">
        <f>IFERROR(__xludf.DUMMYFUNCTION("""COMPUTED_VALUE"""),1.0)</f>
        <v>1</v>
      </c>
      <c r="AH865" s="1">
        <f>IFERROR(__xludf.DUMMYFUNCTION("""COMPUTED_VALUE"""),1.0)</f>
        <v>1</v>
      </c>
      <c r="AK865" s="1">
        <v>864.0</v>
      </c>
      <c r="AL865" s="1">
        <v>3.0</v>
      </c>
      <c r="AM865" s="1">
        <v>2.0</v>
      </c>
      <c r="AN865" s="1"/>
      <c r="AO865" s="1"/>
      <c r="AP865" s="1"/>
      <c r="AQ865" s="1">
        <v>7.0</v>
      </c>
      <c r="AR865" s="1">
        <v>9.0</v>
      </c>
      <c r="AS865" s="1">
        <v>7.0</v>
      </c>
      <c r="AT865" s="1">
        <v>7.0</v>
      </c>
      <c r="AU865" s="1">
        <v>9.0</v>
      </c>
      <c r="AV865" s="1">
        <v>79779.0</v>
      </c>
      <c r="AW865" s="1">
        <v>221.0</v>
      </c>
      <c r="AY865" s="1">
        <v>190944.0</v>
      </c>
    </row>
    <row r="866" ht="15.75" customHeight="1">
      <c r="A866" s="2" t="s">
        <v>1623</v>
      </c>
      <c r="B866" s="1" t="str">
        <f>IFERROR(__xludf.DUMMYFUNCTION("""COMPUTED_VALUE"""),"JAA9A")</f>
        <v>JAA9A</v>
      </c>
      <c r="C866" s="1">
        <f>IFERROR(__xludf.DUMMYFUNCTION("""COMPUTED_VALUE"""),480.0)</f>
        <v>480</v>
      </c>
      <c r="D866" s="1" t="s">
        <v>22</v>
      </c>
      <c r="E866" s="1" t="s">
        <v>39</v>
      </c>
      <c r="F866" s="1" t="s">
        <v>39</v>
      </c>
      <c r="G866" s="1" t="s">
        <v>23</v>
      </c>
      <c r="H866" s="1" t="s">
        <v>39</v>
      </c>
      <c r="M866" s="1">
        <v>11.0</v>
      </c>
      <c r="N866" s="1">
        <v>14.0</v>
      </c>
      <c r="O866" s="1">
        <v>14.0</v>
      </c>
      <c r="P866" s="1">
        <v>9.0</v>
      </c>
      <c r="Q866" s="1">
        <v>14.0</v>
      </c>
      <c r="S866" s="1" t="str">
        <f>IFERROR(__xludf.DUMMYFUNCTION("UNIQUE(D866:H866, TRUE)"),"J")</f>
        <v>J</v>
      </c>
      <c r="T866" s="1" t="str">
        <f>IFERROR(__xludf.DUMMYFUNCTION("""COMPUTED_VALUE"""),"A")</f>
        <v>A</v>
      </c>
      <c r="U866" s="1" t="str">
        <f>IFERROR(__xludf.DUMMYFUNCTION("""COMPUTED_VALUE"""),"9")</f>
        <v>9</v>
      </c>
      <c r="Y866" s="1">
        <f t="shared" si="2"/>
        <v>1</v>
      </c>
      <c r="Z866" s="1">
        <f t="shared" ref="Z866:AC866" si="866">IF($Y866&lt;&gt;"",COUNTIF($D866:$H866, "=" &amp; T866),"")</f>
        <v>3</v>
      </c>
      <c r="AA866" s="1">
        <f t="shared" si="866"/>
        <v>1</v>
      </c>
      <c r="AB866" s="1">
        <f t="shared" si="866"/>
        <v>0</v>
      </c>
      <c r="AC866" s="1">
        <f t="shared" si="866"/>
        <v>0</v>
      </c>
      <c r="AE866" s="1">
        <f>IFERROR(__xludf.DUMMYFUNCTION("IFERROR(TRANSPOSE(SORT(TRANSPOSE(FILTER(Y866:AC866, Y866:AC866&lt;&gt;0)),1, FALSE)))"),3.0)</f>
        <v>3</v>
      </c>
      <c r="AF866" s="1">
        <f>IFERROR(__xludf.DUMMYFUNCTION("""COMPUTED_VALUE"""),1.0)</f>
        <v>1</v>
      </c>
      <c r="AG866" s="1">
        <f>IFERROR(__xludf.DUMMYFUNCTION("""COMPUTED_VALUE"""),1.0)</f>
        <v>1</v>
      </c>
      <c r="AK866" s="1">
        <v>865.0</v>
      </c>
      <c r="AL866" s="1">
        <v>3.0</v>
      </c>
      <c r="AM866" s="1">
        <v>2.0</v>
      </c>
      <c r="AN866" s="1"/>
      <c r="AO866" s="1"/>
      <c r="AP866" s="1"/>
      <c r="AQ866" s="1">
        <v>7.0</v>
      </c>
      <c r="AR866" s="1">
        <v>11.0</v>
      </c>
      <c r="AS866" s="1">
        <v>7.0</v>
      </c>
      <c r="AT866" s="1">
        <v>7.0</v>
      </c>
      <c r="AU866" s="1">
        <v>11.0</v>
      </c>
      <c r="AV866" s="1" t="s">
        <v>1856</v>
      </c>
      <c r="AW866" s="1">
        <v>821.0</v>
      </c>
      <c r="AY866" s="1">
        <v>710165.0</v>
      </c>
    </row>
    <row r="867" ht="15.75" customHeight="1">
      <c r="A867" s="2" t="s">
        <v>1625</v>
      </c>
      <c r="B867" s="1">
        <f>IFERROR(__xludf.DUMMYFUNCTION("""COMPUTED_VALUE"""),77282.0)</f>
        <v>77282</v>
      </c>
      <c r="C867" s="1">
        <f>IFERROR(__xludf.DUMMYFUNCTION("""COMPUTED_VALUE"""),950.0)</f>
        <v>950</v>
      </c>
      <c r="D867" s="1" t="s">
        <v>28</v>
      </c>
      <c r="E867" s="1" t="s">
        <v>28</v>
      </c>
      <c r="F867" s="1" t="s">
        <v>24</v>
      </c>
      <c r="G867" s="1" t="s">
        <v>30</v>
      </c>
      <c r="H867" s="1" t="s">
        <v>24</v>
      </c>
      <c r="M867" s="1">
        <v>7.0</v>
      </c>
      <c r="N867" s="1">
        <v>7.0</v>
      </c>
      <c r="O867" s="1">
        <v>2.0</v>
      </c>
      <c r="P867" s="1">
        <v>8.0</v>
      </c>
      <c r="Q867" s="1">
        <v>2.0</v>
      </c>
      <c r="S867" s="1" t="str">
        <f>IFERROR(__xludf.DUMMYFUNCTION("UNIQUE(D867:H867, TRUE)"),"7")</f>
        <v>7</v>
      </c>
      <c r="T867" s="1" t="str">
        <f>IFERROR(__xludf.DUMMYFUNCTION("""COMPUTED_VALUE"""),"2")</f>
        <v>2</v>
      </c>
      <c r="U867" s="1" t="str">
        <f>IFERROR(__xludf.DUMMYFUNCTION("""COMPUTED_VALUE"""),"8")</f>
        <v>8</v>
      </c>
      <c r="Y867" s="1">
        <f t="shared" si="2"/>
        <v>2</v>
      </c>
      <c r="Z867" s="1">
        <f t="shared" ref="Z867:AC867" si="867">IF($Y867&lt;&gt;"",COUNTIF($D867:$H867, "=" &amp; T867),"")</f>
        <v>2</v>
      </c>
      <c r="AA867" s="1">
        <f t="shared" si="867"/>
        <v>1</v>
      </c>
      <c r="AB867" s="1">
        <f t="shared" si="867"/>
        <v>0</v>
      </c>
      <c r="AC867" s="1">
        <f t="shared" si="867"/>
        <v>0</v>
      </c>
      <c r="AE867" s="1">
        <f>IFERROR(__xludf.DUMMYFUNCTION("IFERROR(TRANSPOSE(SORT(TRANSPOSE(FILTER(Y867:AC867, Y867:AC867&lt;&gt;0)),1, FALSE)))"),2.0)</f>
        <v>2</v>
      </c>
      <c r="AF867" s="1">
        <f>IFERROR(__xludf.DUMMYFUNCTION("""COMPUTED_VALUE"""),2.0)</f>
        <v>2</v>
      </c>
      <c r="AG867" s="1">
        <f>IFERROR(__xludf.DUMMYFUNCTION("""COMPUTED_VALUE"""),1.0)</f>
        <v>1</v>
      </c>
      <c r="AK867" s="1">
        <v>866.0</v>
      </c>
      <c r="AL867" s="1">
        <v>3.0</v>
      </c>
      <c r="AM867" s="1">
        <v>2.0</v>
      </c>
      <c r="AN867" s="1"/>
      <c r="AO867" s="1"/>
      <c r="AP867" s="1"/>
      <c r="AQ867" s="1">
        <v>7.0</v>
      </c>
      <c r="AR867" s="1">
        <v>13.0</v>
      </c>
      <c r="AS867" s="1">
        <v>7.0</v>
      </c>
      <c r="AT867" s="1">
        <v>13.0</v>
      </c>
      <c r="AU867" s="1">
        <v>7.0</v>
      </c>
      <c r="AV867" s="1" t="s">
        <v>1434</v>
      </c>
      <c r="AW867" s="1">
        <v>90.0</v>
      </c>
      <c r="AY867" s="1">
        <v>77940.0</v>
      </c>
    </row>
    <row r="868" ht="15.75" customHeight="1">
      <c r="A868" s="2" t="s">
        <v>1627</v>
      </c>
      <c r="B868" s="1" t="str">
        <f>IFERROR(__xludf.DUMMYFUNCTION("""COMPUTED_VALUE"""),"98J88")</f>
        <v>98J88</v>
      </c>
      <c r="C868" s="1">
        <f>IFERROR(__xludf.DUMMYFUNCTION("""COMPUTED_VALUE"""),359.0)</f>
        <v>359</v>
      </c>
      <c r="D868" s="1" t="s">
        <v>23</v>
      </c>
      <c r="E868" s="1" t="s">
        <v>30</v>
      </c>
      <c r="F868" s="1" t="s">
        <v>22</v>
      </c>
      <c r="G868" s="1" t="s">
        <v>30</v>
      </c>
      <c r="H868" s="1" t="s">
        <v>30</v>
      </c>
      <c r="M868" s="1">
        <v>9.0</v>
      </c>
      <c r="N868" s="1">
        <v>8.0</v>
      </c>
      <c r="O868" s="1">
        <v>11.0</v>
      </c>
      <c r="P868" s="1">
        <v>8.0</v>
      </c>
      <c r="Q868" s="1">
        <v>8.0</v>
      </c>
      <c r="S868" s="1" t="str">
        <f>IFERROR(__xludf.DUMMYFUNCTION("UNIQUE(D868:H868, TRUE)"),"9")</f>
        <v>9</v>
      </c>
      <c r="T868" s="1" t="str">
        <f>IFERROR(__xludf.DUMMYFUNCTION("""COMPUTED_VALUE"""),"8")</f>
        <v>8</v>
      </c>
      <c r="U868" s="1" t="str">
        <f>IFERROR(__xludf.DUMMYFUNCTION("""COMPUTED_VALUE"""),"J")</f>
        <v>J</v>
      </c>
      <c r="Y868" s="1">
        <f t="shared" si="2"/>
        <v>1</v>
      </c>
      <c r="Z868" s="1">
        <f t="shared" ref="Z868:AC868" si="868">IF($Y868&lt;&gt;"",COUNTIF($D868:$H868, "=" &amp; T868),"")</f>
        <v>3</v>
      </c>
      <c r="AA868" s="1">
        <f t="shared" si="868"/>
        <v>1</v>
      </c>
      <c r="AB868" s="1">
        <f t="shared" si="868"/>
        <v>0</v>
      </c>
      <c r="AC868" s="1">
        <f t="shared" si="868"/>
        <v>0</v>
      </c>
      <c r="AE868" s="1">
        <f>IFERROR(__xludf.DUMMYFUNCTION("IFERROR(TRANSPOSE(SORT(TRANSPOSE(FILTER(Y868:AC868, Y868:AC868&lt;&gt;0)),1, FALSE)))"),3.0)</f>
        <v>3</v>
      </c>
      <c r="AF868" s="1">
        <f>IFERROR(__xludf.DUMMYFUNCTION("""COMPUTED_VALUE"""),1.0)</f>
        <v>1</v>
      </c>
      <c r="AG868" s="1">
        <f>IFERROR(__xludf.DUMMYFUNCTION("""COMPUTED_VALUE"""),1.0)</f>
        <v>1</v>
      </c>
      <c r="AK868" s="1">
        <v>867.0</v>
      </c>
      <c r="AL868" s="1">
        <v>3.0</v>
      </c>
      <c r="AM868" s="1">
        <v>2.0</v>
      </c>
      <c r="AN868" s="1"/>
      <c r="AO868" s="1"/>
      <c r="AP868" s="1"/>
      <c r="AQ868" s="1">
        <v>8.0</v>
      </c>
      <c r="AR868" s="1">
        <v>8.0</v>
      </c>
      <c r="AS868" s="1">
        <v>2.0</v>
      </c>
      <c r="AT868" s="1">
        <v>2.0</v>
      </c>
      <c r="AU868" s="1">
        <v>8.0</v>
      </c>
      <c r="AV868" s="1">
        <v>88228.0</v>
      </c>
      <c r="AW868" s="1">
        <v>719.0</v>
      </c>
      <c r="AY868" s="1">
        <v>623373.0</v>
      </c>
    </row>
    <row r="869" ht="15.75" customHeight="1">
      <c r="A869" s="2" t="s">
        <v>1629</v>
      </c>
      <c r="B869" s="1" t="str">
        <f>IFERROR(__xludf.DUMMYFUNCTION("""COMPUTED_VALUE"""),"7K2K2")</f>
        <v>7K2K2</v>
      </c>
      <c r="C869" s="1">
        <f>IFERROR(__xludf.DUMMYFUNCTION("""COMPUTED_VALUE"""),753.0)</f>
        <v>753</v>
      </c>
      <c r="D869" s="1" t="s">
        <v>28</v>
      </c>
      <c r="E869" s="1" t="s">
        <v>38</v>
      </c>
      <c r="F869" s="1" t="s">
        <v>24</v>
      </c>
      <c r="G869" s="1" t="s">
        <v>38</v>
      </c>
      <c r="H869" s="1" t="s">
        <v>24</v>
      </c>
      <c r="M869" s="1">
        <v>7.0</v>
      </c>
      <c r="N869" s="1">
        <v>13.0</v>
      </c>
      <c r="O869" s="1">
        <v>2.0</v>
      </c>
      <c r="P869" s="1">
        <v>13.0</v>
      </c>
      <c r="Q869" s="1">
        <v>2.0</v>
      </c>
      <c r="S869" s="1" t="str">
        <f>IFERROR(__xludf.DUMMYFUNCTION("UNIQUE(D869:H869, TRUE)"),"7")</f>
        <v>7</v>
      </c>
      <c r="T869" s="1" t="str">
        <f>IFERROR(__xludf.DUMMYFUNCTION("""COMPUTED_VALUE"""),"K")</f>
        <v>K</v>
      </c>
      <c r="U869" s="1" t="str">
        <f>IFERROR(__xludf.DUMMYFUNCTION("""COMPUTED_VALUE"""),"2")</f>
        <v>2</v>
      </c>
      <c r="Y869" s="1">
        <f t="shared" si="2"/>
        <v>1</v>
      </c>
      <c r="Z869" s="1">
        <f t="shared" ref="Z869:AC869" si="869">IF($Y869&lt;&gt;"",COUNTIF($D869:$H869, "=" &amp; T869),"")</f>
        <v>2</v>
      </c>
      <c r="AA869" s="1">
        <f t="shared" si="869"/>
        <v>2</v>
      </c>
      <c r="AB869" s="1">
        <f t="shared" si="869"/>
        <v>0</v>
      </c>
      <c r="AC869" s="1">
        <f t="shared" si="869"/>
        <v>0</v>
      </c>
      <c r="AE869" s="1">
        <f>IFERROR(__xludf.DUMMYFUNCTION("IFERROR(TRANSPOSE(SORT(TRANSPOSE(FILTER(Y869:AC869, Y869:AC869&lt;&gt;0)),1, FALSE)))"),2.0)</f>
        <v>2</v>
      </c>
      <c r="AF869" s="1">
        <f>IFERROR(__xludf.DUMMYFUNCTION("""COMPUTED_VALUE"""),2.0)</f>
        <v>2</v>
      </c>
      <c r="AG869" s="1">
        <f>IFERROR(__xludf.DUMMYFUNCTION("""COMPUTED_VALUE"""),1.0)</f>
        <v>1</v>
      </c>
      <c r="AK869" s="1">
        <v>868.0</v>
      </c>
      <c r="AL869" s="1">
        <v>3.0</v>
      </c>
      <c r="AM869" s="1">
        <v>2.0</v>
      </c>
      <c r="AN869" s="1"/>
      <c r="AO869" s="1"/>
      <c r="AP869" s="1"/>
      <c r="AQ869" s="1">
        <v>8.0</v>
      </c>
      <c r="AR869" s="1">
        <v>8.0</v>
      </c>
      <c r="AS869" s="1">
        <v>5.0</v>
      </c>
      <c r="AT869" s="1">
        <v>8.0</v>
      </c>
      <c r="AU869" s="1">
        <v>5.0</v>
      </c>
      <c r="AV869" s="1">
        <v>88585.0</v>
      </c>
      <c r="AW869" s="1">
        <v>600.0</v>
      </c>
      <c r="AY869" s="1">
        <v>520800.0</v>
      </c>
    </row>
    <row r="870" ht="15.75" customHeight="1">
      <c r="A870" s="2" t="s">
        <v>1630</v>
      </c>
      <c r="B870" s="1">
        <f>IFERROR(__xludf.DUMMYFUNCTION("""COMPUTED_VALUE"""),44494.0)</f>
        <v>44494</v>
      </c>
      <c r="C870" s="1">
        <f>IFERROR(__xludf.DUMMYFUNCTION("""COMPUTED_VALUE"""),700.0)</f>
        <v>700</v>
      </c>
      <c r="D870" s="1" t="s">
        <v>21</v>
      </c>
      <c r="E870" s="1" t="s">
        <v>21</v>
      </c>
      <c r="F870" s="1" t="s">
        <v>21</v>
      </c>
      <c r="G870" s="1" t="s">
        <v>23</v>
      </c>
      <c r="H870" s="1" t="s">
        <v>21</v>
      </c>
      <c r="M870" s="1">
        <v>4.0</v>
      </c>
      <c r="N870" s="1">
        <v>4.0</v>
      </c>
      <c r="O870" s="1">
        <v>4.0</v>
      </c>
      <c r="P870" s="1">
        <v>9.0</v>
      </c>
      <c r="Q870" s="1">
        <v>4.0</v>
      </c>
      <c r="S870" s="1" t="str">
        <f>IFERROR(__xludf.DUMMYFUNCTION("UNIQUE(D870:H870, TRUE)"),"4")</f>
        <v>4</v>
      </c>
      <c r="T870" s="1" t="str">
        <f>IFERROR(__xludf.DUMMYFUNCTION("""COMPUTED_VALUE"""),"9")</f>
        <v>9</v>
      </c>
      <c r="Y870" s="1">
        <f t="shared" si="2"/>
        <v>4</v>
      </c>
      <c r="Z870" s="1">
        <f t="shared" ref="Z870:AC870" si="870">IF($Y870&lt;&gt;"",COUNTIF($D870:$H870, "=" &amp; T870),"")</f>
        <v>1</v>
      </c>
      <c r="AA870" s="1">
        <f t="shared" si="870"/>
        <v>0</v>
      </c>
      <c r="AB870" s="1">
        <f t="shared" si="870"/>
        <v>0</v>
      </c>
      <c r="AC870" s="1">
        <f t="shared" si="870"/>
        <v>0</v>
      </c>
      <c r="AE870" s="1">
        <f>IFERROR(__xludf.DUMMYFUNCTION("IFERROR(TRANSPOSE(SORT(TRANSPOSE(FILTER(Y870:AC870, Y870:AC870&lt;&gt;0)),1, FALSE)))"),4.0)</f>
        <v>4</v>
      </c>
      <c r="AF870" s="1">
        <f>IFERROR(__xludf.DUMMYFUNCTION("""COMPUTED_VALUE"""),1.0)</f>
        <v>1</v>
      </c>
      <c r="AK870" s="1">
        <v>869.0</v>
      </c>
      <c r="AL870" s="1">
        <v>3.0</v>
      </c>
      <c r="AM870" s="1">
        <v>2.0</v>
      </c>
      <c r="AN870" s="1"/>
      <c r="AO870" s="1"/>
      <c r="AP870" s="1"/>
      <c r="AQ870" s="1">
        <v>8.0</v>
      </c>
      <c r="AR870" s="1">
        <v>8.0</v>
      </c>
      <c r="AS870" s="1">
        <v>6.0</v>
      </c>
      <c r="AT870" s="1">
        <v>8.0</v>
      </c>
      <c r="AU870" s="1">
        <v>6.0</v>
      </c>
      <c r="AV870" s="1">
        <v>88686.0</v>
      </c>
      <c r="AW870" s="1">
        <v>885.0</v>
      </c>
      <c r="AY870" s="1">
        <v>769065.0</v>
      </c>
    </row>
    <row r="871" ht="15.75" customHeight="1">
      <c r="A871" s="2" t="s">
        <v>1631</v>
      </c>
      <c r="B871" s="1" t="str">
        <f>IFERROR(__xludf.DUMMYFUNCTION("""COMPUTED_VALUE"""),"K9J6T")</f>
        <v>K9J6T</v>
      </c>
      <c r="C871" s="1">
        <f>IFERROR(__xludf.DUMMYFUNCTION("""COMPUTED_VALUE"""),918.0)</f>
        <v>918</v>
      </c>
      <c r="D871" s="1" t="s">
        <v>38</v>
      </c>
      <c r="E871" s="1" t="s">
        <v>23</v>
      </c>
      <c r="F871" s="1" t="s">
        <v>22</v>
      </c>
      <c r="G871" s="1" t="s">
        <v>40</v>
      </c>
      <c r="H871" s="1" t="s">
        <v>45</v>
      </c>
      <c r="M871" s="1">
        <v>13.0</v>
      </c>
      <c r="N871" s="1">
        <v>9.0</v>
      </c>
      <c r="O871" s="1">
        <v>11.0</v>
      </c>
      <c r="P871" s="1">
        <v>6.0</v>
      </c>
      <c r="Q871" s="1">
        <v>10.0</v>
      </c>
      <c r="S871" s="1" t="str">
        <f>IFERROR(__xludf.DUMMYFUNCTION("UNIQUE(D871:H871, TRUE)"),"K")</f>
        <v>K</v>
      </c>
      <c r="T871" s="1" t="str">
        <f>IFERROR(__xludf.DUMMYFUNCTION("""COMPUTED_VALUE"""),"9")</f>
        <v>9</v>
      </c>
      <c r="U871" s="1" t="str">
        <f>IFERROR(__xludf.DUMMYFUNCTION("""COMPUTED_VALUE"""),"J")</f>
        <v>J</v>
      </c>
      <c r="V871" s="1" t="str">
        <f>IFERROR(__xludf.DUMMYFUNCTION("""COMPUTED_VALUE"""),"6")</f>
        <v>6</v>
      </c>
      <c r="W871" s="1" t="str">
        <f>IFERROR(__xludf.DUMMYFUNCTION("""COMPUTED_VALUE"""),"T")</f>
        <v>T</v>
      </c>
      <c r="Y871" s="1">
        <f t="shared" si="2"/>
        <v>1</v>
      </c>
      <c r="Z871" s="1">
        <f t="shared" ref="Z871:AC871" si="871">IF($Y871&lt;&gt;"",COUNTIF($D871:$H871, "=" &amp; T871),"")</f>
        <v>1</v>
      </c>
      <c r="AA871" s="1">
        <f t="shared" si="871"/>
        <v>1</v>
      </c>
      <c r="AB871" s="1">
        <f t="shared" si="871"/>
        <v>1</v>
      </c>
      <c r="AC871" s="1">
        <f t="shared" si="871"/>
        <v>1</v>
      </c>
      <c r="AE871" s="1">
        <f>IFERROR(__xludf.DUMMYFUNCTION("IFERROR(TRANSPOSE(SORT(TRANSPOSE(FILTER(Y871:AC871, Y871:AC871&lt;&gt;0)),1, FALSE)))"),1.0)</f>
        <v>1</v>
      </c>
      <c r="AF871" s="1">
        <f>IFERROR(__xludf.DUMMYFUNCTION("""COMPUTED_VALUE"""),1.0)</f>
        <v>1</v>
      </c>
      <c r="AG871" s="1">
        <f>IFERROR(__xludf.DUMMYFUNCTION("""COMPUTED_VALUE"""),1.0)</f>
        <v>1</v>
      </c>
      <c r="AH871" s="1">
        <f>IFERROR(__xludf.DUMMYFUNCTION("""COMPUTED_VALUE"""),1.0)</f>
        <v>1</v>
      </c>
      <c r="AI871" s="1">
        <f>IFERROR(__xludf.DUMMYFUNCTION("""COMPUTED_VALUE"""),1.0)</f>
        <v>1</v>
      </c>
      <c r="AK871" s="1">
        <v>870.0</v>
      </c>
      <c r="AL871" s="1">
        <v>3.0</v>
      </c>
      <c r="AM871" s="1">
        <v>2.0</v>
      </c>
      <c r="AN871" s="1"/>
      <c r="AO871" s="1"/>
      <c r="AP871" s="1"/>
      <c r="AQ871" s="1">
        <v>8.0</v>
      </c>
      <c r="AR871" s="1">
        <v>8.0</v>
      </c>
      <c r="AS871" s="1">
        <v>11.0</v>
      </c>
      <c r="AT871" s="1">
        <v>11.0</v>
      </c>
      <c r="AU871" s="1">
        <v>8.0</v>
      </c>
      <c r="AV871" s="1" t="s">
        <v>1860</v>
      </c>
      <c r="AW871" s="1">
        <v>495.0</v>
      </c>
      <c r="AY871" s="1">
        <v>430650.0</v>
      </c>
    </row>
    <row r="872" ht="15.75" customHeight="1">
      <c r="A872" s="2" t="s">
        <v>1632</v>
      </c>
      <c r="B872" s="1" t="str">
        <f>IFERROR(__xludf.DUMMYFUNCTION("""COMPUTED_VALUE"""),"KJ74J")</f>
        <v>KJ74J</v>
      </c>
      <c r="C872" s="1">
        <f>IFERROR(__xludf.DUMMYFUNCTION("""COMPUTED_VALUE"""),282.0)</f>
        <v>282</v>
      </c>
      <c r="D872" s="1" t="s">
        <v>38</v>
      </c>
      <c r="E872" s="1" t="s">
        <v>22</v>
      </c>
      <c r="F872" s="1" t="s">
        <v>28</v>
      </c>
      <c r="G872" s="1" t="s">
        <v>21</v>
      </c>
      <c r="H872" s="1" t="s">
        <v>22</v>
      </c>
      <c r="M872" s="1">
        <v>13.0</v>
      </c>
      <c r="N872" s="1">
        <v>11.0</v>
      </c>
      <c r="O872" s="1">
        <v>7.0</v>
      </c>
      <c r="P872" s="1">
        <v>4.0</v>
      </c>
      <c r="Q872" s="1">
        <v>11.0</v>
      </c>
      <c r="S872" s="1" t="str">
        <f>IFERROR(__xludf.DUMMYFUNCTION("UNIQUE(D872:H872, TRUE)"),"K")</f>
        <v>K</v>
      </c>
      <c r="T872" s="1" t="str">
        <f>IFERROR(__xludf.DUMMYFUNCTION("""COMPUTED_VALUE"""),"J")</f>
        <v>J</v>
      </c>
      <c r="U872" s="1" t="str">
        <f>IFERROR(__xludf.DUMMYFUNCTION("""COMPUTED_VALUE"""),"7")</f>
        <v>7</v>
      </c>
      <c r="V872" s="1" t="str">
        <f>IFERROR(__xludf.DUMMYFUNCTION("""COMPUTED_VALUE"""),"4")</f>
        <v>4</v>
      </c>
      <c r="Y872" s="1">
        <f t="shared" si="2"/>
        <v>1</v>
      </c>
      <c r="Z872" s="1">
        <f t="shared" ref="Z872:AC872" si="872">IF($Y872&lt;&gt;"",COUNTIF($D872:$H872, "=" &amp; T872),"")</f>
        <v>2</v>
      </c>
      <c r="AA872" s="1">
        <f t="shared" si="872"/>
        <v>1</v>
      </c>
      <c r="AB872" s="1">
        <f t="shared" si="872"/>
        <v>1</v>
      </c>
      <c r="AC872" s="1">
        <f t="shared" si="872"/>
        <v>0</v>
      </c>
      <c r="AE872" s="1">
        <f>IFERROR(__xludf.DUMMYFUNCTION("IFERROR(TRANSPOSE(SORT(TRANSPOSE(FILTER(Y872:AC872, Y872:AC872&lt;&gt;0)),1, FALSE)))"),2.0)</f>
        <v>2</v>
      </c>
      <c r="AF872" s="1">
        <f>IFERROR(__xludf.DUMMYFUNCTION("""COMPUTED_VALUE"""),1.0)</f>
        <v>1</v>
      </c>
      <c r="AG872" s="1">
        <f>IFERROR(__xludf.DUMMYFUNCTION("""COMPUTED_VALUE"""),1.0)</f>
        <v>1</v>
      </c>
      <c r="AH872" s="1">
        <f>IFERROR(__xludf.DUMMYFUNCTION("""COMPUTED_VALUE"""),1.0)</f>
        <v>1</v>
      </c>
      <c r="AK872" s="1">
        <v>871.0</v>
      </c>
      <c r="AL872" s="1">
        <v>3.0</v>
      </c>
      <c r="AM872" s="1">
        <v>2.0</v>
      </c>
      <c r="AN872" s="1"/>
      <c r="AO872" s="1"/>
      <c r="AP872" s="1"/>
      <c r="AQ872" s="1">
        <v>8.0</v>
      </c>
      <c r="AR872" s="1">
        <v>9.0</v>
      </c>
      <c r="AS872" s="1">
        <v>8.0</v>
      </c>
      <c r="AT872" s="1">
        <v>9.0</v>
      </c>
      <c r="AU872" s="1">
        <v>9.0</v>
      </c>
      <c r="AV872" s="1">
        <v>89899.0</v>
      </c>
      <c r="AW872" s="1">
        <v>292.0</v>
      </c>
      <c r="AY872" s="1">
        <v>254332.0</v>
      </c>
    </row>
    <row r="873" ht="15.75" customHeight="1">
      <c r="A873" s="2" t="s">
        <v>1633</v>
      </c>
      <c r="B873" s="1" t="str">
        <f>IFERROR(__xludf.DUMMYFUNCTION("""COMPUTED_VALUE"""),"QKQK4")</f>
        <v>QKQK4</v>
      </c>
      <c r="C873" s="1">
        <f>IFERROR(__xludf.DUMMYFUNCTION("""COMPUTED_VALUE"""),640.0)</f>
        <v>640</v>
      </c>
      <c r="D873" s="1" t="s">
        <v>20</v>
      </c>
      <c r="E873" s="1" t="s">
        <v>38</v>
      </c>
      <c r="F873" s="1" t="s">
        <v>20</v>
      </c>
      <c r="G873" s="1" t="s">
        <v>38</v>
      </c>
      <c r="H873" s="1" t="s">
        <v>21</v>
      </c>
      <c r="M873" s="1">
        <v>12.0</v>
      </c>
      <c r="N873" s="1">
        <v>13.0</v>
      </c>
      <c r="O873" s="1">
        <v>12.0</v>
      </c>
      <c r="P873" s="1">
        <v>13.0</v>
      </c>
      <c r="Q873" s="1">
        <v>4.0</v>
      </c>
      <c r="S873" s="1" t="str">
        <f>IFERROR(__xludf.DUMMYFUNCTION("UNIQUE(D873:H873, TRUE)"),"Q")</f>
        <v>Q</v>
      </c>
      <c r="T873" s="1" t="str">
        <f>IFERROR(__xludf.DUMMYFUNCTION("""COMPUTED_VALUE"""),"K")</f>
        <v>K</v>
      </c>
      <c r="U873" s="1" t="str">
        <f>IFERROR(__xludf.DUMMYFUNCTION("""COMPUTED_VALUE"""),"4")</f>
        <v>4</v>
      </c>
      <c r="Y873" s="1">
        <f t="shared" si="2"/>
        <v>2</v>
      </c>
      <c r="Z873" s="1">
        <f t="shared" ref="Z873:AC873" si="873">IF($Y873&lt;&gt;"",COUNTIF($D873:$H873, "=" &amp; T873),"")</f>
        <v>2</v>
      </c>
      <c r="AA873" s="1">
        <f t="shared" si="873"/>
        <v>1</v>
      </c>
      <c r="AB873" s="1">
        <f t="shared" si="873"/>
        <v>0</v>
      </c>
      <c r="AC873" s="1">
        <f t="shared" si="873"/>
        <v>0</v>
      </c>
      <c r="AE873" s="1">
        <f>IFERROR(__xludf.DUMMYFUNCTION("IFERROR(TRANSPOSE(SORT(TRANSPOSE(FILTER(Y873:AC873, Y873:AC873&lt;&gt;0)),1, FALSE)))"),2.0)</f>
        <v>2</v>
      </c>
      <c r="AF873" s="1">
        <f>IFERROR(__xludf.DUMMYFUNCTION("""COMPUTED_VALUE"""),2.0)</f>
        <v>2</v>
      </c>
      <c r="AG873" s="1">
        <f>IFERROR(__xludf.DUMMYFUNCTION("""COMPUTED_VALUE"""),1.0)</f>
        <v>1</v>
      </c>
      <c r="AK873" s="1">
        <v>872.0</v>
      </c>
      <c r="AL873" s="1">
        <v>3.0</v>
      </c>
      <c r="AM873" s="1">
        <v>2.0</v>
      </c>
      <c r="AN873" s="1"/>
      <c r="AO873" s="1"/>
      <c r="AP873" s="1"/>
      <c r="AQ873" s="1">
        <v>9.0</v>
      </c>
      <c r="AR873" s="1">
        <v>5.0</v>
      </c>
      <c r="AS873" s="1">
        <v>5.0</v>
      </c>
      <c r="AT873" s="1">
        <v>9.0</v>
      </c>
      <c r="AU873" s="1">
        <v>9.0</v>
      </c>
      <c r="AV873" s="1">
        <v>95599.0</v>
      </c>
      <c r="AW873" s="1">
        <v>890.0</v>
      </c>
      <c r="AY873" s="1">
        <v>776080.0</v>
      </c>
    </row>
    <row r="874" ht="15.75" customHeight="1">
      <c r="A874" s="2" t="s">
        <v>1635</v>
      </c>
      <c r="B874" s="1" t="str">
        <f>IFERROR(__xludf.DUMMYFUNCTION("""COMPUTED_VALUE"""),"T6669")</f>
        <v>T6669</v>
      </c>
      <c r="C874" s="1">
        <f>IFERROR(__xludf.DUMMYFUNCTION("""COMPUTED_VALUE"""),743.0)</f>
        <v>743</v>
      </c>
      <c r="D874" s="1" t="s">
        <v>45</v>
      </c>
      <c r="E874" s="1" t="s">
        <v>40</v>
      </c>
      <c r="F874" s="1" t="s">
        <v>40</v>
      </c>
      <c r="G874" s="1" t="s">
        <v>40</v>
      </c>
      <c r="H874" s="1" t="s">
        <v>23</v>
      </c>
      <c r="M874" s="1">
        <v>10.0</v>
      </c>
      <c r="N874" s="1">
        <v>6.0</v>
      </c>
      <c r="O874" s="1">
        <v>6.0</v>
      </c>
      <c r="P874" s="1">
        <v>6.0</v>
      </c>
      <c r="Q874" s="1">
        <v>9.0</v>
      </c>
      <c r="S874" s="1" t="str">
        <f>IFERROR(__xludf.DUMMYFUNCTION("UNIQUE(D874:H874, TRUE)"),"T")</f>
        <v>T</v>
      </c>
      <c r="T874" s="1" t="str">
        <f>IFERROR(__xludf.DUMMYFUNCTION("""COMPUTED_VALUE"""),"6")</f>
        <v>6</v>
      </c>
      <c r="U874" s="1" t="str">
        <f>IFERROR(__xludf.DUMMYFUNCTION("""COMPUTED_VALUE"""),"9")</f>
        <v>9</v>
      </c>
      <c r="Y874" s="1">
        <f t="shared" si="2"/>
        <v>1</v>
      </c>
      <c r="Z874" s="1">
        <f t="shared" ref="Z874:AC874" si="874">IF($Y874&lt;&gt;"",COUNTIF($D874:$H874, "=" &amp; T874),"")</f>
        <v>3</v>
      </c>
      <c r="AA874" s="1">
        <f t="shared" si="874"/>
        <v>1</v>
      </c>
      <c r="AB874" s="1">
        <f t="shared" si="874"/>
        <v>0</v>
      </c>
      <c r="AC874" s="1">
        <f t="shared" si="874"/>
        <v>0</v>
      </c>
      <c r="AE874" s="1">
        <f>IFERROR(__xludf.DUMMYFUNCTION("IFERROR(TRANSPOSE(SORT(TRANSPOSE(FILTER(Y874:AC874, Y874:AC874&lt;&gt;0)),1, FALSE)))"),3.0)</f>
        <v>3</v>
      </c>
      <c r="AF874" s="1">
        <f>IFERROR(__xludf.DUMMYFUNCTION("""COMPUTED_VALUE"""),1.0)</f>
        <v>1</v>
      </c>
      <c r="AG874" s="1">
        <f>IFERROR(__xludf.DUMMYFUNCTION("""COMPUTED_VALUE"""),1.0)</f>
        <v>1</v>
      </c>
      <c r="AK874" s="1">
        <v>873.0</v>
      </c>
      <c r="AL874" s="1">
        <v>3.0</v>
      </c>
      <c r="AM874" s="1">
        <v>2.0</v>
      </c>
      <c r="AN874" s="1"/>
      <c r="AO874" s="1"/>
      <c r="AP874" s="1"/>
      <c r="AQ874" s="1">
        <v>9.0</v>
      </c>
      <c r="AR874" s="1">
        <v>8.0</v>
      </c>
      <c r="AS874" s="1">
        <v>9.0</v>
      </c>
      <c r="AT874" s="1">
        <v>8.0</v>
      </c>
      <c r="AU874" s="1">
        <v>8.0</v>
      </c>
      <c r="AV874" s="1">
        <v>98988.0</v>
      </c>
      <c r="AW874" s="1">
        <v>493.0</v>
      </c>
      <c r="AY874" s="1">
        <v>430389.0</v>
      </c>
    </row>
    <row r="875" ht="15.75" customHeight="1">
      <c r="A875" s="2" t="s">
        <v>1636</v>
      </c>
      <c r="B875" s="1" t="str">
        <f>IFERROR(__xludf.DUMMYFUNCTION("""COMPUTED_VALUE"""),"A3QAQ")</f>
        <v>A3QAQ</v>
      </c>
      <c r="C875" s="1">
        <f>IFERROR(__xludf.DUMMYFUNCTION("""COMPUTED_VALUE"""),31.0)</f>
        <v>31</v>
      </c>
      <c r="D875" s="1" t="s">
        <v>39</v>
      </c>
      <c r="E875" s="1" t="s">
        <v>31</v>
      </c>
      <c r="F875" s="1" t="s">
        <v>20</v>
      </c>
      <c r="G875" s="1" t="s">
        <v>39</v>
      </c>
      <c r="H875" s="1" t="s">
        <v>20</v>
      </c>
      <c r="M875" s="1">
        <v>14.0</v>
      </c>
      <c r="N875" s="1">
        <v>3.0</v>
      </c>
      <c r="O875" s="1">
        <v>12.0</v>
      </c>
      <c r="P875" s="1">
        <v>14.0</v>
      </c>
      <c r="Q875" s="1">
        <v>12.0</v>
      </c>
      <c r="S875" s="1" t="str">
        <f>IFERROR(__xludf.DUMMYFUNCTION("UNIQUE(D875:H875, TRUE)"),"A")</f>
        <v>A</v>
      </c>
      <c r="T875" s="1" t="str">
        <f>IFERROR(__xludf.DUMMYFUNCTION("""COMPUTED_VALUE"""),"3")</f>
        <v>3</v>
      </c>
      <c r="U875" s="1" t="str">
        <f>IFERROR(__xludf.DUMMYFUNCTION("""COMPUTED_VALUE"""),"Q")</f>
        <v>Q</v>
      </c>
      <c r="Y875" s="1">
        <f t="shared" si="2"/>
        <v>2</v>
      </c>
      <c r="Z875" s="1">
        <f t="shared" ref="Z875:AC875" si="875">IF($Y875&lt;&gt;"",COUNTIF($D875:$H875, "=" &amp; T875),"")</f>
        <v>1</v>
      </c>
      <c r="AA875" s="1">
        <f t="shared" si="875"/>
        <v>2</v>
      </c>
      <c r="AB875" s="1">
        <f t="shared" si="875"/>
        <v>0</v>
      </c>
      <c r="AC875" s="1">
        <f t="shared" si="875"/>
        <v>0</v>
      </c>
      <c r="AE875" s="1">
        <f>IFERROR(__xludf.DUMMYFUNCTION("IFERROR(TRANSPOSE(SORT(TRANSPOSE(FILTER(Y875:AC875, Y875:AC875&lt;&gt;0)),1, FALSE)))"),2.0)</f>
        <v>2</v>
      </c>
      <c r="AF875" s="1">
        <f>IFERROR(__xludf.DUMMYFUNCTION("""COMPUTED_VALUE"""),2.0)</f>
        <v>2</v>
      </c>
      <c r="AG875" s="1">
        <f>IFERROR(__xludf.DUMMYFUNCTION("""COMPUTED_VALUE"""),1.0)</f>
        <v>1</v>
      </c>
      <c r="AK875" s="1">
        <v>874.0</v>
      </c>
      <c r="AL875" s="1">
        <v>3.0</v>
      </c>
      <c r="AM875" s="1">
        <v>2.0</v>
      </c>
      <c r="AN875" s="1"/>
      <c r="AO875" s="1"/>
      <c r="AP875" s="1"/>
      <c r="AQ875" s="1">
        <v>9.0</v>
      </c>
      <c r="AR875" s="1">
        <v>9.0</v>
      </c>
      <c r="AS875" s="1">
        <v>3.0</v>
      </c>
      <c r="AT875" s="1">
        <v>9.0</v>
      </c>
      <c r="AU875" s="1">
        <v>3.0</v>
      </c>
      <c r="AV875" s="1">
        <v>99393.0</v>
      </c>
      <c r="AW875" s="1">
        <v>906.0</v>
      </c>
      <c r="AY875" s="1">
        <v>791844.0</v>
      </c>
    </row>
    <row r="876" ht="15.75" customHeight="1">
      <c r="A876" s="2" t="s">
        <v>1638</v>
      </c>
      <c r="B876" s="1" t="str">
        <f>IFERROR(__xludf.DUMMYFUNCTION("""COMPUTED_VALUE"""),"74AAJ")</f>
        <v>74AAJ</v>
      </c>
      <c r="C876" s="1">
        <f>IFERROR(__xludf.DUMMYFUNCTION("""COMPUTED_VALUE"""),611.0)</f>
        <v>611</v>
      </c>
      <c r="D876" s="1" t="s">
        <v>28</v>
      </c>
      <c r="E876" s="1" t="s">
        <v>21</v>
      </c>
      <c r="F876" s="1" t="s">
        <v>39</v>
      </c>
      <c r="G876" s="1" t="s">
        <v>39</v>
      </c>
      <c r="H876" s="1" t="s">
        <v>22</v>
      </c>
      <c r="M876" s="1">
        <v>7.0</v>
      </c>
      <c r="N876" s="1">
        <v>4.0</v>
      </c>
      <c r="O876" s="1">
        <v>14.0</v>
      </c>
      <c r="P876" s="1">
        <v>14.0</v>
      </c>
      <c r="Q876" s="1">
        <v>11.0</v>
      </c>
      <c r="S876" s="1" t="str">
        <f>IFERROR(__xludf.DUMMYFUNCTION("UNIQUE(D876:H876, TRUE)"),"7")</f>
        <v>7</v>
      </c>
      <c r="T876" s="1" t="str">
        <f>IFERROR(__xludf.DUMMYFUNCTION("""COMPUTED_VALUE"""),"4")</f>
        <v>4</v>
      </c>
      <c r="U876" s="1" t="str">
        <f>IFERROR(__xludf.DUMMYFUNCTION("""COMPUTED_VALUE"""),"A")</f>
        <v>A</v>
      </c>
      <c r="V876" s="1" t="str">
        <f>IFERROR(__xludf.DUMMYFUNCTION("""COMPUTED_VALUE"""),"J")</f>
        <v>J</v>
      </c>
      <c r="Y876" s="1">
        <f t="shared" si="2"/>
        <v>1</v>
      </c>
      <c r="Z876" s="1">
        <f t="shared" ref="Z876:AC876" si="876">IF($Y876&lt;&gt;"",COUNTIF($D876:$H876, "=" &amp; T876),"")</f>
        <v>1</v>
      </c>
      <c r="AA876" s="1">
        <f t="shared" si="876"/>
        <v>2</v>
      </c>
      <c r="AB876" s="1">
        <f t="shared" si="876"/>
        <v>1</v>
      </c>
      <c r="AC876" s="1">
        <f t="shared" si="876"/>
        <v>0</v>
      </c>
      <c r="AE876" s="1">
        <f>IFERROR(__xludf.DUMMYFUNCTION("IFERROR(TRANSPOSE(SORT(TRANSPOSE(FILTER(Y876:AC876, Y876:AC876&lt;&gt;0)),1, FALSE)))"),2.0)</f>
        <v>2</v>
      </c>
      <c r="AF876" s="1">
        <f>IFERROR(__xludf.DUMMYFUNCTION("""COMPUTED_VALUE"""),1.0)</f>
        <v>1</v>
      </c>
      <c r="AG876" s="1">
        <f>IFERROR(__xludf.DUMMYFUNCTION("""COMPUTED_VALUE"""),1.0)</f>
        <v>1</v>
      </c>
      <c r="AH876" s="1">
        <f>IFERROR(__xludf.DUMMYFUNCTION("""COMPUTED_VALUE"""),1.0)</f>
        <v>1</v>
      </c>
      <c r="AK876" s="1">
        <v>875.0</v>
      </c>
      <c r="AL876" s="1">
        <v>3.0</v>
      </c>
      <c r="AM876" s="1">
        <v>2.0</v>
      </c>
      <c r="AN876" s="1"/>
      <c r="AO876" s="1"/>
      <c r="AP876" s="1"/>
      <c r="AQ876" s="1">
        <v>9.0</v>
      </c>
      <c r="AR876" s="1">
        <v>9.0</v>
      </c>
      <c r="AS876" s="1">
        <v>9.0</v>
      </c>
      <c r="AT876" s="1">
        <v>11.0</v>
      </c>
      <c r="AU876" s="1">
        <v>11.0</v>
      </c>
      <c r="AV876" s="1" t="s">
        <v>1864</v>
      </c>
      <c r="AW876" s="1">
        <v>261.0</v>
      </c>
      <c r="AY876" s="1">
        <v>228375.0</v>
      </c>
    </row>
    <row r="877" ht="15.75" customHeight="1">
      <c r="A877" s="2" t="s">
        <v>1639</v>
      </c>
      <c r="B877" s="1" t="str">
        <f>IFERROR(__xludf.DUMMYFUNCTION("""COMPUTED_VALUE"""),"595J9")</f>
        <v>595J9</v>
      </c>
      <c r="C877" s="1">
        <f>IFERROR(__xludf.DUMMYFUNCTION("""COMPUTED_VALUE"""),757.0)</f>
        <v>757</v>
      </c>
      <c r="D877" s="1" t="s">
        <v>29</v>
      </c>
      <c r="E877" s="1" t="s">
        <v>23</v>
      </c>
      <c r="F877" s="1" t="s">
        <v>29</v>
      </c>
      <c r="G877" s="1" t="s">
        <v>22</v>
      </c>
      <c r="H877" s="1" t="s">
        <v>23</v>
      </c>
      <c r="M877" s="1">
        <v>5.0</v>
      </c>
      <c r="N877" s="1">
        <v>9.0</v>
      </c>
      <c r="O877" s="1">
        <v>5.0</v>
      </c>
      <c r="P877" s="1">
        <v>11.0</v>
      </c>
      <c r="Q877" s="1">
        <v>9.0</v>
      </c>
      <c r="S877" s="1" t="str">
        <f>IFERROR(__xludf.DUMMYFUNCTION("UNIQUE(D877:H877, TRUE)"),"5")</f>
        <v>5</v>
      </c>
      <c r="T877" s="1" t="str">
        <f>IFERROR(__xludf.DUMMYFUNCTION("""COMPUTED_VALUE"""),"9")</f>
        <v>9</v>
      </c>
      <c r="U877" s="1" t="str">
        <f>IFERROR(__xludf.DUMMYFUNCTION("""COMPUTED_VALUE"""),"J")</f>
        <v>J</v>
      </c>
      <c r="Y877" s="1">
        <f t="shared" si="2"/>
        <v>2</v>
      </c>
      <c r="Z877" s="1">
        <f t="shared" ref="Z877:AC877" si="877">IF($Y877&lt;&gt;"",COUNTIF($D877:$H877, "=" &amp; T877),"")</f>
        <v>2</v>
      </c>
      <c r="AA877" s="1">
        <f t="shared" si="877"/>
        <v>1</v>
      </c>
      <c r="AB877" s="1">
        <f t="shared" si="877"/>
        <v>0</v>
      </c>
      <c r="AC877" s="1">
        <f t="shared" si="877"/>
        <v>0</v>
      </c>
      <c r="AE877" s="1">
        <f>IFERROR(__xludf.DUMMYFUNCTION("IFERROR(TRANSPOSE(SORT(TRANSPOSE(FILTER(Y877:AC877, Y877:AC877&lt;&gt;0)),1, FALSE)))"),2.0)</f>
        <v>2</v>
      </c>
      <c r="AF877" s="1">
        <f>IFERROR(__xludf.DUMMYFUNCTION("""COMPUTED_VALUE"""),2.0)</f>
        <v>2</v>
      </c>
      <c r="AG877" s="1">
        <f>IFERROR(__xludf.DUMMYFUNCTION("""COMPUTED_VALUE"""),1.0)</f>
        <v>1</v>
      </c>
      <c r="AK877" s="1">
        <v>876.0</v>
      </c>
      <c r="AL877" s="1">
        <v>3.0</v>
      </c>
      <c r="AM877" s="1">
        <v>2.0</v>
      </c>
      <c r="AN877" s="1"/>
      <c r="AO877" s="1"/>
      <c r="AP877" s="1"/>
      <c r="AQ877" s="1">
        <v>9.0</v>
      </c>
      <c r="AR877" s="1">
        <v>9.0</v>
      </c>
      <c r="AS877" s="1">
        <v>14.0</v>
      </c>
      <c r="AT877" s="1">
        <v>14.0</v>
      </c>
      <c r="AU877" s="1">
        <v>9.0</v>
      </c>
      <c r="AV877" s="1" t="s">
        <v>1449</v>
      </c>
      <c r="AW877" s="1">
        <v>687.0</v>
      </c>
      <c r="AY877" s="1">
        <v>601812.0</v>
      </c>
    </row>
    <row r="878" ht="15.75" customHeight="1">
      <c r="A878" s="2" t="s">
        <v>1640</v>
      </c>
      <c r="B878" s="1" t="str">
        <f>IFERROR(__xludf.DUMMYFUNCTION("""COMPUTED_VALUE"""),"5JA59")</f>
        <v>5JA59</v>
      </c>
      <c r="C878" s="1">
        <f>IFERROR(__xludf.DUMMYFUNCTION("""COMPUTED_VALUE"""),392.0)</f>
        <v>392</v>
      </c>
      <c r="D878" s="1" t="s">
        <v>29</v>
      </c>
      <c r="E878" s="1" t="s">
        <v>22</v>
      </c>
      <c r="F878" s="1" t="s">
        <v>39</v>
      </c>
      <c r="G878" s="1" t="s">
        <v>29</v>
      </c>
      <c r="H878" s="1" t="s">
        <v>23</v>
      </c>
      <c r="M878" s="1">
        <v>5.0</v>
      </c>
      <c r="N878" s="1">
        <v>11.0</v>
      </c>
      <c r="O878" s="1">
        <v>14.0</v>
      </c>
      <c r="P878" s="1">
        <v>5.0</v>
      </c>
      <c r="Q878" s="1">
        <v>9.0</v>
      </c>
      <c r="S878" s="1" t="str">
        <f>IFERROR(__xludf.DUMMYFUNCTION("UNIQUE(D878:H878, TRUE)"),"5")</f>
        <v>5</v>
      </c>
      <c r="T878" s="1" t="str">
        <f>IFERROR(__xludf.DUMMYFUNCTION("""COMPUTED_VALUE"""),"J")</f>
        <v>J</v>
      </c>
      <c r="U878" s="1" t="str">
        <f>IFERROR(__xludf.DUMMYFUNCTION("""COMPUTED_VALUE"""),"A")</f>
        <v>A</v>
      </c>
      <c r="V878" s="1" t="str">
        <f>IFERROR(__xludf.DUMMYFUNCTION("""COMPUTED_VALUE"""),"9")</f>
        <v>9</v>
      </c>
      <c r="Y878" s="1">
        <f t="shared" si="2"/>
        <v>2</v>
      </c>
      <c r="Z878" s="1">
        <f t="shared" ref="Z878:AC878" si="878">IF($Y878&lt;&gt;"",COUNTIF($D878:$H878, "=" &amp; T878),"")</f>
        <v>1</v>
      </c>
      <c r="AA878" s="1">
        <f t="shared" si="878"/>
        <v>1</v>
      </c>
      <c r="AB878" s="1">
        <f t="shared" si="878"/>
        <v>1</v>
      </c>
      <c r="AC878" s="1">
        <f t="shared" si="878"/>
        <v>0</v>
      </c>
      <c r="AE878" s="1">
        <f>IFERROR(__xludf.DUMMYFUNCTION("IFERROR(TRANSPOSE(SORT(TRANSPOSE(FILTER(Y878:AC878, Y878:AC878&lt;&gt;0)),1, FALSE)))"),2.0)</f>
        <v>2</v>
      </c>
      <c r="AF878" s="1">
        <f>IFERROR(__xludf.DUMMYFUNCTION("""COMPUTED_VALUE"""),1.0)</f>
        <v>1</v>
      </c>
      <c r="AG878" s="1">
        <f>IFERROR(__xludf.DUMMYFUNCTION("""COMPUTED_VALUE"""),1.0)</f>
        <v>1</v>
      </c>
      <c r="AH878" s="1">
        <f>IFERROR(__xludf.DUMMYFUNCTION("""COMPUTED_VALUE"""),1.0)</f>
        <v>1</v>
      </c>
      <c r="AK878" s="1">
        <v>877.0</v>
      </c>
      <c r="AL878" s="1">
        <v>3.0</v>
      </c>
      <c r="AM878" s="1">
        <v>2.0</v>
      </c>
      <c r="AN878" s="1"/>
      <c r="AO878" s="1"/>
      <c r="AP878" s="1"/>
      <c r="AQ878" s="1">
        <v>9.0</v>
      </c>
      <c r="AR878" s="1">
        <v>12.0</v>
      </c>
      <c r="AS878" s="1">
        <v>9.0</v>
      </c>
      <c r="AT878" s="1">
        <v>9.0</v>
      </c>
      <c r="AU878" s="1">
        <v>12.0</v>
      </c>
      <c r="AV878" s="1" t="s">
        <v>1451</v>
      </c>
      <c r="AW878" s="1">
        <v>22.0</v>
      </c>
      <c r="AY878" s="1">
        <v>19294.0</v>
      </c>
    </row>
    <row r="879" ht="15.75" customHeight="1">
      <c r="A879" s="2" t="s">
        <v>1642</v>
      </c>
      <c r="B879" s="1">
        <f>IFERROR(__xludf.DUMMYFUNCTION("""COMPUTED_VALUE"""),78878.0)</f>
        <v>78878</v>
      </c>
      <c r="C879" s="1">
        <f>IFERROR(__xludf.DUMMYFUNCTION("""COMPUTED_VALUE"""),334.0)</f>
        <v>334</v>
      </c>
      <c r="D879" s="1" t="s">
        <v>28</v>
      </c>
      <c r="E879" s="1" t="s">
        <v>30</v>
      </c>
      <c r="F879" s="1" t="s">
        <v>30</v>
      </c>
      <c r="G879" s="1" t="s">
        <v>28</v>
      </c>
      <c r="H879" s="1" t="s">
        <v>30</v>
      </c>
      <c r="M879" s="1">
        <v>7.0</v>
      </c>
      <c r="N879" s="1">
        <v>8.0</v>
      </c>
      <c r="O879" s="1">
        <v>8.0</v>
      </c>
      <c r="P879" s="1">
        <v>7.0</v>
      </c>
      <c r="Q879" s="1">
        <v>8.0</v>
      </c>
      <c r="S879" s="1" t="str">
        <f>IFERROR(__xludf.DUMMYFUNCTION("UNIQUE(D879:H879, TRUE)"),"7")</f>
        <v>7</v>
      </c>
      <c r="T879" s="1" t="str">
        <f>IFERROR(__xludf.DUMMYFUNCTION("""COMPUTED_VALUE"""),"8")</f>
        <v>8</v>
      </c>
      <c r="Y879" s="1">
        <f t="shared" si="2"/>
        <v>2</v>
      </c>
      <c r="Z879" s="1">
        <f t="shared" ref="Z879:AC879" si="879">IF($Y879&lt;&gt;"",COUNTIF($D879:$H879, "=" &amp; T879),"")</f>
        <v>3</v>
      </c>
      <c r="AA879" s="1">
        <f t="shared" si="879"/>
        <v>0</v>
      </c>
      <c r="AB879" s="1">
        <f t="shared" si="879"/>
        <v>0</v>
      </c>
      <c r="AC879" s="1">
        <f t="shared" si="879"/>
        <v>0</v>
      </c>
      <c r="AE879" s="1">
        <f>IFERROR(__xludf.DUMMYFUNCTION("IFERROR(TRANSPOSE(SORT(TRANSPOSE(FILTER(Y879:AC879, Y879:AC879&lt;&gt;0)),1, FALSE)))"),3.0)</f>
        <v>3</v>
      </c>
      <c r="AF879" s="1">
        <f>IFERROR(__xludf.DUMMYFUNCTION("""COMPUTED_VALUE"""),2.0)</f>
        <v>2</v>
      </c>
      <c r="AK879" s="1">
        <v>878.0</v>
      </c>
      <c r="AL879" s="1">
        <v>3.0</v>
      </c>
      <c r="AM879" s="1">
        <v>2.0</v>
      </c>
      <c r="AN879" s="1"/>
      <c r="AO879" s="1"/>
      <c r="AP879" s="1"/>
      <c r="AQ879" s="1">
        <v>9.0</v>
      </c>
      <c r="AR879" s="1">
        <v>13.0</v>
      </c>
      <c r="AS879" s="1">
        <v>9.0</v>
      </c>
      <c r="AT879" s="1">
        <v>13.0</v>
      </c>
      <c r="AU879" s="1">
        <v>9.0</v>
      </c>
      <c r="AV879" s="1" t="s">
        <v>1453</v>
      </c>
      <c r="AW879" s="1">
        <v>756.0</v>
      </c>
      <c r="AY879" s="1">
        <v>663768.0</v>
      </c>
    </row>
    <row r="880" ht="15.75" customHeight="1">
      <c r="A880" s="2" t="s">
        <v>1644</v>
      </c>
      <c r="B880" s="1" t="str">
        <f>IFERROR(__xludf.DUMMYFUNCTION("""COMPUTED_VALUE"""),"T4TTT")</f>
        <v>T4TTT</v>
      </c>
      <c r="C880" s="1">
        <f>IFERROR(__xludf.DUMMYFUNCTION("""COMPUTED_VALUE"""),799.0)</f>
        <v>799</v>
      </c>
      <c r="D880" s="1" t="s">
        <v>45</v>
      </c>
      <c r="E880" s="1" t="s">
        <v>21</v>
      </c>
      <c r="F880" s="1" t="s">
        <v>45</v>
      </c>
      <c r="G880" s="1" t="s">
        <v>45</v>
      </c>
      <c r="H880" s="1" t="s">
        <v>45</v>
      </c>
      <c r="M880" s="1">
        <v>10.0</v>
      </c>
      <c r="N880" s="1">
        <v>4.0</v>
      </c>
      <c r="O880" s="1">
        <v>10.0</v>
      </c>
      <c r="P880" s="1">
        <v>10.0</v>
      </c>
      <c r="Q880" s="1">
        <v>10.0</v>
      </c>
      <c r="S880" s="1" t="str">
        <f>IFERROR(__xludf.DUMMYFUNCTION("UNIQUE(D880:H880, TRUE)"),"T")</f>
        <v>T</v>
      </c>
      <c r="T880" s="1" t="str">
        <f>IFERROR(__xludf.DUMMYFUNCTION("""COMPUTED_VALUE"""),"4")</f>
        <v>4</v>
      </c>
      <c r="Y880" s="1">
        <f t="shared" si="2"/>
        <v>4</v>
      </c>
      <c r="Z880" s="1">
        <f t="shared" ref="Z880:AC880" si="880">IF($Y880&lt;&gt;"",COUNTIF($D880:$H880, "=" &amp; T880),"")</f>
        <v>1</v>
      </c>
      <c r="AA880" s="1">
        <f t="shared" si="880"/>
        <v>0</v>
      </c>
      <c r="AB880" s="1">
        <f t="shared" si="880"/>
        <v>0</v>
      </c>
      <c r="AC880" s="1">
        <f t="shared" si="880"/>
        <v>0</v>
      </c>
      <c r="AE880" s="1">
        <f>IFERROR(__xludf.DUMMYFUNCTION("IFERROR(TRANSPOSE(SORT(TRANSPOSE(FILTER(Y880:AC880, Y880:AC880&lt;&gt;0)),1, FALSE)))"),4.0)</f>
        <v>4</v>
      </c>
      <c r="AF880" s="1">
        <f>IFERROR(__xludf.DUMMYFUNCTION("""COMPUTED_VALUE"""),1.0)</f>
        <v>1</v>
      </c>
      <c r="AK880" s="1">
        <v>879.0</v>
      </c>
      <c r="AL880" s="1">
        <v>3.0</v>
      </c>
      <c r="AM880" s="1">
        <v>2.0</v>
      </c>
      <c r="AN880" s="1"/>
      <c r="AO880" s="1"/>
      <c r="AP880" s="1"/>
      <c r="AQ880" s="1">
        <v>9.0</v>
      </c>
      <c r="AR880" s="1">
        <v>13.0</v>
      </c>
      <c r="AS880" s="1">
        <v>13.0</v>
      </c>
      <c r="AT880" s="1">
        <v>9.0</v>
      </c>
      <c r="AU880" s="1">
        <v>13.0</v>
      </c>
      <c r="AV880" s="1" t="s">
        <v>1455</v>
      </c>
      <c r="AW880" s="1">
        <v>900.0</v>
      </c>
      <c r="AY880" s="1">
        <v>791100.0</v>
      </c>
    </row>
    <row r="881" ht="15.75" customHeight="1">
      <c r="A881" s="2" t="s">
        <v>1645</v>
      </c>
      <c r="B881" s="1">
        <f>IFERROR(__xludf.DUMMYFUNCTION("""COMPUTED_VALUE"""),77678.0)</f>
        <v>77678</v>
      </c>
      <c r="C881" s="1">
        <f>IFERROR(__xludf.DUMMYFUNCTION("""COMPUTED_VALUE"""),21.0)</f>
        <v>21</v>
      </c>
      <c r="D881" s="1" t="s">
        <v>28</v>
      </c>
      <c r="E881" s="1" t="s">
        <v>28</v>
      </c>
      <c r="F881" s="1" t="s">
        <v>40</v>
      </c>
      <c r="G881" s="1" t="s">
        <v>28</v>
      </c>
      <c r="H881" s="1" t="s">
        <v>30</v>
      </c>
      <c r="M881" s="1">
        <v>7.0</v>
      </c>
      <c r="N881" s="1">
        <v>7.0</v>
      </c>
      <c r="O881" s="1">
        <v>6.0</v>
      </c>
      <c r="P881" s="1">
        <v>7.0</v>
      </c>
      <c r="Q881" s="1">
        <v>8.0</v>
      </c>
      <c r="S881" s="1" t="str">
        <f>IFERROR(__xludf.DUMMYFUNCTION("UNIQUE(D881:H881, TRUE)"),"7")</f>
        <v>7</v>
      </c>
      <c r="T881" s="1" t="str">
        <f>IFERROR(__xludf.DUMMYFUNCTION("""COMPUTED_VALUE"""),"6")</f>
        <v>6</v>
      </c>
      <c r="U881" s="1" t="str">
        <f>IFERROR(__xludf.DUMMYFUNCTION("""COMPUTED_VALUE"""),"8")</f>
        <v>8</v>
      </c>
      <c r="Y881" s="1">
        <f t="shared" si="2"/>
        <v>3</v>
      </c>
      <c r="Z881" s="1">
        <f t="shared" ref="Z881:AC881" si="881">IF($Y881&lt;&gt;"",COUNTIF($D881:$H881, "=" &amp; T881),"")</f>
        <v>1</v>
      </c>
      <c r="AA881" s="1">
        <f t="shared" si="881"/>
        <v>1</v>
      </c>
      <c r="AB881" s="1">
        <f t="shared" si="881"/>
        <v>0</v>
      </c>
      <c r="AC881" s="1">
        <f t="shared" si="881"/>
        <v>0</v>
      </c>
      <c r="AE881" s="1">
        <f>IFERROR(__xludf.DUMMYFUNCTION("IFERROR(TRANSPOSE(SORT(TRANSPOSE(FILTER(Y881:AC881, Y881:AC881&lt;&gt;0)),1, FALSE)))"),3.0)</f>
        <v>3</v>
      </c>
      <c r="AF881" s="1">
        <f>IFERROR(__xludf.DUMMYFUNCTION("""COMPUTED_VALUE"""),1.0)</f>
        <v>1</v>
      </c>
      <c r="AG881" s="1">
        <f>IFERROR(__xludf.DUMMYFUNCTION("""COMPUTED_VALUE"""),1.0)</f>
        <v>1</v>
      </c>
      <c r="AK881" s="1">
        <v>880.0</v>
      </c>
      <c r="AL881" s="1">
        <v>3.0</v>
      </c>
      <c r="AM881" s="1">
        <v>2.0</v>
      </c>
      <c r="AN881" s="1"/>
      <c r="AO881" s="1"/>
      <c r="AP881" s="1"/>
      <c r="AQ881" s="1">
        <v>10.0</v>
      </c>
      <c r="AR881" s="1">
        <v>5.0</v>
      </c>
      <c r="AS881" s="1">
        <v>10.0</v>
      </c>
      <c r="AT881" s="1">
        <v>5.0</v>
      </c>
      <c r="AU881" s="1">
        <v>5.0</v>
      </c>
      <c r="AV881" s="1" t="s">
        <v>1463</v>
      </c>
      <c r="AW881" s="1">
        <v>58.0</v>
      </c>
      <c r="AY881" s="1">
        <v>51040.0</v>
      </c>
    </row>
    <row r="882" ht="15.75" customHeight="1">
      <c r="A882" s="2" t="s">
        <v>1647</v>
      </c>
      <c r="B882" s="1" t="str">
        <f>IFERROR(__xludf.DUMMYFUNCTION("""COMPUTED_VALUE"""),"33KKK")</f>
        <v>33KKK</v>
      </c>
      <c r="C882" s="1">
        <f>IFERROR(__xludf.DUMMYFUNCTION("""COMPUTED_VALUE"""),832.0)</f>
        <v>832</v>
      </c>
      <c r="D882" s="1" t="s">
        <v>31</v>
      </c>
      <c r="E882" s="1" t="s">
        <v>31</v>
      </c>
      <c r="F882" s="1" t="s">
        <v>38</v>
      </c>
      <c r="G882" s="1" t="s">
        <v>38</v>
      </c>
      <c r="H882" s="1" t="s">
        <v>38</v>
      </c>
      <c r="M882" s="1">
        <v>3.0</v>
      </c>
      <c r="N882" s="1">
        <v>3.0</v>
      </c>
      <c r="O882" s="1">
        <v>13.0</v>
      </c>
      <c r="P882" s="1">
        <v>13.0</v>
      </c>
      <c r="Q882" s="1">
        <v>13.0</v>
      </c>
      <c r="S882" s="1" t="str">
        <f>IFERROR(__xludf.DUMMYFUNCTION("UNIQUE(D882:H882, TRUE)"),"3")</f>
        <v>3</v>
      </c>
      <c r="T882" s="1" t="str">
        <f>IFERROR(__xludf.DUMMYFUNCTION("""COMPUTED_VALUE"""),"K")</f>
        <v>K</v>
      </c>
      <c r="Y882" s="1">
        <f t="shared" si="2"/>
        <v>2</v>
      </c>
      <c r="Z882" s="1">
        <f t="shared" ref="Z882:AC882" si="882">IF($Y882&lt;&gt;"",COUNTIF($D882:$H882, "=" &amp; T882),"")</f>
        <v>3</v>
      </c>
      <c r="AA882" s="1">
        <f t="shared" si="882"/>
        <v>0</v>
      </c>
      <c r="AB882" s="1">
        <f t="shared" si="882"/>
        <v>0</v>
      </c>
      <c r="AC882" s="1">
        <f t="shared" si="882"/>
        <v>0</v>
      </c>
      <c r="AE882" s="1">
        <f>IFERROR(__xludf.DUMMYFUNCTION("IFERROR(TRANSPOSE(SORT(TRANSPOSE(FILTER(Y882:AC882, Y882:AC882&lt;&gt;0)),1, FALSE)))"),3.0)</f>
        <v>3</v>
      </c>
      <c r="AF882" s="1">
        <f>IFERROR(__xludf.DUMMYFUNCTION("""COMPUTED_VALUE"""),2.0)</f>
        <v>2</v>
      </c>
      <c r="AK882" s="1">
        <v>881.0</v>
      </c>
      <c r="AL882" s="1">
        <v>3.0</v>
      </c>
      <c r="AM882" s="1">
        <v>2.0</v>
      </c>
      <c r="AN882" s="1"/>
      <c r="AO882" s="1"/>
      <c r="AP882" s="1"/>
      <c r="AQ882" s="1">
        <v>10.0</v>
      </c>
      <c r="AR882" s="1">
        <v>5.0</v>
      </c>
      <c r="AS882" s="1">
        <v>10.0</v>
      </c>
      <c r="AT882" s="1">
        <v>10.0</v>
      </c>
      <c r="AU882" s="1">
        <v>5.0</v>
      </c>
      <c r="AV882" s="1" t="s">
        <v>1465</v>
      </c>
      <c r="AW882" s="1">
        <v>250.0</v>
      </c>
      <c r="AY882" s="1">
        <v>220250.0</v>
      </c>
    </row>
    <row r="883" ht="15.75" customHeight="1">
      <c r="A883" s="2" t="s">
        <v>1649</v>
      </c>
      <c r="B883" s="1" t="str">
        <f>IFERROR(__xludf.DUMMYFUNCTION("""COMPUTED_VALUE"""),"7787J")</f>
        <v>7787J</v>
      </c>
      <c r="C883" s="1">
        <f>IFERROR(__xludf.DUMMYFUNCTION("""COMPUTED_VALUE"""),740.0)</f>
        <v>740</v>
      </c>
      <c r="D883" s="1" t="s">
        <v>28</v>
      </c>
      <c r="E883" s="1" t="s">
        <v>28</v>
      </c>
      <c r="F883" s="1" t="s">
        <v>30</v>
      </c>
      <c r="G883" s="1" t="s">
        <v>28</v>
      </c>
      <c r="H883" s="1" t="s">
        <v>22</v>
      </c>
      <c r="M883" s="1">
        <v>7.0</v>
      </c>
      <c r="N883" s="1">
        <v>7.0</v>
      </c>
      <c r="O883" s="1">
        <v>8.0</v>
      </c>
      <c r="P883" s="1">
        <v>7.0</v>
      </c>
      <c r="Q883" s="1">
        <v>11.0</v>
      </c>
      <c r="S883" s="1" t="str">
        <f>IFERROR(__xludf.DUMMYFUNCTION("UNIQUE(D883:H883, TRUE)"),"7")</f>
        <v>7</v>
      </c>
      <c r="T883" s="1" t="str">
        <f>IFERROR(__xludf.DUMMYFUNCTION("""COMPUTED_VALUE"""),"8")</f>
        <v>8</v>
      </c>
      <c r="U883" s="1" t="str">
        <f>IFERROR(__xludf.DUMMYFUNCTION("""COMPUTED_VALUE"""),"J")</f>
        <v>J</v>
      </c>
      <c r="Y883" s="1">
        <f t="shared" si="2"/>
        <v>3</v>
      </c>
      <c r="Z883" s="1">
        <f t="shared" ref="Z883:AC883" si="883">IF($Y883&lt;&gt;"",COUNTIF($D883:$H883, "=" &amp; T883),"")</f>
        <v>1</v>
      </c>
      <c r="AA883" s="1">
        <f t="shared" si="883"/>
        <v>1</v>
      </c>
      <c r="AB883" s="1">
        <f t="shared" si="883"/>
        <v>0</v>
      </c>
      <c r="AC883" s="1">
        <f t="shared" si="883"/>
        <v>0</v>
      </c>
      <c r="AE883" s="1">
        <f>IFERROR(__xludf.DUMMYFUNCTION("IFERROR(TRANSPOSE(SORT(TRANSPOSE(FILTER(Y883:AC883, Y883:AC883&lt;&gt;0)),1, FALSE)))"),3.0)</f>
        <v>3</v>
      </c>
      <c r="AF883" s="1">
        <f>IFERROR(__xludf.DUMMYFUNCTION("""COMPUTED_VALUE"""),1.0)</f>
        <v>1</v>
      </c>
      <c r="AG883" s="1">
        <f>IFERROR(__xludf.DUMMYFUNCTION("""COMPUTED_VALUE"""),1.0)</f>
        <v>1</v>
      </c>
      <c r="AK883" s="1">
        <v>882.0</v>
      </c>
      <c r="AL883" s="1">
        <v>3.0</v>
      </c>
      <c r="AM883" s="1">
        <v>2.0</v>
      </c>
      <c r="AN883" s="1"/>
      <c r="AO883" s="1"/>
      <c r="AP883" s="1"/>
      <c r="AQ883" s="1">
        <v>10.0</v>
      </c>
      <c r="AR883" s="1">
        <v>8.0</v>
      </c>
      <c r="AS883" s="1">
        <v>8.0</v>
      </c>
      <c r="AT883" s="1">
        <v>8.0</v>
      </c>
      <c r="AU883" s="1">
        <v>10.0</v>
      </c>
      <c r="AV883" s="1" t="s">
        <v>1467</v>
      </c>
      <c r="AW883" s="1">
        <v>13.0</v>
      </c>
      <c r="AY883" s="1">
        <v>11466.0</v>
      </c>
    </row>
    <row r="884" ht="15.75" customHeight="1">
      <c r="A884" s="2" t="s">
        <v>1651</v>
      </c>
      <c r="B884" s="1" t="str">
        <f>IFERROR(__xludf.DUMMYFUNCTION("""COMPUTED_VALUE"""),"KAKKA")</f>
        <v>KAKKA</v>
      </c>
      <c r="C884" s="1">
        <f>IFERROR(__xludf.DUMMYFUNCTION("""COMPUTED_VALUE"""),170.0)</f>
        <v>170</v>
      </c>
      <c r="D884" s="1" t="s">
        <v>38</v>
      </c>
      <c r="E884" s="1" t="s">
        <v>39</v>
      </c>
      <c r="F884" s="1" t="s">
        <v>38</v>
      </c>
      <c r="G884" s="1" t="s">
        <v>38</v>
      </c>
      <c r="H884" s="1" t="s">
        <v>39</v>
      </c>
      <c r="M884" s="1">
        <v>13.0</v>
      </c>
      <c r="N884" s="1">
        <v>14.0</v>
      </c>
      <c r="O884" s="1">
        <v>13.0</v>
      </c>
      <c r="P884" s="1">
        <v>13.0</v>
      </c>
      <c r="Q884" s="1">
        <v>14.0</v>
      </c>
      <c r="S884" s="1" t="str">
        <f>IFERROR(__xludf.DUMMYFUNCTION("UNIQUE(D884:H884, TRUE)"),"K")</f>
        <v>K</v>
      </c>
      <c r="T884" s="1" t="str">
        <f>IFERROR(__xludf.DUMMYFUNCTION("""COMPUTED_VALUE"""),"A")</f>
        <v>A</v>
      </c>
      <c r="Y884" s="1">
        <f t="shared" si="2"/>
        <v>3</v>
      </c>
      <c r="Z884" s="1">
        <f t="shared" ref="Z884:AC884" si="884">IF($Y884&lt;&gt;"",COUNTIF($D884:$H884, "=" &amp; T884),"")</f>
        <v>2</v>
      </c>
      <c r="AA884" s="1">
        <f t="shared" si="884"/>
        <v>0</v>
      </c>
      <c r="AB884" s="1">
        <f t="shared" si="884"/>
        <v>0</v>
      </c>
      <c r="AC884" s="1">
        <f t="shared" si="884"/>
        <v>0</v>
      </c>
      <c r="AE884" s="1">
        <f>IFERROR(__xludf.DUMMYFUNCTION("IFERROR(TRANSPOSE(SORT(TRANSPOSE(FILTER(Y884:AC884, Y884:AC884&lt;&gt;0)),1, FALSE)))"),3.0)</f>
        <v>3</v>
      </c>
      <c r="AF884" s="1">
        <f>IFERROR(__xludf.DUMMYFUNCTION("""COMPUTED_VALUE"""),2.0)</f>
        <v>2</v>
      </c>
      <c r="AK884" s="1">
        <v>883.0</v>
      </c>
      <c r="AL884" s="1">
        <v>3.0</v>
      </c>
      <c r="AM884" s="1">
        <v>2.0</v>
      </c>
      <c r="AN884" s="1"/>
      <c r="AO884" s="1"/>
      <c r="AP884" s="1"/>
      <c r="AQ884" s="1">
        <v>10.0</v>
      </c>
      <c r="AR884" s="1">
        <v>8.0</v>
      </c>
      <c r="AS884" s="1">
        <v>8.0</v>
      </c>
      <c r="AT884" s="1">
        <v>10.0</v>
      </c>
      <c r="AU884" s="1">
        <v>10.0</v>
      </c>
      <c r="AV884" s="1" t="s">
        <v>1469</v>
      </c>
      <c r="AW884" s="1">
        <v>244.0</v>
      </c>
      <c r="AY884" s="1">
        <v>215452.0</v>
      </c>
    </row>
    <row r="885" ht="15.75" customHeight="1">
      <c r="A885" s="2" t="s">
        <v>1653</v>
      </c>
      <c r="B885" s="1" t="str">
        <f>IFERROR(__xludf.DUMMYFUNCTION("""COMPUTED_VALUE"""),"7KQ3Q")</f>
        <v>7KQ3Q</v>
      </c>
      <c r="C885" s="1">
        <f>IFERROR(__xludf.DUMMYFUNCTION("""COMPUTED_VALUE"""),870.0)</f>
        <v>870</v>
      </c>
      <c r="D885" s="1" t="s">
        <v>28</v>
      </c>
      <c r="E885" s="1" t="s">
        <v>38</v>
      </c>
      <c r="F885" s="1" t="s">
        <v>20</v>
      </c>
      <c r="G885" s="1" t="s">
        <v>31</v>
      </c>
      <c r="H885" s="1" t="s">
        <v>20</v>
      </c>
      <c r="M885" s="1">
        <v>7.0</v>
      </c>
      <c r="N885" s="1">
        <v>13.0</v>
      </c>
      <c r="O885" s="1">
        <v>12.0</v>
      </c>
      <c r="P885" s="1">
        <v>3.0</v>
      </c>
      <c r="Q885" s="1">
        <v>12.0</v>
      </c>
      <c r="S885" s="1" t="str">
        <f>IFERROR(__xludf.DUMMYFUNCTION("UNIQUE(D885:H885, TRUE)"),"7")</f>
        <v>7</v>
      </c>
      <c r="T885" s="1" t="str">
        <f>IFERROR(__xludf.DUMMYFUNCTION("""COMPUTED_VALUE"""),"K")</f>
        <v>K</v>
      </c>
      <c r="U885" s="1" t="str">
        <f>IFERROR(__xludf.DUMMYFUNCTION("""COMPUTED_VALUE"""),"Q")</f>
        <v>Q</v>
      </c>
      <c r="V885" s="1" t="str">
        <f>IFERROR(__xludf.DUMMYFUNCTION("""COMPUTED_VALUE"""),"3")</f>
        <v>3</v>
      </c>
      <c r="Y885" s="1">
        <f t="shared" si="2"/>
        <v>1</v>
      </c>
      <c r="Z885" s="1">
        <f t="shared" ref="Z885:AC885" si="885">IF($Y885&lt;&gt;"",COUNTIF($D885:$H885, "=" &amp; T885),"")</f>
        <v>1</v>
      </c>
      <c r="AA885" s="1">
        <f t="shared" si="885"/>
        <v>2</v>
      </c>
      <c r="AB885" s="1">
        <f t="shared" si="885"/>
        <v>1</v>
      </c>
      <c r="AC885" s="1">
        <f t="shared" si="885"/>
        <v>0</v>
      </c>
      <c r="AE885" s="1">
        <f>IFERROR(__xludf.DUMMYFUNCTION("IFERROR(TRANSPOSE(SORT(TRANSPOSE(FILTER(Y885:AC885, Y885:AC885&lt;&gt;0)),1, FALSE)))"),2.0)</f>
        <v>2</v>
      </c>
      <c r="AF885" s="1">
        <f>IFERROR(__xludf.DUMMYFUNCTION("""COMPUTED_VALUE"""),1.0)</f>
        <v>1</v>
      </c>
      <c r="AG885" s="1">
        <f>IFERROR(__xludf.DUMMYFUNCTION("""COMPUTED_VALUE"""),1.0)</f>
        <v>1</v>
      </c>
      <c r="AH885" s="1">
        <f>IFERROR(__xludf.DUMMYFUNCTION("""COMPUTED_VALUE"""),1.0)</f>
        <v>1</v>
      </c>
      <c r="AK885" s="1">
        <v>884.0</v>
      </c>
      <c r="AL885" s="1">
        <v>3.0</v>
      </c>
      <c r="AM885" s="1">
        <v>2.0</v>
      </c>
      <c r="AN885" s="1"/>
      <c r="AO885" s="1"/>
      <c r="AP885" s="1"/>
      <c r="AQ885" s="1">
        <v>10.0</v>
      </c>
      <c r="AR885" s="1">
        <v>10.0</v>
      </c>
      <c r="AS885" s="1">
        <v>4.0</v>
      </c>
      <c r="AT885" s="1">
        <v>4.0</v>
      </c>
      <c r="AU885" s="1">
        <v>10.0</v>
      </c>
      <c r="AV885" s="1" t="s">
        <v>1471</v>
      </c>
      <c r="AW885" s="1">
        <v>61.0</v>
      </c>
      <c r="AY885" s="1">
        <v>53924.0</v>
      </c>
    </row>
    <row r="886" ht="15.75" customHeight="1">
      <c r="A886" s="2" t="s">
        <v>1655</v>
      </c>
      <c r="B886" s="1" t="str">
        <f>IFERROR(__xludf.DUMMYFUNCTION("""COMPUTED_VALUE"""),"KK9K3")</f>
        <v>KK9K3</v>
      </c>
      <c r="C886" s="1">
        <f>IFERROR(__xludf.DUMMYFUNCTION("""COMPUTED_VALUE"""),858.0)</f>
        <v>858</v>
      </c>
      <c r="D886" s="1" t="s">
        <v>38</v>
      </c>
      <c r="E886" s="1" t="s">
        <v>38</v>
      </c>
      <c r="F886" s="1" t="s">
        <v>23</v>
      </c>
      <c r="G886" s="1" t="s">
        <v>38</v>
      </c>
      <c r="H886" s="1" t="s">
        <v>31</v>
      </c>
      <c r="M886" s="1">
        <v>13.0</v>
      </c>
      <c r="N886" s="1">
        <v>13.0</v>
      </c>
      <c r="O886" s="1">
        <v>9.0</v>
      </c>
      <c r="P886" s="1">
        <v>13.0</v>
      </c>
      <c r="Q886" s="1">
        <v>3.0</v>
      </c>
      <c r="S886" s="1" t="str">
        <f>IFERROR(__xludf.DUMMYFUNCTION("UNIQUE(D886:H886, TRUE)"),"K")</f>
        <v>K</v>
      </c>
      <c r="T886" s="1" t="str">
        <f>IFERROR(__xludf.DUMMYFUNCTION("""COMPUTED_VALUE"""),"9")</f>
        <v>9</v>
      </c>
      <c r="U886" s="1" t="str">
        <f>IFERROR(__xludf.DUMMYFUNCTION("""COMPUTED_VALUE"""),"3")</f>
        <v>3</v>
      </c>
      <c r="Y886" s="1">
        <f t="shared" si="2"/>
        <v>3</v>
      </c>
      <c r="Z886" s="1">
        <f t="shared" ref="Z886:AC886" si="886">IF($Y886&lt;&gt;"",COUNTIF($D886:$H886, "=" &amp; T886),"")</f>
        <v>1</v>
      </c>
      <c r="AA886" s="1">
        <f t="shared" si="886"/>
        <v>1</v>
      </c>
      <c r="AB886" s="1">
        <f t="shared" si="886"/>
        <v>0</v>
      </c>
      <c r="AC886" s="1">
        <f t="shared" si="886"/>
        <v>0</v>
      </c>
      <c r="AE886" s="1">
        <f>IFERROR(__xludf.DUMMYFUNCTION("IFERROR(TRANSPOSE(SORT(TRANSPOSE(FILTER(Y886:AC886, Y886:AC886&lt;&gt;0)),1, FALSE)))"),3.0)</f>
        <v>3</v>
      </c>
      <c r="AF886" s="1">
        <f>IFERROR(__xludf.DUMMYFUNCTION("""COMPUTED_VALUE"""),1.0)</f>
        <v>1</v>
      </c>
      <c r="AG886" s="1">
        <f>IFERROR(__xludf.DUMMYFUNCTION("""COMPUTED_VALUE"""),1.0)</f>
        <v>1</v>
      </c>
      <c r="AK886" s="1">
        <v>885.0</v>
      </c>
      <c r="AL886" s="1">
        <v>3.0</v>
      </c>
      <c r="AM886" s="1">
        <v>2.0</v>
      </c>
      <c r="AN886" s="1"/>
      <c r="AO886" s="1"/>
      <c r="AP886" s="1"/>
      <c r="AQ886" s="1">
        <v>10.0</v>
      </c>
      <c r="AR886" s="1">
        <v>13.0</v>
      </c>
      <c r="AS886" s="1">
        <v>10.0</v>
      </c>
      <c r="AT886" s="1">
        <v>10.0</v>
      </c>
      <c r="AU886" s="1">
        <v>13.0</v>
      </c>
      <c r="AV886" s="1" t="s">
        <v>1473</v>
      </c>
      <c r="AW886" s="1">
        <v>77.0</v>
      </c>
      <c r="AY886" s="1">
        <v>68145.0</v>
      </c>
    </row>
    <row r="887" ht="15.75" customHeight="1">
      <c r="A887" s="2" t="s">
        <v>1657</v>
      </c>
      <c r="B887" s="1" t="str">
        <f>IFERROR(__xludf.DUMMYFUNCTION("""COMPUTED_VALUE"""),"63JJ4")</f>
        <v>63JJ4</v>
      </c>
      <c r="C887" s="1">
        <f>IFERROR(__xludf.DUMMYFUNCTION("""COMPUTED_VALUE"""),351.0)</f>
        <v>351</v>
      </c>
      <c r="D887" s="1" t="s">
        <v>40</v>
      </c>
      <c r="E887" s="1" t="s">
        <v>31</v>
      </c>
      <c r="F887" s="1" t="s">
        <v>22</v>
      </c>
      <c r="G887" s="1" t="s">
        <v>22</v>
      </c>
      <c r="H887" s="1" t="s">
        <v>21</v>
      </c>
      <c r="M887" s="1">
        <v>6.0</v>
      </c>
      <c r="N887" s="1">
        <v>3.0</v>
      </c>
      <c r="O887" s="1">
        <v>11.0</v>
      </c>
      <c r="P887" s="1">
        <v>11.0</v>
      </c>
      <c r="Q887" s="1">
        <v>4.0</v>
      </c>
      <c r="S887" s="1" t="str">
        <f>IFERROR(__xludf.DUMMYFUNCTION("UNIQUE(D887:H887, TRUE)"),"6")</f>
        <v>6</v>
      </c>
      <c r="T887" s="1" t="str">
        <f>IFERROR(__xludf.DUMMYFUNCTION("""COMPUTED_VALUE"""),"3")</f>
        <v>3</v>
      </c>
      <c r="U887" s="1" t="str">
        <f>IFERROR(__xludf.DUMMYFUNCTION("""COMPUTED_VALUE"""),"J")</f>
        <v>J</v>
      </c>
      <c r="V887" s="1" t="str">
        <f>IFERROR(__xludf.DUMMYFUNCTION("""COMPUTED_VALUE"""),"4")</f>
        <v>4</v>
      </c>
      <c r="Y887" s="1">
        <f t="shared" si="2"/>
        <v>1</v>
      </c>
      <c r="Z887" s="1">
        <f t="shared" ref="Z887:AC887" si="887">IF($Y887&lt;&gt;"",COUNTIF($D887:$H887, "=" &amp; T887),"")</f>
        <v>1</v>
      </c>
      <c r="AA887" s="1">
        <f t="shared" si="887"/>
        <v>2</v>
      </c>
      <c r="AB887" s="1">
        <f t="shared" si="887"/>
        <v>1</v>
      </c>
      <c r="AC887" s="1">
        <f t="shared" si="887"/>
        <v>0</v>
      </c>
      <c r="AE887" s="1">
        <f>IFERROR(__xludf.DUMMYFUNCTION("IFERROR(TRANSPOSE(SORT(TRANSPOSE(FILTER(Y887:AC887, Y887:AC887&lt;&gt;0)),1, FALSE)))"),2.0)</f>
        <v>2</v>
      </c>
      <c r="AF887" s="1">
        <f>IFERROR(__xludf.DUMMYFUNCTION("""COMPUTED_VALUE"""),1.0)</f>
        <v>1</v>
      </c>
      <c r="AG887" s="1">
        <f>IFERROR(__xludf.DUMMYFUNCTION("""COMPUTED_VALUE"""),1.0)</f>
        <v>1</v>
      </c>
      <c r="AH887" s="1">
        <f>IFERROR(__xludf.DUMMYFUNCTION("""COMPUTED_VALUE"""),1.0)</f>
        <v>1</v>
      </c>
      <c r="AK887" s="1">
        <v>886.0</v>
      </c>
      <c r="AL887" s="1">
        <v>3.0</v>
      </c>
      <c r="AM887" s="1">
        <v>2.0</v>
      </c>
      <c r="AN887" s="1"/>
      <c r="AO887" s="1"/>
      <c r="AP887" s="1"/>
      <c r="AQ887" s="1">
        <v>11.0</v>
      </c>
      <c r="AR887" s="1">
        <v>11.0</v>
      </c>
      <c r="AS887" s="1">
        <v>2.0</v>
      </c>
      <c r="AT887" s="1">
        <v>2.0</v>
      </c>
      <c r="AU887" s="1">
        <v>2.0</v>
      </c>
      <c r="AV887" s="1" t="s">
        <v>1820</v>
      </c>
      <c r="AW887" s="1">
        <v>129.0</v>
      </c>
      <c r="AY887" s="1">
        <v>114294.0</v>
      </c>
    </row>
    <row r="888" ht="15.75" customHeight="1">
      <c r="A888" s="2" t="s">
        <v>1658</v>
      </c>
      <c r="B888" s="1" t="str">
        <f>IFERROR(__xludf.DUMMYFUNCTION("""COMPUTED_VALUE"""),"T65J9")</f>
        <v>T65J9</v>
      </c>
      <c r="C888" s="1">
        <f>IFERROR(__xludf.DUMMYFUNCTION("""COMPUTED_VALUE"""),199.0)</f>
        <v>199</v>
      </c>
      <c r="D888" s="1" t="s">
        <v>45</v>
      </c>
      <c r="E888" s="1" t="s">
        <v>40</v>
      </c>
      <c r="F888" s="1" t="s">
        <v>29</v>
      </c>
      <c r="G888" s="1" t="s">
        <v>22</v>
      </c>
      <c r="H888" s="1" t="s">
        <v>23</v>
      </c>
      <c r="M888" s="1">
        <v>10.0</v>
      </c>
      <c r="N888" s="1">
        <v>6.0</v>
      </c>
      <c r="O888" s="1">
        <v>5.0</v>
      </c>
      <c r="P888" s="1">
        <v>11.0</v>
      </c>
      <c r="Q888" s="1">
        <v>9.0</v>
      </c>
      <c r="S888" s="1" t="str">
        <f>IFERROR(__xludf.DUMMYFUNCTION("UNIQUE(D888:H888, TRUE)"),"T")</f>
        <v>T</v>
      </c>
      <c r="T888" s="1" t="str">
        <f>IFERROR(__xludf.DUMMYFUNCTION("""COMPUTED_VALUE"""),"6")</f>
        <v>6</v>
      </c>
      <c r="U888" s="1" t="str">
        <f>IFERROR(__xludf.DUMMYFUNCTION("""COMPUTED_VALUE"""),"5")</f>
        <v>5</v>
      </c>
      <c r="V888" s="1" t="str">
        <f>IFERROR(__xludf.DUMMYFUNCTION("""COMPUTED_VALUE"""),"J")</f>
        <v>J</v>
      </c>
      <c r="W888" s="1" t="str">
        <f>IFERROR(__xludf.DUMMYFUNCTION("""COMPUTED_VALUE"""),"9")</f>
        <v>9</v>
      </c>
      <c r="Y888" s="1">
        <f t="shared" si="2"/>
        <v>1</v>
      </c>
      <c r="Z888" s="1">
        <f t="shared" ref="Z888:AC888" si="888">IF($Y888&lt;&gt;"",COUNTIF($D888:$H888, "=" &amp; T888),"")</f>
        <v>1</v>
      </c>
      <c r="AA888" s="1">
        <f t="shared" si="888"/>
        <v>1</v>
      </c>
      <c r="AB888" s="1">
        <f t="shared" si="888"/>
        <v>1</v>
      </c>
      <c r="AC888" s="1">
        <f t="shared" si="888"/>
        <v>1</v>
      </c>
      <c r="AE888" s="1">
        <f>IFERROR(__xludf.DUMMYFUNCTION("IFERROR(TRANSPOSE(SORT(TRANSPOSE(FILTER(Y888:AC888, Y888:AC888&lt;&gt;0)),1, FALSE)))"),1.0)</f>
        <v>1</v>
      </c>
      <c r="AF888" s="1">
        <f>IFERROR(__xludf.DUMMYFUNCTION("""COMPUTED_VALUE"""),1.0)</f>
        <v>1</v>
      </c>
      <c r="AG888" s="1">
        <f>IFERROR(__xludf.DUMMYFUNCTION("""COMPUTED_VALUE"""),1.0)</f>
        <v>1</v>
      </c>
      <c r="AH888" s="1">
        <f>IFERROR(__xludf.DUMMYFUNCTION("""COMPUTED_VALUE"""),1.0)</f>
        <v>1</v>
      </c>
      <c r="AI888" s="1">
        <f>IFERROR(__xludf.DUMMYFUNCTION("""COMPUTED_VALUE"""),1.0)</f>
        <v>1</v>
      </c>
      <c r="AK888" s="1">
        <v>887.0</v>
      </c>
      <c r="AL888" s="1">
        <v>3.0</v>
      </c>
      <c r="AM888" s="1">
        <v>2.0</v>
      </c>
      <c r="AN888" s="1"/>
      <c r="AO888" s="1"/>
      <c r="AP888" s="1"/>
      <c r="AQ888" s="1">
        <v>11.0</v>
      </c>
      <c r="AR888" s="1">
        <v>11.0</v>
      </c>
      <c r="AS888" s="1">
        <v>7.0</v>
      </c>
      <c r="AT888" s="1">
        <v>7.0</v>
      </c>
      <c r="AU888" s="1">
        <v>11.0</v>
      </c>
      <c r="AV888" s="1" t="s">
        <v>1822</v>
      </c>
      <c r="AW888" s="1">
        <v>662.0</v>
      </c>
      <c r="AY888" s="1">
        <v>587194.0</v>
      </c>
    </row>
    <row r="889" ht="15.75" customHeight="1">
      <c r="A889" s="2" t="s">
        <v>1660</v>
      </c>
      <c r="B889" s="1">
        <f>IFERROR(__xludf.DUMMYFUNCTION("""COMPUTED_VALUE"""),37895.0)</f>
        <v>37895</v>
      </c>
      <c r="C889" s="1">
        <f>IFERROR(__xludf.DUMMYFUNCTION("""COMPUTED_VALUE"""),412.0)</f>
        <v>412</v>
      </c>
      <c r="D889" s="1" t="s">
        <v>31</v>
      </c>
      <c r="E889" s="1" t="s">
        <v>28</v>
      </c>
      <c r="F889" s="1" t="s">
        <v>30</v>
      </c>
      <c r="G889" s="1" t="s">
        <v>23</v>
      </c>
      <c r="H889" s="1" t="s">
        <v>29</v>
      </c>
      <c r="M889" s="1">
        <v>3.0</v>
      </c>
      <c r="N889" s="1">
        <v>7.0</v>
      </c>
      <c r="O889" s="1">
        <v>8.0</v>
      </c>
      <c r="P889" s="1">
        <v>9.0</v>
      </c>
      <c r="Q889" s="1">
        <v>5.0</v>
      </c>
      <c r="S889" s="1" t="str">
        <f>IFERROR(__xludf.DUMMYFUNCTION("UNIQUE(D889:H889, TRUE)"),"3")</f>
        <v>3</v>
      </c>
      <c r="T889" s="1" t="str">
        <f>IFERROR(__xludf.DUMMYFUNCTION("""COMPUTED_VALUE"""),"7")</f>
        <v>7</v>
      </c>
      <c r="U889" s="1" t="str">
        <f>IFERROR(__xludf.DUMMYFUNCTION("""COMPUTED_VALUE"""),"8")</f>
        <v>8</v>
      </c>
      <c r="V889" s="1" t="str">
        <f>IFERROR(__xludf.DUMMYFUNCTION("""COMPUTED_VALUE"""),"9")</f>
        <v>9</v>
      </c>
      <c r="W889" s="1" t="str">
        <f>IFERROR(__xludf.DUMMYFUNCTION("""COMPUTED_VALUE"""),"5")</f>
        <v>5</v>
      </c>
      <c r="Y889" s="1">
        <f t="shared" si="2"/>
        <v>1</v>
      </c>
      <c r="Z889" s="1">
        <f t="shared" ref="Z889:AC889" si="889">IF($Y889&lt;&gt;"",COUNTIF($D889:$H889, "=" &amp; T889),"")</f>
        <v>1</v>
      </c>
      <c r="AA889" s="1">
        <f t="shared" si="889"/>
        <v>1</v>
      </c>
      <c r="AB889" s="1">
        <f t="shared" si="889"/>
        <v>1</v>
      </c>
      <c r="AC889" s="1">
        <f t="shared" si="889"/>
        <v>1</v>
      </c>
      <c r="AE889" s="1">
        <f>IFERROR(__xludf.DUMMYFUNCTION("IFERROR(TRANSPOSE(SORT(TRANSPOSE(FILTER(Y889:AC889, Y889:AC889&lt;&gt;0)),1, FALSE)))"),1.0)</f>
        <v>1</v>
      </c>
      <c r="AF889" s="1">
        <f>IFERROR(__xludf.DUMMYFUNCTION("""COMPUTED_VALUE"""),1.0)</f>
        <v>1</v>
      </c>
      <c r="AG889" s="1">
        <f>IFERROR(__xludf.DUMMYFUNCTION("""COMPUTED_VALUE"""),1.0)</f>
        <v>1</v>
      </c>
      <c r="AH889" s="1">
        <f>IFERROR(__xludf.DUMMYFUNCTION("""COMPUTED_VALUE"""),1.0)</f>
        <v>1</v>
      </c>
      <c r="AI889" s="1">
        <f>IFERROR(__xludf.DUMMYFUNCTION("""COMPUTED_VALUE"""),1.0)</f>
        <v>1</v>
      </c>
      <c r="AK889" s="1">
        <v>888.0</v>
      </c>
      <c r="AL889" s="1">
        <v>3.0</v>
      </c>
      <c r="AM889" s="1">
        <v>2.0</v>
      </c>
      <c r="AN889" s="1"/>
      <c r="AO889" s="1"/>
      <c r="AP889" s="1"/>
      <c r="AQ889" s="1">
        <v>11.0</v>
      </c>
      <c r="AR889" s="1">
        <v>11.0</v>
      </c>
      <c r="AS889" s="1">
        <v>10.0</v>
      </c>
      <c r="AT889" s="1">
        <v>10.0</v>
      </c>
      <c r="AU889" s="1">
        <v>10.0</v>
      </c>
      <c r="AV889" s="1" t="s">
        <v>1824</v>
      </c>
      <c r="AW889" s="1">
        <v>907.0</v>
      </c>
      <c r="AY889" s="1">
        <v>805416.0</v>
      </c>
    </row>
    <row r="890" ht="15.75" customHeight="1">
      <c r="A890" s="2" t="s">
        <v>1662</v>
      </c>
      <c r="B890" s="1" t="str">
        <f>IFERROR(__xludf.DUMMYFUNCTION("""COMPUTED_VALUE"""),"9J9A8")</f>
        <v>9J9A8</v>
      </c>
      <c r="C890" s="1">
        <f>IFERROR(__xludf.DUMMYFUNCTION("""COMPUTED_VALUE"""),833.0)</f>
        <v>833</v>
      </c>
      <c r="D890" s="1" t="s">
        <v>23</v>
      </c>
      <c r="E890" s="1" t="s">
        <v>22</v>
      </c>
      <c r="F890" s="1" t="s">
        <v>23</v>
      </c>
      <c r="G890" s="1" t="s">
        <v>39</v>
      </c>
      <c r="H890" s="1" t="s">
        <v>30</v>
      </c>
      <c r="M890" s="1">
        <v>9.0</v>
      </c>
      <c r="N890" s="1">
        <v>11.0</v>
      </c>
      <c r="O890" s="1">
        <v>9.0</v>
      </c>
      <c r="P890" s="1">
        <v>14.0</v>
      </c>
      <c r="Q890" s="1">
        <v>8.0</v>
      </c>
      <c r="S890" s="1" t="str">
        <f>IFERROR(__xludf.DUMMYFUNCTION("UNIQUE(D890:H890, TRUE)"),"9")</f>
        <v>9</v>
      </c>
      <c r="T890" s="1" t="str">
        <f>IFERROR(__xludf.DUMMYFUNCTION("""COMPUTED_VALUE"""),"J")</f>
        <v>J</v>
      </c>
      <c r="U890" s="1" t="str">
        <f>IFERROR(__xludf.DUMMYFUNCTION("""COMPUTED_VALUE"""),"A")</f>
        <v>A</v>
      </c>
      <c r="V890" s="1" t="str">
        <f>IFERROR(__xludf.DUMMYFUNCTION("""COMPUTED_VALUE"""),"8")</f>
        <v>8</v>
      </c>
      <c r="Y890" s="1">
        <f t="shared" si="2"/>
        <v>2</v>
      </c>
      <c r="Z890" s="1">
        <f t="shared" ref="Z890:AC890" si="890">IF($Y890&lt;&gt;"",COUNTIF($D890:$H890, "=" &amp; T890),"")</f>
        <v>1</v>
      </c>
      <c r="AA890" s="1">
        <f t="shared" si="890"/>
        <v>1</v>
      </c>
      <c r="AB890" s="1">
        <f t="shared" si="890"/>
        <v>1</v>
      </c>
      <c r="AC890" s="1">
        <f t="shared" si="890"/>
        <v>0</v>
      </c>
      <c r="AE890" s="1">
        <f>IFERROR(__xludf.DUMMYFUNCTION("IFERROR(TRANSPOSE(SORT(TRANSPOSE(FILTER(Y890:AC890, Y890:AC890&lt;&gt;0)),1, FALSE)))"),2.0)</f>
        <v>2</v>
      </c>
      <c r="AF890" s="1">
        <f>IFERROR(__xludf.DUMMYFUNCTION("""COMPUTED_VALUE"""),1.0)</f>
        <v>1</v>
      </c>
      <c r="AG890" s="1">
        <f>IFERROR(__xludf.DUMMYFUNCTION("""COMPUTED_VALUE"""),1.0)</f>
        <v>1</v>
      </c>
      <c r="AH890" s="1">
        <f>IFERROR(__xludf.DUMMYFUNCTION("""COMPUTED_VALUE"""),1.0)</f>
        <v>1</v>
      </c>
      <c r="AK890" s="1">
        <v>889.0</v>
      </c>
      <c r="AL890" s="1">
        <v>3.0</v>
      </c>
      <c r="AM890" s="1">
        <v>2.0</v>
      </c>
      <c r="AN890" s="1"/>
      <c r="AO890" s="1"/>
      <c r="AP890" s="1"/>
      <c r="AQ890" s="1">
        <v>11.0</v>
      </c>
      <c r="AR890" s="1">
        <v>12.0</v>
      </c>
      <c r="AS890" s="1">
        <v>11.0</v>
      </c>
      <c r="AT890" s="1">
        <v>12.0</v>
      </c>
      <c r="AU890" s="1">
        <v>11.0</v>
      </c>
      <c r="AV890" s="1" t="s">
        <v>1830</v>
      </c>
      <c r="AW890" s="1">
        <v>927.0</v>
      </c>
      <c r="AY890" s="1">
        <v>824103.0</v>
      </c>
    </row>
    <row r="891" ht="15.75" customHeight="1">
      <c r="A891" s="2" t="s">
        <v>1663</v>
      </c>
      <c r="B891" s="1" t="str">
        <f>IFERROR(__xludf.DUMMYFUNCTION("""COMPUTED_VALUE"""),"K3KJ5")</f>
        <v>K3KJ5</v>
      </c>
      <c r="C891" s="1">
        <f>IFERROR(__xludf.DUMMYFUNCTION("""COMPUTED_VALUE"""),765.0)</f>
        <v>765</v>
      </c>
      <c r="D891" s="1" t="s">
        <v>38</v>
      </c>
      <c r="E891" s="1" t="s">
        <v>31</v>
      </c>
      <c r="F891" s="1" t="s">
        <v>38</v>
      </c>
      <c r="G891" s="1" t="s">
        <v>22</v>
      </c>
      <c r="H891" s="1" t="s">
        <v>29</v>
      </c>
      <c r="M891" s="1">
        <v>13.0</v>
      </c>
      <c r="N891" s="1">
        <v>3.0</v>
      </c>
      <c r="O891" s="1">
        <v>13.0</v>
      </c>
      <c r="P891" s="1">
        <v>11.0</v>
      </c>
      <c r="Q891" s="1">
        <v>5.0</v>
      </c>
      <c r="S891" s="1" t="str">
        <f>IFERROR(__xludf.DUMMYFUNCTION("UNIQUE(D891:H891, TRUE)"),"K")</f>
        <v>K</v>
      </c>
      <c r="T891" s="1" t="str">
        <f>IFERROR(__xludf.DUMMYFUNCTION("""COMPUTED_VALUE"""),"3")</f>
        <v>3</v>
      </c>
      <c r="U891" s="1" t="str">
        <f>IFERROR(__xludf.DUMMYFUNCTION("""COMPUTED_VALUE"""),"J")</f>
        <v>J</v>
      </c>
      <c r="V891" s="1" t="str">
        <f>IFERROR(__xludf.DUMMYFUNCTION("""COMPUTED_VALUE"""),"5")</f>
        <v>5</v>
      </c>
      <c r="Y891" s="1">
        <f t="shared" si="2"/>
        <v>2</v>
      </c>
      <c r="Z891" s="1">
        <f t="shared" ref="Z891:AC891" si="891">IF($Y891&lt;&gt;"",COUNTIF($D891:$H891, "=" &amp; T891),"")</f>
        <v>1</v>
      </c>
      <c r="AA891" s="1">
        <f t="shared" si="891"/>
        <v>1</v>
      </c>
      <c r="AB891" s="1">
        <f t="shared" si="891"/>
        <v>1</v>
      </c>
      <c r="AC891" s="1">
        <f t="shared" si="891"/>
        <v>0</v>
      </c>
      <c r="AE891" s="1">
        <f>IFERROR(__xludf.DUMMYFUNCTION("IFERROR(TRANSPOSE(SORT(TRANSPOSE(FILTER(Y891:AC891, Y891:AC891&lt;&gt;0)),1, FALSE)))"),2.0)</f>
        <v>2</v>
      </c>
      <c r="AF891" s="1">
        <f>IFERROR(__xludf.DUMMYFUNCTION("""COMPUTED_VALUE"""),1.0)</f>
        <v>1</v>
      </c>
      <c r="AG891" s="1">
        <f>IFERROR(__xludf.DUMMYFUNCTION("""COMPUTED_VALUE"""),1.0)</f>
        <v>1</v>
      </c>
      <c r="AH891" s="1">
        <f>IFERROR(__xludf.DUMMYFUNCTION("""COMPUTED_VALUE"""),1.0)</f>
        <v>1</v>
      </c>
      <c r="AK891" s="1">
        <v>890.0</v>
      </c>
      <c r="AL891" s="1">
        <v>3.0</v>
      </c>
      <c r="AM891" s="1">
        <v>2.0</v>
      </c>
      <c r="AN891" s="1"/>
      <c r="AO891" s="1"/>
      <c r="AP891" s="1"/>
      <c r="AQ891" s="1">
        <v>11.0</v>
      </c>
      <c r="AR891" s="1">
        <v>12.0</v>
      </c>
      <c r="AS891" s="1">
        <v>11.0</v>
      </c>
      <c r="AT891" s="1">
        <v>12.0</v>
      </c>
      <c r="AU891" s="1">
        <v>12.0</v>
      </c>
      <c r="AV891" s="1" t="s">
        <v>1832</v>
      </c>
      <c r="AW891" s="1">
        <v>978.0</v>
      </c>
      <c r="AY891" s="1">
        <v>870420.0</v>
      </c>
    </row>
    <row r="892" ht="15.75" customHeight="1">
      <c r="A892" s="2" t="s">
        <v>1664</v>
      </c>
      <c r="B892" s="1" t="str">
        <f>IFERROR(__xludf.DUMMYFUNCTION("""COMPUTED_VALUE"""),"785T2")</f>
        <v>785T2</v>
      </c>
      <c r="C892" s="1">
        <f>IFERROR(__xludf.DUMMYFUNCTION("""COMPUTED_VALUE"""),259.0)</f>
        <v>259</v>
      </c>
      <c r="D892" s="1" t="s">
        <v>28</v>
      </c>
      <c r="E892" s="1" t="s">
        <v>30</v>
      </c>
      <c r="F892" s="1" t="s">
        <v>29</v>
      </c>
      <c r="G892" s="1" t="s">
        <v>45</v>
      </c>
      <c r="H892" s="1" t="s">
        <v>24</v>
      </c>
      <c r="M892" s="1">
        <v>7.0</v>
      </c>
      <c r="N892" s="1">
        <v>8.0</v>
      </c>
      <c r="O892" s="1">
        <v>5.0</v>
      </c>
      <c r="P892" s="1">
        <v>10.0</v>
      </c>
      <c r="Q892" s="1">
        <v>2.0</v>
      </c>
      <c r="S892" s="1" t="str">
        <f>IFERROR(__xludf.DUMMYFUNCTION("UNIQUE(D892:H892, TRUE)"),"7")</f>
        <v>7</v>
      </c>
      <c r="T892" s="1" t="str">
        <f>IFERROR(__xludf.DUMMYFUNCTION("""COMPUTED_VALUE"""),"8")</f>
        <v>8</v>
      </c>
      <c r="U892" s="1" t="str">
        <f>IFERROR(__xludf.DUMMYFUNCTION("""COMPUTED_VALUE"""),"5")</f>
        <v>5</v>
      </c>
      <c r="V892" s="1" t="str">
        <f>IFERROR(__xludf.DUMMYFUNCTION("""COMPUTED_VALUE"""),"T")</f>
        <v>T</v>
      </c>
      <c r="W892" s="1" t="str">
        <f>IFERROR(__xludf.DUMMYFUNCTION("""COMPUTED_VALUE"""),"2")</f>
        <v>2</v>
      </c>
      <c r="Y892" s="1">
        <f t="shared" si="2"/>
        <v>1</v>
      </c>
      <c r="Z892" s="1">
        <f t="shared" ref="Z892:AC892" si="892">IF($Y892&lt;&gt;"",COUNTIF($D892:$H892, "=" &amp; T892),"")</f>
        <v>1</v>
      </c>
      <c r="AA892" s="1">
        <f t="shared" si="892"/>
        <v>1</v>
      </c>
      <c r="AB892" s="1">
        <f t="shared" si="892"/>
        <v>1</v>
      </c>
      <c r="AC892" s="1">
        <f t="shared" si="892"/>
        <v>1</v>
      </c>
      <c r="AE892" s="1">
        <f>IFERROR(__xludf.DUMMYFUNCTION("IFERROR(TRANSPOSE(SORT(TRANSPOSE(FILTER(Y892:AC892, Y892:AC892&lt;&gt;0)),1, FALSE)))"),1.0)</f>
        <v>1</v>
      </c>
      <c r="AF892" s="1">
        <f>IFERROR(__xludf.DUMMYFUNCTION("""COMPUTED_VALUE"""),1.0)</f>
        <v>1</v>
      </c>
      <c r="AG892" s="1">
        <f>IFERROR(__xludf.DUMMYFUNCTION("""COMPUTED_VALUE"""),1.0)</f>
        <v>1</v>
      </c>
      <c r="AH892" s="1">
        <f>IFERROR(__xludf.DUMMYFUNCTION("""COMPUTED_VALUE"""),1.0)</f>
        <v>1</v>
      </c>
      <c r="AI892" s="1">
        <f>IFERROR(__xludf.DUMMYFUNCTION("""COMPUTED_VALUE"""),1.0)</f>
        <v>1</v>
      </c>
      <c r="AK892" s="1">
        <v>891.0</v>
      </c>
      <c r="AL892" s="1">
        <v>3.0</v>
      </c>
      <c r="AM892" s="1">
        <v>2.0</v>
      </c>
      <c r="AN892" s="1"/>
      <c r="AO892" s="1"/>
      <c r="AP892" s="1"/>
      <c r="AQ892" s="1">
        <v>12.0</v>
      </c>
      <c r="AR892" s="1">
        <v>3.0</v>
      </c>
      <c r="AS892" s="1">
        <v>3.0</v>
      </c>
      <c r="AT892" s="1">
        <v>3.0</v>
      </c>
      <c r="AU892" s="1">
        <v>12.0</v>
      </c>
      <c r="AV892" s="1" t="s">
        <v>1475</v>
      </c>
      <c r="AW892" s="1">
        <v>48.0</v>
      </c>
      <c r="AY892" s="1">
        <v>42768.0</v>
      </c>
    </row>
    <row r="893" ht="15.75" customHeight="1">
      <c r="A893" s="2" t="s">
        <v>1665</v>
      </c>
      <c r="B893" s="1" t="str">
        <f>IFERROR(__xludf.DUMMYFUNCTION("""COMPUTED_VALUE"""),"Q3Q38")</f>
        <v>Q3Q38</v>
      </c>
      <c r="C893" s="1">
        <f>IFERROR(__xludf.DUMMYFUNCTION("""COMPUTED_VALUE"""),564.0)</f>
        <v>564</v>
      </c>
      <c r="D893" s="1" t="s">
        <v>20</v>
      </c>
      <c r="E893" s="1" t="s">
        <v>31</v>
      </c>
      <c r="F893" s="1" t="s">
        <v>20</v>
      </c>
      <c r="G893" s="1" t="s">
        <v>31</v>
      </c>
      <c r="H893" s="1" t="s">
        <v>30</v>
      </c>
      <c r="M893" s="1">
        <v>12.0</v>
      </c>
      <c r="N893" s="1">
        <v>3.0</v>
      </c>
      <c r="O893" s="1">
        <v>12.0</v>
      </c>
      <c r="P893" s="1">
        <v>3.0</v>
      </c>
      <c r="Q893" s="1">
        <v>8.0</v>
      </c>
      <c r="S893" s="1" t="str">
        <f>IFERROR(__xludf.DUMMYFUNCTION("UNIQUE(D893:H893, TRUE)"),"Q")</f>
        <v>Q</v>
      </c>
      <c r="T893" s="1" t="str">
        <f>IFERROR(__xludf.DUMMYFUNCTION("""COMPUTED_VALUE"""),"3")</f>
        <v>3</v>
      </c>
      <c r="U893" s="1" t="str">
        <f>IFERROR(__xludf.DUMMYFUNCTION("""COMPUTED_VALUE"""),"8")</f>
        <v>8</v>
      </c>
      <c r="Y893" s="1">
        <f t="shared" si="2"/>
        <v>2</v>
      </c>
      <c r="Z893" s="1">
        <f t="shared" ref="Z893:AC893" si="893">IF($Y893&lt;&gt;"",COUNTIF($D893:$H893, "=" &amp; T893),"")</f>
        <v>2</v>
      </c>
      <c r="AA893" s="1">
        <f t="shared" si="893"/>
        <v>1</v>
      </c>
      <c r="AB893" s="1">
        <f t="shared" si="893"/>
        <v>0</v>
      </c>
      <c r="AC893" s="1">
        <f t="shared" si="893"/>
        <v>0</v>
      </c>
      <c r="AE893" s="1">
        <f>IFERROR(__xludf.DUMMYFUNCTION("IFERROR(TRANSPOSE(SORT(TRANSPOSE(FILTER(Y893:AC893, Y893:AC893&lt;&gt;0)),1, FALSE)))"),2.0)</f>
        <v>2</v>
      </c>
      <c r="AF893" s="1">
        <f>IFERROR(__xludf.DUMMYFUNCTION("""COMPUTED_VALUE"""),2.0)</f>
        <v>2</v>
      </c>
      <c r="AG893" s="1">
        <f>IFERROR(__xludf.DUMMYFUNCTION("""COMPUTED_VALUE"""),1.0)</f>
        <v>1</v>
      </c>
      <c r="AK893" s="1">
        <v>892.0</v>
      </c>
      <c r="AL893" s="1">
        <v>3.0</v>
      </c>
      <c r="AM893" s="1">
        <v>2.0</v>
      </c>
      <c r="AN893" s="1"/>
      <c r="AO893" s="1"/>
      <c r="AP893" s="1"/>
      <c r="AQ893" s="1">
        <v>12.0</v>
      </c>
      <c r="AR893" s="1">
        <v>8.0</v>
      </c>
      <c r="AS893" s="1">
        <v>12.0</v>
      </c>
      <c r="AT893" s="1">
        <v>8.0</v>
      </c>
      <c r="AU893" s="1">
        <v>12.0</v>
      </c>
      <c r="AV893" s="1" t="s">
        <v>1477</v>
      </c>
      <c r="AW893" s="1">
        <v>6.0</v>
      </c>
      <c r="AY893" s="1">
        <v>5352.0</v>
      </c>
    </row>
    <row r="894" ht="15.75" customHeight="1">
      <c r="A894" s="2" t="s">
        <v>1667</v>
      </c>
      <c r="B894" s="1" t="str">
        <f>IFERROR(__xludf.DUMMYFUNCTION("""COMPUTED_VALUE"""),"JJQJA")</f>
        <v>JJQJA</v>
      </c>
      <c r="C894" s="1">
        <f>IFERROR(__xludf.DUMMYFUNCTION("""COMPUTED_VALUE"""),446.0)</f>
        <v>446</v>
      </c>
      <c r="D894" s="1" t="s">
        <v>22</v>
      </c>
      <c r="E894" s="1" t="s">
        <v>22</v>
      </c>
      <c r="F894" s="1" t="s">
        <v>20</v>
      </c>
      <c r="G894" s="1" t="s">
        <v>22</v>
      </c>
      <c r="H894" s="1" t="s">
        <v>39</v>
      </c>
      <c r="M894" s="1">
        <v>11.0</v>
      </c>
      <c r="N894" s="1">
        <v>11.0</v>
      </c>
      <c r="O894" s="1">
        <v>12.0</v>
      </c>
      <c r="P894" s="1">
        <v>11.0</v>
      </c>
      <c r="Q894" s="1">
        <v>14.0</v>
      </c>
      <c r="S894" s="1" t="str">
        <f>IFERROR(__xludf.DUMMYFUNCTION("UNIQUE(D894:H894, TRUE)"),"J")</f>
        <v>J</v>
      </c>
      <c r="T894" s="1" t="str">
        <f>IFERROR(__xludf.DUMMYFUNCTION("""COMPUTED_VALUE"""),"Q")</f>
        <v>Q</v>
      </c>
      <c r="U894" s="1" t="str">
        <f>IFERROR(__xludf.DUMMYFUNCTION("""COMPUTED_VALUE"""),"A")</f>
        <v>A</v>
      </c>
      <c r="Y894" s="1">
        <f t="shared" si="2"/>
        <v>3</v>
      </c>
      <c r="Z894" s="1">
        <f t="shared" ref="Z894:AC894" si="894">IF($Y894&lt;&gt;"",COUNTIF($D894:$H894, "=" &amp; T894),"")</f>
        <v>1</v>
      </c>
      <c r="AA894" s="1">
        <f t="shared" si="894"/>
        <v>1</v>
      </c>
      <c r="AB894" s="1">
        <f t="shared" si="894"/>
        <v>0</v>
      </c>
      <c r="AC894" s="1">
        <f t="shared" si="894"/>
        <v>0</v>
      </c>
      <c r="AE894" s="1">
        <f>IFERROR(__xludf.DUMMYFUNCTION("IFERROR(TRANSPOSE(SORT(TRANSPOSE(FILTER(Y894:AC894, Y894:AC894&lt;&gt;0)),1, FALSE)))"),3.0)</f>
        <v>3</v>
      </c>
      <c r="AF894" s="1">
        <f>IFERROR(__xludf.DUMMYFUNCTION("""COMPUTED_VALUE"""),1.0)</f>
        <v>1</v>
      </c>
      <c r="AG894" s="1">
        <f>IFERROR(__xludf.DUMMYFUNCTION("""COMPUTED_VALUE"""),1.0)</f>
        <v>1</v>
      </c>
      <c r="AK894" s="1">
        <v>893.0</v>
      </c>
      <c r="AL894" s="1">
        <v>3.0</v>
      </c>
      <c r="AM894" s="1">
        <v>2.0</v>
      </c>
      <c r="AN894" s="1"/>
      <c r="AO894" s="1"/>
      <c r="AP894" s="1"/>
      <c r="AQ894" s="1">
        <v>12.0</v>
      </c>
      <c r="AR894" s="1">
        <v>10.0</v>
      </c>
      <c r="AS894" s="1">
        <v>10.0</v>
      </c>
      <c r="AT894" s="1">
        <v>10.0</v>
      </c>
      <c r="AU894" s="1">
        <v>12.0</v>
      </c>
      <c r="AV894" s="1" t="s">
        <v>1479</v>
      </c>
      <c r="AW894" s="1">
        <v>807.0</v>
      </c>
      <c r="AY894" s="1">
        <v>720651.0</v>
      </c>
    </row>
    <row r="895" ht="15.75" customHeight="1">
      <c r="A895" s="2" t="s">
        <v>1669</v>
      </c>
      <c r="B895" s="1" t="str">
        <f>IFERROR(__xludf.DUMMYFUNCTION("""COMPUTED_VALUE"""),"Q7JK3")</f>
        <v>Q7JK3</v>
      </c>
      <c r="C895" s="1">
        <f>IFERROR(__xludf.DUMMYFUNCTION("""COMPUTED_VALUE"""),527.0)</f>
        <v>527</v>
      </c>
      <c r="D895" s="1" t="s">
        <v>20</v>
      </c>
      <c r="E895" s="1" t="s">
        <v>28</v>
      </c>
      <c r="F895" s="1" t="s">
        <v>22</v>
      </c>
      <c r="G895" s="1" t="s">
        <v>38</v>
      </c>
      <c r="H895" s="1" t="s">
        <v>31</v>
      </c>
      <c r="M895" s="1">
        <v>12.0</v>
      </c>
      <c r="N895" s="1">
        <v>7.0</v>
      </c>
      <c r="O895" s="1">
        <v>11.0</v>
      </c>
      <c r="P895" s="1">
        <v>13.0</v>
      </c>
      <c r="Q895" s="1">
        <v>3.0</v>
      </c>
      <c r="S895" s="1" t="str">
        <f>IFERROR(__xludf.DUMMYFUNCTION("UNIQUE(D895:H895, TRUE)"),"Q")</f>
        <v>Q</v>
      </c>
      <c r="T895" s="1" t="str">
        <f>IFERROR(__xludf.DUMMYFUNCTION("""COMPUTED_VALUE"""),"7")</f>
        <v>7</v>
      </c>
      <c r="U895" s="1" t="str">
        <f>IFERROR(__xludf.DUMMYFUNCTION("""COMPUTED_VALUE"""),"J")</f>
        <v>J</v>
      </c>
      <c r="V895" s="1" t="str">
        <f>IFERROR(__xludf.DUMMYFUNCTION("""COMPUTED_VALUE"""),"K")</f>
        <v>K</v>
      </c>
      <c r="W895" s="1" t="str">
        <f>IFERROR(__xludf.DUMMYFUNCTION("""COMPUTED_VALUE"""),"3")</f>
        <v>3</v>
      </c>
      <c r="Y895" s="1">
        <f t="shared" si="2"/>
        <v>1</v>
      </c>
      <c r="Z895" s="1">
        <f t="shared" ref="Z895:AC895" si="895">IF($Y895&lt;&gt;"",COUNTIF($D895:$H895, "=" &amp; T895),"")</f>
        <v>1</v>
      </c>
      <c r="AA895" s="1">
        <f t="shared" si="895"/>
        <v>1</v>
      </c>
      <c r="AB895" s="1">
        <f t="shared" si="895"/>
        <v>1</v>
      </c>
      <c r="AC895" s="1">
        <f t="shared" si="895"/>
        <v>1</v>
      </c>
      <c r="AE895" s="1">
        <f>IFERROR(__xludf.DUMMYFUNCTION("IFERROR(TRANSPOSE(SORT(TRANSPOSE(FILTER(Y895:AC895, Y895:AC895&lt;&gt;0)),1, FALSE)))"),1.0)</f>
        <v>1</v>
      </c>
      <c r="AF895" s="1">
        <f>IFERROR(__xludf.DUMMYFUNCTION("""COMPUTED_VALUE"""),1.0)</f>
        <v>1</v>
      </c>
      <c r="AG895" s="1">
        <f>IFERROR(__xludf.DUMMYFUNCTION("""COMPUTED_VALUE"""),1.0)</f>
        <v>1</v>
      </c>
      <c r="AH895" s="1">
        <f>IFERROR(__xludf.DUMMYFUNCTION("""COMPUTED_VALUE"""),1.0)</f>
        <v>1</v>
      </c>
      <c r="AI895" s="1">
        <f>IFERROR(__xludf.DUMMYFUNCTION("""COMPUTED_VALUE"""),1.0)</f>
        <v>1</v>
      </c>
      <c r="AK895" s="1">
        <v>894.0</v>
      </c>
      <c r="AL895" s="1">
        <v>3.0</v>
      </c>
      <c r="AM895" s="1">
        <v>2.0</v>
      </c>
      <c r="AN895" s="1"/>
      <c r="AO895" s="1"/>
      <c r="AP895" s="1"/>
      <c r="AQ895" s="1">
        <v>12.0</v>
      </c>
      <c r="AR895" s="1">
        <v>12.0</v>
      </c>
      <c r="AS895" s="1">
        <v>2.0</v>
      </c>
      <c r="AT895" s="1">
        <v>12.0</v>
      </c>
      <c r="AU895" s="1">
        <v>2.0</v>
      </c>
      <c r="AV895" s="1" t="s">
        <v>1481</v>
      </c>
      <c r="AW895" s="1">
        <v>229.0</v>
      </c>
      <c r="AY895" s="1">
        <v>204726.0</v>
      </c>
    </row>
    <row r="896" ht="15.75" customHeight="1">
      <c r="A896" s="2" t="s">
        <v>1671</v>
      </c>
      <c r="B896" s="1" t="str">
        <f>IFERROR(__xludf.DUMMYFUNCTION("""COMPUTED_VALUE"""),"QKK86")</f>
        <v>QKK86</v>
      </c>
      <c r="C896" s="1">
        <f>IFERROR(__xludf.DUMMYFUNCTION("""COMPUTED_VALUE"""),634.0)</f>
        <v>634</v>
      </c>
      <c r="D896" s="1" t="s">
        <v>20</v>
      </c>
      <c r="E896" s="1" t="s">
        <v>38</v>
      </c>
      <c r="F896" s="1" t="s">
        <v>38</v>
      </c>
      <c r="G896" s="1" t="s">
        <v>30</v>
      </c>
      <c r="H896" s="1" t="s">
        <v>40</v>
      </c>
      <c r="M896" s="1">
        <v>12.0</v>
      </c>
      <c r="N896" s="1">
        <v>13.0</v>
      </c>
      <c r="O896" s="1">
        <v>13.0</v>
      </c>
      <c r="P896" s="1">
        <v>8.0</v>
      </c>
      <c r="Q896" s="1">
        <v>6.0</v>
      </c>
      <c r="S896" s="1" t="str">
        <f>IFERROR(__xludf.DUMMYFUNCTION("UNIQUE(D896:H896, TRUE)"),"Q")</f>
        <v>Q</v>
      </c>
      <c r="T896" s="1" t="str">
        <f>IFERROR(__xludf.DUMMYFUNCTION("""COMPUTED_VALUE"""),"K")</f>
        <v>K</v>
      </c>
      <c r="U896" s="1" t="str">
        <f>IFERROR(__xludf.DUMMYFUNCTION("""COMPUTED_VALUE"""),"8")</f>
        <v>8</v>
      </c>
      <c r="V896" s="1" t="str">
        <f>IFERROR(__xludf.DUMMYFUNCTION("""COMPUTED_VALUE"""),"6")</f>
        <v>6</v>
      </c>
      <c r="Y896" s="1">
        <f t="shared" si="2"/>
        <v>1</v>
      </c>
      <c r="Z896" s="1">
        <f t="shared" ref="Z896:AC896" si="896">IF($Y896&lt;&gt;"",COUNTIF($D896:$H896, "=" &amp; T896),"")</f>
        <v>2</v>
      </c>
      <c r="AA896" s="1">
        <f t="shared" si="896"/>
        <v>1</v>
      </c>
      <c r="AB896" s="1">
        <f t="shared" si="896"/>
        <v>1</v>
      </c>
      <c r="AC896" s="1">
        <f t="shared" si="896"/>
        <v>0</v>
      </c>
      <c r="AE896" s="1">
        <f>IFERROR(__xludf.DUMMYFUNCTION("IFERROR(TRANSPOSE(SORT(TRANSPOSE(FILTER(Y896:AC896, Y896:AC896&lt;&gt;0)),1, FALSE)))"),2.0)</f>
        <v>2</v>
      </c>
      <c r="AF896" s="1">
        <f>IFERROR(__xludf.DUMMYFUNCTION("""COMPUTED_VALUE"""),1.0)</f>
        <v>1</v>
      </c>
      <c r="AG896" s="1">
        <f>IFERROR(__xludf.DUMMYFUNCTION("""COMPUTED_VALUE"""),1.0)</f>
        <v>1</v>
      </c>
      <c r="AH896" s="1">
        <f>IFERROR(__xludf.DUMMYFUNCTION("""COMPUTED_VALUE"""),1.0)</f>
        <v>1</v>
      </c>
      <c r="AK896" s="1">
        <v>895.0</v>
      </c>
      <c r="AL896" s="1">
        <v>3.0</v>
      </c>
      <c r="AM896" s="1">
        <v>2.0</v>
      </c>
      <c r="AN896" s="1"/>
      <c r="AO896" s="1"/>
      <c r="AP896" s="1"/>
      <c r="AQ896" s="1">
        <v>12.0</v>
      </c>
      <c r="AR896" s="1">
        <v>12.0</v>
      </c>
      <c r="AS896" s="1">
        <v>13.0</v>
      </c>
      <c r="AT896" s="1">
        <v>13.0</v>
      </c>
      <c r="AU896" s="1">
        <v>13.0</v>
      </c>
      <c r="AV896" s="1" t="s">
        <v>1483</v>
      </c>
      <c r="AW896" s="1">
        <v>231.0</v>
      </c>
      <c r="AY896" s="1">
        <v>206745.0</v>
      </c>
    </row>
    <row r="897" ht="15.75" customHeight="1">
      <c r="A897" s="2" t="s">
        <v>1673</v>
      </c>
      <c r="B897" s="1" t="str">
        <f>IFERROR(__xludf.DUMMYFUNCTION("""COMPUTED_VALUE"""),"4653K")</f>
        <v>4653K</v>
      </c>
      <c r="C897" s="1">
        <f>IFERROR(__xludf.DUMMYFUNCTION("""COMPUTED_VALUE"""),812.0)</f>
        <v>812</v>
      </c>
      <c r="D897" s="1" t="s">
        <v>21</v>
      </c>
      <c r="E897" s="1" t="s">
        <v>40</v>
      </c>
      <c r="F897" s="1" t="s">
        <v>29</v>
      </c>
      <c r="G897" s="1" t="s">
        <v>31</v>
      </c>
      <c r="H897" s="1" t="s">
        <v>38</v>
      </c>
      <c r="M897" s="1">
        <v>4.0</v>
      </c>
      <c r="N897" s="1">
        <v>6.0</v>
      </c>
      <c r="O897" s="1">
        <v>5.0</v>
      </c>
      <c r="P897" s="1">
        <v>3.0</v>
      </c>
      <c r="Q897" s="1">
        <v>13.0</v>
      </c>
      <c r="S897" s="1" t="str">
        <f>IFERROR(__xludf.DUMMYFUNCTION("UNIQUE(D897:H897, TRUE)"),"4")</f>
        <v>4</v>
      </c>
      <c r="T897" s="1" t="str">
        <f>IFERROR(__xludf.DUMMYFUNCTION("""COMPUTED_VALUE"""),"6")</f>
        <v>6</v>
      </c>
      <c r="U897" s="1" t="str">
        <f>IFERROR(__xludf.DUMMYFUNCTION("""COMPUTED_VALUE"""),"5")</f>
        <v>5</v>
      </c>
      <c r="V897" s="1" t="str">
        <f>IFERROR(__xludf.DUMMYFUNCTION("""COMPUTED_VALUE"""),"3")</f>
        <v>3</v>
      </c>
      <c r="W897" s="1" t="str">
        <f>IFERROR(__xludf.DUMMYFUNCTION("""COMPUTED_VALUE"""),"K")</f>
        <v>K</v>
      </c>
      <c r="Y897" s="1">
        <f t="shared" si="2"/>
        <v>1</v>
      </c>
      <c r="Z897" s="1">
        <f t="shared" ref="Z897:AC897" si="897">IF($Y897&lt;&gt;"",COUNTIF($D897:$H897, "=" &amp; T897),"")</f>
        <v>1</v>
      </c>
      <c r="AA897" s="1">
        <f t="shared" si="897"/>
        <v>1</v>
      </c>
      <c r="AB897" s="1">
        <f t="shared" si="897"/>
        <v>1</v>
      </c>
      <c r="AC897" s="1">
        <f t="shared" si="897"/>
        <v>1</v>
      </c>
      <c r="AE897" s="1">
        <f>IFERROR(__xludf.DUMMYFUNCTION("IFERROR(TRANSPOSE(SORT(TRANSPOSE(FILTER(Y897:AC897, Y897:AC897&lt;&gt;0)),1, FALSE)))"),1.0)</f>
        <v>1</v>
      </c>
      <c r="AF897" s="1">
        <f>IFERROR(__xludf.DUMMYFUNCTION("""COMPUTED_VALUE"""),1.0)</f>
        <v>1</v>
      </c>
      <c r="AG897" s="1">
        <f>IFERROR(__xludf.DUMMYFUNCTION("""COMPUTED_VALUE"""),1.0)</f>
        <v>1</v>
      </c>
      <c r="AH897" s="1">
        <f>IFERROR(__xludf.DUMMYFUNCTION("""COMPUTED_VALUE"""),1.0)</f>
        <v>1</v>
      </c>
      <c r="AI897" s="1">
        <f>IFERROR(__xludf.DUMMYFUNCTION("""COMPUTED_VALUE"""),1.0)</f>
        <v>1</v>
      </c>
      <c r="AK897" s="1">
        <v>896.0</v>
      </c>
      <c r="AL897" s="1">
        <v>3.0</v>
      </c>
      <c r="AM897" s="1">
        <v>2.0</v>
      </c>
      <c r="AN897" s="1"/>
      <c r="AO897" s="1"/>
      <c r="AP897" s="1"/>
      <c r="AQ897" s="1">
        <v>12.0</v>
      </c>
      <c r="AR897" s="1">
        <v>14.0</v>
      </c>
      <c r="AS897" s="1">
        <v>14.0</v>
      </c>
      <c r="AT897" s="1">
        <v>14.0</v>
      </c>
      <c r="AU897" s="1">
        <v>12.0</v>
      </c>
      <c r="AV897" s="1" t="s">
        <v>1485</v>
      </c>
      <c r="AW897" s="1">
        <v>496.0</v>
      </c>
      <c r="AY897" s="1">
        <v>444416.0</v>
      </c>
    </row>
    <row r="898" ht="15.75" customHeight="1">
      <c r="A898" s="2" t="s">
        <v>1674</v>
      </c>
      <c r="B898" s="1" t="str">
        <f>IFERROR(__xludf.DUMMYFUNCTION("""COMPUTED_VALUE"""),"3JK78")</f>
        <v>3JK78</v>
      </c>
      <c r="C898" s="1">
        <f>IFERROR(__xludf.DUMMYFUNCTION("""COMPUTED_VALUE"""),815.0)</f>
        <v>815</v>
      </c>
      <c r="D898" s="1" t="s">
        <v>31</v>
      </c>
      <c r="E898" s="1" t="s">
        <v>22</v>
      </c>
      <c r="F898" s="1" t="s">
        <v>38</v>
      </c>
      <c r="G898" s="1" t="s">
        <v>28</v>
      </c>
      <c r="H898" s="1" t="s">
        <v>30</v>
      </c>
      <c r="M898" s="1">
        <v>3.0</v>
      </c>
      <c r="N898" s="1">
        <v>11.0</v>
      </c>
      <c r="O898" s="1">
        <v>13.0</v>
      </c>
      <c r="P898" s="1">
        <v>7.0</v>
      </c>
      <c r="Q898" s="1">
        <v>8.0</v>
      </c>
      <c r="S898" s="1" t="str">
        <f>IFERROR(__xludf.DUMMYFUNCTION("UNIQUE(D898:H898, TRUE)"),"3")</f>
        <v>3</v>
      </c>
      <c r="T898" s="1" t="str">
        <f>IFERROR(__xludf.DUMMYFUNCTION("""COMPUTED_VALUE"""),"J")</f>
        <v>J</v>
      </c>
      <c r="U898" s="1" t="str">
        <f>IFERROR(__xludf.DUMMYFUNCTION("""COMPUTED_VALUE"""),"K")</f>
        <v>K</v>
      </c>
      <c r="V898" s="1" t="str">
        <f>IFERROR(__xludf.DUMMYFUNCTION("""COMPUTED_VALUE"""),"7")</f>
        <v>7</v>
      </c>
      <c r="W898" s="1" t="str">
        <f>IFERROR(__xludf.DUMMYFUNCTION("""COMPUTED_VALUE"""),"8")</f>
        <v>8</v>
      </c>
      <c r="Y898" s="1">
        <f t="shared" si="2"/>
        <v>1</v>
      </c>
      <c r="Z898" s="1">
        <f t="shared" ref="Z898:AC898" si="898">IF($Y898&lt;&gt;"",COUNTIF($D898:$H898, "=" &amp; T898),"")</f>
        <v>1</v>
      </c>
      <c r="AA898" s="1">
        <f t="shared" si="898"/>
        <v>1</v>
      </c>
      <c r="AB898" s="1">
        <f t="shared" si="898"/>
        <v>1</v>
      </c>
      <c r="AC898" s="1">
        <f t="shared" si="898"/>
        <v>1</v>
      </c>
      <c r="AE898" s="1">
        <f>IFERROR(__xludf.DUMMYFUNCTION("IFERROR(TRANSPOSE(SORT(TRANSPOSE(FILTER(Y898:AC898, Y898:AC898&lt;&gt;0)),1, FALSE)))"),1.0)</f>
        <v>1</v>
      </c>
      <c r="AF898" s="1">
        <f>IFERROR(__xludf.DUMMYFUNCTION("""COMPUTED_VALUE"""),1.0)</f>
        <v>1</v>
      </c>
      <c r="AG898" s="1">
        <f>IFERROR(__xludf.DUMMYFUNCTION("""COMPUTED_VALUE"""),1.0)</f>
        <v>1</v>
      </c>
      <c r="AH898" s="1">
        <f>IFERROR(__xludf.DUMMYFUNCTION("""COMPUTED_VALUE"""),1.0)</f>
        <v>1</v>
      </c>
      <c r="AI898" s="1">
        <f>IFERROR(__xludf.DUMMYFUNCTION("""COMPUTED_VALUE"""),1.0)</f>
        <v>1</v>
      </c>
      <c r="AK898" s="1">
        <v>897.0</v>
      </c>
      <c r="AL898" s="1">
        <v>3.0</v>
      </c>
      <c r="AM898" s="1">
        <v>2.0</v>
      </c>
      <c r="AN898" s="1"/>
      <c r="AO898" s="1"/>
      <c r="AP898" s="1"/>
      <c r="AQ898" s="1">
        <v>13.0</v>
      </c>
      <c r="AR898" s="1">
        <v>8.0</v>
      </c>
      <c r="AS898" s="1">
        <v>13.0</v>
      </c>
      <c r="AT898" s="1">
        <v>8.0</v>
      </c>
      <c r="AU898" s="1">
        <v>8.0</v>
      </c>
      <c r="AV898" s="1" t="s">
        <v>1489</v>
      </c>
      <c r="AW898" s="1">
        <v>654.0</v>
      </c>
      <c r="AY898" s="1">
        <v>586638.0</v>
      </c>
    </row>
    <row r="899" ht="15.75" customHeight="1">
      <c r="A899" s="2" t="s">
        <v>1676</v>
      </c>
      <c r="B899" s="1" t="str">
        <f>IFERROR(__xludf.DUMMYFUNCTION("""COMPUTED_VALUE"""),"J2255")</f>
        <v>J2255</v>
      </c>
      <c r="C899" s="1">
        <f>IFERROR(__xludf.DUMMYFUNCTION("""COMPUTED_VALUE"""),242.0)</f>
        <v>242</v>
      </c>
      <c r="D899" s="1" t="s">
        <v>22</v>
      </c>
      <c r="E899" s="1" t="s">
        <v>24</v>
      </c>
      <c r="F899" s="1" t="s">
        <v>24</v>
      </c>
      <c r="G899" s="1" t="s">
        <v>29</v>
      </c>
      <c r="H899" s="1" t="s">
        <v>29</v>
      </c>
      <c r="M899" s="1">
        <v>11.0</v>
      </c>
      <c r="N899" s="1">
        <v>2.0</v>
      </c>
      <c r="O899" s="1">
        <v>2.0</v>
      </c>
      <c r="P899" s="1">
        <v>5.0</v>
      </c>
      <c r="Q899" s="1">
        <v>5.0</v>
      </c>
      <c r="S899" s="1" t="str">
        <f>IFERROR(__xludf.DUMMYFUNCTION("UNIQUE(D899:H899, TRUE)"),"J")</f>
        <v>J</v>
      </c>
      <c r="T899" s="1" t="str">
        <f>IFERROR(__xludf.DUMMYFUNCTION("""COMPUTED_VALUE"""),"2")</f>
        <v>2</v>
      </c>
      <c r="U899" s="1" t="str">
        <f>IFERROR(__xludf.DUMMYFUNCTION("""COMPUTED_VALUE"""),"5")</f>
        <v>5</v>
      </c>
      <c r="Y899" s="1">
        <f t="shared" si="2"/>
        <v>1</v>
      </c>
      <c r="Z899" s="1">
        <f t="shared" ref="Z899:AC899" si="899">IF($Y899&lt;&gt;"",COUNTIF($D899:$H899, "=" &amp; T899),"")</f>
        <v>2</v>
      </c>
      <c r="AA899" s="1">
        <f t="shared" si="899"/>
        <v>2</v>
      </c>
      <c r="AB899" s="1">
        <f t="shared" si="899"/>
        <v>0</v>
      </c>
      <c r="AC899" s="1">
        <f t="shared" si="899"/>
        <v>0</v>
      </c>
      <c r="AE899" s="1">
        <f>IFERROR(__xludf.DUMMYFUNCTION("IFERROR(TRANSPOSE(SORT(TRANSPOSE(FILTER(Y899:AC899, Y899:AC899&lt;&gt;0)),1, FALSE)))"),2.0)</f>
        <v>2</v>
      </c>
      <c r="AF899" s="1">
        <f>IFERROR(__xludf.DUMMYFUNCTION("""COMPUTED_VALUE"""),2.0)</f>
        <v>2</v>
      </c>
      <c r="AG899" s="1">
        <f>IFERROR(__xludf.DUMMYFUNCTION("""COMPUTED_VALUE"""),1.0)</f>
        <v>1</v>
      </c>
      <c r="AK899" s="1">
        <v>898.0</v>
      </c>
      <c r="AL899" s="1">
        <v>3.0</v>
      </c>
      <c r="AM899" s="1">
        <v>2.0</v>
      </c>
      <c r="AN899" s="1"/>
      <c r="AO899" s="1"/>
      <c r="AP899" s="1"/>
      <c r="AQ899" s="1">
        <v>13.0</v>
      </c>
      <c r="AR899" s="1">
        <v>13.0</v>
      </c>
      <c r="AS899" s="1">
        <v>2.0</v>
      </c>
      <c r="AT899" s="1">
        <v>2.0</v>
      </c>
      <c r="AU899" s="1">
        <v>2.0</v>
      </c>
      <c r="AV899" s="1" t="s">
        <v>1493</v>
      </c>
      <c r="AW899" s="1">
        <v>763.0</v>
      </c>
      <c r="AY899" s="1">
        <v>685174.0</v>
      </c>
    </row>
    <row r="900" ht="15.75" customHeight="1">
      <c r="A900" s="2" t="s">
        <v>1678</v>
      </c>
      <c r="B900" s="1" t="str">
        <f>IFERROR(__xludf.DUMMYFUNCTION("""COMPUTED_VALUE"""),"95A52")</f>
        <v>95A52</v>
      </c>
      <c r="C900" s="1">
        <f>IFERROR(__xludf.DUMMYFUNCTION("""COMPUTED_VALUE"""),789.0)</f>
        <v>789</v>
      </c>
      <c r="D900" s="1" t="s">
        <v>23</v>
      </c>
      <c r="E900" s="1" t="s">
        <v>29</v>
      </c>
      <c r="F900" s="1" t="s">
        <v>39</v>
      </c>
      <c r="G900" s="1" t="s">
        <v>29</v>
      </c>
      <c r="H900" s="1" t="s">
        <v>24</v>
      </c>
      <c r="M900" s="1">
        <v>9.0</v>
      </c>
      <c r="N900" s="1">
        <v>5.0</v>
      </c>
      <c r="O900" s="1">
        <v>14.0</v>
      </c>
      <c r="P900" s="1">
        <v>5.0</v>
      </c>
      <c r="Q900" s="1">
        <v>2.0</v>
      </c>
      <c r="S900" s="1" t="str">
        <f>IFERROR(__xludf.DUMMYFUNCTION("UNIQUE(D900:H900, TRUE)"),"9")</f>
        <v>9</v>
      </c>
      <c r="T900" s="1" t="str">
        <f>IFERROR(__xludf.DUMMYFUNCTION("""COMPUTED_VALUE"""),"5")</f>
        <v>5</v>
      </c>
      <c r="U900" s="1" t="str">
        <f>IFERROR(__xludf.DUMMYFUNCTION("""COMPUTED_VALUE"""),"A")</f>
        <v>A</v>
      </c>
      <c r="V900" s="1" t="str">
        <f>IFERROR(__xludf.DUMMYFUNCTION("""COMPUTED_VALUE"""),"2")</f>
        <v>2</v>
      </c>
      <c r="Y900" s="1">
        <f t="shared" si="2"/>
        <v>1</v>
      </c>
      <c r="Z900" s="1">
        <f t="shared" ref="Z900:AC900" si="900">IF($Y900&lt;&gt;"",COUNTIF($D900:$H900, "=" &amp; T900),"")</f>
        <v>2</v>
      </c>
      <c r="AA900" s="1">
        <f t="shared" si="900"/>
        <v>1</v>
      </c>
      <c r="AB900" s="1">
        <f t="shared" si="900"/>
        <v>1</v>
      </c>
      <c r="AC900" s="1">
        <f t="shared" si="900"/>
        <v>0</v>
      </c>
      <c r="AE900" s="1">
        <f>IFERROR(__xludf.DUMMYFUNCTION("IFERROR(TRANSPOSE(SORT(TRANSPOSE(FILTER(Y900:AC900, Y900:AC900&lt;&gt;0)),1, FALSE)))"),2.0)</f>
        <v>2</v>
      </c>
      <c r="AF900" s="1">
        <f>IFERROR(__xludf.DUMMYFUNCTION("""COMPUTED_VALUE"""),1.0)</f>
        <v>1</v>
      </c>
      <c r="AG900" s="1">
        <f>IFERROR(__xludf.DUMMYFUNCTION("""COMPUTED_VALUE"""),1.0)</f>
        <v>1</v>
      </c>
      <c r="AH900" s="1">
        <f>IFERROR(__xludf.DUMMYFUNCTION("""COMPUTED_VALUE"""),1.0)</f>
        <v>1</v>
      </c>
      <c r="AK900" s="1">
        <v>899.0</v>
      </c>
      <c r="AL900" s="1">
        <v>3.0</v>
      </c>
      <c r="AM900" s="1">
        <v>2.0</v>
      </c>
      <c r="AN900" s="1"/>
      <c r="AO900" s="1"/>
      <c r="AP900" s="1"/>
      <c r="AQ900" s="1">
        <v>13.0</v>
      </c>
      <c r="AR900" s="1">
        <v>13.0</v>
      </c>
      <c r="AS900" s="1">
        <v>8.0</v>
      </c>
      <c r="AT900" s="1">
        <v>8.0</v>
      </c>
      <c r="AU900" s="1">
        <v>13.0</v>
      </c>
      <c r="AV900" s="1" t="s">
        <v>1497</v>
      </c>
      <c r="AW900" s="1">
        <v>602.0</v>
      </c>
      <c r="AY900" s="1">
        <v>541198.0</v>
      </c>
    </row>
    <row r="901" ht="15.75" customHeight="1">
      <c r="A901" s="2" t="s">
        <v>1679</v>
      </c>
      <c r="B901" s="1">
        <f>IFERROR(__xludf.DUMMYFUNCTION("""COMPUTED_VALUE"""),93539.0)</f>
        <v>93539</v>
      </c>
      <c r="C901" s="1">
        <f>IFERROR(__xludf.DUMMYFUNCTION("""COMPUTED_VALUE"""),254.0)</f>
        <v>254</v>
      </c>
      <c r="D901" s="1" t="s">
        <v>23</v>
      </c>
      <c r="E901" s="1" t="s">
        <v>31</v>
      </c>
      <c r="F901" s="1" t="s">
        <v>29</v>
      </c>
      <c r="G901" s="1" t="s">
        <v>31</v>
      </c>
      <c r="H901" s="1" t="s">
        <v>23</v>
      </c>
      <c r="M901" s="1">
        <v>9.0</v>
      </c>
      <c r="N901" s="1">
        <v>3.0</v>
      </c>
      <c r="O901" s="1">
        <v>5.0</v>
      </c>
      <c r="P901" s="1">
        <v>3.0</v>
      </c>
      <c r="Q901" s="1">
        <v>9.0</v>
      </c>
      <c r="S901" s="1" t="str">
        <f>IFERROR(__xludf.DUMMYFUNCTION("UNIQUE(D901:H901, TRUE)"),"9")</f>
        <v>9</v>
      </c>
      <c r="T901" s="1" t="str">
        <f>IFERROR(__xludf.DUMMYFUNCTION("""COMPUTED_VALUE"""),"3")</f>
        <v>3</v>
      </c>
      <c r="U901" s="1" t="str">
        <f>IFERROR(__xludf.DUMMYFUNCTION("""COMPUTED_VALUE"""),"5")</f>
        <v>5</v>
      </c>
      <c r="Y901" s="1">
        <f t="shared" si="2"/>
        <v>2</v>
      </c>
      <c r="Z901" s="1">
        <f t="shared" ref="Z901:AC901" si="901">IF($Y901&lt;&gt;"",COUNTIF($D901:$H901, "=" &amp; T901),"")</f>
        <v>2</v>
      </c>
      <c r="AA901" s="1">
        <f t="shared" si="901"/>
        <v>1</v>
      </c>
      <c r="AB901" s="1">
        <f t="shared" si="901"/>
        <v>0</v>
      </c>
      <c r="AC901" s="1">
        <f t="shared" si="901"/>
        <v>0</v>
      </c>
      <c r="AE901" s="1">
        <f>IFERROR(__xludf.DUMMYFUNCTION("IFERROR(TRANSPOSE(SORT(TRANSPOSE(FILTER(Y901:AC901, Y901:AC901&lt;&gt;0)),1, FALSE)))"),2.0)</f>
        <v>2</v>
      </c>
      <c r="AF901" s="1">
        <f>IFERROR(__xludf.DUMMYFUNCTION("""COMPUTED_VALUE"""),2.0)</f>
        <v>2</v>
      </c>
      <c r="AG901" s="1">
        <f>IFERROR(__xludf.DUMMYFUNCTION("""COMPUTED_VALUE"""),1.0)</f>
        <v>1</v>
      </c>
      <c r="AK901" s="1">
        <v>900.0</v>
      </c>
      <c r="AL901" s="1">
        <v>3.0</v>
      </c>
      <c r="AM901" s="1">
        <v>2.0</v>
      </c>
      <c r="AN901" s="1"/>
      <c r="AO901" s="1"/>
      <c r="AP901" s="1"/>
      <c r="AQ901" s="1">
        <v>13.0</v>
      </c>
      <c r="AR901" s="1">
        <v>13.0</v>
      </c>
      <c r="AS901" s="1">
        <v>13.0</v>
      </c>
      <c r="AT901" s="1">
        <v>7.0</v>
      </c>
      <c r="AU901" s="1">
        <v>7.0</v>
      </c>
      <c r="AV901" s="1" t="s">
        <v>1499</v>
      </c>
      <c r="AW901" s="1">
        <v>773.0</v>
      </c>
      <c r="AY901" s="1">
        <v>695700.0</v>
      </c>
    </row>
    <row r="902" ht="15.75" customHeight="1">
      <c r="A902" s="2" t="s">
        <v>1680</v>
      </c>
      <c r="B902" s="1" t="str">
        <f>IFERROR(__xludf.DUMMYFUNCTION("""COMPUTED_VALUE"""),"5K6Q4")</f>
        <v>5K6Q4</v>
      </c>
      <c r="C902" s="1">
        <f>IFERROR(__xludf.DUMMYFUNCTION("""COMPUTED_VALUE"""),205.0)</f>
        <v>205</v>
      </c>
      <c r="D902" s="1" t="s">
        <v>29</v>
      </c>
      <c r="E902" s="1" t="s">
        <v>38</v>
      </c>
      <c r="F902" s="1" t="s">
        <v>40</v>
      </c>
      <c r="G902" s="1" t="s">
        <v>20</v>
      </c>
      <c r="H902" s="1" t="s">
        <v>21</v>
      </c>
      <c r="M902" s="1">
        <v>5.0</v>
      </c>
      <c r="N902" s="1">
        <v>13.0</v>
      </c>
      <c r="O902" s="1">
        <v>6.0</v>
      </c>
      <c r="P902" s="1">
        <v>12.0</v>
      </c>
      <c r="Q902" s="1">
        <v>4.0</v>
      </c>
      <c r="S902" s="1" t="str">
        <f>IFERROR(__xludf.DUMMYFUNCTION("UNIQUE(D902:H902, TRUE)"),"5")</f>
        <v>5</v>
      </c>
      <c r="T902" s="1" t="str">
        <f>IFERROR(__xludf.DUMMYFUNCTION("""COMPUTED_VALUE"""),"K")</f>
        <v>K</v>
      </c>
      <c r="U902" s="1" t="str">
        <f>IFERROR(__xludf.DUMMYFUNCTION("""COMPUTED_VALUE"""),"6")</f>
        <v>6</v>
      </c>
      <c r="V902" s="1" t="str">
        <f>IFERROR(__xludf.DUMMYFUNCTION("""COMPUTED_VALUE"""),"Q")</f>
        <v>Q</v>
      </c>
      <c r="W902" s="1" t="str">
        <f>IFERROR(__xludf.DUMMYFUNCTION("""COMPUTED_VALUE"""),"4")</f>
        <v>4</v>
      </c>
      <c r="Y902" s="1">
        <f t="shared" si="2"/>
        <v>1</v>
      </c>
      <c r="Z902" s="1">
        <f t="shared" ref="Z902:AC902" si="902">IF($Y902&lt;&gt;"",COUNTIF($D902:$H902, "=" &amp; T902),"")</f>
        <v>1</v>
      </c>
      <c r="AA902" s="1">
        <f t="shared" si="902"/>
        <v>1</v>
      </c>
      <c r="AB902" s="1">
        <f t="shared" si="902"/>
        <v>1</v>
      </c>
      <c r="AC902" s="1">
        <f t="shared" si="902"/>
        <v>1</v>
      </c>
      <c r="AE902" s="1">
        <f>IFERROR(__xludf.DUMMYFUNCTION("IFERROR(TRANSPOSE(SORT(TRANSPOSE(FILTER(Y902:AC902, Y902:AC902&lt;&gt;0)),1, FALSE)))"),1.0)</f>
        <v>1</v>
      </c>
      <c r="AF902" s="1">
        <f>IFERROR(__xludf.DUMMYFUNCTION("""COMPUTED_VALUE"""),1.0)</f>
        <v>1</v>
      </c>
      <c r="AG902" s="1">
        <f>IFERROR(__xludf.DUMMYFUNCTION("""COMPUTED_VALUE"""),1.0)</f>
        <v>1</v>
      </c>
      <c r="AH902" s="1">
        <f>IFERROR(__xludf.DUMMYFUNCTION("""COMPUTED_VALUE"""),1.0)</f>
        <v>1</v>
      </c>
      <c r="AI902" s="1">
        <f>IFERROR(__xludf.DUMMYFUNCTION("""COMPUTED_VALUE"""),1.0)</f>
        <v>1</v>
      </c>
      <c r="AK902" s="1">
        <v>901.0</v>
      </c>
      <c r="AL902" s="1">
        <v>3.0</v>
      </c>
      <c r="AM902" s="1">
        <v>2.0</v>
      </c>
      <c r="AN902" s="1"/>
      <c r="AO902" s="1"/>
      <c r="AP902" s="1"/>
      <c r="AQ902" s="1">
        <v>13.0</v>
      </c>
      <c r="AR902" s="1">
        <v>13.0</v>
      </c>
      <c r="AS902" s="1">
        <v>13.0</v>
      </c>
      <c r="AT902" s="1">
        <v>11.0</v>
      </c>
      <c r="AU902" s="1">
        <v>11.0</v>
      </c>
      <c r="AV902" s="1" t="s">
        <v>1868</v>
      </c>
      <c r="AW902" s="1">
        <v>210.0</v>
      </c>
      <c r="AY902" s="1">
        <v>189210.0</v>
      </c>
    </row>
    <row r="903" ht="15.75" customHeight="1">
      <c r="A903" s="2" t="s">
        <v>1681</v>
      </c>
      <c r="B903" s="1" t="str">
        <f>IFERROR(__xludf.DUMMYFUNCTION("""COMPUTED_VALUE"""),"444KK")</f>
        <v>444KK</v>
      </c>
      <c r="C903" s="1">
        <f>IFERROR(__xludf.DUMMYFUNCTION("""COMPUTED_VALUE"""),142.0)</f>
        <v>142</v>
      </c>
      <c r="D903" s="1" t="s">
        <v>21</v>
      </c>
      <c r="E903" s="1" t="s">
        <v>21</v>
      </c>
      <c r="F903" s="1" t="s">
        <v>21</v>
      </c>
      <c r="G903" s="1" t="s">
        <v>38</v>
      </c>
      <c r="H903" s="1" t="s">
        <v>38</v>
      </c>
      <c r="M903" s="1">
        <v>4.0</v>
      </c>
      <c r="N903" s="1">
        <v>4.0</v>
      </c>
      <c r="O903" s="1">
        <v>4.0</v>
      </c>
      <c r="P903" s="1">
        <v>13.0</v>
      </c>
      <c r="Q903" s="1">
        <v>13.0</v>
      </c>
      <c r="S903" s="1" t="str">
        <f>IFERROR(__xludf.DUMMYFUNCTION("UNIQUE(D903:H903, TRUE)"),"4")</f>
        <v>4</v>
      </c>
      <c r="T903" s="1" t="str">
        <f>IFERROR(__xludf.DUMMYFUNCTION("""COMPUTED_VALUE"""),"K")</f>
        <v>K</v>
      </c>
      <c r="Y903" s="1">
        <f t="shared" si="2"/>
        <v>3</v>
      </c>
      <c r="Z903" s="1">
        <f t="shared" ref="Z903:AC903" si="903">IF($Y903&lt;&gt;"",COUNTIF($D903:$H903, "=" &amp; T903),"")</f>
        <v>2</v>
      </c>
      <c r="AA903" s="1">
        <f t="shared" si="903"/>
        <v>0</v>
      </c>
      <c r="AB903" s="1">
        <f t="shared" si="903"/>
        <v>0</v>
      </c>
      <c r="AC903" s="1">
        <f t="shared" si="903"/>
        <v>0</v>
      </c>
      <c r="AE903" s="1">
        <f>IFERROR(__xludf.DUMMYFUNCTION("IFERROR(TRANSPOSE(SORT(TRANSPOSE(FILTER(Y903:AC903, Y903:AC903&lt;&gt;0)),1, FALSE)))"),3.0)</f>
        <v>3</v>
      </c>
      <c r="AF903" s="1">
        <f>IFERROR(__xludf.DUMMYFUNCTION("""COMPUTED_VALUE"""),2.0)</f>
        <v>2</v>
      </c>
      <c r="AK903" s="1">
        <v>902.0</v>
      </c>
      <c r="AL903" s="1">
        <v>3.0</v>
      </c>
      <c r="AM903" s="1">
        <v>2.0</v>
      </c>
      <c r="AN903" s="1"/>
      <c r="AO903" s="1"/>
      <c r="AP903" s="1"/>
      <c r="AQ903" s="1">
        <v>13.0</v>
      </c>
      <c r="AR903" s="1">
        <v>14.0</v>
      </c>
      <c r="AS903" s="1">
        <v>13.0</v>
      </c>
      <c r="AT903" s="1">
        <v>13.0</v>
      </c>
      <c r="AU903" s="1">
        <v>14.0</v>
      </c>
      <c r="AV903" s="1" t="s">
        <v>1501</v>
      </c>
      <c r="AW903" s="1">
        <v>170.0</v>
      </c>
      <c r="AY903" s="1">
        <v>153340.0</v>
      </c>
    </row>
    <row r="904" ht="15.75" customHeight="1">
      <c r="A904" s="2" t="s">
        <v>1683</v>
      </c>
      <c r="B904" s="1" t="str">
        <f>IFERROR(__xludf.DUMMYFUNCTION("""COMPUTED_VALUE"""),"57K75")</f>
        <v>57K75</v>
      </c>
      <c r="C904" s="1">
        <f>IFERROR(__xludf.DUMMYFUNCTION("""COMPUTED_VALUE"""),191.0)</f>
        <v>191</v>
      </c>
      <c r="D904" s="1" t="s">
        <v>29</v>
      </c>
      <c r="E904" s="1" t="s">
        <v>28</v>
      </c>
      <c r="F904" s="1" t="s">
        <v>38</v>
      </c>
      <c r="G904" s="1" t="s">
        <v>28</v>
      </c>
      <c r="H904" s="1" t="s">
        <v>29</v>
      </c>
      <c r="M904" s="1">
        <v>5.0</v>
      </c>
      <c r="N904" s="1">
        <v>7.0</v>
      </c>
      <c r="O904" s="1">
        <v>13.0</v>
      </c>
      <c r="P904" s="1">
        <v>7.0</v>
      </c>
      <c r="Q904" s="1">
        <v>5.0</v>
      </c>
      <c r="S904" s="1" t="str">
        <f>IFERROR(__xludf.DUMMYFUNCTION("UNIQUE(D904:H904, TRUE)"),"5")</f>
        <v>5</v>
      </c>
      <c r="T904" s="1" t="str">
        <f>IFERROR(__xludf.DUMMYFUNCTION("""COMPUTED_VALUE"""),"7")</f>
        <v>7</v>
      </c>
      <c r="U904" s="1" t="str">
        <f>IFERROR(__xludf.DUMMYFUNCTION("""COMPUTED_VALUE"""),"K")</f>
        <v>K</v>
      </c>
      <c r="Y904" s="1">
        <f t="shared" si="2"/>
        <v>2</v>
      </c>
      <c r="Z904" s="1">
        <f t="shared" ref="Z904:AC904" si="904">IF($Y904&lt;&gt;"",COUNTIF($D904:$H904, "=" &amp; T904),"")</f>
        <v>2</v>
      </c>
      <c r="AA904" s="1">
        <f t="shared" si="904"/>
        <v>1</v>
      </c>
      <c r="AB904" s="1">
        <f t="shared" si="904"/>
        <v>0</v>
      </c>
      <c r="AC904" s="1">
        <f t="shared" si="904"/>
        <v>0</v>
      </c>
      <c r="AE904" s="1">
        <f>IFERROR(__xludf.DUMMYFUNCTION("IFERROR(TRANSPOSE(SORT(TRANSPOSE(FILTER(Y904:AC904, Y904:AC904&lt;&gt;0)),1, FALSE)))"),2.0)</f>
        <v>2</v>
      </c>
      <c r="AF904" s="1">
        <f>IFERROR(__xludf.DUMMYFUNCTION("""COMPUTED_VALUE"""),2.0)</f>
        <v>2</v>
      </c>
      <c r="AG904" s="1">
        <f>IFERROR(__xludf.DUMMYFUNCTION("""COMPUTED_VALUE"""),1.0)</f>
        <v>1</v>
      </c>
      <c r="AK904" s="1">
        <v>903.0</v>
      </c>
      <c r="AL904" s="1">
        <v>3.0</v>
      </c>
      <c r="AM904" s="1">
        <v>2.0</v>
      </c>
      <c r="AN904" s="1"/>
      <c r="AO904" s="1"/>
      <c r="AP904" s="1"/>
      <c r="AQ904" s="1">
        <v>13.0</v>
      </c>
      <c r="AR904" s="1">
        <v>14.0</v>
      </c>
      <c r="AS904" s="1">
        <v>14.0</v>
      </c>
      <c r="AT904" s="1">
        <v>13.0</v>
      </c>
      <c r="AU904" s="1">
        <v>14.0</v>
      </c>
      <c r="AV904" s="1" t="s">
        <v>1503</v>
      </c>
      <c r="AW904" s="1">
        <v>348.0</v>
      </c>
      <c r="AY904" s="1">
        <v>314244.0</v>
      </c>
    </row>
    <row r="905" ht="15.75" customHeight="1">
      <c r="A905" s="2" t="s">
        <v>1684</v>
      </c>
      <c r="B905" s="1" t="str">
        <f>IFERROR(__xludf.DUMMYFUNCTION("""COMPUTED_VALUE"""),"3T887")</f>
        <v>3T887</v>
      </c>
      <c r="C905" s="1">
        <f>IFERROR(__xludf.DUMMYFUNCTION("""COMPUTED_VALUE"""),154.0)</f>
        <v>154</v>
      </c>
      <c r="D905" s="1" t="s">
        <v>31</v>
      </c>
      <c r="E905" s="1" t="s">
        <v>45</v>
      </c>
      <c r="F905" s="1" t="s">
        <v>30</v>
      </c>
      <c r="G905" s="1" t="s">
        <v>30</v>
      </c>
      <c r="H905" s="1" t="s">
        <v>28</v>
      </c>
      <c r="M905" s="1">
        <v>3.0</v>
      </c>
      <c r="N905" s="1">
        <v>10.0</v>
      </c>
      <c r="O905" s="1">
        <v>8.0</v>
      </c>
      <c r="P905" s="1">
        <v>8.0</v>
      </c>
      <c r="Q905" s="1">
        <v>7.0</v>
      </c>
      <c r="S905" s="1" t="str">
        <f>IFERROR(__xludf.DUMMYFUNCTION("UNIQUE(D905:H905, TRUE)"),"3")</f>
        <v>3</v>
      </c>
      <c r="T905" s="1" t="str">
        <f>IFERROR(__xludf.DUMMYFUNCTION("""COMPUTED_VALUE"""),"T")</f>
        <v>T</v>
      </c>
      <c r="U905" s="1" t="str">
        <f>IFERROR(__xludf.DUMMYFUNCTION("""COMPUTED_VALUE"""),"8")</f>
        <v>8</v>
      </c>
      <c r="V905" s="1" t="str">
        <f>IFERROR(__xludf.DUMMYFUNCTION("""COMPUTED_VALUE"""),"7")</f>
        <v>7</v>
      </c>
      <c r="Y905" s="1">
        <f t="shared" si="2"/>
        <v>1</v>
      </c>
      <c r="Z905" s="1">
        <f t="shared" ref="Z905:AC905" si="905">IF($Y905&lt;&gt;"",COUNTIF($D905:$H905, "=" &amp; T905),"")</f>
        <v>1</v>
      </c>
      <c r="AA905" s="1">
        <f t="shared" si="905"/>
        <v>2</v>
      </c>
      <c r="AB905" s="1">
        <f t="shared" si="905"/>
        <v>1</v>
      </c>
      <c r="AC905" s="1">
        <f t="shared" si="905"/>
        <v>0</v>
      </c>
      <c r="AE905" s="1">
        <f>IFERROR(__xludf.DUMMYFUNCTION("IFERROR(TRANSPOSE(SORT(TRANSPOSE(FILTER(Y905:AC905, Y905:AC905&lt;&gt;0)),1, FALSE)))"),2.0)</f>
        <v>2</v>
      </c>
      <c r="AF905" s="1">
        <f>IFERROR(__xludf.DUMMYFUNCTION("""COMPUTED_VALUE"""),1.0)</f>
        <v>1</v>
      </c>
      <c r="AG905" s="1">
        <f>IFERROR(__xludf.DUMMYFUNCTION("""COMPUTED_VALUE"""),1.0)</f>
        <v>1</v>
      </c>
      <c r="AH905" s="1">
        <f>IFERROR(__xludf.DUMMYFUNCTION("""COMPUTED_VALUE"""),1.0)</f>
        <v>1</v>
      </c>
      <c r="AK905" s="1">
        <v>904.0</v>
      </c>
      <c r="AL905" s="1">
        <v>3.0</v>
      </c>
      <c r="AM905" s="1">
        <v>2.0</v>
      </c>
      <c r="AN905" s="1"/>
      <c r="AO905" s="1"/>
      <c r="AP905" s="1"/>
      <c r="AQ905" s="1">
        <v>14.0</v>
      </c>
      <c r="AR905" s="1">
        <v>5.0</v>
      </c>
      <c r="AS905" s="1">
        <v>5.0</v>
      </c>
      <c r="AT905" s="1">
        <v>14.0</v>
      </c>
      <c r="AU905" s="1">
        <v>14.0</v>
      </c>
      <c r="AV905" s="1" t="s">
        <v>1505</v>
      </c>
      <c r="AW905" s="1">
        <v>741.0</v>
      </c>
      <c r="AY905" s="1">
        <v>669864.0</v>
      </c>
    </row>
    <row r="906" ht="15.75" customHeight="1">
      <c r="A906" s="2" t="s">
        <v>1686</v>
      </c>
      <c r="B906" s="1" t="str">
        <f>IFERROR(__xludf.DUMMYFUNCTION("""COMPUTED_VALUE"""),"JA685")</f>
        <v>JA685</v>
      </c>
      <c r="C906" s="1">
        <f>IFERROR(__xludf.DUMMYFUNCTION("""COMPUTED_VALUE"""),612.0)</f>
        <v>612</v>
      </c>
      <c r="D906" s="1" t="s">
        <v>22</v>
      </c>
      <c r="E906" s="1" t="s">
        <v>39</v>
      </c>
      <c r="F906" s="1" t="s">
        <v>40</v>
      </c>
      <c r="G906" s="1" t="s">
        <v>30</v>
      </c>
      <c r="H906" s="1" t="s">
        <v>29</v>
      </c>
      <c r="M906" s="1">
        <v>11.0</v>
      </c>
      <c r="N906" s="1">
        <v>14.0</v>
      </c>
      <c r="O906" s="1">
        <v>6.0</v>
      </c>
      <c r="P906" s="1">
        <v>8.0</v>
      </c>
      <c r="Q906" s="1">
        <v>5.0</v>
      </c>
      <c r="S906" s="1" t="str">
        <f>IFERROR(__xludf.DUMMYFUNCTION("UNIQUE(D906:H906, TRUE)"),"J")</f>
        <v>J</v>
      </c>
      <c r="T906" s="1" t="str">
        <f>IFERROR(__xludf.DUMMYFUNCTION("""COMPUTED_VALUE"""),"A")</f>
        <v>A</v>
      </c>
      <c r="U906" s="1" t="str">
        <f>IFERROR(__xludf.DUMMYFUNCTION("""COMPUTED_VALUE"""),"6")</f>
        <v>6</v>
      </c>
      <c r="V906" s="1" t="str">
        <f>IFERROR(__xludf.DUMMYFUNCTION("""COMPUTED_VALUE"""),"8")</f>
        <v>8</v>
      </c>
      <c r="W906" s="1" t="str">
        <f>IFERROR(__xludf.DUMMYFUNCTION("""COMPUTED_VALUE"""),"5")</f>
        <v>5</v>
      </c>
      <c r="Y906" s="1">
        <f t="shared" si="2"/>
        <v>1</v>
      </c>
      <c r="Z906" s="1">
        <f t="shared" ref="Z906:AC906" si="906">IF($Y906&lt;&gt;"",COUNTIF($D906:$H906, "=" &amp; T906),"")</f>
        <v>1</v>
      </c>
      <c r="AA906" s="1">
        <f t="shared" si="906"/>
        <v>1</v>
      </c>
      <c r="AB906" s="1">
        <f t="shared" si="906"/>
        <v>1</v>
      </c>
      <c r="AC906" s="1">
        <f t="shared" si="906"/>
        <v>1</v>
      </c>
      <c r="AE906" s="1">
        <f>IFERROR(__xludf.DUMMYFUNCTION("IFERROR(TRANSPOSE(SORT(TRANSPOSE(FILTER(Y906:AC906, Y906:AC906&lt;&gt;0)),1, FALSE)))"),1.0)</f>
        <v>1</v>
      </c>
      <c r="AF906" s="1">
        <f>IFERROR(__xludf.DUMMYFUNCTION("""COMPUTED_VALUE"""),1.0)</f>
        <v>1</v>
      </c>
      <c r="AG906" s="1">
        <f>IFERROR(__xludf.DUMMYFUNCTION("""COMPUTED_VALUE"""),1.0)</f>
        <v>1</v>
      </c>
      <c r="AH906" s="1">
        <f>IFERROR(__xludf.DUMMYFUNCTION("""COMPUTED_VALUE"""),1.0)</f>
        <v>1</v>
      </c>
      <c r="AI906" s="1">
        <f>IFERROR(__xludf.DUMMYFUNCTION("""COMPUTED_VALUE"""),1.0)</f>
        <v>1</v>
      </c>
      <c r="AK906" s="1">
        <v>905.0</v>
      </c>
      <c r="AL906" s="1">
        <v>3.0</v>
      </c>
      <c r="AM906" s="1">
        <v>2.0</v>
      </c>
      <c r="AN906" s="1"/>
      <c r="AO906" s="1"/>
      <c r="AP906" s="1"/>
      <c r="AQ906" s="1">
        <v>14.0</v>
      </c>
      <c r="AR906" s="1">
        <v>5.0</v>
      </c>
      <c r="AS906" s="1">
        <v>14.0</v>
      </c>
      <c r="AT906" s="1">
        <v>5.0</v>
      </c>
      <c r="AU906" s="1">
        <v>5.0</v>
      </c>
      <c r="AV906" s="1" t="s">
        <v>1507</v>
      </c>
      <c r="AW906" s="1">
        <v>771.0</v>
      </c>
      <c r="AY906" s="1">
        <v>697755.0</v>
      </c>
    </row>
    <row r="907" ht="15.75" customHeight="1">
      <c r="A907" s="2" t="s">
        <v>1688</v>
      </c>
      <c r="B907" s="1" t="str">
        <f>IFERROR(__xludf.DUMMYFUNCTION("""COMPUTED_VALUE"""),"TA9J8")</f>
        <v>TA9J8</v>
      </c>
      <c r="C907" s="1">
        <f>IFERROR(__xludf.DUMMYFUNCTION("""COMPUTED_VALUE"""),104.0)</f>
        <v>104</v>
      </c>
      <c r="D907" s="1" t="s">
        <v>45</v>
      </c>
      <c r="E907" s="1" t="s">
        <v>39</v>
      </c>
      <c r="F907" s="1" t="s">
        <v>23</v>
      </c>
      <c r="G907" s="1" t="s">
        <v>22</v>
      </c>
      <c r="H907" s="1" t="s">
        <v>30</v>
      </c>
      <c r="M907" s="1">
        <v>10.0</v>
      </c>
      <c r="N907" s="1">
        <v>14.0</v>
      </c>
      <c r="O907" s="1">
        <v>9.0</v>
      </c>
      <c r="P907" s="1">
        <v>11.0</v>
      </c>
      <c r="Q907" s="1">
        <v>8.0</v>
      </c>
      <c r="S907" s="1" t="str">
        <f>IFERROR(__xludf.DUMMYFUNCTION("UNIQUE(D907:H907, TRUE)"),"T")</f>
        <v>T</v>
      </c>
      <c r="T907" s="1" t="str">
        <f>IFERROR(__xludf.DUMMYFUNCTION("""COMPUTED_VALUE"""),"A")</f>
        <v>A</v>
      </c>
      <c r="U907" s="1" t="str">
        <f>IFERROR(__xludf.DUMMYFUNCTION("""COMPUTED_VALUE"""),"9")</f>
        <v>9</v>
      </c>
      <c r="V907" s="1" t="str">
        <f>IFERROR(__xludf.DUMMYFUNCTION("""COMPUTED_VALUE"""),"J")</f>
        <v>J</v>
      </c>
      <c r="W907" s="1" t="str">
        <f>IFERROR(__xludf.DUMMYFUNCTION("""COMPUTED_VALUE"""),"8")</f>
        <v>8</v>
      </c>
      <c r="Y907" s="1">
        <f t="shared" si="2"/>
        <v>1</v>
      </c>
      <c r="Z907" s="1">
        <f t="shared" ref="Z907:AC907" si="907">IF($Y907&lt;&gt;"",COUNTIF($D907:$H907, "=" &amp; T907),"")</f>
        <v>1</v>
      </c>
      <c r="AA907" s="1">
        <f t="shared" si="907"/>
        <v>1</v>
      </c>
      <c r="AB907" s="1">
        <f t="shared" si="907"/>
        <v>1</v>
      </c>
      <c r="AC907" s="1">
        <f t="shared" si="907"/>
        <v>1</v>
      </c>
      <c r="AE907" s="1">
        <f>IFERROR(__xludf.DUMMYFUNCTION("IFERROR(TRANSPOSE(SORT(TRANSPOSE(FILTER(Y907:AC907, Y907:AC907&lt;&gt;0)),1, FALSE)))"),1.0)</f>
        <v>1</v>
      </c>
      <c r="AF907" s="1">
        <f>IFERROR(__xludf.DUMMYFUNCTION("""COMPUTED_VALUE"""),1.0)</f>
        <v>1</v>
      </c>
      <c r="AG907" s="1">
        <f>IFERROR(__xludf.DUMMYFUNCTION("""COMPUTED_VALUE"""),1.0)</f>
        <v>1</v>
      </c>
      <c r="AH907" s="1">
        <f>IFERROR(__xludf.DUMMYFUNCTION("""COMPUTED_VALUE"""),1.0)</f>
        <v>1</v>
      </c>
      <c r="AI907" s="1">
        <f>IFERROR(__xludf.DUMMYFUNCTION("""COMPUTED_VALUE"""),1.0)</f>
        <v>1</v>
      </c>
      <c r="AK907" s="1">
        <v>906.0</v>
      </c>
      <c r="AL907" s="1">
        <v>3.0</v>
      </c>
      <c r="AM907" s="1">
        <v>2.0</v>
      </c>
      <c r="AN907" s="1"/>
      <c r="AO907" s="1"/>
      <c r="AP907" s="1"/>
      <c r="AQ907" s="1">
        <v>14.0</v>
      </c>
      <c r="AR907" s="1">
        <v>7.0</v>
      </c>
      <c r="AS907" s="1">
        <v>14.0</v>
      </c>
      <c r="AT907" s="1">
        <v>7.0</v>
      </c>
      <c r="AU907" s="1">
        <v>14.0</v>
      </c>
      <c r="AV907" s="1" t="s">
        <v>1509</v>
      </c>
      <c r="AW907" s="1">
        <v>471.0</v>
      </c>
      <c r="AY907" s="1">
        <v>426726.0</v>
      </c>
    </row>
    <row r="908" ht="15.75" customHeight="1">
      <c r="A908" s="2" t="s">
        <v>1690</v>
      </c>
      <c r="B908" s="1">
        <f>IFERROR(__xludf.DUMMYFUNCTION("""COMPUTED_VALUE"""),36847.0)</f>
        <v>36847</v>
      </c>
      <c r="C908" s="1">
        <f>IFERROR(__xludf.DUMMYFUNCTION("""COMPUTED_VALUE"""),517.0)</f>
        <v>517</v>
      </c>
      <c r="D908" s="1" t="s">
        <v>31</v>
      </c>
      <c r="E908" s="1" t="s">
        <v>40</v>
      </c>
      <c r="F908" s="1" t="s">
        <v>30</v>
      </c>
      <c r="G908" s="1" t="s">
        <v>21</v>
      </c>
      <c r="H908" s="1" t="s">
        <v>28</v>
      </c>
      <c r="M908" s="1">
        <v>3.0</v>
      </c>
      <c r="N908" s="1">
        <v>6.0</v>
      </c>
      <c r="O908" s="1">
        <v>8.0</v>
      </c>
      <c r="P908" s="1">
        <v>4.0</v>
      </c>
      <c r="Q908" s="1">
        <v>7.0</v>
      </c>
      <c r="S908" s="1" t="str">
        <f>IFERROR(__xludf.DUMMYFUNCTION("UNIQUE(D908:H908, TRUE)"),"3")</f>
        <v>3</v>
      </c>
      <c r="T908" s="1" t="str">
        <f>IFERROR(__xludf.DUMMYFUNCTION("""COMPUTED_VALUE"""),"6")</f>
        <v>6</v>
      </c>
      <c r="U908" s="1" t="str">
        <f>IFERROR(__xludf.DUMMYFUNCTION("""COMPUTED_VALUE"""),"8")</f>
        <v>8</v>
      </c>
      <c r="V908" s="1" t="str">
        <f>IFERROR(__xludf.DUMMYFUNCTION("""COMPUTED_VALUE"""),"4")</f>
        <v>4</v>
      </c>
      <c r="W908" s="1" t="str">
        <f>IFERROR(__xludf.DUMMYFUNCTION("""COMPUTED_VALUE"""),"7")</f>
        <v>7</v>
      </c>
      <c r="Y908" s="1">
        <f t="shared" si="2"/>
        <v>1</v>
      </c>
      <c r="Z908" s="1">
        <f t="shared" ref="Z908:AC908" si="908">IF($Y908&lt;&gt;"",COUNTIF($D908:$H908, "=" &amp; T908),"")</f>
        <v>1</v>
      </c>
      <c r="AA908" s="1">
        <f t="shared" si="908"/>
        <v>1</v>
      </c>
      <c r="AB908" s="1">
        <f t="shared" si="908"/>
        <v>1</v>
      </c>
      <c r="AC908" s="1">
        <f t="shared" si="908"/>
        <v>1</v>
      </c>
      <c r="AE908" s="1">
        <f>IFERROR(__xludf.DUMMYFUNCTION("IFERROR(TRANSPOSE(SORT(TRANSPOSE(FILTER(Y908:AC908, Y908:AC908&lt;&gt;0)),1, FALSE)))"),1.0)</f>
        <v>1</v>
      </c>
      <c r="AF908" s="1">
        <f>IFERROR(__xludf.DUMMYFUNCTION("""COMPUTED_VALUE"""),1.0)</f>
        <v>1</v>
      </c>
      <c r="AG908" s="1">
        <f>IFERROR(__xludf.DUMMYFUNCTION("""COMPUTED_VALUE"""),1.0)</f>
        <v>1</v>
      </c>
      <c r="AH908" s="1">
        <f>IFERROR(__xludf.DUMMYFUNCTION("""COMPUTED_VALUE"""),1.0)</f>
        <v>1</v>
      </c>
      <c r="AI908" s="1">
        <f>IFERROR(__xludf.DUMMYFUNCTION("""COMPUTED_VALUE"""),1.0)</f>
        <v>1</v>
      </c>
      <c r="AK908" s="1">
        <v>907.0</v>
      </c>
      <c r="AL908" s="1">
        <v>3.0</v>
      </c>
      <c r="AM908" s="1">
        <v>2.0</v>
      </c>
      <c r="AN908" s="1"/>
      <c r="AO908" s="1"/>
      <c r="AP908" s="1"/>
      <c r="AQ908" s="1">
        <v>14.0</v>
      </c>
      <c r="AR908" s="1">
        <v>8.0</v>
      </c>
      <c r="AS908" s="1">
        <v>8.0</v>
      </c>
      <c r="AT908" s="1">
        <v>14.0</v>
      </c>
      <c r="AU908" s="1">
        <v>8.0</v>
      </c>
      <c r="AV908" s="1" t="s">
        <v>1511</v>
      </c>
      <c r="AW908" s="1">
        <v>62.0</v>
      </c>
      <c r="AY908" s="1">
        <v>56234.0</v>
      </c>
    </row>
    <row r="909" ht="15.75" customHeight="1">
      <c r="A909" s="2" t="s">
        <v>1692</v>
      </c>
      <c r="B909" s="1" t="str">
        <f>IFERROR(__xludf.DUMMYFUNCTION("""COMPUTED_VALUE"""),"KJQQK")</f>
        <v>KJQQK</v>
      </c>
      <c r="C909" s="1">
        <f>IFERROR(__xludf.DUMMYFUNCTION("""COMPUTED_VALUE"""),583.0)</f>
        <v>583</v>
      </c>
      <c r="D909" s="1" t="s">
        <v>38</v>
      </c>
      <c r="E909" s="1" t="s">
        <v>22</v>
      </c>
      <c r="F909" s="1" t="s">
        <v>20</v>
      </c>
      <c r="G909" s="1" t="s">
        <v>20</v>
      </c>
      <c r="H909" s="1" t="s">
        <v>38</v>
      </c>
      <c r="M909" s="1">
        <v>13.0</v>
      </c>
      <c r="N909" s="1">
        <v>11.0</v>
      </c>
      <c r="O909" s="1">
        <v>12.0</v>
      </c>
      <c r="P909" s="1">
        <v>12.0</v>
      </c>
      <c r="Q909" s="1">
        <v>13.0</v>
      </c>
      <c r="S909" s="1" t="str">
        <f>IFERROR(__xludf.DUMMYFUNCTION("UNIQUE(D909:H909, TRUE)"),"K")</f>
        <v>K</v>
      </c>
      <c r="T909" s="1" t="str">
        <f>IFERROR(__xludf.DUMMYFUNCTION("""COMPUTED_VALUE"""),"J")</f>
        <v>J</v>
      </c>
      <c r="U909" s="1" t="str">
        <f>IFERROR(__xludf.DUMMYFUNCTION("""COMPUTED_VALUE"""),"Q")</f>
        <v>Q</v>
      </c>
      <c r="Y909" s="1">
        <f t="shared" si="2"/>
        <v>2</v>
      </c>
      <c r="Z909" s="1">
        <f t="shared" ref="Z909:AC909" si="909">IF($Y909&lt;&gt;"",COUNTIF($D909:$H909, "=" &amp; T909),"")</f>
        <v>1</v>
      </c>
      <c r="AA909" s="1">
        <f t="shared" si="909"/>
        <v>2</v>
      </c>
      <c r="AB909" s="1">
        <f t="shared" si="909"/>
        <v>0</v>
      </c>
      <c r="AC909" s="1">
        <f t="shared" si="909"/>
        <v>0</v>
      </c>
      <c r="AE909" s="1">
        <f>IFERROR(__xludf.DUMMYFUNCTION("IFERROR(TRANSPOSE(SORT(TRANSPOSE(FILTER(Y909:AC909, Y909:AC909&lt;&gt;0)),1, FALSE)))"),2.0)</f>
        <v>2</v>
      </c>
      <c r="AF909" s="1">
        <f>IFERROR(__xludf.DUMMYFUNCTION("""COMPUTED_VALUE"""),2.0)</f>
        <v>2</v>
      </c>
      <c r="AG909" s="1">
        <f>IFERROR(__xludf.DUMMYFUNCTION("""COMPUTED_VALUE"""),1.0)</f>
        <v>1</v>
      </c>
      <c r="AK909" s="1">
        <v>908.0</v>
      </c>
      <c r="AL909" s="1">
        <v>3.0</v>
      </c>
      <c r="AM909" s="1">
        <v>2.0</v>
      </c>
      <c r="AN909" s="1"/>
      <c r="AO909" s="1"/>
      <c r="AP909" s="1"/>
      <c r="AQ909" s="1">
        <v>14.0</v>
      </c>
      <c r="AR909" s="1">
        <v>10.0</v>
      </c>
      <c r="AS909" s="1">
        <v>14.0</v>
      </c>
      <c r="AT909" s="1">
        <v>10.0</v>
      </c>
      <c r="AU909" s="1">
        <v>10.0</v>
      </c>
      <c r="AV909" s="1" t="s">
        <v>1515</v>
      </c>
      <c r="AW909" s="1">
        <v>778.0</v>
      </c>
      <c r="AY909" s="1">
        <v>706424.0</v>
      </c>
    </row>
    <row r="910" ht="15.75" customHeight="1">
      <c r="A910" s="2" t="s">
        <v>1694</v>
      </c>
      <c r="B910" s="1" t="str">
        <f>IFERROR(__xludf.DUMMYFUNCTION("""COMPUTED_VALUE"""),"22J2A")</f>
        <v>22J2A</v>
      </c>
      <c r="C910" s="1">
        <f>IFERROR(__xludf.DUMMYFUNCTION("""COMPUTED_VALUE"""),865.0)</f>
        <v>865</v>
      </c>
      <c r="D910" s="1" t="s">
        <v>24</v>
      </c>
      <c r="E910" s="1" t="s">
        <v>24</v>
      </c>
      <c r="F910" s="1" t="s">
        <v>22</v>
      </c>
      <c r="G910" s="1" t="s">
        <v>24</v>
      </c>
      <c r="H910" s="1" t="s">
        <v>39</v>
      </c>
      <c r="M910" s="1">
        <v>2.0</v>
      </c>
      <c r="N910" s="1">
        <v>2.0</v>
      </c>
      <c r="O910" s="1">
        <v>11.0</v>
      </c>
      <c r="P910" s="1">
        <v>2.0</v>
      </c>
      <c r="Q910" s="1">
        <v>14.0</v>
      </c>
      <c r="S910" s="1" t="str">
        <f>IFERROR(__xludf.DUMMYFUNCTION("UNIQUE(D910:H910, TRUE)"),"2")</f>
        <v>2</v>
      </c>
      <c r="T910" s="1" t="str">
        <f>IFERROR(__xludf.DUMMYFUNCTION("""COMPUTED_VALUE"""),"J")</f>
        <v>J</v>
      </c>
      <c r="U910" s="1" t="str">
        <f>IFERROR(__xludf.DUMMYFUNCTION("""COMPUTED_VALUE"""),"A")</f>
        <v>A</v>
      </c>
      <c r="Y910" s="1">
        <f t="shared" si="2"/>
        <v>3</v>
      </c>
      <c r="Z910" s="1">
        <f t="shared" ref="Z910:AC910" si="910">IF($Y910&lt;&gt;"",COUNTIF($D910:$H910, "=" &amp; T910),"")</f>
        <v>1</v>
      </c>
      <c r="AA910" s="1">
        <f t="shared" si="910"/>
        <v>1</v>
      </c>
      <c r="AB910" s="1">
        <f t="shared" si="910"/>
        <v>0</v>
      </c>
      <c r="AC910" s="1">
        <f t="shared" si="910"/>
        <v>0</v>
      </c>
      <c r="AE910" s="1">
        <f>IFERROR(__xludf.DUMMYFUNCTION("IFERROR(TRANSPOSE(SORT(TRANSPOSE(FILTER(Y910:AC910, Y910:AC910&lt;&gt;0)),1, FALSE)))"),3.0)</f>
        <v>3</v>
      </c>
      <c r="AF910" s="1">
        <f>IFERROR(__xludf.DUMMYFUNCTION("""COMPUTED_VALUE"""),1.0)</f>
        <v>1</v>
      </c>
      <c r="AG910" s="1">
        <f>IFERROR(__xludf.DUMMYFUNCTION("""COMPUTED_VALUE"""),1.0)</f>
        <v>1</v>
      </c>
      <c r="AK910" s="1">
        <v>909.0</v>
      </c>
      <c r="AL910" s="1">
        <v>3.0</v>
      </c>
      <c r="AM910" s="1">
        <v>2.0</v>
      </c>
      <c r="AN910" s="1"/>
      <c r="AO910" s="1"/>
      <c r="AP910" s="1"/>
      <c r="AQ910" s="1">
        <v>14.0</v>
      </c>
      <c r="AR910" s="1">
        <v>14.0</v>
      </c>
      <c r="AS910" s="1">
        <v>4.0</v>
      </c>
      <c r="AT910" s="1">
        <v>4.0</v>
      </c>
      <c r="AU910" s="1">
        <v>4.0</v>
      </c>
      <c r="AV910" s="1" t="s">
        <v>1519</v>
      </c>
      <c r="AW910" s="1">
        <v>188.0</v>
      </c>
      <c r="AY910" s="1">
        <v>170892.0</v>
      </c>
    </row>
    <row r="911" ht="15.75" customHeight="1">
      <c r="A911" s="2" t="s">
        <v>1696</v>
      </c>
      <c r="B911" s="1">
        <f>IFERROR(__xludf.DUMMYFUNCTION("""COMPUTED_VALUE"""),66343.0)</f>
        <v>66343</v>
      </c>
      <c r="C911" s="1">
        <f>IFERROR(__xludf.DUMMYFUNCTION("""COMPUTED_VALUE"""),774.0)</f>
        <v>774</v>
      </c>
      <c r="D911" s="1" t="s">
        <v>40</v>
      </c>
      <c r="E911" s="1" t="s">
        <v>40</v>
      </c>
      <c r="F911" s="1" t="s">
        <v>31</v>
      </c>
      <c r="G911" s="1" t="s">
        <v>21</v>
      </c>
      <c r="H911" s="1" t="s">
        <v>31</v>
      </c>
      <c r="M911" s="1">
        <v>6.0</v>
      </c>
      <c r="N911" s="1">
        <v>6.0</v>
      </c>
      <c r="O911" s="1">
        <v>3.0</v>
      </c>
      <c r="P911" s="1">
        <v>4.0</v>
      </c>
      <c r="Q911" s="1">
        <v>3.0</v>
      </c>
      <c r="S911" s="1" t="str">
        <f>IFERROR(__xludf.DUMMYFUNCTION("UNIQUE(D911:H911, TRUE)"),"6")</f>
        <v>6</v>
      </c>
      <c r="T911" s="1" t="str">
        <f>IFERROR(__xludf.DUMMYFUNCTION("""COMPUTED_VALUE"""),"3")</f>
        <v>3</v>
      </c>
      <c r="U911" s="1" t="str">
        <f>IFERROR(__xludf.DUMMYFUNCTION("""COMPUTED_VALUE"""),"4")</f>
        <v>4</v>
      </c>
      <c r="Y911" s="1">
        <f t="shared" si="2"/>
        <v>2</v>
      </c>
      <c r="Z911" s="1">
        <f t="shared" ref="Z911:AC911" si="911">IF($Y911&lt;&gt;"",COUNTIF($D911:$H911, "=" &amp; T911),"")</f>
        <v>2</v>
      </c>
      <c r="AA911" s="1">
        <f t="shared" si="911"/>
        <v>1</v>
      </c>
      <c r="AB911" s="1">
        <f t="shared" si="911"/>
        <v>0</v>
      </c>
      <c r="AC911" s="1">
        <f t="shared" si="911"/>
        <v>0</v>
      </c>
      <c r="AE911" s="1">
        <f>IFERROR(__xludf.DUMMYFUNCTION("IFERROR(TRANSPOSE(SORT(TRANSPOSE(FILTER(Y911:AC911, Y911:AC911&lt;&gt;0)),1, FALSE)))"),2.0)</f>
        <v>2</v>
      </c>
      <c r="AF911" s="1">
        <f>IFERROR(__xludf.DUMMYFUNCTION("""COMPUTED_VALUE"""),2.0)</f>
        <v>2</v>
      </c>
      <c r="AG911" s="1">
        <f>IFERROR(__xludf.DUMMYFUNCTION("""COMPUTED_VALUE"""),1.0)</f>
        <v>1</v>
      </c>
      <c r="AK911" s="1">
        <v>910.0</v>
      </c>
      <c r="AL911" s="1">
        <v>3.0</v>
      </c>
      <c r="AM911" s="1">
        <v>2.0</v>
      </c>
      <c r="AN911" s="1"/>
      <c r="AO911" s="1"/>
      <c r="AP911" s="1"/>
      <c r="AQ911" s="1">
        <v>14.0</v>
      </c>
      <c r="AR911" s="1">
        <v>14.0</v>
      </c>
      <c r="AS911" s="1">
        <v>7.0</v>
      </c>
      <c r="AT911" s="1">
        <v>7.0</v>
      </c>
      <c r="AU911" s="1">
        <v>7.0</v>
      </c>
      <c r="AV911" s="1" t="s">
        <v>1523</v>
      </c>
      <c r="AW911" s="1">
        <v>694.0</v>
      </c>
      <c r="AY911" s="1">
        <v>631540.0</v>
      </c>
    </row>
    <row r="912" ht="15.75" customHeight="1">
      <c r="A912" s="2" t="s">
        <v>1698</v>
      </c>
      <c r="B912" s="1">
        <f>IFERROR(__xludf.DUMMYFUNCTION("""COMPUTED_VALUE"""),44884.0)</f>
        <v>44884</v>
      </c>
      <c r="C912" s="1">
        <f>IFERROR(__xludf.DUMMYFUNCTION("""COMPUTED_VALUE"""),128.0)</f>
        <v>128</v>
      </c>
      <c r="D912" s="1" t="s">
        <v>21</v>
      </c>
      <c r="E912" s="1" t="s">
        <v>21</v>
      </c>
      <c r="F912" s="1" t="s">
        <v>30</v>
      </c>
      <c r="G912" s="1" t="s">
        <v>30</v>
      </c>
      <c r="H912" s="1" t="s">
        <v>21</v>
      </c>
      <c r="M912" s="1">
        <v>4.0</v>
      </c>
      <c r="N912" s="1">
        <v>4.0</v>
      </c>
      <c r="O912" s="1">
        <v>8.0</v>
      </c>
      <c r="P912" s="1">
        <v>8.0</v>
      </c>
      <c r="Q912" s="1">
        <v>4.0</v>
      </c>
      <c r="S912" s="1" t="str">
        <f>IFERROR(__xludf.DUMMYFUNCTION("UNIQUE(D912:H912, TRUE)"),"4")</f>
        <v>4</v>
      </c>
      <c r="T912" s="1" t="str">
        <f>IFERROR(__xludf.DUMMYFUNCTION("""COMPUTED_VALUE"""),"8")</f>
        <v>8</v>
      </c>
      <c r="Y912" s="1">
        <f t="shared" si="2"/>
        <v>3</v>
      </c>
      <c r="Z912" s="1">
        <f t="shared" ref="Z912:AC912" si="912">IF($Y912&lt;&gt;"",COUNTIF($D912:$H912, "=" &amp; T912),"")</f>
        <v>2</v>
      </c>
      <c r="AA912" s="1">
        <f t="shared" si="912"/>
        <v>0</v>
      </c>
      <c r="AB912" s="1">
        <f t="shared" si="912"/>
        <v>0</v>
      </c>
      <c r="AC912" s="1">
        <f t="shared" si="912"/>
        <v>0</v>
      </c>
      <c r="AE912" s="1">
        <f>IFERROR(__xludf.DUMMYFUNCTION("IFERROR(TRANSPOSE(SORT(TRANSPOSE(FILTER(Y912:AC912, Y912:AC912&lt;&gt;0)),1, FALSE)))"),3.0)</f>
        <v>3</v>
      </c>
      <c r="AF912" s="1">
        <f>IFERROR(__xludf.DUMMYFUNCTION("""COMPUTED_VALUE"""),2.0)</f>
        <v>2</v>
      </c>
      <c r="AK912" s="1">
        <v>911.0</v>
      </c>
      <c r="AL912" s="1">
        <v>3.0</v>
      </c>
      <c r="AM912" s="1">
        <v>2.0</v>
      </c>
      <c r="AN912" s="1"/>
      <c r="AO912" s="1"/>
      <c r="AP912" s="1"/>
      <c r="AQ912" s="1">
        <v>14.0</v>
      </c>
      <c r="AR912" s="1">
        <v>14.0</v>
      </c>
      <c r="AS912" s="1">
        <v>11.0</v>
      </c>
      <c r="AT912" s="1">
        <v>11.0</v>
      </c>
      <c r="AU912" s="1">
        <v>14.0</v>
      </c>
      <c r="AV912" s="1" t="s">
        <v>1872</v>
      </c>
      <c r="AW912" s="1">
        <v>961.0</v>
      </c>
      <c r="AY912" s="1">
        <v>875471.0</v>
      </c>
    </row>
    <row r="913" ht="15.75" customHeight="1">
      <c r="A913" s="2" t="s">
        <v>1700</v>
      </c>
      <c r="B913" s="1" t="str">
        <f>IFERROR(__xludf.DUMMYFUNCTION("""COMPUTED_VALUE"""),"779Q9")</f>
        <v>779Q9</v>
      </c>
      <c r="C913" s="1">
        <f>IFERROR(__xludf.DUMMYFUNCTION("""COMPUTED_VALUE"""),934.0)</f>
        <v>934</v>
      </c>
      <c r="D913" s="1" t="s">
        <v>28</v>
      </c>
      <c r="E913" s="1" t="s">
        <v>28</v>
      </c>
      <c r="F913" s="1" t="s">
        <v>23</v>
      </c>
      <c r="G913" s="1" t="s">
        <v>20</v>
      </c>
      <c r="H913" s="1" t="s">
        <v>23</v>
      </c>
      <c r="M913" s="1">
        <v>7.0</v>
      </c>
      <c r="N913" s="1">
        <v>7.0</v>
      </c>
      <c r="O913" s="1">
        <v>9.0</v>
      </c>
      <c r="P913" s="1">
        <v>12.0</v>
      </c>
      <c r="Q913" s="1">
        <v>9.0</v>
      </c>
      <c r="S913" s="1" t="str">
        <f>IFERROR(__xludf.DUMMYFUNCTION("UNIQUE(D913:H913, TRUE)"),"7")</f>
        <v>7</v>
      </c>
      <c r="T913" s="1" t="str">
        <f>IFERROR(__xludf.DUMMYFUNCTION("""COMPUTED_VALUE"""),"9")</f>
        <v>9</v>
      </c>
      <c r="U913" s="1" t="str">
        <f>IFERROR(__xludf.DUMMYFUNCTION("""COMPUTED_VALUE"""),"Q")</f>
        <v>Q</v>
      </c>
      <c r="Y913" s="1">
        <f t="shared" si="2"/>
        <v>2</v>
      </c>
      <c r="Z913" s="1">
        <f t="shared" ref="Z913:AC913" si="913">IF($Y913&lt;&gt;"",COUNTIF($D913:$H913, "=" &amp; T913),"")</f>
        <v>2</v>
      </c>
      <c r="AA913" s="1">
        <f t="shared" si="913"/>
        <v>1</v>
      </c>
      <c r="AB913" s="1">
        <f t="shared" si="913"/>
        <v>0</v>
      </c>
      <c r="AC913" s="1">
        <f t="shared" si="913"/>
        <v>0</v>
      </c>
      <c r="AE913" s="1">
        <f>IFERROR(__xludf.DUMMYFUNCTION("IFERROR(TRANSPOSE(SORT(TRANSPOSE(FILTER(Y913:AC913, Y913:AC913&lt;&gt;0)),1, FALSE)))"),2.0)</f>
        <v>2</v>
      </c>
      <c r="AF913" s="1">
        <f>IFERROR(__xludf.DUMMYFUNCTION("""COMPUTED_VALUE"""),2.0)</f>
        <v>2</v>
      </c>
      <c r="AG913" s="1">
        <f>IFERROR(__xludf.DUMMYFUNCTION("""COMPUTED_VALUE"""),1.0)</f>
        <v>1</v>
      </c>
      <c r="AK913" s="1">
        <v>912.0</v>
      </c>
      <c r="AL913" s="1">
        <v>4.0</v>
      </c>
      <c r="AM913" s="1">
        <v>1.0</v>
      </c>
      <c r="AN913" s="1"/>
      <c r="AO913" s="1"/>
      <c r="AP913" s="1"/>
      <c r="AQ913" s="1">
        <v>2.0</v>
      </c>
      <c r="AR913" s="1">
        <v>2.0</v>
      </c>
      <c r="AS913" s="1">
        <v>2.0</v>
      </c>
      <c r="AT913" s="1">
        <v>11.0</v>
      </c>
      <c r="AU913" s="1">
        <v>2.0</v>
      </c>
      <c r="AV913" s="1" t="s">
        <v>1836</v>
      </c>
      <c r="AW913" s="1">
        <v>981.0</v>
      </c>
      <c r="AY913" s="1">
        <v>894672.0</v>
      </c>
    </row>
    <row r="914" ht="15.75" customHeight="1">
      <c r="A914" s="2" t="s">
        <v>1702</v>
      </c>
      <c r="B914" s="1" t="str">
        <f>IFERROR(__xludf.DUMMYFUNCTION("""COMPUTED_VALUE"""),"T3476")</f>
        <v>T3476</v>
      </c>
      <c r="C914" s="1">
        <f>IFERROR(__xludf.DUMMYFUNCTION("""COMPUTED_VALUE"""),790.0)</f>
        <v>790</v>
      </c>
      <c r="D914" s="1" t="s">
        <v>45</v>
      </c>
      <c r="E914" s="1" t="s">
        <v>31</v>
      </c>
      <c r="F914" s="1" t="s">
        <v>21</v>
      </c>
      <c r="G914" s="1" t="s">
        <v>28</v>
      </c>
      <c r="H914" s="1" t="s">
        <v>40</v>
      </c>
      <c r="M914" s="1">
        <v>10.0</v>
      </c>
      <c r="N914" s="1">
        <v>3.0</v>
      </c>
      <c r="O914" s="1">
        <v>4.0</v>
      </c>
      <c r="P914" s="1">
        <v>7.0</v>
      </c>
      <c r="Q914" s="1">
        <v>6.0</v>
      </c>
      <c r="S914" s="1" t="str">
        <f>IFERROR(__xludf.DUMMYFUNCTION("UNIQUE(D914:H914, TRUE)"),"T")</f>
        <v>T</v>
      </c>
      <c r="T914" s="1" t="str">
        <f>IFERROR(__xludf.DUMMYFUNCTION("""COMPUTED_VALUE"""),"3")</f>
        <v>3</v>
      </c>
      <c r="U914" s="1" t="str">
        <f>IFERROR(__xludf.DUMMYFUNCTION("""COMPUTED_VALUE"""),"4")</f>
        <v>4</v>
      </c>
      <c r="V914" s="1" t="str">
        <f>IFERROR(__xludf.DUMMYFUNCTION("""COMPUTED_VALUE"""),"7")</f>
        <v>7</v>
      </c>
      <c r="W914" s="1" t="str">
        <f>IFERROR(__xludf.DUMMYFUNCTION("""COMPUTED_VALUE"""),"6")</f>
        <v>6</v>
      </c>
      <c r="Y914" s="1">
        <f t="shared" si="2"/>
        <v>1</v>
      </c>
      <c r="Z914" s="1">
        <f t="shared" ref="Z914:AC914" si="914">IF($Y914&lt;&gt;"",COUNTIF($D914:$H914, "=" &amp; T914),"")</f>
        <v>1</v>
      </c>
      <c r="AA914" s="1">
        <f t="shared" si="914"/>
        <v>1</v>
      </c>
      <c r="AB914" s="1">
        <f t="shared" si="914"/>
        <v>1</v>
      </c>
      <c r="AC914" s="1">
        <f t="shared" si="914"/>
        <v>1</v>
      </c>
      <c r="AE914" s="1">
        <f>IFERROR(__xludf.DUMMYFUNCTION("IFERROR(TRANSPOSE(SORT(TRANSPOSE(FILTER(Y914:AC914, Y914:AC914&lt;&gt;0)),1, FALSE)))"),1.0)</f>
        <v>1</v>
      </c>
      <c r="AF914" s="1">
        <f>IFERROR(__xludf.DUMMYFUNCTION("""COMPUTED_VALUE"""),1.0)</f>
        <v>1</v>
      </c>
      <c r="AG914" s="1">
        <f>IFERROR(__xludf.DUMMYFUNCTION("""COMPUTED_VALUE"""),1.0)</f>
        <v>1</v>
      </c>
      <c r="AH914" s="1">
        <f>IFERROR(__xludf.DUMMYFUNCTION("""COMPUTED_VALUE"""),1.0)</f>
        <v>1</v>
      </c>
      <c r="AI914" s="1">
        <f>IFERROR(__xludf.DUMMYFUNCTION("""COMPUTED_VALUE"""),1.0)</f>
        <v>1</v>
      </c>
      <c r="AK914" s="1">
        <v>913.0</v>
      </c>
      <c r="AL914" s="1">
        <v>4.0</v>
      </c>
      <c r="AM914" s="1">
        <v>1.0</v>
      </c>
      <c r="AN914" s="1"/>
      <c r="AO914" s="1"/>
      <c r="AP914" s="1"/>
      <c r="AQ914" s="1">
        <v>2.0</v>
      </c>
      <c r="AR914" s="1">
        <v>2.0</v>
      </c>
      <c r="AS914" s="1">
        <v>2.0</v>
      </c>
      <c r="AT914" s="1">
        <v>13.0</v>
      </c>
      <c r="AU914" s="1">
        <v>2.0</v>
      </c>
      <c r="AV914" s="1" t="s">
        <v>1569</v>
      </c>
      <c r="AW914" s="1">
        <v>100.0</v>
      </c>
      <c r="AY914" s="1">
        <v>91300.0</v>
      </c>
    </row>
    <row r="915" ht="15.75" customHeight="1">
      <c r="A915" s="2" t="s">
        <v>1703</v>
      </c>
      <c r="B915" s="1" t="str">
        <f>IFERROR(__xludf.DUMMYFUNCTION("""COMPUTED_VALUE"""),"4A446")</f>
        <v>4A446</v>
      </c>
      <c r="C915" s="1">
        <f>IFERROR(__xludf.DUMMYFUNCTION("""COMPUTED_VALUE"""),510.0)</f>
        <v>510</v>
      </c>
      <c r="D915" s="1" t="s">
        <v>21</v>
      </c>
      <c r="E915" s="1" t="s">
        <v>39</v>
      </c>
      <c r="F915" s="1" t="s">
        <v>21</v>
      </c>
      <c r="G915" s="1" t="s">
        <v>21</v>
      </c>
      <c r="H915" s="1" t="s">
        <v>40</v>
      </c>
      <c r="M915" s="1">
        <v>4.0</v>
      </c>
      <c r="N915" s="1">
        <v>14.0</v>
      </c>
      <c r="O915" s="1">
        <v>4.0</v>
      </c>
      <c r="P915" s="1">
        <v>4.0</v>
      </c>
      <c r="Q915" s="1">
        <v>6.0</v>
      </c>
      <c r="S915" s="1" t="str">
        <f>IFERROR(__xludf.DUMMYFUNCTION("UNIQUE(D915:H915, TRUE)"),"4")</f>
        <v>4</v>
      </c>
      <c r="T915" s="1" t="str">
        <f>IFERROR(__xludf.DUMMYFUNCTION("""COMPUTED_VALUE"""),"A")</f>
        <v>A</v>
      </c>
      <c r="U915" s="1" t="str">
        <f>IFERROR(__xludf.DUMMYFUNCTION("""COMPUTED_VALUE"""),"6")</f>
        <v>6</v>
      </c>
      <c r="Y915" s="1">
        <f t="shared" si="2"/>
        <v>3</v>
      </c>
      <c r="Z915" s="1">
        <f t="shared" ref="Z915:AC915" si="915">IF($Y915&lt;&gt;"",COUNTIF($D915:$H915, "=" &amp; T915),"")</f>
        <v>1</v>
      </c>
      <c r="AA915" s="1">
        <f t="shared" si="915"/>
        <v>1</v>
      </c>
      <c r="AB915" s="1">
        <f t="shared" si="915"/>
        <v>0</v>
      </c>
      <c r="AC915" s="1">
        <f t="shared" si="915"/>
        <v>0</v>
      </c>
      <c r="AE915" s="1">
        <f>IFERROR(__xludf.DUMMYFUNCTION("IFERROR(TRANSPOSE(SORT(TRANSPOSE(FILTER(Y915:AC915, Y915:AC915&lt;&gt;0)),1, FALSE)))"),3.0)</f>
        <v>3</v>
      </c>
      <c r="AF915" s="1">
        <f>IFERROR(__xludf.DUMMYFUNCTION("""COMPUTED_VALUE"""),1.0)</f>
        <v>1</v>
      </c>
      <c r="AG915" s="1">
        <f>IFERROR(__xludf.DUMMYFUNCTION("""COMPUTED_VALUE"""),1.0)</f>
        <v>1</v>
      </c>
      <c r="AK915" s="1">
        <v>914.0</v>
      </c>
      <c r="AL915" s="1">
        <v>4.0</v>
      </c>
      <c r="AM915" s="1">
        <v>1.0</v>
      </c>
      <c r="AN915" s="1"/>
      <c r="AO915" s="1"/>
      <c r="AP915" s="1"/>
      <c r="AQ915" s="1">
        <v>2.0</v>
      </c>
      <c r="AR915" s="1">
        <v>2.0</v>
      </c>
      <c r="AS915" s="1">
        <v>8.0</v>
      </c>
      <c r="AT915" s="1">
        <v>2.0</v>
      </c>
      <c r="AU915" s="1">
        <v>2.0</v>
      </c>
      <c r="AV915" s="1">
        <v>22822.0</v>
      </c>
      <c r="AW915" s="1">
        <v>996.0</v>
      </c>
      <c r="AY915" s="1">
        <v>910344.0</v>
      </c>
    </row>
    <row r="916" ht="15.75" customHeight="1">
      <c r="A916" s="2" t="s">
        <v>1704</v>
      </c>
      <c r="B916" s="1" t="str">
        <f>IFERROR(__xludf.DUMMYFUNCTION("""COMPUTED_VALUE"""),"A8AAA")</f>
        <v>A8AAA</v>
      </c>
      <c r="C916" s="1">
        <f>IFERROR(__xludf.DUMMYFUNCTION("""COMPUTED_VALUE"""),384.0)</f>
        <v>384</v>
      </c>
      <c r="D916" s="1" t="s">
        <v>39</v>
      </c>
      <c r="E916" s="1" t="s">
        <v>30</v>
      </c>
      <c r="F916" s="1" t="s">
        <v>39</v>
      </c>
      <c r="G916" s="1" t="s">
        <v>39</v>
      </c>
      <c r="H916" s="1" t="s">
        <v>39</v>
      </c>
      <c r="M916" s="1">
        <v>14.0</v>
      </c>
      <c r="N916" s="1">
        <v>8.0</v>
      </c>
      <c r="O916" s="1">
        <v>14.0</v>
      </c>
      <c r="P916" s="1">
        <v>14.0</v>
      </c>
      <c r="Q916" s="1">
        <v>14.0</v>
      </c>
      <c r="S916" s="1" t="str">
        <f>IFERROR(__xludf.DUMMYFUNCTION("UNIQUE(D916:H916, TRUE)"),"A")</f>
        <v>A</v>
      </c>
      <c r="T916" s="1" t="str">
        <f>IFERROR(__xludf.DUMMYFUNCTION("""COMPUTED_VALUE"""),"8")</f>
        <v>8</v>
      </c>
      <c r="Y916" s="1">
        <f t="shared" si="2"/>
        <v>4</v>
      </c>
      <c r="Z916" s="1">
        <f t="shared" ref="Z916:AC916" si="916">IF($Y916&lt;&gt;"",COUNTIF($D916:$H916, "=" &amp; T916),"")</f>
        <v>1</v>
      </c>
      <c r="AA916" s="1">
        <f t="shared" si="916"/>
        <v>0</v>
      </c>
      <c r="AB916" s="1">
        <f t="shared" si="916"/>
        <v>0</v>
      </c>
      <c r="AC916" s="1">
        <f t="shared" si="916"/>
        <v>0</v>
      </c>
      <c r="AE916" s="1">
        <f>IFERROR(__xludf.DUMMYFUNCTION("IFERROR(TRANSPOSE(SORT(TRANSPOSE(FILTER(Y916:AC916, Y916:AC916&lt;&gt;0)),1, FALSE)))"),4.0)</f>
        <v>4</v>
      </c>
      <c r="AF916" s="1">
        <f>IFERROR(__xludf.DUMMYFUNCTION("""COMPUTED_VALUE"""),1.0)</f>
        <v>1</v>
      </c>
      <c r="AK916" s="1">
        <v>915.0</v>
      </c>
      <c r="AL916" s="1">
        <v>4.0</v>
      </c>
      <c r="AM916" s="1">
        <v>1.0</v>
      </c>
      <c r="AN916" s="1"/>
      <c r="AO916" s="1"/>
      <c r="AP916" s="1"/>
      <c r="AQ916" s="1">
        <v>2.0</v>
      </c>
      <c r="AR916" s="1">
        <v>2.0</v>
      </c>
      <c r="AS916" s="1">
        <v>9.0</v>
      </c>
      <c r="AT916" s="1">
        <v>2.0</v>
      </c>
      <c r="AU916" s="1">
        <v>2.0</v>
      </c>
      <c r="AV916" s="1">
        <v>22922.0</v>
      </c>
      <c r="AW916" s="1">
        <v>75.0</v>
      </c>
      <c r="AY916" s="1">
        <v>68625.0</v>
      </c>
    </row>
    <row r="917" ht="15.75" customHeight="1">
      <c r="A917" s="2" t="s">
        <v>1706</v>
      </c>
      <c r="B917" s="1" t="str">
        <f>IFERROR(__xludf.DUMMYFUNCTION("""COMPUTED_VALUE"""),"666AJ")</f>
        <v>666AJ</v>
      </c>
      <c r="C917" s="1">
        <f>IFERROR(__xludf.DUMMYFUNCTION("""COMPUTED_VALUE"""),390.0)</f>
        <v>390</v>
      </c>
      <c r="D917" s="1" t="s">
        <v>40</v>
      </c>
      <c r="E917" s="1" t="s">
        <v>40</v>
      </c>
      <c r="F917" s="1" t="s">
        <v>40</v>
      </c>
      <c r="G917" s="1" t="s">
        <v>39</v>
      </c>
      <c r="H917" s="1" t="s">
        <v>22</v>
      </c>
      <c r="M917" s="1">
        <v>6.0</v>
      </c>
      <c r="N917" s="1">
        <v>6.0</v>
      </c>
      <c r="O917" s="1">
        <v>6.0</v>
      </c>
      <c r="P917" s="1">
        <v>14.0</v>
      </c>
      <c r="Q917" s="1">
        <v>11.0</v>
      </c>
      <c r="S917" s="1" t="str">
        <f>IFERROR(__xludf.DUMMYFUNCTION("UNIQUE(D917:H917, TRUE)"),"6")</f>
        <v>6</v>
      </c>
      <c r="T917" s="1" t="str">
        <f>IFERROR(__xludf.DUMMYFUNCTION("""COMPUTED_VALUE"""),"A")</f>
        <v>A</v>
      </c>
      <c r="U917" s="1" t="str">
        <f>IFERROR(__xludf.DUMMYFUNCTION("""COMPUTED_VALUE"""),"J")</f>
        <v>J</v>
      </c>
      <c r="Y917" s="1">
        <f t="shared" si="2"/>
        <v>3</v>
      </c>
      <c r="Z917" s="1">
        <f t="shared" ref="Z917:AC917" si="917">IF($Y917&lt;&gt;"",COUNTIF($D917:$H917, "=" &amp; T917),"")</f>
        <v>1</v>
      </c>
      <c r="AA917" s="1">
        <f t="shared" si="917"/>
        <v>1</v>
      </c>
      <c r="AB917" s="1">
        <f t="shared" si="917"/>
        <v>0</v>
      </c>
      <c r="AC917" s="1">
        <f t="shared" si="917"/>
        <v>0</v>
      </c>
      <c r="AE917" s="1">
        <f>IFERROR(__xludf.DUMMYFUNCTION("IFERROR(TRANSPOSE(SORT(TRANSPOSE(FILTER(Y917:AC917, Y917:AC917&lt;&gt;0)),1, FALSE)))"),3.0)</f>
        <v>3</v>
      </c>
      <c r="AF917" s="1">
        <f>IFERROR(__xludf.DUMMYFUNCTION("""COMPUTED_VALUE"""),1.0)</f>
        <v>1</v>
      </c>
      <c r="AG917" s="1">
        <f>IFERROR(__xludf.DUMMYFUNCTION("""COMPUTED_VALUE"""),1.0)</f>
        <v>1</v>
      </c>
      <c r="AK917" s="1">
        <v>916.0</v>
      </c>
      <c r="AL917" s="1">
        <v>4.0</v>
      </c>
      <c r="AM917" s="1">
        <v>1.0</v>
      </c>
      <c r="AN917" s="1"/>
      <c r="AO917" s="1"/>
      <c r="AP917" s="1"/>
      <c r="AQ917" s="1">
        <v>2.0</v>
      </c>
      <c r="AR917" s="1">
        <v>7.0</v>
      </c>
      <c r="AS917" s="1">
        <v>2.0</v>
      </c>
      <c r="AT917" s="1">
        <v>2.0</v>
      </c>
      <c r="AU917" s="1">
        <v>2.0</v>
      </c>
      <c r="AV917" s="1">
        <v>27222.0</v>
      </c>
      <c r="AW917" s="1">
        <v>194.0</v>
      </c>
      <c r="AY917" s="1">
        <v>177704.0</v>
      </c>
    </row>
    <row r="918" ht="15.75" customHeight="1">
      <c r="A918" s="2" t="s">
        <v>1708</v>
      </c>
      <c r="B918" s="1">
        <f>IFERROR(__xludf.DUMMYFUNCTION("""COMPUTED_VALUE"""),64347.0)</f>
        <v>64347</v>
      </c>
      <c r="C918" s="1">
        <f>IFERROR(__xludf.DUMMYFUNCTION("""COMPUTED_VALUE"""),921.0)</f>
        <v>921</v>
      </c>
      <c r="D918" s="1" t="s">
        <v>40</v>
      </c>
      <c r="E918" s="1" t="s">
        <v>21</v>
      </c>
      <c r="F918" s="1" t="s">
        <v>31</v>
      </c>
      <c r="G918" s="1" t="s">
        <v>21</v>
      </c>
      <c r="H918" s="1" t="s">
        <v>28</v>
      </c>
      <c r="M918" s="1">
        <v>6.0</v>
      </c>
      <c r="N918" s="1">
        <v>4.0</v>
      </c>
      <c r="O918" s="1">
        <v>3.0</v>
      </c>
      <c r="P918" s="1">
        <v>4.0</v>
      </c>
      <c r="Q918" s="1">
        <v>7.0</v>
      </c>
      <c r="S918" s="1" t="str">
        <f>IFERROR(__xludf.DUMMYFUNCTION("UNIQUE(D918:H918, TRUE)"),"6")</f>
        <v>6</v>
      </c>
      <c r="T918" s="1" t="str">
        <f>IFERROR(__xludf.DUMMYFUNCTION("""COMPUTED_VALUE"""),"4")</f>
        <v>4</v>
      </c>
      <c r="U918" s="1" t="str">
        <f>IFERROR(__xludf.DUMMYFUNCTION("""COMPUTED_VALUE"""),"3")</f>
        <v>3</v>
      </c>
      <c r="V918" s="1" t="str">
        <f>IFERROR(__xludf.DUMMYFUNCTION("""COMPUTED_VALUE"""),"7")</f>
        <v>7</v>
      </c>
      <c r="Y918" s="1">
        <f t="shared" si="2"/>
        <v>1</v>
      </c>
      <c r="Z918" s="1">
        <f t="shared" ref="Z918:AC918" si="918">IF($Y918&lt;&gt;"",COUNTIF($D918:$H918, "=" &amp; T918),"")</f>
        <v>2</v>
      </c>
      <c r="AA918" s="1">
        <f t="shared" si="918"/>
        <v>1</v>
      </c>
      <c r="AB918" s="1">
        <f t="shared" si="918"/>
        <v>1</v>
      </c>
      <c r="AC918" s="1">
        <f t="shared" si="918"/>
        <v>0</v>
      </c>
      <c r="AE918" s="1">
        <f>IFERROR(__xludf.DUMMYFUNCTION("IFERROR(TRANSPOSE(SORT(TRANSPOSE(FILTER(Y918:AC918, Y918:AC918&lt;&gt;0)),1, FALSE)))"),2.0)</f>
        <v>2</v>
      </c>
      <c r="AF918" s="1">
        <f>IFERROR(__xludf.DUMMYFUNCTION("""COMPUTED_VALUE"""),1.0)</f>
        <v>1</v>
      </c>
      <c r="AG918" s="1">
        <f>IFERROR(__xludf.DUMMYFUNCTION("""COMPUTED_VALUE"""),1.0)</f>
        <v>1</v>
      </c>
      <c r="AH918" s="1">
        <f>IFERROR(__xludf.DUMMYFUNCTION("""COMPUTED_VALUE"""),1.0)</f>
        <v>1</v>
      </c>
      <c r="AK918" s="1">
        <v>917.0</v>
      </c>
      <c r="AL918" s="1">
        <v>4.0</v>
      </c>
      <c r="AM918" s="1">
        <v>1.0</v>
      </c>
      <c r="AN918" s="1"/>
      <c r="AO918" s="1"/>
      <c r="AP918" s="1"/>
      <c r="AQ918" s="1">
        <v>2.0</v>
      </c>
      <c r="AR918" s="1">
        <v>11.0</v>
      </c>
      <c r="AS918" s="1">
        <v>11.0</v>
      </c>
      <c r="AT918" s="1">
        <v>11.0</v>
      </c>
      <c r="AU918" s="1">
        <v>11.0</v>
      </c>
      <c r="AV918" s="1" t="s">
        <v>1834</v>
      </c>
      <c r="AW918" s="1">
        <v>421.0</v>
      </c>
      <c r="AY918" s="1">
        <v>386057.0</v>
      </c>
    </row>
    <row r="919" ht="15.75" customHeight="1">
      <c r="A919" s="2" t="s">
        <v>1710</v>
      </c>
      <c r="B919" s="1" t="str">
        <f>IFERROR(__xludf.DUMMYFUNCTION("""COMPUTED_VALUE"""),"QJ8KA")</f>
        <v>QJ8KA</v>
      </c>
      <c r="C919" s="1">
        <f>IFERROR(__xludf.DUMMYFUNCTION("""COMPUTED_VALUE"""),418.0)</f>
        <v>418</v>
      </c>
      <c r="D919" s="1" t="s">
        <v>20</v>
      </c>
      <c r="E919" s="1" t="s">
        <v>22</v>
      </c>
      <c r="F919" s="1" t="s">
        <v>30</v>
      </c>
      <c r="G919" s="1" t="s">
        <v>38</v>
      </c>
      <c r="H919" s="1" t="s">
        <v>39</v>
      </c>
      <c r="M919" s="1">
        <v>12.0</v>
      </c>
      <c r="N919" s="1">
        <v>11.0</v>
      </c>
      <c r="O919" s="1">
        <v>8.0</v>
      </c>
      <c r="P919" s="1">
        <v>13.0</v>
      </c>
      <c r="Q919" s="1">
        <v>14.0</v>
      </c>
      <c r="S919" s="1" t="str">
        <f>IFERROR(__xludf.DUMMYFUNCTION("UNIQUE(D919:H919, TRUE)"),"Q")</f>
        <v>Q</v>
      </c>
      <c r="T919" s="1" t="str">
        <f>IFERROR(__xludf.DUMMYFUNCTION("""COMPUTED_VALUE"""),"J")</f>
        <v>J</v>
      </c>
      <c r="U919" s="1" t="str">
        <f>IFERROR(__xludf.DUMMYFUNCTION("""COMPUTED_VALUE"""),"8")</f>
        <v>8</v>
      </c>
      <c r="V919" s="1" t="str">
        <f>IFERROR(__xludf.DUMMYFUNCTION("""COMPUTED_VALUE"""),"K")</f>
        <v>K</v>
      </c>
      <c r="W919" s="1" t="str">
        <f>IFERROR(__xludf.DUMMYFUNCTION("""COMPUTED_VALUE"""),"A")</f>
        <v>A</v>
      </c>
      <c r="Y919" s="1">
        <f t="shared" si="2"/>
        <v>1</v>
      </c>
      <c r="Z919" s="1">
        <f t="shared" ref="Z919:AC919" si="919">IF($Y919&lt;&gt;"",COUNTIF($D919:$H919, "=" &amp; T919),"")</f>
        <v>1</v>
      </c>
      <c r="AA919" s="1">
        <f t="shared" si="919"/>
        <v>1</v>
      </c>
      <c r="AB919" s="1">
        <f t="shared" si="919"/>
        <v>1</v>
      </c>
      <c r="AC919" s="1">
        <f t="shared" si="919"/>
        <v>1</v>
      </c>
      <c r="AE919" s="1">
        <f>IFERROR(__xludf.DUMMYFUNCTION("IFERROR(TRANSPOSE(SORT(TRANSPOSE(FILTER(Y919:AC919, Y919:AC919&lt;&gt;0)),1, FALSE)))"),1.0)</f>
        <v>1</v>
      </c>
      <c r="AF919" s="1">
        <f>IFERROR(__xludf.DUMMYFUNCTION("""COMPUTED_VALUE"""),1.0)</f>
        <v>1</v>
      </c>
      <c r="AG919" s="1">
        <f>IFERROR(__xludf.DUMMYFUNCTION("""COMPUTED_VALUE"""),1.0)</f>
        <v>1</v>
      </c>
      <c r="AH919" s="1">
        <f>IFERROR(__xludf.DUMMYFUNCTION("""COMPUTED_VALUE"""),1.0)</f>
        <v>1</v>
      </c>
      <c r="AI919" s="1">
        <f>IFERROR(__xludf.DUMMYFUNCTION("""COMPUTED_VALUE"""),1.0)</f>
        <v>1</v>
      </c>
      <c r="AK919" s="1">
        <v>918.0</v>
      </c>
      <c r="AL919" s="1">
        <v>4.0</v>
      </c>
      <c r="AM919" s="1">
        <v>1.0</v>
      </c>
      <c r="AN919" s="1"/>
      <c r="AO919" s="1"/>
      <c r="AP919" s="1"/>
      <c r="AQ919" s="1">
        <v>2.0</v>
      </c>
      <c r="AR919" s="1">
        <v>14.0</v>
      </c>
      <c r="AS919" s="1">
        <v>2.0</v>
      </c>
      <c r="AT919" s="1">
        <v>2.0</v>
      </c>
      <c r="AU919" s="1">
        <v>2.0</v>
      </c>
      <c r="AV919" s="1" t="s">
        <v>1580</v>
      </c>
      <c r="AW919" s="1">
        <v>448.0</v>
      </c>
      <c r="AY919" s="1">
        <v>411264.0</v>
      </c>
    </row>
    <row r="920" ht="15.75" customHeight="1">
      <c r="A920" s="2" t="s">
        <v>1712</v>
      </c>
      <c r="B920" s="1" t="str">
        <f>IFERROR(__xludf.DUMMYFUNCTION("""COMPUTED_VALUE"""),"JJQ6T")</f>
        <v>JJQ6T</v>
      </c>
      <c r="C920" s="1">
        <f>IFERROR(__xludf.DUMMYFUNCTION("""COMPUTED_VALUE"""),563.0)</f>
        <v>563</v>
      </c>
      <c r="D920" s="1" t="s">
        <v>22</v>
      </c>
      <c r="E920" s="1" t="s">
        <v>22</v>
      </c>
      <c r="F920" s="1" t="s">
        <v>20</v>
      </c>
      <c r="G920" s="1" t="s">
        <v>40</v>
      </c>
      <c r="H920" s="1" t="s">
        <v>45</v>
      </c>
      <c r="M920" s="1">
        <v>11.0</v>
      </c>
      <c r="N920" s="1">
        <v>11.0</v>
      </c>
      <c r="O920" s="1">
        <v>12.0</v>
      </c>
      <c r="P920" s="1">
        <v>6.0</v>
      </c>
      <c r="Q920" s="1">
        <v>10.0</v>
      </c>
      <c r="S920" s="1" t="str">
        <f>IFERROR(__xludf.DUMMYFUNCTION("UNIQUE(D920:H920, TRUE)"),"J")</f>
        <v>J</v>
      </c>
      <c r="T920" s="1" t="str">
        <f>IFERROR(__xludf.DUMMYFUNCTION("""COMPUTED_VALUE"""),"Q")</f>
        <v>Q</v>
      </c>
      <c r="U920" s="1" t="str">
        <f>IFERROR(__xludf.DUMMYFUNCTION("""COMPUTED_VALUE"""),"6")</f>
        <v>6</v>
      </c>
      <c r="V920" s="1" t="str">
        <f>IFERROR(__xludf.DUMMYFUNCTION("""COMPUTED_VALUE"""),"T")</f>
        <v>T</v>
      </c>
      <c r="Y920" s="1">
        <f t="shared" si="2"/>
        <v>2</v>
      </c>
      <c r="Z920" s="1">
        <f t="shared" ref="Z920:AC920" si="920">IF($Y920&lt;&gt;"",COUNTIF($D920:$H920, "=" &amp; T920),"")</f>
        <v>1</v>
      </c>
      <c r="AA920" s="1">
        <f t="shared" si="920"/>
        <v>1</v>
      </c>
      <c r="AB920" s="1">
        <f t="shared" si="920"/>
        <v>1</v>
      </c>
      <c r="AC920" s="1">
        <f t="shared" si="920"/>
        <v>0</v>
      </c>
      <c r="AE920" s="1">
        <f>IFERROR(__xludf.DUMMYFUNCTION("IFERROR(TRANSPOSE(SORT(TRANSPOSE(FILTER(Y920:AC920, Y920:AC920&lt;&gt;0)),1, FALSE)))"),2.0)</f>
        <v>2</v>
      </c>
      <c r="AF920" s="1">
        <f>IFERROR(__xludf.DUMMYFUNCTION("""COMPUTED_VALUE"""),1.0)</f>
        <v>1</v>
      </c>
      <c r="AG920" s="1">
        <f>IFERROR(__xludf.DUMMYFUNCTION("""COMPUTED_VALUE"""),1.0)</f>
        <v>1</v>
      </c>
      <c r="AH920" s="1">
        <f>IFERROR(__xludf.DUMMYFUNCTION("""COMPUTED_VALUE"""),1.0)</f>
        <v>1</v>
      </c>
      <c r="AK920" s="1">
        <v>919.0</v>
      </c>
      <c r="AL920" s="1">
        <v>4.0</v>
      </c>
      <c r="AM920" s="1">
        <v>1.0</v>
      </c>
      <c r="AN920" s="1"/>
      <c r="AO920" s="1"/>
      <c r="AP920" s="1"/>
      <c r="AQ920" s="1">
        <v>2.0</v>
      </c>
      <c r="AR920" s="1">
        <v>14.0</v>
      </c>
      <c r="AS920" s="1">
        <v>14.0</v>
      </c>
      <c r="AT920" s="1">
        <v>14.0</v>
      </c>
      <c r="AU920" s="1">
        <v>14.0</v>
      </c>
      <c r="AV920" s="1" t="s">
        <v>1582</v>
      </c>
      <c r="AW920" s="1">
        <v>487.0</v>
      </c>
      <c r="AY920" s="1">
        <v>447553.0</v>
      </c>
    </row>
    <row r="921" ht="15.75" customHeight="1">
      <c r="A921" s="2" t="s">
        <v>1714</v>
      </c>
      <c r="B921" s="1" t="str">
        <f>IFERROR(__xludf.DUMMYFUNCTION("""COMPUTED_VALUE"""),"J4236")</f>
        <v>J4236</v>
      </c>
      <c r="C921" s="1">
        <f>IFERROR(__xludf.DUMMYFUNCTION("""COMPUTED_VALUE"""),23.0)</f>
        <v>23</v>
      </c>
      <c r="D921" s="1" t="s">
        <v>22</v>
      </c>
      <c r="E921" s="1" t="s">
        <v>21</v>
      </c>
      <c r="F921" s="1" t="s">
        <v>24</v>
      </c>
      <c r="G921" s="1" t="s">
        <v>31</v>
      </c>
      <c r="H921" s="1" t="s">
        <v>40</v>
      </c>
      <c r="M921" s="1">
        <v>11.0</v>
      </c>
      <c r="N921" s="1">
        <v>4.0</v>
      </c>
      <c r="O921" s="1">
        <v>2.0</v>
      </c>
      <c r="P921" s="1">
        <v>3.0</v>
      </c>
      <c r="Q921" s="1">
        <v>6.0</v>
      </c>
      <c r="S921" s="1" t="str">
        <f>IFERROR(__xludf.DUMMYFUNCTION("UNIQUE(D921:H921, TRUE)"),"J")</f>
        <v>J</v>
      </c>
      <c r="T921" s="1" t="str">
        <f>IFERROR(__xludf.DUMMYFUNCTION("""COMPUTED_VALUE"""),"4")</f>
        <v>4</v>
      </c>
      <c r="U921" s="1" t="str">
        <f>IFERROR(__xludf.DUMMYFUNCTION("""COMPUTED_VALUE"""),"2")</f>
        <v>2</v>
      </c>
      <c r="V921" s="1" t="str">
        <f>IFERROR(__xludf.DUMMYFUNCTION("""COMPUTED_VALUE"""),"3")</f>
        <v>3</v>
      </c>
      <c r="W921" s="1" t="str">
        <f>IFERROR(__xludf.DUMMYFUNCTION("""COMPUTED_VALUE"""),"6")</f>
        <v>6</v>
      </c>
      <c r="Y921" s="1">
        <f t="shared" si="2"/>
        <v>1</v>
      </c>
      <c r="Z921" s="1">
        <f t="shared" ref="Z921:AC921" si="921">IF($Y921&lt;&gt;"",COUNTIF($D921:$H921, "=" &amp; T921),"")</f>
        <v>1</v>
      </c>
      <c r="AA921" s="1">
        <f t="shared" si="921"/>
        <v>1</v>
      </c>
      <c r="AB921" s="1">
        <f t="shared" si="921"/>
        <v>1</v>
      </c>
      <c r="AC921" s="1">
        <f t="shared" si="921"/>
        <v>1</v>
      </c>
      <c r="AE921" s="1">
        <f>IFERROR(__xludf.DUMMYFUNCTION("IFERROR(TRANSPOSE(SORT(TRANSPOSE(FILTER(Y921:AC921, Y921:AC921&lt;&gt;0)),1, FALSE)))"),1.0)</f>
        <v>1</v>
      </c>
      <c r="AF921" s="1">
        <f>IFERROR(__xludf.DUMMYFUNCTION("""COMPUTED_VALUE"""),1.0)</f>
        <v>1</v>
      </c>
      <c r="AG921" s="1">
        <f>IFERROR(__xludf.DUMMYFUNCTION("""COMPUTED_VALUE"""),1.0)</f>
        <v>1</v>
      </c>
      <c r="AH921" s="1">
        <f>IFERROR(__xludf.DUMMYFUNCTION("""COMPUTED_VALUE"""),1.0)</f>
        <v>1</v>
      </c>
      <c r="AI921" s="1">
        <f>IFERROR(__xludf.DUMMYFUNCTION("""COMPUTED_VALUE"""),1.0)</f>
        <v>1</v>
      </c>
      <c r="AK921" s="1">
        <v>920.0</v>
      </c>
      <c r="AL921" s="1">
        <v>4.0</v>
      </c>
      <c r="AM921" s="1">
        <v>1.0</v>
      </c>
      <c r="AN921" s="1"/>
      <c r="AO921" s="1"/>
      <c r="AP921" s="1"/>
      <c r="AQ921" s="1">
        <v>3.0</v>
      </c>
      <c r="AR921" s="1">
        <v>3.0</v>
      </c>
      <c r="AS921" s="1">
        <v>3.0</v>
      </c>
      <c r="AT921" s="1">
        <v>3.0</v>
      </c>
      <c r="AU921" s="1">
        <v>4.0</v>
      </c>
      <c r="AV921" s="1">
        <v>33334.0</v>
      </c>
      <c r="AW921" s="1">
        <v>726.0</v>
      </c>
      <c r="AY921" s="1">
        <v>667920.0</v>
      </c>
    </row>
    <row r="922" ht="15.75" customHeight="1">
      <c r="A922" s="2" t="s">
        <v>1716</v>
      </c>
      <c r="B922" s="1" t="str">
        <f>IFERROR(__xludf.DUMMYFUNCTION("""COMPUTED_VALUE"""),"AJJ37")</f>
        <v>AJJ37</v>
      </c>
      <c r="C922" s="1">
        <f>IFERROR(__xludf.DUMMYFUNCTION("""COMPUTED_VALUE"""),339.0)</f>
        <v>339</v>
      </c>
      <c r="D922" s="1" t="s">
        <v>39</v>
      </c>
      <c r="E922" s="1" t="s">
        <v>22</v>
      </c>
      <c r="F922" s="1" t="s">
        <v>22</v>
      </c>
      <c r="G922" s="1" t="s">
        <v>31</v>
      </c>
      <c r="H922" s="1" t="s">
        <v>28</v>
      </c>
      <c r="M922" s="1">
        <v>14.0</v>
      </c>
      <c r="N922" s="1">
        <v>11.0</v>
      </c>
      <c r="O922" s="1">
        <v>11.0</v>
      </c>
      <c r="P922" s="1">
        <v>3.0</v>
      </c>
      <c r="Q922" s="1">
        <v>7.0</v>
      </c>
      <c r="S922" s="1" t="str">
        <f>IFERROR(__xludf.DUMMYFUNCTION("UNIQUE(D922:H922, TRUE)"),"A")</f>
        <v>A</v>
      </c>
      <c r="T922" s="1" t="str">
        <f>IFERROR(__xludf.DUMMYFUNCTION("""COMPUTED_VALUE"""),"J")</f>
        <v>J</v>
      </c>
      <c r="U922" s="1" t="str">
        <f>IFERROR(__xludf.DUMMYFUNCTION("""COMPUTED_VALUE"""),"3")</f>
        <v>3</v>
      </c>
      <c r="V922" s="1" t="str">
        <f>IFERROR(__xludf.DUMMYFUNCTION("""COMPUTED_VALUE"""),"7")</f>
        <v>7</v>
      </c>
      <c r="Y922" s="1">
        <f t="shared" si="2"/>
        <v>1</v>
      </c>
      <c r="Z922" s="1">
        <f t="shared" ref="Z922:AC922" si="922">IF($Y922&lt;&gt;"",COUNTIF($D922:$H922, "=" &amp; T922),"")</f>
        <v>2</v>
      </c>
      <c r="AA922" s="1">
        <f t="shared" si="922"/>
        <v>1</v>
      </c>
      <c r="AB922" s="1">
        <f t="shared" si="922"/>
        <v>1</v>
      </c>
      <c r="AC922" s="1">
        <f t="shared" si="922"/>
        <v>0</v>
      </c>
      <c r="AE922" s="1">
        <f>IFERROR(__xludf.DUMMYFUNCTION("IFERROR(TRANSPOSE(SORT(TRANSPOSE(FILTER(Y922:AC922, Y922:AC922&lt;&gt;0)),1, FALSE)))"),2.0)</f>
        <v>2</v>
      </c>
      <c r="AF922" s="1">
        <f>IFERROR(__xludf.DUMMYFUNCTION("""COMPUTED_VALUE"""),1.0)</f>
        <v>1</v>
      </c>
      <c r="AG922" s="1">
        <f>IFERROR(__xludf.DUMMYFUNCTION("""COMPUTED_VALUE"""),1.0)</f>
        <v>1</v>
      </c>
      <c r="AH922" s="1">
        <f>IFERROR(__xludf.DUMMYFUNCTION("""COMPUTED_VALUE"""),1.0)</f>
        <v>1</v>
      </c>
      <c r="AK922" s="1">
        <v>921.0</v>
      </c>
      <c r="AL922" s="1">
        <v>4.0</v>
      </c>
      <c r="AM922" s="1">
        <v>1.0</v>
      </c>
      <c r="AN922" s="1"/>
      <c r="AO922" s="1"/>
      <c r="AP922" s="1"/>
      <c r="AQ922" s="1">
        <v>3.0</v>
      </c>
      <c r="AR922" s="1">
        <v>3.0</v>
      </c>
      <c r="AS922" s="1">
        <v>3.0</v>
      </c>
      <c r="AT922" s="1">
        <v>6.0</v>
      </c>
      <c r="AU922" s="1">
        <v>3.0</v>
      </c>
      <c r="AV922" s="1">
        <v>33363.0</v>
      </c>
      <c r="AW922" s="1">
        <v>621.0</v>
      </c>
      <c r="AY922" s="1">
        <v>571941.0</v>
      </c>
    </row>
    <row r="923" ht="15.75" customHeight="1">
      <c r="A923" s="2" t="s">
        <v>1718</v>
      </c>
      <c r="B923" s="1">
        <f>IFERROR(__xludf.DUMMYFUNCTION("""COMPUTED_VALUE"""),44448.0)</f>
        <v>44448</v>
      </c>
      <c r="C923" s="1">
        <f>IFERROR(__xludf.DUMMYFUNCTION("""COMPUTED_VALUE"""),271.0)</f>
        <v>271</v>
      </c>
      <c r="D923" s="1" t="s">
        <v>21</v>
      </c>
      <c r="E923" s="1" t="s">
        <v>21</v>
      </c>
      <c r="F923" s="1" t="s">
        <v>21</v>
      </c>
      <c r="G923" s="1" t="s">
        <v>21</v>
      </c>
      <c r="H923" s="1" t="s">
        <v>30</v>
      </c>
      <c r="M923" s="1">
        <v>4.0</v>
      </c>
      <c r="N923" s="1">
        <v>4.0</v>
      </c>
      <c r="O923" s="1">
        <v>4.0</v>
      </c>
      <c r="P923" s="1">
        <v>4.0</v>
      </c>
      <c r="Q923" s="1">
        <v>8.0</v>
      </c>
      <c r="S923" s="1" t="str">
        <f>IFERROR(__xludf.DUMMYFUNCTION("UNIQUE(D923:H923, TRUE)"),"4")</f>
        <v>4</v>
      </c>
      <c r="T923" s="1" t="str">
        <f>IFERROR(__xludf.DUMMYFUNCTION("""COMPUTED_VALUE"""),"8")</f>
        <v>8</v>
      </c>
      <c r="Y923" s="1">
        <f t="shared" si="2"/>
        <v>4</v>
      </c>
      <c r="Z923" s="1">
        <f t="shared" ref="Z923:AC923" si="923">IF($Y923&lt;&gt;"",COUNTIF($D923:$H923, "=" &amp; T923),"")</f>
        <v>1</v>
      </c>
      <c r="AA923" s="1">
        <f t="shared" si="923"/>
        <v>0</v>
      </c>
      <c r="AB923" s="1">
        <f t="shared" si="923"/>
        <v>0</v>
      </c>
      <c r="AC923" s="1">
        <f t="shared" si="923"/>
        <v>0</v>
      </c>
      <c r="AE923" s="1">
        <f>IFERROR(__xludf.DUMMYFUNCTION("IFERROR(TRANSPOSE(SORT(TRANSPOSE(FILTER(Y923:AC923, Y923:AC923&lt;&gt;0)),1, FALSE)))"),4.0)</f>
        <v>4</v>
      </c>
      <c r="AF923" s="1">
        <f>IFERROR(__xludf.DUMMYFUNCTION("""COMPUTED_VALUE"""),1.0)</f>
        <v>1</v>
      </c>
      <c r="AK923" s="1">
        <v>922.0</v>
      </c>
      <c r="AL923" s="1">
        <v>4.0</v>
      </c>
      <c r="AM923" s="1">
        <v>1.0</v>
      </c>
      <c r="AN923" s="1"/>
      <c r="AO923" s="1"/>
      <c r="AP923" s="1"/>
      <c r="AQ923" s="1">
        <v>3.0</v>
      </c>
      <c r="AR923" s="1">
        <v>3.0</v>
      </c>
      <c r="AS923" s="1">
        <v>3.0</v>
      </c>
      <c r="AT923" s="1">
        <v>11.0</v>
      </c>
      <c r="AU923" s="1">
        <v>3.0</v>
      </c>
      <c r="AV923" s="1" t="s">
        <v>1840</v>
      </c>
      <c r="AW923" s="1">
        <v>538.0</v>
      </c>
      <c r="AY923" s="1">
        <v>496036.0</v>
      </c>
    </row>
    <row r="924" ht="15.75" customHeight="1">
      <c r="A924" s="2" t="s">
        <v>1720</v>
      </c>
      <c r="B924" s="1" t="str">
        <f>IFERROR(__xludf.DUMMYFUNCTION("""COMPUTED_VALUE"""),"Q6K96")</f>
        <v>Q6K96</v>
      </c>
      <c r="C924" s="1">
        <f>IFERROR(__xludf.DUMMYFUNCTION("""COMPUTED_VALUE"""),297.0)</f>
        <v>297</v>
      </c>
      <c r="D924" s="1" t="s">
        <v>20</v>
      </c>
      <c r="E924" s="1" t="s">
        <v>40</v>
      </c>
      <c r="F924" s="1" t="s">
        <v>38</v>
      </c>
      <c r="G924" s="1" t="s">
        <v>23</v>
      </c>
      <c r="H924" s="1" t="s">
        <v>40</v>
      </c>
      <c r="M924" s="1">
        <v>12.0</v>
      </c>
      <c r="N924" s="1">
        <v>6.0</v>
      </c>
      <c r="O924" s="1">
        <v>13.0</v>
      </c>
      <c r="P924" s="1">
        <v>9.0</v>
      </c>
      <c r="Q924" s="1">
        <v>6.0</v>
      </c>
      <c r="S924" s="1" t="str">
        <f>IFERROR(__xludf.DUMMYFUNCTION("UNIQUE(D924:H924, TRUE)"),"Q")</f>
        <v>Q</v>
      </c>
      <c r="T924" s="1" t="str">
        <f>IFERROR(__xludf.DUMMYFUNCTION("""COMPUTED_VALUE"""),"6")</f>
        <v>6</v>
      </c>
      <c r="U924" s="1" t="str">
        <f>IFERROR(__xludf.DUMMYFUNCTION("""COMPUTED_VALUE"""),"K")</f>
        <v>K</v>
      </c>
      <c r="V924" s="1" t="str">
        <f>IFERROR(__xludf.DUMMYFUNCTION("""COMPUTED_VALUE"""),"9")</f>
        <v>9</v>
      </c>
      <c r="Y924" s="1">
        <f t="shared" si="2"/>
        <v>1</v>
      </c>
      <c r="Z924" s="1">
        <f t="shared" ref="Z924:AC924" si="924">IF($Y924&lt;&gt;"",COUNTIF($D924:$H924, "=" &amp; T924),"")</f>
        <v>2</v>
      </c>
      <c r="AA924" s="1">
        <f t="shared" si="924"/>
        <v>1</v>
      </c>
      <c r="AB924" s="1">
        <f t="shared" si="924"/>
        <v>1</v>
      </c>
      <c r="AC924" s="1">
        <f t="shared" si="924"/>
        <v>0</v>
      </c>
      <c r="AE924" s="1">
        <f>IFERROR(__xludf.DUMMYFUNCTION("IFERROR(TRANSPOSE(SORT(TRANSPOSE(FILTER(Y924:AC924, Y924:AC924&lt;&gt;0)),1, FALSE)))"),2.0)</f>
        <v>2</v>
      </c>
      <c r="AF924" s="1">
        <f>IFERROR(__xludf.DUMMYFUNCTION("""COMPUTED_VALUE"""),1.0)</f>
        <v>1</v>
      </c>
      <c r="AG924" s="1">
        <f>IFERROR(__xludf.DUMMYFUNCTION("""COMPUTED_VALUE"""),1.0)</f>
        <v>1</v>
      </c>
      <c r="AH924" s="1">
        <f>IFERROR(__xludf.DUMMYFUNCTION("""COMPUTED_VALUE"""),1.0)</f>
        <v>1</v>
      </c>
      <c r="AK924" s="1">
        <v>923.0</v>
      </c>
      <c r="AL924" s="1">
        <v>4.0</v>
      </c>
      <c r="AM924" s="1">
        <v>1.0</v>
      </c>
      <c r="AN924" s="1"/>
      <c r="AO924" s="1"/>
      <c r="AP924" s="1"/>
      <c r="AQ924" s="1">
        <v>3.0</v>
      </c>
      <c r="AR924" s="1">
        <v>5.0</v>
      </c>
      <c r="AS924" s="1">
        <v>3.0</v>
      </c>
      <c r="AT924" s="1">
        <v>3.0</v>
      </c>
      <c r="AU924" s="1">
        <v>3.0</v>
      </c>
      <c r="AV924" s="1">
        <v>35333.0</v>
      </c>
      <c r="AW924" s="1">
        <v>167.0</v>
      </c>
      <c r="AY924" s="1">
        <v>154141.0</v>
      </c>
    </row>
    <row r="925" ht="15.75" customHeight="1">
      <c r="A925" s="2" t="s">
        <v>1721</v>
      </c>
      <c r="B925" s="1" t="str">
        <f>IFERROR(__xludf.DUMMYFUNCTION("""COMPUTED_VALUE"""),"57J55")</f>
        <v>57J55</v>
      </c>
      <c r="C925" s="1">
        <f>IFERROR(__xludf.DUMMYFUNCTION("""COMPUTED_VALUE"""),115.0)</f>
        <v>115</v>
      </c>
      <c r="D925" s="1" t="s">
        <v>29</v>
      </c>
      <c r="E925" s="1" t="s">
        <v>28</v>
      </c>
      <c r="F925" s="1" t="s">
        <v>22</v>
      </c>
      <c r="G925" s="1" t="s">
        <v>29</v>
      </c>
      <c r="H925" s="1" t="s">
        <v>29</v>
      </c>
      <c r="M925" s="1">
        <v>5.0</v>
      </c>
      <c r="N925" s="1">
        <v>7.0</v>
      </c>
      <c r="O925" s="1">
        <v>11.0</v>
      </c>
      <c r="P925" s="1">
        <v>5.0</v>
      </c>
      <c r="Q925" s="1">
        <v>5.0</v>
      </c>
      <c r="S925" s="1" t="str">
        <f>IFERROR(__xludf.DUMMYFUNCTION("UNIQUE(D925:H925, TRUE)"),"5")</f>
        <v>5</v>
      </c>
      <c r="T925" s="1" t="str">
        <f>IFERROR(__xludf.DUMMYFUNCTION("""COMPUTED_VALUE"""),"7")</f>
        <v>7</v>
      </c>
      <c r="U925" s="1" t="str">
        <f>IFERROR(__xludf.DUMMYFUNCTION("""COMPUTED_VALUE"""),"J")</f>
        <v>J</v>
      </c>
      <c r="Y925" s="1">
        <f t="shared" si="2"/>
        <v>3</v>
      </c>
      <c r="Z925" s="1">
        <f t="shared" ref="Z925:AC925" si="925">IF($Y925&lt;&gt;"",COUNTIF($D925:$H925, "=" &amp; T925),"")</f>
        <v>1</v>
      </c>
      <c r="AA925" s="1">
        <f t="shared" si="925"/>
        <v>1</v>
      </c>
      <c r="AB925" s="1">
        <f t="shared" si="925"/>
        <v>0</v>
      </c>
      <c r="AC925" s="1">
        <f t="shared" si="925"/>
        <v>0</v>
      </c>
      <c r="AE925" s="1">
        <f>IFERROR(__xludf.DUMMYFUNCTION("IFERROR(TRANSPOSE(SORT(TRANSPOSE(FILTER(Y925:AC925, Y925:AC925&lt;&gt;0)),1, FALSE)))"),3.0)</f>
        <v>3</v>
      </c>
      <c r="AF925" s="1">
        <f>IFERROR(__xludf.DUMMYFUNCTION("""COMPUTED_VALUE"""),1.0)</f>
        <v>1</v>
      </c>
      <c r="AG925" s="1">
        <f>IFERROR(__xludf.DUMMYFUNCTION("""COMPUTED_VALUE"""),1.0)</f>
        <v>1</v>
      </c>
      <c r="AK925" s="1">
        <v>924.0</v>
      </c>
      <c r="AL925" s="1">
        <v>4.0</v>
      </c>
      <c r="AM925" s="1">
        <v>1.0</v>
      </c>
      <c r="AN925" s="1"/>
      <c r="AO925" s="1"/>
      <c r="AP925" s="1"/>
      <c r="AQ925" s="1">
        <v>3.0</v>
      </c>
      <c r="AR925" s="1">
        <v>8.0</v>
      </c>
      <c r="AS925" s="1">
        <v>3.0</v>
      </c>
      <c r="AT925" s="1">
        <v>3.0</v>
      </c>
      <c r="AU925" s="1">
        <v>3.0</v>
      </c>
      <c r="AV925" s="1">
        <v>38333.0</v>
      </c>
      <c r="AW925" s="1">
        <v>237.0</v>
      </c>
      <c r="AY925" s="1">
        <v>218988.0</v>
      </c>
    </row>
    <row r="926" ht="15.75" customHeight="1">
      <c r="A926" s="2" t="s">
        <v>1723</v>
      </c>
      <c r="B926" s="1" t="str">
        <f>IFERROR(__xludf.DUMMYFUNCTION("""COMPUTED_VALUE"""),"TTK8K")</f>
        <v>TTK8K</v>
      </c>
      <c r="C926" s="1">
        <f>IFERROR(__xludf.DUMMYFUNCTION("""COMPUTED_VALUE"""),729.0)</f>
        <v>729</v>
      </c>
      <c r="D926" s="1" t="s">
        <v>45</v>
      </c>
      <c r="E926" s="1" t="s">
        <v>45</v>
      </c>
      <c r="F926" s="1" t="s">
        <v>38</v>
      </c>
      <c r="G926" s="1" t="s">
        <v>30</v>
      </c>
      <c r="H926" s="1" t="s">
        <v>38</v>
      </c>
      <c r="M926" s="1">
        <v>10.0</v>
      </c>
      <c r="N926" s="1">
        <v>10.0</v>
      </c>
      <c r="O926" s="1">
        <v>13.0</v>
      </c>
      <c r="P926" s="1">
        <v>8.0</v>
      </c>
      <c r="Q926" s="1">
        <v>13.0</v>
      </c>
      <c r="S926" s="1" t="str">
        <f>IFERROR(__xludf.DUMMYFUNCTION("UNIQUE(D926:H926, TRUE)"),"T")</f>
        <v>T</v>
      </c>
      <c r="T926" s="1" t="str">
        <f>IFERROR(__xludf.DUMMYFUNCTION("""COMPUTED_VALUE"""),"K")</f>
        <v>K</v>
      </c>
      <c r="U926" s="1" t="str">
        <f>IFERROR(__xludf.DUMMYFUNCTION("""COMPUTED_VALUE"""),"8")</f>
        <v>8</v>
      </c>
      <c r="Y926" s="1">
        <f t="shared" si="2"/>
        <v>2</v>
      </c>
      <c r="Z926" s="1">
        <f t="shared" ref="Z926:AC926" si="926">IF($Y926&lt;&gt;"",COUNTIF($D926:$H926, "=" &amp; T926),"")</f>
        <v>2</v>
      </c>
      <c r="AA926" s="1">
        <f t="shared" si="926"/>
        <v>1</v>
      </c>
      <c r="AB926" s="1">
        <f t="shared" si="926"/>
        <v>0</v>
      </c>
      <c r="AC926" s="1">
        <f t="shared" si="926"/>
        <v>0</v>
      </c>
      <c r="AE926" s="1">
        <f>IFERROR(__xludf.DUMMYFUNCTION("IFERROR(TRANSPOSE(SORT(TRANSPOSE(FILTER(Y926:AC926, Y926:AC926&lt;&gt;0)),1, FALSE)))"),2.0)</f>
        <v>2</v>
      </c>
      <c r="AF926" s="1">
        <f>IFERROR(__xludf.DUMMYFUNCTION("""COMPUTED_VALUE"""),2.0)</f>
        <v>2</v>
      </c>
      <c r="AG926" s="1">
        <f>IFERROR(__xludf.DUMMYFUNCTION("""COMPUTED_VALUE"""),1.0)</f>
        <v>1</v>
      </c>
      <c r="AK926" s="1">
        <v>925.0</v>
      </c>
      <c r="AL926" s="1">
        <v>4.0</v>
      </c>
      <c r="AM926" s="1">
        <v>1.0</v>
      </c>
      <c r="AN926" s="1"/>
      <c r="AO926" s="1"/>
      <c r="AP926" s="1"/>
      <c r="AQ926" s="1">
        <v>3.0</v>
      </c>
      <c r="AR926" s="1">
        <v>9.0</v>
      </c>
      <c r="AS926" s="1">
        <v>3.0</v>
      </c>
      <c r="AT926" s="1">
        <v>3.0</v>
      </c>
      <c r="AU926" s="1">
        <v>3.0</v>
      </c>
      <c r="AV926" s="1">
        <v>39333.0</v>
      </c>
      <c r="AW926" s="1">
        <v>500.0</v>
      </c>
      <c r="AY926" s="1">
        <v>462500.0</v>
      </c>
    </row>
    <row r="927" ht="15.75" customHeight="1">
      <c r="A927" s="2" t="s">
        <v>1725</v>
      </c>
      <c r="B927" s="1" t="str">
        <f>IFERROR(__xludf.DUMMYFUNCTION("""COMPUTED_VALUE"""),"666AA")</f>
        <v>666AA</v>
      </c>
      <c r="C927" s="1">
        <f>IFERROR(__xludf.DUMMYFUNCTION("""COMPUTED_VALUE"""),377.0)</f>
        <v>377</v>
      </c>
      <c r="D927" s="1" t="s">
        <v>40</v>
      </c>
      <c r="E927" s="1" t="s">
        <v>40</v>
      </c>
      <c r="F927" s="1" t="s">
        <v>40</v>
      </c>
      <c r="G927" s="1" t="s">
        <v>39</v>
      </c>
      <c r="H927" s="1" t="s">
        <v>39</v>
      </c>
      <c r="M927" s="1">
        <v>6.0</v>
      </c>
      <c r="N927" s="1">
        <v>6.0</v>
      </c>
      <c r="O927" s="1">
        <v>6.0</v>
      </c>
      <c r="P927" s="1">
        <v>14.0</v>
      </c>
      <c r="Q927" s="1">
        <v>14.0</v>
      </c>
      <c r="S927" s="1" t="str">
        <f>IFERROR(__xludf.DUMMYFUNCTION("UNIQUE(D927:H927, TRUE)"),"6")</f>
        <v>6</v>
      </c>
      <c r="T927" s="1" t="str">
        <f>IFERROR(__xludf.DUMMYFUNCTION("""COMPUTED_VALUE"""),"A")</f>
        <v>A</v>
      </c>
      <c r="Y927" s="1">
        <f t="shared" si="2"/>
        <v>3</v>
      </c>
      <c r="Z927" s="1">
        <f t="shared" ref="Z927:AC927" si="927">IF($Y927&lt;&gt;"",COUNTIF($D927:$H927, "=" &amp; T927),"")</f>
        <v>2</v>
      </c>
      <c r="AA927" s="1">
        <f t="shared" si="927"/>
        <v>0</v>
      </c>
      <c r="AB927" s="1">
        <f t="shared" si="927"/>
        <v>0</v>
      </c>
      <c r="AC927" s="1">
        <f t="shared" si="927"/>
        <v>0</v>
      </c>
      <c r="AE927" s="1">
        <f>IFERROR(__xludf.DUMMYFUNCTION("IFERROR(TRANSPOSE(SORT(TRANSPOSE(FILTER(Y927:AC927, Y927:AC927&lt;&gt;0)),1, FALSE)))"),3.0)</f>
        <v>3</v>
      </c>
      <c r="AF927" s="1">
        <f>IFERROR(__xludf.DUMMYFUNCTION("""COMPUTED_VALUE"""),2.0)</f>
        <v>2</v>
      </c>
      <c r="AK927" s="1">
        <v>926.0</v>
      </c>
      <c r="AL927" s="1">
        <v>4.0</v>
      </c>
      <c r="AM927" s="1">
        <v>1.0</v>
      </c>
      <c r="AN927" s="1"/>
      <c r="AO927" s="1"/>
      <c r="AP927" s="1"/>
      <c r="AQ927" s="1">
        <v>3.0</v>
      </c>
      <c r="AR927" s="1">
        <v>13.0</v>
      </c>
      <c r="AS927" s="1">
        <v>13.0</v>
      </c>
      <c r="AT927" s="1">
        <v>13.0</v>
      </c>
      <c r="AU927" s="1">
        <v>13.0</v>
      </c>
      <c r="AV927" s="1" t="s">
        <v>1595</v>
      </c>
      <c r="AW927" s="1">
        <v>636.0</v>
      </c>
      <c r="AY927" s="1">
        <v>588936.0</v>
      </c>
    </row>
    <row r="928" ht="15.75" customHeight="1">
      <c r="A928" s="2" t="s">
        <v>1727</v>
      </c>
      <c r="B928" s="1">
        <f>IFERROR(__xludf.DUMMYFUNCTION("""COMPUTED_VALUE"""),24662.0)</f>
        <v>24662</v>
      </c>
      <c r="C928" s="1">
        <f>IFERROR(__xludf.DUMMYFUNCTION("""COMPUTED_VALUE"""),251.0)</f>
        <v>251</v>
      </c>
      <c r="D928" s="1" t="s">
        <v>24</v>
      </c>
      <c r="E928" s="1" t="s">
        <v>21</v>
      </c>
      <c r="F928" s="1" t="s">
        <v>40</v>
      </c>
      <c r="G928" s="1" t="s">
        <v>40</v>
      </c>
      <c r="H928" s="1" t="s">
        <v>24</v>
      </c>
      <c r="M928" s="1">
        <v>2.0</v>
      </c>
      <c r="N928" s="1">
        <v>4.0</v>
      </c>
      <c r="O928" s="1">
        <v>6.0</v>
      </c>
      <c r="P928" s="1">
        <v>6.0</v>
      </c>
      <c r="Q928" s="1">
        <v>2.0</v>
      </c>
      <c r="S928" s="1" t="str">
        <f>IFERROR(__xludf.DUMMYFUNCTION("UNIQUE(D928:H928, TRUE)"),"2")</f>
        <v>2</v>
      </c>
      <c r="T928" s="1" t="str">
        <f>IFERROR(__xludf.DUMMYFUNCTION("""COMPUTED_VALUE"""),"4")</f>
        <v>4</v>
      </c>
      <c r="U928" s="1" t="str">
        <f>IFERROR(__xludf.DUMMYFUNCTION("""COMPUTED_VALUE"""),"6")</f>
        <v>6</v>
      </c>
      <c r="Y928" s="1">
        <f t="shared" si="2"/>
        <v>2</v>
      </c>
      <c r="Z928" s="1">
        <f t="shared" ref="Z928:AC928" si="928">IF($Y928&lt;&gt;"",COUNTIF($D928:$H928, "=" &amp; T928),"")</f>
        <v>1</v>
      </c>
      <c r="AA928" s="1">
        <f t="shared" si="928"/>
        <v>2</v>
      </c>
      <c r="AB928" s="1">
        <f t="shared" si="928"/>
        <v>0</v>
      </c>
      <c r="AC928" s="1">
        <f t="shared" si="928"/>
        <v>0</v>
      </c>
      <c r="AE928" s="1">
        <f>IFERROR(__xludf.DUMMYFUNCTION("IFERROR(TRANSPOSE(SORT(TRANSPOSE(FILTER(Y928:AC928, Y928:AC928&lt;&gt;0)),1, FALSE)))"),2.0)</f>
        <v>2</v>
      </c>
      <c r="AF928" s="1">
        <f>IFERROR(__xludf.DUMMYFUNCTION("""COMPUTED_VALUE"""),2.0)</f>
        <v>2</v>
      </c>
      <c r="AG928" s="1">
        <f>IFERROR(__xludf.DUMMYFUNCTION("""COMPUTED_VALUE"""),1.0)</f>
        <v>1</v>
      </c>
      <c r="AK928" s="1">
        <v>927.0</v>
      </c>
      <c r="AL928" s="1">
        <v>4.0</v>
      </c>
      <c r="AM928" s="1">
        <v>1.0</v>
      </c>
      <c r="AN928" s="1"/>
      <c r="AO928" s="1"/>
      <c r="AP928" s="1"/>
      <c r="AQ928" s="1">
        <v>3.0</v>
      </c>
      <c r="AR928" s="1">
        <v>14.0</v>
      </c>
      <c r="AS928" s="1">
        <v>3.0</v>
      </c>
      <c r="AT928" s="1">
        <v>3.0</v>
      </c>
      <c r="AU928" s="1">
        <v>3.0</v>
      </c>
      <c r="AV928" s="1" t="s">
        <v>1597</v>
      </c>
      <c r="AW928" s="1">
        <v>834.0</v>
      </c>
      <c r="AY928" s="1">
        <v>773118.0</v>
      </c>
    </row>
    <row r="929" ht="15.75" customHeight="1">
      <c r="A929" s="2" t="s">
        <v>1729</v>
      </c>
      <c r="B929" s="1" t="str">
        <f>IFERROR(__xludf.DUMMYFUNCTION("""COMPUTED_VALUE"""),"4TAAA")</f>
        <v>4TAAA</v>
      </c>
      <c r="C929" s="1">
        <f>IFERROR(__xludf.DUMMYFUNCTION("""COMPUTED_VALUE"""),135.0)</f>
        <v>135</v>
      </c>
      <c r="D929" s="1" t="s">
        <v>21</v>
      </c>
      <c r="E929" s="1" t="s">
        <v>45</v>
      </c>
      <c r="F929" s="1" t="s">
        <v>39</v>
      </c>
      <c r="G929" s="1" t="s">
        <v>39</v>
      </c>
      <c r="H929" s="1" t="s">
        <v>39</v>
      </c>
      <c r="M929" s="1">
        <v>4.0</v>
      </c>
      <c r="N929" s="1">
        <v>10.0</v>
      </c>
      <c r="O929" s="1">
        <v>14.0</v>
      </c>
      <c r="P929" s="1">
        <v>14.0</v>
      </c>
      <c r="Q929" s="1">
        <v>14.0</v>
      </c>
      <c r="S929" s="1" t="str">
        <f>IFERROR(__xludf.DUMMYFUNCTION("UNIQUE(D929:H929, TRUE)"),"4")</f>
        <v>4</v>
      </c>
      <c r="T929" s="1" t="str">
        <f>IFERROR(__xludf.DUMMYFUNCTION("""COMPUTED_VALUE"""),"T")</f>
        <v>T</v>
      </c>
      <c r="U929" s="1" t="str">
        <f>IFERROR(__xludf.DUMMYFUNCTION("""COMPUTED_VALUE"""),"A")</f>
        <v>A</v>
      </c>
      <c r="Y929" s="1">
        <f t="shared" si="2"/>
        <v>1</v>
      </c>
      <c r="Z929" s="1">
        <f t="shared" ref="Z929:AC929" si="929">IF($Y929&lt;&gt;"",COUNTIF($D929:$H929, "=" &amp; T929),"")</f>
        <v>1</v>
      </c>
      <c r="AA929" s="1">
        <f t="shared" si="929"/>
        <v>3</v>
      </c>
      <c r="AB929" s="1">
        <f t="shared" si="929"/>
        <v>0</v>
      </c>
      <c r="AC929" s="1">
        <f t="shared" si="929"/>
        <v>0</v>
      </c>
      <c r="AE929" s="1">
        <f>IFERROR(__xludf.DUMMYFUNCTION("IFERROR(TRANSPOSE(SORT(TRANSPOSE(FILTER(Y929:AC929, Y929:AC929&lt;&gt;0)),1, FALSE)))"),3.0)</f>
        <v>3</v>
      </c>
      <c r="AF929" s="1">
        <f>IFERROR(__xludf.DUMMYFUNCTION("""COMPUTED_VALUE"""),1.0)</f>
        <v>1</v>
      </c>
      <c r="AG929" s="1">
        <f>IFERROR(__xludf.DUMMYFUNCTION("""COMPUTED_VALUE"""),1.0)</f>
        <v>1</v>
      </c>
      <c r="AK929" s="1">
        <v>928.0</v>
      </c>
      <c r="AL929" s="1">
        <v>4.0</v>
      </c>
      <c r="AM929" s="1">
        <v>1.0</v>
      </c>
      <c r="AN929" s="1"/>
      <c r="AO929" s="1"/>
      <c r="AP929" s="1"/>
      <c r="AQ929" s="1">
        <v>4.0</v>
      </c>
      <c r="AR929" s="1">
        <v>4.0</v>
      </c>
      <c r="AS929" s="1">
        <v>2.0</v>
      </c>
      <c r="AT929" s="1">
        <v>4.0</v>
      </c>
      <c r="AU929" s="1">
        <v>4.0</v>
      </c>
      <c r="AV929" s="1">
        <v>44244.0</v>
      </c>
      <c r="AW929" s="1">
        <v>330.0</v>
      </c>
      <c r="AY929" s="1">
        <v>306240.0</v>
      </c>
    </row>
    <row r="930" ht="15.75" customHeight="1">
      <c r="A930" s="2" t="s">
        <v>1731</v>
      </c>
      <c r="B930" s="1">
        <f>IFERROR(__xludf.DUMMYFUNCTION("""COMPUTED_VALUE"""),83353.0)</f>
        <v>83353</v>
      </c>
      <c r="C930" s="1">
        <f>IFERROR(__xludf.DUMMYFUNCTION("""COMPUTED_VALUE"""),659.0)</f>
        <v>659</v>
      </c>
      <c r="D930" s="1" t="s">
        <v>30</v>
      </c>
      <c r="E930" s="1" t="s">
        <v>31</v>
      </c>
      <c r="F930" s="1" t="s">
        <v>31</v>
      </c>
      <c r="G930" s="1" t="s">
        <v>29</v>
      </c>
      <c r="H930" s="1" t="s">
        <v>31</v>
      </c>
      <c r="M930" s="1">
        <v>8.0</v>
      </c>
      <c r="N930" s="1">
        <v>3.0</v>
      </c>
      <c r="O930" s="1">
        <v>3.0</v>
      </c>
      <c r="P930" s="1">
        <v>5.0</v>
      </c>
      <c r="Q930" s="1">
        <v>3.0</v>
      </c>
      <c r="S930" s="1" t="str">
        <f>IFERROR(__xludf.DUMMYFUNCTION("UNIQUE(D930:H930, TRUE)"),"8")</f>
        <v>8</v>
      </c>
      <c r="T930" s="1" t="str">
        <f>IFERROR(__xludf.DUMMYFUNCTION("""COMPUTED_VALUE"""),"3")</f>
        <v>3</v>
      </c>
      <c r="U930" s="1" t="str">
        <f>IFERROR(__xludf.DUMMYFUNCTION("""COMPUTED_VALUE"""),"5")</f>
        <v>5</v>
      </c>
      <c r="Y930" s="1">
        <f t="shared" si="2"/>
        <v>1</v>
      </c>
      <c r="Z930" s="1">
        <f t="shared" ref="Z930:AC930" si="930">IF($Y930&lt;&gt;"",COUNTIF($D930:$H930, "=" &amp; T930),"")</f>
        <v>3</v>
      </c>
      <c r="AA930" s="1">
        <f t="shared" si="930"/>
        <v>1</v>
      </c>
      <c r="AB930" s="1">
        <f t="shared" si="930"/>
        <v>0</v>
      </c>
      <c r="AC930" s="1">
        <f t="shared" si="930"/>
        <v>0</v>
      </c>
      <c r="AE930" s="1">
        <f>IFERROR(__xludf.DUMMYFUNCTION("IFERROR(TRANSPOSE(SORT(TRANSPOSE(FILTER(Y930:AC930, Y930:AC930&lt;&gt;0)),1, FALSE)))"),3.0)</f>
        <v>3</v>
      </c>
      <c r="AF930" s="1">
        <f>IFERROR(__xludf.DUMMYFUNCTION("""COMPUTED_VALUE"""),1.0)</f>
        <v>1</v>
      </c>
      <c r="AG930" s="1">
        <f>IFERROR(__xludf.DUMMYFUNCTION("""COMPUTED_VALUE"""),1.0)</f>
        <v>1</v>
      </c>
      <c r="AK930" s="1">
        <v>929.0</v>
      </c>
      <c r="AL930" s="1">
        <v>4.0</v>
      </c>
      <c r="AM930" s="1">
        <v>1.0</v>
      </c>
      <c r="AN930" s="1"/>
      <c r="AO930" s="1"/>
      <c r="AP930" s="1"/>
      <c r="AQ930" s="1">
        <v>4.0</v>
      </c>
      <c r="AR930" s="1">
        <v>4.0</v>
      </c>
      <c r="AS930" s="1">
        <v>4.0</v>
      </c>
      <c r="AT930" s="1">
        <v>4.0</v>
      </c>
      <c r="AU930" s="1">
        <v>8.0</v>
      </c>
      <c r="AV930" s="1">
        <v>44448.0</v>
      </c>
      <c r="AW930" s="1">
        <v>271.0</v>
      </c>
      <c r="AY930" s="1">
        <v>251759.0</v>
      </c>
    </row>
    <row r="931" ht="15.75" customHeight="1">
      <c r="A931" s="2" t="s">
        <v>1733</v>
      </c>
      <c r="B931" s="1" t="str">
        <f>IFERROR(__xludf.DUMMYFUNCTION("""COMPUTED_VALUE"""),"2J429")</f>
        <v>2J429</v>
      </c>
      <c r="C931" s="1">
        <f>IFERROR(__xludf.DUMMYFUNCTION("""COMPUTED_VALUE"""),354.0)</f>
        <v>354</v>
      </c>
      <c r="D931" s="1" t="s">
        <v>24</v>
      </c>
      <c r="E931" s="1" t="s">
        <v>22</v>
      </c>
      <c r="F931" s="1" t="s">
        <v>21</v>
      </c>
      <c r="G931" s="1" t="s">
        <v>24</v>
      </c>
      <c r="H931" s="1" t="s">
        <v>23</v>
      </c>
      <c r="M931" s="1">
        <v>2.0</v>
      </c>
      <c r="N931" s="1">
        <v>11.0</v>
      </c>
      <c r="O931" s="1">
        <v>4.0</v>
      </c>
      <c r="P931" s="1">
        <v>2.0</v>
      </c>
      <c r="Q931" s="1">
        <v>9.0</v>
      </c>
      <c r="S931" s="1" t="str">
        <f>IFERROR(__xludf.DUMMYFUNCTION("UNIQUE(D931:H931, TRUE)"),"2")</f>
        <v>2</v>
      </c>
      <c r="T931" s="1" t="str">
        <f>IFERROR(__xludf.DUMMYFUNCTION("""COMPUTED_VALUE"""),"J")</f>
        <v>J</v>
      </c>
      <c r="U931" s="1" t="str">
        <f>IFERROR(__xludf.DUMMYFUNCTION("""COMPUTED_VALUE"""),"4")</f>
        <v>4</v>
      </c>
      <c r="V931" s="1" t="str">
        <f>IFERROR(__xludf.DUMMYFUNCTION("""COMPUTED_VALUE"""),"9")</f>
        <v>9</v>
      </c>
      <c r="Y931" s="1">
        <f t="shared" si="2"/>
        <v>2</v>
      </c>
      <c r="Z931" s="1">
        <f t="shared" ref="Z931:AC931" si="931">IF($Y931&lt;&gt;"",COUNTIF($D931:$H931, "=" &amp; T931),"")</f>
        <v>1</v>
      </c>
      <c r="AA931" s="1">
        <f t="shared" si="931"/>
        <v>1</v>
      </c>
      <c r="AB931" s="1">
        <f t="shared" si="931"/>
        <v>1</v>
      </c>
      <c r="AC931" s="1">
        <f t="shared" si="931"/>
        <v>0</v>
      </c>
      <c r="AE931" s="1">
        <f>IFERROR(__xludf.DUMMYFUNCTION("IFERROR(TRANSPOSE(SORT(TRANSPOSE(FILTER(Y931:AC931, Y931:AC931&lt;&gt;0)),1, FALSE)))"),2.0)</f>
        <v>2</v>
      </c>
      <c r="AF931" s="1">
        <f>IFERROR(__xludf.DUMMYFUNCTION("""COMPUTED_VALUE"""),1.0)</f>
        <v>1</v>
      </c>
      <c r="AG931" s="1">
        <f>IFERROR(__xludf.DUMMYFUNCTION("""COMPUTED_VALUE"""),1.0)</f>
        <v>1</v>
      </c>
      <c r="AH931" s="1">
        <f>IFERROR(__xludf.DUMMYFUNCTION("""COMPUTED_VALUE"""),1.0)</f>
        <v>1</v>
      </c>
      <c r="AK931" s="1">
        <v>930.0</v>
      </c>
      <c r="AL931" s="1">
        <v>4.0</v>
      </c>
      <c r="AM931" s="1">
        <v>1.0</v>
      </c>
      <c r="AN931" s="1"/>
      <c r="AO931" s="1"/>
      <c r="AP931" s="1"/>
      <c r="AQ931" s="1">
        <v>4.0</v>
      </c>
      <c r="AR931" s="1">
        <v>4.0</v>
      </c>
      <c r="AS931" s="1">
        <v>4.0</v>
      </c>
      <c r="AT931" s="1">
        <v>4.0</v>
      </c>
      <c r="AU931" s="1">
        <v>12.0</v>
      </c>
      <c r="AV931" s="1" t="s">
        <v>1613</v>
      </c>
      <c r="AW931" s="1">
        <v>83.0</v>
      </c>
      <c r="AY931" s="1">
        <v>77190.0</v>
      </c>
    </row>
    <row r="932" ht="15.75" customHeight="1">
      <c r="A932" s="2" t="s">
        <v>1735</v>
      </c>
      <c r="B932" s="1" t="str">
        <f>IFERROR(__xludf.DUMMYFUNCTION("""COMPUTED_VALUE"""),"9K9K9")</f>
        <v>9K9K9</v>
      </c>
      <c r="C932" s="1">
        <f>IFERROR(__xludf.DUMMYFUNCTION("""COMPUTED_VALUE"""),756.0)</f>
        <v>756</v>
      </c>
      <c r="D932" s="1" t="s">
        <v>23</v>
      </c>
      <c r="E932" s="1" t="s">
        <v>38</v>
      </c>
      <c r="F932" s="1" t="s">
        <v>23</v>
      </c>
      <c r="G932" s="1" t="s">
        <v>38</v>
      </c>
      <c r="H932" s="1" t="s">
        <v>23</v>
      </c>
      <c r="M932" s="1">
        <v>9.0</v>
      </c>
      <c r="N932" s="1">
        <v>13.0</v>
      </c>
      <c r="O932" s="1">
        <v>9.0</v>
      </c>
      <c r="P932" s="1">
        <v>13.0</v>
      </c>
      <c r="Q932" s="1">
        <v>9.0</v>
      </c>
      <c r="S932" s="1" t="str">
        <f>IFERROR(__xludf.DUMMYFUNCTION("UNIQUE(D932:H932, TRUE)"),"9")</f>
        <v>9</v>
      </c>
      <c r="T932" s="1" t="str">
        <f>IFERROR(__xludf.DUMMYFUNCTION("""COMPUTED_VALUE"""),"K")</f>
        <v>K</v>
      </c>
      <c r="Y932" s="1">
        <f t="shared" si="2"/>
        <v>3</v>
      </c>
      <c r="Z932" s="1">
        <f t="shared" ref="Z932:AC932" si="932">IF($Y932&lt;&gt;"",COUNTIF($D932:$H932, "=" &amp; T932),"")</f>
        <v>2</v>
      </c>
      <c r="AA932" s="1">
        <f t="shared" si="932"/>
        <v>0</v>
      </c>
      <c r="AB932" s="1">
        <f t="shared" si="932"/>
        <v>0</v>
      </c>
      <c r="AC932" s="1">
        <f t="shared" si="932"/>
        <v>0</v>
      </c>
      <c r="AE932" s="1">
        <f>IFERROR(__xludf.DUMMYFUNCTION("IFERROR(TRANSPOSE(SORT(TRANSPOSE(FILTER(Y932:AC932, Y932:AC932&lt;&gt;0)),1, FALSE)))"),3.0)</f>
        <v>3</v>
      </c>
      <c r="AF932" s="1">
        <f>IFERROR(__xludf.DUMMYFUNCTION("""COMPUTED_VALUE"""),2.0)</f>
        <v>2</v>
      </c>
      <c r="AK932" s="1">
        <v>931.0</v>
      </c>
      <c r="AL932" s="1">
        <v>4.0</v>
      </c>
      <c r="AM932" s="1">
        <v>1.0</v>
      </c>
      <c r="AN932" s="1"/>
      <c r="AO932" s="1"/>
      <c r="AP932" s="1"/>
      <c r="AQ932" s="1">
        <v>4.0</v>
      </c>
      <c r="AR932" s="1">
        <v>4.0</v>
      </c>
      <c r="AS932" s="1">
        <v>4.0</v>
      </c>
      <c r="AT932" s="1">
        <v>9.0</v>
      </c>
      <c r="AU932" s="1">
        <v>4.0</v>
      </c>
      <c r="AV932" s="1">
        <v>44494.0</v>
      </c>
      <c r="AW932" s="1">
        <v>700.0</v>
      </c>
      <c r="AY932" s="1">
        <v>651700.0</v>
      </c>
    </row>
    <row r="933" ht="15.75" customHeight="1">
      <c r="A933" s="2" t="s">
        <v>1737</v>
      </c>
      <c r="B933" s="1" t="str">
        <f>IFERROR(__xludf.DUMMYFUNCTION("""COMPUTED_VALUE"""),"AQQQQ")</f>
        <v>AQQQQ</v>
      </c>
      <c r="C933" s="1">
        <f>IFERROR(__xludf.DUMMYFUNCTION("""COMPUTED_VALUE"""),459.0)</f>
        <v>459</v>
      </c>
      <c r="D933" s="1" t="s">
        <v>39</v>
      </c>
      <c r="E933" s="1" t="s">
        <v>20</v>
      </c>
      <c r="F933" s="1" t="s">
        <v>20</v>
      </c>
      <c r="G933" s="1" t="s">
        <v>20</v>
      </c>
      <c r="H933" s="1" t="s">
        <v>20</v>
      </c>
      <c r="M933" s="1">
        <v>14.0</v>
      </c>
      <c r="N933" s="1">
        <v>12.0</v>
      </c>
      <c r="O933" s="1">
        <v>12.0</v>
      </c>
      <c r="P933" s="1">
        <v>12.0</v>
      </c>
      <c r="Q933" s="1">
        <v>12.0</v>
      </c>
      <c r="S933" s="1" t="str">
        <f>IFERROR(__xludf.DUMMYFUNCTION("UNIQUE(D933:H933, TRUE)"),"A")</f>
        <v>A</v>
      </c>
      <c r="T933" s="1" t="str">
        <f>IFERROR(__xludf.DUMMYFUNCTION("""COMPUTED_VALUE"""),"Q")</f>
        <v>Q</v>
      </c>
      <c r="Y933" s="1">
        <f t="shared" si="2"/>
        <v>1</v>
      </c>
      <c r="Z933" s="1">
        <f t="shared" ref="Z933:AC933" si="933">IF($Y933&lt;&gt;"",COUNTIF($D933:$H933, "=" &amp; T933),"")</f>
        <v>4</v>
      </c>
      <c r="AA933" s="1">
        <f t="shared" si="933"/>
        <v>0</v>
      </c>
      <c r="AB933" s="1">
        <f t="shared" si="933"/>
        <v>0</v>
      </c>
      <c r="AC933" s="1">
        <f t="shared" si="933"/>
        <v>0</v>
      </c>
      <c r="AE933" s="1">
        <f>IFERROR(__xludf.DUMMYFUNCTION("IFERROR(TRANSPOSE(SORT(TRANSPOSE(FILTER(Y933:AC933, Y933:AC933&lt;&gt;0)),1, FALSE)))"),4.0)</f>
        <v>4</v>
      </c>
      <c r="AF933" s="1">
        <f>IFERROR(__xludf.DUMMYFUNCTION("""COMPUTED_VALUE"""),1.0)</f>
        <v>1</v>
      </c>
      <c r="AK933" s="1">
        <v>932.0</v>
      </c>
      <c r="AL933" s="1">
        <v>4.0</v>
      </c>
      <c r="AM933" s="1">
        <v>1.0</v>
      </c>
      <c r="AN933" s="1"/>
      <c r="AO933" s="1"/>
      <c r="AP933" s="1"/>
      <c r="AQ933" s="1">
        <v>4.0</v>
      </c>
      <c r="AR933" s="1">
        <v>4.0</v>
      </c>
      <c r="AS933" s="1">
        <v>11.0</v>
      </c>
      <c r="AT933" s="1">
        <v>4.0</v>
      </c>
      <c r="AU933" s="1">
        <v>4.0</v>
      </c>
      <c r="AV933" s="1" t="s">
        <v>1844</v>
      </c>
      <c r="AW933" s="1">
        <v>716.0</v>
      </c>
      <c r="AY933" s="1">
        <v>667312.0</v>
      </c>
    </row>
    <row r="934" ht="15.75" customHeight="1">
      <c r="A934" s="2" t="s">
        <v>1739</v>
      </c>
      <c r="B934" s="1">
        <f>IFERROR(__xludf.DUMMYFUNCTION("""COMPUTED_VALUE"""),45445.0)</f>
        <v>45445</v>
      </c>
      <c r="C934" s="1">
        <f>IFERROR(__xludf.DUMMYFUNCTION("""COMPUTED_VALUE"""),301.0)</f>
        <v>301</v>
      </c>
      <c r="D934" s="1" t="s">
        <v>21</v>
      </c>
      <c r="E934" s="1" t="s">
        <v>29</v>
      </c>
      <c r="F934" s="1" t="s">
        <v>21</v>
      </c>
      <c r="G934" s="1" t="s">
        <v>21</v>
      </c>
      <c r="H934" s="1" t="s">
        <v>29</v>
      </c>
      <c r="M934" s="1">
        <v>4.0</v>
      </c>
      <c r="N934" s="1">
        <v>5.0</v>
      </c>
      <c r="O934" s="1">
        <v>4.0</v>
      </c>
      <c r="P934" s="1">
        <v>4.0</v>
      </c>
      <c r="Q934" s="1">
        <v>5.0</v>
      </c>
      <c r="S934" s="1" t="str">
        <f>IFERROR(__xludf.DUMMYFUNCTION("UNIQUE(D934:H934, TRUE)"),"4")</f>
        <v>4</v>
      </c>
      <c r="T934" s="1" t="str">
        <f>IFERROR(__xludf.DUMMYFUNCTION("""COMPUTED_VALUE"""),"5")</f>
        <v>5</v>
      </c>
      <c r="Y934" s="1">
        <f t="shared" si="2"/>
        <v>3</v>
      </c>
      <c r="Z934" s="1">
        <f t="shared" ref="Z934:AC934" si="934">IF($Y934&lt;&gt;"",COUNTIF($D934:$H934, "=" &amp; T934),"")</f>
        <v>2</v>
      </c>
      <c r="AA934" s="1">
        <f t="shared" si="934"/>
        <v>0</v>
      </c>
      <c r="AB934" s="1">
        <f t="shared" si="934"/>
        <v>0</v>
      </c>
      <c r="AC934" s="1">
        <f t="shared" si="934"/>
        <v>0</v>
      </c>
      <c r="AE934" s="1">
        <f>IFERROR(__xludf.DUMMYFUNCTION("IFERROR(TRANSPOSE(SORT(TRANSPOSE(FILTER(Y934:AC934, Y934:AC934&lt;&gt;0)),1, FALSE)))"),3.0)</f>
        <v>3</v>
      </c>
      <c r="AF934" s="1">
        <f>IFERROR(__xludf.DUMMYFUNCTION("""COMPUTED_VALUE"""),2.0)</f>
        <v>2</v>
      </c>
      <c r="AK934" s="1">
        <v>933.0</v>
      </c>
      <c r="AL934" s="1">
        <v>4.0</v>
      </c>
      <c r="AM934" s="1">
        <v>1.0</v>
      </c>
      <c r="AN934" s="1"/>
      <c r="AO934" s="1"/>
      <c r="AP934" s="1"/>
      <c r="AQ934" s="1">
        <v>4.0</v>
      </c>
      <c r="AR934" s="1">
        <v>8.0</v>
      </c>
      <c r="AS934" s="1">
        <v>8.0</v>
      </c>
      <c r="AT934" s="1">
        <v>8.0</v>
      </c>
      <c r="AU934" s="1">
        <v>8.0</v>
      </c>
      <c r="AV934" s="1">
        <v>48888.0</v>
      </c>
      <c r="AW934" s="1">
        <v>404.0</v>
      </c>
      <c r="AY934" s="1">
        <v>376932.0</v>
      </c>
    </row>
    <row r="935" ht="15.75" customHeight="1">
      <c r="A935" s="2" t="s">
        <v>1741</v>
      </c>
      <c r="B935" s="1" t="str">
        <f>IFERROR(__xludf.DUMMYFUNCTION("""COMPUTED_VALUE"""),"A775J")</f>
        <v>A775J</v>
      </c>
      <c r="C935" s="1">
        <f>IFERROR(__xludf.DUMMYFUNCTION("""COMPUTED_VALUE"""),912.0)</f>
        <v>912</v>
      </c>
      <c r="D935" s="1" t="s">
        <v>39</v>
      </c>
      <c r="E935" s="1" t="s">
        <v>28</v>
      </c>
      <c r="F935" s="1" t="s">
        <v>28</v>
      </c>
      <c r="G935" s="1" t="s">
        <v>29</v>
      </c>
      <c r="H935" s="1" t="s">
        <v>22</v>
      </c>
      <c r="M935" s="1">
        <v>14.0</v>
      </c>
      <c r="N935" s="1">
        <v>7.0</v>
      </c>
      <c r="O935" s="1">
        <v>7.0</v>
      </c>
      <c r="P935" s="1">
        <v>5.0</v>
      </c>
      <c r="Q935" s="1">
        <v>11.0</v>
      </c>
      <c r="S935" s="1" t="str">
        <f>IFERROR(__xludf.DUMMYFUNCTION("UNIQUE(D935:H935, TRUE)"),"A")</f>
        <v>A</v>
      </c>
      <c r="T935" s="1" t="str">
        <f>IFERROR(__xludf.DUMMYFUNCTION("""COMPUTED_VALUE"""),"7")</f>
        <v>7</v>
      </c>
      <c r="U935" s="1" t="str">
        <f>IFERROR(__xludf.DUMMYFUNCTION("""COMPUTED_VALUE"""),"5")</f>
        <v>5</v>
      </c>
      <c r="V935" s="1" t="str">
        <f>IFERROR(__xludf.DUMMYFUNCTION("""COMPUTED_VALUE"""),"J")</f>
        <v>J</v>
      </c>
      <c r="Y935" s="1">
        <f t="shared" si="2"/>
        <v>1</v>
      </c>
      <c r="Z935" s="1">
        <f t="shared" ref="Z935:AC935" si="935">IF($Y935&lt;&gt;"",COUNTIF($D935:$H935, "=" &amp; T935),"")</f>
        <v>2</v>
      </c>
      <c r="AA935" s="1">
        <f t="shared" si="935"/>
        <v>1</v>
      </c>
      <c r="AB935" s="1">
        <f t="shared" si="935"/>
        <v>1</v>
      </c>
      <c r="AC935" s="1">
        <f t="shared" si="935"/>
        <v>0</v>
      </c>
      <c r="AE935" s="1">
        <f>IFERROR(__xludf.DUMMYFUNCTION("IFERROR(TRANSPOSE(SORT(TRANSPOSE(FILTER(Y935:AC935, Y935:AC935&lt;&gt;0)),1, FALSE)))"),2.0)</f>
        <v>2</v>
      </c>
      <c r="AF935" s="1">
        <f>IFERROR(__xludf.DUMMYFUNCTION("""COMPUTED_VALUE"""),1.0)</f>
        <v>1</v>
      </c>
      <c r="AG935" s="1">
        <f>IFERROR(__xludf.DUMMYFUNCTION("""COMPUTED_VALUE"""),1.0)</f>
        <v>1</v>
      </c>
      <c r="AH935" s="1">
        <f>IFERROR(__xludf.DUMMYFUNCTION("""COMPUTED_VALUE"""),1.0)</f>
        <v>1</v>
      </c>
      <c r="AK935" s="1">
        <v>934.0</v>
      </c>
      <c r="AL935" s="1">
        <v>4.0</v>
      </c>
      <c r="AM935" s="1">
        <v>1.0</v>
      </c>
      <c r="AN935" s="1"/>
      <c r="AO935" s="1"/>
      <c r="AP935" s="1"/>
      <c r="AQ935" s="1">
        <v>4.0</v>
      </c>
      <c r="AR935" s="1">
        <v>9.0</v>
      </c>
      <c r="AS935" s="1">
        <v>9.0</v>
      </c>
      <c r="AT935" s="1">
        <v>9.0</v>
      </c>
      <c r="AU935" s="1">
        <v>9.0</v>
      </c>
      <c r="AV935" s="1">
        <v>49999.0</v>
      </c>
      <c r="AW935" s="1">
        <v>405.0</v>
      </c>
      <c r="AY935" s="1">
        <v>378270.0</v>
      </c>
    </row>
    <row r="936" ht="15.75" customHeight="1">
      <c r="A936" s="2" t="s">
        <v>1743</v>
      </c>
      <c r="B936" s="1">
        <f>IFERROR(__xludf.DUMMYFUNCTION("""COMPUTED_VALUE"""),38333.0)</f>
        <v>38333</v>
      </c>
      <c r="C936" s="1">
        <f>IFERROR(__xludf.DUMMYFUNCTION("""COMPUTED_VALUE"""),237.0)</f>
        <v>237</v>
      </c>
      <c r="D936" s="1" t="s">
        <v>31</v>
      </c>
      <c r="E936" s="1" t="s">
        <v>30</v>
      </c>
      <c r="F936" s="1" t="s">
        <v>31</v>
      </c>
      <c r="G936" s="1" t="s">
        <v>31</v>
      </c>
      <c r="H936" s="1" t="s">
        <v>31</v>
      </c>
      <c r="M936" s="1">
        <v>3.0</v>
      </c>
      <c r="N936" s="1">
        <v>8.0</v>
      </c>
      <c r="O936" s="1">
        <v>3.0</v>
      </c>
      <c r="P936" s="1">
        <v>3.0</v>
      </c>
      <c r="Q936" s="1">
        <v>3.0</v>
      </c>
      <c r="S936" s="1" t="str">
        <f>IFERROR(__xludf.DUMMYFUNCTION("UNIQUE(D936:H936, TRUE)"),"3")</f>
        <v>3</v>
      </c>
      <c r="T936" s="1" t="str">
        <f>IFERROR(__xludf.DUMMYFUNCTION("""COMPUTED_VALUE"""),"8")</f>
        <v>8</v>
      </c>
      <c r="Y936" s="1">
        <f t="shared" si="2"/>
        <v>4</v>
      </c>
      <c r="Z936" s="1">
        <f t="shared" ref="Z936:AC936" si="936">IF($Y936&lt;&gt;"",COUNTIF($D936:$H936, "=" &amp; T936),"")</f>
        <v>1</v>
      </c>
      <c r="AA936" s="1">
        <f t="shared" si="936"/>
        <v>0</v>
      </c>
      <c r="AB936" s="1">
        <f t="shared" si="936"/>
        <v>0</v>
      </c>
      <c r="AC936" s="1">
        <f t="shared" si="936"/>
        <v>0</v>
      </c>
      <c r="AE936" s="1">
        <f>IFERROR(__xludf.DUMMYFUNCTION("IFERROR(TRANSPOSE(SORT(TRANSPOSE(FILTER(Y936:AC936, Y936:AC936&lt;&gt;0)),1, FALSE)))"),4.0)</f>
        <v>4</v>
      </c>
      <c r="AF936" s="1">
        <f>IFERROR(__xludf.DUMMYFUNCTION("""COMPUTED_VALUE"""),1.0)</f>
        <v>1</v>
      </c>
      <c r="AK936" s="1">
        <v>935.0</v>
      </c>
      <c r="AL936" s="1">
        <v>4.0</v>
      </c>
      <c r="AM936" s="1">
        <v>1.0</v>
      </c>
      <c r="AN936" s="1"/>
      <c r="AO936" s="1"/>
      <c r="AP936" s="1"/>
      <c r="AQ936" s="1">
        <v>5.0</v>
      </c>
      <c r="AR936" s="1">
        <v>2.0</v>
      </c>
      <c r="AS936" s="1">
        <v>2.0</v>
      </c>
      <c r="AT936" s="1">
        <v>2.0</v>
      </c>
      <c r="AU936" s="1">
        <v>2.0</v>
      </c>
      <c r="AV936" s="1">
        <v>52222.0</v>
      </c>
      <c r="AW936" s="1">
        <v>307.0</v>
      </c>
      <c r="AY936" s="1">
        <v>287045.0</v>
      </c>
    </row>
    <row r="937" ht="15.75" customHeight="1">
      <c r="A937" s="2" t="s">
        <v>1745</v>
      </c>
      <c r="B937" s="1" t="str">
        <f>IFERROR(__xludf.DUMMYFUNCTION("""COMPUTED_VALUE"""),"T3T88")</f>
        <v>T3T88</v>
      </c>
      <c r="C937" s="1">
        <f>IFERROR(__xludf.DUMMYFUNCTION("""COMPUTED_VALUE"""),680.0)</f>
        <v>680</v>
      </c>
      <c r="D937" s="1" t="s">
        <v>45</v>
      </c>
      <c r="E937" s="1" t="s">
        <v>31</v>
      </c>
      <c r="F937" s="1" t="s">
        <v>45</v>
      </c>
      <c r="G937" s="1" t="s">
        <v>30</v>
      </c>
      <c r="H937" s="1" t="s">
        <v>30</v>
      </c>
      <c r="M937" s="1">
        <v>10.0</v>
      </c>
      <c r="N937" s="1">
        <v>3.0</v>
      </c>
      <c r="O937" s="1">
        <v>10.0</v>
      </c>
      <c r="P937" s="1">
        <v>8.0</v>
      </c>
      <c r="Q937" s="1">
        <v>8.0</v>
      </c>
      <c r="S937" s="1" t="str">
        <f>IFERROR(__xludf.DUMMYFUNCTION("UNIQUE(D937:H937, TRUE)"),"T")</f>
        <v>T</v>
      </c>
      <c r="T937" s="1" t="str">
        <f>IFERROR(__xludf.DUMMYFUNCTION("""COMPUTED_VALUE"""),"3")</f>
        <v>3</v>
      </c>
      <c r="U937" s="1" t="str">
        <f>IFERROR(__xludf.DUMMYFUNCTION("""COMPUTED_VALUE"""),"8")</f>
        <v>8</v>
      </c>
      <c r="Y937" s="1">
        <f t="shared" si="2"/>
        <v>2</v>
      </c>
      <c r="Z937" s="1">
        <f t="shared" ref="Z937:AC937" si="937">IF($Y937&lt;&gt;"",COUNTIF($D937:$H937, "=" &amp; T937),"")</f>
        <v>1</v>
      </c>
      <c r="AA937" s="1">
        <f t="shared" si="937"/>
        <v>2</v>
      </c>
      <c r="AB937" s="1">
        <f t="shared" si="937"/>
        <v>0</v>
      </c>
      <c r="AC937" s="1">
        <f t="shared" si="937"/>
        <v>0</v>
      </c>
      <c r="AE937" s="1">
        <f>IFERROR(__xludf.DUMMYFUNCTION("IFERROR(TRANSPOSE(SORT(TRANSPOSE(FILTER(Y937:AC937, Y937:AC937&lt;&gt;0)),1, FALSE)))"),2.0)</f>
        <v>2</v>
      </c>
      <c r="AF937" s="1">
        <f>IFERROR(__xludf.DUMMYFUNCTION("""COMPUTED_VALUE"""),2.0)</f>
        <v>2</v>
      </c>
      <c r="AG937" s="1">
        <f>IFERROR(__xludf.DUMMYFUNCTION("""COMPUTED_VALUE"""),1.0)</f>
        <v>1</v>
      </c>
      <c r="AK937" s="1">
        <v>936.0</v>
      </c>
      <c r="AL937" s="1">
        <v>4.0</v>
      </c>
      <c r="AM937" s="1">
        <v>1.0</v>
      </c>
      <c r="AN937" s="1"/>
      <c r="AO937" s="1"/>
      <c r="AP937" s="1"/>
      <c r="AQ937" s="1">
        <v>5.0</v>
      </c>
      <c r="AR937" s="1">
        <v>2.0</v>
      </c>
      <c r="AS937" s="1">
        <v>5.0</v>
      </c>
      <c r="AT937" s="1">
        <v>5.0</v>
      </c>
      <c r="AU937" s="1">
        <v>5.0</v>
      </c>
      <c r="AV937" s="1">
        <v>52555.0</v>
      </c>
      <c r="AW937" s="1">
        <v>544.0</v>
      </c>
      <c r="AY937" s="1">
        <v>509184.0</v>
      </c>
    </row>
    <row r="938" ht="15.75" customHeight="1">
      <c r="A938" s="2" t="s">
        <v>1747</v>
      </c>
      <c r="B938" s="1" t="str">
        <f>IFERROR(__xludf.DUMMYFUNCTION("""COMPUTED_VALUE"""),"9Q2Q3")</f>
        <v>9Q2Q3</v>
      </c>
      <c r="C938" s="1">
        <f>IFERROR(__xludf.DUMMYFUNCTION("""COMPUTED_VALUE"""),190.0)</f>
        <v>190</v>
      </c>
      <c r="D938" s="1" t="s">
        <v>23</v>
      </c>
      <c r="E938" s="1" t="s">
        <v>20</v>
      </c>
      <c r="F938" s="1" t="s">
        <v>24</v>
      </c>
      <c r="G938" s="1" t="s">
        <v>20</v>
      </c>
      <c r="H938" s="1" t="s">
        <v>31</v>
      </c>
      <c r="M938" s="1">
        <v>9.0</v>
      </c>
      <c r="N938" s="1">
        <v>12.0</v>
      </c>
      <c r="O938" s="1">
        <v>2.0</v>
      </c>
      <c r="P938" s="1">
        <v>12.0</v>
      </c>
      <c r="Q938" s="1">
        <v>3.0</v>
      </c>
      <c r="S938" s="1" t="str">
        <f>IFERROR(__xludf.DUMMYFUNCTION("UNIQUE(D938:H938, TRUE)"),"9")</f>
        <v>9</v>
      </c>
      <c r="T938" s="1" t="str">
        <f>IFERROR(__xludf.DUMMYFUNCTION("""COMPUTED_VALUE"""),"Q")</f>
        <v>Q</v>
      </c>
      <c r="U938" s="1" t="str">
        <f>IFERROR(__xludf.DUMMYFUNCTION("""COMPUTED_VALUE"""),"2")</f>
        <v>2</v>
      </c>
      <c r="V938" s="1" t="str">
        <f>IFERROR(__xludf.DUMMYFUNCTION("""COMPUTED_VALUE"""),"3")</f>
        <v>3</v>
      </c>
      <c r="Y938" s="1">
        <f t="shared" si="2"/>
        <v>1</v>
      </c>
      <c r="Z938" s="1">
        <f t="shared" ref="Z938:AC938" si="938">IF($Y938&lt;&gt;"",COUNTIF($D938:$H938, "=" &amp; T938),"")</f>
        <v>2</v>
      </c>
      <c r="AA938" s="1">
        <f t="shared" si="938"/>
        <v>1</v>
      </c>
      <c r="AB938" s="1">
        <f t="shared" si="938"/>
        <v>1</v>
      </c>
      <c r="AC938" s="1">
        <f t="shared" si="938"/>
        <v>0</v>
      </c>
      <c r="AE938" s="1">
        <f>IFERROR(__xludf.DUMMYFUNCTION("IFERROR(TRANSPOSE(SORT(TRANSPOSE(FILTER(Y938:AC938, Y938:AC938&lt;&gt;0)),1, FALSE)))"),2.0)</f>
        <v>2</v>
      </c>
      <c r="AF938" s="1">
        <f>IFERROR(__xludf.DUMMYFUNCTION("""COMPUTED_VALUE"""),1.0)</f>
        <v>1</v>
      </c>
      <c r="AG938" s="1">
        <f>IFERROR(__xludf.DUMMYFUNCTION("""COMPUTED_VALUE"""),1.0)</f>
        <v>1</v>
      </c>
      <c r="AH938" s="1">
        <f>IFERROR(__xludf.DUMMYFUNCTION("""COMPUTED_VALUE"""),1.0)</f>
        <v>1</v>
      </c>
      <c r="AK938" s="1">
        <v>937.0</v>
      </c>
      <c r="AL938" s="1">
        <v>4.0</v>
      </c>
      <c r="AM938" s="1">
        <v>1.0</v>
      </c>
      <c r="AN938" s="1"/>
      <c r="AO938" s="1"/>
      <c r="AP938" s="1"/>
      <c r="AQ938" s="1">
        <v>5.0</v>
      </c>
      <c r="AR938" s="1">
        <v>3.0</v>
      </c>
      <c r="AS938" s="1">
        <v>5.0</v>
      </c>
      <c r="AT938" s="1">
        <v>5.0</v>
      </c>
      <c r="AU938" s="1">
        <v>5.0</v>
      </c>
      <c r="AV938" s="1">
        <v>53555.0</v>
      </c>
      <c r="AW938" s="1">
        <v>810.0</v>
      </c>
      <c r="AY938" s="1">
        <v>758970.0</v>
      </c>
    </row>
    <row r="939" ht="15.75" customHeight="1">
      <c r="A939" s="2" t="s">
        <v>1749</v>
      </c>
      <c r="B939" s="1" t="str">
        <f>IFERROR(__xludf.DUMMYFUNCTION("""COMPUTED_VALUE"""),"268K3")</f>
        <v>268K3</v>
      </c>
      <c r="C939" s="1">
        <f>IFERROR(__xludf.DUMMYFUNCTION("""COMPUTED_VALUE"""),164.0)</f>
        <v>164</v>
      </c>
      <c r="D939" s="1" t="s">
        <v>24</v>
      </c>
      <c r="E939" s="1" t="s">
        <v>40</v>
      </c>
      <c r="F939" s="1" t="s">
        <v>30</v>
      </c>
      <c r="G939" s="1" t="s">
        <v>38</v>
      </c>
      <c r="H939" s="1" t="s">
        <v>31</v>
      </c>
      <c r="M939" s="1">
        <v>2.0</v>
      </c>
      <c r="N939" s="1">
        <v>6.0</v>
      </c>
      <c r="O939" s="1">
        <v>8.0</v>
      </c>
      <c r="P939" s="1">
        <v>13.0</v>
      </c>
      <c r="Q939" s="1">
        <v>3.0</v>
      </c>
      <c r="S939" s="1" t="str">
        <f>IFERROR(__xludf.DUMMYFUNCTION("UNIQUE(D939:H939, TRUE)"),"2")</f>
        <v>2</v>
      </c>
      <c r="T939" s="1" t="str">
        <f>IFERROR(__xludf.DUMMYFUNCTION("""COMPUTED_VALUE"""),"6")</f>
        <v>6</v>
      </c>
      <c r="U939" s="1" t="str">
        <f>IFERROR(__xludf.DUMMYFUNCTION("""COMPUTED_VALUE"""),"8")</f>
        <v>8</v>
      </c>
      <c r="V939" s="1" t="str">
        <f>IFERROR(__xludf.DUMMYFUNCTION("""COMPUTED_VALUE"""),"K")</f>
        <v>K</v>
      </c>
      <c r="W939" s="1" t="str">
        <f>IFERROR(__xludf.DUMMYFUNCTION("""COMPUTED_VALUE"""),"3")</f>
        <v>3</v>
      </c>
      <c r="Y939" s="1">
        <f t="shared" si="2"/>
        <v>1</v>
      </c>
      <c r="Z939" s="1">
        <f t="shared" ref="Z939:AC939" si="939">IF($Y939&lt;&gt;"",COUNTIF($D939:$H939, "=" &amp; T939),"")</f>
        <v>1</v>
      </c>
      <c r="AA939" s="1">
        <f t="shared" si="939"/>
        <v>1</v>
      </c>
      <c r="AB939" s="1">
        <f t="shared" si="939"/>
        <v>1</v>
      </c>
      <c r="AC939" s="1">
        <f t="shared" si="939"/>
        <v>1</v>
      </c>
      <c r="AE939" s="1">
        <f>IFERROR(__xludf.DUMMYFUNCTION("IFERROR(TRANSPOSE(SORT(TRANSPOSE(FILTER(Y939:AC939, Y939:AC939&lt;&gt;0)),1, FALSE)))"),1.0)</f>
        <v>1</v>
      </c>
      <c r="AF939" s="1">
        <f>IFERROR(__xludf.DUMMYFUNCTION("""COMPUTED_VALUE"""),1.0)</f>
        <v>1</v>
      </c>
      <c r="AG939" s="1">
        <f>IFERROR(__xludf.DUMMYFUNCTION("""COMPUTED_VALUE"""),1.0)</f>
        <v>1</v>
      </c>
      <c r="AH939" s="1">
        <f>IFERROR(__xludf.DUMMYFUNCTION("""COMPUTED_VALUE"""),1.0)</f>
        <v>1</v>
      </c>
      <c r="AI939" s="1">
        <f>IFERROR(__xludf.DUMMYFUNCTION("""COMPUTED_VALUE"""),1.0)</f>
        <v>1</v>
      </c>
      <c r="AK939" s="1">
        <v>938.0</v>
      </c>
      <c r="AL939" s="1">
        <v>4.0</v>
      </c>
      <c r="AM939" s="1">
        <v>1.0</v>
      </c>
      <c r="AN939" s="1"/>
      <c r="AO939" s="1"/>
      <c r="AP939" s="1"/>
      <c r="AQ939" s="1">
        <v>5.0</v>
      </c>
      <c r="AR939" s="1">
        <v>4.0</v>
      </c>
      <c r="AS939" s="1">
        <v>5.0</v>
      </c>
      <c r="AT939" s="1">
        <v>5.0</v>
      </c>
      <c r="AU939" s="1">
        <v>5.0</v>
      </c>
      <c r="AV939" s="1">
        <v>54555.0</v>
      </c>
      <c r="AW939" s="1">
        <v>378.0</v>
      </c>
      <c r="AY939" s="1">
        <v>354564.0</v>
      </c>
    </row>
    <row r="940" ht="15.75" customHeight="1">
      <c r="A940" s="2" t="s">
        <v>1751</v>
      </c>
      <c r="B940" s="1" t="str">
        <f>IFERROR(__xludf.DUMMYFUNCTION("""COMPUTED_VALUE"""),"868Q7")</f>
        <v>868Q7</v>
      </c>
      <c r="C940" s="1">
        <f>IFERROR(__xludf.DUMMYFUNCTION("""COMPUTED_VALUE"""),987.0)</f>
        <v>987</v>
      </c>
      <c r="D940" s="1" t="s">
        <v>30</v>
      </c>
      <c r="E940" s="1" t="s">
        <v>40</v>
      </c>
      <c r="F940" s="1" t="s">
        <v>30</v>
      </c>
      <c r="G940" s="1" t="s">
        <v>20</v>
      </c>
      <c r="H940" s="1" t="s">
        <v>28</v>
      </c>
      <c r="M940" s="1">
        <v>8.0</v>
      </c>
      <c r="N940" s="1">
        <v>6.0</v>
      </c>
      <c r="O940" s="1">
        <v>8.0</v>
      </c>
      <c r="P940" s="1">
        <v>12.0</v>
      </c>
      <c r="Q940" s="1">
        <v>7.0</v>
      </c>
      <c r="S940" s="1" t="str">
        <f>IFERROR(__xludf.DUMMYFUNCTION("UNIQUE(D940:H940, TRUE)"),"8")</f>
        <v>8</v>
      </c>
      <c r="T940" s="1" t="str">
        <f>IFERROR(__xludf.DUMMYFUNCTION("""COMPUTED_VALUE"""),"6")</f>
        <v>6</v>
      </c>
      <c r="U940" s="1" t="str">
        <f>IFERROR(__xludf.DUMMYFUNCTION("""COMPUTED_VALUE"""),"Q")</f>
        <v>Q</v>
      </c>
      <c r="V940" s="1" t="str">
        <f>IFERROR(__xludf.DUMMYFUNCTION("""COMPUTED_VALUE"""),"7")</f>
        <v>7</v>
      </c>
      <c r="Y940" s="1">
        <f t="shared" si="2"/>
        <v>2</v>
      </c>
      <c r="Z940" s="1">
        <f t="shared" ref="Z940:AC940" si="940">IF($Y940&lt;&gt;"",COUNTIF($D940:$H940, "=" &amp; T940),"")</f>
        <v>1</v>
      </c>
      <c r="AA940" s="1">
        <f t="shared" si="940"/>
        <v>1</v>
      </c>
      <c r="AB940" s="1">
        <f t="shared" si="940"/>
        <v>1</v>
      </c>
      <c r="AC940" s="1">
        <f t="shared" si="940"/>
        <v>0</v>
      </c>
      <c r="AE940" s="1">
        <f>IFERROR(__xludf.DUMMYFUNCTION("IFERROR(TRANSPOSE(SORT(TRANSPOSE(FILTER(Y940:AC940, Y940:AC940&lt;&gt;0)),1, FALSE)))"),2.0)</f>
        <v>2</v>
      </c>
      <c r="AF940" s="1">
        <f>IFERROR(__xludf.DUMMYFUNCTION("""COMPUTED_VALUE"""),1.0)</f>
        <v>1</v>
      </c>
      <c r="AG940" s="1">
        <f>IFERROR(__xludf.DUMMYFUNCTION("""COMPUTED_VALUE"""),1.0)</f>
        <v>1</v>
      </c>
      <c r="AH940" s="1">
        <f>IFERROR(__xludf.DUMMYFUNCTION("""COMPUTED_VALUE"""),1.0)</f>
        <v>1</v>
      </c>
      <c r="AK940" s="1">
        <v>939.0</v>
      </c>
      <c r="AL940" s="1">
        <v>4.0</v>
      </c>
      <c r="AM940" s="1">
        <v>1.0</v>
      </c>
      <c r="AN940" s="1"/>
      <c r="AO940" s="1"/>
      <c r="AP940" s="1"/>
      <c r="AQ940" s="1">
        <v>5.0</v>
      </c>
      <c r="AR940" s="1">
        <v>5.0</v>
      </c>
      <c r="AS940" s="1">
        <v>5.0</v>
      </c>
      <c r="AT940" s="1">
        <v>5.0</v>
      </c>
      <c r="AU940" s="1">
        <v>6.0</v>
      </c>
      <c r="AV940" s="1">
        <v>55556.0</v>
      </c>
      <c r="AW940" s="1">
        <v>417.0</v>
      </c>
      <c r="AY940" s="1">
        <v>391563.0</v>
      </c>
    </row>
    <row r="941" ht="15.75" customHeight="1">
      <c r="A941" s="2" t="s">
        <v>1753</v>
      </c>
      <c r="B941" s="1">
        <f>IFERROR(__xludf.DUMMYFUNCTION("""COMPUTED_VALUE"""),66466.0)</f>
        <v>66466</v>
      </c>
      <c r="C941" s="1">
        <f>IFERROR(__xludf.DUMMYFUNCTION("""COMPUTED_VALUE"""),44.0)</f>
        <v>44</v>
      </c>
      <c r="D941" s="1" t="s">
        <v>40</v>
      </c>
      <c r="E941" s="1" t="s">
        <v>40</v>
      </c>
      <c r="F941" s="1" t="s">
        <v>21</v>
      </c>
      <c r="G941" s="1" t="s">
        <v>40</v>
      </c>
      <c r="H941" s="1" t="s">
        <v>40</v>
      </c>
      <c r="M941" s="1">
        <v>6.0</v>
      </c>
      <c r="N941" s="1">
        <v>6.0</v>
      </c>
      <c r="O941" s="1">
        <v>4.0</v>
      </c>
      <c r="P941" s="1">
        <v>6.0</v>
      </c>
      <c r="Q941" s="1">
        <v>6.0</v>
      </c>
      <c r="S941" s="1" t="str">
        <f>IFERROR(__xludf.DUMMYFUNCTION("UNIQUE(D941:H941, TRUE)"),"6")</f>
        <v>6</v>
      </c>
      <c r="T941" s="1" t="str">
        <f>IFERROR(__xludf.DUMMYFUNCTION("""COMPUTED_VALUE"""),"4")</f>
        <v>4</v>
      </c>
      <c r="Y941" s="1">
        <f t="shared" si="2"/>
        <v>4</v>
      </c>
      <c r="Z941" s="1">
        <f t="shared" ref="Z941:AC941" si="941">IF($Y941&lt;&gt;"",COUNTIF($D941:$H941, "=" &amp; T941),"")</f>
        <v>1</v>
      </c>
      <c r="AA941" s="1">
        <f t="shared" si="941"/>
        <v>0</v>
      </c>
      <c r="AB941" s="1">
        <f t="shared" si="941"/>
        <v>0</v>
      </c>
      <c r="AC941" s="1">
        <f t="shared" si="941"/>
        <v>0</v>
      </c>
      <c r="AE941" s="1">
        <f>IFERROR(__xludf.DUMMYFUNCTION("IFERROR(TRANSPOSE(SORT(TRANSPOSE(FILTER(Y941:AC941, Y941:AC941&lt;&gt;0)),1, FALSE)))"),4.0)</f>
        <v>4</v>
      </c>
      <c r="AF941" s="1">
        <f>IFERROR(__xludf.DUMMYFUNCTION("""COMPUTED_VALUE"""),1.0)</f>
        <v>1</v>
      </c>
      <c r="AK941" s="1">
        <v>940.0</v>
      </c>
      <c r="AL941" s="1">
        <v>4.0</v>
      </c>
      <c r="AM941" s="1">
        <v>1.0</v>
      </c>
      <c r="AN941" s="1"/>
      <c r="AO941" s="1"/>
      <c r="AP941" s="1"/>
      <c r="AQ941" s="1">
        <v>5.0</v>
      </c>
      <c r="AR941" s="1">
        <v>5.0</v>
      </c>
      <c r="AS941" s="1">
        <v>5.0</v>
      </c>
      <c r="AT941" s="1">
        <v>5.0</v>
      </c>
      <c r="AU941" s="1">
        <v>11.0</v>
      </c>
      <c r="AV941" s="1" t="s">
        <v>1850</v>
      </c>
      <c r="AW941" s="1">
        <v>837.0</v>
      </c>
      <c r="AY941" s="1">
        <v>786780.0</v>
      </c>
    </row>
    <row r="942" ht="15.75" customHeight="1">
      <c r="A942" s="2" t="s">
        <v>1755</v>
      </c>
      <c r="B942" s="1" t="str">
        <f>IFERROR(__xludf.DUMMYFUNCTION("""COMPUTED_VALUE"""),"QJJKQ")</f>
        <v>QJJKQ</v>
      </c>
      <c r="C942" s="1">
        <f>IFERROR(__xludf.DUMMYFUNCTION("""COMPUTED_VALUE"""),818.0)</f>
        <v>818</v>
      </c>
      <c r="D942" s="1" t="s">
        <v>20</v>
      </c>
      <c r="E942" s="1" t="s">
        <v>22</v>
      </c>
      <c r="F942" s="1" t="s">
        <v>22</v>
      </c>
      <c r="G942" s="1" t="s">
        <v>38</v>
      </c>
      <c r="H942" s="1" t="s">
        <v>20</v>
      </c>
      <c r="M942" s="1">
        <v>12.0</v>
      </c>
      <c r="N942" s="1">
        <v>11.0</v>
      </c>
      <c r="O942" s="1">
        <v>11.0</v>
      </c>
      <c r="P942" s="1">
        <v>13.0</v>
      </c>
      <c r="Q942" s="1">
        <v>12.0</v>
      </c>
      <c r="S942" s="1" t="str">
        <f>IFERROR(__xludf.DUMMYFUNCTION("UNIQUE(D942:H942, TRUE)"),"Q")</f>
        <v>Q</v>
      </c>
      <c r="T942" s="1" t="str">
        <f>IFERROR(__xludf.DUMMYFUNCTION("""COMPUTED_VALUE"""),"J")</f>
        <v>J</v>
      </c>
      <c r="U942" s="1" t="str">
        <f>IFERROR(__xludf.DUMMYFUNCTION("""COMPUTED_VALUE"""),"K")</f>
        <v>K</v>
      </c>
      <c r="Y942" s="1">
        <f t="shared" si="2"/>
        <v>2</v>
      </c>
      <c r="Z942" s="1">
        <f t="shared" ref="Z942:AC942" si="942">IF($Y942&lt;&gt;"",COUNTIF($D942:$H942, "=" &amp; T942),"")</f>
        <v>2</v>
      </c>
      <c r="AA942" s="1">
        <f t="shared" si="942"/>
        <v>1</v>
      </c>
      <c r="AB942" s="1">
        <f t="shared" si="942"/>
        <v>0</v>
      </c>
      <c r="AC942" s="1">
        <f t="shared" si="942"/>
        <v>0</v>
      </c>
      <c r="AE942" s="1">
        <f>IFERROR(__xludf.DUMMYFUNCTION("IFERROR(TRANSPOSE(SORT(TRANSPOSE(FILTER(Y942:AC942, Y942:AC942&lt;&gt;0)),1, FALSE)))"),2.0)</f>
        <v>2</v>
      </c>
      <c r="AF942" s="1">
        <f>IFERROR(__xludf.DUMMYFUNCTION("""COMPUTED_VALUE"""),2.0)</f>
        <v>2</v>
      </c>
      <c r="AG942" s="1">
        <f>IFERROR(__xludf.DUMMYFUNCTION("""COMPUTED_VALUE"""),1.0)</f>
        <v>1</v>
      </c>
      <c r="AK942" s="1">
        <v>941.0</v>
      </c>
      <c r="AL942" s="1">
        <v>4.0</v>
      </c>
      <c r="AM942" s="1">
        <v>1.0</v>
      </c>
      <c r="AN942" s="1"/>
      <c r="AO942" s="1"/>
      <c r="AP942" s="1"/>
      <c r="AQ942" s="1">
        <v>5.0</v>
      </c>
      <c r="AR942" s="1">
        <v>5.0</v>
      </c>
      <c r="AS942" s="1">
        <v>5.0</v>
      </c>
      <c r="AT942" s="1">
        <v>5.0</v>
      </c>
      <c r="AU942" s="1">
        <v>12.0</v>
      </c>
      <c r="AV942" s="1" t="s">
        <v>1637</v>
      </c>
      <c r="AW942" s="1">
        <v>823.0</v>
      </c>
      <c r="AY942" s="1">
        <v>774443.0</v>
      </c>
    </row>
    <row r="943" ht="15.75" customHeight="1">
      <c r="A943" s="2" t="s">
        <v>1757</v>
      </c>
      <c r="B943" s="1" t="str">
        <f>IFERROR(__xludf.DUMMYFUNCTION("""COMPUTED_VALUE"""),"T48KQ")</f>
        <v>T48KQ</v>
      </c>
      <c r="C943" s="1">
        <f>IFERROR(__xludf.DUMMYFUNCTION("""COMPUTED_VALUE"""),854.0)</f>
        <v>854</v>
      </c>
      <c r="D943" s="1" t="s">
        <v>45</v>
      </c>
      <c r="E943" s="1" t="s">
        <v>21</v>
      </c>
      <c r="F943" s="1" t="s">
        <v>30</v>
      </c>
      <c r="G943" s="1" t="s">
        <v>38</v>
      </c>
      <c r="H943" s="1" t="s">
        <v>20</v>
      </c>
      <c r="M943" s="1">
        <v>10.0</v>
      </c>
      <c r="N943" s="1">
        <v>4.0</v>
      </c>
      <c r="O943" s="1">
        <v>8.0</v>
      </c>
      <c r="P943" s="1">
        <v>13.0</v>
      </c>
      <c r="Q943" s="1">
        <v>12.0</v>
      </c>
      <c r="S943" s="1" t="str">
        <f>IFERROR(__xludf.DUMMYFUNCTION("UNIQUE(D943:H943, TRUE)"),"T")</f>
        <v>T</v>
      </c>
      <c r="T943" s="1" t="str">
        <f>IFERROR(__xludf.DUMMYFUNCTION("""COMPUTED_VALUE"""),"4")</f>
        <v>4</v>
      </c>
      <c r="U943" s="1" t="str">
        <f>IFERROR(__xludf.DUMMYFUNCTION("""COMPUTED_VALUE"""),"8")</f>
        <v>8</v>
      </c>
      <c r="V943" s="1" t="str">
        <f>IFERROR(__xludf.DUMMYFUNCTION("""COMPUTED_VALUE"""),"K")</f>
        <v>K</v>
      </c>
      <c r="W943" s="1" t="str">
        <f>IFERROR(__xludf.DUMMYFUNCTION("""COMPUTED_VALUE"""),"Q")</f>
        <v>Q</v>
      </c>
      <c r="Y943" s="1">
        <f t="shared" si="2"/>
        <v>1</v>
      </c>
      <c r="Z943" s="1">
        <f t="shared" ref="Z943:AC943" si="943">IF($Y943&lt;&gt;"",COUNTIF($D943:$H943, "=" &amp; T943),"")</f>
        <v>1</v>
      </c>
      <c r="AA943" s="1">
        <f t="shared" si="943"/>
        <v>1</v>
      </c>
      <c r="AB943" s="1">
        <f t="shared" si="943"/>
        <v>1</v>
      </c>
      <c r="AC943" s="1">
        <f t="shared" si="943"/>
        <v>1</v>
      </c>
      <c r="AE943" s="1">
        <f>IFERROR(__xludf.DUMMYFUNCTION("IFERROR(TRANSPOSE(SORT(TRANSPOSE(FILTER(Y943:AC943, Y943:AC943&lt;&gt;0)),1, FALSE)))"),1.0)</f>
        <v>1</v>
      </c>
      <c r="AF943" s="1">
        <f>IFERROR(__xludf.DUMMYFUNCTION("""COMPUTED_VALUE"""),1.0)</f>
        <v>1</v>
      </c>
      <c r="AG943" s="1">
        <f>IFERROR(__xludf.DUMMYFUNCTION("""COMPUTED_VALUE"""),1.0)</f>
        <v>1</v>
      </c>
      <c r="AH943" s="1">
        <f>IFERROR(__xludf.DUMMYFUNCTION("""COMPUTED_VALUE"""),1.0)</f>
        <v>1</v>
      </c>
      <c r="AI943" s="1">
        <f>IFERROR(__xludf.DUMMYFUNCTION("""COMPUTED_VALUE"""),1.0)</f>
        <v>1</v>
      </c>
      <c r="AK943" s="1">
        <v>942.0</v>
      </c>
      <c r="AL943" s="1">
        <v>4.0</v>
      </c>
      <c r="AM943" s="1">
        <v>1.0</v>
      </c>
      <c r="AN943" s="1"/>
      <c r="AO943" s="1"/>
      <c r="AP943" s="1"/>
      <c r="AQ943" s="1">
        <v>5.0</v>
      </c>
      <c r="AR943" s="1">
        <v>5.0</v>
      </c>
      <c r="AS943" s="1">
        <v>5.0</v>
      </c>
      <c r="AT943" s="1">
        <v>8.0</v>
      </c>
      <c r="AU943" s="1">
        <v>5.0</v>
      </c>
      <c r="AV943" s="1">
        <v>55585.0</v>
      </c>
      <c r="AW943" s="1">
        <v>695.0</v>
      </c>
      <c r="AY943" s="1">
        <v>654690.0</v>
      </c>
    </row>
    <row r="944" ht="15.75" customHeight="1">
      <c r="A944" s="2" t="s">
        <v>1759</v>
      </c>
      <c r="B944" s="1" t="str">
        <f>IFERROR(__xludf.DUMMYFUNCTION("""COMPUTED_VALUE"""),"526J6")</f>
        <v>526J6</v>
      </c>
      <c r="C944" s="1">
        <f>IFERROR(__xludf.DUMMYFUNCTION("""COMPUTED_VALUE"""),363.0)</f>
        <v>363</v>
      </c>
      <c r="D944" s="1" t="s">
        <v>29</v>
      </c>
      <c r="E944" s="1" t="s">
        <v>24</v>
      </c>
      <c r="F944" s="1" t="s">
        <v>40</v>
      </c>
      <c r="G944" s="1" t="s">
        <v>22</v>
      </c>
      <c r="H944" s="1" t="s">
        <v>40</v>
      </c>
      <c r="M944" s="1">
        <v>5.0</v>
      </c>
      <c r="N944" s="1">
        <v>2.0</v>
      </c>
      <c r="O944" s="1">
        <v>6.0</v>
      </c>
      <c r="P944" s="1">
        <v>11.0</v>
      </c>
      <c r="Q944" s="1">
        <v>6.0</v>
      </c>
      <c r="S944" s="1" t="str">
        <f>IFERROR(__xludf.DUMMYFUNCTION("UNIQUE(D944:H944, TRUE)"),"5")</f>
        <v>5</v>
      </c>
      <c r="T944" s="1" t="str">
        <f>IFERROR(__xludf.DUMMYFUNCTION("""COMPUTED_VALUE"""),"2")</f>
        <v>2</v>
      </c>
      <c r="U944" s="1" t="str">
        <f>IFERROR(__xludf.DUMMYFUNCTION("""COMPUTED_VALUE"""),"6")</f>
        <v>6</v>
      </c>
      <c r="V944" s="1" t="str">
        <f>IFERROR(__xludf.DUMMYFUNCTION("""COMPUTED_VALUE"""),"J")</f>
        <v>J</v>
      </c>
      <c r="Y944" s="1">
        <f t="shared" si="2"/>
        <v>1</v>
      </c>
      <c r="Z944" s="1">
        <f t="shared" ref="Z944:AC944" si="944">IF($Y944&lt;&gt;"",COUNTIF($D944:$H944, "=" &amp; T944),"")</f>
        <v>1</v>
      </c>
      <c r="AA944" s="1">
        <f t="shared" si="944"/>
        <v>2</v>
      </c>
      <c r="AB944" s="1">
        <f t="shared" si="944"/>
        <v>1</v>
      </c>
      <c r="AC944" s="1">
        <f t="shared" si="944"/>
        <v>0</v>
      </c>
      <c r="AE944" s="1">
        <f>IFERROR(__xludf.DUMMYFUNCTION("IFERROR(TRANSPOSE(SORT(TRANSPOSE(FILTER(Y944:AC944, Y944:AC944&lt;&gt;0)),1, FALSE)))"),2.0)</f>
        <v>2</v>
      </c>
      <c r="AF944" s="1">
        <f>IFERROR(__xludf.DUMMYFUNCTION("""COMPUTED_VALUE"""),1.0)</f>
        <v>1</v>
      </c>
      <c r="AG944" s="1">
        <f>IFERROR(__xludf.DUMMYFUNCTION("""COMPUTED_VALUE"""),1.0)</f>
        <v>1</v>
      </c>
      <c r="AH944" s="1">
        <f>IFERROR(__xludf.DUMMYFUNCTION("""COMPUTED_VALUE"""),1.0)</f>
        <v>1</v>
      </c>
      <c r="AK944" s="1">
        <v>943.0</v>
      </c>
      <c r="AL944" s="1">
        <v>4.0</v>
      </c>
      <c r="AM944" s="1">
        <v>1.0</v>
      </c>
      <c r="AN944" s="1"/>
      <c r="AO944" s="1"/>
      <c r="AP944" s="1"/>
      <c r="AQ944" s="1">
        <v>5.0</v>
      </c>
      <c r="AR944" s="1">
        <v>5.0</v>
      </c>
      <c r="AS944" s="1">
        <v>5.0</v>
      </c>
      <c r="AT944" s="1">
        <v>9.0</v>
      </c>
      <c r="AU944" s="1">
        <v>5.0</v>
      </c>
      <c r="AV944" s="1">
        <v>55595.0</v>
      </c>
      <c r="AW944" s="1">
        <v>350.0</v>
      </c>
      <c r="AY944" s="1">
        <v>330050.0</v>
      </c>
    </row>
    <row r="945" ht="15.75" customHeight="1">
      <c r="A945" s="2" t="s">
        <v>1761</v>
      </c>
      <c r="B945" s="1">
        <f>IFERROR(__xludf.DUMMYFUNCTION("""COMPUTED_VALUE"""),69666.0)</f>
        <v>69666</v>
      </c>
      <c r="C945" s="1">
        <f>IFERROR(__xludf.DUMMYFUNCTION("""COMPUTED_VALUE"""),295.0)</f>
        <v>295</v>
      </c>
      <c r="D945" s="1" t="s">
        <v>40</v>
      </c>
      <c r="E945" s="1" t="s">
        <v>23</v>
      </c>
      <c r="F945" s="1" t="s">
        <v>40</v>
      </c>
      <c r="G945" s="1" t="s">
        <v>40</v>
      </c>
      <c r="H945" s="1" t="s">
        <v>40</v>
      </c>
      <c r="M945" s="1">
        <v>6.0</v>
      </c>
      <c r="N945" s="1">
        <v>9.0</v>
      </c>
      <c r="O945" s="1">
        <v>6.0</v>
      </c>
      <c r="P945" s="1">
        <v>6.0</v>
      </c>
      <c r="Q945" s="1">
        <v>6.0</v>
      </c>
      <c r="S945" s="1" t="str">
        <f>IFERROR(__xludf.DUMMYFUNCTION("UNIQUE(D945:H945, TRUE)"),"6")</f>
        <v>6</v>
      </c>
      <c r="T945" s="1" t="str">
        <f>IFERROR(__xludf.DUMMYFUNCTION("""COMPUTED_VALUE"""),"9")</f>
        <v>9</v>
      </c>
      <c r="Y945" s="1">
        <f t="shared" si="2"/>
        <v>4</v>
      </c>
      <c r="Z945" s="1">
        <f t="shared" ref="Z945:AC945" si="945">IF($Y945&lt;&gt;"",COUNTIF($D945:$H945, "=" &amp; T945),"")</f>
        <v>1</v>
      </c>
      <c r="AA945" s="1">
        <f t="shared" si="945"/>
        <v>0</v>
      </c>
      <c r="AB945" s="1">
        <f t="shared" si="945"/>
        <v>0</v>
      </c>
      <c r="AC945" s="1">
        <f t="shared" si="945"/>
        <v>0</v>
      </c>
      <c r="AE945" s="1">
        <f>IFERROR(__xludf.DUMMYFUNCTION("IFERROR(TRANSPOSE(SORT(TRANSPOSE(FILTER(Y945:AC945, Y945:AC945&lt;&gt;0)),1, FALSE)))"),4.0)</f>
        <v>4</v>
      </c>
      <c r="AF945" s="1">
        <f>IFERROR(__xludf.DUMMYFUNCTION("""COMPUTED_VALUE"""),1.0)</f>
        <v>1</v>
      </c>
      <c r="AK945" s="1">
        <v>944.0</v>
      </c>
      <c r="AL945" s="1">
        <v>4.0</v>
      </c>
      <c r="AM945" s="1">
        <v>1.0</v>
      </c>
      <c r="AN945" s="1"/>
      <c r="AO945" s="1"/>
      <c r="AP945" s="1"/>
      <c r="AQ945" s="1">
        <v>5.0</v>
      </c>
      <c r="AR945" s="1">
        <v>5.0</v>
      </c>
      <c r="AS945" s="1">
        <v>5.0</v>
      </c>
      <c r="AT945" s="1">
        <v>13.0</v>
      </c>
      <c r="AU945" s="1">
        <v>5.0</v>
      </c>
      <c r="AV945" s="1" t="s">
        <v>1641</v>
      </c>
      <c r="AW945" s="1">
        <v>27.0</v>
      </c>
      <c r="AY945" s="1">
        <v>25488.0</v>
      </c>
    </row>
    <row r="946" ht="15.75" customHeight="1">
      <c r="A946" s="2" t="s">
        <v>1763</v>
      </c>
      <c r="B946" s="1" t="str">
        <f>IFERROR(__xludf.DUMMYFUNCTION("""COMPUTED_VALUE"""),"55KAA")</f>
        <v>55KAA</v>
      </c>
      <c r="C946" s="1">
        <f>IFERROR(__xludf.DUMMYFUNCTION("""COMPUTED_VALUE"""),895.0)</f>
        <v>895</v>
      </c>
      <c r="D946" s="1" t="s">
        <v>29</v>
      </c>
      <c r="E946" s="1" t="s">
        <v>29</v>
      </c>
      <c r="F946" s="1" t="s">
        <v>38</v>
      </c>
      <c r="G946" s="1" t="s">
        <v>39</v>
      </c>
      <c r="H946" s="1" t="s">
        <v>39</v>
      </c>
      <c r="M946" s="1">
        <v>5.0</v>
      </c>
      <c r="N946" s="1">
        <v>5.0</v>
      </c>
      <c r="O946" s="1">
        <v>13.0</v>
      </c>
      <c r="P946" s="1">
        <v>14.0</v>
      </c>
      <c r="Q946" s="1">
        <v>14.0</v>
      </c>
      <c r="S946" s="1" t="str">
        <f>IFERROR(__xludf.DUMMYFUNCTION("UNIQUE(D946:H946, TRUE)"),"5")</f>
        <v>5</v>
      </c>
      <c r="T946" s="1" t="str">
        <f>IFERROR(__xludf.DUMMYFUNCTION("""COMPUTED_VALUE"""),"K")</f>
        <v>K</v>
      </c>
      <c r="U946" s="1" t="str">
        <f>IFERROR(__xludf.DUMMYFUNCTION("""COMPUTED_VALUE"""),"A")</f>
        <v>A</v>
      </c>
      <c r="Y946" s="1">
        <f t="shared" si="2"/>
        <v>2</v>
      </c>
      <c r="Z946" s="1">
        <f t="shared" ref="Z946:AC946" si="946">IF($Y946&lt;&gt;"",COUNTIF($D946:$H946, "=" &amp; T946),"")</f>
        <v>1</v>
      </c>
      <c r="AA946" s="1">
        <f t="shared" si="946"/>
        <v>2</v>
      </c>
      <c r="AB946" s="1">
        <f t="shared" si="946"/>
        <v>0</v>
      </c>
      <c r="AC946" s="1">
        <f t="shared" si="946"/>
        <v>0</v>
      </c>
      <c r="AE946" s="1">
        <f>IFERROR(__xludf.DUMMYFUNCTION("IFERROR(TRANSPOSE(SORT(TRANSPOSE(FILTER(Y946:AC946, Y946:AC946&lt;&gt;0)),1, FALSE)))"),2.0)</f>
        <v>2</v>
      </c>
      <c r="AF946" s="1">
        <f>IFERROR(__xludf.DUMMYFUNCTION("""COMPUTED_VALUE"""),2.0)</f>
        <v>2</v>
      </c>
      <c r="AG946" s="1">
        <f>IFERROR(__xludf.DUMMYFUNCTION("""COMPUTED_VALUE"""),1.0)</f>
        <v>1</v>
      </c>
      <c r="AK946" s="1">
        <v>945.0</v>
      </c>
      <c r="AL946" s="1">
        <v>4.0</v>
      </c>
      <c r="AM946" s="1">
        <v>1.0</v>
      </c>
      <c r="AN946" s="1"/>
      <c r="AO946" s="1"/>
      <c r="AP946" s="1"/>
      <c r="AQ946" s="1">
        <v>5.0</v>
      </c>
      <c r="AR946" s="1">
        <v>9.0</v>
      </c>
      <c r="AS946" s="1">
        <v>9.0</v>
      </c>
      <c r="AT946" s="1">
        <v>9.0</v>
      </c>
      <c r="AU946" s="1">
        <v>9.0</v>
      </c>
      <c r="AV946" s="1">
        <v>59999.0</v>
      </c>
      <c r="AW946" s="1">
        <v>877.0</v>
      </c>
      <c r="AY946" s="1">
        <v>828765.0</v>
      </c>
    </row>
    <row r="947" ht="15.75" customHeight="1">
      <c r="A947" s="2" t="s">
        <v>1765</v>
      </c>
      <c r="B947" s="1" t="str">
        <f>IFERROR(__xludf.DUMMYFUNCTION("""COMPUTED_VALUE"""),"K75Q4")</f>
        <v>K75Q4</v>
      </c>
      <c r="C947" s="1">
        <f>IFERROR(__xludf.DUMMYFUNCTION("""COMPUTED_VALUE"""),144.0)</f>
        <v>144</v>
      </c>
      <c r="D947" s="1" t="s">
        <v>38</v>
      </c>
      <c r="E947" s="1" t="s">
        <v>28</v>
      </c>
      <c r="F947" s="1" t="s">
        <v>29</v>
      </c>
      <c r="G947" s="1" t="s">
        <v>20</v>
      </c>
      <c r="H947" s="1" t="s">
        <v>21</v>
      </c>
      <c r="M947" s="1">
        <v>13.0</v>
      </c>
      <c r="N947" s="1">
        <v>7.0</v>
      </c>
      <c r="O947" s="1">
        <v>5.0</v>
      </c>
      <c r="P947" s="1">
        <v>12.0</v>
      </c>
      <c r="Q947" s="1">
        <v>4.0</v>
      </c>
      <c r="S947" s="1" t="str">
        <f>IFERROR(__xludf.DUMMYFUNCTION("UNIQUE(D947:H947, TRUE)"),"K")</f>
        <v>K</v>
      </c>
      <c r="T947" s="1" t="str">
        <f>IFERROR(__xludf.DUMMYFUNCTION("""COMPUTED_VALUE"""),"7")</f>
        <v>7</v>
      </c>
      <c r="U947" s="1" t="str">
        <f>IFERROR(__xludf.DUMMYFUNCTION("""COMPUTED_VALUE"""),"5")</f>
        <v>5</v>
      </c>
      <c r="V947" s="1" t="str">
        <f>IFERROR(__xludf.DUMMYFUNCTION("""COMPUTED_VALUE"""),"Q")</f>
        <v>Q</v>
      </c>
      <c r="W947" s="1" t="str">
        <f>IFERROR(__xludf.DUMMYFUNCTION("""COMPUTED_VALUE"""),"4")</f>
        <v>4</v>
      </c>
      <c r="Y947" s="1">
        <f t="shared" si="2"/>
        <v>1</v>
      </c>
      <c r="Z947" s="1">
        <f t="shared" ref="Z947:AC947" si="947">IF($Y947&lt;&gt;"",COUNTIF($D947:$H947, "=" &amp; T947),"")</f>
        <v>1</v>
      </c>
      <c r="AA947" s="1">
        <f t="shared" si="947"/>
        <v>1</v>
      </c>
      <c r="AB947" s="1">
        <f t="shared" si="947"/>
        <v>1</v>
      </c>
      <c r="AC947" s="1">
        <f t="shared" si="947"/>
        <v>1</v>
      </c>
      <c r="AE947" s="1">
        <f>IFERROR(__xludf.DUMMYFUNCTION("IFERROR(TRANSPOSE(SORT(TRANSPOSE(FILTER(Y947:AC947, Y947:AC947&lt;&gt;0)),1, FALSE)))"),1.0)</f>
        <v>1</v>
      </c>
      <c r="AF947" s="1">
        <f>IFERROR(__xludf.DUMMYFUNCTION("""COMPUTED_VALUE"""),1.0)</f>
        <v>1</v>
      </c>
      <c r="AG947" s="1">
        <f>IFERROR(__xludf.DUMMYFUNCTION("""COMPUTED_VALUE"""),1.0)</f>
        <v>1</v>
      </c>
      <c r="AH947" s="1">
        <f>IFERROR(__xludf.DUMMYFUNCTION("""COMPUTED_VALUE"""),1.0)</f>
        <v>1</v>
      </c>
      <c r="AI947" s="1">
        <f>IFERROR(__xludf.DUMMYFUNCTION("""COMPUTED_VALUE"""),1.0)</f>
        <v>1</v>
      </c>
      <c r="AK947" s="1">
        <v>946.0</v>
      </c>
      <c r="AL947" s="1">
        <v>4.0</v>
      </c>
      <c r="AM947" s="1">
        <v>1.0</v>
      </c>
      <c r="AN947" s="1"/>
      <c r="AO947" s="1"/>
      <c r="AP947" s="1"/>
      <c r="AQ947" s="1">
        <v>5.0</v>
      </c>
      <c r="AR947" s="1">
        <v>10.0</v>
      </c>
      <c r="AS947" s="1">
        <v>5.0</v>
      </c>
      <c r="AT947" s="1">
        <v>5.0</v>
      </c>
      <c r="AU947" s="1">
        <v>5.0</v>
      </c>
      <c r="AV947" s="1" t="s">
        <v>1646</v>
      </c>
      <c r="AW947" s="1">
        <v>366.0</v>
      </c>
      <c r="AY947" s="1">
        <v>346236.0</v>
      </c>
    </row>
    <row r="948" ht="15.75" customHeight="1">
      <c r="A948" s="2" t="s">
        <v>1767</v>
      </c>
      <c r="B948" s="1" t="str">
        <f>IFERROR(__xludf.DUMMYFUNCTION("""COMPUTED_VALUE"""),"TKKKA")</f>
        <v>TKKKA</v>
      </c>
      <c r="C948" s="1">
        <f>IFERROR(__xludf.DUMMYFUNCTION("""COMPUTED_VALUE"""),332.0)</f>
        <v>332</v>
      </c>
      <c r="D948" s="1" t="s">
        <v>45</v>
      </c>
      <c r="E948" s="1" t="s">
        <v>38</v>
      </c>
      <c r="F948" s="1" t="s">
        <v>38</v>
      </c>
      <c r="G948" s="1" t="s">
        <v>38</v>
      </c>
      <c r="H948" s="1" t="s">
        <v>39</v>
      </c>
      <c r="M948" s="1">
        <v>10.0</v>
      </c>
      <c r="N948" s="1">
        <v>13.0</v>
      </c>
      <c r="O948" s="1">
        <v>13.0</v>
      </c>
      <c r="P948" s="1">
        <v>13.0</v>
      </c>
      <c r="Q948" s="1">
        <v>14.0</v>
      </c>
      <c r="S948" s="1" t="str">
        <f>IFERROR(__xludf.DUMMYFUNCTION("UNIQUE(D948:H948, TRUE)"),"T")</f>
        <v>T</v>
      </c>
      <c r="T948" s="1" t="str">
        <f>IFERROR(__xludf.DUMMYFUNCTION("""COMPUTED_VALUE"""),"K")</f>
        <v>K</v>
      </c>
      <c r="U948" s="1" t="str">
        <f>IFERROR(__xludf.DUMMYFUNCTION("""COMPUTED_VALUE"""),"A")</f>
        <v>A</v>
      </c>
      <c r="Y948" s="1">
        <f t="shared" si="2"/>
        <v>1</v>
      </c>
      <c r="Z948" s="1">
        <f t="shared" ref="Z948:AC948" si="948">IF($Y948&lt;&gt;"",COUNTIF($D948:$H948, "=" &amp; T948),"")</f>
        <v>3</v>
      </c>
      <c r="AA948" s="1">
        <f t="shared" si="948"/>
        <v>1</v>
      </c>
      <c r="AB948" s="1">
        <f t="shared" si="948"/>
        <v>0</v>
      </c>
      <c r="AC948" s="1">
        <f t="shared" si="948"/>
        <v>0</v>
      </c>
      <c r="AE948" s="1">
        <f>IFERROR(__xludf.DUMMYFUNCTION("IFERROR(TRANSPOSE(SORT(TRANSPOSE(FILTER(Y948:AC948, Y948:AC948&lt;&gt;0)),1, FALSE)))"),3.0)</f>
        <v>3</v>
      </c>
      <c r="AF948" s="1">
        <f>IFERROR(__xludf.DUMMYFUNCTION("""COMPUTED_VALUE"""),1.0)</f>
        <v>1</v>
      </c>
      <c r="AG948" s="1">
        <f>IFERROR(__xludf.DUMMYFUNCTION("""COMPUTED_VALUE"""),1.0)</f>
        <v>1</v>
      </c>
      <c r="AK948" s="1">
        <v>947.0</v>
      </c>
      <c r="AL948" s="1">
        <v>4.0</v>
      </c>
      <c r="AM948" s="1">
        <v>1.0</v>
      </c>
      <c r="AN948" s="1"/>
      <c r="AO948" s="1"/>
      <c r="AP948" s="1"/>
      <c r="AQ948" s="1">
        <v>6.0</v>
      </c>
      <c r="AR948" s="1">
        <v>2.0</v>
      </c>
      <c r="AS948" s="1">
        <v>2.0</v>
      </c>
      <c r="AT948" s="1">
        <v>2.0</v>
      </c>
      <c r="AU948" s="1">
        <v>2.0</v>
      </c>
      <c r="AV948" s="1">
        <v>62222.0</v>
      </c>
      <c r="AW948" s="1">
        <v>456.0</v>
      </c>
      <c r="AY948" s="1">
        <v>431832.0</v>
      </c>
    </row>
    <row r="949" ht="15.75" customHeight="1">
      <c r="A949" s="2" t="s">
        <v>1769</v>
      </c>
      <c r="B949" s="1">
        <f>IFERROR(__xludf.DUMMYFUNCTION("""COMPUTED_VALUE"""),98699.0)</f>
        <v>98699</v>
      </c>
      <c r="C949" s="1">
        <f>IFERROR(__xludf.DUMMYFUNCTION("""COMPUTED_VALUE"""),650.0)</f>
        <v>650</v>
      </c>
      <c r="D949" s="1" t="s">
        <v>23</v>
      </c>
      <c r="E949" s="1" t="s">
        <v>30</v>
      </c>
      <c r="F949" s="1" t="s">
        <v>40</v>
      </c>
      <c r="G949" s="1" t="s">
        <v>23</v>
      </c>
      <c r="H949" s="1" t="s">
        <v>23</v>
      </c>
      <c r="M949" s="1">
        <v>9.0</v>
      </c>
      <c r="N949" s="1">
        <v>8.0</v>
      </c>
      <c r="O949" s="1">
        <v>6.0</v>
      </c>
      <c r="P949" s="1">
        <v>9.0</v>
      </c>
      <c r="Q949" s="1">
        <v>9.0</v>
      </c>
      <c r="S949" s="1" t="str">
        <f>IFERROR(__xludf.DUMMYFUNCTION("UNIQUE(D949:H949, TRUE)"),"9")</f>
        <v>9</v>
      </c>
      <c r="T949" s="1" t="str">
        <f>IFERROR(__xludf.DUMMYFUNCTION("""COMPUTED_VALUE"""),"8")</f>
        <v>8</v>
      </c>
      <c r="U949" s="1" t="str">
        <f>IFERROR(__xludf.DUMMYFUNCTION("""COMPUTED_VALUE"""),"6")</f>
        <v>6</v>
      </c>
      <c r="Y949" s="1">
        <f t="shared" si="2"/>
        <v>3</v>
      </c>
      <c r="Z949" s="1">
        <f t="shared" ref="Z949:AC949" si="949">IF($Y949&lt;&gt;"",COUNTIF($D949:$H949, "=" &amp; T949),"")</f>
        <v>1</v>
      </c>
      <c r="AA949" s="1">
        <f t="shared" si="949"/>
        <v>1</v>
      </c>
      <c r="AB949" s="1">
        <f t="shared" si="949"/>
        <v>0</v>
      </c>
      <c r="AC949" s="1">
        <f t="shared" si="949"/>
        <v>0</v>
      </c>
      <c r="AE949" s="1">
        <f>IFERROR(__xludf.DUMMYFUNCTION("IFERROR(TRANSPOSE(SORT(TRANSPOSE(FILTER(Y949:AC949, Y949:AC949&lt;&gt;0)),1, FALSE)))"),3.0)</f>
        <v>3</v>
      </c>
      <c r="AF949" s="1">
        <f>IFERROR(__xludf.DUMMYFUNCTION("""COMPUTED_VALUE"""),1.0)</f>
        <v>1</v>
      </c>
      <c r="AG949" s="1">
        <f>IFERROR(__xludf.DUMMYFUNCTION("""COMPUTED_VALUE"""),1.0)</f>
        <v>1</v>
      </c>
      <c r="AK949" s="1">
        <v>948.0</v>
      </c>
      <c r="AL949" s="1">
        <v>4.0</v>
      </c>
      <c r="AM949" s="1">
        <v>1.0</v>
      </c>
      <c r="AN949" s="1"/>
      <c r="AO949" s="1"/>
      <c r="AP949" s="1"/>
      <c r="AQ949" s="1">
        <v>6.0</v>
      </c>
      <c r="AR949" s="1">
        <v>6.0</v>
      </c>
      <c r="AS949" s="1">
        <v>2.0</v>
      </c>
      <c r="AT949" s="1">
        <v>6.0</v>
      </c>
      <c r="AU949" s="1">
        <v>6.0</v>
      </c>
      <c r="AV949" s="1">
        <v>66266.0</v>
      </c>
      <c r="AW949" s="1">
        <v>278.0</v>
      </c>
      <c r="AY949" s="1">
        <v>263544.0</v>
      </c>
    </row>
    <row r="950" ht="15.75" customHeight="1">
      <c r="A950" s="2" t="s">
        <v>1771</v>
      </c>
      <c r="B950" s="1">
        <f>IFERROR(__xludf.DUMMYFUNCTION("""COMPUTED_VALUE"""),78828.0)</f>
        <v>78828</v>
      </c>
      <c r="C950" s="1">
        <f>IFERROR(__xludf.DUMMYFUNCTION("""COMPUTED_VALUE"""),848.0)</f>
        <v>848</v>
      </c>
      <c r="D950" s="1" t="s">
        <v>28</v>
      </c>
      <c r="E950" s="1" t="s">
        <v>30</v>
      </c>
      <c r="F950" s="1" t="s">
        <v>30</v>
      </c>
      <c r="G950" s="1" t="s">
        <v>24</v>
      </c>
      <c r="H950" s="1" t="s">
        <v>30</v>
      </c>
      <c r="M950" s="1">
        <v>7.0</v>
      </c>
      <c r="N950" s="1">
        <v>8.0</v>
      </c>
      <c r="O950" s="1">
        <v>8.0</v>
      </c>
      <c r="P950" s="1">
        <v>2.0</v>
      </c>
      <c r="Q950" s="1">
        <v>8.0</v>
      </c>
      <c r="S950" s="1" t="str">
        <f>IFERROR(__xludf.DUMMYFUNCTION("UNIQUE(D950:H950, TRUE)"),"7")</f>
        <v>7</v>
      </c>
      <c r="T950" s="1" t="str">
        <f>IFERROR(__xludf.DUMMYFUNCTION("""COMPUTED_VALUE"""),"8")</f>
        <v>8</v>
      </c>
      <c r="U950" s="1" t="str">
        <f>IFERROR(__xludf.DUMMYFUNCTION("""COMPUTED_VALUE"""),"2")</f>
        <v>2</v>
      </c>
      <c r="Y950" s="1">
        <f t="shared" si="2"/>
        <v>1</v>
      </c>
      <c r="Z950" s="1">
        <f t="shared" ref="Z950:AC950" si="950">IF($Y950&lt;&gt;"",COUNTIF($D950:$H950, "=" &amp; T950),"")</f>
        <v>3</v>
      </c>
      <c r="AA950" s="1">
        <f t="shared" si="950"/>
        <v>1</v>
      </c>
      <c r="AB950" s="1">
        <f t="shared" si="950"/>
        <v>0</v>
      </c>
      <c r="AC950" s="1">
        <f t="shared" si="950"/>
        <v>0</v>
      </c>
      <c r="AE950" s="1">
        <f>IFERROR(__xludf.DUMMYFUNCTION("IFERROR(TRANSPOSE(SORT(TRANSPOSE(FILTER(Y950:AC950, Y950:AC950&lt;&gt;0)),1, FALSE)))"),3.0)</f>
        <v>3</v>
      </c>
      <c r="AF950" s="1">
        <f>IFERROR(__xludf.DUMMYFUNCTION("""COMPUTED_VALUE"""),1.0)</f>
        <v>1</v>
      </c>
      <c r="AG950" s="1">
        <f>IFERROR(__xludf.DUMMYFUNCTION("""COMPUTED_VALUE"""),1.0)</f>
        <v>1</v>
      </c>
      <c r="AK950" s="1">
        <v>949.0</v>
      </c>
      <c r="AL950" s="1">
        <v>4.0</v>
      </c>
      <c r="AM950" s="1">
        <v>1.0</v>
      </c>
      <c r="AN950" s="1"/>
      <c r="AO950" s="1"/>
      <c r="AP950" s="1"/>
      <c r="AQ950" s="1">
        <v>6.0</v>
      </c>
      <c r="AR950" s="1">
        <v>6.0</v>
      </c>
      <c r="AS950" s="1">
        <v>4.0</v>
      </c>
      <c r="AT950" s="1">
        <v>6.0</v>
      </c>
      <c r="AU950" s="1">
        <v>6.0</v>
      </c>
      <c r="AV950" s="1">
        <v>66466.0</v>
      </c>
      <c r="AW950" s="1">
        <v>44.0</v>
      </c>
      <c r="AY950" s="1">
        <v>41756.0</v>
      </c>
    </row>
    <row r="951" ht="15.75" customHeight="1">
      <c r="A951" s="2" t="s">
        <v>1773</v>
      </c>
      <c r="B951" s="1" t="str">
        <f>IFERROR(__xludf.DUMMYFUNCTION("""COMPUTED_VALUE"""),"KT45K")</f>
        <v>KT45K</v>
      </c>
      <c r="C951" s="1">
        <f>IFERROR(__xludf.DUMMYFUNCTION("""COMPUTED_VALUE"""),617.0)</f>
        <v>617</v>
      </c>
      <c r="D951" s="1" t="s">
        <v>38</v>
      </c>
      <c r="E951" s="1" t="s">
        <v>45</v>
      </c>
      <c r="F951" s="1" t="s">
        <v>21</v>
      </c>
      <c r="G951" s="1" t="s">
        <v>29</v>
      </c>
      <c r="H951" s="1" t="s">
        <v>38</v>
      </c>
      <c r="M951" s="1">
        <v>13.0</v>
      </c>
      <c r="N951" s="1">
        <v>10.0</v>
      </c>
      <c r="O951" s="1">
        <v>4.0</v>
      </c>
      <c r="P951" s="1">
        <v>5.0</v>
      </c>
      <c r="Q951" s="1">
        <v>13.0</v>
      </c>
      <c r="S951" s="1" t="str">
        <f>IFERROR(__xludf.DUMMYFUNCTION("UNIQUE(D951:H951, TRUE)"),"K")</f>
        <v>K</v>
      </c>
      <c r="T951" s="1" t="str">
        <f>IFERROR(__xludf.DUMMYFUNCTION("""COMPUTED_VALUE"""),"T")</f>
        <v>T</v>
      </c>
      <c r="U951" s="1" t="str">
        <f>IFERROR(__xludf.DUMMYFUNCTION("""COMPUTED_VALUE"""),"4")</f>
        <v>4</v>
      </c>
      <c r="V951" s="1" t="str">
        <f>IFERROR(__xludf.DUMMYFUNCTION("""COMPUTED_VALUE"""),"5")</f>
        <v>5</v>
      </c>
      <c r="Y951" s="1">
        <f t="shared" si="2"/>
        <v>2</v>
      </c>
      <c r="Z951" s="1">
        <f t="shared" ref="Z951:AC951" si="951">IF($Y951&lt;&gt;"",COUNTIF($D951:$H951, "=" &amp; T951),"")</f>
        <v>1</v>
      </c>
      <c r="AA951" s="1">
        <f t="shared" si="951"/>
        <v>1</v>
      </c>
      <c r="AB951" s="1">
        <f t="shared" si="951"/>
        <v>1</v>
      </c>
      <c r="AC951" s="1">
        <f t="shared" si="951"/>
        <v>0</v>
      </c>
      <c r="AE951" s="1">
        <f>IFERROR(__xludf.DUMMYFUNCTION("IFERROR(TRANSPOSE(SORT(TRANSPOSE(FILTER(Y951:AC951, Y951:AC951&lt;&gt;0)),1, FALSE)))"),2.0)</f>
        <v>2</v>
      </c>
      <c r="AF951" s="1">
        <f>IFERROR(__xludf.DUMMYFUNCTION("""COMPUTED_VALUE"""),1.0)</f>
        <v>1</v>
      </c>
      <c r="AG951" s="1">
        <f>IFERROR(__xludf.DUMMYFUNCTION("""COMPUTED_VALUE"""),1.0)</f>
        <v>1</v>
      </c>
      <c r="AH951" s="1">
        <f>IFERROR(__xludf.DUMMYFUNCTION("""COMPUTED_VALUE"""),1.0)</f>
        <v>1</v>
      </c>
      <c r="AK951" s="1">
        <v>950.0</v>
      </c>
      <c r="AL951" s="1">
        <v>4.0</v>
      </c>
      <c r="AM951" s="1">
        <v>1.0</v>
      </c>
      <c r="AN951" s="1"/>
      <c r="AO951" s="1"/>
      <c r="AP951" s="1"/>
      <c r="AQ951" s="1">
        <v>6.0</v>
      </c>
      <c r="AR951" s="1">
        <v>6.0</v>
      </c>
      <c r="AS951" s="1">
        <v>6.0</v>
      </c>
      <c r="AT951" s="1">
        <v>6.0</v>
      </c>
      <c r="AU951" s="1">
        <v>3.0</v>
      </c>
      <c r="AV951" s="1">
        <v>66663.0</v>
      </c>
      <c r="AW951" s="1">
        <v>646.0</v>
      </c>
      <c r="AY951" s="1">
        <v>613700.0</v>
      </c>
    </row>
    <row r="952" ht="15.75" customHeight="1">
      <c r="A952" s="2" t="s">
        <v>1775</v>
      </c>
      <c r="B952" s="1" t="str">
        <f>IFERROR(__xludf.DUMMYFUNCTION("""COMPUTED_VALUE"""),"275TA")</f>
        <v>275TA</v>
      </c>
      <c r="C952" s="1">
        <f>IFERROR(__xludf.DUMMYFUNCTION("""COMPUTED_VALUE"""),992.0)</f>
        <v>992</v>
      </c>
      <c r="D952" s="1" t="s">
        <v>24</v>
      </c>
      <c r="E952" s="1" t="s">
        <v>28</v>
      </c>
      <c r="F952" s="1" t="s">
        <v>29</v>
      </c>
      <c r="G952" s="1" t="s">
        <v>45</v>
      </c>
      <c r="H952" s="1" t="s">
        <v>39</v>
      </c>
      <c r="M952" s="1">
        <v>2.0</v>
      </c>
      <c r="N952" s="1">
        <v>7.0</v>
      </c>
      <c r="O952" s="1">
        <v>5.0</v>
      </c>
      <c r="P952" s="1">
        <v>10.0</v>
      </c>
      <c r="Q952" s="1">
        <v>14.0</v>
      </c>
      <c r="S952" s="1" t="str">
        <f>IFERROR(__xludf.DUMMYFUNCTION("UNIQUE(D952:H952, TRUE)"),"2")</f>
        <v>2</v>
      </c>
      <c r="T952" s="1" t="str">
        <f>IFERROR(__xludf.DUMMYFUNCTION("""COMPUTED_VALUE"""),"7")</f>
        <v>7</v>
      </c>
      <c r="U952" s="1" t="str">
        <f>IFERROR(__xludf.DUMMYFUNCTION("""COMPUTED_VALUE"""),"5")</f>
        <v>5</v>
      </c>
      <c r="V952" s="1" t="str">
        <f>IFERROR(__xludf.DUMMYFUNCTION("""COMPUTED_VALUE"""),"T")</f>
        <v>T</v>
      </c>
      <c r="W952" s="1" t="str">
        <f>IFERROR(__xludf.DUMMYFUNCTION("""COMPUTED_VALUE"""),"A")</f>
        <v>A</v>
      </c>
      <c r="Y952" s="1">
        <f t="shared" si="2"/>
        <v>1</v>
      </c>
      <c r="Z952" s="1">
        <f t="shared" ref="Z952:AC952" si="952">IF($Y952&lt;&gt;"",COUNTIF($D952:$H952, "=" &amp; T952),"")</f>
        <v>1</v>
      </c>
      <c r="AA952" s="1">
        <f t="shared" si="952"/>
        <v>1</v>
      </c>
      <c r="AB952" s="1">
        <f t="shared" si="952"/>
        <v>1</v>
      </c>
      <c r="AC952" s="1">
        <f t="shared" si="952"/>
        <v>1</v>
      </c>
      <c r="AE952" s="1">
        <f>IFERROR(__xludf.DUMMYFUNCTION("IFERROR(TRANSPOSE(SORT(TRANSPOSE(FILTER(Y952:AC952, Y952:AC952&lt;&gt;0)),1, FALSE)))"),1.0)</f>
        <v>1</v>
      </c>
      <c r="AF952" s="1">
        <f>IFERROR(__xludf.DUMMYFUNCTION("""COMPUTED_VALUE"""),1.0)</f>
        <v>1</v>
      </c>
      <c r="AG952" s="1">
        <f>IFERROR(__xludf.DUMMYFUNCTION("""COMPUTED_VALUE"""),1.0)</f>
        <v>1</v>
      </c>
      <c r="AH952" s="1">
        <f>IFERROR(__xludf.DUMMYFUNCTION("""COMPUTED_VALUE"""),1.0)</f>
        <v>1</v>
      </c>
      <c r="AI952" s="1">
        <f>IFERROR(__xludf.DUMMYFUNCTION("""COMPUTED_VALUE"""),1.0)</f>
        <v>1</v>
      </c>
      <c r="AK952" s="1">
        <v>951.0</v>
      </c>
      <c r="AL952" s="1">
        <v>4.0</v>
      </c>
      <c r="AM952" s="1">
        <v>1.0</v>
      </c>
      <c r="AN952" s="1"/>
      <c r="AO952" s="1"/>
      <c r="AP952" s="1"/>
      <c r="AQ952" s="1">
        <v>6.0</v>
      </c>
      <c r="AR952" s="1">
        <v>6.0</v>
      </c>
      <c r="AS952" s="1">
        <v>11.0</v>
      </c>
      <c r="AT952" s="1">
        <v>6.0</v>
      </c>
      <c r="AU952" s="1">
        <v>6.0</v>
      </c>
      <c r="AV952" s="1" t="s">
        <v>1854</v>
      </c>
      <c r="AW952" s="1">
        <v>217.0</v>
      </c>
      <c r="AY952" s="1">
        <v>206367.0</v>
      </c>
    </row>
    <row r="953" ht="15.75" customHeight="1">
      <c r="A953" s="2" t="s">
        <v>1777</v>
      </c>
      <c r="B953" s="1" t="str">
        <f>IFERROR(__xludf.DUMMYFUNCTION("""COMPUTED_VALUE"""),"J38QA")</f>
        <v>J38QA</v>
      </c>
      <c r="C953" s="1">
        <f>IFERROR(__xludf.DUMMYFUNCTION("""COMPUTED_VALUE"""),635.0)</f>
        <v>635</v>
      </c>
      <c r="D953" s="1" t="s">
        <v>22</v>
      </c>
      <c r="E953" s="1" t="s">
        <v>31</v>
      </c>
      <c r="F953" s="1" t="s">
        <v>30</v>
      </c>
      <c r="G953" s="1" t="s">
        <v>20</v>
      </c>
      <c r="H953" s="1" t="s">
        <v>39</v>
      </c>
      <c r="M953" s="1">
        <v>11.0</v>
      </c>
      <c r="N953" s="1">
        <v>3.0</v>
      </c>
      <c r="O953" s="1">
        <v>8.0</v>
      </c>
      <c r="P953" s="1">
        <v>12.0</v>
      </c>
      <c r="Q953" s="1">
        <v>14.0</v>
      </c>
      <c r="S953" s="1" t="str">
        <f>IFERROR(__xludf.DUMMYFUNCTION("UNIQUE(D953:H953, TRUE)"),"J")</f>
        <v>J</v>
      </c>
      <c r="T953" s="1" t="str">
        <f>IFERROR(__xludf.DUMMYFUNCTION("""COMPUTED_VALUE"""),"3")</f>
        <v>3</v>
      </c>
      <c r="U953" s="1" t="str">
        <f>IFERROR(__xludf.DUMMYFUNCTION("""COMPUTED_VALUE"""),"8")</f>
        <v>8</v>
      </c>
      <c r="V953" s="1" t="str">
        <f>IFERROR(__xludf.DUMMYFUNCTION("""COMPUTED_VALUE"""),"Q")</f>
        <v>Q</v>
      </c>
      <c r="W953" s="1" t="str">
        <f>IFERROR(__xludf.DUMMYFUNCTION("""COMPUTED_VALUE"""),"A")</f>
        <v>A</v>
      </c>
      <c r="Y953" s="1">
        <f t="shared" si="2"/>
        <v>1</v>
      </c>
      <c r="Z953" s="1">
        <f t="shared" ref="Z953:AC953" si="953">IF($Y953&lt;&gt;"",COUNTIF($D953:$H953, "=" &amp; T953),"")</f>
        <v>1</v>
      </c>
      <c r="AA953" s="1">
        <f t="shared" si="953"/>
        <v>1</v>
      </c>
      <c r="AB953" s="1">
        <f t="shared" si="953"/>
        <v>1</v>
      </c>
      <c r="AC953" s="1">
        <f t="shared" si="953"/>
        <v>1</v>
      </c>
      <c r="AE953" s="1">
        <f>IFERROR(__xludf.DUMMYFUNCTION("IFERROR(TRANSPOSE(SORT(TRANSPOSE(FILTER(Y953:AC953, Y953:AC953&lt;&gt;0)),1, FALSE)))"),1.0)</f>
        <v>1</v>
      </c>
      <c r="AF953" s="1">
        <f>IFERROR(__xludf.DUMMYFUNCTION("""COMPUTED_VALUE"""),1.0)</f>
        <v>1</v>
      </c>
      <c r="AG953" s="1">
        <f>IFERROR(__xludf.DUMMYFUNCTION("""COMPUTED_VALUE"""),1.0)</f>
        <v>1</v>
      </c>
      <c r="AH953" s="1">
        <f>IFERROR(__xludf.DUMMYFUNCTION("""COMPUTED_VALUE"""),1.0)</f>
        <v>1</v>
      </c>
      <c r="AI953" s="1">
        <f>IFERROR(__xludf.DUMMYFUNCTION("""COMPUTED_VALUE"""),1.0)</f>
        <v>1</v>
      </c>
      <c r="AK953" s="1">
        <v>952.0</v>
      </c>
      <c r="AL953" s="1">
        <v>4.0</v>
      </c>
      <c r="AM953" s="1">
        <v>1.0</v>
      </c>
      <c r="AN953" s="1"/>
      <c r="AO953" s="1"/>
      <c r="AP953" s="1"/>
      <c r="AQ953" s="1">
        <v>6.0</v>
      </c>
      <c r="AR953" s="1">
        <v>6.0</v>
      </c>
      <c r="AS953" s="1">
        <v>14.0</v>
      </c>
      <c r="AT953" s="1">
        <v>6.0</v>
      </c>
      <c r="AU953" s="1">
        <v>6.0</v>
      </c>
      <c r="AV953" s="1" t="s">
        <v>1670</v>
      </c>
      <c r="AW953" s="1">
        <v>228.0</v>
      </c>
      <c r="AY953" s="1">
        <v>217056.0</v>
      </c>
    </row>
    <row r="954" ht="15.75" customHeight="1">
      <c r="A954" s="2" t="s">
        <v>1779</v>
      </c>
      <c r="B954" s="1" t="str">
        <f>IFERROR(__xludf.DUMMYFUNCTION("""COMPUTED_VALUE"""),"TKA3K")</f>
        <v>TKA3K</v>
      </c>
      <c r="C954" s="1">
        <f>IFERROR(__xludf.DUMMYFUNCTION("""COMPUTED_VALUE"""),579.0)</f>
        <v>579</v>
      </c>
      <c r="D954" s="1" t="s">
        <v>45</v>
      </c>
      <c r="E954" s="1" t="s">
        <v>38</v>
      </c>
      <c r="F954" s="1" t="s">
        <v>39</v>
      </c>
      <c r="G954" s="1" t="s">
        <v>31</v>
      </c>
      <c r="H954" s="1" t="s">
        <v>38</v>
      </c>
      <c r="M954" s="1">
        <v>10.0</v>
      </c>
      <c r="N954" s="1">
        <v>13.0</v>
      </c>
      <c r="O954" s="1">
        <v>14.0</v>
      </c>
      <c r="P954" s="1">
        <v>3.0</v>
      </c>
      <c r="Q954" s="1">
        <v>13.0</v>
      </c>
      <c r="S954" s="1" t="str">
        <f>IFERROR(__xludf.DUMMYFUNCTION("UNIQUE(D954:H954, TRUE)"),"T")</f>
        <v>T</v>
      </c>
      <c r="T954" s="1" t="str">
        <f>IFERROR(__xludf.DUMMYFUNCTION("""COMPUTED_VALUE"""),"K")</f>
        <v>K</v>
      </c>
      <c r="U954" s="1" t="str">
        <f>IFERROR(__xludf.DUMMYFUNCTION("""COMPUTED_VALUE"""),"A")</f>
        <v>A</v>
      </c>
      <c r="V954" s="1" t="str">
        <f>IFERROR(__xludf.DUMMYFUNCTION("""COMPUTED_VALUE"""),"3")</f>
        <v>3</v>
      </c>
      <c r="Y954" s="1">
        <f t="shared" si="2"/>
        <v>1</v>
      </c>
      <c r="Z954" s="1">
        <f t="shared" ref="Z954:AC954" si="954">IF($Y954&lt;&gt;"",COUNTIF($D954:$H954, "=" &amp; T954),"")</f>
        <v>2</v>
      </c>
      <c r="AA954" s="1">
        <f t="shared" si="954"/>
        <v>1</v>
      </c>
      <c r="AB954" s="1">
        <f t="shared" si="954"/>
        <v>1</v>
      </c>
      <c r="AC954" s="1">
        <f t="shared" si="954"/>
        <v>0</v>
      </c>
      <c r="AE954" s="1">
        <f>IFERROR(__xludf.DUMMYFUNCTION("IFERROR(TRANSPOSE(SORT(TRANSPOSE(FILTER(Y954:AC954, Y954:AC954&lt;&gt;0)),1, FALSE)))"),2.0)</f>
        <v>2</v>
      </c>
      <c r="AF954" s="1">
        <f>IFERROR(__xludf.DUMMYFUNCTION("""COMPUTED_VALUE"""),1.0)</f>
        <v>1</v>
      </c>
      <c r="AG954" s="1">
        <f>IFERROR(__xludf.DUMMYFUNCTION("""COMPUTED_VALUE"""),1.0)</f>
        <v>1</v>
      </c>
      <c r="AH954" s="1">
        <f>IFERROR(__xludf.DUMMYFUNCTION("""COMPUTED_VALUE"""),1.0)</f>
        <v>1</v>
      </c>
      <c r="AK954" s="1">
        <v>953.0</v>
      </c>
      <c r="AL954" s="1">
        <v>4.0</v>
      </c>
      <c r="AM954" s="1">
        <v>1.0</v>
      </c>
      <c r="AN954" s="1"/>
      <c r="AO954" s="1"/>
      <c r="AP954" s="1"/>
      <c r="AQ954" s="1">
        <v>6.0</v>
      </c>
      <c r="AR954" s="1">
        <v>9.0</v>
      </c>
      <c r="AS954" s="1">
        <v>6.0</v>
      </c>
      <c r="AT954" s="1">
        <v>6.0</v>
      </c>
      <c r="AU954" s="1">
        <v>6.0</v>
      </c>
      <c r="AV954" s="1">
        <v>69666.0</v>
      </c>
      <c r="AW954" s="1">
        <v>295.0</v>
      </c>
      <c r="AY954" s="1">
        <v>281135.0</v>
      </c>
    </row>
    <row r="955" ht="15.75" customHeight="1">
      <c r="A955" s="2" t="s">
        <v>1781</v>
      </c>
      <c r="B955" s="1" t="str">
        <f>IFERROR(__xludf.DUMMYFUNCTION("""COMPUTED_VALUE"""),"4Q4Q5")</f>
        <v>4Q4Q5</v>
      </c>
      <c r="C955" s="1">
        <f>IFERROR(__xludf.DUMMYFUNCTION("""COMPUTED_VALUE"""),672.0)</f>
        <v>672</v>
      </c>
      <c r="D955" s="1" t="s">
        <v>21</v>
      </c>
      <c r="E955" s="1" t="s">
        <v>20</v>
      </c>
      <c r="F955" s="1" t="s">
        <v>21</v>
      </c>
      <c r="G955" s="1" t="s">
        <v>20</v>
      </c>
      <c r="H955" s="1" t="s">
        <v>29</v>
      </c>
      <c r="M955" s="1">
        <v>4.0</v>
      </c>
      <c r="N955" s="1">
        <v>12.0</v>
      </c>
      <c r="O955" s="1">
        <v>4.0</v>
      </c>
      <c r="P955" s="1">
        <v>12.0</v>
      </c>
      <c r="Q955" s="1">
        <v>5.0</v>
      </c>
      <c r="S955" s="1" t="str">
        <f>IFERROR(__xludf.DUMMYFUNCTION("UNIQUE(D955:H955, TRUE)"),"4")</f>
        <v>4</v>
      </c>
      <c r="T955" s="1" t="str">
        <f>IFERROR(__xludf.DUMMYFUNCTION("""COMPUTED_VALUE"""),"Q")</f>
        <v>Q</v>
      </c>
      <c r="U955" s="1" t="str">
        <f>IFERROR(__xludf.DUMMYFUNCTION("""COMPUTED_VALUE"""),"5")</f>
        <v>5</v>
      </c>
      <c r="Y955" s="1">
        <f t="shared" si="2"/>
        <v>2</v>
      </c>
      <c r="Z955" s="1">
        <f t="shared" ref="Z955:AC955" si="955">IF($Y955&lt;&gt;"",COUNTIF($D955:$H955, "=" &amp; T955),"")</f>
        <v>2</v>
      </c>
      <c r="AA955" s="1">
        <f t="shared" si="955"/>
        <v>1</v>
      </c>
      <c r="AB955" s="1">
        <f t="shared" si="955"/>
        <v>0</v>
      </c>
      <c r="AC955" s="1">
        <f t="shared" si="955"/>
        <v>0</v>
      </c>
      <c r="AE955" s="1">
        <f>IFERROR(__xludf.DUMMYFUNCTION("IFERROR(TRANSPOSE(SORT(TRANSPOSE(FILTER(Y955:AC955, Y955:AC955&lt;&gt;0)),1, FALSE)))"),2.0)</f>
        <v>2</v>
      </c>
      <c r="AF955" s="1">
        <f>IFERROR(__xludf.DUMMYFUNCTION("""COMPUTED_VALUE"""),2.0)</f>
        <v>2</v>
      </c>
      <c r="AG955" s="1">
        <f>IFERROR(__xludf.DUMMYFUNCTION("""COMPUTED_VALUE"""),1.0)</f>
        <v>1</v>
      </c>
      <c r="AK955" s="1">
        <v>954.0</v>
      </c>
      <c r="AL955" s="1">
        <v>4.0</v>
      </c>
      <c r="AM955" s="1">
        <v>1.0</v>
      </c>
      <c r="AN955" s="1"/>
      <c r="AO955" s="1"/>
      <c r="AP955" s="1"/>
      <c r="AQ955" s="1">
        <v>7.0</v>
      </c>
      <c r="AR955" s="1">
        <v>5.0</v>
      </c>
      <c r="AS955" s="1">
        <v>5.0</v>
      </c>
      <c r="AT955" s="1">
        <v>5.0</v>
      </c>
      <c r="AU955" s="1">
        <v>5.0</v>
      </c>
      <c r="AV955" s="1">
        <v>75555.0</v>
      </c>
      <c r="AW955" s="1">
        <v>25.0</v>
      </c>
      <c r="AY955" s="1">
        <v>23850.0</v>
      </c>
    </row>
    <row r="956" ht="15.75" customHeight="1">
      <c r="A956" s="2" t="s">
        <v>1783</v>
      </c>
      <c r="B956" s="1" t="str">
        <f>IFERROR(__xludf.DUMMYFUNCTION("""COMPUTED_VALUE"""),"7377T")</f>
        <v>7377T</v>
      </c>
      <c r="C956" s="1">
        <f>IFERROR(__xludf.DUMMYFUNCTION("""COMPUTED_VALUE"""),614.0)</f>
        <v>614</v>
      </c>
      <c r="D956" s="1" t="s">
        <v>28</v>
      </c>
      <c r="E956" s="1" t="s">
        <v>31</v>
      </c>
      <c r="F956" s="1" t="s">
        <v>28</v>
      </c>
      <c r="G956" s="1" t="s">
        <v>28</v>
      </c>
      <c r="H956" s="1" t="s">
        <v>45</v>
      </c>
      <c r="M956" s="1">
        <v>7.0</v>
      </c>
      <c r="N956" s="1">
        <v>3.0</v>
      </c>
      <c r="O956" s="1">
        <v>7.0</v>
      </c>
      <c r="P956" s="1">
        <v>7.0</v>
      </c>
      <c r="Q956" s="1">
        <v>10.0</v>
      </c>
      <c r="S956" s="1" t="str">
        <f>IFERROR(__xludf.DUMMYFUNCTION("UNIQUE(D956:H956, TRUE)"),"7")</f>
        <v>7</v>
      </c>
      <c r="T956" s="1" t="str">
        <f>IFERROR(__xludf.DUMMYFUNCTION("""COMPUTED_VALUE"""),"3")</f>
        <v>3</v>
      </c>
      <c r="U956" s="1" t="str">
        <f>IFERROR(__xludf.DUMMYFUNCTION("""COMPUTED_VALUE"""),"T")</f>
        <v>T</v>
      </c>
      <c r="Y956" s="1">
        <f t="shared" si="2"/>
        <v>3</v>
      </c>
      <c r="Z956" s="1">
        <f t="shared" ref="Z956:AC956" si="956">IF($Y956&lt;&gt;"",COUNTIF($D956:$H956, "=" &amp; T956),"")</f>
        <v>1</v>
      </c>
      <c r="AA956" s="1">
        <f t="shared" si="956"/>
        <v>1</v>
      </c>
      <c r="AB956" s="1">
        <f t="shared" si="956"/>
        <v>0</v>
      </c>
      <c r="AC956" s="1">
        <f t="shared" si="956"/>
        <v>0</v>
      </c>
      <c r="AE956" s="1">
        <f>IFERROR(__xludf.DUMMYFUNCTION("IFERROR(TRANSPOSE(SORT(TRANSPOSE(FILTER(Y956:AC956, Y956:AC956&lt;&gt;0)),1, FALSE)))"),3.0)</f>
        <v>3</v>
      </c>
      <c r="AF956" s="1">
        <f>IFERROR(__xludf.DUMMYFUNCTION("""COMPUTED_VALUE"""),1.0)</f>
        <v>1</v>
      </c>
      <c r="AG956" s="1">
        <f>IFERROR(__xludf.DUMMYFUNCTION("""COMPUTED_VALUE"""),1.0)</f>
        <v>1</v>
      </c>
      <c r="AK956" s="1">
        <v>955.0</v>
      </c>
      <c r="AL956" s="1">
        <v>4.0</v>
      </c>
      <c r="AM956" s="1">
        <v>1.0</v>
      </c>
      <c r="AN956" s="1"/>
      <c r="AO956" s="1"/>
      <c r="AP956" s="1"/>
      <c r="AQ956" s="1">
        <v>7.0</v>
      </c>
      <c r="AR956" s="1">
        <v>6.0</v>
      </c>
      <c r="AS956" s="1">
        <v>6.0</v>
      </c>
      <c r="AT956" s="1">
        <v>6.0</v>
      </c>
      <c r="AU956" s="1">
        <v>6.0</v>
      </c>
      <c r="AV956" s="1">
        <v>76666.0</v>
      </c>
      <c r="AW956" s="1">
        <v>749.0</v>
      </c>
      <c r="AY956" s="1">
        <v>715295.0</v>
      </c>
    </row>
    <row r="957" ht="15.75" customHeight="1">
      <c r="A957" s="2" t="s">
        <v>1785</v>
      </c>
      <c r="B957" s="1" t="str">
        <f>IFERROR(__xludf.DUMMYFUNCTION("""COMPUTED_VALUE"""),"KT5J7")</f>
        <v>KT5J7</v>
      </c>
      <c r="C957" s="1">
        <f>IFERROR(__xludf.DUMMYFUNCTION("""COMPUTED_VALUE"""),675.0)</f>
        <v>675</v>
      </c>
      <c r="D957" s="1" t="s">
        <v>38</v>
      </c>
      <c r="E957" s="1" t="s">
        <v>45</v>
      </c>
      <c r="F957" s="1" t="s">
        <v>29</v>
      </c>
      <c r="G957" s="1" t="s">
        <v>22</v>
      </c>
      <c r="H957" s="1" t="s">
        <v>28</v>
      </c>
      <c r="M957" s="1">
        <v>13.0</v>
      </c>
      <c r="N957" s="1">
        <v>10.0</v>
      </c>
      <c r="O957" s="1">
        <v>5.0</v>
      </c>
      <c r="P957" s="1">
        <v>11.0</v>
      </c>
      <c r="Q957" s="1">
        <v>7.0</v>
      </c>
      <c r="S957" s="1" t="str">
        <f>IFERROR(__xludf.DUMMYFUNCTION("UNIQUE(D957:H957, TRUE)"),"K")</f>
        <v>K</v>
      </c>
      <c r="T957" s="1" t="str">
        <f>IFERROR(__xludf.DUMMYFUNCTION("""COMPUTED_VALUE"""),"T")</f>
        <v>T</v>
      </c>
      <c r="U957" s="1" t="str">
        <f>IFERROR(__xludf.DUMMYFUNCTION("""COMPUTED_VALUE"""),"5")</f>
        <v>5</v>
      </c>
      <c r="V957" s="1" t="str">
        <f>IFERROR(__xludf.DUMMYFUNCTION("""COMPUTED_VALUE"""),"J")</f>
        <v>J</v>
      </c>
      <c r="W957" s="1" t="str">
        <f>IFERROR(__xludf.DUMMYFUNCTION("""COMPUTED_VALUE"""),"7")</f>
        <v>7</v>
      </c>
      <c r="Y957" s="1">
        <f t="shared" si="2"/>
        <v>1</v>
      </c>
      <c r="Z957" s="1">
        <f t="shared" ref="Z957:AC957" si="957">IF($Y957&lt;&gt;"",COUNTIF($D957:$H957, "=" &amp; T957),"")</f>
        <v>1</v>
      </c>
      <c r="AA957" s="1">
        <f t="shared" si="957"/>
        <v>1</v>
      </c>
      <c r="AB957" s="1">
        <f t="shared" si="957"/>
        <v>1</v>
      </c>
      <c r="AC957" s="1">
        <f t="shared" si="957"/>
        <v>1</v>
      </c>
      <c r="AE957" s="1">
        <f>IFERROR(__xludf.DUMMYFUNCTION("IFERROR(TRANSPOSE(SORT(TRANSPOSE(FILTER(Y957:AC957, Y957:AC957&lt;&gt;0)),1, FALSE)))"),1.0)</f>
        <v>1</v>
      </c>
      <c r="AF957" s="1">
        <f>IFERROR(__xludf.DUMMYFUNCTION("""COMPUTED_VALUE"""),1.0)</f>
        <v>1</v>
      </c>
      <c r="AG957" s="1">
        <f>IFERROR(__xludf.DUMMYFUNCTION("""COMPUTED_VALUE"""),1.0)</f>
        <v>1</v>
      </c>
      <c r="AH957" s="1">
        <f>IFERROR(__xludf.DUMMYFUNCTION("""COMPUTED_VALUE"""),1.0)</f>
        <v>1</v>
      </c>
      <c r="AI957" s="1">
        <f>IFERROR(__xludf.DUMMYFUNCTION("""COMPUTED_VALUE"""),1.0)</f>
        <v>1</v>
      </c>
      <c r="AK957" s="1">
        <v>956.0</v>
      </c>
      <c r="AL957" s="1">
        <v>4.0</v>
      </c>
      <c r="AM957" s="1">
        <v>1.0</v>
      </c>
      <c r="AN957" s="1"/>
      <c r="AO957" s="1"/>
      <c r="AP957" s="1"/>
      <c r="AQ957" s="1">
        <v>7.0</v>
      </c>
      <c r="AR957" s="1">
        <v>7.0</v>
      </c>
      <c r="AS957" s="1">
        <v>5.0</v>
      </c>
      <c r="AT957" s="1">
        <v>7.0</v>
      </c>
      <c r="AU957" s="1">
        <v>7.0</v>
      </c>
      <c r="AV957" s="1">
        <v>77577.0</v>
      </c>
      <c r="AW957" s="1">
        <v>949.0</v>
      </c>
      <c r="AY957" s="1">
        <v>907244.0</v>
      </c>
    </row>
    <row r="958" ht="15.75" customHeight="1">
      <c r="A958" s="2" t="s">
        <v>1787</v>
      </c>
      <c r="B958" s="1" t="str">
        <f>IFERROR(__xludf.DUMMYFUNCTION("""COMPUTED_VALUE"""),"QA8TJ")</f>
        <v>QA8TJ</v>
      </c>
      <c r="C958" s="1">
        <f>IFERROR(__xludf.DUMMYFUNCTION("""COMPUTED_VALUE"""),903.0)</f>
        <v>903</v>
      </c>
      <c r="D958" s="1" t="s">
        <v>20</v>
      </c>
      <c r="E958" s="1" t="s">
        <v>39</v>
      </c>
      <c r="F958" s="1" t="s">
        <v>30</v>
      </c>
      <c r="G958" s="1" t="s">
        <v>45</v>
      </c>
      <c r="H958" s="1" t="s">
        <v>22</v>
      </c>
      <c r="M958" s="1">
        <v>12.0</v>
      </c>
      <c r="N958" s="1">
        <v>14.0</v>
      </c>
      <c r="O958" s="1">
        <v>8.0</v>
      </c>
      <c r="P958" s="1">
        <v>10.0</v>
      </c>
      <c r="Q958" s="1">
        <v>11.0</v>
      </c>
      <c r="S958" s="1" t="str">
        <f>IFERROR(__xludf.DUMMYFUNCTION("UNIQUE(D958:H958, TRUE)"),"Q")</f>
        <v>Q</v>
      </c>
      <c r="T958" s="1" t="str">
        <f>IFERROR(__xludf.DUMMYFUNCTION("""COMPUTED_VALUE"""),"A")</f>
        <v>A</v>
      </c>
      <c r="U958" s="1" t="str">
        <f>IFERROR(__xludf.DUMMYFUNCTION("""COMPUTED_VALUE"""),"8")</f>
        <v>8</v>
      </c>
      <c r="V958" s="1" t="str">
        <f>IFERROR(__xludf.DUMMYFUNCTION("""COMPUTED_VALUE"""),"T")</f>
        <v>T</v>
      </c>
      <c r="W958" s="1" t="str">
        <f>IFERROR(__xludf.DUMMYFUNCTION("""COMPUTED_VALUE"""),"J")</f>
        <v>J</v>
      </c>
      <c r="Y958" s="1">
        <f t="shared" si="2"/>
        <v>1</v>
      </c>
      <c r="Z958" s="1">
        <f t="shared" ref="Z958:AC958" si="958">IF($Y958&lt;&gt;"",COUNTIF($D958:$H958, "=" &amp; T958),"")</f>
        <v>1</v>
      </c>
      <c r="AA958" s="1">
        <f t="shared" si="958"/>
        <v>1</v>
      </c>
      <c r="AB958" s="1">
        <f t="shared" si="958"/>
        <v>1</v>
      </c>
      <c r="AC958" s="1">
        <f t="shared" si="958"/>
        <v>1</v>
      </c>
      <c r="AE958" s="1">
        <f>IFERROR(__xludf.DUMMYFUNCTION("IFERROR(TRANSPOSE(SORT(TRANSPOSE(FILTER(Y958:AC958, Y958:AC958&lt;&gt;0)),1, FALSE)))"),1.0)</f>
        <v>1</v>
      </c>
      <c r="AF958" s="1">
        <f>IFERROR(__xludf.DUMMYFUNCTION("""COMPUTED_VALUE"""),1.0)</f>
        <v>1</v>
      </c>
      <c r="AG958" s="1">
        <f>IFERROR(__xludf.DUMMYFUNCTION("""COMPUTED_VALUE"""),1.0)</f>
        <v>1</v>
      </c>
      <c r="AH958" s="1">
        <f>IFERROR(__xludf.DUMMYFUNCTION("""COMPUTED_VALUE"""),1.0)</f>
        <v>1</v>
      </c>
      <c r="AI958" s="1">
        <f>IFERROR(__xludf.DUMMYFUNCTION("""COMPUTED_VALUE"""),1.0)</f>
        <v>1</v>
      </c>
      <c r="AK958" s="1">
        <v>957.0</v>
      </c>
      <c r="AL958" s="1">
        <v>4.0</v>
      </c>
      <c r="AM958" s="1">
        <v>1.0</v>
      </c>
      <c r="AN958" s="1"/>
      <c r="AO958" s="1"/>
      <c r="AP958" s="1"/>
      <c r="AQ958" s="1">
        <v>7.0</v>
      </c>
      <c r="AR958" s="1">
        <v>7.0</v>
      </c>
      <c r="AS958" s="1">
        <v>7.0</v>
      </c>
      <c r="AT958" s="1">
        <v>7.0</v>
      </c>
      <c r="AU958" s="1">
        <v>4.0</v>
      </c>
      <c r="AV958" s="1">
        <v>77774.0</v>
      </c>
      <c r="AW958" s="1">
        <v>838.0</v>
      </c>
      <c r="AY958" s="1">
        <v>801966.0</v>
      </c>
    </row>
    <row r="959" ht="15.75" customHeight="1">
      <c r="A959" s="2" t="s">
        <v>1789</v>
      </c>
      <c r="B959" s="1" t="str">
        <f>IFERROR(__xludf.DUMMYFUNCTION("""COMPUTED_VALUE"""),"2Q66Q")</f>
        <v>2Q66Q</v>
      </c>
      <c r="C959" s="1">
        <f>IFERROR(__xludf.DUMMYFUNCTION("""COMPUTED_VALUE"""),539.0)</f>
        <v>539</v>
      </c>
      <c r="D959" s="1" t="s">
        <v>24</v>
      </c>
      <c r="E959" s="1" t="s">
        <v>20</v>
      </c>
      <c r="F959" s="1" t="s">
        <v>40</v>
      </c>
      <c r="G959" s="1" t="s">
        <v>40</v>
      </c>
      <c r="H959" s="1" t="s">
        <v>20</v>
      </c>
      <c r="M959" s="1">
        <v>2.0</v>
      </c>
      <c r="N959" s="1">
        <v>12.0</v>
      </c>
      <c r="O959" s="1">
        <v>6.0</v>
      </c>
      <c r="P959" s="1">
        <v>6.0</v>
      </c>
      <c r="Q959" s="1">
        <v>12.0</v>
      </c>
      <c r="S959" s="1" t="str">
        <f>IFERROR(__xludf.DUMMYFUNCTION("UNIQUE(D959:H959, TRUE)"),"2")</f>
        <v>2</v>
      </c>
      <c r="T959" s="1" t="str">
        <f>IFERROR(__xludf.DUMMYFUNCTION("""COMPUTED_VALUE"""),"Q")</f>
        <v>Q</v>
      </c>
      <c r="U959" s="1" t="str">
        <f>IFERROR(__xludf.DUMMYFUNCTION("""COMPUTED_VALUE"""),"6")</f>
        <v>6</v>
      </c>
      <c r="Y959" s="1">
        <f t="shared" si="2"/>
        <v>1</v>
      </c>
      <c r="Z959" s="1">
        <f t="shared" ref="Z959:AC959" si="959">IF($Y959&lt;&gt;"",COUNTIF($D959:$H959, "=" &amp; T959),"")</f>
        <v>2</v>
      </c>
      <c r="AA959" s="1">
        <f t="shared" si="959"/>
        <v>2</v>
      </c>
      <c r="AB959" s="1">
        <f t="shared" si="959"/>
        <v>0</v>
      </c>
      <c r="AC959" s="1">
        <f t="shared" si="959"/>
        <v>0</v>
      </c>
      <c r="AE959" s="1">
        <f>IFERROR(__xludf.DUMMYFUNCTION("IFERROR(TRANSPOSE(SORT(TRANSPOSE(FILTER(Y959:AC959, Y959:AC959&lt;&gt;0)),1, FALSE)))"),2.0)</f>
        <v>2</v>
      </c>
      <c r="AF959" s="1">
        <f>IFERROR(__xludf.DUMMYFUNCTION("""COMPUTED_VALUE"""),2.0)</f>
        <v>2</v>
      </c>
      <c r="AG959" s="1">
        <f>IFERROR(__xludf.DUMMYFUNCTION("""COMPUTED_VALUE"""),1.0)</f>
        <v>1</v>
      </c>
      <c r="AK959" s="1">
        <v>958.0</v>
      </c>
      <c r="AL959" s="1">
        <v>4.0</v>
      </c>
      <c r="AM959" s="1">
        <v>1.0</v>
      </c>
      <c r="AN959" s="1"/>
      <c r="AO959" s="1"/>
      <c r="AP959" s="1"/>
      <c r="AQ959" s="1">
        <v>7.0</v>
      </c>
      <c r="AR959" s="1">
        <v>7.0</v>
      </c>
      <c r="AS959" s="1">
        <v>7.0</v>
      </c>
      <c r="AT959" s="1">
        <v>11.0</v>
      </c>
      <c r="AU959" s="1">
        <v>7.0</v>
      </c>
      <c r="AV959" s="1" t="s">
        <v>1858</v>
      </c>
      <c r="AW959" s="1">
        <v>401.0</v>
      </c>
      <c r="AY959" s="1">
        <v>384158.0</v>
      </c>
    </row>
    <row r="960" ht="15.75" customHeight="1">
      <c r="A960" s="2" t="s">
        <v>1791</v>
      </c>
      <c r="B960" s="1" t="str">
        <f>IFERROR(__xludf.DUMMYFUNCTION("""COMPUTED_VALUE"""),"44J46")</f>
        <v>44J46</v>
      </c>
      <c r="C960" s="1">
        <f>IFERROR(__xludf.DUMMYFUNCTION("""COMPUTED_VALUE"""),917.0)</f>
        <v>917</v>
      </c>
      <c r="D960" s="1" t="s">
        <v>21</v>
      </c>
      <c r="E960" s="1" t="s">
        <v>21</v>
      </c>
      <c r="F960" s="1" t="s">
        <v>22</v>
      </c>
      <c r="G960" s="1" t="s">
        <v>21</v>
      </c>
      <c r="H960" s="1" t="s">
        <v>40</v>
      </c>
      <c r="M960" s="1">
        <v>4.0</v>
      </c>
      <c r="N960" s="1">
        <v>4.0</v>
      </c>
      <c r="O960" s="1">
        <v>11.0</v>
      </c>
      <c r="P960" s="1">
        <v>4.0</v>
      </c>
      <c r="Q960" s="1">
        <v>6.0</v>
      </c>
      <c r="S960" s="1" t="str">
        <f>IFERROR(__xludf.DUMMYFUNCTION("UNIQUE(D960:H960, TRUE)"),"4")</f>
        <v>4</v>
      </c>
      <c r="T960" s="1" t="str">
        <f>IFERROR(__xludf.DUMMYFUNCTION("""COMPUTED_VALUE"""),"J")</f>
        <v>J</v>
      </c>
      <c r="U960" s="1" t="str">
        <f>IFERROR(__xludf.DUMMYFUNCTION("""COMPUTED_VALUE"""),"6")</f>
        <v>6</v>
      </c>
      <c r="Y960" s="1">
        <f t="shared" si="2"/>
        <v>3</v>
      </c>
      <c r="Z960" s="1">
        <f t="shared" ref="Z960:AC960" si="960">IF($Y960&lt;&gt;"",COUNTIF($D960:$H960, "=" &amp; T960),"")</f>
        <v>1</v>
      </c>
      <c r="AA960" s="1">
        <f t="shared" si="960"/>
        <v>1</v>
      </c>
      <c r="AB960" s="1">
        <f t="shared" si="960"/>
        <v>0</v>
      </c>
      <c r="AC960" s="1">
        <f t="shared" si="960"/>
        <v>0</v>
      </c>
      <c r="AE960" s="1">
        <f>IFERROR(__xludf.DUMMYFUNCTION("IFERROR(TRANSPOSE(SORT(TRANSPOSE(FILTER(Y960:AC960, Y960:AC960&lt;&gt;0)),1, FALSE)))"),3.0)</f>
        <v>3</v>
      </c>
      <c r="AF960" s="1">
        <f>IFERROR(__xludf.DUMMYFUNCTION("""COMPUTED_VALUE"""),1.0)</f>
        <v>1</v>
      </c>
      <c r="AG960" s="1">
        <f>IFERROR(__xludf.DUMMYFUNCTION("""COMPUTED_VALUE"""),1.0)</f>
        <v>1</v>
      </c>
      <c r="AK960" s="1">
        <v>959.0</v>
      </c>
      <c r="AL960" s="1">
        <v>4.0</v>
      </c>
      <c r="AM960" s="1">
        <v>1.0</v>
      </c>
      <c r="AN960" s="1"/>
      <c r="AO960" s="1"/>
      <c r="AP960" s="1"/>
      <c r="AQ960" s="1">
        <v>7.0</v>
      </c>
      <c r="AR960" s="1">
        <v>10.0</v>
      </c>
      <c r="AS960" s="1">
        <v>10.0</v>
      </c>
      <c r="AT960" s="1">
        <v>10.0</v>
      </c>
      <c r="AU960" s="1">
        <v>10.0</v>
      </c>
      <c r="AV960" s="1" t="s">
        <v>1689</v>
      </c>
      <c r="AW960" s="1">
        <v>492.0</v>
      </c>
      <c r="AY960" s="1">
        <v>471828.0</v>
      </c>
    </row>
    <row r="961" ht="15.75" customHeight="1">
      <c r="A961" s="2" t="s">
        <v>1793</v>
      </c>
      <c r="B961" s="1" t="str">
        <f>IFERROR(__xludf.DUMMYFUNCTION("""COMPUTED_VALUE"""),"4K539")</f>
        <v>4K539</v>
      </c>
      <c r="C961" s="1">
        <f>IFERROR(__xludf.DUMMYFUNCTION("""COMPUTED_VALUE"""),968.0)</f>
        <v>968</v>
      </c>
      <c r="D961" s="1" t="s">
        <v>21</v>
      </c>
      <c r="E961" s="1" t="s">
        <v>38</v>
      </c>
      <c r="F961" s="1" t="s">
        <v>29</v>
      </c>
      <c r="G961" s="1" t="s">
        <v>31</v>
      </c>
      <c r="H961" s="1" t="s">
        <v>23</v>
      </c>
      <c r="M961" s="1">
        <v>4.0</v>
      </c>
      <c r="N961" s="1">
        <v>13.0</v>
      </c>
      <c r="O961" s="1">
        <v>5.0</v>
      </c>
      <c r="P961" s="1">
        <v>3.0</v>
      </c>
      <c r="Q961" s="1">
        <v>9.0</v>
      </c>
      <c r="S961" s="1" t="str">
        <f>IFERROR(__xludf.DUMMYFUNCTION("UNIQUE(D961:H961, TRUE)"),"4")</f>
        <v>4</v>
      </c>
      <c r="T961" s="1" t="str">
        <f>IFERROR(__xludf.DUMMYFUNCTION("""COMPUTED_VALUE"""),"K")</f>
        <v>K</v>
      </c>
      <c r="U961" s="1" t="str">
        <f>IFERROR(__xludf.DUMMYFUNCTION("""COMPUTED_VALUE"""),"5")</f>
        <v>5</v>
      </c>
      <c r="V961" s="1" t="str">
        <f>IFERROR(__xludf.DUMMYFUNCTION("""COMPUTED_VALUE"""),"3")</f>
        <v>3</v>
      </c>
      <c r="W961" s="1" t="str">
        <f>IFERROR(__xludf.DUMMYFUNCTION("""COMPUTED_VALUE"""),"9")</f>
        <v>9</v>
      </c>
      <c r="Y961" s="1">
        <f t="shared" si="2"/>
        <v>1</v>
      </c>
      <c r="Z961" s="1">
        <f t="shared" ref="Z961:AC961" si="961">IF($Y961&lt;&gt;"",COUNTIF($D961:$H961, "=" &amp; T961),"")</f>
        <v>1</v>
      </c>
      <c r="AA961" s="1">
        <f t="shared" si="961"/>
        <v>1</v>
      </c>
      <c r="AB961" s="1">
        <f t="shared" si="961"/>
        <v>1</v>
      </c>
      <c r="AC961" s="1">
        <f t="shared" si="961"/>
        <v>1</v>
      </c>
      <c r="AE961" s="1">
        <f>IFERROR(__xludf.DUMMYFUNCTION("IFERROR(TRANSPOSE(SORT(TRANSPOSE(FILTER(Y961:AC961, Y961:AC961&lt;&gt;0)),1, FALSE)))"),1.0)</f>
        <v>1</v>
      </c>
      <c r="AF961" s="1">
        <f>IFERROR(__xludf.DUMMYFUNCTION("""COMPUTED_VALUE"""),1.0)</f>
        <v>1</v>
      </c>
      <c r="AG961" s="1">
        <f>IFERROR(__xludf.DUMMYFUNCTION("""COMPUTED_VALUE"""),1.0)</f>
        <v>1</v>
      </c>
      <c r="AH961" s="1">
        <f>IFERROR(__xludf.DUMMYFUNCTION("""COMPUTED_VALUE"""),1.0)</f>
        <v>1</v>
      </c>
      <c r="AI961" s="1">
        <f>IFERROR(__xludf.DUMMYFUNCTION("""COMPUTED_VALUE"""),1.0)</f>
        <v>1</v>
      </c>
      <c r="AK961" s="1">
        <v>960.0</v>
      </c>
      <c r="AL961" s="1">
        <v>4.0</v>
      </c>
      <c r="AM961" s="1">
        <v>1.0</v>
      </c>
      <c r="AN961" s="1"/>
      <c r="AO961" s="1"/>
      <c r="AP961" s="1"/>
      <c r="AQ961" s="1">
        <v>7.0</v>
      </c>
      <c r="AR961" s="1">
        <v>14.0</v>
      </c>
      <c r="AS961" s="1">
        <v>14.0</v>
      </c>
      <c r="AT961" s="1">
        <v>14.0</v>
      </c>
      <c r="AU961" s="1">
        <v>14.0</v>
      </c>
      <c r="AV961" s="1" t="s">
        <v>1691</v>
      </c>
      <c r="AW961" s="1">
        <v>766.0</v>
      </c>
      <c r="AY961" s="1">
        <v>735360.0</v>
      </c>
    </row>
    <row r="962" ht="15.75" customHeight="1">
      <c r="A962" s="2" t="s">
        <v>1795</v>
      </c>
      <c r="B962" s="1" t="str">
        <f>IFERROR(__xludf.DUMMYFUNCTION("""COMPUTED_VALUE"""),"3654Q")</f>
        <v>3654Q</v>
      </c>
      <c r="C962" s="1">
        <f>IFERROR(__xludf.DUMMYFUNCTION("""COMPUTED_VALUE"""),55.0)</f>
        <v>55</v>
      </c>
      <c r="D962" s="1" t="s">
        <v>31</v>
      </c>
      <c r="E962" s="1" t="s">
        <v>40</v>
      </c>
      <c r="F962" s="1" t="s">
        <v>29</v>
      </c>
      <c r="G962" s="1" t="s">
        <v>21</v>
      </c>
      <c r="H962" s="1" t="s">
        <v>20</v>
      </c>
      <c r="M962" s="1">
        <v>3.0</v>
      </c>
      <c r="N962" s="1">
        <v>6.0</v>
      </c>
      <c r="O962" s="1">
        <v>5.0</v>
      </c>
      <c r="P962" s="1">
        <v>4.0</v>
      </c>
      <c r="Q962" s="1">
        <v>12.0</v>
      </c>
      <c r="S962" s="1" t="str">
        <f>IFERROR(__xludf.DUMMYFUNCTION("UNIQUE(D962:H962, TRUE)"),"3")</f>
        <v>3</v>
      </c>
      <c r="T962" s="1" t="str">
        <f>IFERROR(__xludf.DUMMYFUNCTION("""COMPUTED_VALUE"""),"6")</f>
        <v>6</v>
      </c>
      <c r="U962" s="1" t="str">
        <f>IFERROR(__xludf.DUMMYFUNCTION("""COMPUTED_VALUE"""),"5")</f>
        <v>5</v>
      </c>
      <c r="V962" s="1" t="str">
        <f>IFERROR(__xludf.DUMMYFUNCTION("""COMPUTED_VALUE"""),"4")</f>
        <v>4</v>
      </c>
      <c r="W962" s="1" t="str">
        <f>IFERROR(__xludf.DUMMYFUNCTION("""COMPUTED_VALUE"""),"Q")</f>
        <v>Q</v>
      </c>
      <c r="Y962" s="1">
        <f t="shared" si="2"/>
        <v>1</v>
      </c>
      <c r="Z962" s="1">
        <f t="shared" ref="Z962:AC962" si="962">IF($Y962&lt;&gt;"",COUNTIF($D962:$H962, "=" &amp; T962),"")</f>
        <v>1</v>
      </c>
      <c r="AA962" s="1">
        <f t="shared" si="962"/>
        <v>1</v>
      </c>
      <c r="AB962" s="1">
        <f t="shared" si="962"/>
        <v>1</v>
      </c>
      <c r="AC962" s="1">
        <f t="shared" si="962"/>
        <v>1</v>
      </c>
      <c r="AE962" s="1">
        <f>IFERROR(__xludf.DUMMYFUNCTION("IFERROR(TRANSPOSE(SORT(TRANSPOSE(FILTER(Y962:AC962, Y962:AC962&lt;&gt;0)),1, FALSE)))"),1.0)</f>
        <v>1</v>
      </c>
      <c r="AF962" s="1">
        <f>IFERROR(__xludf.DUMMYFUNCTION("""COMPUTED_VALUE"""),1.0)</f>
        <v>1</v>
      </c>
      <c r="AG962" s="1">
        <f>IFERROR(__xludf.DUMMYFUNCTION("""COMPUTED_VALUE"""),1.0)</f>
        <v>1</v>
      </c>
      <c r="AH962" s="1">
        <f>IFERROR(__xludf.DUMMYFUNCTION("""COMPUTED_VALUE"""),1.0)</f>
        <v>1</v>
      </c>
      <c r="AI962" s="1">
        <f>IFERROR(__xludf.DUMMYFUNCTION("""COMPUTED_VALUE"""),1.0)</f>
        <v>1</v>
      </c>
      <c r="AK962" s="1">
        <v>961.0</v>
      </c>
      <c r="AL962" s="1">
        <v>4.0</v>
      </c>
      <c r="AM962" s="1">
        <v>1.0</v>
      </c>
      <c r="AN962" s="1"/>
      <c r="AO962" s="1"/>
      <c r="AP962" s="1"/>
      <c r="AQ962" s="1">
        <v>8.0</v>
      </c>
      <c r="AR962" s="1">
        <v>8.0</v>
      </c>
      <c r="AS962" s="1">
        <v>8.0</v>
      </c>
      <c r="AT962" s="1">
        <v>5.0</v>
      </c>
      <c r="AU962" s="1">
        <v>8.0</v>
      </c>
      <c r="AV962" s="1">
        <v>88858.0</v>
      </c>
      <c r="AW962" s="1">
        <v>198.0</v>
      </c>
      <c r="AY962" s="1">
        <v>190278.0</v>
      </c>
    </row>
    <row r="963" ht="15.75" customHeight="1">
      <c r="A963" s="2" t="s">
        <v>1797</v>
      </c>
      <c r="B963" s="1" t="str">
        <f>IFERROR(__xludf.DUMMYFUNCTION("""COMPUTED_VALUE"""),"A33J7")</f>
        <v>A33J7</v>
      </c>
      <c r="C963" s="1">
        <f>IFERROR(__xludf.DUMMYFUNCTION("""COMPUTED_VALUE"""),505.0)</f>
        <v>505</v>
      </c>
      <c r="D963" s="1" t="s">
        <v>39</v>
      </c>
      <c r="E963" s="1" t="s">
        <v>31</v>
      </c>
      <c r="F963" s="1" t="s">
        <v>31</v>
      </c>
      <c r="G963" s="1" t="s">
        <v>22</v>
      </c>
      <c r="H963" s="1" t="s">
        <v>28</v>
      </c>
      <c r="M963" s="1">
        <v>14.0</v>
      </c>
      <c r="N963" s="1">
        <v>3.0</v>
      </c>
      <c r="O963" s="1">
        <v>3.0</v>
      </c>
      <c r="P963" s="1">
        <v>11.0</v>
      </c>
      <c r="Q963" s="1">
        <v>7.0</v>
      </c>
      <c r="S963" s="1" t="str">
        <f>IFERROR(__xludf.DUMMYFUNCTION("UNIQUE(D963:H963, TRUE)"),"A")</f>
        <v>A</v>
      </c>
      <c r="T963" s="1" t="str">
        <f>IFERROR(__xludf.DUMMYFUNCTION("""COMPUTED_VALUE"""),"3")</f>
        <v>3</v>
      </c>
      <c r="U963" s="1" t="str">
        <f>IFERROR(__xludf.DUMMYFUNCTION("""COMPUTED_VALUE"""),"J")</f>
        <v>J</v>
      </c>
      <c r="V963" s="1" t="str">
        <f>IFERROR(__xludf.DUMMYFUNCTION("""COMPUTED_VALUE"""),"7")</f>
        <v>7</v>
      </c>
      <c r="Y963" s="1">
        <f t="shared" si="2"/>
        <v>1</v>
      </c>
      <c r="Z963" s="1">
        <f t="shared" ref="Z963:AC963" si="963">IF($Y963&lt;&gt;"",COUNTIF($D963:$H963, "=" &amp; T963),"")</f>
        <v>2</v>
      </c>
      <c r="AA963" s="1">
        <f t="shared" si="963"/>
        <v>1</v>
      </c>
      <c r="AB963" s="1">
        <f t="shared" si="963"/>
        <v>1</v>
      </c>
      <c r="AC963" s="1">
        <f t="shared" si="963"/>
        <v>0</v>
      </c>
      <c r="AE963" s="1">
        <f>IFERROR(__xludf.DUMMYFUNCTION("IFERROR(TRANSPOSE(SORT(TRANSPOSE(FILTER(Y963:AC963, Y963:AC963&lt;&gt;0)),1, FALSE)))"),2.0)</f>
        <v>2</v>
      </c>
      <c r="AF963" s="1">
        <f>IFERROR(__xludf.DUMMYFUNCTION("""COMPUTED_VALUE"""),1.0)</f>
        <v>1</v>
      </c>
      <c r="AG963" s="1">
        <f>IFERROR(__xludf.DUMMYFUNCTION("""COMPUTED_VALUE"""),1.0)</f>
        <v>1</v>
      </c>
      <c r="AH963" s="1">
        <f>IFERROR(__xludf.DUMMYFUNCTION("""COMPUTED_VALUE"""),1.0)</f>
        <v>1</v>
      </c>
      <c r="AK963" s="1">
        <v>962.0</v>
      </c>
      <c r="AL963" s="1">
        <v>4.0</v>
      </c>
      <c r="AM963" s="1">
        <v>1.0</v>
      </c>
      <c r="AN963" s="1"/>
      <c r="AO963" s="1"/>
      <c r="AP963" s="1"/>
      <c r="AQ963" s="1">
        <v>8.0</v>
      </c>
      <c r="AR963" s="1">
        <v>8.0</v>
      </c>
      <c r="AS963" s="1">
        <v>8.0</v>
      </c>
      <c r="AT963" s="1">
        <v>6.0</v>
      </c>
      <c r="AU963" s="1">
        <v>8.0</v>
      </c>
      <c r="AV963" s="1">
        <v>88868.0</v>
      </c>
      <c r="AW963" s="1">
        <v>868.0</v>
      </c>
      <c r="AY963" s="1">
        <v>835016.0</v>
      </c>
    </row>
    <row r="964" ht="15.75" customHeight="1">
      <c r="A964" s="2" t="s">
        <v>1799</v>
      </c>
      <c r="B964" s="1">
        <f>IFERROR(__xludf.DUMMYFUNCTION("""COMPUTED_VALUE"""),23959.0)</f>
        <v>23959</v>
      </c>
      <c r="C964" s="1">
        <f>IFERROR(__xludf.DUMMYFUNCTION("""COMPUTED_VALUE"""),924.0)</f>
        <v>924</v>
      </c>
      <c r="D964" s="1" t="s">
        <v>24</v>
      </c>
      <c r="E964" s="1" t="s">
        <v>31</v>
      </c>
      <c r="F964" s="1" t="s">
        <v>23</v>
      </c>
      <c r="G964" s="1" t="s">
        <v>29</v>
      </c>
      <c r="H964" s="1" t="s">
        <v>23</v>
      </c>
      <c r="M964" s="1">
        <v>2.0</v>
      </c>
      <c r="N964" s="1">
        <v>3.0</v>
      </c>
      <c r="O964" s="1">
        <v>9.0</v>
      </c>
      <c r="P964" s="1">
        <v>5.0</v>
      </c>
      <c r="Q964" s="1">
        <v>9.0</v>
      </c>
      <c r="S964" s="1" t="str">
        <f>IFERROR(__xludf.DUMMYFUNCTION("UNIQUE(D964:H964, TRUE)"),"2")</f>
        <v>2</v>
      </c>
      <c r="T964" s="1" t="str">
        <f>IFERROR(__xludf.DUMMYFUNCTION("""COMPUTED_VALUE"""),"3")</f>
        <v>3</v>
      </c>
      <c r="U964" s="1" t="str">
        <f>IFERROR(__xludf.DUMMYFUNCTION("""COMPUTED_VALUE"""),"9")</f>
        <v>9</v>
      </c>
      <c r="V964" s="1" t="str">
        <f>IFERROR(__xludf.DUMMYFUNCTION("""COMPUTED_VALUE"""),"5")</f>
        <v>5</v>
      </c>
      <c r="Y964" s="1">
        <f t="shared" si="2"/>
        <v>1</v>
      </c>
      <c r="Z964" s="1">
        <f t="shared" ref="Z964:AC964" si="964">IF($Y964&lt;&gt;"",COUNTIF($D964:$H964, "=" &amp; T964),"")</f>
        <v>1</v>
      </c>
      <c r="AA964" s="1">
        <f t="shared" si="964"/>
        <v>2</v>
      </c>
      <c r="AB964" s="1">
        <f t="shared" si="964"/>
        <v>1</v>
      </c>
      <c r="AC964" s="1">
        <f t="shared" si="964"/>
        <v>0</v>
      </c>
      <c r="AE964" s="1">
        <f>IFERROR(__xludf.DUMMYFUNCTION("IFERROR(TRANSPOSE(SORT(TRANSPOSE(FILTER(Y964:AC964, Y964:AC964&lt;&gt;0)),1, FALSE)))"),2.0)</f>
        <v>2</v>
      </c>
      <c r="AF964" s="1">
        <f>IFERROR(__xludf.DUMMYFUNCTION("""COMPUTED_VALUE"""),1.0)</f>
        <v>1</v>
      </c>
      <c r="AG964" s="1">
        <f>IFERROR(__xludf.DUMMYFUNCTION("""COMPUTED_VALUE"""),1.0)</f>
        <v>1</v>
      </c>
      <c r="AH964" s="1">
        <f>IFERROR(__xludf.DUMMYFUNCTION("""COMPUTED_VALUE"""),1.0)</f>
        <v>1</v>
      </c>
      <c r="AK964" s="1">
        <v>963.0</v>
      </c>
      <c r="AL964" s="1">
        <v>4.0</v>
      </c>
      <c r="AM964" s="1">
        <v>1.0</v>
      </c>
      <c r="AN964" s="1"/>
      <c r="AO964" s="1"/>
      <c r="AP964" s="1"/>
      <c r="AQ964" s="1">
        <v>8.0</v>
      </c>
      <c r="AR964" s="1">
        <v>8.0</v>
      </c>
      <c r="AS964" s="1">
        <v>8.0</v>
      </c>
      <c r="AT964" s="1">
        <v>8.0</v>
      </c>
      <c r="AU964" s="1">
        <v>11.0</v>
      </c>
      <c r="AV964" s="1" t="s">
        <v>1862</v>
      </c>
      <c r="AW964" s="1">
        <v>829.0</v>
      </c>
      <c r="AY964" s="1">
        <v>798327.0</v>
      </c>
    </row>
    <row r="965" ht="15.75" customHeight="1">
      <c r="A965" s="2" t="s">
        <v>1801</v>
      </c>
      <c r="B965" s="1" t="str">
        <f>IFERROR(__xludf.DUMMYFUNCTION("""COMPUTED_VALUE"""),"T25JK")</f>
        <v>T25JK</v>
      </c>
      <c r="C965" s="1">
        <f>IFERROR(__xludf.DUMMYFUNCTION("""COMPUTED_VALUE"""),664.0)</f>
        <v>664</v>
      </c>
      <c r="D965" s="1" t="s">
        <v>45</v>
      </c>
      <c r="E965" s="1" t="s">
        <v>24</v>
      </c>
      <c r="F965" s="1" t="s">
        <v>29</v>
      </c>
      <c r="G965" s="1" t="s">
        <v>22</v>
      </c>
      <c r="H965" s="1" t="s">
        <v>38</v>
      </c>
      <c r="M965" s="1">
        <v>10.0</v>
      </c>
      <c r="N965" s="1">
        <v>2.0</v>
      </c>
      <c r="O965" s="1">
        <v>5.0</v>
      </c>
      <c r="P965" s="1">
        <v>11.0</v>
      </c>
      <c r="Q965" s="1">
        <v>13.0</v>
      </c>
      <c r="S965" s="1" t="str">
        <f>IFERROR(__xludf.DUMMYFUNCTION("UNIQUE(D965:H965, TRUE)"),"T")</f>
        <v>T</v>
      </c>
      <c r="T965" s="1" t="str">
        <f>IFERROR(__xludf.DUMMYFUNCTION("""COMPUTED_VALUE"""),"2")</f>
        <v>2</v>
      </c>
      <c r="U965" s="1" t="str">
        <f>IFERROR(__xludf.DUMMYFUNCTION("""COMPUTED_VALUE"""),"5")</f>
        <v>5</v>
      </c>
      <c r="V965" s="1" t="str">
        <f>IFERROR(__xludf.DUMMYFUNCTION("""COMPUTED_VALUE"""),"J")</f>
        <v>J</v>
      </c>
      <c r="W965" s="1" t="str">
        <f>IFERROR(__xludf.DUMMYFUNCTION("""COMPUTED_VALUE"""),"K")</f>
        <v>K</v>
      </c>
      <c r="Y965" s="1">
        <f t="shared" si="2"/>
        <v>1</v>
      </c>
      <c r="Z965" s="1">
        <f t="shared" ref="Z965:AC965" si="965">IF($Y965&lt;&gt;"",COUNTIF($D965:$H965, "=" &amp; T965),"")</f>
        <v>1</v>
      </c>
      <c r="AA965" s="1">
        <f t="shared" si="965"/>
        <v>1</v>
      </c>
      <c r="AB965" s="1">
        <f t="shared" si="965"/>
        <v>1</v>
      </c>
      <c r="AC965" s="1">
        <f t="shared" si="965"/>
        <v>1</v>
      </c>
      <c r="AE965" s="1">
        <f>IFERROR(__xludf.DUMMYFUNCTION("IFERROR(TRANSPOSE(SORT(TRANSPOSE(FILTER(Y965:AC965, Y965:AC965&lt;&gt;0)),1, FALSE)))"),1.0)</f>
        <v>1</v>
      </c>
      <c r="AF965" s="1">
        <f>IFERROR(__xludf.DUMMYFUNCTION("""COMPUTED_VALUE"""),1.0)</f>
        <v>1</v>
      </c>
      <c r="AG965" s="1">
        <f>IFERROR(__xludf.DUMMYFUNCTION("""COMPUTED_VALUE"""),1.0)</f>
        <v>1</v>
      </c>
      <c r="AH965" s="1">
        <f>IFERROR(__xludf.DUMMYFUNCTION("""COMPUTED_VALUE"""),1.0)</f>
        <v>1</v>
      </c>
      <c r="AI965" s="1">
        <f>IFERROR(__xludf.DUMMYFUNCTION("""COMPUTED_VALUE"""),1.0)</f>
        <v>1</v>
      </c>
      <c r="AK965" s="1">
        <v>964.0</v>
      </c>
      <c r="AL965" s="1">
        <v>4.0</v>
      </c>
      <c r="AM965" s="1">
        <v>1.0</v>
      </c>
      <c r="AN965" s="1"/>
      <c r="AO965" s="1"/>
      <c r="AP965" s="1"/>
      <c r="AQ965" s="1">
        <v>8.0</v>
      </c>
      <c r="AR965" s="1">
        <v>8.0</v>
      </c>
      <c r="AS965" s="1">
        <v>8.0</v>
      </c>
      <c r="AT965" s="1">
        <v>8.0</v>
      </c>
      <c r="AU965" s="1">
        <v>13.0</v>
      </c>
      <c r="AV965" s="1" t="s">
        <v>1705</v>
      </c>
      <c r="AW965" s="1">
        <v>216.0</v>
      </c>
      <c r="AY965" s="1">
        <v>208224.0</v>
      </c>
    </row>
    <row r="966" ht="15.75" customHeight="1">
      <c r="A966" s="2" t="s">
        <v>1803</v>
      </c>
      <c r="B966" s="1" t="str">
        <f>IFERROR(__xludf.DUMMYFUNCTION("""COMPUTED_VALUE"""),"33Q88")</f>
        <v>33Q88</v>
      </c>
      <c r="C966" s="1">
        <f>IFERROR(__xludf.DUMMYFUNCTION("""COMPUTED_VALUE"""),911.0)</f>
        <v>911</v>
      </c>
      <c r="D966" s="1" t="s">
        <v>31</v>
      </c>
      <c r="E966" s="1" t="s">
        <v>31</v>
      </c>
      <c r="F966" s="1" t="s">
        <v>20</v>
      </c>
      <c r="G966" s="1" t="s">
        <v>30</v>
      </c>
      <c r="H966" s="1" t="s">
        <v>30</v>
      </c>
      <c r="M966" s="1">
        <v>3.0</v>
      </c>
      <c r="N966" s="1">
        <v>3.0</v>
      </c>
      <c r="O966" s="1">
        <v>12.0</v>
      </c>
      <c r="P966" s="1">
        <v>8.0</v>
      </c>
      <c r="Q966" s="1">
        <v>8.0</v>
      </c>
      <c r="S966" s="1" t="str">
        <f>IFERROR(__xludf.DUMMYFUNCTION("UNIQUE(D966:H966, TRUE)"),"3")</f>
        <v>3</v>
      </c>
      <c r="T966" s="1" t="str">
        <f>IFERROR(__xludf.DUMMYFUNCTION("""COMPUTED_VALUE"""),"Q")</f>
        <v>Q</v>
      </c>
      <c r="U966" s="1" t="str">
        <f>IFERROR(__xludf.DUMMYFUNCTION("""COMPUTED_VALUE"""),"8")</f>
        <v>8</v>
      </c>
      <c r="Y966" s="1">
        <f t="shared" si="2"/>
        <v>2</v>
      </c>
      <c r="Z966" s="1">
        <f t="shared" ref="Z966:AC966" si="966">IF($Y966&lt;&gt;"",COUNTIF($D966:$H966, "=" &amp; T966),"")</f>
        <v>1</v>
      </c>
      <c r="AA966" s="1">
        <f t="shared" si="966"/>
        <v>2</v>
      </c>
      <c r="AB966" s="1">
        <f t="shared" si="966"/>
        <v>0</v>
      </c>
      <c r="AC966" s="1">
        <f t="shared" si="966"/>
        <v>0</v>
      </c>
      <c r="AE966" s="1">
        <f>IFERROR(__xludf.DUMMYFUNCTION("IFERROR(TRANSPOSE(SORT(TRANSPOSE(FILTER(Y966:AC966, Y966:AC966&lt;&gt;0)),1, FALSE)))"),2.0)</f>
        <v>2</v>
      </c>
      <c r="AF966" s="1">
        <f>IFERROR(__xludf.DUMMYFUNCTION("""COMPUTED_VALUE"""),2.0)</f>
        <v>2</v>
      </c>
      <c r="AG966" s="1">
        <f>IFERROR(__xludf.DUMMYFUNCTION("""COMPUTED_VALUE"""),1.0)</f>
        <v>1</v>
      </c>
      <c r="AK966" s="1">
        <v>965.0</v>
      </c>
      <c r="AL966" s="1">
        <v>4.0</v>
      </c>
      <c r="AM966" s="1">
        <v>1.0</v>
      </c>
      <c r="AN966" s="1"/>
      <c r="AO966" s="1"/>
      <c r="AP966" s="1"/>
      <c r="AQ966" s="1">
        <v>8.0</v>
      </c>
      <c r="AR966" s="1">
        <v>8.0</v>
      </c>
      <c r="AS966" s="1">
        <v>8.0</v>
      </c>
      <c r="AT966" s="1">
        <v>14.0</v>
      </c>
      <c r="AU966" s="1">
        <v>8.0</v>
      </c>
      <c r="AV966" s="1" t="s">
        <v>1707</v>
      </c>
      <c r="AW966" s="1">
        <v>722.0</v>
      </c>
      <c r="AY966" s="1">
        <v>696730.0</v>
      </c>
    </row>
    <row r="967" ht="15.75" customHeight="1">
      <c r="A967" s="2" t="s">
        <v>1805</v>
      </c>
      <c r="B967" s="1" t="str">
        <f>IFERROR(__xludf.DUMMYFUNCTION("""COMPUTED_VALUE"""),"Q6677")</f>
        <v>Q6677</v>
      </c>
      <c r="C967" s="1">
        <f>IFERROR(__xludf.DUMMYFUNCTION("""COMPUTED_VALUE"""),333.0)</f>
        <v>333</v>
      </c>
      <c r="D967" s="1" t="s">
        <v>20</v>
      </c>
      <c r="E967" s="1" t="s">
        <v>40</v>
      </c>
      <c r="F967" s="1" t="s">
        <v>40</v>
      </c>
      <c r="G967" s="1" t="s">
        <v>28</v>
      </c>
      <c r="H967" s="1" t="s">
        <v>28</v>
      </c>
      <c r="M967" s="1">
        <v>12.0</v>
      </c>
      <c r="N967" s="1">
        <v>6.0</v>
      </c>
      <c r="O967" s="1">
        <v>6.0</v>
      </c>
      <c r="P967" s="1">
        <v>7.0</v>
      </c>
      <c r="Q967" s="1">
        <v>7.0</v>
      </c>
      <c r="S967" s="1" t="str">
        <f>IFERROR(__xludf.DUMMYFUNCTION("UNIQUE(D967:H967, TRUE)"),"Q")</f>
        <v>Q</v>
      </c>
      <c r="T967" s="1" t="str">
        <f>IFERROR(__xludf.DUMMYFUNCTION("""COMPUTED_VALUE"""),"6")</f>
        <v>6</v>
      </c>
      <c r="U967" s="1" t="str">
        <f>IFERROR(__xludf.DUMMYFUNCTION("""COMPUTED_VALUE"""),"7")</f>
        <v>7</v>
      </c>
      <c r="Y967" s="1">
        <f t="shared" si="2"/>
        <v>1</v>
      </c>
      <c r="Z967" s="1">
        <f t="shared" ref="Z967:AC967" si="967">IF($Y967&lt;&gt;"",COUNTIF($D967:$H967, "=" &amp; T967),"")</f>
        <v>2</v>
      </c>
      <c r="AA967" s="1">
        <f t="shared" si="967"/>
        <v>2</v>
      </c>
      <c r="AB967" s="1">
        <f t="shared" si="967"/>
        <v>0</v>
      </c>
      <c r="AC967" s="1">
        <f t="shared" si="967"/>
        <v>0</v>
      </c>
      <c r="AE967" s="1">
        <f>IFERROR(__xludf.DUMMYFUNCTION("IFERROR(TRANSPOSE(SORT(TRANSPOSE(FILTER(Y967:AC967, Y967:AC967&lt;&gt;0)),1, FALSE)))"),2.0)</f>
        <v>2</v>
      </c>
      <c r="AF967" s="1">
        <f>IFERROR(__xludf.DUMMYFUNCTION("""COMPUTED_VALUE"""),2.0)</f>
        <v>2</v>
      </c>
      <c r="AG967" s="1">
        <f>IFERROR(__xludf.DUMMYFUNCTION("""COMPUTED_VALUE"""),1.0)</f>
        <v>1</v>
      </c>
      <c r="AK967" s="1">
        <v>966.0</v>
      </c>
      <c r="AL967" s="1">
        <v>4.0</v>
      </c>
      <c r="AM967" s="1">
        <v>1.0</v>
      </c>
      <c r="AN967" s="1"/>
      <c r="AO967" s="1"/>
      <c r="AP967" s="1"/>
      <c r="AQ967" s="1">
        <v>8.0</v>
      </c>
      <c r="AR967" s="1">
        <v>13.0</v>
      </c>
      <c r="AS967" s="1">
        <v>13.0</v>
      </c>
      <c r="AT967" s="1">
        <v>13.0</v>
      </c>
      <c r="AU967" s="1">
        <v>13.0</v>
      </c>
      <c r="AV967" s="1" t="s">
        <v>1711</v>
      </c>
      <c r="AW967" s="1">
        <v>95.0</v>
      </c>
      <c r="AY967" s="1">
        <v>91770.0</v>
      </c>
    </row>
    <row r="968" ht="15.75" customHeight="1">
      <c r="A968" s="2" t="s">
        <v>1807</v>
      </c>
      <c r="B968" s="1" t="str">
        <f>IFERROR(__xludf.DUMMYFUNCTION("""COMPUTED_VALUE"""),"9669K")</f>
        <v>9669K</v>
      </c>
      <c r="C968" s="1">
        <f>IFERROR(__xludf.DUMMYFUNCTION("""COMPUTED_VALUE"""),289.0)</f>
        <v>289</v>
      </c>
      <c r="D968" s="1" t="s">
        <v>23</v>
      </c>
      <c r="E968" s="1" t="s">
        <v>40</v>
      </c>
      <c r="F968" s="1" t="s">
        <v>40</v>
      </c>
      <c r="G968" s="1" t="s">
        <v>23</v>
      </c>
      <c r="H968" s="1" t="s">
        <v>38</v>
      </c>
      <c r="M968" s="1">
        <v>9.0</v>
      </c>
      <c r="N968" s="1">
        <v>6.0</v>
      </c>
      <c r="O968" s="1">
        <v>6.0</v>
      </c>
      <c r="P968" s="1">
        <v>9.0</v>
      </c>
      <c r="Q968" s="1">
        <v>13.0</v>
      </c>
      <c r="S968" s="1" t="str">
        <f>IFERROR(__xludf.DUMMYFUNCTION("UNIQUE(D968:H968, TRUE)"),"9")</f>
        <v>9</v>
      </c>
      <c r="T968" s="1" t="str">
        <f>IFERROR(__xludf.DUMMYFUNCTION("""COMPUTED_VALUE"""),"6")</f>
        <v>6</v>
      </c>
      <c r="U968" s="1" t="str">
        <f>IFERROR(__xludf.DUMMYFUNCTION("""COMPUTED_VALUE"""),"K")</f>
        <v>K</v>
      </c>
      <c r="Y968" s="1">
        <f t="shared" si="2"/>
        <v>2</v>
      </c>
      <c r="Z968" s="1">
        <f t="shared" ref="Z968:AC968" si="968">IF($Y968&lt;&gt;"",COUNTIF($D968:$H968, "=" &amp; T968),"")</f>
        <v>2</v>
      </c>
      <c r="AA968" s="1">
        <f t="shared" si="968"/>
        <v>1</v>
      </c>
      <c r="AB968" s="1">
        <f t="shared" si="968"/>
        <v>0</v>
      </c>
      <c r="AC968" s="1">
        <f t="shared" si="968"/>
        <v>0</v>
      </c>
      <c r="AE968" s="1">
        <f>IFERROR(__xludf.DUMMYFUNCTION("IFERROR(TRANSPOSE(SORT(TRANSPOSE(FILTER(Y968:AC968, Y968:AC968&lt;&gt;0)),1, FALSE)))"),2.0)</f>
        <v>2</v>
      </c>
      <c r="AF968" s="1">
        <f>IFERROR(__xludf.DUMMYFUNCTION("""COMPUTED_VALUE"""),2.0)</f>
        <v>2</v>
      </c>
      <c r="AG968" s="1">
        <f>IFERROR(__xludf.DUMMYFUNCTION("""COMPUTED_VALUE"""),1.0)</f>
        <v>1</v>
      </c>
      <c r="AK968" s="1">
        <v>967.0</v>
      </c>
      <c r="AL968" s="1">
        <v>4.0</v>
      </c>
      <c r="AM968" s="1">
        <v>1.0</v>
      </c>
      <c r="AN968" s="1"/>
      <c r="AO968" s="1"/>
      <c r="AP968" s="1"/>
      <c r="AQ968" s="1">
        <v>9.0</v>
      </c>
      <c r="AR968" s="1">
        <v>9.0</v>
      </c>
      <c r="AS968" s="1">
        <v>9.0</v>
      </c>
      <c r="AT968" s="1">
        <v>9.0</v>
      </c>
      <c r="AU968" s="1">
        <v>8.0</v>
      </c>
      <c r="AV968" s="1">
        <v>99998.0</v>
      </c>
      <c r="AW968" s="1">
        <v>570.0</v>
      </c>
      <c r="AY968" s="1">
        <v>551190.0</v>
      </c>
    </row>
    <row r="969" ht="15.75" customHeight="1">
      <c r="A969" s="2" t="s">
        <v>1809</v>
      </c>
      <c r="B969" s="1" t="str">
        <f>IFERROR(__xludf.DUMMYFUNCTION("""COMPUTED_VALUE"""),"9782A")</f>
        <v>9782A</v>
      </c>
      <c r="C969" s="1">
        <f>IFERROR(__xludf.DUMMYFUNCTION("""COMPUTED_VALUE"""),81.0)</f>
        <v>81</v>
      </c>
      <c r="D969" s="1" t="s">
        <v>23</v>
      </c>
      <c r="E969" s="1" t="s">
        <v>28</v>
      </c>
      <c r="F969" s="1" t="s">
        <v>30</v>
      </c>
      <c r="G969" s="1" t="s">
        <v>24</v>
      </c>
      <c r="H969" s="1" t="s">
        <v>39</v>
      </c>
      <c r="M969" s="1">
        <v>9.0</v>
      </c>
      <c r="N969" s="1">
        <v>7.0</v>
      </c>
      <c r="O969" s="1">
        <v>8.0</v>
      </c>
      <c r="P969" s="1">
        <v>2.0</v>
      </c>
      <c r="Q969" s="1">
        <v>14.0</v>
      </c>
      <c r="S969" s="1" t="str">
        <f>IFERROR(__xludf.DUMMYFUNCTION("UNIQUE(D969:H969, TRUE)"),"9")</f>
        <v>9</v>
      </c>
      <c r="T969" s="1" t="str">
        <f>IFERROR(__xludf.DUMMYFUNCTION("""COMPUTED_VALUE"""),"7")</f>
        <v>7</v>
      </c>
      <c r="U969" s="1" t="str">
        <f>IFERROR(__xludf.DUMMYFUNCTION("""COMPUTED_VALUE"""),"8")</f>
        <v>8</v>
      </c>
      <c r="V969" s="1" t="str">
        <f>IFERROR(__xludf.DUMMYFUNCTION("""COMPUTED_VALUE"""),"2")</f>
        <v>2</v>
      </c>
      <c r="W969" s="1" t="str">
        <f>IFERROR(__xludf.DUMMYFUNCTION("""COMPUTED_VALUE"""),"A")</f>
        <v>A</v>
      </c>
      <c r="Y969" s="1">
        <f t="shared" si="2"/>
        <v>1</v>
      </c>
      <c r="Z969" s="1">
        <f t="shared" ref="Z969:AC969" si="969">IF($Y969&lt;&gt;"",COUNTIF($D969:$H969, "=" &amp; T969),"")</f>
        <v>1</v>
      </c>
      <c r="AA969" s="1">
        <f t="shared" si="969"/>
        <v>1</v>
      </c>
      <c r="AB969" s="1">
        <f t="shared" si="969"/>
        <v>1</v>
      </c>
      <c r="AC969" s="1">
        <f t="shared" si="969"/>
        <v>1</v>
      </c>
      <c r="AE969" s="1">
        <f>IFERROR(__xludf.DUMMYFUNCTION("IFERROR(TRANSPOSE(SORT(TRANSPOSE(FILTER(Y969:AC969, Y969:AC969&lt;&gt;0)),1, FALSE)))"),1.0)</f>
        <v>1</v>
      </c>
      <c r="AF969" s="1">
        <f>IFERROR(__xludf.DUMMYFUNCTION("""COMPUTED_VALUE"""),1.0)</f>
        <v>1</v>
      </c>
      <c r="AG969" s="1">
        <f>IFERROR(__xludf.DUMMYFUNCTION("""COMPUTED_VALUE"""),1.0)</f>
        <v>1</v>
      </c>
      <c r="AH969" s="1">
        <f>IFERROR(__xludf.DUMMYFUNCTION("""COMPUTED_VALUE"""),1.0)</f>
        <v>1</v>
      </c>
      <c r="AI969" s="1">
        <f>IFERROR(__xludf.DUMMYFUNCTION("""COMPUTED_VALUE"""),1.0)</f>
        <v>1</v>
      </c>
      <c r="AK969" s="1">
        <v>968.0</v>
      </c>
      <c r="AL969" s="1">
        <v>4.0</v>
      </c>
      <c r="AM969" s="1">
        <v>1.0</v>
      </c>
      <c r="AN969" s="1"/>
      <c r="AO969" s="1"/>
      <c r="AP969" s="1"/>
      <c r="AQ969" s="1">
        <v>9.0</v>
      </c>
      <c r="AR969" s="1">
        <v>9.0</v>
      </c>
      <c r="AS969" s="1">
        <v>13.0</v>
      </c>
      <c r="AT969" s="1">
        <v>9.0</v>
      </c>
      <c r="AU969" s="1">
        <v>9.0</v>
      </c>
      <c r="AV969" s="1" t="s">
        <v>1722</v>
      </c>
      <c r="AW969" s="1">
        <v>74.0</v>
      </c>
      <c r="AY969" s="1">
        <v>71632.0</v>
      </c>
    </row>
    <row r="970" ht="15.75" customHeight="1">
      <c r="A970" s="2" t="s">
        <v>1811</v>
      </c>
      <c r="B970" s="1">
        <f>IFERROR(__xludf.DUMMYFUNCTION("""COMPUTED_VALUE"""),66699.0)</f>
        <v>66699</v>
      </c>
      <c r="C970" s="1">
        <f>IFERROR(__xludf.DUMMYFUNCTION("""COMPUTED_VALUE"""),876.0)</f>
        <v>876</v>
      </c>
      <c r="D970" s="1" t="s">
        <v>40</v>
      </c>
      <c r="E970" s="1" t="s">
        <v>40</v>
      </c>
      <c r="F970" s="1" t="s">
        <v>40</v>
      </c>
      <c r="G970" s="1" t="s">
        <v>23</v>
      </c>
      <c r="H970" s="1" t="s">
        <v>23</v>
      </c>
      <c r="M970" s="1">
        <v>6.0</v>
      </c>
      <c r="N970" s="1">
        <v>6.0</v>
      </c>
      <c r="O970" s="1">
        <v>6.0</v>
      </c>
      <c r="P970" s="1">
        <v>9.0</v>
      </c>
      <c r="Q970" s="1">
        <v>9.0</v>
      </c>
      <c r="S970" s="1" t="str">
        <f>IFERROR(__xludf.DUMMYFUNCTION("UNIQUE(D970:H970, TRUE)"),"6")</f>
        <v>6</v>
      </c>
      <c r="T970" s="1" t="str">
        <f>IFERROR(__xludf.DUMMYFUNCTION("""COMPUTED_VALUE"""),"9")</f>
        <v>9</v>
      </c>
      <c r="Y970" s="1">
        <f t="shared" si="2"/>
        <v>3</v>
      </c>
      <c r="Z970" s="1">
        <f t="shared" ref="Z970:AC970" si="970">IF($Y970&lt;&gt;"",COUNTIF($D970:$H970, "=" &amp; T970),"")</f>
        <v>2</v>
      </c>
      <c r="AA970" s="1">
        <f t="shared" si="970"/>
        <v>0</v>
      </c>
      <c r="AB970" s="1">
        <f t="shared" si="970"/>
        <v>0</v>
      </c>
      <c r="AC970" s="1">
        <f t="shared" si="970"/>
        <v>0</v>
      </c>
      <c r="AE970" s="1">
        <f>IFERROR(__xludf.DUMMYFUNCTION("IFERROR(TRANSPOSE(SORT(TRANSPOSE(FILTER(Y970:AC970, Y970:AC970&lt;&gt;0)),1, FALSE)))"),3.0)</f>
        <v>3</v>
      </c>
      <c r="AF970" s="1">
        <f>IFERROR(__xludf.DUMMYFUNCTION("""COMPUTED_VALUE"""),2.0)</f>
        <v>2</v>
      </c>
      <c r="AK970" s="1">
        <v>969.0</v>
      </c>
      <c r="AL970" s="1">
        <v>4.0</v>
      </c>
      <c r="AM970" s="1">
        <v>1.0</v>
      </c>
      <c r="AN970" s="1"/>
      <c r="AO970" s="1"/>
      <c r="AP970" s="1"/>
      <c r="AQ970" s="1">
        <v>10.0</v>
      </c>
      <c r="AR970" s="1">
        <v>4.0</v>
      </c>
      <c r="AS970" s="1">
        <v>4.0</v>
      </c>
      <c r="AT970" s="1">
        <v>4.0</v>
      </c>
      <c r="AU970" s="1">
        <v>4.0</v>
      </c>
      <c r="AV970" s="1" t="s">
        <v>1734</v>
      </c>
      <c r="AW970" s="1">
        <v>792.0</v>
      </c>
      <c r="AY970" s="1">
        <v>767448.0</v>
      </c>
    </row>
    <row r="971" ht="15.75" customHeight="1">
      <c r="A971" s="2" t="s">
        <v>1813</v>
      </c>
      <c r="B971" s="1" t="str">
        <f>IFERROR(__xludf.DUMMYFUNCTION("""COMPUTED_VALUE"""),"6ATAK")</f>
        <v>6ATAK</v>
      </c>
      <c r="C971" s="1">
        <f>IFERROR(__xludf.DUMMYFUNCTION("""COMPUTED_VALUE"""),552.0)</f>
        <v>552</v>
      </c>
      <c r="D971" s="1" t="s">
        <v>40</v>
      </c>
      <c r="E971" s="1" t="s">
        <v>39</v>
      </c>
      <c r="F971" s="1" t="s">
        <v>45</v>
      </c>
      <c r="G971" s="1" t="s">
        <v>39</v>
      </c>
      <c r="H971" s="1" t="s">
        <v>38</v>
      </c>
      <c r="M971" s="1">
        <v>6.0</v>
      </c>
      <c r="N971" s="1">
        <v>14.0</v>
      </c>
      <c r="O971" s="1">
        <v>10.0</v>
      </c>
      <c r="P971" s="1">
        <v>14.0</v>
      </c>
      <c r="Q971" s="1">
        <v>13.0</v>
      </c>
      <c r="S971" s="1" t="str">
        <f>IFERROR(__xludf.DUMMYFUNCTION("UNIQUE(D971:H971, TRUE)"),"6")</f>
        <v>6</v>
      </c>
      <c r="T971" s="1" t="str">
        <f>IFERROR(__xludf.DUMMYFUNCTION("""COMPUTED_VALUE"""),"A")</f>
        <v>A</v>
      </c>
      <c r="U971" s="1" t="str">
        <f>IFERROR(__xludf.DUMMYFUNCTION("""COMPUTED_VALUE"""),"T")</f>
        <v>T</v>
      </c>
      <c r="V971" s="1" t="str">
        <f>IFERROR(__xludf.DUMMYFUNCTION("""COMPUTED_VALUE"""),"K")</f>
        <v>K</v>
      </c>
      <c r="Y971" s="1">
        <f t="shared" si="2"/>
        <v>1</v>
      </c>
      <c r="Z971" s="1">
        <f t="shared" ref="Z971:AC971" si="971">IF($Y971&lt;&gt;"",COUNTIF($D971:$H971, "=" &amp; T971),"")</f>
        <v>2</v>
      </c>
      <c r="AA971" s="1">
        <f t="shared" si="971"/>
        <v>1</v>
      </c>
      <c r="AB971" s="1">
        <f t="shared" si="971"/>
        <v>1</v>
      </c>
      <c r="AC971" s="1">
        <f t="shared" si="971"/>
        <v>0</v>
      </c>
      <c r="AE971" s="1">
        <f>IFERROR(__xludf.DUMMYFUNCTION("IFERROR(TRANSPOSE(SORT(TRANSPOSE(FILTER(Y971:AC971, Y971:AC971&lt;&gt;0)),1, FALSE)))"),2.0)</f>
        <v>2</v>
      </c>
      <c r="AF971" s="1">
        <f>IFERROR(__xludf.DUMMYFUNCTION("""COMPUTED_VALUE"""),1.0)</f>
        <v>1</v>
      </c>
      <c r="AG971" s="1">
        <f>IFERROR(__xludf.DUMMYFUNCTION("""COMPUTED_VALUE"""),1.0)</f>
        <v>1</v>
      </c>
      <c r="AH971" s="1">
        <f>IFERROR(__xludf.DUMMYFUNCTION("""COMPUTED_VALUE"""),1.0)</f>
        <v>1</v>
      </c>
      <c r="AK971" s="1">
        <v>970.0</v>
      </c>
      <c r="AL971" s="1">
        <v>4.0</v>
      </c>
      <c r="AM971" s="1">
        <v>1.0</v>
      </c>
      <c r="AN971" s="1"/>
      <c r="AO971" s="1"/>
      <c r="AP971" s="1"/>
      <c r="AQ971" s="1">
        <v>10.0</v>
      </c>
      <c r="AR971" s="1">
        <v>4.0</v>
      </c>
      <c r="AS971" s="1">
        <v>10.0</v>
      </c>
      <c r="AT971" s="1">
        <v>10.0</v>
      </c>
      <c r="AU971" s="1">
        <v>10.0</v>
      </c>
      <c r="AV971" s="1" t="s">
        <v>1736</v>
      </c>
      <c r="AW971" s="1">
        <v>799.0</v>
      </c>
      <c r="AY971" s="1">
        <v>775030.0</v>
      </c>
    </row>
    <row r="972" ht="15.75" customHeight="1">
      <c r="A972" s="2" t="s">
        <v>1815</v>
      </c>
      <c r="B972" s="1">
        <f>IFERROR(__xludf.DUMMYFUNCTION("""COMPUTED_VALUE"""),87772.0)</f>
        <v>87772</v>
      </c>
      <c r="C972" s="1">
        <f>IFERROR(__xludf.DUMMYFUNCTION("""COMPUTED_VALUE"""),223.0)</f>
        <v>223</v>
      </c>
      <c r="D972" s="1" t="s">
        <v>30</v>
      </c>
      <c r="E972" s="1" t="s">
        <v>28</v>
      </c>
      <c r="F972" s="1" t="s">
        <v>28</v>
      </c>
      <c r="G972" s="1" t="s">
        <v>28</v>
      </c>
      <c r="H972" s="1" t="s">
        <v>24</v>
      </c>
      <c r="M972" s="1">
        <v>8.0</v>
      </c>
      <c r="N972" s="1">
        <v>7.0</v>
      </c>
      <c r="O972" s="1">
        <v>7.0</v>
      </c>
      <c r="P972" s="1">
        <v>7.0</v>
      </c>
      <c r="Q972" s="1">
        <v>2.0</v>
      </c>
      <c r="S972" s="1" t="str">
        <f>IFERROR(__xludf.DUMMYFUNCTION("UNIQUE(D972:H972, TRUE)"),"8")</f>
        <v>8</v>
      </c>
      <c r="T972" s="1" t="str">
        <f>IFERROR(__xludf.DUMMYFUNCTION("""COMPUTED_VALUE"""),"7")</f>
        <v>7</v>
      </c>
      <c r="U972" s="1" t="str">
        <f>IFERROR(__xludf.DUMMYFUNCTION("""COMPUTED_VALUE"""),"2")</f>
        <v>2</v>
      </c>
      <c r="Y972" s="1">
        <f t="shared" si="2"/>
        <v>1</v>
      </c>
      <c r="Z972" s="1">
        <f t="shared" ref="Z972:AC972" si="972">IF($Y972&lt;&gt;"",COUNTIF($D972:$H972, "=" &amp; T972),"")</f>
        <v>3</v>
      </c>
      <c r="AA972" s="1">
        <f t="shared" si="972"/>
        <v>1</v>
      </c>
      <c r="AB972" s="1">
        <f t="shared" si="972"/>
        <v>0</v>
      </c>
      <c r="AC972" s="1">
        <f t="shared" si="972"/>
        <v>0</v>
      </c>
      <c r="AE972" s="1">
        <f>IFERROR(__xludf.DUMMYFUNCTION("IFERROR(TRANSPOSE(SORT(TRANSPOSE(FILTER(Y972:AC972, Y972:AC972&lt;&gt;0)),1, FALSE)))"),3.0)</f>
        <v>3</v>
      </c>
      <c r="AF972" s="1">
        <f>IFERROR(__xludf.DUMMYFUNCTION("""COMPUTED_VALUE"""),1.0)</f>
        <v>1</v>
      </c>
      <c r="AG972" s="1">
        <f>IFERROR(__xludf.DUMMYFUNCTION("""COMPUTED_VALUE"""),1.0)</f>
        <v>1</v>
      </c>
      <c r="AK972" s="1">
        <v>971.0</v>
      </c>
      <c r="AL972" s="1">
        <v>4.0</v>
      </c>
      <c r="AM972" s="1">
        <v>1.0</v>
      </c>
      <c r="AN972" s="1"/>
      <c r="AO972" s="1"/>
      <c r="AP972" s="1"/>
      <c r="AQ972" s="1">
        <v>10.0</v>
      </c>
      <c r="AR972" s="1">
        <v>10.0</v>
      </c>
      <c r="AS972" s="1">
        <v>6.0</v>
      </c>
      <c r="AT972" s="1">
        <v>10.0</v>
      </c>
      <c r="AU972" s="1">
        <v>10.0</v>
      </c>
      <c r="AV972" s="1" t="s">
        <v>1742</v>
      </c>
      <c r="AW972" s="1">
        <v>124.0</v>
      </c>
      <c r="AY972" s="1">
        <v>120404.0</v>
      </c>
    </row>
    <row r="973" ht="15.75" customHeight="1">
      <c r="A973" s="2" t="s">
        <v>1817</v>
      </c>
      <c r="B973" s="1" t="str">
        <f>IFERROR(__xludf.DUMMYFUNCTION("""COMPUTED_VALUE"""),"5T555")</f>
        <v>5T555</v>
      </c>
      <c r="C973" s="1">
        <f>IFERROR(__xludf.DUMMYFUNCTION("""COMPUTED_VALUE"""),366.0)</f>
        <v>366</v>
      </c>
      <c r="D973" s="1" t="s">
        <v>29</v>
      </c>
      <c r="E973" s="1" t="s">
        <v>45</v>
      </c>
      <c r="F973" s="1" t="s">
        <v>29</v>
      </c>
      <c r="G973" s="1" t="s">
        <v>29</v>
      </c>
      <c r="H973" s="1" t="s">
        <v>29</v>
      </c>
      <c r="M973" s="1">
        <v>5.0</v>
      </c>
      <c r="N973" s="1">
        <v>10.0</v>
      </c>
      <c r="O973" s="1">
        <v>5.0</v>
      </c>
      <c r="P973" s="1">
        <v>5.0</v>
      </c>
      <c r="Q973" s="1">
        <v>5.0</v>
      </c>
      <c r="S973" s="1" t="str">
        <f>IFERROR(__xludf.DUMMYFUNCTION("UNIQUE(D973:H973, TRUE)"),"5")</f>
        <v>5</v>
      </c>
      <c r="T973" s="1" t="str">
        <f>IFERROR(__xludf.DUMMYFUNCTION("""COMPUTED_VALUE"""),"T")</f>
        <v>T</v>
      </c>
      <c r="Y973" s="1">
        <f t="shared" si="2"/>
        <v>4</v>
      </c>
      <c r="Z973" s="1">
        <f t="shared" ref="Z973:AC973" si="973">IF($Y973&lt;&gt;"",COUNTIF($D973:$H973, "=" &amp; T973),"")</f>
        <v>1</v>
      </c>
      <c r="AA973" s="1">
        <f t="shared" si="973"/>
        <v>0</v>
      </c>
      <c r="AB973" s="1">
        <f t="shared" si="973"/>
        <v>0</v>
      </c>
      <c r="AC973" s="1">
        <f t="shared" si="973"/>
        <v>0</v>
      </c>
      <c r="AE973" s="1">
        <f>IFERROR(__xludf.DUMMYFUNCTION("IFERROR(TRANSPOSE(SORT(TRANSPOSE(FILTER(Y973:AC973, Y973:AC973&lt;&gt;0)),1, FALSE)))"),4.0)</f>
        <v>4</v>
      </c>
      <c r="AF973" s="1">
        <f>IFERROR(__xludf.DUMMYFUNCTION("""COMPUTED_VALUE"""),1.0)</f>
        <v>1</v>
      </c>
      <c r="AK973" s="1">
        <v>972.0</v>
      </c>
      <c r="AL973" s="1">
        <v>4.0</v>
      </c>
      <c r="AM973" s="1">
        <v>1.0</v>
      </c>
      <c r="AN973" s="1"/>
      <c r="AO973" s="1"/>
      <c r="AP973" s="1"/>
      <c r="AQ973" s="1">
        <v>10.0</v>
      </c>
      <c r="AR973" s="1">
        <v>10.0</v>
      </c>
      <c r="AS973" s="1">
        <v>10.0</v>
      </c>
      <c r="AT973" s="1">
        <v>8.0</v>
      </c>
      <c r="AU973" s="1">
        <v>10.0</v>
      </c>
      <c r="AV973" s="1" t="s">
        <v>1744</v>
      </c>
      <c r="AW973" s="1">
        <v>754.0</v>
      </c>
      <c r="AY973" s="1">
        <v>732888.0</v>
      </c>
    </row>
    <row r="974" ht="15.75" customHeight="1">
      <c r="A974" s="2" t="s">
        <v>1819</v>
      </c>
      <c r="B974" s="1" t="str">
        <f>IFERROR(__xludf.DUMMYFUNCTION("""COMPUTED_VALUE"""),"9KK9K")</f>
        <v>9KK9K</v>
      </c>
      <c r="C974" s="1">
        <f>IFERROR(__xludf.DUMMYFUNCTION("""COMPUTED_VALUE"""),900.0)</f>
        <v>900</v>
      </c>
      <c r="D974" s="1" t="s">
        <v>23</v>
      </c>
      <c r="E974" s="1" t="s">
        <v>38</v>
      </c>
      <c r="F974" s="1" t="s">
        <v>38</v>
      </c>
      <c r="G974" s="1" t="s">
        <v>23</v>
      </c>
      <c r="H974" s="1" t="s">
        <v>38</v>
      </c>
      <c r="M974" s="1">
        <v>9.0</v>
      </c>
      <c r="N974" s="1">
        <v>13.0</v>
      </c>
      <c r="O974" s="1">
        <v>13.0</v>
      </c>
      <c r="P974" s="1">
        <v>9.0</v>
      </c>
      <c r="Q974" s="1">
        <v>13.0</v>
      </c>
      <c r="S974" s="1" t="str">
        <f>IFERROR(__xludf.DUMMYFUNCTION("UNIQUE(D974:H974, TRUE)"),"9")</f>
        <v>9</v>
      </c>
      <c r="T974" s="1" t="str">
        <f>IFERROR(__xludf.DUMMYFUNCTION("""COMPUTED_VALUE"""),"K")</f>
        <v>K</v>
      </c>
      <c r="Y974" s="1">
        <f t="shared" si="2"/>
        <v>2</v>
      </c>
      <c r="Z974" s="1">
        <f t="shared" ref="Z974:AC974" si="974">IF($Y974&lt;&gt;"",COUNTIF($D974:$H974, "=" &amp; T974),"")</f>
        <v>3</v>
      </c>
      <c r="AA974" s="1">
        <f t="shared" si="974"/>
        <v>0</v>
      </c>
      <c r="AB974" s="1">
        <f t="shared" si="974"/>
        <v>0</v>
      </c>
      <c r="AC974" s="1">
        <f t="shared" si="974"/>
        <v>0</v>
      </c>
      <c r="AE974" s="1">
        <f>IFERROR(__xludf.DUMMYFUNCTION("IFERROR(TRANSPOSE(SORT(TRANSPOSE(FILTER(Y974:AC974, Y974:AC974&lt;&gt;0)),1, FALSE)))"),3.0)</f>
        <v>3</v>
      </c>
      <c r="AF974" s="1">
        <f>IFERROR(__xludf.DUMMYFUNCTION("""COMPUTED_VALUE"""),2.0)</f>
        <v>2</v>
      </c>
      <c r="AK974" s="1">
        <v>973.0</v>
      </c>
      <c r="AL974" s="1">
        <v>4.0</v>
      </c>
      <c r="AM974" s="1">
        <v>1.0</v>
      </c>
      <c r="AN974" s="1"/>
      <c r="AO974" s="1"/>
      <c r="AP974" s="1"/>
      <c r="AQ974" s="1">
        <v>10.0</v>
      </c>
      <c r="AR974" s="1">
        <v>10.0</v>
      </c>
      <c r="AS974" s="1">
        <v>10.0</v>
      </c>
      <c r="AT974" s="1">
        <v>10.0</v>
      </c>
      <c r="AU974" s="1">
        <v>3.0</v>
      </c>
      <c r="AV974" s="1" t="s">
        <v>1746</v>
      </c>
      <c r="AW974" s="1">
        <v>967.0</v>
      </c>
      <c r="AY974" s="1">
        <v>940891.0</v>
      </c>
    </row>
    <row r="975" ht="15.75" customHeight="1">
      <c r="A975" s="2" t="s">
        <v>1821</v>
      </c>
      <c r="B975" s="1">
        <f>IFERROR(__xludf.DUMMYFUNCTION("""COMPUTED_VALUE"""),55666.0)</f>
        <v>55666</v>
      </c>
      <c r="C975" s="1">
        <f>IFERROR(__xludf.DUMMYFUNCTION("""COMPUTED_VALUE"""),673.0)</f>
        <v>673</v>
      </c>
      <c r="D975" s="1" t="s">
        <v>29</v>
      </c>
      <c r="E975" s="1" t="s">
        <v>29</v>
      </c>
      <c r="F975" s="1" t="s">
        <v>40</v>
      </c>
      <c r="G975" s="1" t="s">
        <v>40</v>
      </c>
      <c r="H975" s="1" t="s">
        <v>40</v>
      </c>
      <c r="M975" s="1">
        <v>5.0</v>
      </c>
      <c r="N975" s="1">
        <v>5.0</v>
      </c>
      <c r="O975" s="1">
        <v>6.0</v>
      </c>
      <c r="P975" s="1">
        <v>6.0</v>
      </c>
      <c r="Q975" s="1">
        <v>6.0</v>
      </c>
      <c r="S975" s="1" t="str">
        <f>IFERROR(__xludf.DUMMYFUNCTION("UNIQUE(D975:H975, TRUE)"),"5")</f>
        <v>5</v>
      </c>
      <c r="T975" s="1" t="str">
        <f>IFERROR(__xludf.DUMMYFUNCTION("""COMPUTED_VALUE"""),"6")</f>
        <v>6</v>
      </c>
      <c r="Y975" s="1">
        <f t="shared" si="2"/>
        <v>2</v>
      </c>
      <c r="Z975" s="1">
        <f t="shared" ref="Z975:AC975" si="975">IF($Y975&lt;&gt;"",COUNTIF($D975:$H975, "=" &amp; T975),"")</f>
        <v>3</v>
      </c>
      <c r="AA975" s="1">
        <f t="shared" si="975"/>
        <v>0</v>
      </c>
      <c r="AB975" s="1">
        <f t="shared" si="975"/>
        <v>0</v>
      </c>
      <c r="AC975" s="1">
        <f t="shared" si="975"/>
        <v>0</v>
      </c>
      <c r="AE975" s="1">
        <f>IFERROR(__xludf.DUMMYFUNCTION("IFERROR(TRANSPOSE(SORT(TRANSPOSE(FILTER(Y975:AC975, Y975:AC975&lt;&gt;0)),1, FALSE)))"),3.0)</f>
        <v>3</v>
      </c>
      <c r="AF975" s="1">
        <f>IFERROR(__xludf.DUMMYFUNCTION("""COMPUTED_VALUE"""),2.0)</f>
        <v>2</v>
      </c>
      <c r="AK975" s="1">
        <v>974.0</v>
      </c>
      <c r="AL975" s="1">
        <v>4.0</v>
      </c>
      <c r="AM975" s="1">
        <v>1.0</v>
      </c>
      <c r="AN975" s="1"/>
      <c r="AO975" s="1"/>
      <c r="AP975" s="1"/>
      <c r="AQ975" s="1">
        <v>10.0</v>
      </c>
      <c r="AR975" s="1">
        <v>12.0</v>
      </c>
      <c r="AS975" s="1">
        <v>10.0</v>
      </c>
      <c r="AT975" s="1">
        <v>10.0</v>
      </c>
      <c r="AU975" s="1">
        <v>10.0</v>
      </c>
      <c r="AV975" s="1" t="s">
        <v>1750</v>
      </c>
      <c r="AW975" s="1">
        <v>213.0</v>
      </c>
      <c r="AY975" s="1">
        <v>207462.0</v>
      </c>
    </row>
    <row r="976" ht="15.75" customHeight="1">
      <c r="A976" s="2" t="s">
        <v>1823</v>
      </c>
      <c r="B976" s="1" t="str">
        <f>IFERROR(__xludf.DUMMYFUNCTION("""COMPUTED_VALUE"""),"77KKT")</f>
        <v>77KKT</v>
      </c>
      <c r="C976" s="1">
        <f>IFERROR(__xludf.DUMMYFUNCTION("""COMPUTED_VALUE"""),105.0)</f>
        <v>105</v>
      </c>
      <c r="D976" s="1" t="s">
        <v>28</v>
      </c>
      <c r="E976" s="1" t="s">
        <v>28</v>
      </c>
      <c r="F976" s="1" t="s">
        <v>38</v>
      </c>
      <c r="G976" s="1" t="s">
        <v>38</v>
      </c>
      <c r="H976" s="1" t="s">
        <v>45</v>
      </c>
      <c r="M976" s="1">
        <v>7.0</v>
      </c>
      <c r="N976" s="1">
        <v>7.0</v>
      </c>
      <c r="O976" s="1">
        <v>13.0</v>
      </c>
      <c r="P976" s="1">
        <v>13.0</v>
      </c>
      <c r="Q976" s="1">
        <v>10.0</v>
      </c>
      <c r="S976" s="1" t="str">
        <f>IFERROR(__xludf.DUMMYFUNCTION("UNIQUE(D976:H976, TRUE)"),"7")</f>
        <v>7</v>
      </c>
      <c r="T976" s="1" t="str">
        <f>IFERROR(__xludf.DUMMYFUNCTION("""COMPUTED_VALUE"""),"K")</f>
        <v>K</v>
      </c>
      <c r="U976" s="1" t="str">
        <f>IFERROR(__xludf.DUMMYFUNCTION("""COMPUTED_VALUE"""),"T")</f>
        <v>T</v>
      </c>
      <c r="Y976" s="1">
        <f t="shared" si="2"/>
        <v>2</v>
      </c>
      <c r="Z976" s="1">
        <f t="shared" ref="Z976:AC976" si="976">IF($Y976&lt;&gt;"",COUNTIF($D976:$H976, "=" &amp; T976),"")</f>
        <v>2</v>
      </c>
      <c r="AA976" s="1">
        <f t="shared" si="976"/>
        <v>1</v>
      </c>
      <c r="AB976" s="1">
        <f t="shared" si="976"/>
        <v>0</v>
      </c>
      <c r="AC976" s="1">
        <f t="shared" si="976"/>
        <v>0</v>
      </c>
      <c r="AE976" s="1">
        <f>IFERROR(__xludf.DUMMYFUNCTION("IFERROR(TRANSPOSE(SORT(TRANSPOSE(FILTER(Y976:AC976, Y976:AC976&lt;&gt;0)),1, FALSE)))"),2.0)</f>
        <v>2</v>
      </c>
      <c r="AF976" s="1">
        <f>IFERROR(__xludf.DUMMYFUNCTION("""COMPUTED_VALUE"""),2.0)</f>
        <v>2</v>
      </c>
      <c r="AG976" s="1">
        <f>IFERROR(__xludf.DUMMYFUNCTION("""COMPUTED_VALUE"""),1.0)</f>
        <v>1</v>
      </c>
      <c r="AK976" s="1">
        <v>975.0</v>
      </c>
      <c r="AL976" s="1">
        <v>4.0</v>
      </c>
      <c r="AM976" s="1">
        <v>1.0</v>
      </c>
      <c r="AN976" s="1"/>
      <c r="AO976" s="1"/>
      <c r="AP976" s="1"/>
      <c r="AQ976" s="1">
        <v>11.0</v>
      </c>
      <c r="AR976" s="1">
        <v>9.0</v>
      </c>
      <c r="AS976" s="1">
        <v>9.0</v>
      </c>
      <c r="AT976" s="1">
        <v>9.0</v>
      </c>
      <c r="AU976" s="1">
        <v>9.0</v>
      </c>
      <c r="AV976" s="1" t="s">
        <v>1826</v>
      </c>
      <c r="AW976" s="1">
        <v>607.0</v>
      </c>
      <c r="AY976" s="1">
        <v>591825.0</v>
      </c>
    </row>
    <row r="977" ht="15.75" customHeight="1">
      <c r="A977" s="2" t="s">
        <v>1825</v>
      </c>
      <c r="B977" s="1">
        <f>IFERROR(__xludf.DUMMYFUNCTION("""COMPUTED_VALUE"""),55358.0)</f>
        <v>55358</v>
      </c>
      <c r="C977" s="1">
        <f>IFERROR(__xludf.DUMMYFUNCTION("""COMPUTED_VALUE"""),156.0)</f>
        <v>156</v>
      </c>
      <c r="D977" s="1" t="s">
        <v>29</v>
      </c>
      <c r="E977" s="1" t="s">
        <v>29</v>
      </c>
      <c r="F977" s="1" t="s">
        <v>31</v>
      </c>
      <c r="G977" s="1" t="s">
        <v>29</v>
      </c>
      <c r="H977" s="1" t="s">
        <v>30</v>
      </c>
      <c r="M977" s="1">
        <v>5.0</v>
      </c>
      <c r="N977" s="1">
        <v>5.0</v>
      </c>
      <c r="O977" s="1">
        <v>3.0</v>
      </c>
      <c r="P977" s="1">
        <v>5.0</v>
      </c>
      <c r="Q977" s="1">
        <v>8.0</v>
      </c>
      <c r="S977" s="1" t="str">
        <f>IFERROR(__xludf.DUMMYFUNCTION("UNIQUE(D977:H977, TRUE)"),"5")</f>
        <v>5</v>
      </c>
      <c r="T977" s="1" t="str">
        <f>IFERROR(__xludf.DUMMYFUNCTION("""COMPUTED_VALUE"""),"3")</f>
        <v>3</v>
      </c>
      <c r="U977" s="1" t="str">
        <f>IFERROR(__xludf.DUMMYFUNCTION("""COMPUTED_VALUE"""),"8")</f>
        <v>8</v>
      </c>
      <c r="Y977" s="1">
        <f t="shared" si="2"/>
        <v>3</v>
      </c>
      <c r="Z977" s="1">
        <f t="shared" ref="Z977:AC977" si="977">IF($Y977&lt;&gt;"",COUNTIF($D977:$H977, "=" &amp; T977),"")</f>
        <v>1</v>
      </c>
      <c r="AA977" s="1">
        <f t="shared" si="977"/>
        <v>1</v>
      </c>
      <c r="AB977" s="1">
        <f t="shared" si="977"/>
        <v>0</v>
      </c>
      <c r="AC977" s="1">
        <f t="shared" si="977"/>
        <v>0</v>
      </c>
      <c r="AE977" s="1">
        <f>IFERROR(__xludf.DUMMYFUNCTION("IFERROR(TRANSPOSE(SORT(TRANSPOSE(FILTER(Y977:AC977, Y977:AC977&lt;&gt;0)),1, FALSE)))"),3.0)</f>
        <v>3</v>
      </c>
      <c r="AF977" s="1">
        <f>IFERROR(__xludf.DUMMYFUNCTION("""COMPUTED_VALUE"""),1.0)</f>
        <v>1</v>
      </c>
      <c r="AG977" s="1">
        <f>IFERROR(__xludf.DUMMYFUNCTION("""COMPUTED_VALUE"""),1.0)</f>
        <v>1</v>
      </c>
      <c r="AK977" s="1">
        <v>976.0</v>
      </c>
      <c r="AL977" s="1">
        <v>4.0</v>
      </c>
      <c r="AM977" s="1">
        <v>1.0</v>
      </c>
      <c r="AN977" s="1"/>
      <c r="AO977" s="1"/>
      <c r="AP977" s="1"/>
      <c r="AQ977" s="1">
        <v>11.0</v>
      </c>
      <c r="AR977" s="1">
        <v>10.0</v>
      </c>
      <c r="AS977" s="1">
        <v>10.0</v>
      </c>
      <c r="AT977" s="1">
        <v>10.0</v>
      </c>
      <c r="AU977" s="1">
        <v>10.0</v>
      </c>
      <c r="AV977" s="1" t="s">
        <v>1828</v>
      </c>
      <c r="AW977" s="1">
        <v>299.0</v>
      </c>
      <c r="AY977" s="1">
        <v>291824.0</v>
      </c>
    </row>
    <row r="978" ht="15.75" customHeight="1">
      <c r="A978" s="2" t="s">
        <v>1827</v>
      </c>
      <c r="B978" s="1" t="str">
        <f>IFERROR(__xludf.DUMMYFUNCTION("""COMPUTED_VALUE"""),"AA4AJ")</f>
        <v>AA4AJ</v>
      </c>
      <c r="C978" s="1">
        <f>IFERROR(__xludf.DUMMYFUNCTION("""COMPUTED_VALUE"""),342.0)</f>
        <v>342</v>
      </c>
      <c r="D978" s="1" t="s">
        <v>39</v>
      </c>
      <c r="E978" s="1" t="s">
        <v>39</v>
      </c>
      <c r="F978" s="1" t="s">
        <v>21</v>
      </c>
      <c r="G978" s="1" t="s">
        <v>39</v>
      </c>
      <c r="H978" s="1" t="s">
        <v>22</v>
      </c>
      <c r="M978" s="1">
        <v>14.0</v>
      </c>
      <c r="N978" s="1">
        <v>14.0</v>
      </c>
      <c r="O978" s="1">
        <v>4.0</v>
      </c>
      <c r="P978" s="1">
        <v>14.0</v>
      </c>
      <c r="Q978" s="1">
        <v>11.0</v>
      </c>
      <c r="S978" s="1" t="str">
        <f>IFERROR(__xludf.DUMMYFUNCTION("UNIQUE(D978:H978, TRUE)"),"A")</f>
        <v>A</v>
      </c>
      <c r="T978" s="1" t="str">
        <f>IFERROR(__xludf.DUMMYFUNCTION("""COMPUTED_VALUE"""),"4")</f>
        <v>4</v>
      </c>
      <c r="U978" s="1" t="str">
        <f>IFERROR(__xludf.DUMMYFUNCTION("""COMPUTED_VALUE"""),"J")</f>
        <v>J</v>
      </c>
      <c r="Y978" s="1">
        <f t="shared" si="2"/>
        <v>3</v>
      </c>
      <c r="Z978" s="1">
        <f t="shared" ref="Z978:AC978" si="978">IF($Y978&lt;&gt;"",COUNTIF($D978:$H978, "=" &amp; T978),"")</f>
        <v>1</v>
      </c>
      <c r="AA978" s="1">
        <f t="shared" si="978"/>
        <v>1</v>
      </c>
      <c r="AB978" s="1">
        <f t="shared" si="978"/>
        <v>0</v>
      </c>
      <c r="AC978" s="1">
        <f t="shared" si="978"/>
        <v>0</v>
      </c>
      <c r="AE978" s="1">
        <f>IFERROR(__xludf.DUMMYFUNCTION("IFERROR(TRANSPOSE(SORT(TRANSPOSE(FILTER(Y978:AC978, Y978:AC978&lt;&gt;0)),1, FALSE)))"),3.0)</f>
        <v>3</v>
      </c>
      <c r="AF978" s="1">
        <f>IFERROR(__xludf.DUMMYFUNCTION("""COMPUTED_VALUE"""),1.0)</f>
        <v>1</v>
      </c>
      <c r="AG978" s="1">
        <f>IFERROR(__xludf.DUMMYFUNCTION("""COMPUTED_VALUE"""),1.0)</f>
        <v>1</v>
      </c>
      <c r="AK978" s="1">
        <v>977.0</v>
      </c>
      <c r="AL978" s="1">
        <v>4.0</v>
      </c>
      <c r="AM978" s="1">
        <v>1.0</v>
      </c>
      <c r="AN978" s="1"/>
      <c r="AO978" s="1"/>
      <c r="AP978" s="1"/>
      <c r="AQ978" s="1">
        <v>11.0</v>
      </c>
      <c r="AR978" s="1">
        <v>11.0</v>
      </c>
      <c r="AS978" s="1">
        <v>11.0</v>
      </c>
      <c r="AT978" s="1">
        <v>11.0</v>
      </c>
      <c r="AU978" s="1">
        <v>8.0</v>
      </c>
      <c r="AV978" s="1" t="s">
        <v>1818</v>
      </c>
      <c r="AW978" s="1">
        <v>619.0</v>
      </c>
      <c r="AY978" s="1">
        <v>604763.0</v>
      </c>
    </row>
    <row r="979" ht="15.75" customHeight="1">
      <c r="A979" s="2" t="s">
        <v>1829</v>
      </c>
      <c r="B979" s="1" t="str">
        <f>IFERROR(__xludf.DUMMYFUNCTION("""COMPUTED_VALUE"""),"22TJ2")</f>
        <v>22TJ2</v>
      </c>
      <c r="C979" s="1">
        <f>IFERROR(__xludf.DUMMYFUNCTION("""COMPUTED_VALUE"""),436.0)</f>
        <v>436</v>
      </c>
      <c r="D979" s="1" t="s">
        <v>24</v>
      </c>
      <c r="E979" s="1" t="s">
        <v>24</v>
      </c>
      <c r="F979" s="1" t="s">
        <v>45</v>
      </c>
      <c r="G979" s="1" t="s">
        <v>22</v>
      </c>
      <c r="H979" s="1" t="s">
        <v>24</v>
      </c>
      <c r="M979" s="1">
        <v>2.0</v>
      </c>
      <c r="N979" s="1">
        <v>2.0</v>
      </c>
      <c r="O979" s="1">
        <v>10.0</v>
      </c>
      <c r="P979" s="1">
        <v>11.0</v>
      </c>
      <c r="Q979" s="1">
        <v>2.0</v>
      </c>
      <c r="S979" s="1" t="str">
        <f>IFERROR(__xludf.DUMMYFUNCTION("UNIQUE(D979:H979, TRUE)"),"2")</f>
        <v>2</v>
      </c>
      <c r="T979" s="1" t="str">
        <f>IFERROR(__xludf.DUMMYFUNCTION("""COMPUTED_VALUE"""),"T")</f>
        <v>T</v>
      </c>
      <c r="U979" s="1" t="str">
        <f>IFERROR(__xludf.DUMMYFUNCTION("""COMPUTED_VALUE"""),"J")</f>
        <v>J</v>
      </c>
      <c r="Y979" s="1">
        <f t="shared" si="2"/>
        <v>3</v>
      </c>
      <c r="Z979" s="1">
        <f t="shared" ref="Z979:AC979" si="979">IF($Y979&lt;&gt;"",COUNTIF($D979:$H979, "=" &amp; T979),"")</f>
        <v>1</v>
      </c>
      <c r="AA979" s="1">
        <f t="shared" si="979"/>
        <v>1</v>
      </c>
      <c r="AB979" s="1">
        <f t="shared" si="979"/>
        <v>0</v>
      </c>
      <c r="AC979" s="1">
        <f t="shared" si="979"/>
        <v>0</v>
      </c>
      <c r="AE979" s="1">
        <f>IFERROR(__xludf.DUMMYFUNCTION("IFERROR(TRANSPOSE(SORT(TRANSPOSE(FILTER(Y979:AC979, Y979:AC979&lt;&gt;0)),1, FALSE)))"),3.0)</f>
        <v>3</v>
      </c>
      <c r="AF979" s="1">
        <f>IFERROR(__xludf.DUMMYFUNCTION("""COMPUTED_VALUE"""),1.0)</f>
        <v>1</v>
      </c>
      <c r="AG979" s="1">
        <f>IFERROR(__xludf.DUMMYFUNCTION("""COMPUTED_VALUE"""),1.0)</f>
        <v>1</v>
      </c>
      <c r="AK979" s="1">
        <v>978.0</v>
      </c>
      <c r="AL979" s="1">
        <v>4.0</v>
      </c>
      <c r="AM979" s="1">
        <v>1.0</v>
      </c>
      <c r="AN979" s="1"/>
      <c r="AO979" s="1"/>
      <c r="AP979" s="1"/>
      <c r="AQ979" s="1">
        <v>12.0</v>
      </c>
      <c r="AR979" s="1">
        <v>3.0</v>
      </c>
      <c r="AS979" s="1">
        <v>12.0</v>
      </c>
      <c r="AT979" s="1">
        <v>12.0</v>
      </c>
      <c r="AU979" s="1">
        <v>12.0</v>
      </c>
      <c r="AV979" s="1" t="s">
        <v>1756</v>
      </c>
      <c r="AW979" s="1">
        <v>15.0</v>
      </c>
      <c r="AY979" s="1">
        <v>14670.0</v>
      </c>
    </row>
    <row r="980" ht="15.75" customHeight="1">
      <c r="A980" s="2" t="s">
        <v>1831</v>
      </c>
      <c r="B980" s="1" t="str">
        <f>IFERROR(__xludf.DUMMYFUNCTION("""COMPUTED_VALUE"""),"8A448")</f>
        <v>8A448</v>
      </c>
      <c r="C980" s="1">
        <f>IFERROR(__xludf.DUMMYFUNCTION("""COMPUTED_VALUE"""),361.0)</f>
        <v>361</v>
      </c>
      <c r="D980" s="1" t="s">
        <v>30</v>
      </c>
      <c r="E980" s="1" t="s">
        <v>39</v>
      </c>
      <c r="F980" s="1" t="s">
        <v>21</v>
      </c>
      <c r="G980" s="1" t="s">
        <v>21</v>
      </c>
      <c r="H980" s="1" t="s">
        <v>30</v>
      </c>
      <c r="M980" s="1">
        <v>8.0</v>
      </c>
      <c r="N980" s="1">
        <v>14.0</v>
      </c>
      <c r="O980" s="1">
        <v>4.0</v>
      </c>
      <c r="P980" s="1">
        <v>4.0</v>
      </c>
      <c r="Q980" s="1">
        <v>8.0</v>
      </c>
      <c r="S980" s="1" t="str">
        <f>IFERROR(__xludf.DUMMYFUNCTION("UNIQUE(D980:H980, TRUE)"),"8")</f>
        <v>8</v>
      </c>
      <c r="T980" s="1" t="str">
        <f>IFERROR(__xludf.DUMMYFUNCTION("""COMPUTED_VALUE"""),"A")</f>
        <v>A</v>
      </c>
      <c r="U980" s="1" t="str">
        <f>IFERROR(__xludf.DUMMYFUNCTION("""COMPUTED_VALUE"""),"4")</f>
        <v>4</v>
      </c>
      <c r="Y980" s="1">
        <f t="shared" si="2"/>
        <v>2</v>
      </c>
      <c r="Z980" s="1">
        <f t="shared" ref="Z980:AC980" si="980">IF($Y980&lt;&gt;"",COUNTIF($D980:$H980, "=" &amp; T980),"")</f>
        <v>1</v>
      </c>
      <c r="AA980" s="1">
        <f t="shared" si="980"/>
        <v>2</v>
      </c>
      <c r="AB980" s="1">
        <f t="shared" si="980"/>
        <v>0</v>
      </c>
      <c r="AC980" s="1">
        <f t="shared" si="980"/>
        <v>0</v>
      </c>
      <c r="AE980" s="1">
        <f>IFERROR(__xludf.DUMMYFUNCTION("IFERROR(TRANSPOSE(SORT(TRANSPOSE(FILTER(Y980:AC980, Y980:AC980&lt;&gt;0)),1, FALSE)))"),2.0)</f>
        <v>2</v>
      </c>
      <c r="AF980" s="1">
        <f>IFERROR(__xludf.DUMMYFUNCTION("""COMPUTED_VALUE"""),2.0)</f>
        <v>2</v>
      </c>
      <c r="AG980" s="1">
        <f>IFERROR(__xludf.DUMMYFUNCTION("""COMPUTED_VALUE"""),1.0)</f>
        <v>1</v>
      </c>
      <c r="AK980" s="1">
        <v>979.0</v>
      </c>
      <c r="AL980" s="1">
        <v>4.0</v>
      </c>
      <c r="AM980" s="1">
        <v>1.0</v>
      </c>
      <c r="AN980" s="1"/>
      <c r="AO980" s="1"/>
      <c r="AP980" s="1"/>
      <c r="AQ980" s="1">
        <v>12.0</v>
      </c>
      <c r="AR980" s="1">
        <v>6.0</v>
      </c>
      <c r="AS980" s="1">
        <v>6.0</v>
      </c>
      <c r="AT980" s="1">
        <v>6.0</v>
      </c>
      <c r="AU980" s="1">
        <v>6.0</v>
      </c>
      <c r="AV980" s="1" t="s">
        <v>1758</v>
      </c>
      <c r="AW980" s="1">
        <v>966.0</v>
      </c>
      <c r="AY980" s="1">
        <v>945714.0</v>
      </c>
    </row>
    <row r="981" ht="15.75" customHeight="1">
      <c r="A981" s="2" t="s">
        <v>1833</v>
      </c>
      <c r="B981" s="1" t="str">
        <f>IFERROR(__xludf.DUMMYFUNCTION("""COMPUTED_VALUE"""),"4KKK4")</f>
        <v>4KKK4</v>
      </c>
      <c r="C981" s="1">
        <f>IFERROR(__xludf.DUMMYFUNCTION("""COMPUTED_VALUE"""),80.0)</f>
        <v>80</v>
      </c>
      <c r="D981" s="1" t="s">
        <v>21</v>
      </c>
      <c r="E981" s="1" t="s">
        <v>38</v>
      </c>
      <c r="F981" s="1" t="s">
        <v>38</v>
      </c>
      <c r="G981" s="1" t="s">
        <v>38</v>
      </c>
      <c r="H981" s="1" t="s">
        <v>21</v>
      </c>
      <c r="M981" s="1">
        <v>4.0</v>
      </c>
      <c r="N981" s="1">
        <v>13.0</v>
      </c>
      <c r="O981" s="1">
        <v>13.0</v>
      </c>
      <c r="P981" s="1">
        <v>13.0</v>
      </c>
      <c r="Q981" s="1">
        <v>4.0</v>
      </c>
      <c r="S981" s="1" t="str">
        <f>IFERROR(__xludf.DUMMYFUNCTION("UNIQUE(D981:H981, TRUE)"),"4")</f>
        <v>4</v>
      </c>
      <c r="T981" s="1" t="str">
        <f>IFERROR(__xludf.DUMMYFUNCTION("""COMPUTED_VALUE"""),"K")</f>
        <v>K</v>
      </c>
      <c r="Y981" s="1">
        <f t="shared" si="2"/>
        <v>2</v>
      </c>
      <c r="Z981" s="1">
        <f t="shared" ref="Z981:AC981" si="981">IF($Y981&lt;&gt;"",COUNTIF($D981:$H981, "=" &amp; T981),"")</f>
        <v>3</v>
      </c>
      <c r="AA981" s="1">
        <f t="shared" si="981"/>
        <v>0</v>
      </c>
      <c r="AB981" s="1">
        <f t="shared" si="981"/>
        <v>0</v>
      </c>
      <c r="AC981" s="1">
        <f t="shared" si="981"/>
        <v>0</v>
      </c>
      <c r="AE981" s="1">
        <f>IFERROR(__xludf.DUMMYFUNCTION("IFERROR(TRANSPOSE(SORT(TRANSPOSE(FILTER(Y981:AC981, Y981:AC981&lt;&gt;0)),1, FALSE)))"),3.0)</f>
        <v>3</v>
      </c>
      <c r="AF981" s="1">
        <f>IFERROR(__xludf.DUMMYFUNCTION("""COMPUTED_VALUE"""),2.0)</f>
        <v>2</v>
      </c>
      <c r="AK981" s="1">
        <v>980.0</v>
      </c>
      <c r="AL981" s="1">
        <v>4.0</v>
      </c>
      <c r="AM981" s="1">
        <v>1.0</v>
      </c>
      <c r="AN981" s="1"/>
      <c r="AO981" s="1"/>
      <c r="AP981" s="1"/>
      <c r="AQ981" s="1">
        <v>12.0</v>
      </c>
      <c r="AR981" s="1">
        <v>12.0</v>
      </c>
      <c r="AS981" s="1">
        <v>4.0</v>
      </c>
      <c r="AT981" s="1">
        <v>12.0</v>
      </c>
      <c r="AU981" s="1">
        <v>12.0</v>
      </c>
      <c r="AV981" s="1" t="s">
        <v>1764</v>
      </c>
      <c r="AW981" s="1">
        <v>163.0</v>
      </c>
      <c r="AY981" s="1">
        <v>159740.0</v>
      </c>
    </row>
    <row r="982" ht="15.75" customHeight="1">
      <c r="A982" s="2" t="s">
        <v>1835</v>
      </c>
      <c r="B982" s="1" t="str">
        <f>IFERROR(__xludf.DUMMYFUNCTION("""COMPUTED_VALUE"""),"84J7Q")</f>
        <v>84J7Q</v>
      </c>
      <c r="C982" s="1">
        <f>IFERROR(__xludf.DUMMYFUNCTION("""COMPUTED_VALUE"""),805.0)</f>
        <v>805</v>
      </c>
      <c r="D982" s="1" t="s">
        <v>30</v>
      </c>
      <c r="E982" s="1" t="s">
        <v>21</v>
      </c>
      <c r="F982" s="1" t="s">
        <v>22</v>
      </c>
      <c r="G982" s="1" t="s">
        <v>28</v>
      </c>
      <c r="H982" s="1" t="s">
        <v>20</v>
      </c>
      <c r="M982" s="1">
        <v>8.0</v>
      </c>
      <c r="N982" s="1">
        <v>4.0</v>
      </c>
      <c r="O982" s="1">
        <v>11.0</v>
      </c>
      <c r="P982" s="1">
        <v>7.0</v>
      </c>
      <c r="Q982" s="1">
        <v>12.0</v>
      </c>
      <c r="S982" s="1" t="str">
        <f>IFERROR(__xludf.DUMMYFUNCTION("UNIQUE(D982:H982, TRUE)"),"8")</f>
        <v>8</v>
      </c>
      <c r="T982" s="1" t="str">
        <f>IFERROR(__xludf.DUMMYFUNCTION("""COMPUTED_VALUE"""),"4")</f>
        <v>4</v>
      </c>
      <c r="U982" s="1" t="str">
        <f>IFERROR(__xludf.DUMMYFUNCTION("""COMPUTED_VALUE"""),"J")</f>
        <v>J</v>
      </c>
      <c r="V982" s="1" t="str">
        <f>IFERROR(__xludf.DUMMYFUNCTION("""COMPUTED_VALUE"""),"7")</f>
        <v>7</v>
      </c>
      <c r="W982" s="1" t="str">
        <f>IFERROR(__xludf.DUMMYFUNCTION("""COMPUTED_VALUE"""),"Q")</f>
        <v>Q</v>
      </c>
      <c r="Y982" s="1">
        <f t="shared" si="2"/>
        <v>1</v>
      </c>
      <c r="Z982" s="1">
        <f t="shared" ref="Z982:AC982" si="982">IF($Y982&lt;&gt;"",COUNTIF($D982:$H982, "=" &amp; T982),"")</f>
        <v>1</v>
      </c>
      <c r="AA982" s="1">
        <f t="shared" si="982"/>
        <v>1</v>
      </c>
      <c r="AB982" s="1">
        <f t="shared" si="982"/>
        <v>1</v>
      </c>
      <c r="AC982" s="1">
        <f t="shared" si="982"/>
        <v>1</v>
      </c>
      <c r="AE982" s="1">
        <f>IFERROR(__xludf.DUMMYFUNCTION("IFERROR(TRANSPOSE(SORT(TRANSPOSE(FILTER(Y982:AC982, Y982:AC982&lt;&gt;0)),1, FALSE)))"),1.0)</f>
        <v>1</v>
      </c>
      <c r="AF982" s="1">
        <f>IFERROR(__xludf.DUMMYFUNCTION("""COMPUTED_VALUE"""),1.0)</f>
        <v>1</v>
      </c>
      <c r="AG982" s="1">
        <f>IFERROR(__xludf.DUMMYFUNCTION("""COMPUTED_VALUE"""),1.0)</f>
        <v>1</v>
      </c>
      <c r="AH982" s="1">
        <f>IFERROR(__xludf.DUMMYFUNCTION("""COMPUTED_VALUE"""),1.0)</f>
        <v>1</v>
      </c>
      <c r="AI982" s="1">
        <f>IFERROR(__xludf.DUMMYFUNCTION("""COMPUTED_VALUE"""),1.0)</f>
        <v>1</v>
      </c>
      <c r="AK982" s="1">
        <v>981.0</v>
      </c>
      <c r="AL982" s="1">
        <v>4.0</v>
      </c>
      <c r="AM982" s="1">
        <v>1.0</v>
      </c>
      <c r="AN982" s="1"/>
      <c r="AO982" s="1"/>
      <c r="AP982" s="1"/>
      <c r="AQ982" s="1">
        <v>12.0</v>
      </c>
      <c r="AR982" s="1">
        <v>12.0</v>
      </c>
      <c r="AS982" s="1">
        <v>8.0</v>
      </c>
      <c r="AT982" s="1">
        <v>12.0</v>
      </c>
      <c r="AU982" s="1">
        <v>12.0</v>
      </c>
      <c r="AV982" s="1" t="s">
        <v>1766</v>
      </c>
      <c r="AW982" s="1">
        <v>79.0</v>
      </c>
      <c r="AY982" s="1">
        <v>77499.0</v>
      </c>
    </row>
    <row r="983" ht="15.75" customHeight="1">
      <c r="A983" s="2" t="s">
        <v>1837</v>
      </c>
      <c r="B983" s="1" t="str">
        <f>IFERROR(__xludf.DUMMYFUNCTION("""COMPUTED_VALUE"""),"ATQTJ")</f>
        <v>ATQTJ</v>
      </c>
      <c r="C983" s="1">
        <f>IFERROR(__xludf.DUMMYFUNCTION("""COMPUTED_VALUE"""),473.0)</f>
        <v>473</v>
      </c>
      <c r="D983" s="1" t="s">
        <v>39</v>
      </c>
      <c r="E983" s="1" t="s">
        <v>45</v>
      </c>
      <c r="F983" s="1" t="s">
        <v>20</v>
      </c>
      <c r="G983" s="1" t="s">
        <v>45</v>
      </c>
      <c r="H983" s="1" t="s">
        <v>22</v>
      </c>
      <c r="M983" s="1">
        <v>14.0</v>
      </c>
      <c r="N983" s="1">
        <v>10.0</v>
      </c>
      <c r="O983" s="1">
        <v>12.0</v>
      </c>
      <c r="P983" s="1">
        <v>10.0</v>
      </c>
      <c r="Q983" s="1">
        <v>11.0</v>
      </c>
      <c r="S983" s="1" t="str">
        <f>IFERROR(__xludf.DUMMYFUNCTION("UNIQUE(D983:H983, TRUE)"),"A")</f>
        <v>A</v>
      </c>
      <c r="T983" s="1" t="str">
        <f>IFERROR(__xludf.DUMMYFUNCTION("""COMPUTED_VALUE"""),"T")</f>
        <v>T</v>
      </c>
      <c r="U983" s="1" t="str">
        <f>IFERROR(__xludf.DUMMYFUNCTION("""COMPUTED_VALUE"""),"Q")</f>
        <v>Q</v>
      </c>
      <c r="V983" s="1" t="str">
        <f>IFERROR(__xludf.DUMMYFUNCTION("""COMPUTED_VALUE"""),"J")</f>
        <v>J</v>
      </c>
      <c r="Y983" s="1">
        <f t="shared" si="2"/>
        <v>1</v>
      </c>
      <c r="Z983" s="1">
        <f t="shared" ref="Z983:AC983" si="983">IF($Y983&lt;&gt;"",COUNTIF($D983:$H983, "=" &amp; T983),"")</f>
        <v>2</v>
      </c>
      <c r="AA983" s="1">
        <f t="shared" si="983"/>
        <v>1</v>
      </c>
      <c r="AB983" s="1">
        <f t="shared" si="983"/>
        <v>1</v>
      </c>
      <c r="AC983" s="1">
        <f t="shared" si="983"/>
        <v>0</v>
      </c>
      <c r="AE983" s="1">
        <f>IFERROR(__xludf.DUMMYFUNCTION("IFERROR(TRANSPOSE(SORT(TRANSPOSE(FILTER(Y983:AC983, Y983:AC983&lt;&gt;0)),1, FALSE)))"),2.0)</f>
        <v>2</v>
      </c>
      <c r="AF983" s="1">
        <f>IFERROR(__xludf.DUMMYFUNCTION("""COMPUTED_VALUE"""),1.0)</f>
        <v>1</v>
      </c>
      <c r="AG983" s="1">
        <f>IFERROR(__xludf.DUMMYFUNCTION("""COMPUTED_VALUE"""),1.0)</f>
        <v>1</v>
      </c>
      <c r="AH983" s="1">
        <f>IFERROR(__xludf.DUMMYFUNCTION("""COMPUTED_VALUE"""),1.0)</f>
        <v>1</v>
      </c>
      <c r="AK983" s="1">
        <v>982.0</v>
      </c>
      <c r="AL983" s="1">
        <v>4.0</v>
      </c>
      <c r="AM983" s="1">
        <v>1.0</v>
      </c>
      <c r="AN983" s="1"/>
      <c r="AO983" s="1"/>
      <c r="AP983" s="1"/>
      <c r="AQ983" s="1">
        <v>12.0</v>
      </c>
      <c r="AR983" s="1">
        <v>12.0</v>
      </c>
      <c r="AS983" s="1">
        <v>11.0</v>
      </c>
      <c r="AT983" s="1">
        <v>12.0</v>
      </c>
      <c r="AU983" s="1">
        <v>12.0</v>
      </c>
      <c r="AV983" s="1" t="s">
        <v>1866</v>
      </c>
      <c r="AW983" s="1">
        <v>127.0</v>
      </c>
      <c r="AY983" s="1">
        <v>124714.0</v>
      </c>
    </row>
    <row r="984" ht="15.75" customHeight="1">
      <c r="A984" s="2" t="s">
        <v>1839</v>
      </c>
      <c r="B984" s="1" t="str">
        <f>IFERROR(__xludf.DUMMYFUNCTION("""COMPUTED_VALUE"""),"K92JQ")</f>
        <v>K92JQ</v>
      </c>
      <c r="C984" s="1">
        <f>IFERROR(__xludf.DUMMYFUNCTION("""COMPUTED_VALUE"""),707.0)</f>
        <v>707</v>
      </c>
      <c r="D984" s="1" t="s">
        <v>38</v>
      </c>
      <c r="E984" s="1" t="s">
        <v>23</v>
      </c>
      <c r="F984" s="1" t="s">
        <v>24</v>
      </c>
      <c r="G984" s="1" t="s">
        <v>22</v>
      </c>
      <c r="H984" s="1" t="s">
        <v>20</v>
      </c>
      <c r="M984" s="1">
        <v>13.0</v>
      </c>
      <c r="N984" s="1">
        <v>9.0</v>
      </c>
      <c r="O984" s="1">
        <v>2.0</v>
      </c>
      <c r="P984" s="1">
        <v>11.0</v>
      </c>
      <c r="Q984" s="1">
        <v>12.0</v>
      </c>
      <c r="S984" s="1" t="str">
        <f>IFERROR(__xludf.DUMMYFUNCTION("UNIQUE(D984:H984, TRUE)"),"K")</f>
        <v>K</v>
      </c>
      <c r="T984" s="1" t="str">
        <f>IFERROR(__xludf.DUMMYFUNCTION("""COMPUTED_VALUE"""),"9")</f>
        <v>9</v>
      </c>
      <c r="U984" s="1" t="str">
        <f>IFERROR(__xludf.DUMMYFUNCTION("""COMPUTED_VALUE"""),"2")</f>
        <v>2</v>
      </c>
      <c r="V984" s="1" t="str">
        <f>IFERROR(__xludf.DUMMYFUNCTION("""COMPUTED_VALUE"""),"J")</f>
        <v>J</v>
      </c>
      <c r="W984" s="1" t="str">
        <f>IFERROR(__xludf.DUMMYFUNCTION("""COMPUTED_VALUE"""),"Q")</f>
        <v>Q</v>
      </c>
      <c r="Y984" s="1">
        <f t="shared" si="2"/>
        <v>1</v>
      </c>
      <c r="Z984" s="1">
        <f t="shared" ref="Z984:AC984" si="984">IF($Y984&lt;&gt;"",COUNTIF($D984:$H984, "=" &amp; T984),"")</f>
        <v>1</v>
      </c>
      <c r="AA984" s="1">
        <f t="shared" si="984"/>
        <v>1</v>
      </c>
      <c r="AB984" s="1">
        <f t="shared" si="984"/>
        <v>1</v>
      </c>
      <c r="AC984" s="1">
        <f t="shared" si="984"/>
        <v>1</v>
      </c>
      <c r="AE984" s="1">
        <f>IFERROR(__xludf.DUMMYFUNCTION("IFERROR(TRANSPOSE(SORT(TRANSPOSE(FILTER(Y984:AC984, Y984:AC984&lt;&gt;0)),1, FALSE)))"),1.0)</f>
        <v>1</v>
      </c>
      <c r="AF984" s="1">
        <f>IFERROR(__xludf.DUMMYFUNCTION("""COMPUTED_VALUE"""),1.0)</f>
        <v>1</v>
      </c>
      <c r="AG984" s="1">
        <f>IFERROR(__xludf.DUMMYFUNCTION("""COMPUTED_VALUE"""),1.0)</f>
        <v>1</v>
      </c>
      <c r="AH984" s="1">
        <f>IFERROR(__xludf.DUMMYFUNCTION("""COMPUTED_VALUE"""),1.0)</f>
        <v>1</v>
      </c>
      <c r="AI984" s="1">
        <f>IFERROR(__xludf.DUMMYFUNCTION("""COMPUTED_VALUE"""),1.0)</f>
        <v>1</v>
      </c>
      <c r="AK984" s="1">
        <v>983.0</v>
      </c>
      <c r="AL984" s="1">
        <v>4.0</v>
      </c>
      <c r="AM984" s="1">
        <v>1.0</v>
      </c>
      <c r="AN984" s="1"/>
      <c r="AO984" s="1"/>
      <c r="AP984" s="1"/>
      <c r="AQ984" s="1">
        <v>12.0</v>
      </c>
      <c r="AR984" s="1">
        <v>12.0</v>
      </c>
      <c r="AS984" s="1">
        <v>12.0</v>
      </c>
      <c r="AT984" s="1">
        <v>5.0</v>
      </c>
      <c r="AU984" s="1">
        <v>12.0</v>
      </c>
      <c r="AV984" s="1" t="s">
        <v>1772</v>
      </c>
      <c r="AW984" s="1">
        <v>667.0</v>
      </c>
      <c r="AY984" s="1">
        <v>655661.0</v>
      </c>
    </row>
    <row r="985" ht="15.75" customHeight="1">
      <c r="A985" s="2" t="s">
        <v>1841</v>
      </c>
      <c r="B985" s="1" t="str">
        <f>IFERROR(__xludf.DUMMYFUNCTION("""COMPUTED_VALUE"""),"222J2")</f>
        <v>222J2</v>
      </c>
      <c r="C985" s="1">
        <f>IFERROR(__xludf.DUMMYFUNCTION("""COMPUTED_VALUE"""),981.0)</f>
        <v>981</v>
      </c>
      <c r="D985" s="1" t="s">
        <v>24</v>
      </c>
      <c r="E985" s="1" t="s">
        <v>24</v>
      </c>
      <c r="F985" s="1" t="s">
        <v>24</v>
      </c>
      <c r="G985" s="1" t="s">
        <v>22</v>
      </c>
      <c r="H985" s="1" t="s">
        <v>24</v>
      </c>
      <c r="M985" s="1">
        <v>2.0</v>
      </c>
      <c r="N985" s="1">
        <v>2.0</v>
      </c>
      <c r="O985" s="1">
        <v>2.0</v>
      </c>
      <c r="P985" s="1">
        <v>11.0</v>
      </c>
      <c r="Q985" s="1">
        <v>2.0</v>
      </c>
      <c r="S985" s="1" t="str">
        <f>IFERROR(__xludf.DUMMYFUNCTION("UNIQUE(D985:H985, TRUE)"),"2")</f>
        <v>2</v>
      </c>
      <c r="T985" s="1" t="str">
        <f>IFERROR(__xludf.DUMMYFUNCTION("""COMPUTED_VALUE"""),"J")</f>
        <v>J</v>
      </c>
      <c r="Y985" s="1">
        <f t="shared" si="2"/>
        <v>4</v>
      </c>
      <c r="Z985" s="1">
        <f t="shared" ref="Z985:AC985" si="985">IF($Y985&lt;&gt;"",COUNTIF($D985:$H985, "=" &amp; T985),"")</f>
        <v>1</v>
      </c>
      <c r="AA985" s="1">
        <f t="shared" si="985"/>
        <v>0</v>
      </c>
      <c r="AB985" s="1">
        <f t="shared" si="985"/>
        <v>0</v>
      </c>
      <c r="AC985" s="1">
        <f t="shared" si="985"/>
        <v>0</v>
      </c>
      <c r="AE985" s="1">
        <f>IFERROR(__xludf.DUMMYFUNCTION("IFERROR(TRANSPOSE(SORT(TRANSPOSE(FILTER(Y985:AC985, Y985:AC985&lt;&gt;0)),1, FALSE)))"),4.0)</f>
        <v>4</v>
      </c>
      <c r="AF985" s="1">
        <f>IFERROR(__xludf.DUMMYFUNCTION("""COMPUTED_VALUE"""),1.0)</f>
        <v>1</v>
      </c>
      <c r="AK985" s="1">
        <v>984.0</v>
      </c>
      <c r="AL985" s="1">
        <v>4.0</v>
      </c>
      <c r="AM985" s="1">
        <v>1.0</v>
      </c>
      <c r="AN985" s="1"/>
      <c r="AO985" s="1"/>
      <c r="AP985" s="1"/>
      <c r="AQ985" s="1">
        <v>12.0</v>
      </c>
      <c r="AR985" s="1">
        <v>12.0</v>
      </c>
      <c r="AS985" s="1">
        <v>12.0</v>
      </c>
      <c r="AT985" s="1">
        <v>12.0</v>
      </c>
      <c r="AU985" s="1">
        <v>2.0</v>
      </c>
      <c r="AV985" s="1" t="s">
        <v>1774</v>
      </c>
      <c r="AW985" s="1">
        <v>419.0</v>
      </c>
      <c r="AY985" s="1">
        <v>412296.0</v>
      </c>
    </row>
    <row r="986" ht="15.75" customHeight="1">
      <c r="A986" s="2" t="s">
        <v>1843</v>
      </c>
      <c r="B986" s="1" t="str">
        <f>IFERROR(__xludf.DUMMYFUNCTION("""COMPUTED_VALUE"""),"KQ7J7")</f>
        <v>KQ7J7</v>
      </c>
      <c r="C986" s="1">
        <f>IFERROR(__xludf.DUMMYFUNCTION("""COMPUTED_VALUE"""),603.0)</f>
        <v>603</v>
      </c>
      <c r="D986" s="1" t="s">
        <v>38</v>
      </c>
      <c r="E986" s="1" t="s">
        <v>20</v>
      </c>
      <c r="F986" s="1" t="s">
        <v>28</v>
      </c>
      <c r="G986" s="1" t="s">
        <v>22</v>
      </c>
      <c r="H986" s="1" t="s">
        <v>28</v>
      </c>
      <c r="M986" s="1">
        <v>13.0</v>
      </c>
      <c r="N986" s="1">
        <v>12.0</v>
      </c>
      <c r="O986" s="1">
        <v>7.0</v>
      </c>
      <c r="P986" s="1">
        <v>11.0</v>
      </c>
      <c r="Q986" s="1">
        <v>7.0</v>
      </c>
      <c r="S986" s="1" t="str">
        <f>IFERROR(__xludf.DUMMYFUNCTION("UNIQUE(D986:H986, TRUE)"),"K")</f>
        <v>K</v>
      </c>
      <c r="T986" s="1" t="str">
        <f>IFERROR(__xludf.DUMMYFUNCTION("""COMPUTED_VALUE"""),"Q")</f>
        <v>Q</v>
      </c>
      <c r="U986" s="1" t="str">
        <f>IFERROR(__xludf.DUMMYFUNCTION("""COMPUTED_VALUE"""),"7")</f>
        <v>7</v>
      </c>
      <c r="V986" s="1" t="str">
        <f>IFERROR(__xludf.DUMMYFUNCTION("""COMPUTED_VALUE"""),"J")</f>
        <v>J</v>
      </c>
      <c r="Y986" s="1">
        <f t="shared" si="2"/>
        <v>1</v>
      </c>
      <c r="Z986" s="1">
        <f t="shared" ref="Z986:AC986" si="986">IF($Y986&lt;&gt;"",COUNTIF($D986:$H986, "=" &amp; T986),"")</f>
        <v>1</v>
      </c>
      <c r="AA986" s="1">
        <f t="shared" si="986"/>
        <v>2</v>
      </c>
      <c r="AB986" s="1">
        <f t="shared" si="986"/>
        <v>1</v>
      </c>
      <c r="AC986" s="1">
        <f t="shared" si="986"/>
        <v>0</v>
      </c>
      <c r="AE986" s="1">
        <f>IFERROR(__xludf.DUMMYFUNCTION("IFERROR(TRANSPOSE(SORT(TRANSPOSE(FILTER(Y986:AC986, Y986:AC986&lt;&gt;0)),1, FALSE)))"),2.0)</f>
        <v>2</v>
      </c>
      <c r="AF986" s="1">
        <f>IFERROR(__xludf.DUMMYFUNCTION("""COMPUTED_VALUE"""),1.0)</f>
        <v>1</v>
      </c>
      <c r="AG986" s="1">
        <f>IFERROR(__xludf.DUMMYFUNCTION("""COMPUTED_VALUE"""),1.0)</f>
        <v>1</v>
      </c>
      <c r="AH986" s="1">
        <f>IFERROR(__xludf.DUMMYFUNCTION("""COMPUTED_VALUE"""),1.0)</f>
        <v>1</v>
      </c>
      <c r="AK986" s="1">
        <v>985.0</v>
      </c>
      <c r="AL986" s="1">
        <v>4.0</v>
      </c>
      <c r="AM986" s="1">
        <v>1.0</v>
      </c>
      <c r="AN986" s="1"/>
      <c r="AO986" s="1"/>
      <c r="AP986" s="1"/>
      <c r="AQ986" s="1">
        <v>13.0</v>
      </c>
      <c r="AR986" s="1">
        <v>3.0</v>
      </c>
      <c r="AS986" s="1">
        <v>3.0</v>
      </c>
      <c r="AT986" s="1">
        <v>3.0</v>
      </c>
      <c r="AU986" s="1">
        <v>3.0</v>
      </c>
      <c r="AV986" s="1" t="s">
        <v>1778</v>
      </c>
      <c r="AW986" s="1">
        <v>595.0</v>
      </c>
      <c r="AY986" s="1">
        <v>586075.0</v>
      </c>
    </row>
    <row r="987" ht="15.75" customHeight="1">
      <c r="A987" s="2" t="s">
        <v>1845</v>
      </c>
      <c r="B987" s="1" t="str">
        <f>IFERROR(__xludf.DUMMYFUNCTION("""COMPUTED_VALUE"""),"55JJA")</f>
        <v>55JJA</v>
      </c>
      <c r="C987" s="1">
        <f>IFERROR(__xludf.DUMMYFUNCTION("""COMPUTED_VALUE"""),46.0)</f>
        <v>46</v>
      </c>
      <c r="D987" s="1" t="s">
        <v>29</v>
      </c>
      <c r="E987" s="1" t="s">
        <v>29</v>
      </c>
      <c r="F987" s="1" t="s">
        <v>22</v>
      </c>
      <c r="G987" s="1" t="s">
        <v>22</v>
      </c>
      <c r="H987" s="1" t="s">
        <v>39</v>
      </c>
      <c r="M987" s="1">
        <v>5.0</v>
      </c>
      <c r="N987" s="1">
        <v>5.0</v>
      </c>
      <c r="O987" s="1">
        <v>11.0</v>
      </c>
      <c r="P987" s="1">
        <v>11.0</v>
      </c>
      <c r="Q987" s="1">
        <v>14.0</v>
      </c>
      <c r="S987" s="1" t="str">
        <f>IFERROR(__xludf.DUMMYFUNCTION("UNIQUE(D987:H987, TRUE)"),"5")</f>
        <v>5</v>
      </c>
      <c r="T987" s="1" t="str">
        <f>IFERROR(__xludf.DUMMYFUNCTION("""COMPUTED_VALUE"""),"J")</f>
        <v>J</v>
      </c>
      <c r="U987" s="1" t="str">
        <f>IFERROR(__xludf.DUMMYFUNCTION("""COMPUTED_VALUE"""),"A")</f>
        <v>A</v>
      </c>
      <c r="Y987" s="1">
        <f t="shared" si="2"/>
        <v>2</v>
      </c>
      <c r="Z987" s="1">
        <f t="shared" ref="Z987:AC987" si="987">IF($Y987&lt;&gt;"",COUNTIF($D987:$H987, "=" &amp; T987),"")</f>
        <v>2</v>
      </c>
      <c r="AA987" s="1">
        <f t="shared" si="987"/>
        <v>1</v>
      </c>
      <c r="AB987" s="1">
        <f t="shared" si="987"/>
        <v>0</v>
      </c>
      <c r="AC987" s="1">
        <f t="shared" si="987"/>
        <v>0</v>
      </c>
      <c r="AE987" s="1">
        <f>IFERROR(__xludf.DUMMYFUNCTION("IFERROR(TRANSPOSE(SORT(TRANSPOSE(FILTER(Y987:AC987, Y987:AC987&lt;&gt;0)),1, FALSE)))"),2.0)</f>
        <v>2</v>
      </c>
      <c r="AF987" s="1">
        <f>IFERROR(__xludf.DUMMYFUNCTION("""COMPUTED_VALUE"""),2.0)</f>
        <v>2</v>
      </c>
      <c r="AG987" s="1">
        <f>IFERROR(__xludf.DUMMYFUNCTION("""COMPUTED_VALUE"""),1.0)</f>
        <v>1</v>
      </c>
      <c r="AK987" s="1">
        <v>986.0</v>
      </c>
      <c r="AL987" s="1">
        <v>4.0</v>
      </c>
      <c r="AM987" s="1">
        <v>1.0</v>
      </c>
      <c r="AN987" s="1"/>
      <c r="AO987" s="1"/>
      <c r="AP987" s="1"/>
      <c r="AQ987" s="1">
        <v>13.0</v>
      </c>
      <c r="AR987" s="1">
        <v>10.0</v>
      </c>
      <c r="AS987" s="1">
        <v>10.0</v>
      </c>
      <c r="AT987" s="1">
        <v>10.0</v>
      </c>
      <c r="AU987" s="1">
        <v>10.0</v>
      </c>
      <c r="AV987" s="1" t="s">
        <v>1780</v>
      </c>
      <c r="AW987" s="1">
        <v>644.0</v>
      </c>
      <c r="AY987" s="1">
        <v>634984.0</v>
      </c>
    </row>
    <row r="988" ht="15.75" customHeight="1">
      <c r="A988" s="2" t="s">
        <v>1847</v>
      </c>
      <c r="B988" s="1" t="str">
        <f>IFERROR(__xludf.DUMMYFUNCTION("""COMPUTED_VALUE"""),"QKJAA")</f>
        <v>QKJAA</v>
      </c>
      <c r="C988" s="1">
        <f>IFERROR(__xludf.DUMMYFUNCTION("""COMPUTED_VALUE"""),696.0)</f>
        <v>696</v>
      </c>
      <c r="D988" s="1" t="s">
        <v>20</v>
      </c>
      <c r="E988" s="1" t="s">
        <v>38</v>
      </c>
      <c r="F988" s="1" t="s">
        <v>22</v>
      </c>
      <c r="G988" s="1" t="s">
        <v>39</v>
      </c>
      <c r="H988" s="1" t="s">
        <v>39</v>
      </c>
      <c r="M988" s="1">
        <v>12.0</v>
      </c>
      <c r="N988" s="1">
        <v>13.0</v>
      </c>
      <c r="O988" s="1">
        <v>11.0</v>
      </c>
      <c r="P988" s="1">
        <v>14.0</v>
      </c>
      <c r="Q988" s="1">
        <v>14.0</v>
      </c>
      <c r="S988" s="1" t="str">
        <f>IFERROR(__xludf.DUMMYFUNCTION("UNIQUE(D988:H988, TRUE)"),"Q")</f>
        <v>Q</v>
      </c>
      <c r="T988" s="1" t="str">
        <f>IFERROR(__xludf.DUMMYFUNCTION("""COMPUTED_VALUE"""),"K")</f>
        <v>K</v>
      </c>
      <c r="U988" s="1" t="str">
        <f>IFERROR(__xludf.DUMMYFUNCTION("""COMPUTED_VALUE"""),"J")</f>
        <v>J</v>
      </c>
      <c r="V988" s="1" t="str">
        <f>IFERROR(__xludf.DUMMYFUNCTION("""COMPUTED_VALUE"""),"A")</f>
        <v>A</v>
      </c>
      <c r="Y988" s="1">
        <f t="shared" si="2"/>
        <v>1</v>
      </c>
      <c r="Z988" s="1">
        <f t="shared" ref="Z988:AC988" si="988">IF($Y988&lt;&gt;"",COUNTIF($D988:$H988, "=" &amp; T988),"")</f>
        <v>1</v>
      </c>
      <c r="AA988" s="1">
        <f t="shared" si="988"/>
        <v>1</v>
      </c>
      <c r="AB988" s="1">
        <f t="shared" si="988"/>
        <v>2</v>
      </c>
      <c r="AC988" s="1">
        <f t="shared" si="988"/>
        <v>0</v>
      </c>
      <c r="AE988" s="1">
        <f>IFERROR(__xludf.DUMMYFUNCTION("IFERROR(TRANSPOSE(SORT(TRANSPOSE(FILTER(Y988:AC988, Y988:AC988&lt;&gt;0)),1, FALSE)))"),2.0)</f>
        <v>2</v>
      </c>
      <c r="AF988" s="1">
        <f>IFERROR(__xludf.DUMMYFUNCTION("""COMPUTED_VALUE"""),1.0)</f>
        <v>1</v>
      </c>
      <c r="AG988" s="1">
        <f>IFERROR(__xludf.DUMMYFUNCTION("""COMPUTED_VALUE"""),1.0)</f>
        <v>1</v>
      </c>
      <c r="AH988" s="1">
        <f>IFERROR(__xludf.DUMMYFUNCTION("""COMPUTED_VALUE"""),1.0)</f>
        <v>1</v>
      </c>
      <c r="AK988" s="1">
        <v>987.0</v>
      </c>
      <c r="AL988" s="1">
        <v>4.0</v>
      </c>
      <c r="AM988" s="1">
        <v>1.0</v>
      </c>
      <c r="AN988" s="1"/>
      <c r="AO988" s="1"/>
      <c r="AP988" s="1"/>
      <c r="AQ988" s="1">
        <v>13.0</v>
      </c>
      <c r="AR988" s="1">
        <v>13.0</v>
      </c>
      <c r="AS988" s="1">
        <v>7.0</v>
      </c>
      <c r="AT988" s="1">
        <v>13.0</v>
      </c>
      <c r="AU988" s="1">
        <v>13.0</v>
      </c>
      <c r="AV988" s="1" t="s">
        <v>1784</v>
      </c>
      <c r="AW988" s="1">
        <v>425.0</v>
      </c>
      <c r="AY988" s="1">
        <v>419475.0</v>
      </c>
    </row>
    <row r="989" ht="15.75" customHeight="1">
      <c r="A989" s="2" t="s">
        <v>1849</v>
      </c>
      <c r="B989" s="1" t="str">
        <f>IFERROR(__xludf.DUMMYFUNCTION("""COMPUTED_VALUE"""),"842K5")</f>
        <v>842K5</v>
      </c>
      <c r="C989" s="1">
        <f>IFERROR(__xludf.DUMMYFUNCTION("""COMPUTED_VALUE"""),562.0)</f>
        <v>562</v>
      </c>
      <c r="D989" s="1" t="s">
        <v>30</v>
      </c>
      <c r="E989" s="1" t="s">
        <v>21</v>
      </c>
      <c r="F989" s="1" t="s">
        <v>24</v>
      </c>
      <c r="G989" s="1" t="s">
        <v>38</v>
      </c>
      <c r="H989" s="1" t="s">
        <v>29</v>
      </c>
      <c r="M989" s="1">
        <v>8.0</v>
      </c>
      <c r="N989" s="1">
        <v>4.0</v>
      </c>
      <c r="O989" s="1">
        <v>2.0</v>
      </c>
      <c r="P989" s="1">
        <v>13.0</v>
      </c>
      <c r="Q989" s="1">
        <v>5.0</v>
      </c>
      <c r="S989" s="1" t="str">
        <f>IFERROR(__xludf.DUMMYFUNCTION("UNIQUE(D989:H989, TRUE)"),"8")</f>
        <v>8</v>
      </c>
      <c r="T989" s="1" t="str">
        <f>IFERROR(__xludf.DUMMYFUNCTION("""COMPUTED_VALUE"""),"4")</f>
        <v>4</v>
      </c>
      <c r="U989" s="1" t="str">
        <f>IFERROR(__xludf.DUMMYFUNCTION("""COMPUTED_VALUE"""),"2")</f>
        <v>2</v>
      </c>
      <c r="V989" s="1" t="str">
        <f>IFERROR(__xludf.DUMMYFUNCTION("""COMPUTED_VALUE"""),"K")</f>
        <v>K</v>
      </c>
      <c r="W989" s="1" t="str">
        <f>IFERROR(__xludf.DUMMYFUNCTION("""COMPUTED_VALUE"""),"5")</f>
        <v>5</v>
      </c>
      <c r="Y989" s="1">
        <f t="shared" si="2"/>
        <v>1</v>
      </c>
      <c r="Z989" s="1">
        <f t="shared" ref="Z989:AC989" si="989">IF($Y989&lt;&gt;"",COUNTIF($D989:$H989, "=" &amp; T989),"")</f>
        <v>1</v>
      </c>
      <c r="AA989" s="1">
        <f t="shared" si="989"/>
        <v>1</v>
      </c>
      <c r="AB989" s="1">
        <f t="shared" si="989"/>
        <v>1</v>
      </c>
      <c r="AC989" s="1">
        <f t="shared" si="989"/>
        <v>1</v>
      </c>
      <c r="AE989" s="1">
        <f>IFERROR(__xludf.DUMMYFUNCTION("IFERROR(TRANSPOSE(SORT(TRANSPOSE(FILTER(Y989:AC989, Y989:AC989&lt;&gt;0)),1, FALSE)))"),1.0)</f>
        <v>1</v>
      </c>
      <c r="AF989" s="1">
        <f>IFERROR(__xludf.DUMMYFUNCTION("""COMPUTED_VALUE"""),1.0)</f>
        <v>1</v>
      </c>
      <c r="AG989" s="1">
        <f>IFERROR(__xludf.DUMMYFUNCTION("""COMPUTED_VALUE"""),1.0)</f>
        <v>1</v>
      </c>
      <c r="AH989" s="1">
        <f>IFERROR(__xludf.DUMMYFUNCTION("""COMPUTED_VALUE"""),1.0)</f>
        <v>1</v>
      </c>
      <c r="AI989" s="1">
        <f>IFERROR(__xludf.DUMMYFUNCTION("""COMPUTED_VALUE"""),1.0)</f>
        <v>1</v>
      </c>
      <c r="AK989" s="1">
        <v>988.0</v>
      </c>
      <c r="AL989" s="1">
        <v>4.0</v>
      </c>
      <c r="AM989" s="1">
        <v>1.0</v>
      </c>
      <c r="AN989" s="1"/>
      <c r="AO989" s="1"/>
      <c r="AP989" s="1"/>
      <c r="AQ989" s="1">
        <v>13.0</v>
      </c>
      <c r="AR989" s="1">
        <v>13.0</v>
      </c>
      <c r="AS989" s="1">
        <v>12.0</v>
      </c>
      <c r="AT989" s="1">
        <v>13.0</v>
      </c>
      <c r="AU989" s="1">
        <v>13.0</v>
      </c>
      <c r="AV989" s="1" t="s">
        <v>1786</v>
      </c>
      <c r="AW989" s="1">
        <v>931.0</v>
      </c>
      <c r="AY989" s="1">
        <v>919828.0</v>
      </c>
    </row>
    <row r="990" ht="15.75" customHeight="1">
      <c r="A990" s="2" t="s">
        <v>1851</v>
      </c>
      <c r="B990" s="1" t="str">
        <f>IFERROR(__xludf.DUMMYFUNCTION("""COMPUTED_VALUE"""),"K58K8")</f>
        <v>K58K8</v>
      </c>
      <c r="C990" s="1">
        <f>IFERROR(__xludf.DUMMYFUNCTION("""COMPUTED_VALUE"""),5.0)</f>
        <v>5</v>
      </c>
      <c r="D990" s="1" t="s">
        <v>38</v>
      </c>
      <c r="E990" s="1" t="s">
        <v>29</v>
      </c>
      <c r="F990" s="1" t="s">
        <v>30</v>
      </c>
      <c r="G990" s="1" t="s">
        <v>38</v>
      </c>
      <c r="H990" s="1" t="s">
        <v>30</v>
      </c>
      <c r="M990" s="1">
        <v>13.0</v>
      </c>
      <c r="N990" s="1">
        <v>5.0</v>
      </c>
      <c r="O990" s="1">
        <v>8.0</v>
      </c>
      <c r="P990" s="1">
        <v>13.0</v>
      </c>
      <c r="Q990" s="1">
        <v>8.0</v>
      </c>
      <c r="S990" s="1" t="str">
        <f>IFERROR(__xludf.DUMMYFUNCTION("UNIQUE(D990:H990, TRUE)"),"K")</f>
        <v>K</v>
      </c>
      <c r="T990" s="1" t="str">
        <f>IFERROR(__xludf.DUMMYFUNCTION("""COMPUTED_VALUE"""),"5")</f>
        <v>5</v>
      </c>
      <c r="U990" s="1" t="str">
        <f>IFERROR(__xludf.DUMMYFUNCTION("""COMPUTED_VALUE"""),"8")</f>
        <v>8</v>
      </c>
      <c r="Y990" s="1">
        <f t="shared" si="2"/>
        <v>2</v>
      </c>
      <c r="Z990" s="1">
        <f t="shared" ref="Z990:AC990" si="990">IF($Y990&lt;&gt;"",COUNTIF($D990:$H990, "=" &amp; T990),"")</f>
        <v>1</v>
      </c>
      <c r="AA990" s="1">
        <f t="shared" si="990"/>
        <v>2</v>
      </c>
      <c r="AB990" s="1">
        <f t="shared" si="990"/>
        <v>0</v>
      </c>
      <c r="AC990" s="1">
        <f t="shared" si="990"/>
        <v>0</v>
      </c>
      <c r="AE990" s="1">
        <f>IFERROR(__xludf.DUMMYFUNCTION("IFERROR(TRANSPOSE(SORT(TRANSPOSE(FILTER(Y990:AC990, Y990:AC990&lt;&gt;0)),1, FALSE)))"),2.0)</f>
        <v>2</v>
      </c>
      <c r="AF990" s="1">
        <f>IFERROR(__xludf.DUMMYFUNCTION("""COMPUTED_VALUE"""),2.0)</f>
        <v>2</v>
      </c>
      <c r="AG990" s="1">
        <f>IFERROR(__xludf.DUMMYFUNCTION("""COMPUTED_VALUE"""),1.0)</f>
        <v>1</v>
      </c>
      <c r="AK990" s="1">
        <v>989.0</v>
      </c>
      <c r="AL990" s="1">
        <v>4.0</v>
      </c>
      <c r="AM990" s="1">
        <v>1.0</v>
      </c>
      <c r="AN990" s="1"/>
      <c r="AO990" s="1"/>
      <c r="AP990" s="1"/>
      <c r="AQ990" s="1">
        <v>13.0</v>
      </c>
      <c r="AR990" s="1">
        <v>13.0</v>
      </c>
      <c r="AS990" s="1">
        <v>13.0</v>
      </c>
      <c r="AT990" s="1">
        <v>2.0</v>
      </c>
      <c r="AU990" s="1">
        <v>13.0</v>
      </c>
      <c r="AV990" s="1" t="s">
        <v>1788</v>
      </c>
      <c r="AW990" s="1">
        <v>343.0</v>
      </c>
      <c r="AY990" s="1">
        <v>339227.0</v>
      </c>
    </row>
    <row r="991" ht="15.75" customHeight="1">
      <c r="A991" s="2" t="s">
        <v>1853</v>
      </c>
      <c r="B991" s="1" t="str">
        <f>IFERROR(__xludf.DUMMYFUNCTION("""COMPUTED_VALUE"""),"T9T5T")</f>
        <v>T9T5T</v>
      </c>
      <c r="C991" s="1">
        <f>IFERROR(__xludf.DUMMYFUNCTION("""COMPUTED_VALUE"""),939.0)</f>
        <v>939</v>
      </c>
      <c r="D991" s="1" t="s">
        <v>45</v>
      </c>
      <c r="E991" s="1" t="s">
        <v>23</v>
      </c>
      <c r="F991" s="1" t="s">
        <v>45</v>
      </c>
      <c r="G991" s="1" t="s">
        <v>29</v>
      </c>
      <c r="H991" s="1" t="s">
        <v>45</v>
      </c>
      <c r="M991" s="1">
        <v>10.0</v>
      </c>
      <c r="N991" s="1">
        <v>9.0</v>
      </c>
      <c r="O991" s="1">
        <v>10.0</v>
      </c>
      <c r="P991" s="1">
        <v>5.0</v>
      </c>
      <c r="Q991" s="1">
        <v>10.0</v>
      </c>
      <c r="S991" s="1" t="str">
        <f>IFERROR(__xludf.DUMMYFUNCTION("UNIQUE(D991:H991, TRUE)"),"T")</f>
        <v>T</v>
      </c>
      <c r="T991" s="1" t="str">
        <f>IFERROR(__xludf.DUMMYFUNCTION("""COMPUTED_VALUE"""),"9")</f>
        <v>9</v>
      </c>
      <c r="U991" s="1" t="str">
        <f>IFERROR(__xludf.DUMMYFUNCTION("""COMPUTED_VALUE"""),"5")</f>
        <v>5</v>
      </c>
      <c r="Y991" s="1">
        <f t="shared" si="2"/>
        <v>3</v>
      </c>
      <c r="Z991" s="1">
        <f t="shared" ref="Z991:AC991" si="991">IF($Y991&lt;&gt;"",COUNTIF($D991:$H991, "=" &amp; T991),"")</f>
        <v>1</v>
      </c>
      <c r="AA991" s="1">
        <f t="shared" si="991"/>
        <v>1</v>
      </c>
      <c r="AB991" s="1">
        <f t="shared" si="991"/>
        <v>0</v>
      </c>
      <c r="AC991" s="1">
        <f t="shared" si="991"/>
        <v>0</v>
      </c>
      <c r="AE991" s="1">
        <f>IFERROR(__xludf.DUMMYFUNCTION("IFERROR(TRANSPOSE(SORT(TRANSPOSE(FILTER(Y991:AC991, Y991:AC991&lt;&gt;0)),1, FALSE)))"),3.0)</f>
        <v>3</v>
      </c>
      <c r="AF991" s="1">
        <f>IFERROR(__xludf.DUMMYFUNCTION("""COMPUTED_VALUE"""),1.0)</f>
        <v>1</v>
      </c>
      <c r="AG991" s="1">
        <f>IFERROR(__xludf.DUMMYFUNCTION("""COMPUTED_VALUE"""),1.0)</f>
        <v>1</v>
      </c>
      <c r="AK991" s="1">
        <v>990.0</v>
      </c>
      <c r="AL991" s="1">
        <v>4.0</v>
      </c>
      <c r="AM991" s="1">
        <v>1.0</v>
      </c>
      <c r="AN991" s="1"/>
      <c r="AO991" s="1"/>
      <c r="AP991" s="1"/>
      <c r="AQ991" s="1">
        <v>13.0</v>
      </c>
      <c r="AR991" s="1">
        <v>13.0</v>
      </c>
      <c r="AS991" s="1">
        <v>13.0</v>
      </c>
      <c r="AT991" s="1">
        <v>13.0</v>
      </c>
      <c r="AU991" s="1">
        <v>11.0</v>
      </c>
      <c r="AV991" s="1" t="s">
        <v>1870</v>
      </c>
      <c r="AW991" s="1">
        <v>689.0</v>
      </c>
      <c r="AY991" s="1">
        <v>682110.0</v>
      </c>
    </row>
    <row r="992" ht="15.75" customHeight="1">
      <c r="A992" s="2" t="s">
        <v>1855</v>
      </c>
      <c r="B992" s="1" t="str">
        <f>IFERROR(__xludf.DUMMYFUNCTION("""COMPUTED_VALUE"""),"TT956")</f>
        <v>TT956</v>
      </c>
      <c r="C992" s="1">
        <f>IFERROR(__xludf.DUMMYFUNCTION("""COMPUTED_VALUE"""),230.0)</f>
        <v>230</v>
      </c>
      <c r="D992" s="1" t="s">
        <v>45</v>
      </c>
      <c r="E992" s="1" t="s">
        <v>45</v>
      </c>
      <c r="F992" s="1" t="s">
        <v>23</v>
      </c>
      <c r="G992" s="1" t="s">
        <v>29</v>
      </c>
      <c r="H992" s="1" t="s">
        <v>40</v>
      </c>
      <c r="M992" s="1">
        <v>10.0</v>
      </c>
      <c r="N992" s="1">
        <v>10.0</v>
      </c>
      <c r="O992" s="1">
        <v>9.0</v>
      </c>
      <c r="P992" s="1">
        <v>5.0</v>
      </c>
      <c r="Q992" s="1">
        <v>6.0</v>
      </c>
      <c r="S992" s="1" t="str">
        <f>IFERROR(__xludf.DUMMYFUNCTION("UNIQUE(D992:H992, TRUE)"),"T")</f>
        <v>T</v>
      </c>
      <c r="T992" s="1" t="str">
        <f>IFERROR(__xludf.DUMMYFUNCTION("""COMPUTED_VALUE"""),"9")</f>
        <v>9</v>
      </c>
      <c r="U992" s="1" t="str">
        <f>IFERROR(__xludf.DUMMYFUNCTION("""COMPUTED_VALUE"""),"5")</f>
        <v>5</v>
      </c>
      <c r="V992" s="1" t="str">
        <f>IFERROR(__xludf.DUMMYFUNCTION("""COMPUTED_VALUE"""),"6")</f>
        <v>6</v>
      </c>
      <c r="Y992" s="1">
        <f t="shared" si="2"/>
        <v>2</v>
      </c>
      <c r="Z992" s="1">
        <f t="shared" ref="Z992:AC992" si="992">IF($Y992&lt;&gt;"",COUNTIF($D992:$H992, "=" &amp; T992),"")</f>
        <v>1</v>
      </c>
      <c r="AA992" s="1">
        <f t="shared" si="992"/>
        <v>1</v>
      </c>
      <c r="AB992" s="1">
        <f t="shared" si="992"/>
        <v>1</v>
      </c>
      <c r="AC992" s="1">
        <f t="shared" si="992"/>
        <v>0</v>
      </c>
      <c r="AE992" s="1">
        <f>IFERROR(__xludf.DUMMYFUNCTION("IFERROR(TRANSPOSE(SORT(TRANSPOSE(FILTER(Y992:AC992, Y992:AC992&lt;&gt;0)),1, FALSE)))"),2.0)</f>
        <v>2</v>
      </c>
      <c r="AF992" s="1">
        <f>IFERROR(__xludf.DUMMYFUNCTION("""COMPUTED_VALUE"""),1.0)</f>
        <v>1</v>
      </c>
      <c r="AG992" s="1">
        <f>IFERROR(__xludf.DUMMYFUNCTION("""COMPUTED_VALUE"""),1.0)</f>
        <v>1</v>
      </c>
      <c r="AH992" s="1">
        <f>IFERROR(__xludf.DUMMYFUNCTION("""COMPUTED_VALUE"""),1.0)</f>
        <v>1</v>
      </c>
      <c r="AK992" s="1">
        <v>991.0</v>
      </c>
      <c r="AL992" s="1">
        <v>4.0</v>
      </c>
      <c r="AM992" s="1">
        <v>1.0</v>
      </c>
      <c r="AN992" s="1"/>
      <c r="AO992" s="1"/>
      <c r="AP992" s="1"/>
      <c r="AQ992" s="1">
        <v>14.0</v>
      </c>
      <c r="AR992" s="1">
        <v>8.0</v>
      </c>
      <c r="AS992" s="1">
        <v>14.0</v>
      </c>
      <c r="AT992" s="1">
        <v>14.0</v>
      </c>
      <c r="AU992" s="1">
        <v>14.0</v>
      </c>
      <c r="AV992" s="1" t="s">
        <v>1796</v>
      </c>
      <c r="AW992" s="1">
        <v>384.0</v>
      </c>
      <c r="AY992" s="1">
        <v>380544.0</v>
      </c>
    </row>
    <row r="993" ht="15.75" customHeight="1">
      <c r="A993" s="2" t="s">
        <v>1857</v>
      </c>
      <c r="B993" s="1">
        <f>IFERROR(__xludf.DUMMYFUNCTION("""COMPUTED_VALUE"""),53555.0)</f>
        <v>53555</v>
      </c>
      <c r="C993" s="1">
        <f>IFERROR(__xludf.DUMMYFUNCTION("""COMPUTED_VALUE"""),810.0)</f>
        <v>810</v>
      </c>
      <c r="D993" s="1" t="s">
        <v>29</v>
      </c>
      <c r="E993" s="1" t="s">
        <v>31</v>
      </c>
      <c r="F993" s="1" t="s">
        <v>29</v>
      </c>
      <c r="G993" s="1" t="s">
        <v>29</v>
      </c>
      <c r="H993" s="1" t="s">
        <v>29</v>
      </c>
      <c r="M993" s="1">
        <v>5.0</v>
      </c>
      <c r="N993" s="1">
        <v>3.0</v>
      </c>
      <c r="O993" s="1">
        <v>5.0</v>
      </c>
      <c r="P993" s="1">
        <v>5.0</v>
      </c>
      <c r="Q993" s="1">
        <v>5.0</v>
      </c>
      <c r="S993" s="1" t="str">
        <f>IFERROR(__xludf.DUMMYFUNCTION("UNIQUE(D993:H993, TRUE)"),"5")</f>
        <v>5</v>
      </c>
      <c r="T993" s="1" t="str">
        <f>IFERROR(__xludf.DUMMYFUNCTION("""COMPUTED_VALUE"""),"3")</f>
        <v>3</v>
      </c>
      <c r="Y993" s="1">
        <f t="shared" si="2"/>
        <v>4</v>
      </c>
      <c r="Z993" s="1">
        <f t="shared" ref="Z993:AC993" si="993">IF($Y993&lt;&gt;"",COUNTIF($D993:$H993, "=" &amp; T993),"")</f>
        <v>1</v>
      </c>
      <c r="AA993" s="1">
        <f t="shared" si="993"/>
        <v>0</v>
      </c>
      <c r="AB993" s="1">
        <f t="shared" si="993"/>
        <v>0</v>
      </c>
      <c r="AC993" s="1">
        <f t="shared" si="993"/>
        <v>0</v>
      </c>
      <c r="AE993" s="1">
        <f>IFERROR(__xludf.DUMMYFUNCTION("IFERROR(TRANSPOSE(SORT(TRANSPOSE(FILTER(Y993:AC993, Y993:AC993&lt;&gt;0)),1, FALSE)))"),4.0)</f>
        <v>4</v>
      </c>
      <c r="AF993" s="1">
        <f>IFERROR(__xludf.DUMMYFUNCTION("""COMPUTED_VALUE"""),1.0)</f>
        <v>1</v>
      </c>
      <c r="AK993" s="1">
        <v>992.0</v>
      </c>
      <c r="AL993" s="1">
        <v>4.0</v>
      </c>
      <c r="AM993" s="1">
        <v>1.0</v>
      </c>
      <c r="AN993" s="1"/>
      <c r="AO993" s="1"/>
      <c r="AP993" s="1"/>
      <c r="AQ993" s="1">
        <v>14.0</v>
      </c>
      <c r="AR993" s="1">
        <v>9.0</v>
      </c>
      <c r="AS993" s="1">
        <v>9.0</v>
      </c>
      <c r="AT993" s="1">
        <v>9.0</v>
      </c>
      <c r="AU993" s="1">
        <v>9.0</v>
      </c>
      <c r="AV993" s="1" t="s">
        <v>1798</v>
      </c>
      <c r="AW993" s="1">
        <v>96.0</v>
      </c>
      <c r="AY993" s="1">
        <v>95232.0</v>
      </c>
    </row>
    <row r="994" ht="15.75" customHeight="1">
      <c r="A994" s="2" t="s">
        <v>1859</v>
      </c>
      <c r="B994" s="1" t="str">
        <f>IFERROR(__xludf.DUMMYFUNCTION("""COMPUTED_VALUE"""),"JK8K8")</f>
        <v>JK8K8</v>
      </c>
      <c r="C994" s="1">
        <f>IFERROR(__xludf.DUMMYFUNCTION("""COMPUTED_VALUE"""),585.0)</f>
        <v>585</v>
      </c>
      <c r="D994" s="1" t="s">
        <v>22</v>
      </c>
      <c r="E994" s="1" t="s">
        <v>38</v>
      </c>
      <c r="F994" s="1" t="s">
        <v>30</v>
      </c>
      <c r="G994" s="1" t="s">
        <v>38</v>
      </c>
      <c r="H994" s="1" t="s">
        <v>30</v>
      </c>
      <c r="M994" s="1">
        <v>11.0</v>
      </c>
      <c r="N994" s="1">
        <v>13.0</v>
      </c>
      <c r="O994" s="1">
        <v>8.0</v>
      </c>
      <c r="P994" s="1">
        <v>13.0</v>
      </c>
      <c r="Q994" s="1">
        <v>8.0</v>
      </c>
      <c r="S994" s="1" t="str">
        <f>IFERROR(__xludf.DUMMYFUNCTION("UNIQUE(D994:H994, TRUE)"),"J")</f>
        <v>J</v>
      </c>
      <c r="T994" s="1" t="str">
        <f>IFERROR(__xludf.DUMMYFUNCTION("""COMPUTED_VALUE"""),"K")</f>
        <v>K</v>
      </c>
      <c r="U994" s="1" t="str">
        <f>IFERROR(__xludf.DUMMYFUNCTION("""COMPUTED_VALUE"""),"8")</f>
        <v>8</v>
      </c>
      <c r="Y994" s="1">
        <f t="shared" si="2"/>
        <v>1</v>
      </c>
      <c r="Z994" s="1">
        <f t="shared" ref="Z994:AC994" si="994">IF($Y994&lt;&gt;"",COUNTIF($D994:$H994, "=" &amp; T994),"")</f>
        <v>2</v>
      </c>
      <c r="AA994" s="1">
        <f t="shared" si="994"/>
        <v>2</v>
      </c>
      <c r="AB994" s="1">
        <f t="shared" si="994"/>
        <v>0</v>
      </c>
      <c r="AC994" s="1">
        <f t="shared" si="994"/>
        <v>0</v>
      </c>
      <c r="AE994" s="1">
        <f>IFERROR(__xludf.DUMMYFUNCTION("IFERROR(TRANSPOSE(SORT(TRANSPOSE(FILTER(Y994:AC994, Y994:AC994&lt;&gt;0)),1, FALSE)))"),2.0)</f>
        <v>2</v>
      </c>
      <c r="AF994" s="1">
        <f>IFERROR(__xludf.DUMMYFUNCTION("""COMPUTED_VALUE"""),2.0)</f>
        <v>2</v>
      </c>
      <c r="AG994" s="1">
        <f>IFERROR(__xludf.DUMMYFUNCTION("""COMPUTED_VALUE"""),1.0)</f>
        <v>1</v>
      </c>
      <c r="AK994" s="1">
        <v>993.0</v>
      </c>
      <c r="AL994" s="1">
        <v>4.0</v>
      </c>
      <c r="AM994" s="1">
        <v>1.0</v>
      </c>
      <c r="AN994" s="1"/>
      <c r="AO994" s="1"/>
      <c r="AP994" s="1"/>
      <c r="AQ994" s="1">
        <v>14.0</v>
      </c>
      <c r="AR994" s="1">
        <v>12.0</v>
      </c>
      <c r="AS994" s="1">
        <v>12.0</v>
      </c>
      <c r="AT994" s="1">
        <v>12.0</v>
      </c>
      <c r="AU994" s="1">
        <v>12.0</v>
      </c>
      <c r="AV994" s="1" t="s">
        <v>1802</v>
      </c>
      <c r="AW994" s="1">
        <v>459.0</v>
      </c>
      <c r="AY994" s="1">
        <v>455787.0</v>
      </c>
    </row>
    <row r="995" ht="15.75" customHeight="1">
      <c r="A995" s="2" t="s">
        <v>1861</v>
      </c>
      <c r="B995" s="1" t="str">
        <f>IFERROR(__xludf.DUMMYFUNCTION("""COMPUTED_VALUE"""),"J795A")</f>
        <v>J795A</v>
      </c>
      <c r="C995" s="1">
        <f>IFERROR(__xludf.DUMMYFUNCTION("""COMPUTED_VALUE"""),85.0)</f>
        <v>85</v>
      </c>
      <c r="D995" s="1" t="s">
        <v>22</v>
      </c>
      <c r="E995" s="1" t="s">
        <v>28</v>
      </c>
      <c r="F995" s="1" t="s">
        <v>23</v>
      </c>
      <c r="G995" s="1" t="s">
        <v>29</v>
      </c>
      <c r="H995" s="1" t="s">
        <v>39</v>
      </c>
      <c r="M995" s="1">
        <v>11.0</v>
      </c>
      <c r="N995" s="1">
        <v>7.0</v>
      </c>
      <c r="O995" s="1">
        <v>9.0</v>
      </c>
      <c r="P995" s="1">
        <v>5.0</v>
      </c>
      <c r="Q995" s="1">
        <v>14.0</v>
      </c>
      <c r="S995" s="1" t="str">
        <f>IFERROR(__xludf.DUMMYFUNCTION("UNIQUE(D995:H995, TRUE)"),"J")</f>
        <v>J</v>
      </c>
      <c r="T995" s="1" t="str">
        <f>IFERROR(__xludf.DUMMYFUNCTION("""COMPUTED_VALUE"""),"7")</f>
        <v>7</v>
      </c>
      <c r="U995" s="1" t="str">
        <f>IFERROR(__xludf.DUMMYFUNCTION("""COMPUTED_VALUE"""),"9")</f>
        <v>9</v>
      </c>
      <c r="V995" s="1" t="str">
        <f>IFERROR(__xludf.DUMMYFUNCTION("""COMPUTED_VALUE"""),"5")</f>
        <v>5</v>
      </c>
      <c r="W995" s="1" t="str">
        <f>IFERROR(__xludf.DUMMYFUNCTION("""COMPUTED_VALUE"""),"A")</f>
        <v>A</v>
      </c>
      <c r="Y995" s="1">
        <f t="shared" si="2"/>
        <v>1</v>
      </c>
      <c r="Z995" s="1">
        <f t="shared" ref="Z995:AC995" si="995">IF($Y995&lt;&gt;"",COUNTIF($D995:$H995, "=" &amp; T995),"")</f>
        <v>1</v>
      </c>
      <c r="AA995" s="1">
        <f t="shared" si="995"/>
        <v>1</v>
      </c>
      <c r="AB995" s="1">
        <f t="shared" si="995"/>
        <v>1</v>
      </c>
      <c r="AC995" s="1">
        <f t="shared" si="995"/>
        <v>1</v>
      </c>
      <c r="AE995" s="1">
        <f>IFERROR(__xludf.DUMMYFUNCTION("IFERROR(TRANSPOSE(SORT(TRANSPOSE(FILTER(Y995:AC995, Y995:AC995&lt;&gt;0)),1, FALSE)))"),1.0)</f>
        <v>1</v>
      </c>
      <c r="AF995" s="1">
        <f>IFERROR(__xludf.DUMMYFUNCTION("""COMPUTED_VALUE"""),1.0)</f>
        <v>1</v>
      </c>
      <c r="AG995" s="1">
        <f>IFERROR(__xludf.DUMMYFUNCTION("""COMPUTED_VALUE"""),1.0)</f>
        <v>1</v>
      </c>
      <c r="AH995" s="1">
        <f>IFERROR(__xludf.DUMMYFUNCTION("""COMPUTED_VALUE"""),1.0)</f>
        <v>1</v>
      </c>
      <c r="AI995" s="1">
        <f>IFERROR(__xludf.DUMMYFUNCTION("""COMPUTED_VALUE"""),1.0)</f>
        <v>1</v>
      </c>
      <c r="AK995" s="1">
        <v>994.0</v>
      </c>
      <c r="AL995" s="1">
        <v>4.0</v>
      </c>
      <c r="AM995" s="1">
        <v>1.0</v>
      </c>
      <c r="AN995" s="1"/>
      <c r="AO995" s="1"/>
      <c r="AP995" s="1"/>
      <c r="AQ995" s="1">
        <v>14.0</v>
      </c>
      <c r="AR995" s="1">
        <v>13.0</v>
      </c>
      <c r="AS995" s="1">
        <v>13.0</v>
      </c>
      <c r="AT995" s="1">
        <v>13.0</v>
      </c>
      <c r="AU995" s="1">
        <v>13.0</v>
      </c>
      <c r="AV995" s="1" t="s">
        <v>1804</v>
      </c>
      <c r="AW995" s="1">
        <v>34.0</v>
      </c>
      <c r="AY995" s="1">
        <v>33796.0</v>
      </c>
    </row>
    <row r="996" ht="15.75" customHeight="1">
      <c r="A996" s="2" t="s">
        <v>1863</v>
      </c>
      <c r="B996" s="1" t="str">
        <f>IFERROR(__xludf.DUMMYFUNCTION("""COMPUTED_VALUE"""),"4T8T8")</f>
        <v>4T8T8</v>
      </c>
      <c r="C996" s="1">
        <f>IFERROR(__xludf.DUMMYFUNCTION("""COMPUTED_VALUE"""),54.0)</f>
        <v>54</v>
      </c>
      <c r="D996" s="1" t="s">
        <v>21</v>
      </c>
      <c r="E996" s="1" t="s">
        <v>45</v>
      </c>
      <c r="F996" s="1" t="s">
        <v>30</v>
      </c>
      <c r="G996" s="1" t="s">
        <v>45</v>
      </c>
      <c r="H996" s="1" t="s">
        <v>30</v>
      </c>
      <c r="M996" s="1">
        <v>4.0</v>
      </c>
      <c r="N996" s="1">
        <v>10.0</v>
      </c>
      <c r="O996" s="1">
        <v>8.0</v>
      </c>
      <c r="P996" s="1">
        <v>10.0</v>
      </c>
      <c r="Q996" s="1">
        <v>8.0</v>
      </c>
      <c r="S996" s="1" t="str">
        <f>IFERROR(__xludf.DUMMYFUNCTION("UNIQUE(D996:H996, TRUE)"),"4")</f>
        <v>4</v>
      </c>
      <c r="T996" s="1" t="str">
        <f>IFERROR(__xludf.DUMMYFUNCTION("""COMPUTED_VALUE"""),"T")</f>
        <v>T</v>
      </c>
      <c r="U996" s="1" t="str">
        <f>IFERROR(__xludf.DUMMYFUNCTION("""COMPUTED_VALUE"""),"8")</f>
        <v>8</v>
      </c>
      <c r="Y996" s="1">
        <f t="shared" si="2"/>
        <v>1</v>
      </c>
      <c r="Z996" s="1">
        <f t="shared" ref="Z996:AC996" si="996">IF($Y996&lt;&gt;"",COUNTIF($D996:$H996, "=" &amp; T996),"")</f>
        <v>2</v>
      </c>
      <c r="AA996" s="1">
        <f t="shared" si="996"/>
        <v>2</v>
      </c>
      <c r="AB996" s="1">
        <f t="shared" si="996"/>
        <v>0</v>
      </c>
      <c r="AC996" s="1">
        <f t="shared" si="996"/>
        <v>0</v>
      </c>
      <c r="AE996" s="1">
        <f>IFERROR(__xludf.DUMMYFUNCTION("IFERROR(TRANSPOSE(SORT(TRANSPOSE(FILTER(Y996:AC996, Y996:AC996&lt;&gt;0)),1, FALSE)))"),2.0)</f>
        <v>2</v>
      </c>
      <c r="AF996" s="1">
        <f>IFERROR(__xludf.DUMMYFUNCTION("""COMPUTED_VALUE"""),2.0)</f>
        <v>2</v>
      </c>
      <c r="AG996" s="1">
        <f>IFERROR(__xludf.DUMMYFUNCTION("""COMPUTED_VALUE"""),1.0)</f>
        <v>1</v>
      </c>
      <c r="AK996" s="1">
        <v>995.0</v>
      </c>
      <c r="AL996" s="1">
        <v>4.0</v>
      </c>
      <c r="AM996" s="1">
        <v>1.0</v>
      </c>
      <c r="AN996" s="1"/>
      <c r="AO996" s="1"/>
      <c r="AP996" s="1"/>
      <c r="AQ996" s="1">
        <v>14.0</v>
      </c>
      <c r="AR996" s="1">
        <v>14.0</v>
      </c>
      <c r="AS996" s="1">
        <v>4.0</v>
      </c>
      <c r="AT996" s="1">
        <v>14.0</v>
      </c>
      <c r="AU996" s="1">
        <v>14.0</v>
      </c>
      <c r="AV996" s="1" t="s">
        <v>1808</v>
      </c>
      <c r="AW996" s="1">
        <v>842.0</v>
      </c>
      <c r="AY996" s="1">
        <v>837790.0</v>
      </c>
    </row>
    <row r="997" ht="15.75" customHeight="1">
      <c r="A997" s="2" t="s">
        <v>1865</v>
      </c>
      <c r="B997" s="1" t="str">
        <f>IFERROR(__xludf.DUMMYFUNCTION("""COMPUTED_VALUE"""),"QKK77")</f>
        <v>QKK77</v>
      </c>
      <c r="C997" s="1">
        <f>IFERROR(__xludf.DUMMYFUNCTION("""COMPUTED_VALUE"""),830.0)</f>
        <v>830</v>
      </c>
      <c r="D997" s="1" t="s">
        <v>20</v>
      </c>
      <c r="E997" s="1" t="s">
        <v>38</v>
      </c>
      <c r="F997" s="1" t="s">
        <v>38</v>
      </c>
      <c r="G997" s="1" t="s">
        <v>28</v>
      </c>
      <c r="H997" s="1" t="s">
        <v>28</v>
      </c>
      <c r="M997" s="1">
        <v>12.0</v>
      </c>
      <c r="N997" s="1">
        <v>13.0</v>
      </c>
      <c r="O997" s="1">
        <v>13.0</v>
      </c>
      <c r="P997" s="1">
        <v>7.0</v>
      </c>
      <c r="Q997" s="1">
        <v>7.0</v>
      </c>
      <c r="S997" s="1" t="str">
        <f>IFERROR(__xludf.DUMMYFUNCTION("UNIQUE(D997:H997, TRUE)"),"Q")</f>
        <v>Q</v>
      </c>
      <c r="T997" s="1" t="str">
        <f>IFERROR(__xludf.DUMMYFUNCTION("""COMPUTED_VALUE"""),"K")</f>
        <v>K</v>
      </c>
      <c r="U997" s="1" t="str">
        <f>IFERROR(__xludf.DUMMYFUNCTION("""COMPUTED_VALUE"""),"7")</f>
        <v>7</v>
      </c>
      <c r="Y997" s="1">
        <f t="shared" si="2"/>
        <v>1</v>
      </c>
      <c r="Z997" s="1">
        <f t="shared" ref="Z997:AC997" si="997">IF($Y997&lt;&gt;"",COUNTIF($D997:$H997, "=" &amp; T997),"")</f>
        <v>2</v>
      </c>
      <c r="AA997" s="1">
        <f t="shared" si="997"/>
        <v>2</v>
      </c>
      <c r="AB997" s="1">
        <f t="shared" si="997"/>
        <v>0</v>
      </c>
      <c r="AC997" s="1">
        <f t="shared" si="997"/>
        <v>0</v>
      </c>
      <c r="AE997" s="1">
        <f>IFERROR(__xludf.DUMMYFUNCTION("IFERROR(TRANSPOSE(SORT(TRANSPOSE(FILTER(Y997:AC997, Y997:AC997&lt;&gt;0)),1, FALSE)))"),2.0)</f>
        <v>2</v>
      </c>
      <c r="AF997" s="1">
        <f>IFERROR(__xludf.DUMMYFUNCTION("""COMPUTED_VALUE"""),2.0)</f>
        <v>2</v>
      </c>
      <c r="AG997" s="1">
        <f>IFERROR(__xludf.DUMMYFUNCTION("""COMPUTED_VALUE"""),1.0)</f>
        <v>1</v>
      </c>
      <c r="AK997" s="1">
        <v>996.0</v>
      </c>
      <c r="AL997" s="1">
        <v>4.0</v>
      </c>
      <c r="AM997" s="1">
        <v>1.0</v>
      </c>
      <c r="AN997" s="1"/>
      <c r="AO997" s="1"/>
      <c r="AP997" s="1"/>
      <c r="AQ997" s="1">
        <v>14.0</v>
      </c>
      <c r="AR997" s="1">
        <v>14.0</v>
      </c>
      <c r="AS997" s="1">
        <v>9.0</v>
      </c>
      <c r="AT997" s="1">
        <v>14.0</v>
      </c>
      <c r="AU997" s="1">
        <v>14.0</v>
      </c>
      <c r="AV997" s="1" t="s">
        <v>1810</v>
      </c>
      <c r="AW997" s="1">
        <v>10.0</v>
      </c>
      <c r="AY997" s="1">
        <v>9960.0</v>
      </c>
    </row>
    <row r="998" ht="15.75" customHeight="1">
      <c r="A998" s="2" t="s">
        <v>1867</v>
      </c>
      <c r="B998" s="1" t="str">
        <f>IFERROR(__xludf.DUMMYFUNCTION("""COMPUTED_VALUE"""),"KKKJJ")</f>
        <v>KKKJJ</v>
      </c>
      <c r="C998" s="1">
        <f>IFERROR(__xludf.DUMMYFUNCTION("""COMPUTED_VALUE"""),210.0)</f>
        <v>210</v>
      </c>
      <c r="D998" s="1" t="s">
        <v>38</v>
      </c>
      <c r="E998" s="1" t="s">
        <v>38</v>
      </c>
      <c r="F998" s="1" t="s">
        <v>38</v>
      </c>
      <c r="G998" s="1" t="s">
        <v>22</v>
      </c>
      <c r="H998" s="1" t="s">
        <v>22</v>
      </c>
      <c r="M998" s="1">
        <v>13.0</v>
      </c>
      <c r="N998" s="1">
        <v>13.0</v>
      </c>
      <c r="O998" s="1">
        <v>13.0</v>
      </c>
      <c r="P998" s="1">
        <v>11.0</v>
      </c>
      <c r="Q998" s="1">
        <v>11.0</v>
      </c>
      <c r="S998" s="1" t="str">
        <f>IFERROR(__xludf.DUMMYFUNCTION("UNIQUE(D998:H998, TRUE)"),"K")</f>
        <v>K</v>
      </c>
      <c r="T998" s="1" t="str">
        <f>IFERROR(__xludf.DUMMYFUNCTION("""COMPUTED_VALUE"""),"J")</f>
        <v>J</v>
      </c>
      <c r="Y998" s="1">
        <f t="shared" si="2"/>
        <v>3</v>
      </c>
      <c r="Z998" s="1">
        <f t="shared" ref="Z998:AC998" si="998">IF($Y998&lt;&gt;"",COUNTIF($D998:$H998, "=" &amp; T998),"")</f>
        <v>2</v>
      </c>
      <c r="AA998" s="1">
        <f t="shared" si="998"/>
        <v>0</v>
      </c>
      <c r="AB998" s="1">
        <f t="shared" si="998"/>
        <v>0</v>
      </c>
      <c r="AC998" s="1">
        <f t="shared" si="998"/>
        <v>0</v>
      </c>
      <c r="AE998" s="1">
        <f>IFERROR(__xludf.DUMMYFUNCTION("IFERROR(TRANSPOSE(SORT(TRANSPOSE(FILTER(Y998:AC998, Y998:AC998&lt;&gt;0)),1, FALSE)))"),3.0)</f>
        <v>3</v>
      </c>
      <c r="AF998" s="1">
        <f>IFERROR(__xludf.DUMMYFUNCTION("""COMPUTED_VALUE"""),2.0)</f>
        <v>2</v>
      </c>
      <c r="AK998" s="1">
        <v>997.0</v>
      </c>
      <c r="AL998" s="1">
        <v>4.0</v>
      </c>
      <c r="AM998" s="1">
        <v>1.0</v>
      </c>
      <c r="AN998" s="1"/>
      <c r="AO998" s="1"/>
      <c r="AP998" s="1"/>
      <c r="AQ998" s="1">
        <v>14.0</v>
      </c>
      <c r="AR998" s="1">
        <v>14.0</v>
      </c>
      <c r="AS998" s="1">
        <v>14.0</v>
      </c>
      <c r="AT998" s="1">
        <v>10.0</v>
      </c>
      <c r="AU998" s="1">
        <v>14.0</v>
      </c>
      <c r="AV998" s="1" t="s">
        <v>1812</v>
      </c>
      <c r="AW998" s="1">
        <v>755.0</v>
      </c>
      <c r="AY998" s="1">
        <v>752735.0</v>
      </c>
    </row>
    <row r="999" ht="15.75" customHeight="1">
      <c r="A999" s="2" t="s">
        <v>1869</v>
      </c>
      <c r="B999" s="1" t="str">
        <f>IFERROR(__xludf.DUMMYFUNCTION("""COMPUTED_VALUE"""),"9T9J9")</f>
        <v>9T9J9</v>
      </c>
      <c r="C999" s="1">
        <f>IFERROR(__xludf.DUMMYFUNCTION("""COMPUTED_VALUE"""),383.0)</f>
        <v>383</v>
      </c>
      <c r="D999" s="1" t="s">
        <v>23</v>
      </c>
      <c r="E999" s="1" t="s">
        <v>45</v>
      </c>
      <c r="F999" s="1" t="s">
        <v>23</v>
      </c>
      <c r="G999" s="1" t="s">
        <v>22</v>
      </c>
      <c r="H999" s="1" t="s">
        <v>23</v>
      </c>
      <c r="M999" s="1">
        <v>9.0</v>
      </c>
      <c r="N999" s="1">
        <v>10.0</v>
      </c>
      <c r="O999" s="1">
        <v>9.0</v>
      </c>
      <c r="P999" s="1">
        <v>11.0</v>
      </c>
      <c r="Q999" s="1">
        <v>9.0</v>
      </c>
      <c r="S999" s="1" t="str">
        <f>IFERROR(__xludf.DUMMYFUNCTION("UNIQUE(D999:H999, TRUE)"),"9")</f>
        <v>9</v>
      </c>
      <c r="T999" s="1" t="str">
        <f>IFERROR(__xludf.DUMMYFUNCTION("""COMPUTED_VALUE"""),"T")</f>
        <v>T</v>
      </c>
      <c r="U999" s="1" t="str">
        <f>IFERROR(__xludf.DUMMYFUNCTION("""COMPUTED_VALUE"""),"J")</f>
        <v>J</v>
      </c>
      <c r="Y999" s="1">
        <f t="shared" si="2"/>
        <v>3</v>
      </c>
      <c r="Z999" s="1">
        <f t="shared" ref="Z999:AC999" si="999">IF($Y999&lt;&gt;"",COUNTIF($D999:$H999, "=" &amp; T999),"")</f>
        <v>1</v>
      </c>
      <c r="AA999" s="1">
        <f t="shared" si="999"/>
        <v>1</v>
      </c>
      <c r="AB999" s="1">
        <f t="shared" si="999"/>
        <v>0</v>
      </c>
      <c r="AC999" s="1">
        <f t="shared" si="999"/>
        <v>0</v>
      </c>
      <c r="AE999" s="1">
        <f>IFERROR(__xludf.DUMMYFUNCTION("IFERROR(TRANSPOSE(SORT(TRANSPOSE(FILTER(Y999:AC999, Y999:AC999&lt;&gt;0)),1, FALSE)))"),3.0)</f>
        <v>3</v>
      </c>
      <c r="AF999" s="1">
        <f>IFERROR(__xludf.DUMMYFUNCTION("""COMPUTED_VALUE"""),1.0)</f>
        <v>1</v>
      </c>
      <c r="AG999" s="1">
        <f>IFERROR(__xludf.DUMMYFUNCTION("""COMPUTED_VALUE"""),1.0)</f>
        <v>1</v>
      </c>
      <c r="AK999" s="1">
        <v>998.0</v>
      </c>
      <c r="AL999" s="1">
        <v>4.0</v>
      </c>
      <c r="AM999" s="1">
        <v>1.0</v>
      </c>
      <c r="AN999" s="1"/>
      <c r="AO999" s="1"/>
      <c r="AP999" s="1"/>
      <c r="AQ999" s="1">
        <v>14.0</v>
      </c>
      <c r="AR999" s="1">
        <v>14.0</v>
      </c>
      <c r="AS999" s="1">
        <v>14.0</v>
      </c>
      <c r="AT999" s="1">
        <v>11.0</v>
      </c>
      <c r="AU999" s="1">
        <v>14.0</v>
      </c>
      <c r="AV999" s="1" t="s">
        <v>1874</v>
      </c>
      <c r="AW999" s="1">
        <v>222.0</v>
      </c>
      <c r="AY999" s="1">
        <v>221556.0</v>
      </c>
    </row>
    <row r="1000" ht="15.75" customHeight="1">
      <c r="A1000" s="2" t="s">
        <v>1871</v>
      </c>
      <c r="B1000" s="1" t="str">
        <f>IFERROR(__xludf.DUMMYFUNCTION("""COMPUTED_VALUE"""),"6Q464")</f>
        <v>6Q464</v>
      </c>
      <c r="C1000" s="1">
        <f>IFERROR(__xludf.DUMMYFUNCTION("""COMPUTED_VALUE"""),285.0)</f>
        <v>285</v>
      </c>
      <c r="D1000" s="1" t="s">
        <v>40</v>
      </c>
      <c r="E1000" s="1" t="s">
        <v>20</v>
      </c>
      <c r="F1000" s="1" t="s">
        <v>21</v>
      </c>
      <c r="G1000" s="1" t="s">
        <v>40</v>
      </c>
      <c r="H1000" s="1" t="s">
        <v>21</v>
      </c>
      <c r="M1000" s="1">
        <v>6.0</v>
      </c>
      <c r="N1000" s="1">
        <v>12.0</v>
      </c>
      <c r="O1000" s="1">
        <v>4.0</v>
      </c>
      <c r="P1000" s="1">
        <v>6.0</v>
      </c>
      <c r="Q1000" s="1">
        <v>4.0</v>
      </c>
      <c r="S1000" s="1" t="str">
        <f>IFERROR(__xludf.DUMMYFUNCTION("UNIQUE(D1000:H1000, TRUE)"),"6")</f>
        <v>6</v>
      </c>
      <c r="T1000" s="1" t="str">
        <f>IFERROR(__xludf.DUMMYFUNCTION("""COMPUTED_VALUE"""),"Q")</f>
        <v>Q</v>
      </c>
      <c r="U1000" s="1" t="str">
        <f>IFERROR(__xludf.DUMMYFUNCTION("""COMPUTED_VALUE"""),"4")</f>
        <v>4</v>
      </c>
      <c r="Y1000" s="1">
        <f t="shared" si="2"/>
        <v>2</v>
      </c>
      <c r="Z1000" s="1">
        <f t="shared" ref="Z1000:AC1000" si="1000">IF($Y1000&lt;&gt;"",COUNTIF($D1000:$H1000, "=" &amp; T1000),"")</f>
        <v>1</v>
      </c>
      <c r="AA1000" s="1">
        <f t="shared" si="1000"/>
        <v>2</v>
      </c>
      <c r="AB1000" s="1">
        <f t="shared" si="1000"/>
        <v>0</v>
      </c>
      <c r="AC1000" s="1">
        <f t="shared" si="1000"/>
        <v>0</v>
      </c>
      <c r="AE1000" s="1">
        <f>IFERROR(__xludf.DUMMYFUNCTION("IFERROR(TRANSPOSE(SORT(TRANSPOSE(FILTER(Y1000:AC1000, Y1000:AC1000&lt;&gt;0)),1, FALSE)))"),2.0)</f>
        <v>2</v>
      </c>
      <c r="AF1000" s="1">
        <f>IFERROR(__xludf.DUMMYFUNCTION("""COMPUTED_VALUE"""),2.0)</f>
        <v>2</v>
      </c>
      <c r="AG1000" s="1">
        <f>IFERROR(__xludf.DUMMYFUNCTION("""COMPUTED_VALUE"""),1.0)</f>
        <v>1</v>
      </c>
      <c r="AK1000" s="1">
        <v>999.0</v>
      </c>
      <c r="AL1000" s="1">
        <v>4.0</v>
      </c>
      <c r="AM1000" s="1">
        <v>1.0</v>
      </c>
      <c r="AN1000" s="1"/>
      <c r="AO1000" s="1"/>
      <c r="AP1000" s="1"/>
      <c r="AQ1000" s="1">
        <v>14.0</v>
      </c>
      <c r="AR1000" s="1">
        <v>14.0</v>
      </c>
      <c r="AS1000" s="1">
        <v>14.0</v>
      </c>
      <c r="AT1000" s="1">
        <v>14.0</v>
      </c>
      <c r="AU1000" s="1">
        <v>3.0</v>
      </c>
      <c r="AV1000" s="1" t="s">
        <v>1814</v>
      </c>
      <c r="AW1000" s="1">
        <v>395.0</v>
      </c>
      <c r="AY1000" s="1">
        <v>394605.0</v>
      </c>
    </row>
    <row r="1001" ht="15.75" customHeight="1">
      <c r="A1001" s="2" t="s">
        <v>1873</v>
      </c>
      <c r="B1001" s="1">
        <f>IFERROR(__xludf.DUMMYFUNCTION("""COMPUTED_VALUE"""),73257.0)</f>
        <v>73257</v>
      </c>
      <c r="C1001" s="1">
        <f>IFERROR(__xludf.DUMMYFUNCTION("""COMPUTED_VALUE"""),159.0)</f>
        <v>159</v>
      </c>
      <c r="D1001" s="1" t="s">
        <v>28</v>
      </c>
      <c r="E1001" s="1" t="s">
        <v>31</v>
      </c>
      <c r="F1001" s="1" t="s">
        <v>24</v>
      </c>
      <c r="G1001" s="1" t="s">
        <v>29</v>
      </c>
      <c r="H1001" s="1" t="s">
        <v>28</v>
      </c>
      <c r="M1001" s="1">
        <v>7.0</v>
      </c>
      <c r="N1001" s="1">
        <v>3.0</v>
      </c>
      <c r="O1001" s="1">
        <v>2.0</v>
      </c>
      <c r="P1001" s="1">
        <v>5.0</v>
      </c>
      <c r="Q1001" s="1">
        <v>7.0</v>
      </c>
      <c r="S1001" s="1" t="str">
        <f>IFERROR(__xludf.DUMMYFUNCTION("UNIQUE(D1001:H1001, TRUE)"),"7")</f>
        <v>7</v>
      </c>
      <c r="T1001" s="1" t="str">
        <f>IFERROR(__xludf.DUMMYFUNCTION("""COMPUTED_VALUE"""),"3")</f>
        <v>3</v>
      </c>
      <c r="U1001" s="1" t="str">
        <f>IFERROR(__xludf.DUMMYFUNCTION("""COMPUTED_VALUE"""),"2")</f>
        <v>2</v>
      </c>
      <c r="V1001" s="1" t="str">
        <f>IFERROR(__xludf.DUMMYFUNCTION("""COMPUTED_VALUE"""),"5")</f>
        <v>5</v>
      </c>
      <c r="Y1001" s="1">
        <f t="shared" si="2"/>
        <v>2</v>
      </c>
      <c r="Z1001" s="1">
        <f t="shared" ref="Z1001:AC1001" si="1001">IF($Y1001&lt;&gt;"",COUNTIF($D1001:$H1001, "=" &amp; T1001),"")</f>
        <v>1</v>
      </c>
      <c r="AA1001" s="1">
        <f t="shared" si="1001"/>
        <v>1</v>
      </c>
      <c r="AB1001" s="1">
        <f t="shared" si="1001"/>
        <v>1</v>
      </c>
      <c r="AC1001" s="1">
        <f t="shared" si="1001"/>
        <v>0</v>
      </c>
      <c r="AE1001" s="1">
        <f>IFERROR(__xludf.DUMMYFUNCTION("IFERROR(TRANSPOSE(SORT(TRANSPOSE(FILTER(Y1001:AC1001, Y1001:AC1001&lt;&gt;0)),1, FALSE)))"),2.0)</f>
        <v>2</v>
      </c>
      <c r="AF1001" s="1">
        <f>IFERROR(__xludf.DUMMYFUNCTION("""COMPUTED_VALUE"""),1.0)</f>
        <v>1</v>
      </c>
      <c r="AG1001" s="1">
        <f>IFERROR(__xludf.DUMMYFUNCTION("""COMPUTED_VALUE"""),1.0)</f>
        <v>1</v>
      </c>
      <c r="AH1001" s="1">
        <f>IFERROR(__xludf.DUMMYFUNCTION("""COMPUTED_VALUE"""),1.0)</f>
        <v>1</v>
      </c>
      <c r="AK1001" s="1">
        <v>1000.0</v>
      </c>
      <c r="AL1001" s="1">
        <v>5.0</v>
      </c>
      <c r="AM1001" s="1"/>
      <c r="AN1001" s="1"/>
      <c r="AO1001" s="1"/>
      <c r="AP1001" s="1"/>
      <c r="AQ1001" s="1">
        <v>11.0</v>
      </c>
      <c r="AR1001" s="1">
        <v>11.0</v>
      </c>
      <c r="AS1001" s="1">
        <v>11.0</v>
      </c>
      <c r="AT1001" s="1">
        <v>11.0</v>
      </c>
      <c r="AU1001" s="1">
        <v>11.0</v>
      </c>
      <c r="AV1001" s="1" t="s">
        <v>1816</v>
      </c>
      <c r="AW1001" s="1">
        <v>158.0</v>
      </c>
      <c r="AY1001" s="1">
        <v>158000.0</v>
      </c>
    </row>
    <row r="1002" ht="15.75" customHeight="1">
      <c r="A1002" s="1"/>
      <c r="B1002" s="1"/>
      <c r="C1002" s="1"/>
      <c r="D1002" s="1" t="s">
        <v>25</v>
      </c>
      <c r="E1002" s="1" t="s">
        <v>25</v>
      </c>
      <c r="F1002" s="1" t="s">
        <v>25</v>
      </c>
      <c r="G1002" s="1" t="s">
        <v>25</v>
      </c>
      <c r="H1002" s="1" t="s">
        <v>25</v>
      </c>
      <c r="M1002" s="1"/>
      <c r="N1002" s="1"/>
      <c r="O1002" s="1"/>
      <c r="P1002" s="1"/>
      <c r="Q1002" s="1"/>
      <c r="S1002" s="1" t="str">
        <f>IFERROR(__xludf.DUMMYFUNCTION("UNIQUE(D1002:H1002, TRUE)"),"")</f>
        <v/>
      </c>
      <c r="Y1002" s="1" t="str">
        <f t="shared" si="2"/>
        <v/>
      </c>
      <c r="Z1002" s="1" t="str">
        <f t="shared" ref="Z1002:AC1002" si="1002">IF($Y1002&lt;&gt;"",COUNTIF($D1002:$H1002, "=" &amp; T1002),"")</f>
        <v/>
      </c>
      <c r="AA1002" s="1" t="str">
        <f t="shared" si="1002"/>
        <v/>
      </c>
      <c r="AB1002" s="1" t="str">
        <f t="shared" si="1002"/>
        <v/>
      </c>
      <c r="AC1002" s="1" t="str">
        <f t="shared" si="1002"/>
        <v/>
      </c>
      <c r="AE1002" s="1" t="str">
        <f>IFERROR(__xludf.DUMMYFUNCTION("IFERROR(TRANSPOSE(SORT(TRANSPOSE(FILTER(Y1002:AC1002, Y1002:AC1002&lt;&gt;0)),1, FALSE)))"),"")</f>
        <v/>
      </c>
      <c r="AF1002" s="1" t="str">
        <f>IFERROR(__xludf.DUMMYFUNCTION("""COMPUTED_VALUE"""),"")</f>
        <v/>
      </c>
      <c r="AG1002" s="1" t="str">
        <f>IFERROR(__xludf.DUMMYFUNCTION("""COMPUTED_VALUE"""),"")</f>
        <v/>
      </c>
      <c r="AH1002" s="1" t="str">
        <f>IFERROR(__xludf.DUMMYFUNCTION("""COMPUTED_VALUE"""),"")</f>
        <v/>
      </c>
      <c r="AI1002" s="1" t="str">
        <f>IFERROR(__xludf.DUMMYFUNCTION("""COMPUTED_VALUE"""),"")</f>
        <v/>
      </c>
      <c r="AL1002" s="1" t="s">
        <v>25</v>
      </c>
      <c r="AM1002" s="1" t="s">
        <v>25</v>
      </c>
      <c r="AN1002" s="1" t="s">
        <v>25</v>
      </c>
      <c r="AO1002" s="1" t="s">
        <v>25</v>
      </c>
      <c r="AP1002" s="1" t="s">
        <v>25</v>
      </c>
      <c r="AQ1002" s="1"/>
      <c r="AR1002" s="1"/>
      <c r="AS1002" s="1"/>
      <c r="AT1002" s="1"/>
      <c r="AU1002" s="1"/>
      <c r="AV1002" s="1"/>
      <c r="AW1002" s="1"/>
      <c r="AY1002" s="1" t="s">
        <v>25</v>
      </c>
    </row>
    <row r="1003" ht="15.75" customHeight="1">
      <c r="A1003" s="1"/>
      <c r="B1003" s="1"/>
      <c r="C1003" s="1"/>
      <c r="D1003" s="1" t="s">
        <v>25</v>
      </c>
      <c r="E1003" s="1" t="s">
        <v>25</v>
      </c>
      <c r="F1003" s="1" t="s">
        <v>25</v>
      </c>
      <c r="G1003" s="1" t="s">
        <v>25</v>
      </c>
      <c r="H1003" s="1" t="s">
        <v>25</v>
      </c>
      <c r="M1003" s="1"/>
      <c r="N1003" s="1"/>
      <c r="O1003" s="1"/>
      <c r="P1003" s="1"/>
      <c r="Q1003" s="1"/>
      <c r="S1003" s="1" t="str">
        <f>IFERROR(__xludf.DUMMYFUNCTION("UNIQUE(D1003:H1003, TRUE)"),"")</f>
        <v/>
      </c>
      <c r="Y1003" s="1" t="str">
        <f t="shared" si="2"/>
        <v/>
      </c>
      <c r="Z1003" s="1" t="str">
        <f t="shared" ref="Z1003:AC1003" si="1003">IF($Y1003&lt;&gt;"",COUNTIF($D1003:$H1003, "=" &amp; T1003),"")</f>
        <v/>
      </c>
      <c r="AA1003" s="1" t="str">
        <f t="shared" si="1003"/>
        <v/>
      </c>
      <c r="AB1003" s="1" t="str">
        <f t="shared" si="1003"/>
        <v/>
      </c>
      <c r="AC1003" s="1" t="str">
        <f t="shared" si="1003"/>
        <v/>
      </c>
      <c r="AE1003" s="1" t="str">
        <f>IFERROR(__xludf.DUMMYFUNCTION("IFERROR(TRANSPOSE(SORT(TRANSPOSE(FILTER(Y1003:AC1003, Y1003:AC1003&lt;&gt;0)),1, FALSE)))"),"")</f>
        <v/>
      </c>
      <c r="AF1003" s="1" t="str">
        <f>IFERROR(__xludf.DUMMYFUNCTION("""COMPUTED_VALUE"""),"")</f>
        <v/>
      </c>
      <c r="AG1003" s="1" t="str">
        <f>IFERROR(__xludf.DUMMYFUNCTION("""COMPUTED_VALUE"""),"")</f>
        <v/>
      </c>
      <c r="AH1003" s="1" t="str">
        <f>IFERROR(__xludf.DUMMYFUNCTION("""COMPUTED_VALUE"""),"")</f>
        <v/>
      </c>
      <c r="AI1003" s="1" t="str">
        <f>IFERROR(__xludf.DUMMYFUNCTION("""COMPUTED_VALUE"""),"")</f>
        <v/>
      </c>
      <c r="AL1003" s="1" t="s">
        <v>25</v>
      </c>
      <c r="AM1003" s="1" t="s">
        <v>25</v>
      </c>
      <c r="AN1003" s="1" t="s">
        <v>25</v>
      </c>
      <c r="AO1003" s="1" t="s">
        <v>25</v>
      </c>
      <c r="AP1003" s="1" t="s">
        <v>25</v>
      </c>
      <c r="AQ1003" s="1"/>
      <c r="AR1003" s="1"/>
      <c r="AS1003" s="1"/>
      <c r="AT1003" s="1"/>
      <c r="AU1003" s="1"/>
      <c r="AV1003" s="1"/>
      <c r="AW1003" s="1"/>
      <c r="AY1003" s="1" t="s">
        <v>25</v>
      </c>
    </row>
    <row r="1004" ht="15.75" customHeight="1">
      <c r="A1004" s="1"/>
      <c r="B1004" s="1"/>
      <c r="C1004" s="1"/>
      <c r="D1004" s="1" t="s">
        <v>25</v>
      </c>
      <c r="E1004" s="1" t="s">
        <v>25</v>
      </c>
      <c r="F1004" s="1" t="s">
        <v>25</v>
      </c>
      <c r="G1004" s="1" t="s">
        <v>25</v>
      </c>
      <c r="H1004" s="1" t="s">
        <v>25</v>
      </c>
      <c r="M1004" s="1"/>
      <c r="N1004" s="1"/>
      <c r="O1004" s="1"/>
      <c r="P1004" s="1"/>
      <c r="Q1004" s="1"/>
      <c r="S1004" s="1" t="str">
        <f>IFERROR(__xludf.DUMMYFUNCTION("UNIQUE(D1004:H1004, TRUE)"),"")</f>
        <v/>
      </c>
      <c r="Y1004" s="1" t="str">
        <f t="shared" si="2"/>
        <v/>
      </c>
      <c r="Z1004" s="1" t="str">
        <f t="shared" ref="Z1004:AC1004" si="1004">IF($Y1004&lt;&gt;"",COUNTIF($D1004:$H1004, "=" &amp; T1004),"")</f>
        <v/>
      </c>
      <c r="AA1004" s="1" t="str">
        <f t="shared" si="1004"/>
        <v/>
      </c>
      <c r="AB1004" s="1" t="str">
        <f t="shared" si="1004"/>
        <v/>
      </c>
      <c r="AC1004" s="1" t="str">
        <f t="shared" si="1004"/>
        <v/>
      </c>
      <c r="AE1004" s="1" t="str">
        <f>IFERROR(__xludf.DUMMYFUNCTION("IFERROR(TRANSPOSE(SORT(TRANSPOSE(FILTER(Y1004:AC1004, Y1004:AC1004&lt;&gt;0)),1, FALSE)))"),"")</f>
        <v/>
      </c>
      <c r="AF1004" s="1" t="str">
        <f>IFERROR(__xludf.DUMMYFUNCTION("""COMPUTED_VALUE"""),"")</f>
        <v/>
      </c>
      <c r="AG1004" s="1" t="str">
        <f>IFERROR(__xludf.DUMMYFUNCTION("""COMPUTED_VALUE"""),"")</f>
        <v/>
      </c>
      <c r="AH1004" s="1" t="str">
        <f>IFERROR(__xludf.DUMMYFUNCTION("""COMPUTED_VALUE"""),"")</f>
        <v/>
      </c>
      <c r="AI1004" s="1" t="str">
        <f>IFERROR(__xludf.DUMMYFUNCTION("""COMPUTED_VALUE"""),"")</f>
        <v/>
      </c>
      <c r="AL1004" s="1" t="s">
        <v>25</v>
      </c>
      <c r="AM1004" s="1" t="s">
        <v>25</v>
      </c>
      <c r="AN1004" s="1" t="s">
        <v>25</v>
      </c>
      <c r="AO1004" s="1" t="s">
        <v>25</v>
      </c>
      <c r="AP1004" s="1" t="s">
        <v>25</v>
      </c>
      <c r="AQ1004" s="1"/>
      <c r="AR1004" s="1"/>
      <c r="AS1004" s="1"/>
      <c r="AT1004" s="1"/>
      <c r="AU1004" s="1"/>
      <c r="AV1004" s="1"/>
      <c r="AW1004" s="1"/>
      <c r="AY1004" s="1" t="s">
        <v>25</v>
      </c>
    </row>
    <row r="1005" ht="15.75" customHeight="1">
      <c r="A1005" s="1"/>
      <c r="B1005" s="1"/>
      <c r="C1005" s="1"/>
      <c r="D1005" s="1" t="s">
        <v>25</v>
      </c>
      <c r="E1005" s="1" t="s">
        <v>25</v>
      </c>
      <c r="F1005" s="1" t="s">
        <v>25</v>
      </c>
      <c r="G1005" s="1" t="s">
        <v>25</v>
      </c>
      <c r="H1005" s="1" t="s">
        <v>25</v>
      </c>
      <c r="M1005" s="1"/>
      <c r="N1005" s="1"/>
      <c r="O1005" s="1"/>
      <c r="P1005" s="1"/>
      <c r="Q1005" s="1"/>
      <c r="S1005" s="1" t="str">
        <f>IFERROR(__xludf.DUMMYFUNCTION("UNIQUE(D1005:H1005, TRUE)"),"")</f>
        <v/>
      </c>
      <c r="Y1005" s="1" t="str">
        <f t="shared" si="2"/>
        <v/>
      </c>
      <c r="Z1005" s="1" t="str">
        <f t="shared" ref="Z1005:AC1005" si="1005">IF($Y1005&lt;&gt;"",COUNTIF($D1005:$H1005, "=" &amp; T1005),"")</f>
        <v/>
      </c>
      <c r="AA1005" s="1" t="str">
        <f t="shared" si="1005"/>
        <v/>
      </c>
      <c r="AB1005" s="1" t="str">
        <f t="shared" si="1005"/>
        <v/>
      </c>
      <c r="AC1005" s="1" t="str">
        <f t="shared" si="1005"/>
        <v/>
      </c>
      <c r="AE1005" s="1" t="str">
        <f>IFERROR(__xludf.DUMMYFUNCTION("IFERROR(TRANSPOSE(SORT(TRANSPOSE(FILTER(Y1005:AC1005, Y1005:AC1005&lt;&gt;0)),1, FALSE)))"),"")</f>
        <v/>
      </c>
      <c r="AF1005" s="1" t="str">
        <f>IFERROR(__xludf.DUMMYFUNCTION("""COMPUTED_VALUE"""),"")</f>
        <v/>
      </c>
      <c r="AG1005" s="1" t="str">
        <f>IFERROR(__xludf.DUMMYFUNCTION("""COMPUTED_VALUE"""),"")</f>
        <v/>
      </c>
      <c r="AH1005" s="1" t="str">
        <f>IFERROR(__xludf.DUMMYFUNCTION("""COMPUTED_VALUE"""),"")</f>
        <v/>
      </c>
      <c r="AI1005" s="1" t="str">
        <f>IFERROR(__xludf.DUMMYFUNCTION("""COMPUTED_VALUE"""),"")</f>
        <v/>
      </c>
      <c r="AL1005" s="1" t="s">
        <v>25</v>
      </c>
      <c r="AM1005" s="1" t="s">
        <v>25</v>
      </c>
      <c r="AN1005" s="1" t="s">
        <v>25</v>
      </c>
      <c r="AO1005" s="1" t="s">
        <v>25</v>
      </c>
      <c r="AP1005" s="1" t="s">
        <v>25</v>
      </c>
      <c r="AQ1005" s="1"/>
      <c r="AR1005" s="1"/>
      <c r="AS1005" s="1"/>
      <c r="AT1005" s="1"/>
      <c r="AU1005" s="1"/>
      <c r="AV1005" s="1"/>
      <c r="AW1005" s="1"/>
      <c r="AY1005" s="1" t="s">
        <v>25</v>
      </c>
    </row>
    <row r="1006" ht="15.75" customHeight="1">
      <c r="A1006" s="1"/>
      <c r="B1006" s="1"/>
      <c r="C1006" s="1"/>
      <c r="D1006" s="1" t="s">
        <v>25</v>
      </c>
      <c r="E1006" s="1" t="s">
        <v>25</v>
      </c>
      <c r="F1006" s="1" t="s">
        <v>25</v>
      </c>
      <c r="G1006" s="1" t="s">
        <v>25</v>
      </c>
      <c r="H1006" s="1" t="s">
        <v>25</v>
      </c>
      <c r="M1006" s="1"/>
      <c r="N1006" s="1"/>
      <c r="O1006" s="1"/>
      <c r="P1006" s="1"/>
      <c r="Q1006" s="1"/>
      <c r="S1006" s="1" t="str">
        <f>IFERROR(__xludf.DUMMYFUNCTION("UNIQUE(D1006:H1006, TRUE)"),"")</f>
        <v/>
      </c>
      <c r="Y1006" s="1" t="str">
        <f t="shared" si="2"/>
        <v/>
      </c>
      <c r="Z1006" s="1" t="str">
        <f t="shared" ref="Z1006:AC1006" si="1006">IF($Y1006&lt;&gt;"",COUNTIF($D1006:$H1006, "=" &amp; T1006),"")</f>
        <v/>
      </c>
      <c r="AA1006" s="1" t="str">
        <f t="shared" si="1006"/>
        <v/>
      </c>
      <c r="AB1006" s="1" t="str">
        <f t="shared" si="1006"/>
        <v/>
      </c>
      <c r="AC1006" s="1" t="str">
        <f t="shared" si="1006"/>
        <v/>
      </c>
      <c r="AE1006" s="1" t="str">
        <f>IFERROR(__xludf.DUMMYFUNCTION("IFERROR(TRANSPOSE(SORT(TRANSPOSE(FILTER(Y1006:AC1006, Y1006:AC1006&lt;&gt;0)),1, FALSE)))"),"")</f>
        <v/>
      </c>
      <c r="AF1006" s="1" t="str">
        <f>IFERROR(__xludf.DUMMYFUNCTION("""COMPUTED_VALUE"""),"")</f>
        <v/>
      </c>
      <c r="AG1006" s="1" t="str">
        <f>IFERROR(__xludf.DUMMYFUNCTION("""COMPUTED_VALUE"""),"")</f>
        <v/>
      </c>
      <c r="AH1006" s="1" t="str">
        <f>IFERROR(__xludf.DUMMYFUNCTION("""COMPUTED_VALUE"""),"")</f>
        <v/>
      </c>
      <c r="AI1006" s="1" t="str">
        <f>IFERROR(__xludf.DUMMYFUNCTION("""COMPUTED_VALUE"""),"")</f>
        <v/>
      </c>
      <c r="AL1006" s="1" t="s">
        <v>25</v>
      </c>
      <c r="AM1006" s="1" t="s">
        <v>25</v>
      </c>
      <c r="AN1006" s="1" t="s">
        <v>25</v>
      </c>
      <c r="AO1006" s="1" t="s">
        <v>25</v>
      </c>
      <c r="AP1006" s="1" t="s">
        <v>25</v>
      </c>
      <c r="AQ1006" s="1"/>
      <c r="AR1006" s="1"/>
      <c r="AS1006" s="1"/>
      <c r="AT1006" s="1"/>
      <c r="AU1006" s="1"/>
      <c r="AV1006" s="1"/>
      <c r="AW1006" s="1"/>
      <c r="AY1006" s="1" t="s">
        <v>25</v>
      </c>
    </row>
    <row r="1007" ht="15.75" customHeight="1">
      <c r="A1007" s="1"/>
      <c r="B1007" s="1"/>
      <c r="C1007" s="1"/>
      <c r="D1007" s="1" t="s">
        <v>25</v>
      </c>
      <c r="E1007" s="1" t="s">
        <v>25</v>
      </c>
      <c r="F1007" s="1" t="s">
        <v>25</v>
      </c>
      <c r="G1007" s="1" t="s">
        <v>25</v>
      </c>
      <c r="H1007" s="1" t="s">
        <v>25</v>
      </c>
      <c r="M1007" s="1"/>
      <c r="N1007" s="1"/>
      <c r="O1007" s="1"/>
      <c r="P1007" s="1"/>
      <c r="Q1007" s="1"/>
      <c r="S1007" s="1" t="str">
        <f>IFERROR(__xludf.DUMMYFUNCTION("UNIQUE(D1007:H1007, TRUE)"),"")</f>
        <v/>
      </c>
      <c r="Y1007" s="1" t="str">
        <f t="shared" si="2"/>
        <v/>
      </c>
      <c r="Z1007" s="1" t="str">
        <f t="shared" ref="Z1007:AC1007" si="1007">IF($Y1007&lt;&gt;"",COUNTIF($D1007:$H1007, "=" &amp; T1007),"")</f>
        <v/>
      </c>
      <c r="AA1007" s="1" t="str">
        <f t="shared" si="1007"/>
        <v/>
      </c>
      <c r="AB1007" s="1" t="str">
        <f t="shared" si="1007"/>
        <v/>
      </c>
      <c r="AC1007" s="1" t="str">
        <f t="shared" si="1007"/>
        <v/>
      </c>
      <c r="AE1007" s="1" t="str">
        <f>IFERROR(__xludf.DUMMYFUNCTION("IFERROR(TRANSPOSE(SORT(TRANSPOSE(FILTER(Y1007:AC1007, Y1007:AC1007&lt;&gt;0)),1, FALSE)))"),"")</f>
        <v/>
      </c>
      <c r="AF1007" s="1" t="str">
        <f>IFERROR(__xludf.DUMMYFUNCTION("""COMPUTED_VALUE"""),"")</f>
        <v/>
      </c>
      <c r="AG1007" s="1" t="str">
        <f>IFERROR(__xludf.DUMMYFUNCTION("""COMPUTED_VALUE"""),"")</f>
        <v/>
      </c>
      <c r="AH1007" s="1" t="str">
        <f>IFERROR(__xludf.DUMMYFUNCTION("""COMPUTED_VALUE"""),"")</f>
        <v/>
      </c>
      <c r="AI1007" s="1" t="str">
        <f>IFERROR(__xludf.DUMMYFUNCTION("""COMPUTED_VALUE"""),"")</f>
        <v/>
      </c>
      <c r="AL1007" s="1" t="s">
        <v>25</v>
      </c>
      <c r="AM1007" s="1" t="s">
        <v>25</v>
      </c>
      <c r="AN1007" s="1" t="s">
        <v>25</v>
      </c>
      <c r="AO1007" s="1" t="s">
        <v>25</v>
      </c>
      <c r="AP1007" s="1" t="s">
        <v>25</v>
      </c>
      <c r="AQ1007" s="1"/>
      <c r="AR1007" s="1"/>
      <c r="AS1007" s="1"/>
      <c r="AT1007" s="1"/>
      <c r="AU1007" s="1"/>
      <c r="AV1007" s="1"/>
      <c r="AW1007" s="1"/>
      <c r="AY1007" s="1" t="s">
        <v>25</v>
      </c>
    </row>
    <row r="1008" ht="15.75" customHeight="1">
      <c r="A1008" s="1"/>
      <c r="B1008" s="1"/>
      <c r="C1008" s="1"/>
      <c r="D1008" s="1" t="s">
        <v>25</v>
      </c>
      <c r="E1008" s="1" t="s">
        <v>25</v>
      </c>
      <c r="F1008" s="1" t="s">
        <v>25</v>
      </c>
      <c r="G1008" s="1" t="s">
        <v>25</v>
      </c>
      <c r="H1008" s="1" t="s">
        <v>25</v>
      </c>
      <c r="M1008" s="1"/>
      <c r="N1008" s="1"/>
      <c r="O1008" s="1"/>
      <c r="P1008" s="1"/>
      <c r="Q1008" s="1"/>
      <c r="S1008" s="1" t="str">
        <f>IFERROR(__xludf.DUMMYFUNCTION("UNIQUE(D1008:H1008, TRUE)"),"")</f>
        <v/>
      </c>
      <c r="Y1008" s="1" t="str">
        <f t="shared" si="2"/>
        <v/>
      </c>
      <c r="Z1008" s="1" t="str">
        <f t="shared" ref="Z1008:AC1008" si="1008">IF($Y1008&lt;&gt;"",COUNTIF($D1008:$H1008, "=" &amp; T1008),"")</f>
        <v/>
      </c>
      <c r="AA1008" s="1" t="str">
        <f t="shared" si="1008"/>
        <v/>
      </c>
      <c r="AB1008" s="1" t="str">
        <f t="shared" si="1008"/>
        <v/>
      </c>
      <c r="AC1008" s="1" t="str">
        <f t="shared" si="1008"/>
        <v/>
      </c>
      <c r="AE1008" s="1" t="str">
        <f>IFERROR(__xludf.DUMMYFUNCTION("IFERROR(TRANSPOSE(SORT(TRANSPOSE(FILTER(Y1008:AC1008, Y1008:AC1008&lt;&gt;0)),1, FALSE)))"),"")</f>
        <v/>
      </c>
      <c r="AF1008" s="1" t="str">
        <f>IFERROR(__xludf.DUMMYFUNCTION("""COMPUTED_VALUE"""),"")</f>
        <v/>
      </c>
      <c r="AG1008" s="1" t="str">
        <f>IFERROR(__xludf.DUMMYFUNCTION("""COMPUTED_VALUE"""),"")</f>
        <v/>
      </c>
      <c r="AH1008" s="1" t="str">
        <f>IFERROR(__xludf.DUMMYFUNCTION("""COMPUTED_VALUE"""),"")</f>
        <v/>
      </c>
      <c r="AI1008" s="1" t="str">
        <f>IFERROR(__xludf.DUMMYFUNCTION("""COMPUTED_VALUE"""),"")</f>
        <v/>
      </c>
      <c r="AL1008" s="1" t="s">
        <v>25</v>
      </c>
      <c r="AM1008" s="1" t="s">
        <v>25</v>
      </c>
      <c r="AN1008" s="1" t="s">
        <v>25</v>
      </c>
      <c r="AO1008" s="1" t="s">
        <v>25</v>
      </c>
      <c r="AP1008" s="1" t="s">
        <v>25</v>
      </c>
      <c r="AQ1008" s="1"/>
      <c r="AR1008" s="1"/>
      <c r="AS1008" s="1"/>
      <c r="AT1008" s="1"/>
      <c r="AU1008" s="1"/>
      <c r="AV1008" s="1"/>
      <c r="AW1008" s="1"/>
      <c r="AY1008" s="1" t="s">
        <v>25</v>
      </c>
    </row>
    <row r="1009" ht="15.75" customHeight="1">
      <c r="A1009" s="1"/>
      <c r="B1009" s="1"/>
      <c r="C1009" s="1"/>
      <c r="D1009" s="1" t="s">
        <v>25</v>
      </c>
      <c r="E1009" s="1" t="s">
        <v>25</v>
      </c>
      <c r="F1009" s="1" t="s">
        <v>25</v>
      </c>
      <c r="G1009" s="1" t="s">
        <v>25</v>
      </c>
      <c r="H1009" s="1" t="s">
        <v>25</v>
      </c>
      <c r="M1009" s="1"/>
      <c r="N1009" s="1"/>
      <c r="O1009" s="1"/>
      <c r="P1009" s="1"/>
      <c r="Q1009" s="1"/>
      <c r="S1009" s="1" t="str">
        <f>IFERROR(__xludf.DUMMYFUNCTION("UNIQUE(D1009:H1009, TRUE)"),"")</f>
        <v/>
      </c>
      <c r="Y1009" s="1" t="str">
        <f t="shared" si="2"/>
        <v/>
      </c>
      <c r="Z1009" s="1" t="str">
        <f t="shared" ref="Z1009:AC1009" si="1009">IF($Y1009&lt;&gt;"",COUNTIF($D1009:$H1009, "=" &amp; T1009),"")</f>
        <v/>
      </c>
      <c r="AA1009" s="1" t="str">
        <f t="shared" si="1009"/>
        <v/>
      </c>
      <c r="AB1009" s="1" t="str">
        <f t="shared" si="1009"/>
        <v/>
      </c>
      <c r="AC1009" s="1" t="str">
        <f t="shared" si="1009"/>
        <v/>
      </c>
      <c r="AE1009" s="1" t="str">
        <f>IFERROR(__xludf.DUMMYFUNCTION("IFERROR(TRANSPOSE(SORT(TRANSPOSE(FILTER(Y1009:AC1009, Y1009:AC1009&lt;&gt;0)),1, FALSE)))"),"")</f>
        <v/>
      </c>
      <c r="AF1009" s="1" t="str">
        <f>IFERROR(__xludf.DUMMYFUNCTION("""COMPUTED_VALUE"""),"")</f>
        <v/>
      </c>
      <c r="AG1009" s="1" t="str">
        <f>IFERROR(__xludf.DUMMYFUNCTION("""COMPUTED_VALUE"""),"")</f>
        <v/>
      </c>
      <c r="AH1009" s="1" t="str">
        <f>IFERROR(__xludf.DUMMYFUNCTION("""COMPUTED_VALUE"""),"")</f>
        <v/>
      </c>
      <c r="AI1009" s="1" t="str">
        <f>IFERROR(__xludf.DUMMYFUNCTION("""COMPUTED_VALUE"""),"")</f>
        <v/>
      </c>
      <c r="AL1009" s="1" t="s">
        <v>25</v>
      </c>
      <c r="AM1009" s="1" t="s">
        <v>25</v>
      </c>
      <c r="AN1009" s="1" t="s">
        <v>25</v>
      </c>
      <c r="AO1009" s="1" t="s">
        <v>25</v>
      </c>
      <c r="AP1009" s="1" t="s">
        <v>25</v>
      </c>
      <c r="AQ1009" s="1"/>
      <c r="AR1009" s="1"/>
      <c r="AS1009" s="1"/>
      <c r="AT1009" s="1"/>
      <c r="AU1009" s="1"/>
      <c r="AV1009" s="1"/>
      <c r="AW1009" s="1"/>
      <c r="AY1009" s="1" t="s">
        <v>25</v>
      </c>
    </row>
    <row r="1010" ht="15.75" customHeight="1">
      <c r="A1010" s="1"/>
      <c r="B1010" s="1"/>
      <c r="C1010" s="1"/>
      <c r="D1010" s="1" t="s">
        <v>25</v>
      </c>
      <c r="E1010" s="1" t="s">
        <v>25</v>
      </c>
      <c r="F1010" s="1" t="s">
        <v>25</v>
      </c>
      <c r="G1010" s="1" t="s">
        <v>25</v>
      </c>
      <c r="H1010" s="1" t="s">
        <v>25</v>
      </c>
      <c r="M1010" s="1"/>
      <c r="N1010" s="1"/>
      <c r="O1010" s="1"/>
      <c r="P1010" s="1"/>
      <c r="Q1010" s="1"/>
      <c r="S1010" s="1" t="str">
        <f>IFERROR(__xludf.DUMMYFUNCTION("UNIQUE(D1010:H1010, TRUE)"),"")</f>
        <v/>
      </c>
      <c r="Y1010" s="1" t="str">
        <f t="shared" si="2"/>
        <v/>
      </c>
      <c r="Z1010" s="1" t="str">
        <f t="shared" ref="Z1010:AC1010" si="1010">IF($Y1010&lt;&gt;"",COUNTIF($D1010:$H1010, "=" &amp; T1010),"")</f>
        <v/>
      </c>
      <c r="AA1010" s="1" t="str">
        <f t="shared" si="1010"/>
        <v/>
      </c>
      <c r="AB1010" s="1" t="str">
        <f t="shared" si="1010"/>
        <v/>
      </c>
      <c r="AC1010" s="1" t="str">
        <f t="shared" si="1010"/>
        <v/>
      </c>
      <c r="AE1010" s="1" t="str">
        <f>IFERROR(__xludf.DUMMYFUNCTION("IFERROR(TRANSPOSE(SORT(TRANSPOSE(FILTER(Y1010:AC1010, Y1010:AC1010&lt;&gt;0)),1, FALSE)))"),"")</f>
        <v/>
      </c>
      <c r="AF1010" s="1" t="str">
        <f>IFERROR(__xludf.DUMMYFUNCTION("""COMPUTED_VALUE"""),"")</f>
        <v/>
      </c>
      <c r="AG1010" s="1" t="str">
        <f>IFERROR(__xludf.DUMMYFUNCTION("""COMPUTED_VALUE"""),"")</f>
        <v/>
      </c>
      <c r="AH1010" s="1" t="str">
        <f>IFERROR(__xludf.DUMMYFUNCTION("""COMPUTED_VALUE"""),"")</f>
        <v/>
      </c>
      <c r="AI1010" s="1" t="str">
        <f>IFERROR(__xludf.DUMMYFUNCTION("""COMPUTED_VALUE"""),"")</f>
        <v/>
      </c>
      <c r="AL1010" s="1" t="s">
        <v>25</v>
      </c>
      <c r="AM1010" s="1" t="s">
        <v>25</v>
      </c>
      <c r="AN1010" s="1" t="s">
        <v>25</v>
      </c>
      <c r="AO1010" s="1" t="s">
        <v>25</v>
      </c>
      <c r="AP1010" s="1" t="s">
        <v>25</v>
      </c>
      <c r="AQ1010" s="1"/>
      <c r="AR1010" s="1"/>
      <c r="AS1010" s="1"/>
      <c r="AT1010" s="1"/>
      <c r="AU1010" s="1"/>
      <c r="AV1010" s="1"/>
      <c r="AW1010" s="1"/>
      <c r="AY1010" s="1" t="s">
        <v>25</v>
      </c>
    </row>
    <row r="1011" ht="15.75" customHeight="1">
      <c r="A1011" s="1"/>
      <c r="B1011" s="1"/>
      <c r="C1011" s="1"/>
      <c r="D1011" s="1" t="s">
        <v>25</v>
      </c>
      <c r="E1011" s="1" t="s">
        <v>25</v>
      </c>
      <c r="F1011" s="1" t="s">
        <v>25</v>
      </c>
      <c r="G1011" s="1" t="s">
        <v>25</v>
      </c>
      <c r="H1011" s="1" t="s">
        <v>25</v>
      </c>
      <c r="M1011" s="1"/>
      <c r="N1011" s="1"/>
      <c r="O1011" s="1"/>
      <c r="P1011" s="1"/>
      <c r="Q1011" s="1"/>
      <c r="S1011" s="1" t="str">
        <f>IFERROR(__xludf.DUMMYFUNCTION("UNIQUE(D1011:H1011, TRUE)"),"")</f>
        <v/>
      </c>
      <c r="Y1011" s="1" t="str">
        <f t="shared" si="2"/>
        <v/>
      </c>
      <c r="Z1011" s="1" t="str">
        <f t="shared" ref="Z1011:AC1011" si="1011">IF($Y1011&lt;&gt;"",COUNTIF($D1011:$H1011, "=" &amp; T1011),"")</f>
        <v/>
      </c>
      <c r="AA1011" s="1" t="str">
        <f t="shared" si="1011"/>
        <v/>
      </c>
      <c r="AB1011" s="1" t="str">
        <f t="shared" si="1011"/>
        <v/>
      </c>
      <c r="AC1011" s="1" t="str">
        <f t="shared" si="1011"/>
        <v/>
      </c>
      <c r="AE1011" s="1" t="str">
        <f>IFERROR(__xludf.DUMMYFUNCTION("IFERROR(TRANSPOSE(SORT(TRANSPOSE(FILTER(Y1011:AC1011, Y1011:AC1011&lt;&gt;0)),1, FALSE)))"),"")</f>
        <v/>
      </c>
      <c r="AF1011" s="1" t="str">
        <f>IFERROR(__xludf.DUMMYFUNCTION("""COMPUTED_VALUE"""),"")</f>
        <v/>
      </c>
      <c r="AG1011" s="1" t="str">
        <f>IFERROR(__xludf.DUMMYFUNCTION("""COMPUTED_VALUE"""),"")</f>
        <v/>
      </c>
      <c r="AH1011" s="1" t="str">
        <f>IFERROR(__xludf.DUMMYFUNCTION("""COMPUTED_VALUE"""),"")</f>
        <v/>
      </c>
      <c r="AI1011" s="1" t="str">
        <f>IFERROR(__xludf.DUMMYFUNCTION("""COMPUTED_VALUE"""),"")</f>
        <v/>
      </c>
      <c r="AL1011" s="1" t="s">
        <v>25</v>
      </c>
      <c r="AM1011" s="1" t="s">
        <v>25</v>
      </c>
      <c r="AN1011" s="1" t="s">
        <v>25</v>
      </c>
      <c r="AO1011" s="1" t="s">
        <v>25</v>
      </c>
      <c r="AP1011" s="1" t="s">
        <v>25</v>
      </c>
      <c r="AQ1011" s="1"/>
      <c r="AR1011" s="1"/>
      <c r="AS1011" s="1"/>
      <c r="AT1011" s="1"/>
      <c r="AU1011" s="1"/>
      <c r="AV1011" s="1"/>
      <c r="AW1011" s="1"/>
      <c r="AY1011" s="1" t="s">
        <v>25</v>
      </c>
    </row>
    <row r="1012" ht="15.75" customHeight="1">
      <c r="A1012" s="1"/>
      <c r="B1012" s="1"/>
      <c r="C1012" s="1"/>
      <c r="D1012" s="1" t="s">
        <v>25</v>
      </c>
      <c r="E1012" s="1" t="s">
        <v>25</v>
      </c>
      <c r="F1012" s="1" t="s">
        <v>25</v>
      </c>
      <c r="G1012" s="1" t="s">
        <v>25</v>
      </c>
      <c r="H1012" s="1" t="s">
        <v>25</v>
      </c>
      <c r="M1012" s="1"/>
      <c r="N1012" s="1"/>
      <c r="O1012" s="1"/>
      <c r="P1012" s="1"/>
      <c r="Q1012" s="1"/>
      <c r="S1012" s="1" t="str">
        <f>IFERROR(__xludf.DUMMYFUNCTION("UNIQUE(D1012:H1012, TRUE)"),"")</f>
        <v/>
      </c>
      <c r="Y1012" s="1" t="str">
        <f t="shared" si="2"/>
        <v/>
      </c>
      <c r="Z1012" s="1" t="str">
        <f t="shared" ref="Z1012:AC1012" si="1012">IF($Y1012&lt;&gt;"",COUNTIF($D1012:$H1012, "=" &amp; T1012),"")</f>
        <v/>
      </c>
      <c r="AA1012" s="1" t="str">
        <f t="shared" si="1012"/>
        <v/>
      </c>
      <c r="AB1012" s="1" t="str">
        <f t="shared" si="1012"/>
        <v/>
      </c>
      <c r="AC1012" s="1" t="str">
        <f t="shared" si="1012"/>
        <v/>
      </c>
      <c r="AE1012" s="1" t="str">
        <f>IFERROR(__xludf.DUMMYFUNCTION("IFERROR(TRANSPOSE(SORT(TRANSPOSE(FILTER(Y1012:AC1012, Y1012:AC1012&lt;&gt;0)),1, FALSE)))"),"")</f>
        <v/>
      </c>
      <c r="AF1012" s="1" t="str">
        <f>IFERROR(__xludf.DUMMYFUNCTION("""COMPUTED_VALUE"""),"")</f>
        <v/>
      </c>
      <c r="AG1012" s="1" t="str">
        <f>IFERROR(__xludf.DUMMYFUNCTION("""COMPUTED_VALUE"""),"")</f>
        <v/>
      </c>
      <c r="AH1012" s="1" t="str">
        <f>IFERROR(__xludf.DUMMYFUNCTION("""COMPUTED_VALUE"""),"")</f>
        <v/>
      </c>
      <c r="AI1012" s="1" t="str">
        <f>IFERROR(__xludf.DUMMYFUNCTION("""COMPUTED_VALUE"""),"")</f>
        <v/>
      </c>
      <c r="AL1012" s="1" t="s">
        <v>25</v>
      </c>
      <c r="AM1012" s="1" t="s">
        <v>25</v>
      </c>
      <c r="AN1012" s="1" t="s">
        <v>25</v>
      </c>
      <c r="AO1012" s="1" t="s">
        <v>25</v>
      </c>
      <c r="AP1012" s="1" t="s">
        <v>25</v>
      </c>
      <c r="AQ1012" s="1"/>
      <c r="AR1012" s="1"/>
      <c r="AS1012" s="1"/>
      <c r="AT1012" s="1"/>
      <c r="AU1012" s="1"/>
      <c r="AV1012" s="1"/>
      <c r="AW1012" s="1"/>
      <c r="AY1012" s="1" t="s">
        <v>25</v>
      </c>
    </row>
    <row r="1013" ht="15.75" customHeight="1">
      <c r="A1013" s="1"/>
      <c r="B1013" s="1"/>
      <c r="C1013" s="1"/>
      <c r="D1013" s="1" t="s">
        <v>25</v>
      </c>
      <c r="E1013" s="1" t="s">
        <v>25</v>
      </c>
      <c r="F1013" s="1" t="s">
        <v>25</v>
      </c>
      <c r="G1013" s="1" t="s">
        <v>25</v>
      </c>
      <c r="H1013" s="1" t="s">
        <v>25</v>
      </c>
      <c r="M1013" s="1"/>
      <c r="N1013" s="1"/>
      <c r="O1013" s="1"/>
      <c r="P1013" s="1"/>
      <c r="Q1013" s="1"/>
      <c r="S1013" s="1" t="str">
        <f>IFERROR(__xludf.DUMMYFUNCTION("UNIQUE(D1013:H1013, TRUE)"),"")</f>
        <v/>
      </c>
      <c r="Y1013" s="1" t="str">
        <f t="shared" si="2"/>
        <v/>
      </c>
      <c r="Z1013" s="1" t="str">
        <f t="shared" ref="Z1013:AC1013" si="1013">IF($Y1013&lt;&gt;"",COUNTIF($D1013:$H1013, "=" &amp; T1013),"")</f>
        <v/>
      </c>
      <c r="AA1013" s="1" t="str">
        <f t="shared" si="1013"/>
        <v/>
      </c>
      <c r="AB1013" s="1" t="str">
        <f t="shared" si="1013"/>
        <v/>
      </c>
      <c r="AC1013" s="1" t="str">
        <f t="shared" si="1013"/>
        <v/>
      </c>
      <c r="AE1013" s="1" t="str">
        <f>IFERROR(__xludf.DUMMYFUNCTION("IFERROR(TRANSPOSE(SORT(TRANSPOSE(FILTER(Y1013:AC1013, Y1013:AC1013&lt;&gt;0)),1, FALSE)))"),"")</f>
        <v/>
      </c>
      <c r="AF1013" s="1" t="str">
        <f>IFERROR(__xludf.DUMMYFUNCTION("""COMPUTED_VALUE"""),"")</f>
        <v/>
      </c>
      <c r="AG1013" s="1" t="str">
        <f>IFERROR(__xludf.DUMMYFUNCTION("""COMPUTED_VALUE"""),"")</f>
        <v/>
      </c>
      <c r="AH1013" s="1" t="str">
        <f>IFERROR(__xludf.DUMMYFUNCTION("""COMPUTED_VALUE"""),"")</f>
        <v/>
      </c>
      <c r="AI1013" s="1" t="str">
        <f>IFERROR(__xludf.DUMMYFUNCTION("""COMPUTED_VALUE"""),"")</f>
        <v/>
      </c>
      <c r="AL1013" s="1" t="s">
        <v>25</v>
      </c>
      <c r="AM1013" s="1" t="s">
        <v>25</v>
      </c>
      <c r="AN1013" s="1" t="s">
        <v>25</v>
      </c>
      <c r="AO1013" s="1" t="s">
        <v>25</v>
      </c>
      <c r="AP1013" s="1" t="s">
        <v>25</v>
      </c>
      <c r="AQ1013" s="1"/>
      <c r="AR1013" s="1"/>
      <c r="AS1013" s="1"/>
      <c r="AT1013" s="1"/>
      <c r="AU1013" s="1"/>
      <c r="AV1013" s="1"/>
      <c r="AW1013" s="1"/>
      <c r="AY1013" s="1" t="s">
        <v>25</v>
      </c>
    </row>
    <row r="1014" ht="15.75" customHeight="1">
      <c r="A1014" s="1"/>
      <c r="B1014" s="1"/>
      <c r="C1014" s="1"/>
      <c r="D1014" s="1" t="s">
        <v>25</v>
      </c>
      <c r="E1014" s="1" t="s">
        <v>25</v>
      </c>
      <c r="F1014" s="1" t="s">
        <v>25</v>
      </c>
      <c r="G1014" s="1" t="s">
        <v>25</v>
      </c>
      <c r="H1014" s="1" t="s">
        <v>25</v>
      </c>
      <c r="M1014" s="1"/>
      <c r="N1014" s="1"/>
      <c r="O1014" s="1"/>
      <c r="P1014" s="1"/>
      <c r="Q1014" s="1"/>
      <c r="S1014" s="1" t="str">
        <f>IFERROR(__xludf.DUMMYFUNCTION("UNIQUE(D1014:H1014, TRUE)"),"")</f>
        <v/>
      </c>
      <c r="Y1014" s="1" t="str">
        <f t="shared" si="2"/>
        <v/>
      </c>
      <c r="Z1014" s="1" t="str">
        <f t="shared" ref="Z1014:AC1014" si="1014">IF($Y1014&lt;&gt;"",COUNTIF($D1014:$H1014, "=" &amp; T1014),"")</f>
        <v/>
      </c>
      <c r="AA1014" s="1" t="str">
        <f t="shared" si="1014"/>
        <v/>
      </c>
      <c r="AB1014" s="1" t="str">
        <f t="shared" si="1014"/>
        <v/>
      </c>
      <c r="AC1014" s="1" t="str">
        <f t="shared" si="1014"/>
        <v/>
      </c>
      <c r="AE1014" s="1" t="str">
        <f>IFERROR(__xludf.DUMMYFUNCTION("IFERROR(TRANSPOSE(SORT(TRANSPOSE(FILTER(Y1014:AC1014, Y1014:AC1014&lt;&gt;0)),1, FALSE)))"),"")</f>
        <v/>
      </c>
      <c r="AF1014" s="1" t="str">
        <f>IFERROR(__xludf.DUMMYFUNCTION("""COMPUTED_VALUE"""),"")</f>
        <v/>
      </c>
      <c r="AG1014" s="1" t="str">
        <f>IFERROR(__xludf.DUMMYFUNCTION("""COMPUTED_VALUE"""),"")</f>
        <v/>
      </c>
      <c r="AH1014" s="1" t="str">
        <f>IFERROR(__xludf.DUMMYFUNCTION("""COMPUTED_VALUE"""),"")</f>
        <v/>
      </c>
      <c r="AI1014" s="1" t="str">
        <f>IFERROR(__xludf.DUMMYFUNCTION("""COMPUTED_VALUE"""),"")</f>
        <v/>
      </c>
      <c r="AL1014" s="1" t="s">
        <v>25</v>
      </c>
      <c r="AM1014" s="1" t="s">
        <v>25</v>
      </c>
      <c r="AN1014" s="1" t="s">
        <v>25</v>
      </c>
      <c r="AO1014" s="1" t="s">
        <v>25</v>
      </c>
      <c r="AP1014" s="1" t="s">
        <v>25</v>
      </c>
      <c r="AQ1014" s="1"/>
      <c r="AR1014" s="1"/>
      <c r="AS1014" s="1"/>
      <c r="AT1014" s="1"/>
      <c r="AU1014" s="1"/>
      <c r="AV1014" s="1"/>
      <c r="AW1014" s="1"/>
      <c r="AY1014" s="1" t="s">
        <v>25</v>
      </c>
    </row>
    <row r="1015" ht="15.75" customHeight="1">
      <c r="A1015" s="1"/>
      <c r="B1015" s="1"/>
      <c r="C1015" s="1"/>
      <c r="D1015" s="1" t="s">
        <v>25</v>
      </c>
      <c r="E1015" s="1" t="s">
        <v>25</v>
      </c>
      <c r="F1015" s="1" t="s">
        <v>25</v>
      </c>
      <c r="G1015" s="1" t="s">
        <v>25</v>
      </c>
      <c r="H1015" s="1" t="s">
        <v>25</v>
      </c>
      <c r="M1015" s="1"/>
      <c r="N1015" s="1"/>
      <c r="O1015" s="1"/>
      <c r="P1015" s="1"/>
      <c r="Q1015" s="1"/>
      <c r="S1015" s="1" t="str">
        <f>IFERROR(__xludf.DUMMYFUNCTION("UNIQUE(D1015:H1015, TRUE)"),"")</f>
        <v/>
      </c>
      <c r="Y1015" s="1" t="str">
        <f t="shared" si="2"/>
        <v/>
      </c>
      <c r="Z1015" s="1" t="str">
        <f t="shared" ref="Z1015:AC1015" si="1015">IF($Y1015&lt;&gt;"",COUNTIF($D1015:$H1015, "=" &amp; T1015),"")</f>
        <v/>
      </c>
      <c r="AA1015" s="1" t="str">
        <f t="shared" si="1015"/>
        <v/>
      </c>
      <c r="AB1015" s="1" t="str">
        <f t="shared" si="1015"/>
        <v/>
      </c>
      <c r="AC1015" s="1" t="str">
        <f t="shared" si="1015"/>
        <v/>
      </c>
      <c r="AE1015" s="1" t="str">
        <f>IFERROR(__xludf.DUMMYFUNCTION("IFERROR(TRANSPOSE(SORT(TRANSPOSE(FILTER(Y1015:AC1015, Y1015:AC1015&lt;&gt;0)),1, FALSE)))"),"")</f>
        <v/>
      </c>
      <c r="AF1015" s="1" t="str">
        <f>IFERROR(__xludf.DUMMYFUNCTION("""COMPUTED_VALUE"""),"")</f>
        <v/>
      </c>
      <c r="AG1015" s="1" t="str">
        <f>IFERROR(__xludf.DUMMYFUNCTION("""COMPUTED_VALUE"""),"")</f>
        <v/>
      </c>
      <c r="AH1015" s="1" t="str">
        <f>IFERROR(__xludf.DUMMYFUNCTION("""COMPUTED_VALUE"""),"")</f>
        <v/>
      </c>
      <c r="AI1015" s="1" t="str">
        <f>IFERROR(__xludf.DUMMYFUNCTION("""COMPUTED_VALUE"""),"")</f>
        <v/>
      </c>
      <c r="AL1015" s="1" t="s">
        <v>25</v>
      </c>
      <c r="AM1015" s="1" t="s">
        <v>25</v>
      </c>
      <c r="AN1015" s="1" t="s">
        <v>25</v>
      </c>
      <c r="AO1015" s="1" t="s">
        <v>25</v>
      </c>
      <c r="AP1015" s="1" t="s">
        <v>25</v>
      </c>
      <c r="AQ1015" s="1"/>
      <c r="AR1015" s="1"/>
      <c r="AS1015" s="1"/>
      <c r="AT1015" s="1"/>
      <c r="AU1015" s="1"/>
      <c r="AV1015" s="1"/>
      <c r="AW1015" s="1"/>
      <c r="AY1015" s="1" t="s">
        <v>25</v>
      </c>
    </row>
    <row r="1016" ht="15.75" customHeight="1">
      <c r="A1016" s="1"/>
      <c r="B1016" s="1"/>
      <c r="C1016" s="1"/>
      <c r="D1016" s="1" t="s">
        <v>25</v>
      </c>
      <c r="E1016" s="1" t="s">
        <v>25</v>
      </c>
      <c r="F1016" s="1" t="s">
        <v>25</v>
      </c>
      <c r="G1016" s="1" t="s">
        <v>25</v>
      </c>
      <c r="H1016" s="1" t="s">
        <v>25</v>
      </c>
      <c r="M1016" s="1"/>
      <c r="N1016" s="1"/>
      <c r="O1016" s="1"/>
      <c r="P1016" s="1"/>
      <c r="Q1016" s="1"/>
      <c r="S1016" s="1" t="str">
        <f>IFERROR(__xludf.DUMMYFUNCTION("UNIQUE(D1016:H1016, TRUE)"),"")</f>
        <v/>
      </c>
      <c r="Y1016" s="1" t="str">
        <f t="shared" si="2"/>
        <v/>
      </c>
      <c r="Z1016" s="1" t="str">
        <f t="shared" ref="Z1016:AC1016" si="1016">IF($Y1016&lt;&gt;"",COUNTIF($D1016:$H1016, "=" &amp; T1016),"")</f>
        <v/>
      </c>
      <c r="AA1016" s="1" t="str">
        <f t="shared" si="1016"/>
        <v/>
      </c>
      <c r="AB1016" s="1" t="str">
        <f t="shared" si="1016"/>
        <v/>
      </c>
      <c r="AC1016" s="1" t="str">
        <f t="shared" si="1016"/>
        <v/>
      </c>
      <c r="AE1016" s="1" t="str">
        <f>IFERROR(__xludf.DUMMYFUNCTION("IFERROR(TRANSPOSE(SORT(TRANSPOSE(FILTER(Y1016:AC1016, Y1016:AC1016&lt;&gt;0)),1, FALSE)))"),"")</f>
        <v/>
      </c>
      <c r="AF1016" s="1" t="str">
        <f>IFERROR(__xludf.DUMMYFUNCTION("""COMPUTED_VALUE"""),"")</f>
        <v/>
      </c>
      <c r="AG1016" s="1" t="str">
        <f>IFERROR(__xludf.DUMMYFUNCTION("""COMPUTED_VALUE"""),"")</f>
        <v/>
      </c>
      <c r="AH1016" s="1" t="str">
        <f>IFERROR(__xludf.DUMMYFUNCTION("""COMPUTED_VALUE"""),"")</f>
        <v/>
      </c>
      <c r="AI1016" s="1" t="str">
        <f>IFERROR(__xludf.DUMMYFUNCTION("""COMPUTED_VALUE"""),"")</f>
        <v/>
      </c>
      <c r="AL1016" s="1" t="s">
        <v>25</v>
      </c>
      <c r="AM1016" s="1" t="s">
        <v>25</v>
      </c>
      <c r="AN1016" s="1" t="s">
        <v>25</v>
      </c>
      <c r="AO1016" s="1" t="s">
        <v>25</v>
      </c>
      <c r="AP1016" s="1" t="s">
        <v>25</v>
      </c>
      <c r="AQ1016" s="1"/>
      <c r="AR1016" s="1"/>
      <c r="AS1016" s="1"/>
      <c r="AT1016" s="1"/>
      <c r="AU1016" s="1"/>
      <c r="AV1016" s="1"/>
      <c r="AW1016" s="1"/>
      <c r="AY1016" s="1" t="s">
        <v>25</v>
      </c>
    </row>
    <row r="1017" ht="15.75" customHeight="1">
      <c r="A1017" s="1"/>
      <c r="B1017" s="1"/>
      <c r="C1017" s="1"/>
      <c r="D1017" s="1" t="s">
        <v>25</v>
      </c>
      <c r="E1017" s="1" t="s">
        <v>25</v>
      </c>
      <c r="F1017" s="1" t="s">
        <v>25</v>
      </c>
      <c r="G1017" s="1" t="s">
        <v>25</v>
      </c>
      <c r="H1017" s="1" t="s">
        <v>25</v>
      </c>
      <c r="M1017" s="1"/>
      <c r="N1017" s="1"/>
      <c r="O1017" s="1"/>
      <c r="P1017" s="1"/>
      <c r="Q1017" s="1"/>
      <c r="S1017" s="1" t="str">
        <f>IFERROR(__xludf.DUMMYFUNCTION("UNIQUE(D1017:H1017, TRUE)"),"")</f>
        <v/>
      </c>
      <c r="Y1017" s="1" t="str">
        <f t="shared" si="2"/>
        <v/>
      </c>
      <c r="Z1017" s="1" t="str">
        <f t="shared" ref="Z1017:AC1017" si="1017">IF($Y1017&lt;&gt;"",COUNTIF($D1017:$H1017, "=" &amp; T1017),"")</f>
        <v/>
      </c>
      <c r="AA1017" s="1" t="str">
        <f t="shared" si="1017"/>
        <v/>
      </c>
      <c r="AB1017" s="1" t="str">
        <f t="shared" si="1017"/>
        <v/>
      </c>
      <c r="AC1017" s="1" t="str">
        <f t="shared" si="1017"/>
        <v/>
      </c>
      <c r="AE1017" s="1" t="str">
        <f>IFERROR(__xludf.DUMMYFUNCTION("IFERROR(TRANSPOSE(SORT(TRANSPOSE(FILTER(Y1017:AC1017, Y1017:AC1017&lt;&gt;0)),1, FALSE)))"),"")</f>
        <v/>
      </c>
      <c r="AF1017" s="1" t="str">
        <f>IFERROR(__xludf.DUMMYFUNCTION("""COMPUTED_VALUE"""),"")</f>
        <v/>
      </c>
      <c r="AG1017" s="1" t="str">
        <f>IFERROR(__xludf.DUMMYFUNCTION("""COMPUTED_VALUE"""),"")</f>
        <v/>
      </c>
      <c r="AH1017" s="1" t="str">
        <f>IFERROR(__xludf.DUMMYFUNCTION("""COMPUTED_VALUE"""),"")</f>
        <v/>
      </c>
      <c r="AI1017" s="1" t="str">
        <f>IFERROR(__xludf.DUMMYFUNCTION("""COMPUTED_VALUE"""),"")</f>
        <v/>
      </c>
      <c r="AL1017" s="1" t="s">
        <v>25</v>
      </c>
      <c r="AM1017" s="1" t="s">
        <v>25</v>
      </c>
      <c r="AN1017" s="1" t="s">
        <v>25</v>
      </c>
      <c r="AO1017" s="1" t="s">
        <v>25</v>
      </c>
      <c r="AP1017" s="1" t="s">
        <v>25</v>
      </c>
      <c r="AQ1017" s="1"/>
      <c r="AR1017" s="1"/>
      <c r="AS1017" s="1"/>
      <c r="AT1017" s="1"/>
      <c r="AU1017" s="1"/>
      <c r="AV1017" s="1"/>
      <c r="AW1017" s="1"/>
      <c r="AY1017" s="1" t="s">
        <v>25</v>
      </c>
    </row>
    <row r="1018" ht="15.75" customHeight="1">
      <c r="A1018" s="1"/>
      <c r="B1018" s="1"/>
      <c r="C1018" s="1"/>
      <c r="D1018" s="1" t="s">
        <v>25</v>
      </c>
      <c r="E1018" s="1" t="s">
        <v>25</v>
      </c>
      <c r="F1018" s="1" t="s">
        <v>25</v>
      </c>
      <c r="G1018" s="1" t="s">
        <v>25</v>
      </c>
      <c r="H1018" s="1" t="s">
        <v>25</v>
      </c>
      <c r="M1018" s="1"/>
      <c r="N1018" s="1"/>
      <c r="O1018" s="1"/>
      <c r="P1018" s="1"/>
      <c r="Q1018" s="1"/>
      <c r="S1018" s="1" t="str">
        <f>IFERROR(__xludf.DUMMYFUNCTION("UNIQUE(D1018:H1018, TRUE)"),"")</f>
        <v/>
      </c>
      <c r="Y1018" s="1" t="str">
        <f t="shared" si="2"/>
        <v/>
      </c>
      <c r="Z1018" s="1" t="str">
        <f t="shared" ref="Z1018:AC1018" si="1018">IF($Y1018&lt;&gt;"",COUNTIF($D1018:$H1018, "=" &amp; T1018),"")</f>
        <v/>
      </c>
      <c r="AA1018" s="1" t="str">
        <f t="shared" si="1018"/>
        <v/>
      </c>
      <c r="AB1018" s="1" t="str">
        <f t="shared" si="1018"/>
        <v/>
      </c>
      <c r="AC1018" s="1" t="str">
        <f t="shared" si="1018"/>
        <v/>
      </c>
      <c r="AE1018" s="1" t="str">
        <f>IFERROR(__xludf.DUMMYFUNCTION("IFERROR(TRANSPOSE(SORT(TRANSPOSE(FILTER(Y1018:AC1018, Y1018:AC1018&lt;&gt;0)),1, FALSE)))"),"")</f>
        <v/>
      </c>
      <c r="AF1018" s="1" t="str">
        <f>IFERROR(__xludf.DUMMYFUNCTION("""COMPUTED_VALUE"""),"")</f>
        <v/>
      </c>
      <c r="AG1018" s="1" t="str">
        <f>IFERROR(__xludf.DUMMYFUNCTION("""COMPUTED_VALUE"""),"")</f>
        <v/>
      </c>
      <c r="AH1018" s="1" t="str">
        <f>IFERROR(__xludf.DUMMYFUNCTION("""COMPUTED_VALUE"""),"")</f>
        <v/>
      </c>
      <c r="AI1018" s="1" t="str">
        <f>IFERROR(__xludf.DUMMYFUNCTION("""COMPUTED_VALUE"""),"")</f>
        <v/>
      </c>
      <c r="AL1018" s="1" t="s">
        <v>25</v>
      </c>
      <c r="AM1018" s="1" t="s">
        <v>25</v>
      </c>
      <c r="AN1018" s="1" t="s">
        <v>25</v>
      </c>
      <c r="AO1018" s="1" t="s">
        <v>25</v>
      </c>
      <c r="AP1018" s="1" t="s">
        <v>25</v>
      </c>
      <c r="AQ1018" s="1"/>
      <c r="AR1018" s="1"/>
      <c r="AS1018" s="1"/>
      <c r="AT1018" s="1"/>
      <c r="AU1018" s="1"/>
      <c r="AV1018" s="1"/>
      <c r="AW1018" s="1"/>
      <c r="AY1018" s="1" t="s">
        <v>25</v>
      </c>
    </row>
    <row r="1019" ht="15.75" customHeight="1">
      <c r="A1019" s="1"/>
      <c r="B1019" s="1"/>
      <c r="C1019" s="1"/>
      <c r="D1019" s="1" t="s">
        <v>25</v>
      </c>
      <c r="E1019" s="1" t="s">
        <v>25</v>
      </c>
      <c r="F1019" s="1" t="s">
        <v>25</v>
      </c>
      <c r="G1019" s="1" t="s">
        <v>25</v>
      </c>
      <c r="H1019" s="1" t="s">
        <v>25</v>
      </c>
      <c r="M1019" s="1"/>
      <c r="N1019" s="1"/>
      <c r="O1019" s="1"/>
      <c r="P1019" s="1"/>
      <c r="Q1019" s="1"/>
      <c r="S1019" s="1" t="str">
        <f>IFERROR(__xludf.DUMMYFUNCTION("UNIQUE(D1019:H1019, TRUE)"),"")</f>
        <v/>
      </c>
      <c r="Y1019" s="1" t="str">
        <f t="shared" si="2"/>
        <v/>
      </c>
      <c r="Z1019" s="1" t="str">
        <f t="shared" ref="Z1019:AC1019" si="1019">IF($Y1019&lt;&gt;"",COUNTIF($D1019:$H1019, "=" &amp; T1019),"")</f>
        <v/>
      </c>
      <c r="AA1019" s="1" t="str">
        <f t="shared" si="1019"/>
        <v/>
      </c>
      <c r="AB1019" s="1" t="str">
        <f t="shared" si="1019"/>
        <v/>
      </c>
      <c r="AC1019" s="1" t="str">
        <f t="shared" si="1019"/>
        <v/>
      </c>
      <c r="AE1019" s="1" t="str">
        <f>IFERROR(__xludf.DUMMYFUNCTION("IFERROR(TRANSPOSE(SORT(TRANSPOSE(FILTER(Y1019:AC1019, Y1019:AC1019&lt;&gt;0)),1, FALSE)))"),"")</f>
        <v/>
      </c>
      <c r="AF1019" s="1" t="str">
        <f>IFERROR(__xludf.DUMMYFUNCTION("""COMPUTED_VALUE"""),"")</f>
        <v/>
      </c>
      <c r="AG1019" s="1" t="str">
        <f>IFERROR(__xludf.DUMMYFUNCTION("""COMPUTED_VALUE"""),"")</f>
        <v/>
      </c>
      <c r="AH1019" s="1" t="str">
        <f>IFERROR(__xludf.DUMMYFUNCTION("""COMPUTED_VALUE"""),"")</f>
        <v/>
      </c>
      <c r="AI1019" s="1" t="str">
        <f>IFERROR(__xludf.DUMMYFUNCTION("""COMPUTED_VALUE"""),"")</f>
        <v/>
      </c>
      <c r="AL1019" s="1" t="s">
        <v>25</v>
      </c>
      <c r="AM1019" s="1" t="s">
        <v>25</v>
      </c>
      <c r="AN1019" s="1" t="s">
        <v>25</v>
      </c>
      <c r="AO1019" s="1" t="s">
        <v>25</v>
      </c>
      <c r="AP1019" s="1" t="s">
        <v>25</v>
      </c>
      <c r="AQ1019" s="1"/>
      <c r="AR1019" s="1"/>
      <c r="AS1019" s="1"/>
      <c r="AT1019" s="1"/>
      <c r="AU1019" s="1"/>
      <c r="AV1019" s="1"/>
      <c r="AW1019" s="1"/>
      <c r="AY1019" s="1" t="s">
        <v>25</v>
      </c>
    </row>
    <row r="1020" ht="15.75" customHeight="1">
      <c r="A1020" s="1"/>
      <c r="B1020" s="1"/>
      <c r="C1020" s="1"/>
      <c r="D1020" s="1" t="s">
        <v>25</v>
      </c>
      <c r="E1020" s="1" t="s">
        <v>25</v>
      </c>
      <c r="F1020" s="1" t="s">
        <v>25</v>
      </c>
      <c r="G1020" s="1" t="s">
        <v>25</v>
      </c>
      <c r="H1020" s="1" t="s">
        <v>25</v>
      </c>
      <c r="M1020" s="1"/>
      <c r="N1020" s="1"/>
      <c r="O1020" s="1"/>
      <c r="P1020" s="1"/>
      <c r="Q1020" s="1"/>
      <c r="S1020" s="1" t="str">
        <f>IFERROR(__xludf.DUMMYFUNCTION("UNIQUE(D1020:H1020, TRUE)"),"")</f>
        <v/>
      </c>
      <c r="Y1020" s="1" t="str">
        <f t="shared" si="2"/>
        <v/>
      </c>
      <c r="Z1020" s="1" t="str">
        <f t="shared" ref="Z1020:AC1020" si="1020">IF($Y1020&lt;&gt;"",COUNTIF($D1020:$H1020, "=" &amp; T1020),"")</f>
        <v/>
      </c>
      <c r="AA1020" s="1" t="str">
        <f t="shared" si="1020"/>
        <v/>
      </c>
      <c r="AB1020" s="1" t="str">
        <f t="shared" si="1020"/>
        <v/>
      </c>
      <c r="AC1020" s="1" t="str">
        <f t="shared" si="1020"/>
        <v/>
      </c>
      <c r="AE1020" s="1" t="str">
        <f>IFERROR(__xludf.DUMMYFUNCTION("IFERROR(TRANSPOSE(SORT(TRANSPOSE(FILTER(Y1020:AC1020, Y1020:AC1020&lt;&gt;0)),1, FALSE)))"),"")</f>
        <v/>
      </c>
      <c r="AF1020" s="1" t="str">
        <f>IFERROR(__xludf.DUMMYFUNCTION("""COMPUTED_VALUE"""),"")</f>
        <v/>
      </c>
      <c r="AG1020" s="1" t="str">
        <f>IFERROR(__xludf.DUMMYFUNCTION("""COMPUTED_VALUE"""),"")</f>
        <v/>
      </c>
      <c r="AH1020" s="1" t="str">
        <f>IFERROR(__xludf.DUMMYFUNCTION("""COMPUTED_VALUE"""),"")</f>
        <v/>
      </c>
      <c r="AI1020" s="1" t="str">
        <f>IFERROR(__xludf.DUMMYFUNCTION("""COMPUTED_VALUE"""),"")</f>
        <v/>
      </c>
      <c r="AL1020" s="1" t="s">
        <v>25</v>
      </c>
      <c r="AM1020" s="1" t="s">
        <v>25</v>
      </c>
      <c r="AN1020" s="1" t="s">
        <v>25</v>
      </c>
      <c r="AO1020" s="1" t="s">
        <v>25</v>
      </c>
      <c r="AP1020" s="1" t="s">
        <v>25</v>
      </c>
      <c r="AQ1020" s="1"/>
      <c r="AR1020" s="1"/>
      <c r="AS1020" s="1"/>
      <c r="AT1020" s="1"/>
      <c r="AU1020" s="1"/>
      <c r="AV1020" s="1"/>
      <c r="AW1020" s="1"/>
      <c r="AY1020" s="1" t="s">
        <v>25</v>
      </c>
    </row>
    <row r="1021" ht="15.75" customHeight="1">
      <c r="A1021" s="1"/>
      <c r="B1021" s="1"/>
      <c r="C1021" s="1"/>
      <c r="D1021" s="1" t="s">
        <v>25</v>
      </c>
      <c r="E1021" s="1" t="s">
        <v>25</v>
      </c>
      <c r="F1021" s="1" t="s">
        <v>25</v>
      </c>
      <c r="G1021" s="1" t="s">
        <v>25</v>
      </c>
      <c r="H1021" s="1" t="s">
        <v>25</v>
      </c>
      <c r="M1021" s="1"/>
      <c r="N1021" s="1"/>
      <c r="O1021" s="1"/>
      <c r="P1021" s="1"/>
      <c r="Q1021" s="1"/>
      <c r="S1021" s="1" t="str">
        <f>IFERROR(__xludf.DUMMYFUNCTION("UNIQUE(D1021:H1021, TRUE)"),"")</f>
        <v/>
      </c>
      <c r="Y1021" s="1" t="str">
        <f t="shared" si="2"/>
        <v/>
      </c>
      <c r="Z1021" s="1" t="str">
        <f t="shared" ref="Z1021:AC1021" si="1021">IF($Y1021&lt;&gt;"",COUNTIF($D1021:$H1021, "=" &amp; T1021),"")</f>
        <v/>
      </c>
      <c r="AA1021" s="1" t="str">
        <f t="shared" si="1021"/>
        <v/>
      </c>
      <c r="AB1021" s="1" t="str">
        <f t="shared" si="1021"/>
        <v/>
      </c>
      <c r="AC1021" s="1" t="str">
        <f t="shared" si="1021"/>
        <v/>
      </c>
      <c r="AE1021" s="1" t="str">
        <f>IFERROR(__xludf.DUMMYFUNCTION("IFERROR(TRANSPOSE(SORT(TRANSPOSE(FILTER(Y1021:AC1021, Y1021:AC1021&lt;&gt;0)),1, FALSE)))"),"")</f>
        <v/>
      </c>
      <c r="AF1021" s="1" t="str">
        <f>IFERROR(__xludf.DUMMYFUNCTION("""COMPUTED_VALUE"""),"")</f>
        <v/>
      </c>
      <c r="AG1021" s="1" t="str">
        <f>IFERROR(__xludf.DUMMYFUNCTION("""COMPUTED_VALUE"""),"")</f>
        <v/>
      </c>
      <c r="AH1021" s="1" t="str">
        <f>IFERROR(__xludf.DUMMYFUNCTION("""COMPUTED_VALUE"""),"")</f>
        <v/>
      </c>
      <c r="AI1021" s="1" t="str">
        <f>IFERROR(__xludf.DUMMYFUNCTION("""COMPUTED_VALUE"""),"")</f>
        <v/>
      </c>
      <c r="AL1021" s="1" t="s">
        <v>25</v>
      </c>
      <c r="AM1021" s="1" t="s">
        <v>25</v>
      </c>
      <c r="AN1021" s="1" t="s">
        <v>25</v>
      </c>
      <c r="AO1021" s="1" t="s">
        <v>25</v>
      </c>
      <c r="AP1021" s="1" t="s">
        <v>25</v>
      </c>
      <c r="AQ1021" s="1"/>
      <c r="AR1021" s="1"/>
      <c r="AS1021" s="1"/>
      <c r="AT1021" s="1"/>
      <c r="AU1021" s="1"/>
      <c r="AV1021" s="1"/>
      <c r="AW1021" s="1"/>
      <c r="AY1021" s="1" t="s">
        <v>25</v>
      </c>
    </row>
    <row r="1022" ht="15.75" customHeight="1">
      <c r="A1022" s="1"/>
      <c r="B1022" s="1"/>
      <c r="C1022" s="1"/>
      <c r="D1022" s="1" t="s">
        <v>25</v>
      </c>
      <c r="E1022" s="1" t="s">
        <v>25</v>
      </c>
      <c r="F1022" s="1" t="s">
        <v>25</v>
      </c>
      <c r="G1022" s="1" t="s">
        <v>25</v>
      </c>
      <c r="H1022" s="1" t="s">
        <v>25</v>
      </c>
      <c r="M1022" s="1"/>
      <c r="N1022" s="1"/>
      <c r="O1022" s="1"/>
      <c r="P1022" s="1"/>
      <c r="Q1022" s="1"/>
      <c r="S1022" s="1" t="str">
        <f>IFERROR(__xludf.DUMMYFUNCTION("UNIQUE(D1022:H1022, TRUE)"),"")</f>
        <v/>
      </c>
      <c r="Y1022" s="1" t="str">
        <f t="shared" si="2"/>
        <v/>
      </c>
      <c r="Z1022" s="1" t="str">
        <f t="shared" ref="Z1022:AC1022" si="1022">IF($Y1022&lt;&gt;"",COUNTIF($D1022:$H1022, "=" &amp; T1022),"")</f>
        <v/>
      </c>
      <c r="AA1022" s="1" t="str">
        <f t="shared" si="1022"/>
        <v/>
      </c>
      <c r="AB1022" s="1" t="str">
        <f t="shared" si="1022"/>
        <v/>
      </c>
      <c r="AC1022" s="1" t="str">
        <f t="shared" si="1022"/>
        <v/>
      </c>
      <c r="AE1022" s="1" t="str">
        <f>IFERROR(__xludf.DUMMYFUNCTION("IFERROR(TRANSPOSE(SORT(TRANSPOSE(FILTER(Y1022:AC1022, Y1022:AC1022&lt;&gt;0)),1, FALSE)))"),"")</f>
        <v/>
      </c>
      <c r="AF1022" s="1" t="str">
        <f>IFERROR(__xludf.DUMMYFUNCTION("""COMPUTED_VALUE"""),"")</f>
        <v/>
      </c>
      <c r="AG1022" s="1" t="str">
        <f>IFERROR(__xludf.DUMMYFUNCTION("""COMPUTED_VALUE"""),"")</f>
        <v/>
      </c>
      <c r="AH1022" s="1" t="str">
        <f>IFERROR(__xludf.DUMMYFUNCTION("""COMPUTED_VALUE"""),"")</f>
        <v/>
      </c>
      <c r="AI1022" s="1" t="str">
        <f>IFERROR(__xludf.DUMMYFUNCTION("""COMPUTED_VALUE"""),"")</f>
        <v/>
      </c>
      <c r="AL1022" s="1" t="s">
        <v>25</v>
      </c>
      <c r="AM1022" s="1" t="s">
        <v>25</v>
      </c>
      <c r="AN1022" s="1" t="s">
        <v>25</v>
      </c>
      <c r="AO1022" s="1" t="s">
        <v>25</v>
      </c>
      <c r="AP1022" s="1" t="s">
        <v>25</v>
      </c>
      <c r="AQ1022" s="1"/>
      <c r="AR1022" s="1"/>
      <c r="AS1022" s="1"/>
      <c r="AT1022" s="1"/>
      <c r="AU1022" s="1"/>
      <c r="AV1022" s="1"/>
      <c r="AW1022" s="1"/>
      <c r="AY1022" s="1" t="s">
        <v>25</v>
      </c>
    </row>
    <row r="1023" ht="15.75" customHeight="1">
      <c r="A1023" s="1"/>
      <c r="B1023" s="1"/>
      <c r="C1023" s="1"/>
      <c r="D1023" s="1" t="s">
        <v>25</v>
      </c>
      <c r="E1023" s="1" t="s">
        <v>25</v>
      </c>
      <c r="F1023" s="1" t="s">
        <v>25</v>
      </c>
      <c r="G1023" s="1" t="s">
        <v>25</v>
      </c>
      <c r="H1023" s="1" t="s">
        <v>25</v>
      </c>
      <c r="M1023" s="1"/>
      <c r="N1023" s="1"/>
      <c r="O1023" s="1"/>
      <c r="P1023" s="1"/>
      <c r="Q1023" s="1"/>
      <c r="S1023" s="1" t="str">
        <f>IFERROR(__xludf.DUMMYFUNCTION("UNIQUE(D1023:H1023, TRUE)"),"")</f>
        <v/>
      </c>
      <c r="Y1023" s="1" t="str">
        <f t="shared" si="2"/>
        <v/>
      </c>
      <c r="Z1023" s="1" t="str">
        <f t="shared" ref="Z1023:AC1023" si="1023">IF($Y1023&lt;&gt;"",COUNTIF($D1023:$H1023, "=" &amp; T1023),"")</f>
        <v/>
      </c>
      <c r="AA1023" s="1" t="str">
        <f t="shared" si="1023"/>
        <v/>
      </c>
      <c r="AB1023" s="1" t="str">
        <f t="shared" si="1023"/>
        <v/>
      </c>
      <c r="AC1023" s="1" t="str">
        <f t="shared" si="1023"/>
        <v/>
      </c>
      <c r="AE1023" s="1" t="str">
        <f>IFERROR(__xludf.DUMMYFUNCTION("IFERROR(TRANSPOSE(SORT(TRANSPOSE(FILTER(Y1023:AC1023, Y1023:AC1023&lt;&gt;0)),1, FALSE)))"),"")</f>
        <v/>
      </c>
      <c r="AF1023" s="1" t="str">
        <f>IFERROR(__xludf.DUMMYFUNCTION("""COMPUTED_VALUE"""),"")</f>
        <v/>
      </c>
      <c r="AG1023" s="1" t="str">
        <f>IFERROR(__xludf.DUMMYFUNCTION("""COMPUTED_VALUE"""),"")</f>
        <v/>
      </c>
      <c r="AH1023" s="1" t="str">
        <f>IFERROR(__xludf.DUMMYFUNCTION("""COMPUTED_VALUE"""),"")</f>
        <v/>
      </c>
      <c r="AI1023" s="1" t="str">
        <f>IFERROR(__xludf.DUMMYFUNCTION("""COMPUTED_VALUE"""),"")</f>
        <v/>
      </c>
      <c r="AL1023" s="1" t="s">
        <v>25</v>
      </c>
      <c r="AM1023" s="1" t="s">
        <v>25</v>
      </c>
      <c r="AN1023" s="1" t="s">
        <v>25</v>
      </c>
      <c r="AO1023" s="1" t="s">
        <v>25</v>
      </c>
      <c r="AP1023" s="1" t="s">
        <v>25</v>
      </c>
      <c r="AQ1023" s="1"/>
      <c r="AR1023" s="1"/>
      <c r="AS1023" s="1"/>
      <c r="AT1023" s="1"/>
      <c r="AU1023" s="1"/>
      <c r="AV1023" s="1"/>
      <c r="AW1023" s="1"/>
      <c r="AY1023" s="1" t="s">
        <v>25</v>
      </c>
    </row>
    <row r="1024" ht="15.75" customHeight="1">
      <c r="A1024" s="1"/>
      <c r="B1024" s="1"/>
      <c r="C1024" s="1"/>
      <c r="D1024" s="1" t="s">
        <v>25</v>
      </c>
      <c r="E1024" s="1" t="s">
        <v>25</v>
      </c>
      <c r="F1024" s="1" t="s">
        <v>25</v>
      </c>
      <c r="G1024" s="1" t="s">
        <v>25</v>
      </c>
      <c r="H1024" s="1" t="s">
        <v>25</v>
      </c>
      <c r="M1024" s="1"/>
      <c r="N1024" s="1"/>
      <c r="O1024" s="1"/>
      <c r="P1024" s="1"/>
      <c r="Q1024" s="1"/>
      <c r="S1024" s="1" t="str">
        <f>IFERROR(__xludf.DUMMYFUNCTION("UNIQUE(D1024:H1024, TRUE)"),"")</f>
        <v/>
      </c>
      <c r="Y1024" s="1" t="str">
        <f t="shared" si="2"/>
        <v/>
      </c>
      <c r="Z1024" s="1" t="str">
        <f t="shared" ref="Z1024:AC1024" si="1024">IF($Y1024&lt;&gt;"",COUNTIF($D1024:$H1024, "=" &amp; T1024),"")</f>
        <v/>
      </c>
      <c r="AA1024" s="1" t="str">
        <f t="shared" si="1024"/>
        <v/>
      </c>
      <c r="AB1024" s="1" t="str">
        <f t="shared" si="1024"/>
        <v/>
      </c>
      <c r="AC1024" s="1" t="str">
        <f t="shared" si="1024"/>
        <v/>
      </c>
      <c r="AE1024" s="1" t="str">
        <f>IFERROR(__xludf.DUMMYFUNCTION("IFERROR(TRANSPOSE(SORT(TRANSPOSE(FILTER(Y1024:AC1024, Y1024:AC1024&lt;&gt;0)),1, FALSE)))"),"")</f>
        <v/>
      </c>
      <c r="AF1024" s="1" t="str">
        <f>IFERROR(__xludf.DUMMYFUNCTION("""COMPUTED_VALUE"""),"")</f>
        <v/>
      </c>
      <c r="AG1024" s="1" t="str">
        <f>IFERROR(__xludf.DUMMYFUNCTION("""COMPUTED_VALUE"""),"")</f>
        <v/>
      </c>
      <c r="AH1024" s="1" t="str">
        <f>IFERROR(__xludf.DUMMYFUNCTION("""COMPUTED_VALUE"""),"")</f>
        <v/>
      </c>
      <c r="AI1024" s="1" t="str">
        <f>IFERROR(__xludf.DUMMYFUNCTION("""COMPUTED_VALUE"""),"")</f>
        <v/>
      </c>
      <c r="AL1024" s="1" t="s">
        <v>25</v>
      </c>
      <c r="AM1024" s="1" t="s">
        <v>25</v>
      </c>
      <c r="AN1024" s="1" t="s">
        <v>25</v>
      </c>
      <c r="AO1024" s="1" t="s">
        <v>25</v>
      </c>
      <c r="AP1024" s="1" t="s">
        <v>25</v>
      </c>
      <c r="AQ1024" s="1"/>
      <c r="AR1024" s="1"/>
      <c r="AS1024" s="1"/>
      <c r="AT1024" s="1"/>
      <c r="AU1024" s="1"/>
      <c r="AV1024" s="1"/>
      <c r="AW1024" s="1"/>
      <c r="AY1024" s="1" t="s">
        <v>25</v>
      </c>
    </row>
    <row r="1025" ht="15.75" customHeight="1">
      <c r="A1025" s="1"/>
      <c r="B1025" s="1"/>
      <c r="C1025" s="1"/>
      <c r="D1025" s="1" t="s">
        <v>25</v>
      </c>
      <c r="E1025" s="1" t="s">
        <v>25</v>
      </c>
      <c r="F1025" s="1" t="s">
        <v>25</v>
      </c>
      <c r="G1025" s="1" t="s">
        <v>25</v>
      </c>
      <c r="H1025" s="1" t="s">
        <v>25</v>
      </c>
      <c r="M1025" s="1"/>
      <c r="N1025" s="1"/>
      <c r="O1025" s="1"/>
      <c r="P1025" s="1"/>
      <c r="Q1025" s="1"/>
      <c r="S1025" s="1" t="str">
        <f>IFERROR(__xludf.DUMMYFUNCTION("UNIQUE(D1025:H1025, TRUE)"),"")</f>
        <v/>
      </c>
      <c r="Y1025" s="1" t="str">
        <f t="shared" si="2"/>
        <v/>
      </c>
      <c r="Z1025" s="1" t="str">
        <f t="shared" ref="Z1025:AC1025" si="1025">IF($Y1025&lt;&gt;"",COUNTIF($D1025:$H1025, "=" &amp; T1025),"")</f>
        <v/>
      </c>
      <c r="AA1025" s="1" t="str">
        <f t="shared" si="1025"/>
        <v/>
      </c>
      <c r="AB1025" s="1" t="str">
        <f t="shared" si="1025"/>
        <v/>
      </c>
      <c r="AC1025" s="1" t="str">
        <f t="shared" si="1025"/>
        <v/>
      </c>
      <c r="AE1025" s="1" t="str">
        <f>IFERROR(__xludf.DUMMYFUNCTION("IFERROR(TRANSPOSE(SORT(TRANSPOSE(FILTER(Y1025:AC1025, Y1025:AC1025&lt;&gt;0)),1, FALSE)))"),"")</f>
        <v/>
      </c>
      <c r="AF1025" s="1" t="str">
        <f>IFERROR(__xludf.DUMMYFUNCTION("""COMPUTED_VALUE"""),"")</f>
        <v/>
      </c>
      <c r="AG1025" s="1" t="str">
        <f>IFERROR(__xludf.DUMMYFUNCTION("""COMPUTED_VALUE"""),"")</f>
        <v/>
      </c>
      <c r="AH1025" s="1" t="str">
        <f>IFERROR(__xludf.DUMMYFUNCTION("""COMPUTED_VALUE"""),"")</f>
        <v/>
      </c>
      <c r="AI1025" s="1" t="str">
        <f>IFERROR(__xludf.DUMMYFUNCTION("""COMPUTED_VALUE"""),"")</f>
        <v/>
      </c>
      <c r="AL1025" s="1" t="s">
        <v>25</v>
      </c>
      <c r="AM1025" s="1" t="s">
        <v>25</v>
      </c>
      <c r="AN1025" s="1" t="s">
        <v>25</v>
      </c>
      <c r="AO1025" s="1" t="s">
        <v>25</v>
      </c>
      <c r="AP1025" s="1" t="s">
        <v>25</v>
      </c>
      <c r="AQ1025" s="1"/>
      <c r="AR1025" s="1"/>
      <c r="AS1025" s="1"/>
      <c r="AT1025" s="1"/>
      <c r="AU1025" s="1"/>
      <c r="AV1025" s="1"/>
      <c r="AW1025" s="1"/>
      <c r="AY1025" s="1" t="s">
        <v>25</v>
      </c>
    </row>
    <row r="1026" ht="15.75" customHeight="1">
      <c r="A1026" s="1"/>
      <c r="B1026" s="1"/>
      <c r="C1026" s="1"/>
      <c r="D1026" s="1" t="s">
        <v>25</v>
      </c>
      <c r="E1026" s="1" t="s">
        <v>25</v>
      </c>
      <c r="F1026" s="1" t="s">
        <v>25</v>
      </c>
      <c r="G1026" s="1" t="s">
        <v>25</v>
      </c>
      <c r="H1026" s="1" t="s">
        <v>25</v>
      </c>
      <c r="M1026" s="1"/>
      <c r="N1026" s="1"/>
      <c r="O1026" s="1"/>
      <c r="P1026" s="1"/>
      <c r="Q1026" s="1"/>
      <c r="S1026" s="1" t="str">
        <f>IFERROR(__xludf.DUMMYFUNCTION("UNIQUE(D1026:H1026, TRUE)"),"")</f>
        <v/>
      </c>
      <c r="Y1026" s="1" t="str">
        <f t="shared" si="2"/>
        <v/>
      </c>
      <c r="Z1026" s="1" t="str">
        <f t="shared" ref="Z1026:AC1026" si="1026">IF($Y1026&lt;&gt;"",COUNTIF($D1026:$H1026, "=" &amp; T1026),"")</f>
        <v/>
      </c>
      <c r="AA1026" s="1" t="str">
        <f t="shared" si="1026"/>
        <v/>
      </c>
      <c r="AB1026" s="1" t="str">
        <f t="shared" si="1026"/>
        <v/>
      </c>
      <c r="AC1026" s="1" t="str">
        <f t="shared" si="1026"/>
        <v/>
      </c>
      <c r="AE1026" s="1" t="str">
        <f>IFERROR(__xludf.DUMMYFUNCTION("IFERROR(TRANSPOSE(SORT(TRANSPOSE(FILTER(Y1026:AC1026, Y1026:AC1026&lt;&gt;0)),1, FALSE)))"),"")</f>
        <v/>
      </c>
      <c r="AF1026" s="1" t="str">
        <f>IFERROR(__xludf.DUMMYFUNCTION("""COMPUTED_VALUE"""),"")</f>
        <v/>
      </c>
      <c r="AG1026" s="1" t="str">
        <f>IFERROR(__xludf.DUMMYFUNCTION("""COMPUTED_VALUE"""),"")</f>
        <v/>
      </c>
      <c r="AH1026" s="1" t="str">
        <f>IFERROR(__xludf.DUMMYFUNCTION("""COMPUTED_VALUE"""),"")</f>
        <v/>
      </c>
      <c r="AI1026" s="1" t="str">
        <f>IFERROR(__xludf.DUMMYFUNCTION("""COMPUTED_VALUE"""),"")</f>
        <v/>
      </c>
      <c r="AL1026" s="1" t="s">
        <v>25</v>
      </c>
      <c r="AM1026" s="1" t="s">
        <v>25</v>
      </c>
      <c r="AN1026" s="1" t="s">
        <v>25</v>
      </c>
      <c r="AO1026" s="1" t="s">
        <v>25</v>
      </c>
      <c r="AP1026" s="1" t="s">
        <v>25</v>
      </c>
      <c r="AQ1026" s="1"/>
      <c r="AR1026" s="1"/>
      <c r="AS1026" s="1"/>
      <c r="AT1026" s="1"/>
      <c r="AU1026" s="1"/>
      <c r="AV1026" s="1"/>
      <c r="AW1026" s="1"/>
      <c r="AY1026" s="1" t="s">
        <v>25</v>
      </c>
    </row>
    <row r="1027" ht="15.75" customHeight="1">
      <c r="A1027" s="1"/>
      <c r="B1027" s="1"/>
      <c r="C1027" s="1"/>
      <c r="D1027" s="1" t="s">
        <v>25</v>
      </c>
      <c r="E1027" s="1" t="s">
        <v>25</v>
      </c>
      <c r="F1027" s="1" t="s">
        <v>25</v>
      </c>
      <c r="G1027" s="1" t="s">
        <v>25</v>
      </c>
      <c r="H1027" s="1" t="s">
        <v>25</v>
      </c>
      <c r="M1027" s="1"/>
      <c r="N1027" s="1"/>
      <c r="O1027" s="1"/>
      <c r="P1027" s="1"/>
      <c r="Q1027" s="1"/>
      <c r="S1027" s="1" t="str">
        <f>IFERROR(__xludf.DUMMYFUNCTION("UNIQUE(D1027:H1027, TRUE)"),"")</f>
        <v/>
      </c>
      <c r="Y1027" s="1" t="str">
        <f t="shared" si="2"/>
        <v/>
      </c>
      <c r="Z1027" s="1" t="str">
        <f t="shared" ref="Z1027:AC1027" si="1027">IF($Y1027&lt;&gt;"",COUNTIF($D1027:$H1027, "=" &amp; T1027),"")</f>
        <v/>
      </c>
      <c r="AA1027" s="1" t="str">
        <f t="shared" si="1027"/>
        <v/>
      </c>
      <c r="AB1027" s="1" t="str">
        <f t="shared" si="1027"/>
        <v/>
      </c>
      <c r="AC1027" s="1" t="str">
        <f t="shared" si="1027"/>
        <v/>
      </c>
      <c r="AE1027" s="1" t="str">
        <f>IFERROR(__xludf.DUMMYFUNCTION("IFERROR(TRANSPOSE(SORT(TRANSPOSE(FILTER(Y1027:AC1027, Y1027:AC1027&lt;&gt;0)),1, FALSE)))"),"")</f>
        <v/>
      </c>
      <c r="AF1027" s="1" t="str">
        <f>IFERROR(__xludf.DUMMYFUNCTION("""COMPUTED_VALUE"""),"")</f>
        <v/>
      </c>
      <c r="AG1027" s="1" t="str">
        <f>IFERROR(__xludf.DUMMYFUNCTION("""COMPUTED_VALUE"""),"")</f>
        <v/>
      </c>
      <c r="AH1027" s="1" t="str">
        <f>IFERROR(__xludf.DUMMYFUNCTION("""COMPUTED_VALUE"""),"")</f>
        <v/>
      </c>
      <c r="AI1027" s="1" t="str">
        <f>IFERROR(__xludf.DUMMYFUNCTION("""COMPUTED_VALUE"""),"")</f>
        <v/>
      </c>
      <c r="AL1027" s="1" t="s">
        <v>25</v>
      </c>
      <c r="AM1027" s="1" t="s">
        <v>25</v>
      </c>
      <c r="AN1027" s="1" t="s">
        <v>25</v>
      </c>
      <c r="AO1027" s="1" t="s">
        <v>25</v>
      </c>
      <c r="AP1027" s="1" t="s">
        <v>25</v>
      </c>
      <c r="AQ1027" s="1"/>
      <c r="AR1027" s="1"/>
      <c r="AS1027" s="1"/>
      <c r="AT1027" s="1"/>
      <c r="AU1027" s="1"/>
      <c r="AV1027" s="1"/>
      <c r="AW1027" s="1"/>
      <c r="AY1027" s="1" t="s">
        <v>25</v>
      </c>
    </row>
    <row r="1028" ht="15.75" customHeight="1">
      <c r="A1028" s="1"/>
      <c r="B1028" s="1"/>
      <c r="C1028" s="1"/>
      <c r="D1028" s="1" t="s">
        <v>25</v>
      </c>
      <c r="E1028" s="1" t="s">
        <v>25</v>
      </c>
      <c r="F1028" s="1" t="s">
        <v>25</v>
      </c>
      <c r="G1028" s="1" t="s">
        <v>25</v>
      </c>
      <c r="H1028" s="1" t="s">
        <v>25</v>
      </c>
      <c r="M1028" s="1"/>
      <c r="N1028" s="1"/>
      <c r="O1028" s="1"/>
      <c r="P1028" s="1"/>
      <c r="Q1028" s="1"/>
      <c r="S1028" s="1" t="str">
        <f>IFERROR(__xludf.DUMMYFUNCTION("UNIQUE(D1028:H1028, TRUE)"),"")</f>
        <v/>
      </c>
      <c r="Y1028" s="1" t="str">
        <f t="shared" si="2"/>
        <v/>
      </c>
      <c r="Z1028" s="1" t="str">
        <f t="shared" ref="Z1028:AC1028" si="1028">IF($Y1028&lt;&gt;"",COUNTIF($D1028:$H1028, "=" &amp; T1028),"")</f>
        <v/>
      </c>
      <c r="AA1028" s="1" t="str">
        <f t="shared" si="1028"/>
        <v/>
      </c>
      <c r="AB1028" s="1" t="str">
        <f t="shared" si="1028"/>
        <v/>
      </c>
      <c r="AC1028" s="1" t="str">
        <f t="shared" si="1028"/>
        <v/>
      </c>
      <c r="AE1028" s="1" t="str">
        <f>IFERROR(__xludf.DUMMYFUNCTION("IFERROR(TRANSPOSE(SORT(TRANSPOSE(FILTER(Y1028:AC1028, Y1028:AC1028&lt;&gt;0)),1, FALSE)))"),"")</f>
        <v/>
      </c>
      <c r="AF1028" s="1" t="str">
        <f>IFERROR(__xludf.DUMMYFUNCTION("""COMPUTED_VALUE"""),"")</f>
        <v/>
      </c>
      <c r="AG1028" s="1" t="str">
        <f>IFERROR(__xludf.DUMMYFUNCTION("""COMPUTED_VALUE"""),"")</f>
        <v/>
      </c>
      <c r="AH1028" s="1" t="str">
        <f>IFERROR(__xludf.DUMMYFUNCTION("""COMPUTED_VALUE"""),"")</f>
        <v/>
      </c>
      <c r="AI1028" s="1" t="str">
        <f>IFERROR(__xludf.DUMMYFUNCTION("""COMPUTED_VALUE"""),"")</f>
        <v/>
      </c>
      <c r="AL1028" s="1" t="s">
        <v>25</v>
      </c>
      <c r="AM1028" s="1" t="s">
        <v>25</v>
      </c>
      <c r="AN1028" s="1" t="s">
        <v>25</v>
      </c>
      <c r="AO1028" s="1" t="s">
        <v>25</v>
      </c>
      <c r="AP1028" s="1" t="s">
        <v>25</v>
      </c>
      <c r="AQ1028" s="1"/>
      <c r="AR1028" s="1"/>
      <c r="AS1028" s="1"/>
      <c r="AT1028" s="1"/>
      <c r="AU1028" s="1"/>
      <c r="AV1028" s="1"/>
      <c r="AW1028" s="1"/>
      <c r="AY1028" s="1" t="s">
        <v>25</v>
      </c>
    </row>
    <row r="1029" ht="15.75" customHeight="1">
      <c r="A1029" s="1"/>
      <c r="B1029" s="1"/>
      <c r="C1029" s="1"/>
      <c r="D1029" s="1" t="s">
        <v>25</v>
      </c>
      <c r="E1029" s="1" t="s">
        <v>25</v>
      </c>
      <c r="F1029" s="1" t="s">
        <v>25</v>
      </c>
      <c r="G1029" s="1" t="s">
        <v>25</v>
      </c>
      <c r="H1029" s="1" t="s">
        <v>25</v>
      </c>
      <c r="M1029" s="1"/>
      <c r="N1029" s="1"/>
      <c r="O1029" s="1"/>
      <c r="P1029" s="1"/>
      <c r="Q1029" s="1"/>
      <c r="S1029" s="1" t="str">
        <f>IFERROR(__xludf.DUMMYFUNCTION("UNIQUE(D1029:H1029, TRUE)"),"")</f>
        <v/>
      </c>
      <c r="Y1029" s="1" t="str">
        <f t="shared" si="2"/>
        <v/>
      </c>
      <c r="Z1029" s="1" t="str">
        <f t="shared" ref="Z1029:AC1029" si="1029">IF($Y1029&lt;&gt;"",COUNTIF($D1029:$H1029, "=" &amp; T1029),"")</f>
        <v/>
      </c>
      <c r="AA1029" s="1" t="str">
        <f t="shared" si="1029"/>
        <v/>
      </c>
      <c r="AB1029" s="1" t="str">
        <f t="shared" si="1029"/>
        <v/>
      </c>
      <c r="AC1029" s="1" t="str">
        <f t="shared" si="1029"/>
        <v/>
      </c>
      <c r="AE1029" s="1" t="str">
        <f>IFERROR(__xludf.DUMMYFUNCTION("IFERROR(TRANSPOSE(SORT(TRANSPOSE(FILTER(Y1029:AC1029, Y1029:AC1029&lt;&gt;0)),1, FALSE)))"),"")</f>
        <v/>
      </c>
      <c r="AF1029" s="1" t="str">
        <f>IFERROR(__xludf.DUMMYFUNCTION("""COMPUTED_VALUE"""),"")</f>
        <v/>
      </c>
      <c r="AG1029" s="1" t="str">
        <f>IFERROR(__xludf.DUMMYFUNCTION("""COMPUTED_VALUE"""),"")</f>
        <v/>
      </c>
      <c r="AH1029" s="1" t="str">
        <f>IFERROR(__xludf.DUMMYFUNCTION("""COMPUTED_VALUE"""),"")</f>
        <v/>
      </c>
      <c r="AI1029" s="1" t="str">
        <f>IFERROR(__xludf.DUMMYFUNCTION("""COMPUTED_VALUE"""),"")</f>
        <v/>
      </c>
      <c r="AL1029" s="1" t="s">
        <v>25</v>
      </c>
      <c r="AM1029" s="1" t="s">
        <v>25</v>
      </c>
      <c r="AN1029" s="1" t="s">
        <v>25</v>
      </c>
      <c r="AO1029" s="1" t="s">
        <v>25</v>
      </c>
      <c r="AP1029" s="1" t="s">
        <v>25</v>
      </c>
      <c r="AQ1029" s="1"/>
      <c r="AR1029" s="1"/>
      <c r="AS1029" s="1"/>
      <c r="AT1029" s="1"/>
      <c r="AU1029" s="1"/>
      <c r="AV1029" s="1"/>
      <c r="AW1029" s="1"/>
      <c r="AY1029" s="1" t="s">
        <v>25</v>
      </c>
    </row>
    <row r="1030" ht="15.75" customHeight="1">
      <c r="A1030" s="1"/>
      <c r="B1030" s="1"/>
      <c r="C1030" s="1"/>
      <c r="D1030" s="1" t="s">
        <v>25</v>
      </c>
      <c r="E1030" s="1" t="s">
        <v>25</v>
      </c>
      <c r="F1030" s="1" t="s">
        <v>25</v>
      </c>
      <c r="G1030" s="1" t="s">
        <v>25</v>
      </c>
      <c r="H1030" s="1" t="s">
        <v>25</v>
      </c>
      <c r="M1030" s="1"/>
      <c r="N1030" s="1"/>
      <c r="O1030" s="1"/>
      <c r="P1030" s="1"/>
      <c r="Q1030" s="1"/>
      <c r="S1030" s="1" t="str">
        <f>IFERROR(__xludf.DUMMYFUNCTION("UNIQUE(D1030:H1030, TRUE)"),"")</f>
        <v/>
      </c>
      <c r="Y1030" s="1" t="str">
        <f t="shared" si="2"/>
        <v/>
      </c>
      <c r="Z1030" s="1" t="str">
        <f t="shared" ref="Z1030:AC1030" si="1030">IF($Y1030&lt;&gt;"",COUNTIF($D1030:$H1030, "=" &amp; T1030),"")</f>
        <v/>
      </c>
      <c r="AA1030" s="1" t="str">
        <f t="shared" si="1030"/>
        <v/>
      </c>
      <c r="AB1030" s="1" t="str">
        <f t="shared" si="1030"/>
        <v/>
      </c>
      <c r="AC1030" s="1" t="str">
        <f t="shared" si="1030"/>
        <v/>
      </c>
      <c r="AE1030" s="1" t="str">
        <f>IFERROR(__xludf.DUMMYFUNCTION("IFERROR(TRANSPOSE(SORT(TRANSPOSE(FILTER(Y1030:AC1030, Y1030:AC1030&lt;&gt;0)),1, FALSE)))"),"")</f>
        <v/>
      </c>
      <c r="AF1030" s="1" t="str">
        <f>IFERROR(__xludf.DUMMYFUNCTION("""COMPUTED_VALUE"""),"")</f>
        <v/>
      </c>
      <c r="AG1030" s="1" t="str">
        <f>IFERROR(__xludf.DUMMYFUNCTION("""COMPUTED_VALUE"""),"")</f>
        <v/>
      </c>
      <c r="AH1030" s="1" t="str">
        <f>IFERROR(__xludf.DUMMYFUNCTION("""COMPUTED_VALUE"""),"")</f>
        <v/>
      </c>
      <c r="AI1030" s="1" t="str">
        <f>IFERROR(__xludf.DUMMYFUNCTION("""COMPUTED_VALUE"""),"")</f>
        <v/>
      </c>
      <c r="AL1030" s="1" t="s">
        <v>25</v>
      </c>
      <c r="AM1030" s="1" t="s">
        <v>25</v>
      </c>
      <c r="AN1030" s="1" t="s">
        <v>25</v>
      </c>
      <c r="AO1030" s="1" t="s">
        <v>25</v>
      </c>
      <c r="AP1030" s="1" t="s">
        <v>25</v>
      </c>
      <c r="AQ1030" s="1"/>
      <c r="AR1030" s="1"/>
      <c r="AS1030" s="1"/>
      <c r="AT1030" s="1"/>
      <c r="AU1030" s="1"/>
      <c r="AV1030" s="1"/>
      <c r="AW1030" s="1"/>
      <c r="AY1030" s="1" t="s">
        <v>25</v>
      </c>
    </row>
    <row r="1031" ht="15.75" customHeight="1">
      <c r="A1031" s="1"/>
      <c r="B1031" s="1"/>
      <c r="C1031" s="1"/>
      <c r="D1031" s="1" t="s">
        <v>25</v>
      </c>
      <c r="E1031" s="1" t="s">
        <v>25</v>
      </c>
      <c r="F1031" s="1" t="s">
        <v>25</v>
      </c>
      <c r="G1031" s="1" t="s">
        <v>25</v>
      </c>
      <c r="H1031" s="1" t="s">
        <v>25</v>
      </c>
      <c r="M1031" s="1"/>
      <c r="N1031" s="1"/>
      <c r="O1031" s="1"/>
      <c r="P1031" s="1"/>
      <c r="Q1031" s="1"/>
      <c r="S1031" s="1" t="str">
        <f>IFERROR(__xludf.DUMMYFUNCTION("UNIQUE(D1031:H1031, TRUE)"),"")</f>
        <v/>
      </c>
      <c r="Y1031" s="1" t="str">
        <f t="shared" si="2"/>
        <v/>
      </c>
      <c r="Z1031" s="1" t="str">
        <f t="shared" ref="Z1031:AC1031" si="1031">IF($Y1031&lt;&gt;"",COUNTIF($D1031:$H1031, "=" &amp; T1031),"")</f>
        <v/>
      </c>
      <c r="AA1031" s="1" t="str">
        <f t="shared" si="1031"/>
        <v/>
      </c>
      <c r="AB1031" s="1" t="str">
        <f t="shared" si="1031"/>
        <v/>
      </c>
      <c r="AC1031" s="1" t="str">
        <f t="shared" si="1031"/>
        <v/>
      </c>
      <c r="AE1031" s="1" t="str">
        <f>IFERROR(__xludf.DUMMYFUNCTION("IFERROR(TRANSPOSE(SORT(TRANSPOSE(FILTER(Y1031:AC1031, Y1031:AC1031&lt;&gt;0)),1, FALSE)))"),"")</f>
        <v/>
      </c>
      <c r="AF1031" s="1" t="str">
        <f>IFERROR(__xludf.DUMMYFUNCTION("""COMPUTED_VALUE"""),"")</f>
        <v/>
      </c>
      <c r="AG1031" s="1" t="str">
        <f>IFERROR(__xludf.DUMMYFUNCTION("""COMPUTED_VALUE"""),"")</f>
        <v/>
      </c>
      <c r="AH1031" s="1" t="str">
        <f>IFERROR(__xludf.DUMMYFUNCTION("""COMPUTED_VALUE"""),"")</f>
        <v/>
      </c>
      <c r="AI1031" s="1" t="str">
        <f>IFERROR(__xludf.DUMMYFUNCTION("""COMPUTED_VALUE"""),"")</f>
        <v/>
      </c>
      <c r="AL1031" s="1" t="s">
        <v>25</v>
      </c>
      <c r="AM1031" s="1" t="s">
        <v>25</v>
      </c>
      <c r="AN1031" s="1" t="s">
        <v>25</v>
      </c>
      <c r="AO1031" s="1" t="s">
        <v>25</v>
      </c>
      <c r="AP1031" s="1" t="s">
        <v>25</v>
      </c>
      <c r="AQ1031" s="1"/>
      <c r="AR1031" s="1"/>
      <c r="AS1031" s="1"/>
      <c r="AT1031" s="1"/>
      <c r="AU1031" s="1"/>
      <c r="AV1031" s="1"/>
      <c r="AW1031" s="1"/>
      <c r="AY1031" s="1" t="s">
        <v>25</v>
      </c>
    </row>
    <row r="1032" ht="15.75" customHeight="1">
      <c r="A1032" s="1"/>
      <c r="B1032" s="1"/>
      <c r="C1032" s="1"/>
      <c r="D1032" s="1" t="s">
        <v>25</v>
      </c>
      <c r="E1032" s="1" t="s">
        <v>25</v>
      </c>
      <c r="F1032" s="1" t="s">
        <v>25</v>
      </c>
      <c r="G1032" s="1" t="s">
        <v>25</v>
      </c>
      <c r="H1032" s="1" t="s">
        <v>25</v>
      </c>
      <c r="M1032" s="1"/>
      <c r="N1032" s="1"/>
      <c r="O1032" s="1"/>
      <c r="P1032" s="1"/>
      <c r="Q1032" s="1"/>
      <c r="S1032" s="1" t="str">
        <f>IFERROR(__xludf.DUMMYFUNCTION("UNIQUE(D1032:H1032, TRUE)"),"")</f>
        <v/>
      </c>
      <c r="Y1032" s="1" t="str">
        <f t="shared" si="2"/>
        <v/>
      </c>
      <c r="Z1032" s="1" t="str">
        <f t="shared" ref="Z1032:AC1032" si="1032">IF($Y1032&lt;&gt;"",COUNTIF($D1032:$H1032, "=" &amp; T1032),"")</f>
        <v/>
      </c>
      <c r="AA1032" s="1" t="str">
        <f t="shared" si="1032"/>
        <v/>
      </c>
      <c r="AB1032" s="1" t="str">
        <f t="shared" si="1032"/>
        <v/>
      </c>
      <c r="AC1032" s="1" t="str">
        <f t="shared" si="1032"/>
        <v/>
      </c>
      <c r="AE1032" s="1" t="str">
        <f>IFERROR(__xludf.DUMMYFUNCTION("IFERROR(TRANSPOSE(SORT(TRANSPOSE(FILTER(Y1032:AC1032, Y1032:AC1032&lt;&gt;0)),1, FALSE)))"),"")</f>
        <v/>
      </c>
      <c r="AF1032" s="1" t="str">
        <f>IFERROR(__xludf.DUMMYFUNCTION("""COMPUTED_VALUE"""),"")</f>
        <v/>
      </c>
      <c r="AG1032" s="1" t="str">
        <f>IFERROR(__xludf.DUMMYFUNCTION("""COMPUTED_VALUE"""),"")</f>
        <v/>
      </c>
      <c r="AH1032" s="1" t="str">
        <f>IFERROR(__xludf.DUMMYFUNCTION("""COMPUTED_VALUE"""),"")</f>
        <v/>
      </c>
      <c r="AI1032" s="1" t="str">
        <f>IFERROR(__xludf.DUMMYFUNCTION("""COMPUTED_VALUE"""),"")</f>
        <v/>
      </c>
      <c r="AL1032" s="1" t="s">
        <v>25</v>
      </c>
      <c r="AM1032" s="1" t="s">
        <v>25</v>
      </c>
      <c r="AN1032" s="1" t="s">
        <v>25</v>
      </c>
      <c r="AO1032" s="1" t="s">
        <v>25</v>
      </c>
      <c r="AP1032" s="1" t="s">
        <v>25</v>
      </c>
      <c r="AQ1032" s="1"/>
      <c r="AR1032" s="1"/>
      <c r="AS1032" s="1"/>
      <c r="AT1032" s="1"/>
      <c r="AU1032" s="1"/>
      <c r="AV1032" s="1"/>
      <c r="AW1032" s="1"/>
      <c r="AY1032" s="1" t="s">
        <v>25</v>
      </c>
    </row>
    <row r="1033" ht="15.75" customHeight="1">
      <c r="A1033" s="1"/>
      <c r="B1033" s="1"/>
      <c r="C1033" s="1"/>
      <c r="D1033" s="1" t="s">
        <v>25</v>
      </c>
      <c r="E1033" s="1" t="s">
        <v>25</v>
      </c>
      <c r="F1033" s="1" t="s">
        <v>25</v>
      </c>
      <c r="G1033" s="1" t="s">
        <v>25</v>
      </c>
      <c r="H1033" s="1" t="s">
        <v>25</v>
      </c>
      <c r="M1033" s="1"/>
      <c r="N1033" s="1"/>
      <c r="O1033" s="1"/>
      <c r="P1033" s="1"/>
      <c r="Q1033" s="1"/>
      <c r="S1033" s="1" t="str">
        <f>IFERROR(__xludf.DUMMYFUNCTION("UNIQUE(D1033:H1033, TRUE)"),"")</f>
        <v/>
      </c>
      <c r="Y1033" s="1" t="str">
        <f t="shared" si="2"/>
        <v/>
      </c>
      <c r="Z1033" s="1" t="str">
        <f t="shared" ref="Z1033:AC1033" si="1033">IF($Y1033&lt;&gt;"",COUNTIF($D1033:$H1033, "=" &amp; T1033),"")</f>
        <v/>
      </c>
      <c r="AA1033" s="1" t="str">
        <f t="shared" si="1033"/>
        <v/>
      </c>
      <c r="AB1033" s="1" t="str">
        <f t="shared" si="1033"/>
        <v/>
      </c>
      <c r="AC1033" s="1" t="str">
        <f t="shared" si="1033"/>
        <v/>
      </c>
      <c r="AE1033" s="1" t="str">
        <f>IFERROR(__xludf.DUMMYFUNCTION("IFERROR(TRANSPOSE(SORT(TRANSPOSE(FILTER(Y1033:AC1033, Y1033:AC1033&lt;&gt;0)),1, FALSE)))"),"")</f>
        <v/>
      </c>
      <c r="AF1033" s="1" t="str">
        <f>IFERROR(__xludf.DUMMYFUNCTION("""COMPUTED_VALUE"""),"")</f>
        <v/>
      </c>
      <c r="AG1033" s="1" t="str">
        <f>IFERROR(__xludf.DUMMYFUNCTION("""COMPUTED_VALUE"""),"")</f>
        <v/>
      </c>
      <c r="AH1033" s="1" t="str">
        <f>IFERROR(__xludf.DUMMYFUNCTION("""COMPUTED_VALUE"""),"")</f>
        <v/>
      </c>
      <c r="AI1033" s="1" t="str">
        <f>IFERROR(__xludf.DUMMYFUNCTION("""COMPUTED_VALUE"""),"")</f>
        <v/>
      </c>
      <c r="AL1033" s="1" t="s">
        <v>25</v>
      </c>
      <c r="AM1033" s="1" t="s">
        <v>25</v>
      </c>
      <c r="AN1033" s="1" t="s">
        <v>25</v>
      </c>
      <c r="AO1033" s="1" t="s">
        <v>25</v>
      </c>
      <c r="AP1033" s="1" t="s">
        <v>25</v>
      </c>
      <c r="AQ1033" s="1"/>
      <c r="AR1033" s="1"/>
      <c r="AS1033" s="1"/>
      <c r="AT1033" s="1"/>
      <c r="AU1033" s="1"/>
      <c r="AV1033" s="1"/>
      <c r="AW1033" s="1"/>
      <c r="AY1033" s="1" t="s">
        <v>25</v>
      </c>
    </row>
    <row r="1034" ht="15.75" customHeight="1">
      <c r="A1034" s="1"/>
      <c r="B1034" s="1"/>
      <c r="C1034" s="1"/>
      <c r="D1034" s="1" t="s">
        <v>25</v>
      </c>
      <c r="E1034" s="1" t="s">
        <v>25</v>
      </c>
      <c r="F1034" s="1" t="s">
        <v>25</v>
      </c>
      <c r="G1034" s="1" t="s">
        <v>25</v>
      </c>
      <c r="H1034" s="1" t="s">
        <v>25</v>
      </c>
      <c r="M1034" s="1"/>
      <c r="N1034" s="1"/>
      <c r="O1034" s="1"/>
      <c r="P1034" s="1"/>
      <c r="Q1034" s="1"/>
      <c r="S1034" s="1" t="str">
        <f>IFERROR(__xludf.DUMMYFUNCTION("UNIQUE(D1034:H1034, TRUE)"),"")</f>
        <v/>
      </c>
      <c r="Y1034" s="1" t="str">
        <f t="shared" si="2"/>
        <v/>
      </c>
      <c r="Z1034" s="1" t="str">
        <f t="shared" ref="Z1034:AC1034" si="1034">IF($Y1034&lt;&gt;"",COUNTIF($D1034:$H1034, "=" &amp; T1034),"")</f>
        <v/>
      </c>
      <c r="AA1034" s="1" t="str">
        <f t="shared" si="1034"/>
        <v/>
      </c>
      <c r="AB1034" s="1" t="str">
        <f t="shared" si="1034"/>
        <v/>
      </c>
      <c r="AC1034" s="1" t="str">
        <f t="shared" si="1034"/>
        <v/>
      </c>
      <c r="AE1034" s="1" t="str">
        <f>IFERROR(__xludf.DUMMYFUNCTION("IFERROR(TRANSPOSE(SORT(TRANSPOSE(FILTER(Y1034:AC1034, Y1034:AC1034&lt;&gt;0)),1, FALSE)))"),"")</f>
        <v/>
      </c>
      <c r="AF1034" s="1" t="str">
        <f>IFERROR(__xludf.DUMMYFUNCTION("""COMPUTED_VALUE"""),"")</f>
        <v/>
      </c>
      <c r="AG1034" s="1" t="str">
        <f>IFERROR(__xludf.DUMMYFUNCTION("""COMPUTED_VALUE"""),"")</f>
        <v/>
      </c>
      <c r="AH1034" s="1" t="str">
        <f>IFERROR(__xludf.DUMMYFUNCTION("""COMPUTED_VALUE"""),"")</f>
        <v/>
      </c>
      <c r="AI1034" s="1" t="str">
        <f>IFERROR(__xludf.DUMMYFUNCTION("""COMPUTED_VALUE"""),"")</f>
        <v/>
      </c>
      <c r="AL1034" s="1" t="s">
        <v>25</v>
      </c>
      <c r="AM1034" s="1" t="s">
        <v>25</v>
      </c>
      <c r="AN1034" s="1" t="s">
        <v>25</v>
      </c>
      <c r="AO1034" s="1" t="s">
        <v>25</v>
      </c>
      <c r="AP1034" s="1" t="s">
        <v>25</v>
      </c>
      <c r="AQ1034" s="1"/>
      <c r="AR1034" s="1"/>
      <c r="AS1034" s="1"/>
      <c r="AT1034" s="1"/>
      <c r="AU1034" s="1"/>
      <c r="AV1034" s="1"/>
      <c r="AW1034" s="1"/>
      <c r="AY1034" s="1" t="s">
        <v>25</v>
      </c>
    </row>
    <row r="1035" ht="15.75" customHeight="1">
      <c r="A1035" s="1"/>
      <c r="B1035" s="1"/>
      <c r="C1035" s="1"/>
      <c r="D1035" s="1" t="s">
        <v>25</v>
      </c>
      <c r="E1035" s="1" t="s">
        <v>25</v>
      </c>
      <c r="F1035" s="1" t="s">
        <v>25</v>
      </c>
      <c r="G1035" s="1" t="s">
        <v>25</v>
      </c>
      <c r="H1035" s="1" t="s">
        <v>25</v>
      </c>
      <c r="M1035" s="1"/>
      <c r="N1035" s="1"/>
      <c r="O1035" s="1"/>
      <c r="P1035" s="1"/>
      <c r="Q1035" s="1"/>
      <c r="S1035" s="1" t="str">
        <f>IFERROR(__xludf.DUMMYFUNCTION("UNIQUE(D1035:H1035, TRUE)"),"")</f>
        <v/>
      </c>
      <c r="Y1035" s="1" t="str">
        <f t="shared" si="2"/>
        <v/>
      </c>
      <c r="Z1035" s="1" t="str">
        <f t="shared" ref="Z1035:AC1035" si="1035">IF($Y1035&lt;&gt;"",COUNTIF($D1035:$H1035, "=" &amp; T1035),"")</f>
        <v/>
      </c>
      <c r="AA1035" s="1" t="str">
        <f t="shared" si="1035"/>
        <v/>
      </c>
      <c r="AB1035" s="1" t="str">
        <f t="shared" si="1035"/>
        <v/>
      </c>
      <c r="AC1035" s="1" t="str">
        <f t="shared" si="1035"/>
        <v/>
      </c>
      <c r="AE1035" s="1" t="str">
        <f>IFERROR(__xludf.DUMMYFUNCTION("IFERROR(TRANSPOSE(SORT(TRANSPOSE(FILTER(Y1035:AC1035, Y1035:AC1035&lt;&gt;0)),1, FALSE)))"),"")</f>
        <v/>
      </c>
      <c r="AF1035" s="1" t="str">
        <f>IFERROR(__xludf.DUMMYFUNCTION("""COMPUTED_VALUE"""),"")</f>
        <v/>
      </c>
      <c r="AG1035" s="1" t="str">
        <f>IFERROR(__xludf.DUMMYFUNCTION("""COMPUTED_VALUE"""),"")</f>
        <v/>
      </c>
      <c r="AH1035" s="1" t="str">
        <f>IFERROR(__xludf.DUMMYFUNCTION("""COMPUTED_VALUE"""),"")</f>
        <v/>
      </c>
      <c r="AI1035" s="1" t="str">
        <f>IFERROR(__xludf.DUMMYFUNCTION("""COMPUTED_VALUE"""),"")</f>
        <v/>
      </c>
      <c r="AL1035" s="1" t="s">
        <v>25</v>
      </c>
      <c r="AM1035" s="1" t="s">
        <v>25</v>
      </c>
      <c r="AN1035" s="1" t="s">
        <v>25</v>
      </c>
      <c r="AO1035" s="1" t="s">
        <v>25</v>
      </c>
      <c r="AP1035" s="1" t="s">
        <v>25</v>
      </c>
      <c r="AQ1035" s="1"/>
      <c r="AR1035" s="1"/>
      <c r="AS1035" s="1"/>
      <c r="AT1035" s="1"/>
      <c r="AU1035" s="1"/>
      <c r="AV1035" s="1"/>
      <c r="AW1035" s="1"/>
      <c r="AY1035" s="1" t="s">
        <v>25</v>
      </c>
    </row>
    <row r="1036" ht="15.75" customHeight="1">
      <c r="A1036" s="1"/>
      <c r="B1036" s="1"/>
      <c r="C1036" s="1"/>
      <c r="D1036" s="1" t="s">
        <v>25</v>
      </c>
      <c r="E1036" s="1" t="s">
        <v>25</v>
      </c>
      <c r="F1036" s="1" t="s">
        <v>25</v>
      </c>
      <c r="G1036" s="1" t="s">
        <v>25</v>
      </c>
      <c r="H1036" s="1" t="s">
        <v>25</v>
      </c>
      <c r="M1036" s="1"/>
      <c r="N1036" s="1"/>
      <c r="O1036" s="1"/>
      <c r="P1036" s="1"/>
      <c r="Q1036" s="1"/>
      <c r="S1036" s="1" t="str">
        <f>IFERROR(__xludf.DUMMYFUNCTION("UNIQUE(D1036:H1036, TRUE)"),"")</f>
        <v/>
      </c>
      <c r="Y1036" s="1" t="str">
        <f t="shared" si="2"/>
        <v/>
      </c>
      <c r="Z1036" s="1" t="str">
        <f t="shared" ref="Z1036:AC1036" si="1036">IF($Y1036&lt;&gt;"",COUNTIF($D1036:$H1036, "=" &amp; T1036),"")</f>
        <v/>
      </c>
      <c r="AA1036" s="1" t="str">
        <f t="shared" si="1036"/>
        <v/>
      </c>
      <c r="AB1036" s="1" t="str">
        <f t="shared" si="1036"/>
        <v/>
      </c>
      <c r="AC1036" s="1" t="str">
        <f t="shared" si="1036"/>
        <v/>
      </c>
      <c r="AE1036" s="1" t="str">
        <f>IFERROR(__xludf.DUMMYFUNCTION("IFERROR(TRANSPOSE(SORT(TRANSPOSE(FILTER(Y1036:AC1036, Y1036:AC1036&lt;&gt;0)),1, FALSE)))"),"")</f>
        <v/>
      </c>
      <c r="AF1036" s="1" t="str">
        <f>IFERROR(__xludf.DUMMYFUNCTION("""COMPUTED_VALUE"""),"")</f>
        <v/>
      </c>
      <c r="AG1036" s="1" t="str">
        <f>IFERROR(__xludf.DUMMYFUNCTION("""COMPUTED_VALUE"""),"")</f>
        <v/>
      </c>
      <c r="AH1036" s="1" t="str">
        <f>IFERROR(__xludf.DUMMYFUNCTION("""COMPUTED_VALUE"""),"")</f>
        <v/>
      </c>
      <c r="AI1036" s="1" t="str">
        <f>IFERROR(__xludf.DUMMYFUNCTION("""COMPUTED_VALUE"""),"")</f>
        <v/>
      </c>
      <c r="AL1036" s="1" t="s">
        <v>25</v>
      </c>
      <c r="AM1036" s="1" t="s">
        <v>25</v>
      </c>
      <c r="AN1036" s="1" t="s">
        <v>25</v>
      </c>
      <c r="AO1036" s="1" t="s">
        <v>25</v>
      </c>
      <c r="AP1036" s="1" t="s">
        <v>25</v>
      </c>
      <c r="AQ1036" s="1"/>
      <c r="AR1036" s="1"/>
      <c r="AS1036" s="1"/>
      <c r="AT1036" s="1"/>
      <c r="AU1036" s="1"/>
      <c r="AV1036" s="1"/>
      <c r="AW1036" s="1"/>
      <c r="AY1036" s="1" t="s">
        <v>25</v>
      </c>
    </row>
    <row r="1037" ht="15.75" customHeight="1">
      <c r="A1037" s="1"/>
      <c r="B1037" s="1"/>
      <c r="C1037" s="1"/>
      <c r="D1037" s="1" t="s">
        <v>25</v>
      </c>
      <c r="E1037" s="1" t="s">
        <v>25</v>
      </c>
      <c r="F1037" s="1" t="s">
        <v>25</v>
      </c>
      <c r="G1037" s="1" t="s">
        <v>25</v>
      </c>
      <c r="H1037" s="1" t="s">
        <v>25</v>
      </c>
      <c r="M1037" s="1"/>
      <c r="N1037" s="1"/>
      <c r="O1037" s="1"/>
      <c r="P1037" s="1"/>
      <c r="Q1037" s="1"/>
      <c r="S1037" s="1" t="str">
        <f>IFERROR(__xludf.DUMMYFUNCTION("UNIQUE(D1037:H1037, TRUE)"),"")</f>
        <v/>
      </c>
      <c r="Y1037" s="1" t="str">
        <f t="shared" si="2"/>
        <v/>
      </c>
      <c r="Z1037" s="1" t="str">
        <f t="shared" ref="Z1037:AC1037" si="1037">IF($Y1037&lt;&gt;"",COUNTIF($D1037:$H1037, "=" &amp; T1037),"")</f>
        <v/>
      </c>
      <c r="AA1037" s="1" t="str">
        <f t="shared" si="1037"/>
        <v/>
      </c>
      <c r="AB1037" s="1" t="str">
        <f t="shared" si="1037"/>
        <v/>
      </c>
      <c r="AC1037" s="1" t="str">
        <f t="shared" si="1037"/>
        <v/>
      </c>
      <c r="AE1037" s="1" t="str">
        <f>IFERROR(__xludf.DUMMYFUNCTION("IFERROR(TRANSPOSE(SORT(TRANSPOSE(FILTER(Y1037:AC1037, Y1037:AC1037&lt;&gt;0)),1, FALSE)))"),"")</f>
        <v/>
      </c>
      <c r="AF1037" s="1" t="str">
        <f>IFERROR(__xludf.DUMMYFUNCTION("""COMPUTED_VALUE"""),"")</f>
        <v/>
      </c>
      <c r="AG1037" s="1" t="str">
        <f>IFERROR(__xludf.DUMMYFUNCTION("""COMPUTED_VALUE"""),"")</f>
        <v/>
      </c>
      <c r="AH1037" s="1" t="str">
        <f>IFERROR(__xludf.DUMMYFUNCTION("""COMPUTED_VALUE"""),"")</f>
        <v/>
      </c>
      <c r="AI1037" s="1" t="str">
        <f>IFERROR(__xludf.DUMMYFUNCTION("""COMPUTED_VALUE"""),"")</f>
        <v/>
      </c>
      <c r="AL1037" s="1" t="s">
        <v>25</v>
      </c>
      <c r="AM1037" s="1" t="s">
        <v>25</v>
      </c>
      <c r="AN1037" s="1" t="s">
        <v>25</v>
      </c>
      <c r="AO1037" s="1" t="s">
        <v>25</v>
      </c>
      <c r="AP1037" s="1" t="s">
        <v>25</v>
      </c>
      <c r="AQ1037" s="1"/>
      <c r="AR1037" s="1"/>
      <c r="AS1037" s="1"/>
      <c r="AT1037" s="1"/>
      <c r="AU1037" s="1"/>
      <c r="AV1037" s="1"/>
      <c r="AW1037" s="1"/>
      <c r="AY1037" s="1" t="s">
        <v>25</v>
      </c>
    </row>
    <row r="1038" ht="15.75" customHeight="1">
      <c r="A1038" s="1"/>
      <c r="B1038" s="1"/>
      <c r="C1038" s="1"/>
      <c r="D1038" s="1" t="s">
        <v>25</v>
      </c>
      <c r="E1038" s="1" t="s">
        <v>25</v>
      </c>
      <c r="F1038" s="1" t="s">
        <v>25</v>
      </c>
      <c r="G1038" s="1" t="s">
        <v>25</v>
      </c>
      <c r="H1038" s="1" t="s">
        <v>25</v>
      </c>
      <c r="M1038" s="1"/>
      <c r="N1038" s="1"/>
      <c r="O1038" s="1"/>
      <c r="P1038" s="1"/>
      <c r="Q1038" s="1"/>
      <c r="S1038" s="1" t="str">
        <f>IFERROR(__xludf.DUMMYFUNCTION("UNIQUE(D1038:H1038, TRUE)"),"")</f>
        <v/>
      </c>
      <c r="Y1038" s="1" t="str">
        <f t="shared" si="2"/>
        <v/>
      </c>
      <c r="Z1038" s="1" t="str">
        <f t="shared" ref="Z1038:AC1038" si="1038">IF($Y1038&lt;&gt;"",COUNTIF($D1038:$H1038, "=" &amp; T1038),"")</f>
        <v/>
      </c>
      <c r="AA1038" s="1" t="str">
        <f t="shared" si="1038"/>
        <v/>
      </c>
      <c r="AB1038" s="1" t="str">
        <f t="shared" si="1038"/>
        <v/>
      </c>
      <c r="AC1038" s="1" t="str">
        <f t="shared" si="1038"/>
        <v/>
      </c>
      <c r="AE1038" s="1" t="str">
        <f>IFERROR(__xludf.DUMMYFUNCTION("IFERROR(TRANSPOSE(SORT(TRANSPOSE(FILTER(Y1038:AC1038, Y1038:AC1038&lt;&gt;0)),1, FALSE)))"),"")</f>
        <v/>
      </c>
      <c r="AF1038" s="1" t="str">
        <f>IFERROR(__xludf.DUMMYFUNCTION("""COMPUTED_VALUE"""),"")</f>
        <v/>
      </c>
      <c r="AG1038" s="1" t="str">
        <f>IFERROR(__xludf.DUMMYFUNCTION("""COMPUTED_VALUE"""),"")</f>
        <v/>
      </c>
      <c r="AH1038" s="1" t="str">
        <f>IFERROR(__xludf.DUMMYFUNCTION("""COMPUTED_VALUE"""),"")</f>
        <v/>
      </c>
      <c r="AI1038" s="1" t="str">
        <f>IFERROR(__xludf.DUMMYFUNCTION("""COMPUTED_VALUE"""),"")</f>
        <v/>
      </c>
      <c r="AL1038" s="1" t="s">
        <v>25</v>
      </c>
      <c r="AM1038" s="1" t="s">
        <v>25</v>
      </c>
      <c r="AN1038" s="1" t="s">
        <v>25</v>
      </c>
      <c r="AO1038" s="1" t="s">
        <v>25</v>
      </c>
      <c r="AP1038" s="1" t="s">
        <v>25</v>
      </c>
      <c r="AQ1038" s="1"/>
      <c r="AR1038" s="1"/>
      <c r="AS1038" s="1"/>
      <c r="AT1038" s="1"/>
      <c r="AU1038" s="1"/>
      <c r="AV1038" s="1"/>
      <c r="AW1038" s="1"/>
      <c r="AY1038" s="1" t="s">
        <v>25</v>
      </c>
    </row>
    <row r="1039" ht="15.75" customHeight="1">
      <c r="A1039" s="1"/>
      <c r="B1039" s="1"/>
      <c r="C1039" s="1"/>
      <c r="D1039" s="1" t="s">
        <v>25</v>
      </c>
      <c r="E1039" s="1" t="s">
        <v>25</v>
      </c>
      <c r="F1039" s="1" t="s">
        <v>25</v>
      </c>
      <c r="G1039" s="1" t="s">
        <v>25</v>
      </c>
      <c r="H1039" s="1" t="s">
        <v>25</v>
      </c>
      <c r="M1039" s="1"/>
      <c r="N1039" s="1"/>
      <c r="O1039" s="1"/>
      <c r="P1039" s="1"/>
      <c r="Q1039" s="1"/>
      <c r="S1039" s="1" t="str">
        <f>IFERROR(__xludf.DUMMYFUNCTION("UNIQUE(D1039:H1039, TRUE)"),"")</f>
        <v/>
      </c>
      <c r="Y1039" s="1" t="str">
        <f t="shared" si="2"/>
        <v/>
      </c>
      <c r="Z1039" s="1" t="str">
        <f t="shared" ref="Z1039:AC1039" si="1039">IF($Y1039&lt;&gt;"",COUNTIF($D1039:$H1039, "=" &amp; T1039),"")</f>
        <v/>
      </c>
      <c r="AA1039" s="1" t="str">
        <f t="shared" si="1039"/>
        <v/>
      </c>
      <c r="AB1039" s="1" t="str">
        <f t="shared" si="1039"/>
        <v/>
      </c>
      <c r="AC1039" s="1" t="str">
        <f t="shared" si="1039"/>
        <v/>
      </c>
      <c r="AE1039" s="1" t="str">
        <f>IFERROR(__xludf.DUMMYFUNCTION("IFERROR(TRANSPOSE(SORT(TRANSPOSE(FILTER(Y1039:AC1039, Y1039:AC1039&lt;&gt;0)),1, FALSE)))"),"")</f>
        <v/>
      </c>
      <c r="AF1039" s="1" t="str">
        <f>IFERROR(__xludf.DUMMYFUNCTION("""COMPUTED_VALUE"""),"")</f>
        <v/>
      </c>
      <c r="AG1039" s="1" t="str">
        <f>IFERROR(__xludf.DUMMYFUNCTION("""COMPUTED_VALUE"""),"")</f>
        <v/>
      </c>
      <c r="AH1039" s="1" t="str">
        <f>IFERROR(__xludf.DUMMYFUNCTION("""COMPUTED_VALUE"""),"")</f>
        <v/>
      </c>
      <c r="AI1039" s="1" t="str">
        <f>IFERROR(__xludf.DUMMYFUNCTION("""COMPUTED_VALUE"""),"")</f>
        <v/>
      </c>
      <c r="AL1039" s="1" t="s">
        <v>25</v>
      </c>
      <c r="AM1039" s="1" t="s">
        <v>25</v>
      </c>
      <c r="AN1039" s="1" t="s">
        <v>25</v>
      </c>
      <c r="AO1039" s="1" t="s">
        <v>25</v>
      </c>
      <c r="AP1039" s="1" t="s">
        <v>25</v>
      </c>
      <c r="AQ1039" s="1"/>
      <c r="AR1039" s="1"/>
      <c r="AS1039" s="1"/>
      <c r="AT1039" s="1"/>
      <c r="AU1039" s="1"/>
      <c r="AV1039" s="1"/>
      <c r="AW1039" s="1"/>
      <c r="AY1039" s="1" t="s">
        <v>25</v>
      </c>
    </row>
    <row r="1040" ht="15.75" customHeight="1">
      <c r="A1040" s="1"/>
      <c r="B1040" s="1"/>
      <c r="C1040" s="1"/>
      <c r="D1040" s="1" t="s">
        <v>25</v>
      </c>
      <c r="E1040" s="1" t="s">
        <v>25</v>
      </c>
      <c r="F1040" s="1" t="s">
        <v>25</v>
      </c>
      <c r="G1040" s="1" t="s">
        <v>25</v>
      </c>
      <c r="H1040" s="1" t="s">
        <v>25</v>
      </c>
      <c r="M1040" s="1"/>
      <c r="N1040" s="1"/>
      <c r="O1040" s="1"/>
      <c r="P1040" s="1"/>
      <c r="Q1040" s="1"/>
      <c r="S1040" s="1" t="str">
        <f>IFERROR(__xludf.DUMMYFUNCTION("UNIQUE(D1040:H1040, TRUE)"),"")</f>
        <v/>
      </c>
      <c r="Y1040" s="1" t="str">
        <f t="shared" si="2"/>
        <v/>
      </c>
      <c r="Z1040" s="1" t="str">
        <f t="shared" ref="Z1040:AC1040" si="1040">IF($Y1040&lt;&gt;"",COUNTIF($D1040:$H1040, "=" &amp; T1040),"")</f>
        <v/>
      </c>
      <c r="AA1040" s="1" t="str">
        <f t="shared" si="1040"/>
        <v/>
      </c>
      <c r="AB1040" s="1" t="str">
        <f t="shared" si="1040"/>
        <v/>
      </c>
      <c r="AC1040" s="1" t="str">
        <f t="shared" si="1040"/>
        <v/>
      </c>
      <c r="AE1040" s="1" t="str">
        <f>IFERROR(__xludf.DUMMYFUNCTION("IFERROR(TRANSPOSE(SORT(TRANSPOSE(FILTER(Y1040:AC1040, Y1040:AC1040&lt;&gt;0)),1, FALSE)))"),"")</f>
        <v/>
      </c>
      <c r="AF1040" s="1" t="str">
        <f>IFERROR(__xludf.DUMMYFUNCTION("""COMPUTED_VALUE"""),"")</f>
        <v/>
      </c>
      <c r="AG1040" s="1" t="str">
        <f>IFERROR(__xludf.DUMMYFUNCTION("""COMPUTED_VALUE"""),"")</f>
        <v/>
      </c>
      <c r="AH1040" s="1" t="str">
        <f>IFERROR(__xludf.DUMMYFUNCTION("""COMPUTED_VALUE"""),"")</f>
        <v/>
      </c>
      <c r="AI1040" s="1" t="str">
        <f>IFERROR(__xludf.DUMMYFUNCTION("""COMPUTED_VALUE"""),"")</f>
        <v/>
      </c>
      <c r="AL1040" s="1" t="s">
        <v>25</v>
      </c>
      <c r="AM1040" s="1" t="s">
        <v>25</v>
      </c>
      <c r="AN1040" s="1" t="s">
        <v>25</v>
      </c>
      <c r="AO1040" s="1" t="s">
        <v>25</v>
      </c>
      <c r="AP1040" s="1" t="s">
        <v>25</v>
      </c>
      <c r="AQ1040" s="1"/>
      <c r="AR1040" s="1"/>
      <c r="AS1040" s="1"/>
      <c r="AT1040" s="1"/>
      <c r="AU1040" s="1"/>
      <c r="AV1040" s="1"/>
      <c r="AW1040" s="1"/>
      <c r="AY1040" s="1" t="s">
        <v>25</v>
      </c>
    </row>
    <row r="1041" ht="15.75" customHeight="1">
      <c r="A1041" s="1"/>
      <c r="B1041" s="1"/>
      <c r="C1041" s="1"/>
      <c r="D1041" s="1" t="s">
        <v>25</v>
      </c>
      <c r="E1041" s="1" t="s">
        <v>25</v>
      </c>
      <c r="F1041" s="1" t="s">
        <v>25</v>
      </c>
      <c r="G1041" s="1" t="s">
        <v>25</v>
      </c>
      <c r="H1041" s="1" t="s">
        <v>25</v>
      </c>
      <c r="M1041" s="1"/>
      <c r="N1041" s="1"/>
      <c r="O1041" s="1"/>
      <c r="P1041" s="1"/>
      <c r="Q1041" s="1"/>
      <c r="S1041" s="1" t="str">
        <f>IFERROR(__xludf.DUMMYFUNCTION("UNIQUE(D1041:H1041, TRUE)"),"")</f>
        <v/>
      </c>
      <c r="Y1041" s="1" t="str">
        <f t="shared" si="2"/>
        <v/>
      </c>
      <c r="Z1041" s="1" t="str">
        <f t="shared" ref="Z1041:AC1041" si="1041">IF($Y1041&lt;&gt;"",COUNTIF($D1041:$H1041, "=" &amp; T1041),"")</f>
        <v/>
      </c>
      <c r="AA1041" s="1" t="str">
        <f t="shared" si="1041"/>
        <v/>
      </c>
      <c r="AB1041" s="1" t="str">
        <f t="shared" si="1041"/>
        <v/>
      </c>
      <c r="AC1041" s="1" t="str">
        <f t="shared" si="1041"/>
        <v/>
      </c>
      <c r="AE1041" s="1" t="str">
        <f>IFERROR(__xludf.DUMMYFUNCTION("IFERROR(TRANSPOSE(SORT(TRANSPOSE(FILTER(Y1041:AC1041, Y1041:AC1041&lt;&gt;0)),1, FALSE)))"),"")</f>
        <v/>
      </c>
      <c r="AF1041" s="1" t="str">
        <f>IFERROR(__xludf.DUMMYFUNCTION("""COMPUTED_VALUE"""),"")</f>
        <v/>
      </c>
      <c r="AG1041" s="1" t="str">
        <f>IFERROR(__xludf.DUMMYFUNCTION("""COMPUTED_VALUE"""),"")</f>
        <v/>
      </c>
      <c r="AH1041" s="1" t="str">
        <f>IFERROR(__xludf.DUMMYFUNCTION("""COMPUTED_VALUE"""),"")</f>
        <v/>
      </c>
      <c r="AI1041" s="1" t="str">
        <f>IFERROR(__xludf.DUMMYFUNCTION("""COMPUTED_VALUE"""),"")</f>
        <v/>
      </c>
      <c r="AL1041" s="1" t="s">
        <v>25</v>
      </c>
      <c r="AM1041" s="1" t="s">
        <v>25</v>
      </c>
      <c r="AN1041" s="1" t="s">
        <v>25</v>
      </c>
      <c r="AO1041" s="1" t="s">
        <v>25</v>
      </c>
      <c r="AP1041" s="1" t="s">
        <v>25</v>
      </c>
      <c r="AQ1041" s="1"/>
      <c r="AR1041" s="1"/>
      <c r="AS1041" s="1"/>
      <c r="AT1041" s="1"/>
      <c r="AU1041" s="1"/>
      <c r="AV1041" s="1"/>
      <c r="AW1041" s="1"/>
      <c r="AY1041" s="1" t="s">
        <v>25</v>
      </c>
    </row>
    <row r="1042" ht="15.75" customHeight="1">
      <c r="A1042" s="1"/>
      <c r="B1042" s="1"/>
      <c r="C1042" s="1"/>
      <c r="D1042" s="1" t="s">
        <v>25</v>
      </c>
      <c r="E1042" s="1" t="s">
        <v>25</v>
      </c>
      <c r="F1042" s="1" t="s">
        <v>25</v>
      </c>
      <c r="G1042" s="1" t="s">
        <v>25</v>
      </c>
      <c r="H1042" s="1" t="s">
        <v>25</v>
      </c>
      <c r="M1042" s="1"/>
      <c r="N1042" s="1"/>
      <c r="O1042" s="1"/>
      <c r="P1042" s="1"/>
      <c r="Q1042" s="1"/>
      <c r="S1042" s="1" t="str">
        <f>IFERROR(__xludf.DUMMYFUNCTION("UNIQUE(D1042:H1042, TRUE)"),"")</f>
        <v/>
      </c>
      <c r="Y1042" s="1" t="str">
        <f t="shared" si="2"/>
        <v/>
      </c>
      <c r="Z1042" s="1" t="str">
        <f t="shared" ref="Z1042:AC1042" si="1042">IF($Y1042&lt;&gt;"",COUNTIF($D1042:$H1042, "=" &amp; T1042),"")</f>
        <v/>
      </c>
      <c r="AA1042" s="1" t="str">
        <f t="shared" si="1042"/>
        <v/>
      </c>
      <c r="AB1042" s="1" t="str">
        <f t="shared" si="1042"/>
        <v/>
      </c>
      <c r="AC1042" s="1" t="str">
        <f t="shared" si="1042"/>
        <v/>
      </c>
      <c r="AE1042" s="1" t="str">
        <f>IFERROR(__xludf.DUMMYFUNCTION("IFERROR(TRANSPOSE(SORT(TRANSPOSE(FILTER(Y1042:AC1042, Y1042:AC1042&lt;&gt;0)),1, FALSE)))"),"")</f>
        <v/>
      </c>
      <c r="AF1042" s="1" t="str">
        <f>IFERROR(__xludf.DUMMYFUNCTION("""COMPUTED_VALUE"""),"")</f>
        <v/>
      </c>
      <c r="AG1042" s="1" t="str">
        <f>IFERROR(__xludf.DUMMYFUNCTION("""COMPUTED_VALUE"""),"")</f>
        <v/>
      </c>
      <c r="AH1042" s="1" t="str">
        <f>IFERROR(__xludf.DUMMYFUNCTION("""COMPUTED_VALUE"""),"")</f>
        <v/>
      </c>
      <c r="AI1042" s="1" t="str">
        <f>IFERROR(__xludf.DUMMYFUNCTION("""COMPUTED_VALUE"""),"")</f>
        <v/>
      </c>
      <c r="AL1042" s="1" t="s">
        <v>25</v>
      </c>
      <c r="AM1042" s="1" t="s">
        <v>25</v>
      </c>
      <c r="AN1042" s="1" t="s">
        <v>25</v>
      </c>
      <c r="AO1042" s="1" t="s">
        <v>25</v>
      </c>
      <c r="AP1042" s="1" t="s">
        <v>25</v>
      </c>
      <c r="AQ1042" s="1"/>
      <c r="AR1042" s="1"/>
      <c r="AS1042" s="1"/>
      <c r="AT1042" s="1"/>
      <c r="AU1042" s="1"/>
      <c r="AV1042" s="1"/>
      <c r="AW1042" s="1"/>
      <c r="AY1042" s="1" t="s">
        <v>25</v>
      </c>
    </row>
    <row r="1043" ht="15.75" customHeight="1">
      <c r="A1043" s="1"/>
      <c r="B1043" s="1"/>
      <c r="C1043" s="1"/>
      <c r="D1043" s="1" t="s">
        <v>25</v>
      </c>
      <c r="E1043" s="1" t="s">
        <v>25</v>
      </c>
      <c r="F1043" s="1" t="s">
        <v>25</v>
      </c>
      <c r="G1043" s="1" t="s">
        <v>25</v>
      </c>
      <c r="H1043" s="1" t="s">
        <v>25</v>
      </c>
      <c r="M1043" s="1"/>
      <c r="N1043" s="1"/>
      <c r="O1043" s="1"/>
      <c r="P1043" s="1"/>
      <c r="Q1043" s="1"/>
      <c r="S1043" s="1" t="str">
        <f>IFERROR(__xludf.DUMMYFUNCTION("UNIQUE(D1043:H1043, TRUE)"),"")</f>
        <v/>
      </c>
      <c r="Y1043" s="1" t="str">
        <f t="shared" si="2"/>
        <v/>
      </c>
      <c r="Z1043" s="1" t="str">
        <f t="shared" ref="Z1043:AC1043" si="1043">IF($Y1043&lt;&gt;"",COUNTIF($D1043:$H1043, "=" &amp; T1043),"")</f>
        <v/>
      </c>
      <c r="AA1043" s="1" t="str">
        <f t="shared" si="1043"/>
        <v/>
      </c>
      <c r="AB1043" s="1" t="str">
        <f t="shared" si="1043"/>
        <v/>
      </c>
      <c r="AC1043" s="1" t="str">
        <f t="shared" si="1043"/>
        <v/>
      </c>
      <c r="AE1043" s="1" t="str">
        <f>IFERROR(__xludf.DUMMYFUNCTION("IFERROR(TRANSPOSE(SORT(TRANSPOSE(FILTER(Y1043:AC1043, Y1043:AC1043&lt;&gt;0)),1, FALSE)))"),"")</f>
        <v/>
      </c>
      <c r="AF1043" s="1" t="str">
        <f>IFERROR(__xludf.DUMMYFUNCTION("""COMPUTED_VALUE"""),"")</f>
        <v/>
      </c>
      <c r="AG1043" s="1" t="str">
        <f>IFERROR(__xludf.DUMMYFUNCTION("""COMPUTED_VALUE"""),"")</f>
        <v/>
      </c>
      <c r="AH1043" s="1" t="str">
        <f>IFERROR(__xludf.DUMMYFUNCTION("""COMPUTED_VALUE"""),"")</f>
        <v/>
      </c>
      <c r="AI1043" s="1" t="str">
        <f>IFERROR(__xludf.DUMMYFUNCTION("""COMPUTED_VALUE"""),"")</f>
        <v/>
      </c>
      <c r="AL1043" s="1" t="s">
        <v>25</v>
      </c>
      <c r="AM1043" s="1" t="s">
        <v>25</v>
      </c>
      <c r="AN1043" s="1" t="s">
        <v>25</v>
      </c>
      <c r="AO1043" s="1" t="s">
        <v>25</v>
      </c>
      <c r="AP1043" s="1" t="s">
        <v>25</v>
      </c>
      <c r="AQ1043" s="1"/>
      <c r="AR1043" s="1"/>
      <c r="AS1043" s="1"/>
      <c r="AT1043" s="1"/>
      <c r="AU1043" s="1"/>
      <c r="AV1043" s="1"/>
      <c r="AW1043" s="1"/>
      <c r="AY1043" s="1" t="s">
        <v>25</v>
      </c>
    </row>
    <row r="1044" ht="15.75" customHeight="1">
      <c r="A1044" s="1"/>
      <c r="B1044" s="1"/>
      <c r="C1044" s="1"/>
      <c r="D1044" s="1" t="s">
        <v>25</v>
      </c>
      <c r="E1044" s="1" t="s">
        <v>25</v>
      </c>
      <c r="F1044" s="1" t="s">
        <v>25</v>
      </c>
      <c r="G1044" s="1" t="s">
        <v>25</v>
      </c>
      <c r="H1044" s="1" t="s">
        <v>25</v>
      </c>
      <c r="M1044" s="1"/>
      <c r="N1044" s="1"/>
      <c r="O1044" s="1"/>
      <c r="P1044" s="1"/>
      <c r="Q1044" s="1"/>
      <c r="S1044" s="1" t="str">
        <f>IFERROR(__xludf.DUMMYFUNCTION("UNIQUE(D1044:H1044, TRUE)"),"")</f>
        <v/>
      </c>
      <c r="Y1044" s="1" t="str">
        <f t="shared" si="2"/>
        <v/>
      </c>
      <c r="Z1044" s="1" t="str">
        <f t="shared" ref="Z1044:AC1044" si="1044">IF($Y1044&lt;&gt;"",COUNTIF($D1044:$H1044, "=" &amp; T1044),"")</f>
        <v/>
      </c>
      <c r="AA1044" s="1" t="str">
        <f t="shared" si="1044"/>
        <v/>
      </c>
      <c r="AB1044" s="1" t="str">
        <f t="shared" si="1044"/>
        <v/>
      </c>
      <c r="AC1044" s="1" t="str">
        <f t="shared" si="1044"/>
        <v/>
      </c>
      <c r="AE1044" s="1" t="str">
        <f>IFERROR(__xludf.DUMMYFUNCTION("IFERROR(TRANSPOSE(SORT(TRANSPOSE(FILTER(Y1044:AC1044, Y1044:AC1044&lt;&gt;0)),1, FALSE)))"),"")</f>
        <v/>
      </c>
      <c r="AF1044" s="1" t="str">
        <f>IFERROR(__xludf.DUMMYFUNCTION("""COMPUTED_VALUE"""),"")</f>
        <v/>
      </c>
      <c r="AG1044" s="1" t="str">
        <f>IFERROR(__xludf.DUMMYFUNCTION("""COMPUTED_VALUE"""),"")</f>
        <v/>
      </c>
      <c r="AH1044" s="1" t="str">
        <f>IFERROR(__xludf.DUMMYFUNCTION("""COMPUTED_VALUE"""),"")</f>
        <v/>
      </c>
      <c r="AI1044" s="1" t="str">
        <f>IFERROR(__xludf.DUMMYFUNCTION("""COMPUTED_VALUE"""),"")</f>
        <v/>
      </c>
      <c r="AL1044" s="1" t="s">
        <v>25</v>
      </c>
      <c r="AM1044" s="1" t="s">
        <v>25</v>
      </c>
      <c r="AN1044" s="1" t="s">
        <v>25</v>
      </c>
      <c r="AO1044" s="1" t="s">
        <v>25</v>
      </c>
      <c r="AP1044" s="1" t="s">
        <v>25</v>
      </c>
      <c r="AQ1044" s="1"/>
      <c r="AR1044" s="1"/>
      <c r="AS1044" s="1"/>
      <c r="AT1044" s="1"/>
      <c r="AU1044" s="1"/>
      <c r="AV1044" s="1"/>
      <c r="AW1044" s="1"/>
      <c r="AY1044" s="1" t="s">
        <v>25</v>
      </c>
    </row>
    <row r="1045" ht="15.75" customHeight="1">
      <c r="A1045" s="1"/>
      <c r="B1045" s="1"/>
      <c r="C1045" s="1"/>
      <c r="D1045" s="1" t="s">
        <v>25</v>
      </c>
      <c r="E1045" s="1" t="s">
        <v>25</v>
      </c>
      <c r="F1045" s="1" t="s">
        <v>25</v>
      </c>
      <c r="G1045" s="1" t="s">
        <v>25</v>
      </c>
      <c r="H1045" s="1" t="s">
        <v>25</v>
      </c>
      <c r="M1045" s="1"/>
      <c r="N1045" s="1"/>
      <c r="O1045" s="1"/>
      <c r="P1045" s="1"/>
      <c r="Q1045" s="1"/>
      <c r="S1045" s="1" t="str">
        <f>IFERROR(__xludf.DUMMYFUNCTION("UNIQUE(D1045:H1045, TRUE)"),"")</f>
        <v/>
      </c>
      <c r="Y1045" s="1" t="str">
        <f t="shared" si="2"/>
        <v/>
      </c>
      <c r="Z1045" s="1" t="str">
        <f t="shared" ref="Z1045:AC1045" si="1045">IF($Y1045&lt;&gt;"",COUNTIF($D1045:$H1045, "=" &amp; T1045),"")</f>
        <v/>
      </c>
      <c r="AA1045" s="1" t="str">
        <f t="shared" si="1045"/>
        <v/>
      </c>
      <c r="AB1045" s="1" t="str">
        <f t="shared" si="1045"/>
        <v/>
      </c>
      <c r="AC1045" s="1" t="str">
        <f t="shared" si="1045"/>
        <v/>
      </c>
      <c r="AE1045" s="1" t="str">
        <f>IFERROR(__xludf.DUMMYFUNCTION("IFERROR(TRANSPOSE(SORT(TRANSPOSE(FILTER(Y1045:AC1045, Y1045:AC1045&lt;&gt;0)),1, FALSE)))"),"")</f>
        <v/>
      </c>
      <c r="AF1045" s="1" t="str">
        <f>IFERROR(__xludf.DUMMYFUNCTION("""COMPUTED_VALUE"""),"")</f>
        <v/>
      </c>
      <c r="AG1045" s="1" t="str">
        <f>IFERROR(__xludf.DUMMYFUNCTION("""COMPUTED_VALUE"""),"")</f>
        <v/>
      </c>
      <c r="AH1045" s="1" t="str">
        <f>IFERROR(__xludf.DUMMYFUNCTION("""COMPUTED_VALUE"""),"")</f>
        <v/>
      </c>
      <c r="AI1045" s="1" t="str">
        <f>IFERROR(__xludf.DUMMYFUNCTION("""COMPUTED_VALUE"""),"")</f>
        <v/>
      </c>
      <c r="AL1045" s="1" t="s">
        <v>25</v>
      </c>
      <c r="AM1045" s="1" t="s">
        <v>25</v>
      </c>
      <c r="AN1045" s="1" t="s">
        <v>25</v>
      </c>
      <c r="AO1045" s="1" t="s">
        <v>25</v>
      </c>
      <c r="AP1045" s="1" t="s">
        <v>25</v>
      </c>
      <c r="AQ1045" s="1"/>
      <c r="AR1045" s="1"/>
      <c r="AS1045" s="1"/>
      <c r="AT1045" s="1"/>
      <c r="AU1045" s="1"/>
      <c r="AV1045" s="1"/>
      <c r="AW1045" s="1"/>
      <c r="AY1045" s="1" t="s">
        <v>25</v>
      </c>
    </row>
    <row r="1046" ht="15.75" customHeight="1">
      <c r="A1046" s="1"/>
      <c r="B1046" s="1"/>
      <c r="C1046" s="1"/>
      <c r="D1046" s="1" t="s">
        <v>25</v>
      </c>
      <c r="E1046" s="1" t="s">
        <v>25</v>
      </c>
      <c r="F1046" s="1" t="s">
        <v>25</v>
      </c>
      <c r="G1046" s="1" t="s">
        <v>25</v>
      </c>
      <c r="H1046" s="1" t="s">
        <v>25</v>
      </c>
      <c r="M1046" s="1"/>
      <c r="N1046" s="1"/>
      <c r="O1046" s="1"/>
      <c r="P1046" s="1"/>
      <c r="Q1046" s="1"/>
      <c r="S1046" s="1" t="str">
        <f>IFERROR(__xludf.DUMMYFUNCTION("UNIQUE(D1046:H1046, TRUE)"),"")</f>
        <v/>
      </c>
      <c r="Y1046" s="1" t="str">
        <f t="shared" si="2"/>
        <v/>
      </c>
      <c r="Z1046" s="1" t="str">
        <f t="shared" ref="Z1046:AC1046" si="1046">IF($Y1046&lt;&gt;"",COUNTIF($D1046:$H1046, "=" &amp; T1046),"")</f>
        <v/>
      </c>
      <c r="AA1046" s="1" t="str">
        <f t="shared" si="1046"/>
        <v/>
      </c>
      <c r="AB1046" s="1" t="str">
        <f t="shared" si="1046"/>
        <v/>
      </c>
      <c r="AC1046" s="1" t="str">
        <f t="shared" si="1046"/>
        <v/>
      </c>
      <c r="AE1046" s="1" t="str">
        <f>IFERROR(__xludf.DUMMYFUNCTION("IFERROR(TRANSPOSE(SORT(TRANSPOSE(FILTER(Y1046:AC1046, Y1046:AC1046&lt;&gt;0)),1, FALSE)))"),"")</f>
        <v/>
      </c>
      <c r="AF1046" s="1" t="str">
        <f>IFERROR(__xludf.DUMMYFUNCTION("""COMPUTED_VALUE"""),"")</f>
        <v/>
      </c>
      <c r="AG1046" s="1" t="str">
        <f>IFERROR(__xludf.DUMMYFUNCTION("""COMPUTED_VALUE"""),"")</f>
        <v/>
      </c>
      <c r="AH1046" s="1" t="str">
        <f>IFERROR(__xludf.DUMMYFUNCTION("""COMPUTED_VALUE"""),"")</f>
        <v/>
      </c>
      <c r="AI1046" s="1" t="str">
        <f>IFERROR(__xludf.DUMMYFUNCTION("""COMPUTED_VALUE"""),"")</f>
        <v/>
      </c>
      <c r="AL1046" s="1" t="s">
        <v>25</v>
      </c>
      <c r="AM1046" s="1" t="s">
        <v>25</v>
      </c>
      <c r="AN1046" s="1" t="s">
        <v>25</v>
      </c>
      <c r="AO1046" s="1" t="s">
        <v>25</v>
      </c>
      <c r="AP1046" s="1" t="s">
        <v>25</v>
      </c>
      <c r="AQ1046" s="1"/>
      <c r="AR1046" s="1"/>
      <c r="AS1046" s="1"/>
      <c r="AT1046" s="1"/>
      <c r="AU1046" s="1"/>
      <c r="AV1046" s="1"/>
      <c r="AW1046" s="1"/>
      <c r="AY1046" s="1" t="s">
        <v>25</v>
      </c>
    </row>
    <row r="1047" ht="15.75" customHeight="1">
      <c r="A1047" s="1"/>
      <c r="B1047" s="1"/>
      <c r="C1047" s="1"/>
      <c r="D1047" s="1" t="s">
        <v>25</v>
      </c>
      <c r="E1047" s="1" t="s">
        <v>25</v>
      </c>
      <c r="F1047" s="1" t="s">
        <v>25</v>
      </c>
      <c r="G1047" s="1" t="s">
        <v>25</v>
      </c>
      <c r="H1047" s="1" t="s">
        <v>25</v>
      </c>
      <c r="M1047" s="1"/>
      <c r="N1047" s="1"/>
      <c r="O1047" s="1"/>
      <c r="P1047" s="1"/>
      <c r="Q1047" s="1"/>
      <c r="S1047" s="1" t="str">
        <f>IFERROR(__xludf.DUMMYFUNCTION("UNIQUE(D1047:H1047, TRUE)"),"")</f>
        <v/>
      </c>
      <c r="Y1047" s="1" t="str">
        <f t="shared" si="2"/>
        <v/>
      </c>
      <c r="Z1047" s="1" t="str">
        <f t="shared" ref="Z1047:AC1047" si="1047">IF($Y1047&lt;&gt;"",COUNTIF($D1047:$H1047, "=" &amp; T1047),"")</f>
        <v/>
      </c>
      <c r="AA1047" s="1" t="str">
        <f t="shared" si="1047"/>
        <v/>
      </c>
      <c r="AB1047" s="1" t="str">
        <f t="shared" si="1047"/>
        <v/>
      </c>
      <c r="AC1047" s="1" t="str">
        <f t="shared" si="1047"/>
        <v/>
      </c>
      <c r="AE1047" s="1" t="str">
        <f>IFERROR(__xludf.DUMMYFUNCTION("IFERROR(TRANSPOSE(SORT(TRANSPOSE(FILTER(Y1047:AC1047, Y1047:AC1047&lt;&gt;0)),1, FALSE)))"),"")</f>
        <v/>
      </c>
      <c r="AF1047" s="1" t="str">
        <f>IFERROR(__xludf.DUMMYFUNCTION("""COMPUTED_VALUE"""),"")</f>
        <v/>
      </c>
      <c r="AG1047" s="1" t="str">
        <f>IFERROR(__xludf.DUMMYFUNCTION("""COMPUTED_VALUE"""),"")</f>
        <v/>
      </c>
      <c r="AH1047" s="1" t="str">
        <f>IFERROR(__xludf.DUMMYFUNCTION("""COMPUTED_VALUE"""),"")</f>
        <v/>
      </c>
      <c r="AI1047" s="1" t="str">
        <f>IFERROR(__xludf.DUMMYFUNCTION("""COMPUTED_VALUE"""),"")</f>
        <v/>
      </c>
      <c r="AL1047" s="1" t="s">
        <v>25</v>
      </c>
      <c r="AM1047" s="1" t="s">
        <v>25</v>
      </c>
      <c r="AN1047" s="1" t="s">
        <v>25</v>
      </c>
      <c r="AO1047" s="1" t="s">
        <v>25</v>
      </c>
      <c r="AP1047" s="1" t="s">
        <v>25</v>
      </c>
      <c r="AQ1047" s="1"/>
      <c r="AR1047" s="1"/>
      <c r="AS1047" s="1"/>
      <c r="AT1047" s="1"/>
      <c r="AU1047" s="1"/>
      <c r="AV1047" s="1"/>
      <c r="AW1047" s="1"/>
      <c r="AY1047" s="1" t="s">
        <v>25</v>
      </c>
    </row>
    <row r="1048" ht="15.75" customHeight="1">
      <c r="A1048" s="1"/>
      <c r="B1048" s="1"/>
      <c r="C1048" s="1"/>
      <c r="D1048" s="1" t="s">
        <v>25</v>
      </c>
      <c r="E1048" s="1" t="s">
        <v>25</v>
      </c>
      <c r="F1048" s="1" t="s">
        <v>25</v>
      </c>
      <c r="G1048" s="1" t="s">
        <v>25</v>
      </c>
      <c r="H1048" s="1" t="s">
        <v>25</v>
      </c>
      <c r="M1048" s="1"/>
      <c r="N1048" s="1"/>
      <c r="O1048" s="1"/>
      <c r="P1048" s="1"/>
      <c r="Q1048" s="1"/>
      <c r="S1048" s="1" t="str">
        <f>IFERROR(__xludf.DUMMYFUNCTION("UNIQUE(D1048:H1048, TRUE)"),"")</f>
        <v/>
      </c>
      <c r="Y1048" s="1" t="str">
        <f t="shared" si="2"/>
        <v/>
      </c>
      <c r="Z1048" s="1" t="str">
        <f t="shared" ref="Z1048:AC1048" si="1048">IF($Y1048&lt;&gt;"",COUNTIF($D1048:$H1048, "=" &amp; T1048),"")</f>
        <v/>
      </c>
      <c r="AA1048" s="1" t="str">
        <f t="shared" si="1048"/>
        <v/>
      </c>
      <c r="AB1048" s="1" t="str">
        <f t="shared" si="1048"/>
        <v/>
      </c>
      <c r="AC1048" s="1" t="str">
        <f t="shared" si="1048"/>
        <v/>
      </c>
      <c r="AE1048" s="1" t="str">
        <f>IFERROR(__xludf.DUMMYFUNCTION("IFERROR(TRANSPOSE(SORT(TRANSPOSE(FILTER(Y1048:AC1048, Y1048:AC1048&lt;&gt;0)),1, FALSE)))"),"")</f>
        <v/>
      </c>
      <c r="AF1048" s="1" t="str">
        <f>IFERROR(__xludf.DUMMYFUNCTION("""COMPUTED_VALUE"""),"")</f>
        <v/>
      </c>
      <c r="AG1048" s="1" t="str">
        <f>IFERROR(__xludf.DUMMYFUNCTION("""COMPUTED_VALUE"""),"")</f>
        <v/>
      </c>
      <c r="AH1048" s="1" t="str">
        <f>IFERROR(__xludf.DUMMYFUNCTION("""COMPUTED_VALUE"""),"")</f>
        <v/>
      </c>
      <c r="AI1048" s="1" t="str">
        <f>IFERROR(__xludf.DUMMYFUNCTION("""COMPUTED_VALUE"""),"")</f>
        <v/>
      </c>
      <c r="AL1048" s="1" t="s">
        <v>25</v>
      </c>
      <c r="AM1048" s="1" t="s">
        <v>25</v>
      </c>
      <c r="AN1048" s="1" t="s">
        <v>25</v>
      </c>
      <c r="AO1048" s="1" t="s">
        <v>25</v>
      </c>
      <c r="AP1048" s="1" t="s">
        <v>25</v>
      </c>
      <c r="AQ1048" s="1"/>
      <c r="AR1048" s="1"/>
      <c r="AS1048" s="1"/>
      <c r="AT1048" s="1"/>
      <c r="AU1048" s="1"/>
      <c r="AV1048" s="1"/>
      <c r="AW1048" s="1"/>
      <c r="AY1048" s="1" t="s">
        <v>25</v>
      </c>
    </row>
    <row r="1049" ht="15.75" customHeight="1">
      <c r="A1049" s="1"/>
      <c r="B1049" s="1"/>
      <c r="C1049" s="1"/>
      <c r="D1049" s="1" t="s">
        <v>25</v>
      </c>
      <c r="E1049" s="1" t="s">
        <v>25</v>
      </c>
      <c r="F1049" s="1" t="s">
        <v>25</v>
      </c>
      <c r="G1049" s="1" t="s">
        <v>25</v>
      </c>
      <c r="H1049" s="1" t="s">
        <v>25</v>
      </c>
      <c r="M1049" s="1"/>
      <c r="N1049" s="1"/>
      <c r="O1049" s="1"/>
      <c r="P1049" s="1"/>
      <c r="Q1049" s="1"/>
      <c r="S1049" s="1" t="str">
        <f>IFERROR(__xludf.DUMMYFUNCTION("UNIQUE(D1049:H1049, TRUE)"),"")</f>
        <v/>
      </c>
      <c r="Y1049" s="1" t="str">
        <f t="shared" si="2"/>
        <v/>
      </c>
      <c r="Z1049" s="1" t="str">
        <f t="shared" ref="Z1049:AC1049" si="1049">IF($Y1049&lt;&gt;"",COUNTIF($D1049:$H1049, "=" &amp; T1049),"")</f>
        <v/>
      </c>
      <c r="AA1049" s="1" t="str">
        <f t="shared" si="1049"/>
        <v/>
      </c>
      <c r="AB1049" s="1" t="str">
        <f t="shared" si="1049"/>
        <v/>
      </c>
      <c r="AC1049" s="1" t="str">
        <f t="shared" si="1049"/>
        <v/>
      </c>
      <c r="AE1049" s="1" t="str">
        <f>IFERROR(__xludf.DUMMYFUNCTION("IFERROR(TRANSPOSE(SORT(TRANSPOSE(FILTER(Y1049:AC1049, Y1049:AC1049&lt;&gt;0)),1, FALSE)))"),"")</f>
        <v/>
      </c>
      <c r="AF1049" s="1" t="str">
        <f>IFERROR(__xludf.DUMMYFUNCTION("""COMPUTED_VALUE"""),"")</f>
        <v/>
      </c>
      <c r="AG1049" s="1" t="str">
        <f>IFERROR(__xludf.DUMMYFUNCTION("""COMPUTED_VALUE"""),"")</f>
        <v/>
      </c>
      <c r="AH1049" s="1" t="str">
        <f>IFERROR(__xludf.DUMMYFUNCTION("""COMPUTED_VALUE"""),"")</f>
        <v/>
      </c>
      <c r="AI1049" s="1" t="str">
        <f>IFERROR(__xludf.DUMMYFUNCTION("""COMPUTED_VALUE"""),"")</f>
        <v/>
      </c>
      <c r="AL1049" s="1" t="s">
        <v>25</v>
      </c>
      <c r="AM1049" s="1" t="s">
        <v>25</v>
      </c>
      <c r="AN1049" s="1" t="s">
        <v>25</v>
      </c>
      <c r="AO1049" s="1" t="s">
        <v>25</v>
      </c>
      <c r="AP1049" s="1" t="s">
        <v>25</v>
      </c>
      <c r="AQ1049" s="1"/>
      <c r="AR1049" s="1"/>
      <c r="AS1049" s="1"/>
      <c r="AT1049" s="1"/>
      <c r="AU1049" s="1"/>
      <c r="AV1049" s="1"/>
      <c r="AW1049" s="1"/>
      <c r="AY1049" s="1" t="s">
        <v>25</v>
      </c>
    </row>
    <row r="1050" ht="15.75" customHeight="1">
      <c r="A1050" s="1"/>
      <c r="B1050" s="1"/>
      <c r="C1050" s="1"/>
      <c r="D1050" s="1" t="s">
        <v>25</v>
      </c>
      <c r="E1050" s="1" t="s">
        <v>25</v>
      </c>
      <c r="F1050" s="1" t="s">
        <v>25</v>
      </c>
      <c r="G1050" s="1" t="s">
        <v>25</v>
      </c>
      <c r="H1050" s="1" t="s">
        <v>25</v>
      </c>
      <c r="M1050" s="1"/>
      <c r="N1050" s="1"/>
      <c r="O1050" s="1"/>
      <c r="P1050" s="1"/>
      <c r="Q1050" s="1"/>
      <c r="S1050" s="1" t="str">
        <f>IFERROR(__xludf.DUMMYFUNCTION("UNIQUE(D1050:H1050, TRUE)"),"")</f>
        <v/>
      </c>
      <c r="Y1050" s="1" t="str">
        <f t="shared" si="2"/>
        <v/>
      </c>
      <c r="Z1050" s="1" t="str">
        <f t="shared" ref="Z1050:AC1050" si="1050">IF($Y1050&lt;&gt;"",COUNTIF($D1050:$H1050, "=" &amp; T1050),"")</f>
        <v/>
      </c>
      <c r="AA1050" s="1" t="str">
        <f t="shared" si="1050"/>
        <v/>
      </c>
      <c r="AB1050" s="1" t="str">
        <f t="shared" si="1050"/>
        <v/>
      </c>
      <c r="AC1050" s="1" t="str">
        <f t="shared" si="1050"/>
        <v/>
      </c>
      <c r="AE1050" s="1" t="str">
        <f>IFERROR(__xludf.DUMMYFUNCTION("IFERROR(TRANSPOSE(SORT(TRANSPOSE(FILTER(Y1050:AC1050, Y1050:AC1050&lt;&gt;0)),1, FALSE)))"),"")</f>
        <v/>
      </c>
      <c r="AF1050" s="1" t="str">
        <f>IFERROR(__xludf.DUMMYFUNCTION("""COMPUTED_VALUE"""),"")</f>
        <v/>
      </c>
      <c r="AG1050" s="1" t="str">
        <f>IFERROR(__xludf.DUMMYFUNCTION("""COMPUTED_VALUE"""),"")</f>
        <v/>
      </c>
      <c r="AH1050" s="1" t="str">
        <f>IFERROR(__xludf.DUMMYFUNCTION("""COMPUTED_VALUE"""),"")</f>
        <v/>
      </c>
      <c r="AI1050" s="1" t="str">
        <f>IFERROR(__xludf.DUMMYFUNCTION("""COMPUTED_VALUE"""),"")</f>
        <v/>
      </c>
      <c r="AL1050" s="1" t="s">
        <v>25</v>
      </c>
      <c r="AM1050" s="1" t="s">
        <v>25</v>
      </c>
      <c r="AN1050" s="1" t="s">
        <v>25</v>
      </c>
      <c r="AO1050" s="1" t="s">
        <v>25</v>
      </c>
      <c r="AP1050" s="1" t="s">
        <v>25</v>
      </c>
      <c r="AQ1050" s="1"/>
      <c r="AR1050" s="1"/>
      <c r="AS1050" s="1"/>
      <c r="AT1050" s="1"/>
      <c r="AU1050" s="1"/>
      <c r="AV1050" s="1"/>
      <c r="AW1050" s="1"/>
      <c r="AY1050" s="1" t="s">
        <v>25</v>
      </c>
    </row>
    <row r="1051" ht="15.75" customHeight="1">
      <c r="A1051" s="1"/>
      <c r="B1051" s="1"/>
      <c r="C1051" s="1"/>
      <c r="D1051" s="1" t="s">
        <v>25</v>
      </c>
      <c r="E1051" s="1" t="s">
        <v>25</v>
      </c>
      <c r="F1051" s="1" t="s">
        <v>25</v>
      </c>
      <c r="G1051" s="1" t="s">
        <v>25</v>
      </c>
      <c r="H1051" s="1" t="s">
        <v>25</v>
      </c>
      <c r="M1051" s="1"/>
      <c r="N1051" s="1"/>
      <c r="O1051" s="1"/>
      <c r="P1051" s="1"/>
      <c r="Q1051" s="1"/>
      <c r="S1051" s="1" t="str">
        <f>IFERROR(__xludf.DUMMYFUNCTION("UNIQUE(D1051:H1051, TRUE)"),"")</f>
        <v/>
      </c>
      <c r="Y1051" s="1" t="str">
        <f t="shared" si="2"/>
        <v/>
      </c>
      <c r="Z1051" s="1" t="str">
        <f t="shared" ref="Z1051:AC1051" si="1051">IF($Y1051&lt;&gt;"",COUNTIF($D1051:$H1051, "=" &amp; T1051),"")</f>
        <v/>
      </c>
      <c r="AA1051" s="1" t="str">
        <f t="shared" si="1051"/>
        <v/>
      </c>
      <c r="AB1051" s="1" t="str">
        <f t="shared" si="1051"/>
        <v/>
      </c>
      <c r="AC1051" s="1" t="str">
        <f t="shared" si="1051"/>
        <v/>
      </c>
      <c r="AE1051" s="1" t="str">
        <f>IFERROR(__xludf.DUMMYFUNCTION("IFERROR(TRANSPOSE(SORT(TRANSPOSE(FILTER(Y1051:AC1051, Y1051:AC1051&lt;&gt;0)),1, FALSE)))"),"")</f>
        <v/>
      </c>
      <c r="AF1051" s="1" t="str">
        <f>IFERROR(__xludf.DUMMYFUNCTION("""COMPUTED_VALUE"""),"")</f>
        <v/>
      </c>
      <c r="AG1051" s="1" t="str">
        <f>IFERROR(__xludf.DUMMYFUNCTION("""COMPUTED_VALUE"""),"")</f>
        <v/>
      </c>
      <c r="AH1051" s="1" t="str">
        <f>IFERROR(__xludf.DUMMYFUNCTION("""COMPUTED_VALUE"""),"")</f>
        <v/>
      </c>
      <c r="AI1051" s="1" t="str">
        <f>IFERROR(__xludf.DUMMYFUNCTION("""COMPUTED_VALUE"""),"")</f>
        <v/>
      </c>
      <c r="AL1051" s="1" t="s">
        <v>25</v>
      </c>
      <c r="AM1051" s="1" t="s">
        <v>25</v>
      </c>
      <c r="AN1051" s="1" t="s">
        <v>25</v>
      </c>
      <c r="AO1051" s="1" t="s">
        <v>25</v>
      </c>
      <c r="AP1051" s="1" t="s">
        <v>25</v>
      </c>
      <c r="AQ1051" s="1"/>
      <c r="AR1051" s="1"/>
      <c r="AS1051" s="1"/>
      <c r="AT1051" s="1"/>
      <c r="AU1051" s="1"/>
      <c r="AV1051" s="1"/>
      <c r="AW1051" s="1"/>
      <c r="AY1051" s="1" t="s">
        <v>25</v>
      </c>
    </row>
    <row r="1052" ht="15.75" customHeight="1">
      <c r="A1052" s="1"/>
      <c r="B1052" s="1"/>
      <c r="C1052" s="1"/>
      <c r="D1052" s="1" t="s">
        <v>25</v>
      </c>
      <c r="E1052" s="1" t="s">
        <v>25</v>
      </c>
      <c r="F1052" s="1" t="s">
        <v>25</v>
      </c>
      <c r="G1052" s="1" t="s">
        <v>25</v>
      </c>
      <c r="H1052" s="1" t="s">
        <v>25</v>
      </c>
      <c r="M1052" s="1"/>
      <c r="N1052" s="1"/>
      <c r="O1052" s="1"/>
      <c r="P1052" s="1"/>
      <c r="Q1052" s="1"/>
      <c r="S1052" s="1" t="str">
        <f>IFERROR(__xludf.DUMMYFUNCTION("UNIQUE(D1052:H1052, TRUE)"),"")</f>
        <v/>
      </c>
      <c r="Y1052" s="1" t="str">
        <f t="shared" si="2"/>
        <v/>
      </c>
      <c r="Z1052" s="1" t="str">
        <f t="shared" ref="Z1052:AC1052" si="1052">IF($Y1052&lt;&gt;"",COUNTIF($D1052:$H1052, "=" &amp; T1052),"")</f>
        <v/>
      </c>
      <c r="AA1052" s="1" t="str">
        <f t="shared" si="1052"/>
        <v/>
      </c>
      <c r="AB1052" s="1" t="str">
        <f t="shared" si="1052"/>
        <v/>
      </c>
      <c r="AC1052" s="1" t="str">
        <f t="shared" si="1052"/>
        <v/>
      </c>
      <c r="AE1052" s="1" t="str">
        <f>IFERROR(__xludf.DUMMYFUNCTION("IFERROR(TRANSPOSE(SORT(TRANSPOSE(FILTER(Y1052:AC1052, Y1052:AC1052&lt;&gt;0)),1, FALSE)))"),"")</f>
        <v/>
      </c>
      <c r="AF1052" s="1" t="str">
        <f>IFERROR(__xludf.DUMMYFUNCTION("""COMPUTED_VALUE"""),"")</f>
        <v/>
      </c>
      <c r="AG1052" s="1" t="str">
        <f>IFERROR(__xludf.DUMMYFUNCTION("""COMPUTED_VALUE"""),"")</f>
        <v/>
      </c>
      <c r="AH1052" s="1" t="str">
        <f>IFERROR(__xludf.DUMMYFUNCTION("""COMPUTED_VALUE"""),"")</f>
        <v/>
      </c>
      <c r="AI1052" s="1" t="str">
        <f>IFERROR(__xludf.DUMMYFUNCTION("""COMPUTED_VALUE"""),"")</f>
        <v/>
      </c>
      <c r="AL1052" s="1" t="s">
        <v>25</v>
      </c>
      <c r="AM1052" s="1" t="s">
        <v>25</v>
      </c>
      <c r="AN1052" s="1" t="s">
        <v>25</v>
      </c>
      <c r="AO1052" s="1" t="s">
        <v>25</v>
      </c>
      <c r="AP1052" s="1" t="s">
        <v>25</v>
      </c>
      <c r="AQ1052" s="1"/>
      <c r="AR1052" s="1"/>
      <c r="AS1052" s="1"/>
      <c r="AT1052" s="1"/>
      <c r="AU1052" s="1"/>
      <c r="AV1052" s="1"/>
      <c r="AW1052" s="1"/>
      <c r="AY1052" s="1" t="s">
        <v>25</v>
      </c>
    </row>
    <row r="1053" ht="15.75" customHeight="1">
      <c r="A1053" s="1"/>
      <c r="B1053" s="1"/>
      <c r="C1053" s="1"/>
      <c r="D1053" s="1" t="s">
        <v>25</v>
      </c>
      <c r="E1053" s="1" t="s">
        <v>25</v>
      </c>
      <c r="F1053" s="1" t="s">
        <v>25</v>
      </c>
      <c r="G1053" s="1" t="s">
        <v>25</v>
      </c>
      <c r="H1053" s="1" t="s">
        <v>25</v>
      </c>
      <c r="M1053" s="1"/>
      <c r="N1053" s="1"/>
      <c r="O1053" s="1"/>
      <c r="P1053" s="1"/>
      <c r="Q1053" s="1"/>
      <c r="S1053" s="1" t="str">
        <f>IFERROR(__xludf.DUMMYFUNCTION("UNIQUE(D1053:H1053, TRUE)"),"")</f>
        <v/>
      </c>
      <c r="Y1053" s="1" t="str">
        <f t="shared" si="2"/>
        <v/>
      </c>
      <c r="Z1053" s="1" t="str">
        <f t="shared" ref="Z1053:AC1053" si="1053">IF($Y1053&lt;&gt;"",COUNTIF($D1053:$H1053, "=" &amp; T1053),"")</f>
        <v/>
      </c>
      <c r="AA1053" s="1" t="str">
        <f t="shared" si="1053"/>
        <v/>
      </c>
      <c r="AB1053" s="1" t="str">
        <f t="shared" si="1053"/>
        <v/>
      </c>
      <c r="AC1053" s="1" t="str">
        <f t="shared" si="1053"/>
        <v/>
      </c>
      <c r="AE1053" s="1" t="str">
        <f>IFERROR(__xludf.DUMMYFUNCTION("IFERROR(TRANSPOSE(SORT(TRANSPOSE(FILTER(Y1053:AC1053, Y1053:AC1053&lt;&gt;0)),1, FALSE)))"),"")</f>
        <v/>
      </c>
      <c r="AF1053" s="1" t="str">
        <f>IFERROR(__xludf.DUMMYFUNCTION("""COMPUTED_VALUE"""),"")</f>
        <v/>
      </c>
      <c r="AG1053" s="1" t="str">
        <f>IFERROR(__xludf.DUMMYFUNCTION("""COMPUTED_VALUE"""),"")</f>
        <v/>
      </c>
      <c r="AH1053" s="1" t="str">
        <f>IFERROR(__xludf.DUMMYFUNCTION("""COMPUTED_VALUE"""),"")</f>
        <v/>
      </c>
      <c r="AI1053" s="1" t="str">
        <f>IFERROR(__xludf.DUMMYFUNCTION("""COMPUTED_VALUE"""),"")</f>
        <v/>
      </c>
      <c r="AL1053" s="1" t="s">
        <v>25</v>
      </c>
      <c r="AM1053" s="1" t="s">
        <v>25</v>
      </c>
      <c r="AN1053" s="1" t="s">
        <v>25</v>
      </c>
      <c r="AO1053" s="1" t="s">
        <v>25</v>
      </c>
      <c r="AP1053" s="1" t="s">
        <v>25</v>
      </c>
      <c r="AQ1053" s="1"/>
      <c r="AR1053" s="1"/>
      <c r="AS1053" s="1"/>
      <c r="AT1053" s="1"/>
      <c r="AU1053" s="1"/>
      <c r="AV1053" s="1"/>
      <c r="AW1053" s="1"/>
      <c r="AY1053" s="1" t="s">
        <v>25</v>
      </c>
    </row>
    <row r="1054" ht="15.75" customHeight="1">
      <c r="A1054" s="1"/>
      <c r="B1054" s="1"/>
      <c r="C1054" s="1"/>
      <c r="D1054" s="1" t="s">
        <v>25</v>
      </c>
      <c r="E1054" s="1" t="s">
        <v>25</v>
      </c>
      <c r="F1054" s="1" t="s">
        <v>25</v>
      </c>
      <c r="G1054" s="1" t="s">
        <v>25</v>
      </c>
      <c r="H1054" s="1" t="s">
        <v>25</v>
      </c>
      <c r="M1054" s="1"/>
      <c r="N1054" s="1"/>
      <c r="O1054" s="1"/>
      <c r="P1054" s="1"/>
      <c r="Q1054" s="1"/>
      <c r="S1054" s="1" t="str">
        <f>IFERROR(__xludf.DUMMYFUNCTION("UNIQUE(D1054:H1054, TRUE)"),"")</f>
        <v/>
      </c>
      <c r="Y1054" s="1" t="str">
        <f t="shared" si="2"/>
        <v/>
      </c>
      <c r="Z1054" s="1" t="str">
        <f t="shared" ref="Z1054:AC1054" si="1054">IF($Y1054&lt;&gt;"",COUNTIF($D1054:$H1054, "=" &amp; T1054),"")</f>
        <v/>
      </c>
      <c r="AA1054" s="1" t="str">
        <f t="shared" si="1054"/>
        <v/>
      </c>
      <c r="AB1054" s="1" t="str">
        <f t="shared" si="1054"/>
        <v/>
      </c>
      <c r="AC1054" s="1" t="str">
        <f t="shared" si="1054"/>
        <v/>
      </c>
      <c r="AE1054" s="1" t="str">
        <f>IFERROR(__xludf.DUMMYFUNCTION("IFERROR(TRANSPOSE(SORT(TRANSPOSE(FILTER(Y1054:AC1054, Y1054:AC1054&lt;&gt;0)),1, FALSE)))"),"")</f>
        <v/>
      </c>
      <c r="AF1054" s="1" t="str">
        <f>IFERROR(__xludf.DUMMYFUNCTION("""COMPUTED_VALUE"""),"")</f>
        <v/>
      </c>
      <c r="AG1054" s="1" t="str">
        <f>IFERROR(__xludf.DUMMYFUNCTION("""COMPUTED_VALUE"""),"")</f>
        <v/>
      </c>
      <c r="AH1054" s="1" t="str">
        <f>IFERROR(__xludf.DUMMYFUNCTION("""COMPUTED_VALUE"""),"")</f>
        <v/>
      </c>
      <c r="AI1054" s="1" t="str">
        <f>IFERROR(__xludf.DUMMYFUNCTION("""COMPUTED_VALUE"""),"")</f>
        <v/>
      </c>
      <c r="AL1054" s="1" t="s">
        <v>25</v>
      </c>
      <c r="AM1054" s="1" t="s">
        <v>25</v>
      </c>
      <c r="AN1054" s="1" t="s">
        <v>25</v>
      </c>
      <c r="AO1054" s="1" t="s">
        <v>25</v>
      </c>
      <c r="AP1054" s="1" t="s">
        <v>25</v>
      </c>
      <c r="AQ1054" s="1"/>
      <c r="AR1054" s="1"/>
      <c r="AS1054" s="1"/>
      <c r="AT1054" s="1"/>
      <c r="AU1054" s="1"/>
      <c r="AV1054" s="1"/>
      <c r="AW1054" s="1"/>
      <c r="AY1054" s="1" t="s">
        <v>25</v>
      </c>
    </row>
    <row r="1055" ht="15.75" customHeight="1">
      <c r="A1055" s="1"/>
      <c r="B1055" s="1"/>
      <c r="C1055" s="1"/>
      <c r="D1055" s="1" t="s">
        <v>25</v>
      </c>
      <c r="E1055" s="1" t="s">
        <v>25</v>
      </c>
      <c r="F1055" s="1" t="s">
        <v>25</v>
      </c>
      <c r="G1055" s="1" t="s">
        <v>25</v>
      </c>
      <c r="H1055" s="1" t="s">
        <v>25</v>
      </c>
      <c r="M1055" s="1"/>
      <c r="N1055" s="1"/>
      <c r="O1055" s="1"/>
      <c r="P1055" s="1"/>
      <c r="Q1055" s="1"/>
      <c r="S1055" s="1" t="str">
        <f>IFERROR(__xludf.DUMMYFUNCTION("UNIQUE(D1055:H1055, TRUE)"),"")</f>
        <v/>
      </c>
      <c r="Y1055" s="1" t="str">
        <f t="shared" si="2"/>
        <v/>
      </c>
      <c r="Z1055" s="1" t="str">
        <f t="shared" ref="Z1055:AC1055" si="1055">IF($Y1055&lt;&gt;"",COUNTIF($D1055:$H1055, "=" &amp; T1055),"")</f>
        <v/>
      </c>
      <c r="AA1055" s="1" t="str">
        <f t="shared" si="1055"/>
        <v/>
      </c>
      <c r="AB1055" s="1" t="str">
        <f t="shared" si="1055"/>
        <v/>
      </c>
      <c r="AC1055" s="1" t="str">
        <f t="shared" si="1055"/>
        <v/>
      </c>
      <c r="AE1055" s="1" t="str">
        <f>IFERROR(__xludf.DUMMYFUNCTION("IFERROR(TRANSPOSE(SORT(TRANSPOSE(FILTER(Y1055:AC1055, Y1055:AC1055&lt;&gt;0)),1, FALSE)))"),"")</f>
        <v/>
      </c>
      <c r="AF1055" s="1" t="str">
        <f>IFERROR(__xludf.DUMMYFUNCTION("""COMPUTED_VALUE"""),"")</f>
        <v/>
      </c>
      <c r="AG1055" s="1" t="str">
        <f>IFERROR(__xludf.DUMMYFUNCTION("""COMPUTED_VALUE"""),"")</f>
        <v/>
      </c>
      <c r="AH1055" s="1" t="str">
        <f>IFERROR(__xludf.DUMMYFUNCTION("""COMPUTED_VALUE"""),"")</f>
        <v/>
      </c>
      <c r="AI1055" s="1" t="str">
        <f>IFERROR(__xludf.DUMMYFUNCTION("""COMPUTED_VALUE"""),"")</f>
        <v/>
      </c>
      <c r="AL1055" s="1" t="s">
        <v>25</v>
      </c>
      <c r="AM1055" s="1" t="s">
        <v>25</v>
      </c>
      <c r="AN1055" s="1" t="s">
        <v>25</v>
      </c>
      <c r="AO1055" s="1" t="s">
        <v>25</v>
      </c>
      <c r="AP1055" s="1" t="s">
        <v>25</v>
      </c>
      <c r="AQ1055" s="1"/>
      <c r="AR1055" s="1"/>
      <c r="AS1055" s="1"/>
      <c r="AT1055" s="1"/>
      <c r="AU1055" s="1"/>
      <c r="AV1055" s="1"/>
      <c r="AW1055" s="1"/>
      <c r="AY1055" s="1" t="s">
        <v>25</v>
      </c>
    </row>
    <row r="1056" ht="15.75" customHeight="1">
      <c r="A1056" s="1"/>
      <c r="B1056" s="1"/>
      <c r="C1056" s="1"/>
      <c r="D1056" s="1" t="s">
        <v>25</v>
      </c>
      <c r="E1056" s="1" t="s">
        <v>25</v>
      </c>
      <c r="F1056" s="1" t="s">
        <v>25</v>
      </c>
      <c r="G1056" s="1" t="s">
        <v>25</v>
      </c>
      <c r="H1056" s="1" t="s">
        <v>25</v>
      </c>
      <c r="M1056" s="1"/>
      <c r="N1056" s="1"/>
      <c r="O1056" s="1"/>
      <c r="P1056" s="1"/>
      <c r="Q1056" s="1"/>
      <c r="S1056" s="1" t="str">
        <f>IFERROR(__xludf.DUMMYFUNCTION("UNIQUE(D1056:H1056, TRUE)"),"")</f>
        <v/>
      </c>
      <c r="Y1056" s="1" t="str">
        <f t="shared" si="2"/>
        <v/>
      </c>
      <c r="Z1056" s="1" t="str">
        <f t="shared" ref="Z1056:AC1056" si="1056">IF($Y1056&lt;&gt;"",COUNTIF($D1056:$H1056, "=" &amp; T1056),"")</f>
        <v/>
      </c>
      <c r="AA1056" s="1" t="str">
        <f t="shared" si="1056"/>
        <v/>
      </c>
      <c r="AB1056" s="1" t="str">
        <f t="shared" si="1056"/>
        <v/>
      </c>
      <c r="AC1056" s="1" t="str">
        <f t="shared" si="1056"/>
        <v/>
      </c>
      <c r="AE1056" s="1" t="str">
        <f>IFERROR(__xludf.DUMMYFUNCTION("IFERROR(TRANSPOSE(SORT(TRANSPOSE(FILTER(Y1056:AC1056, Y1056:AC1056&lt;&gt;0)),1, FALSE)))"),"")</f>
        <v/>
      </c>
      <c r="AF1056" s="1" t="str">
        <f>IFERROR(__xludf.DUMMYFUNCTION("""COMPUTED_VALUE"""),"")</f>
        <v/>
      </c>
      <c r="AG1056" s="1" t="str">
        <f>IFERROR(__xludf.DUMMYFUNCTION("""COMPUTED_VALUE"""),"")</f>
        <v/>
      </c>
      <c r="AH1056" s="1" t="str">
        <f>IFERROR(__xludf.DUMMYFUNCTION("""COMPUTED_VALUE"""),"")</f>
        <v/>
      </c>
      <c r="AI1056" s="1" t="str">
        <f>IFERROR(__xludf.DUMMYFUNCTION("""COMPUTED_VALUE"""),"")</f>
        <v/>
      </c>
      <c r="AL1056" s="1" t="s">
        <v>25</v>
      </c>
      <c r="AM1056" s="1" t="s">
        <v>25</v>
      </c>
      <c r="AN1056" s="1" t="s">
        <v>25</v>
      </c>
      <c r="AO1056" s="1" t="s">
        <v>25</v>
      </c>
      <c r="AP1056" s="1" t="s">
        <v>25</v>
      </c>
      <c r="AQ1056" s="1"/>
      <c r="AR1056" s="1"/>
      <c r="AS1056" s="1"/>
      <c r="AT1056" s="1"/>
      <c r="AU1056" s="1"/>
      <c r="AV1056" s="1"/>
      <c r="AW1056" s="1"/>
      <c r="AY1056" s="1" t="s">
        <v>25</v>
      </c>
    </row>
    <row r="1057" ht="15.75" customHeight="1">
      <c r="A1057" s="1"/>
      <c r="B1057" s="1"/>
      <c r="C1057" s="1"/>
      <c r="D1057" s="1" t="s">
        <v>25</v>
      </c>
      <c r="E1057" s="1" t="s">
        <v>25</v>
      </c>
      <c r="F1057" s="1" t="s">
        <v>25</v>
      </c>
      <c r="G1057" s="1" t="s">
        <v>25</v>
      </c>
      <c r="H1057" s="1" t="s">
        <v>25</v>
      </c>
      <c r="M1057" s="1"/>
      <c r="N1057" s="1"/>
      <c r="O1057" s="1"/>
      <c r="P1057" s="1"/>
      <c r="Q1057" s="1"/>
      <c r="S1057" s="1" t="str">
        <f>IFERROR(__xludf.DUMMYFUNCTION("UNIQUE(D1057:H1057, TRUE)"),"")</f>
        <v/>
      </c>
      <c r="Y1057" s="1" t="str">
        <f t="shared" si="2"/>
        <v/>
      </c>
      <c r="Z1057" s="1" t="str">
        <f t="shared" ref="Z1057:AC1057" si="1057">IF($Y1057&lt;&gt;"",COUNTIF($D1057:$H1057, "=" &amp; T1057),"")</f>
        <v/>
      </c>
      <c r="AA1057" s="1" t="str">
        <f t="shared" si="1057"/>
        <v/>
      </c>
      <c r="AB1057" s="1" t="str">
        <f t="shared" si="1057"/>
        <v/>
      </c>
      <c r="AC1057" s="1" t="str">
        <f t="shared" si="1057"/>
        <v/>
      </c>
      <c r="AE1057" s="1" t="str">
        <f>IFERROR(__xludf.DUMMYFUNCTION("IFERROR(TRANSPOSE(SORT(TRANSPOSE(FILTER(Y1057:AC1057, Y1057:AC1057&lt;&gt;0)),1, FALSE)))"),"")</f>
        <v/>
      </c>
      <c r="AF1057" s="1" t="str">
        <f>IFERROR(__xludf.DUMMYFUNCTION("""COMPUTED_VALUE"""),"")</f>
        <v/>
      </c>
      <c r="AG1057" s="1" t="str">
        <f>IFERROR(__xludf.DUMMYFUNCTION("""COMPUTED_VALUE"""),"")</f>
        <v/>
      </c>
      <c r="AH1057" s="1" t="str">
        <f>IFERROR(__xludf.DUMMYFUNCTION("""COMPUTED_VALUE"""),"")</f>
        <v/>
      </c>
      <c r="AI1057" s="1" t="str">
        <f>IFERROR(__xludf.DUMMYFUNCTION("""COMPUTED_VALUE"""),"")</f>
        <v/>
      </c>
      <c r="AL1057" s="1" t="s">
        <v>25</v>
      </c>
      <c r="AM1057" s="1" t="s">
        <v>25</v>
      </c>
      <c r="AN1057" s="1" t="s">
        <v>25</v>
      </c>
      <c r="AO1057" s="1" t="s">
        <v>25</v>
      </c>
      <c r="AP1057" s="1" t="s">
        <v>25</v>
      </c>
      <c r="AQ1057" s="1"/>
      <c r="AR1057" s="1"/>
      <c r="AS1057" s="1"/>
      <c r="AT1057" s="1"/>
      <c r="AU1057" s="1"/>
      <c r="AV1057" s="1"/>
      <c r="AW1057" s="1"/>
      <c r="AY1057" s="1" t="s">
        <v>25</v>
      </c>
    </row>
    <row r="1058" ht="15.75" customHeight="1">
      <c r="A1058" s="1"/>
      <c r="B1058" s="1"/>
      <c r="C1058" s="1"/>
      <c r="D1058" s="1" t="s">
        <v>25</v>
      </c>
      <c r="E1058" s="1" t="s">
        <v>25</v>
      </c>
      <c r="F1058" s="1" t="s">
        <v>25</v>
      </c>
      <c r="G1058" s="1" t="s">
        <v>25</v>
      </c>
      <c r="H1058" s="1" t="s">
        <v>25</v>
      </c>
      <c r="M1058" s="1"/>
      <c r="N1058" s="1"/>
      <c r="O1058" s="1"/>
      <c r="P1058" s="1"/>
      <c r="Q1058" s="1"/>
      <c r="S1058" s="1" t="str">
        <f>IFERROR(__xludf.DUMMYFUNCTION("UNIQUE(D1058:H1058, TRUE)"),"")</f>
        <v/>
      </c>
      <c r="Y1058" s="1" t="str">
        <f t="shared" si="2"/>
        <v/>
      </c>
      <c r="Z1058" s="1" t="str">
        <f t="shared" ref="Z1058:AC1058" si="1058">IF($Y1058&lt;&gt;"",COUNTIF($D1058:$H1058, "=" &amp; T1058),"")</f>
        <v/>
      </c>
      <c r="AA1058" s="1" t="str">
        <f t="shared" si="1058"/>
        <v/>
      </c>
      <c r="AB1058" s="1" t="str">
        <f t="shared" si="1058"/>
        <v/>
      </c>
      <c r="AC1058" s="1" t="str">
        <f t="shared" si="1058"/>
        <v/>
      </c>
      <c r="AE1058" s="1" t="str">
        <f>IFERROR(__xludf.DUMMYFUNCTION("IFERROR(TRANSPOSE(SORT(TRANSPOSE(FILTER(Y1058:AC1058, Y1058:AC1058&lt;&gt;0)),1, FALSE)))"),"")</f>
        <v/>
      </c>
      <c r="AF1058" s="1" t="str">
        <f>IFERROR(__xludf.DUMMYFUNCTION("""COMPUTED_VALUE"""),"")</f>
        <v/>
      </c>
      <c r="AG1058" s="1" t="str">
        <f>IFERROR(__xludf.DUMMYFUNCTION("""COMPUTED_VALUE"""),"")</f>
        <v/>
      </c>
      <c r="AH1058" s="1" t="str">
        <f>IFERROR(__xludf.DUMMYFUNCTION("""COMPUTED_VALUE"""),"")</f>
        <v/>
      </c>
      <c r="AI1058" s="1" t="str">
        <f>IFERROR(__xludf.DUMMYFUNCTION("""COMPUTED_VALUE"""),"")</f>
        <v/>
      </c>
      <c r="AL1058" s="1" t="s">
        <v>25</v>
      </c>
      <c r="AM1058" s="1" t="s">
        <v>25</v>
      </c>
      <c r="AN1058" s="1" t="s">
        <v>25</v>
      </c>
      <c r="AO1058" s="1" t="s">
        <v>25</v>
      </c>
      <c r="AP1058" s="1" t="s">
        <v>25</v>
      </c>
      <c r="AQ1058" s="1"/>
      <c r="AR1058" s="1"/>
      <c r="AS1058" s="1"/>
      <c r="AT1058" s="1"/>
      <c r="AU1058" s="1"/>
      <c r="AV1058" s="1"/>
      <c r="AW1058" s="1"/>
      <c r="AY1058" s="1" t="s">
        <v>25</v>
      </c>
    </row>
    <row r="1059" ht="15.75" customHeight="1">
      <c r="A1059" s="1"/>
      <c r="B1059" s="1"/>
      <c r="C1059" s="1"/>
      <c r="D1059" s="1" t="s">
        <v>25</v>
      </c>
      <c r="E1059" s="1" t="s">
        <v>25</v>
      </c>
      <c r="F1059" s="1" t="s">
        <v>25</v>
      </c>
      <c r="G1059" s="1" t="s">
        <v>25</v>
      </c>
      <c r="H1059" s="1" t="s">
        <v>25</v>
      </c>
      <c r="M1059" s="1"/>
      <c r="N1059" s="1"/>
      <c r="O1059" s="1"/>
      <c r="P1059" s="1"/>
      <c r="Q1059" s="1"/>
      <c r="S1059" s="1" t="str">
        <f>IFERROR(__xludf.DUMMYFUNCTION("UNIQUE(D1059:H1059, TRUE)"),"")</f>
        <v/>
      </c>
      <c r="Y1059" s="1" t="str">
        <f t="shared" si="2"/>
        <v/>
      </c>
      <c r="Z1059" s="1" t="str">
        <f t="shared" ref="Z1059:AC1059" si="1059">IF($Y1059&lt;&gt;"",COUNTIF($D1059:$H1059, "=" &amp; T1059),"")</f>
        <v/>
      </c>
      <c r="AA1059" s="1" t="str">
        <f t="shared" si="1059"/>
        <v/>
      </c>
      <c r="AB1059" s="1" t="str">
        <f t="shared" si="1059"/>
        <v/>
      </c>
      <c r="AC1059" s="1" t="str">
        <f t="shared" si="1059"/>
        <v/>
      </c>
      <c r="AE1059" s="1" t="str">
        <f>IFERROR(__xludf.DUMMYFUNCTION("IFERROR(TRANSPOSE(SORT(TRANSPOSE(FILTER(Y1059:AC1059, Y1059:AC1059&lt;&gt;0)),1, FALSE)))"),"")</f>
        <v/>
      </c>
      <c r="AF1059" s="1" t="str">
        <f>IFERROR(__xludf.DUMMYFUNCTION("""COMPUTED_VALUE"""),"")</f>
        <v/>
      </c>
      <c r="AG1059" s="1" t="str">
        <f>IFERROR(__xludf.DUMMYFUNCTION("""COMPUTED_VALUE"""),"")</f>
        <v/>
      </c>
      <c r="AH1059" s="1" t="str">
        <f>IFERROR(__xludf.DUMMYFUNCTION("""COMPUTED_VALUE"""),"")</f>
        <v/>
      </c>
      <c r="AI1059" s="1" t="str">
        <f>IFERROR(__xludf.DUMMYFUNCTION("""COMPUTED_VALUE"""),"")</f>
        <v/>
      </c>
      <c r="AL1059" s="1" t="s">
        <v>25</v>
      </c>
      <c r="AM1059" s="1" t="s">
        <v>25</v>
      </c>
      <c r="AN1059" s="1" t="s">
        <v>25</v>
      </c>
      <c r="AO1059" s="1" t="s">
        <v>25</v>
      </c>
      <c r="AP1059" s="1" t="s">
        <v>25</v>
      </c>
      <c r="AQ1059" s="1"/>
      <c r="AR1059" s="1"/>
      <c r="AS1059" s="1"/>
      <c r="AT1059" s="1"/>
      <c r="AU1059" s="1"/>
      <c r="AV1059" s="1"/>
      <c r="AW1059" s="1"/>
      <c r="AY1059" s="1" t="s">
        <v>25</v>
      </c>
    </row>
    <row r="1060" ht="15.75" customHeight="1">
      <c r="A1060" s="1"/>
      <c r="B1060" s="1"/>
      <c r="C1060" s="1"/>
      <c r="D1060" s="1" t="s">
        <v>25</v>
      </c>
      <c r="E1060" s="1" t="s">
        <v>25</v>
      </c>
      <c r="F1060" s="1" t="s">
        <v>25</v>
      </c>
      <c r="G1060" s="1" t="s">
        <v>25</v>
      </c>
      <c r="H1060" s="1" t="s">
        <v>25</v>
      </c>
      <c r="M1060" s="1"/>
      <c r="N1060" s="1"/>
      <c r="O1060" s="1"/>
      <c r="P1060" s="1"/>
      <c r="Q1060" s="1"/>
      <c r="S1060" s="1" t="str">
        <f>IFERROR(__xludf.DUMMYFUNCTION("UNIQUE(D1060:H1060, TRUE)"),"")</f>
        <v/>
      </c>
      <c r="Y1060" s="1" t="str">
        <f t="shared" si="2"/>
        <v/>
      </c>
      <c r="Z1060" s="1" t="str">
        <f t="shared" ref="Z1060:AC1060" si="1060">IF($Y1060&lt;&gt;"",COUNTIF($D1060:$H1060, "=" &amp; T1060),"")</f>
        <v/>
      </c>
      <c r="AA1060" s="1" t="str">
        <f t="shared" si="1060"/>
        <v/>
      </c>
      <c r="AB1060" s="1" t="str">
        <f t="shared" si="1060"/>
        <v/>
      </c>
      <c r="AC1060" s="1" t="str">
        <f t="shared" si="1060"/>
        <v/>
      </c>
      <c r="AE1060" s="1" t="str">
        <f>IFERROR(__xludf.DUMMYFUNCTION("IFERROR(TRANSPOSE(SORT(TRANSPOSE(FILTER(Y1060:AC1060, Y1060:AC1060&lt;&gt;0)),1, FALSE)))"),"")</f>
        <v/>
      </c>
      <c r="AF1060" s="1" t="str">
        <f>IFERROR(__xludf.DUMMYFUNCTION("""COMPUTED_VALUE"""),"")</f>
        <v/>
      </c>
      <c r="AG1060" s="1" t="str">
        <f>IFERROR(__xludf.DUMMYFUNCTION("""COMPUTED_VALUE"""),"")</f>
        <v/>
      </c>
      <c r="AH1060" s="1" t="str">
        <f>IFERROR(__xludf.DUMMYFUNCTION("""COMPUTED_VALUE"""),"")</f>
        <v/>
      </c>
      <c r="AI1060" s="1" t="str">
        <f>IFERROR(__xludf.DUMMYFUNCTION("""COMPUTED_VALUE"""),"")</f>
        <v/>
      </c>
      <c r="AL1060" s="1" t="s">
        <v>25</v>
      </c>
      <c r="AM1060" s="1" t="s">
        <v>25</v>
      </c>
      <c r="AN1060" s="1" t="s">
        <v>25</v>
      </c>
      <c r="AO1060" s="1" t="s">
        <v>25</v>
      </c>
      <c r="AP1060" s="1" t="s">
        <v>25</v>
      </c>
      <c r="AQ1060" s="1"/>
      <c r="AR1060" s="1"/>
      <c r="AS1060" s="1"/>
      <c r="AT1060" s="1"/>
      <c r="AU1060" s="1"/>
      <c r="AV1060" s="1"/>
      <c r="AW1060" s="1"/>
      <c r="AY1060" s="1" t="s">
        <v>25</v>
      </c>
    </row>
    <row r="1061" ht="15.75" customHeight="1">
      <c r="A1061" s="1"/>
      <c r="B1061" s="1"/>
      <c r="C1061" s="1"/>
      <c r="D1061" s="1" t="s">
        <v>25</v>
      </c>
      <c r="E1061" s="1" t="s">
        <v>25</v>
      </c>
      <c r="F1061" s="1" t="s">
        <v>25</v>
      </c>
      <c r="G1061" s="1" t="s">
        <v>25</v>
      </c>
      <c r="H1061" s="1" t="s">
        <v>25</v>
      </c>
      <c r="M1061" s="1"/>
      <c r="N1061" s="1"/>
      <c r="O1061" s="1"/>
      <c r="P1061" s="1"/>
      <c r="Q1061" s="1"/>
      <c r="S1061" s="1" t="str">
        <f>IFERROR(__xludf.DUMMYFUNCTION("UNIQUE(D1061:H1061, TRUE)"),"")</f>
        <v/>
      </c>
      <c r="Y1061" s="1" t="str">
        <f t="shared" si="2"/>
        <v/>
      </c>
      <c r="Z1061" s="1" t="str">
        <f t="shared" ref="Z1061:AC1061" si="1061">IF($Y1061&lt;&gt;"",COUNTIF($D1061:$H1061, "=" &amp; T1061),"")</f>
        <v/>
      </c>
      <c r="AA1061" s="1" t="str">
        <f t="shared" si="1061"/>
        <v/>
      </c>
      <c r="AB1061" s="1" t="str">
        <f t="shared" si="1061"/>
        <v/>
      </c>
      <c r="AC1061" s="1" t="str">
        <f t="shared" si="1061"/>
        <v/>
      </c>
      <c r="AE1061" s="1" t="str">
        <f>IFERROR(__xludf.DUMMYFUNCTION("IFERROR(TRANSPOSE(SORT(TRANSPOSE(FILTER(Y1061:AC1061, Y1061:AC1061&lt;&gt;0)),1, FALSE)))"),"")</f>
        <v/>
      </c>
      <c r="AF1061" s="1" t="str">
        <f>IFERROR(__xludf.DUMMYFUNCTION("""COMPUTED_VALUE"""),"")</f>
        <v/>
      </c>
      <c r="AG1061" s="1" t="str">
        <f>IFERROR(__xludf.DUMMYFUNCTION("""COMPUTED_VALUE"""),"")</f>
        <v/>
      </c>
      <c r="AH1061" s="1" t="str">
        <f>IFERROR(__xludf.DUMMYFUNCTION("""COMPUTED_VALUE"""),"")</f>
        <v/>
      </c>
      <c r="AI1061" s="1" t="str">
        <f>IFERROR(__xludf.DUMMYFUNCTION("""COMPUTED_VALUE"""),"")</f>
        <v/>
      </c>
      <c r="AL1061" s="1" t="s">
        <v>25</v>
      </c>
      <c r="AM1061" s="1" t="s">
        <v>25</v>
      </c>
      <c r="AN1061" s="1" t="s">
        <v>25</v>
      </c>
      <c r="AO1061" s="1" t="s">
        <v>25</v>
      </c>
      <c r="AP1061" s="1" t="s">
        <v>25</v>
      </c>
      <c r="AQ1061" s="1"/>
      <c r="AR1061" s="1"/>
      <c r="AS1061" s="1"/>
      <c r="AT1061" s="1"/>
      <c r="AU1061" s="1"/>
      <c r="AV1061" s="1"/>
      <c r="AW1061" s="1"/>
      <c r="AY1061" s="1" t="s">
        <v>25</v>
      </c>
    </row>
    <row r="1062" ht="15.75" customHeight="1">
      <c r="A1062" s="1"/>
      <c r="B1062" s="1"/>
      <c r="C1062" s="1"/>
      <c r="D1062" s="1" t="s">
        <v>25</v>
      </c>
      <c r="E1062" s="1" t="s">
        <v>25</v>
      </c>
      <c r="F1062" s="1" t="s">
        <v>25</v>
      </c>
      <c r="G1062" s="1" t="s">
        <v>25</v>
      </c>
      <c r="H1062" s="1" t="s">
        <v>25</v>
      </c>
      <c r="M1062" s="1"/>
      <c r="N1062" s="1"/>
      <c r="O1062" s="1"/>
      <c r="P1062" s="1"/>
      <c r="Q1062" s="1"/>
      <c r="S1062" s="1" t="str">
        <f>IFERROR(__xludf.DUMMYFUNCTION("UNIQUE(D1062:H1062, TRUE)"),"")</f>
        <v/>
      </c>
      <c r="Y1062" s="1" t="str">
        <f t="shared" si="2"/>
        <v/>
      </c>
      <c r="Z1062" s="1" t="str">
        <f t="shared" ref="Z1062:AC1062" si="1062">IF($Y1062&lt;&gt;"",COUNTIF($D1062:$H1062, "=" &amp; T1062),"")</f>
        <v/>
      </c>
      <c r="AA1062" s="1" t="str">
        <f t="shared" si="1062"/>
        <v/>
      </c>
      <c r="AB1062" s="1" t="str">
        <f t="shared" si="1062"/>
        <v/>
      </c>
      <c r="AC1062" s="1" t="str">
        <f t="shared" si="1062"/>
        <v/>
      </c>
      <c r="AE1062" s="1" t="str">
        <f>IFERROR(__xludf.DUMMYFUNCTION("IFERROR(TRANSPOSE(SORT(TRANSPOSE(FILTER(Y1062:AC1062, Y1062:AC1062&lt;&gt;0)),1, FALSE)))"),"")</f>
        <v/>
      </c>
      <c r="AF1062" s="1" t="str">
        <f>IFERROR(__xludf.DUMMYFUNCTION("""COMPUTED_VALUE"""),"")</f>
        <v/>
      </c>
      <c r="AG1062" s="1" t="str">
        <f>IFERROR(__xludf.DUMMYFUNCTION("""COMPUTED_VALUE"""),"")</f>
        <v/>
      </c>
      <c r="AH1062" s="1" t="str">
        <f>IFERROR(__xludf.DUMMYFUNCTION("""COMPUTED_VALUE"""),"")</f>
        <v/>
      </c>
      <c r="AI1062" s="1" t="str">
        <f>IFERROR(__xludf.DUMMYFUNCTION("""COMPUTED_VALUE"""),"")</f>
        <v/>
      </c>
      <c r="AL1062" s="1" t="s">
        <v>25</v>
      </c>
      <c r="AM1062" s="1" t="s">
        <v>25</v>
      </c>
      <c r="AN1062" s="1" t="s">
        <v>25</v>
      </c>
      <c r="AO1062" s="1" t="s">
        <v>25</v>
      </c>
      <c r="AP1062" s="1" t="s">
        <v>25</v>
      </c>
      <c r="AQ1062" s="1"/>
      <c r="AR1062" s="1"/>
      <c r="AS1062" s="1"/>
      <c r="AT1062" s="1"/>
      <c r="AU1062" s="1"/>
      <c r="AV1062" s="1"/>
      <c r="AW1062" s="1"/>
      <c r="AY1062" s="1" t="s">
        <v>25</v>
      </c>
    </row>
    <row r="1063" ht="15.75" customHeight="1">
      <c r="A1063" s="1"/>
      <c r="B1063" s="1"/>
      <c r="C1063" s="1"/>
      <c r="D1063" s="1" t="s">
        <v>25</v>
      </c>
      <c r="E1063" s="1" t="s">
        <v>25</v>
      </c>
      <c r="F1063" s="1" t="s">
        <v>25</v>
      </c>
      <c r="G1063" s="1" t="s">
        <v>25</v>
      </c>
      <c r="H1063" s="1" t="s">
        <v>25</v>
      </c>
      <c r="M1063" s="1"/>
      <c r="N1063" s="1"/>
      <c r="O1063" s="1"/>
      <c r="P1063" s="1"/>
      <c r="Q1063" s="1"/>
      <c r="S1063" s="1" t="str">
        <f>IFERROR(__xludf.DUMMYFUNCTION("UNIQUE(D1063:H1063, TRUE)"),"")</f>
        <v/>
      </c>
      <c r="Y1063" s="1" t="str">
        <f t="shared" si="2"/>
        <v/>
      </c>
      <c r="Z1063" s="1" t="str">
        <f t="shared" ref="Z1063:AC1063" si="1063">IF($Y1063&lt;&gt;"",COUNTIF($D1063:$H1063, "=" &amp; T1063),"")</f>
        <v/>
      </c>
      <c r="AA1063" s="1" t="str">
        <f t="shared" si="1063"/>
        <v/>
      </c>
      <c r="AB1063" s="1" t="str">
        <f t="shared" si="1063"/>
        <v/>
      </c>
      <c r="AC1063" s="1" t="str">
        <f t="shared" si="1063"/>
        <v/>
      </c>
      <c r="AE1063" s="1" t="str">
        <f>IFERROR(__xludf.DUMMYFUNCTION("IFERROR(TRANSPOSE(SORT(TRANSPOSE(FILTER(Y1063:AC1063, Y1063:AC1063&lt;&gt;0)),1, FALSE)))"),"")</f>
        <v/>
      </c>
      <c r="AF1063" s="1" t="str">
        <f>IFERROR(__xludf.DUMMYFUNCTION("""COMPUTED_VALUE"""),"")</f>
        <v/>
      </c>
      <c r="AG1063" s="1" t="str">
        <f>IFERROR(__xludf.DUMMYFUNCTION("""COMPUTED_VALUE"""),"")</f>
        <v/>
      </c>
      <c r="AH1063" s="1" t="str">
        <f>IFERROR(__xludf.DUMMYFUNCTION("""COMPUTED_VALUE"""),"")</f>
        <v/>
      </c>
      <c r="AI1063" s="1" t="str">
        <f>IFERROR(__xludf.DUMMYFUNCTION("""COMPUTED_VALUE"""),"")</f>
        <v/>
      </c>
      <c r="AL1063" s="1" t="s">
        <v>25</v>
      </c>
      <c r="AM1063" s="1" t="s">
        <v>25</v>
      </c>
      <c r="AN1063" s="1" t="s">
        <v>25</v>
      </c>
      <c r="AO1063" s="1" t="s">
        <v>25</v>
      </c>
      <c r="AP1063" s="1" t="s">
        <v>25</v>
      </c>
      <c r="AQ1063" s="1"/>
      <c r="AR1063" s="1"/>
      <c r="AS1063" s="1"/>
      <c r="AT1063" s="1"/>
      <c r="AU1063" s="1"/>
      <c r="AV1063" s="1"/>
      <c r="AW1063" s="1"/>
      <c r="AY1063" s="1" t="s">
        <v>25</v>
      </c>
    </row>
    <row r="1064" ht="15.75" customHeight="1">
      <c r="A1064" s="1"/>
      <c r="B1064" s="1"/>
      <c r="C1064" s="1"/>
      <c r="D1064" s="1" t="s">
        <v>25</v>
      </c>
      <c r="E1064" s="1" t="s">
        <v>25</v>
      </c>
      <c r="F1064" s="1" t="s">
        <v>25</v>
      </c>
      <c r="G1064" s="1" t="s">
        <v>25</v>
      </c>
      <c r="H1064" s="1" t="s">
        <v>25</v>
      </c>
      <c r="M1064" s="1"/>
      <c r="N1064" s="1"/>
      <c r="O1064" s="1"/>
      <c r="P1064" s="1"/>
      <c r="Q1064" s="1"/>
      <c r="S1064" s="1" t="str">
        <f>IFERROR(__xludf.DUMMYFUNCTION("UNIQUE(D1064:H1064, TRUE)"),"")</f>
        <v/>
      </c>
      <c r="Y1064" s="1" t="str">
        <f t="shared" si="2"/>
        <v/>
      </c>
      <c r="Z1064" s="1" t="str">
        <f t="shared" ref="Z1064:AC1064" si="1064">IF($Y1064&lt;&gt;"",COUNTIF($D1064:$H1064, "=" &amp; T1064),"")</f>
        <v/>
      </c>
      <c r="AA1064" s="1" t="str">
        <f t="shared" si="1064"/>
        <v/>
      </c>
      <c r="AB1064" s="1" t="str">
        <f t="shared" si="1064"/>
        <v/>
      </c>
      <c r="AC1064" s="1" t="str">
        <f t="shared" si="1064"/>
        <v/>
      </c>
      <c r="AE1064" s="1" t="str">
        <f>IFERROR(__xludf.DUMMYFUNCTION("IFERROR(TRANSPOSE(SORT(TRANSPOSE(FILTER(Y1064:AC1064, Y1064:AC1064&lt;&gt;0)),1, FALSE)))"),"")</f>
        <v/>
      </c>
      <c r="AF1064" s="1" t="str">
        <f>IFERROR(__xludf.DUMMYFUNCTION("""COMPUTED_VALUE"""),"")</f>
        <v/>
      </c>
      <c r="AG1064" s="1" t="str">
        <f>IFERROR(__xludf.DUMMYFUNCTION("""COMPUTED_VALUE"""),"")</f>
        <v/>
      </c>
      <c r="AH1064" s="1" t="str">
        <f>IFERROR(__xludf.DUMMYFUNCTION("""COMPUTED_VALUE"""),"")</f>
        <v/>
      </c>
      <c r="AI1064" s="1" t="str">
        <f>IFERROR(__xludf.DUMMYFUNCTION("""COMPUTED_VALUE"""),"")</f>
        <v/>
      </c>
      <c r="AL1064" s="1" t="s">
        <v>25</v>
      </c>
      <c r="AM1064" s="1" t="s">
        <v>25</v>
      </c>
      <c r="AN1064" s="1" t="s">
        <v>25</v>
      </c>
      <c r="AO1064" s="1" t="s">
        <v>25</v>
      </c>
      <c r="AP1064" s="1" t="s">
        <v>25</v>
      </c>
      <c r="AQ1064" s="1"/>
      <c r="AR1064" s="1"/>
      <c r="AS1064" s="1"/>
      <c r="AT1064" s="1"/>
      <c r="AU1064" s="1"/>
      <c r="AV1064" s="1"/>
      <c r="AW1064" s="1"/>
      <c r="AY1064" s="1" t="s">
        <v>25</v>
      </c>
    </row>
    <row r="1065" ht="15.75" customHeight="1">
      <c r="A1065" s="1"/>
      <c r="B1065" s="1"/>
      <c r="C1065" s="1"/>
      <c r="D1065" s="1" t="s">
        <v>25</v>
      </c>
      <c r="E1065" s="1" t="s">
        <v>25</v>
      </c>
      <c r="F1065" s="1" t="s">
        <v>25</v>
      </c>
      <c r="G1065" s="1" t="s">
        <v>25</v>
      </c>
      <c r="H1065" s="1" t="s">
        <v>25</v>
      </c>
      <c r="M1065" s="1"/>
      <c r="N1065" s="1"/>
      <c r="O1065" s="1"/>
      <c r="P1065" s="1"/>
      <c r="Q1065" s="1"/>
      <c r="S1065" s="1" t="str">
        <f>IFERROR(__xludf.DUMMYFUNCTION("UNIQUE(D1065:H1065, TRUE)"),"")</f>
        <v/>
      </c>
      <c r="Y1065" s="1" t="str">
        <f t="shared" si="2"/>
        <v/>
      </c>
      <c r="Z1065" s="1" t="str">
        <f t="shared" ref="Z1065:AC1065" si="1065">IF($Y1065&lt;&gt;"",COUNTIF($D1065:$H1065, "=" &amp; T1065),"")</f>
        <v/>
      </c>
      <c r="AA1065" s="1" t="str">
        <f t="shared" si="1065"/>
        <v/>
      </c>
      <c r="AB1065" s="1" t="str">
        <f t="shared" si="1065"/>
        <v/>
      </c>
      <c r="AC1065" s="1" t="str">
        <f t="shared" si="1065"/>
        <v/>
      </c>
      <c r="AE1065" s="1" t="str">
        <f>IFERROR(__xludf.DUMMYFUNCTION("IFERROR(TRANSPOSE(SORT(TRANSPOSE(FILTER(Y1065:AC1065, Y1065:AC1065&lt;&gt;0)),1, FALSE)))"),"")</f>
        <v/>
      </c>
      <c r="AF1065" s="1" t="str">
        <f>IFERROR(__xludf.DUMMYFUNCTION("""COMPUTED_VALUE"""),"")</f>
        <v/>
      </c>
      <c r="AG1065" s="1" t="str">
        <f>IFERROR(__xludf.DUMMYFUNCTION("""COMPUTED_VALUE"""),"")</f>
        <v/>
      </c>
      <c r="AH1065" s="1" t="str">
        <f>IFERROR(__xludf.DUMMYFUNCTION("""COMPUTED_VALUE"""),"")</f>
        <v/>
      </c>
      <c r="AI1065" s="1" t="str">
        <f>IFERROR(__xludf.DUMMYFUNCTION("""COMPUTED_VALUE"""),"")</f>
        <v/>
      </c>
      <c r="AL1065" s="1" t="s">
        <v>25</v>
      </c>
      <c r="AM1065" s="1" t="s">
        <v>25</v>
      </c>
      <c r="AN1065" s="1" t="s">
        <v>25</v>
      </c>
      <c r="AO1065" s="1" t="s">
        <v>25</v>
      </c>
      <c r="AP1065" s="1" t="s">
        <v>25</v>
      </c>
      <c r="AQ1065" s="1"/>
      <c r="AR1065" s="1"/>
      <c r="AS1065" s="1"/>
      <c r="AT1065" s="1"/>
      <c r="AU1065" s="1"/>
      <c r="AV1065" s="1"/>
      <c r="AW1065" s="1"/>
      <c r="AY1065" s="1" t="s">
        <v>25</v>
      </c>
    </row>
    <row r="1066" ht="15.75" customHeight="1">
      <c r="A1066" s="1"/>
      <c r="B1066" s="1"/>
      <c r="C1066" s="1"/>
      <c r="D1066" s="1" t="s">
        <v>25</v>
      </c>
      <c r="E1066" s="1" t="s">
        <v>25</v>
      </c>
      <c r="F1066" s="1" t="s">
        <v>25</v>
      </c>
      <c r="G1066" s="1" t="s">
        <v>25</v>
      </c>
      <c r="H1066" s="1" t="s">
        <v>25</v>
      </c>
      <c r="M1066" s="1"/>
      <c r="N1066" s="1"/>
      <c r="O1066" s="1"/>
      <c r="P1066" s="1"/>
      <c r="Q1066" s="1"/>
      <c r="S1066" s="1" t="str">
        <f>IFERROR(__xludf.DUMMYFUNCTION("UNIQUE(D1066:H1066, TRUE)"),"")</f>
        <v/>
      </c>
      <c r="Y1066" s="1" t="str">
        <f t="shared" si="2"/>
        <v/>
      </c>
      <c r="Z1066" s="1" t="str">
        <f t="shared" ref="Z1066:AC1066" si="1066">IF($Y1066&lt;&gt;"",COUNTIF($D1066:$H1066, "=" &amp; T1066),"")</f>
        <v/>
      </c>
      <c r="AA1066" s="1" t="str">
        <f t="shared" si="1066"/>
        <v/>
      </c>
      <c r="AB1066" s="1" t="str">
        <f t="shared" si="1066"/>
        <v/>
      </c>
      <c r="AC1066" s="1" t="str">
        <f t="shared" si="1066"/>
        <v/>
      </c>
      <c r="AE1066" s="1" t="str">
        <f>IFERROR(__xludf.DUMMYFUNCTION("IFERROR(TRANSPOSE(SORT(TRANSPOSE(FILTER(Y1066:AC1066, Y1066:AC1066&lt;&gt;0)),1, FALSE)))"),"")</f>
        <v/>
      </c>
      <c r="AF1066" s="1" t="str">
        <f>IFERROR(__xludf.DUMMYFUNCTION("""COMPUTED_VALUE"""),"")</f>
        <v/>
      </c>
      <c r="AG1066" s="1" t="str">
        <f>IFERROR(__xludf.DUMMYFUNCTION("""COMPUTED_VALUE"""),"")</f>
        <v/>
      </c>
      <c r="AH1066" s="1" t="str">
        <f>IFERROR(__xludf.DUMMYFUNCTION("""COMPUTED_VALUE"""),"")</f>
        <v/>
      </c>
      <c r="AI1066" s="1" t="str">
        <f>IFERROR(__xludf.DUMMYFUNCTION("""COMPUTED_VALUE"""),"")</f>
        <v/>
      </c>
      <c r="AL1066" s="1" t="s">
        <v>25</v>
      </c>
      <c r="AM1066" s="1" t="s">
        <v>25</v>
      </c>
      <c r="AN1066" s="1" t="s">
        <v>25</v>
      </c>
      <c r="AO1066" s="1" t="s">
        <v>25</v>
      </c>
      <c r="AP1066" s="1" t="s">
        <v>25</v>
      </c>
      <c r="AQ1066" s="1"/>
      <c r="AR1066" s="1"/>
      <c r="AS1066" s="1"/>
      <c r="AT1066" s="1"/>
      <c r="AU1066" s="1"/>
      <c r="AV1066" s="1"/>
      <c r="AW1066" s="1"/>
      <c r="AY1066" s="1" t="s">
        <v>25</v>
      </c>
    </row>
    <row r="1067" ht="15.75" customHeight="1">
      <c r="A1067" s="1"/>
      <c r="B1067" s="1"/>
      <c r="C1067" s="1"/>
      <c r="D1067" s="1" t="s">
        <v>25</v>
      </c>
      <c r="E1067" s="1" t="s">
        <v>25</v>
      </c>
      <c r="F1067" s="1" t="s">
        <v>25</v>
      </c>
      <c r="G1067" s="1" t="s">
        <v>25</v>
      </c>
      <c r="H1067" s="1" t="s">
        <v>25</v>
      </c>
      <c r="M1067" s="1"/>
      <c r="N1067" s="1"/>
      <c r="O1067" s="1"/>
      <c r="P1067" s="1"/>
      <c r="Q1067" s="1"/>
      <c r="S1067" s="1" t="str">
        <f>IFERROR(__xludf.DUMMYFUNCTION("UNIQUE(D1067:H1067, TRUE)"),"")</f>
        <v/>
      </c>
      <c r="Y1067" s="1" t="str">
        <f t="shared" si="2"/>
        <v/>
      </c>
      <c r="Z1067" s="1" t="str">
        <f t="shared" ref="Z1067:AC1067" si="1067">IF($Y1067&lt;&gt;"",COUNTIF($D1067:$H1067, "=" &amp; T1067),"")</f>
        <v/>
      </c>
      <c r="AA1067" s="1" t="str">
        <f t="shared" si="1067"/>
        <v/>
      </c>
      <c r="AB1067" s="1" t="str">
        <f t="shared" si="1067"/>
        <v/>
      </c>
      <c r="AC1067" s="1" t="str">
        <f t="shared" si="1067"/>
        <v/>
      </c>
      <c r="AE1067" s="1" t="str">
        <f>IFERROR(__xludf.DUMMYFUNCTION("IFERROR(TRANSPOSE(SORT(TRANSPOSE(FILTER(Y1067:AC1067, Y1067:AC1067&lt;&gt;0)),1, FALSE)))"),"")</f>
        <v/>
      </c>
      <c r="AF1067" s="1" t="str">
        <f>IFERROR(__xludf.DUMMYFUNCTION("""COMPUTED_VALUE"""),"")</f>
        <v/>
      </c>
      <c r="AG1067" s="1" t="str">
        <f>IFERROR(__xludf.DUMMYFUNCTION("""COMPUTED_VALUE"""),"")</f>
        <v/>
      </c>
      <c r="AH1067" s="1" t="str">
        <f>IFERROR(__xludf.DUMMYFUNCTION("""COMPUTED_VALUE"""),"")</f>
        <v/>
      </c>
      <c r="AI1067" s="1" t="str">
        <f>IFERROR(__xludf.DUMMYFUNCTION("""COMPUTED_VALUE"""),"")</f>
        <v/>
      </c>
      <c r="AL1067" s="1" t="s">
        <v>25</v>
      </c>
      <c r="AM1067" s="1" t="s">
        <v>25</v>
      </c>
      <c r="AN1067" s="1" t="s">
        <v>25</v>
      </c>
      <c r="AO1067" s="1" t="s">
        <v>25</v>
      </c>
      <c r="AP1067" s="1" t="s">
        <v>25</v>
      </c>
      <c r="AQ1067" s="1"/>
      <c r="AR1067" s="1"/>
      <c r="AS1067" s="1"/>
      <c r="AT1067" s="1"/>
      <c r="AU1067" s="1"/>
      <c r="AV1067" s="1"/>
      <c r="AW1067" s="1"/>
      <c r="AY1067" s="1" t="s">
        <v>25</v>
      </c>
    </row>
    <row r="1068" ht="15.75" customHeight="1">
      <c r="A1068" s="1"/>
      <c r="B1068" s="1"/>
      <c r="C1068" s="1"/>
      <c r="D1068" s="1" t="s">
        <v>25</v>
      </c>
      <c r="E1068" s="1" t="s">
        <v>25</v>
      </c>
      <c r="F1068" s="1" t="s">
        <v>25</v>
      </c>
      <c r="G1068" s="1" t="s">
        <v>25</v>
      </c>
      <c r="H1068" s="1" t="s">
        <v>25</v>
      </c>
      <c r="M1068" s="1"/>
      <c r="N1068" s="1"/>
      <c r="O1068" s="1"/>
      <c r="P1068" s="1"/>
      <c r="Q1068" s="1"/>
      <c r="S1068" s="1" t="str">
        <f>IFERROR(__xludf.DUMMYFUNCTION("UNIQUE(D1068:H1068, TRUE)"),"")</f>
        <v/>
      </c>
      <c r="Y1068" s="1" t="str">
        <f t="shared" si="2"/>
        <v/>
      </c>
      <c r="Z1068" s="1" t="str">
        <f t="shared" ref="Z1068:AC1068" si="1068">IF($Y1068&lt;&gt;"",COUNTIF($D1068:$H1068, "=" &amp; T1068),"")</f>
        <v/>
      </c>
      <c r="AA1068" s="1" t="str">
        <f t="shared" si="1068"/>
        <v/>
      </c>
      <c r="AB1068" s="1" t="str">
        <f t="shared" si="1068"/>
        <v/>
      </c>
      <c r="AC1068" s="1" t="str">
        <f t="shared" si="1068"/>
        <v/>
      </c>
      <c r="AE1068" s="1" t="str">
        <f>IFERROR(__xludf.DUMMYFUNCTION("IFERROR(TRANSPOSE(SORT(TRANSPOSE(FILTER(Y1068:AC1068, Y1068:AC1068&lt;&gt;0)),1, FALSE)))"),"")</f>
        <v/>
      </c>
      <c r="AF1068" s="1" t="str">
        <f>IFERROR(__xludf.DUMMYFUNCTION("""COMPUTED_VALUE"""),"")</f>
        <v/>
      </c>
      <c r="AG1068" s="1" t="str">
        <f>IFERROR(__xludf.DUMMYFUNCTION("""COMPUTED_VALUE"""),"")</f>
        <v/>
      </c>
      <c r="AH1068" s="1" t="str">
        <f>IFERROR(__xludf.DUMMYFUNCTION("""COMPUTED_VALUE"""),"")</f>
        <v/>
      </c>
      <c r="AI1068" s="1" t="str">
        <f>IFERROR(__xludf.DUMMYFUNCTION("""COMPUTED_VALUE"""),"")</f>
        <v/>
      </c>
      <c r="AL1068" s="1" t="s">
        <v>25</v>
      </c>
      <c r="AM1068" s="1" t="s">
        <v>25</v>
      </c>
      <c r="AN1068" s="1" t="s">
        <v>25</v>
      </c>
      <c r="AO1068" s="1" t="s">
        <v>25</v>
      </c>
      <c r="AP1068" s="1" t="s">
        <v>25</v>
      </c>
      <c r="AQ1068" s="1"/>
      <c r="AR1068" s="1"/>
      <c r="AS1068" s="1"/>
      <c r="AT1068" s="1"/>
      <c r="AU1068" s="1"/>
      <c r="AV1068" s="1"/>
      <c r="AW1068" s="1"/>
      <c r="AY1068" s="1" t="s">
        <v>25</v>
      </c>
    </row>
    <row r="1069" ht="15.75" customHeight="1">
      <c r="A1069" s="1"/>
      <c r="B1069" s="1"/>
      <c r="C1069" s="1"/>
      <c r="D1069" s="1" t="s">
        <v>25</v>
      </c>
      <c r="E1069" s="1" t="s">
        <v>25</v>
      </c>
      <c r="F1069" s="1" t="s">
        <v>25</v>
      </c>
      <c r="G1069" s="1" t="s">
        <v>25</v>
      </c>
      <c r="H1069" s="1" t="s">
        <v>25</v>
      </c>
      <c r="M1069" s="1"/>
      <c r="N1069" s="1"/>
      <c r="O1069" s="1"/>
      <c r="P1069" s="1"/>
      <c r="Q1069" s="1"/>
      <c r="S1069" s="1" t="str">
        <f>IFERROR(__xludf.DUMMYFUNCTION("UNIQUE(D1069:H1069, TRUE)"),"")</f>
        <v/>
      </c>
      <c r="Y1069" s="1" t="str">
        <f t="shared" si="2"/>
        <v/>
      </c>
      <c r="Z1069" s="1" t="str">
        <f t="shared" ref="Z1069:AC1069" si="1069">IF($Y1069&lt;&gt;"",COUNTIF($D1069:$H1069, "=" &amp; T1069),"")</f>
        <v/>
      </c>
      <c r="AA1069" s="1" t="str">
        <f t="shared" si="1069"/>
        <v/>
      </c>
      <c r="AB1069" s="1" t="str">
        <f t="shared" si="1069"/>
        <v/>
      </c>
      <c r="AC1069" s="1" t="str">
        <f t="shared" si="1069"/>
        <v/>
      </c>
      <c r="AE1069" s="1" t="str">
        <f>IFERROR(__xludf.DUMMYFUNCTION("IFERROR(TRANSPOSE(SORT(TRANSPOSE(FILTER(Y1069:AC1069, Y1069:AC1069&lt;&gt;0)),1, FALSE)))"),"")</f>
        <v/>
      </c>
      <c r="AF1069" s="1" t="str">
        <f>IFERROR(__xludf.DUMMYFUNCTION("""COMPUTED_VALUE"""),"")</f>
        <v/>
      </c>
      <c r="AG1069" s="1" t="str">
        <f>IFERROR(__xludf.DUMMYFUNCTION("""COMPUTED_VALUE"""),"")</f>
        <v/>
      </c>
      <c r="AH1069" s="1" t="str">
        <f>IFERROR(__xludf.DUMMYFUNCTION("""COMPUTED_VALUE"""),"")</f>
        <v/>
      </c>
      <c r="AI1069" s="1" t="str">
        <f>IFERROR(__xludf.DUMMYFUNCTION("""COMPUTED_VALUE"""),"")</f>
        <v/>
      </c>
      <c r="AL1069" s="1" t="s">
        <v>25</v>
      </c>
      <c r="AM1069" s="1" t="s">
        <v>25</v>
      </c>
      <c r="AN1069" s="1" t="s">
        <v>25</v>
      </c>
      <c r="AO1069" s="1" t="s">
        <v>25</v>
      </c>
      <c r="AP1069" s="1" t="s">
        <v>25</v>
      </c>
      <c r="AQ1069" s="1"/>
      <c r="AR1069" s="1"/>
      <c r="AS1069" s="1"/>
      <c r="AT1069" s="1"/>
      <c r="AU1069" s="1"/>
      <c r="AV1069" s="1"/>
      <c r="AW1069" s="1"/>
      <c r="AY1069" s="1" t="s">
        <v>25</v>
      </c>
    </row>
    <row r="1070" ht="15.75" customHeight="1">
      <c r="A1070" s="1"/>
      <c r="B1070" s="1"/>
      <c r="C1070" s="1"/>
      <c r="D1070" s="1" t="s">
        <v>25</v>
      </c>
      <c r="E1070" s="1" t="s">
        <v>25</v>
      </c>
      <c r="F1070" s="1" t="s">
        <v>25</v>
      </c>
      <c r="G1070" s="1" t="s">
        <v>25</v>
      </c>
      <c r="H1070" s="1" t="s">
        <v>25</v>
      </c>
      <c r="M1070" s="1"/>
      <c r="N1070" s="1"/>
      <c r="O1070" s="1"/>
      <c r="P1070" s="1"/>
      <c r="Q1070" s="1"/>
      <c r="S1070" s="1" t="str">
        <f>IFERROR(__xludf.DUMMYFUNCTION("UNIQUE(D1070:H1070, TRUE)"),"")</f>
        <v/>
      </c>
      <c r="Y1070" s="1" t="str">
        <f t="shared" si="2"/>
        <v/>
      </c>
      <c r="Z1070" s="1" t="str">
        <f t="shared" ref="Z1070:AC1070" si="1070">IF($Y1070&lt;&gt;"",COUNTIF($D1070:$H1070, "=" &amp; T1070),"")</f>
        <v/>
      </c>
      <c r="AA1070" s="1" t="str">
        <f t="shared" si="1070"/>
        <v/>
      </c>
      <c r="AB1070" s="1" t="str">
        <f t="shared" si="1070"/>
        <v/>
      </c>
      <c r="AC1070" s="1" t="str">
        <f t="shared" si="1070"/>
        <v/>
      </c>
      <c r="AE1070" s="1" t="str">
        <f>IFERROR(__xludf.DUMMYFUNCTION("IFERROR(TRANSPOSE(SORT(TRANSPOSE(FILTER(Y1070:AC1070, Y1070:AC1070&lt;&gt;0)),1, FALSE)))"),"")</f>
        <v/>
      </c>
      <c r="AF1070" s="1" t="str">
        <f>IFERROR(__xludf.DUMMYFUNCTION("""COMPUTED_VALUE"""),"")</f>
        <v/>
      </c>
      <c r="AG1070" s="1" t="str">
        <f>IFERROR(__xludf.DUMMYFUNCTION("""COMPUTED_VALUE"""),"")</f>
        <v/>
      </c>
      <c r="AH1070" s="1" t="str">
        <f>IFERROR(__xludf.DUMMYFUNCTION("""COMPUTED_VALUE"""),"")</f>
        <v/>
      </c>
      <c r="AI1070" s="1" t="str">
        <f>IFERROR(__xludf.DUMMYFUNCTION("""COMPUTED_VALUE"""),"")</f>
        <v/>
      </c>
      <c r="AL1070" s="1" t="s">
        <v>25</v>
      </c>
      <c r="AM1070" s="1" t="s">
        <v>25</v>
      </c>
      <c r="AN1070" s="1" t="s">
        <v>25</v>
      </c>
      <c r="AO1070" s="1" t="s">
        <v>25</v>
      </c>
      <c r="AP1070" s="1" t="s">
        <v>25</v>
      </c>
      <c r="AQ1070" s="1"/>
      <c r="AR1070" s="1"/>
      <c r="AS1070" s="1"/>
      <c r="AT1070" s="1"/>
      <c r="AU1070" s="1"/>
      <c r="AV1070" s="1"/>
      <c r="AW1070" s="1"/>
      <c r="AY1070" s="1" t="s">
        <v>25</v>
      </c>
    </row>
    <row r="1071" ht="15.75" customHeight="1">
      <c r="A1071" s="1"/>
      <c r="B1071" s="1"/>
      <c r="C1071" s="1"/>
      <c r="D1071" s="1" t="s">
        <v>25</v>
      </c>
      <c r="E1071" s="1" t="s">
        <v>25</v>
      </c>
      <c r="F1071" s="1" t="s">
        <v>25</v>
      </c>
      <c r="G1071" s="1" t="s">
        <v>25</v>
      </c>
      <c r="H1071" s="1" t="s">
        <v>25</v>
      </c>
      <c r="M1071" s="1"/>
      <c r="N1071" s="1"/>
      <c r="O1071" s="1"/>
      <c r="P1071" s="1"/>
      <c r="Q1071" s="1"/>
      <c r="S1071" s="1" t="str">
        <f>IFERROR(__xludf.DUMMYFUNCTION("UNIQUE(D1071:H1071, TRUE)"),"")</f>
        <v/>
      </c>
      <c r="Y1071" s="1" t="str">
        <f t="shared" si="2"/>
        <v/>
      </c>
      <c r="Z1071" s="1" t="str">
        <f t="shared" ref="Z1071:AC1071" si="1071">IF($Y1071&lt;&gt;"",COUNTIF($D1071:$H1071, "=" &amp; T1071),"")</f>
        <v/>
      </c>
      <c r="AA1071" s="1" t="str">
        <f t="shared" si="1071"/>
        <v/>
      </c>
      <c r="AB1071" s="1" t="str">
        <f t="shared" si="1071"/>
        <v/>
      </c>
      <c r="AC1071" s="1" t="str">
        <f t="shared" si="1071"/>
        <v/>
      </c>
      <c r="AE1071" s="1" t="str">
        <f>IFERROR(__xludf.DUMMYFUNCTION("IFERROR(TRANSPOSE(SORT(TRANSPOSE(FILTER(Y1071:AC1071, Y1071:AC1071&lt;&gt;0)),1, FALSE)))"),"")</f>
        <v/>
      </c>
      <c r="AF1071" s="1" t="str">
        <f>IFERROR(__xludf.DUMMYFUNCTION("""COMPUTED_VALUE"""),"")</f>
        <v/>
      </c>
      <c r="AG1071" s="1" t="str">
        <f>IFERROR(__xludf.DUMMYFUNCTION("""COMPUTED_VALUE"""),"")</f>
        <v/>
      </c>
      <c r="AH1071" s="1" t="str">
        <f>IFERROR(__xludf.DUMMYFUNCTION("""COMPUTED_VALUE"""),"")</f>
        <v/>
      </c>
      <c r="AI1071" s="1" t="str">
        <f>IFERROR(__xludf.DUMMYFUNCTION("""COMPUTED_VALUE"""),"")</f>
        <v/>
      </c>
      <c r="AL1071" s="1" t="s">
        <v>25</v>
      </c>
      <c r="AM1071" s="1" t="s">
        <v>25</v>
      </c>
      <c r="AN1071" s="1" t="s">
        <v>25</v>
      </c>
      <c r="AO1071" s="1" t="s">
        <v>25</v>
      </c>
      <c r="AP1071" s="1" t="s">
        <v>25</v>
      </c>
      <c r="AQ1071" s="1"/>
      <c r="AR1071" s="1"/>
      <c r="AS1071" s="1"/>
      <c r="AT1071" s="1"/>
      <c r="AU1071" s="1"/>
      <c r="AV1071" s="1"/>
      <c r="AW1071" s="1"/>
      <c r="AY1071" s="1" t="s">
        <v>25</v>
      </c>
    </row>
    <row r="1072" ht="15.75" customHeight="1">
      <c r="A1072" s="1"/>
      <c r="B1072" s="1"/>
      <c r="C1072" s="1"/>
      <c r="D1072" s="1" t="s">
        <v>25</v>
      </c>
      <c r="E1072" s="1" t="s">
        <v>25</v>
      </c>
      <c r="F1072" s="1" t="s">
        <v>25</v>
      </c>
      <c r="G1072" s="1" t="s">
        <v>25</v>
      </c>
      <c r="H1072" s="1" t="s">
        <v>25</v>
      </c>
      <c r="M1072" s="1"/>
      <c r="N1072" s="1"/>
      <c r="O1072" s="1"/>
      <c r="P1072" s="1"/>
      <c r="Q1072" s="1"/>
      <c r="S1072" s="1" t="str">
        <f>IFERROR(__xludf.DUMMYFUNCTION("UNIQUE(D1072:H1072, TRUE)"),"")</f>
        <v/>
      </c>
      <c r="Y1072" s="1" t="str">
        <f t="shared" si="2"/>
        <v/>
      </c>
      <c r="Z1072" s="1" t="str">
        <f t="shared" ref="Z1072:AC1072" si="1072">IF($Y1072&lt;&gt;"",COUNTIF($D1072:$H1072, "=" &amp; T1072),"")</f>
        <v/>
      </c>
      <c r="AA1072" s="1" t="str">
        <f t="shared" si="1072"/>
        <v/>
      </c>
      <c r="AB1072" s="1" t="str">
        <f t="shared" si="1072"/>
        <v/>
      </c>
      <c r="AC1072" s="1" t="str">
        <f t="shared" si="1072"/>
        <v/>
      </c>
      <c r="AE1072" s="1" t="str">
        <f>IFERROR(__xludf.DUMMYFUNCTION("IFERROR(TRANSPOSE(SORT(TRANSPOSE(FILTER(Y1072:AC1072, Y1072:AC1072&lt;&gt;0)),1, FALSE)))"),"")</f>
        <v/>
      </c>
      <c r="AF1072" s="1" t="str">
        <f>IFERROR(__xludf.DUMMYFUNCTION("""COMPUTED_VALUE"""),"")</f>
        <v/>
      </c>
      <c r="AG1072" s="1" t="str">
        <f>IFERROR(__xludf.DUMMYFUNCTION("""COMPUTED_VALUE"""),"")</f>
        <v/>
      </c>
      <c r="AH1072" s="1" t="str">
        <f>IFERROR(__xludf.DUMMYFUNCTION("""COMPUTED_VALUE"""),"")</f>
        <v/>
      </c>
      <c r="AI1072" s="1" t="str">
        <f>IFERROR(__xludf.DUMMYFUNCTION("""COMPUTED_VALUE"""),"")</f>
        <v/>
      </c>
      <c r="AL1072" s="1" t="s">
        <v>25</v>
      </c>
      <c r="AM1072" s="1" t="s">
        <v>25</v>
      </c>
      <c r="AN1072" s="1" t="s">
        <v>25</v>
      </c>
      <c r="AO1072" s="1" t="s">
        <v>25</v>
      </c>
      <c r="AP1072" s="1" t="s">
        <v>25</v>
      </c>
      <c r="AQ1072" s="1"/>
      <c r="AR1072" s="1"/>
      <c r="AS1072" s="1"/>
      <c r="AT1072" s="1"/>
      <c r="AU1072" s="1"/>
      <c r="AV1072" s="1"/>
      <c r="AW1072" s="1"/>
      <c r="AY1072" s="1" t="s">
        <v>25</v>
      </c>
    </row>
    <row r="1073" ht="15.75" customHeight="1">
      <c r="A1073" s="1"/>
      <c r="B1073" s="1"/>
      <c r="C1073" s="1"/>
      <c r="D1073" s="1" t="s">
        <v>25</v>
      </c>
      <c r="E1073" s="1" t="s">
        <v>25</v>
      </c>
      <c r="F1073" s="1" t="s">
        <v>25</v>
      </c>
      <c r="G1073" s="1" t="s">
        <v>25</v>
      </c>
      <c r="H1073" s="1" t="s">
        <v>25</v>
      </c>
      <c r="M1073" s="1"/>
      <c r="N1073" s="1"/>
      <c r="O1073" s="1"/>
      <c r="P1073" s="1"/>
      <c r="Q1073" s="1"/>
      <c r="S1073" s="1" t="str">
        <f>IFERROR(__xludf.DUMMYFUNCTION("UNIQUE(D1073:H1073, TRUE)"),"")</f>
        <v/>
      </c>
      <c r="Y1073" s="1" t="str">
        <f t="shared" si="2"/>
        <v/>
      </c>
      <c r="Z1073" s="1" t="str">
        <f t="shared" ref="Z1073:AC1073" si="1073">IF($Y1073&lt;&gt;"",COUNTIF($D1073:$H1073, "=" &amp; T1073),"")</f>
        <v/>
      </c>
      <c r="AA1073" s="1" t="str">
        <f t="shared" si="1073"/>
        <v/>
      </c>
      <c r="AB1073" s="1" t="str">
        <f t="shared" si="1073"/>
        <v/>
      </c>
      <c r="AC1073" s="1" t="str">
        <f t="shared" si="1073"/>
        <v/>
      </c>
      <c r="AE1073" s="1" t="str">
        <f>IFERROR(__xludf.DUMMYFUNCTION("IFERROR(TRANSPOSE(SORT(TRANSPOSE(FILTER(Y1073:AC1073, Y1073:AC1073&lt;&gt;0)),1, FALSE)))"),"")</f>
        <v/>
      </c>
      <c r="AF1073" s="1" t="str">
        <f>IFERROR(__xludf.DUMMYFUNCTION("""COMPUTED_VALUE"""),"")</f>
        <v/>
      </c>
      <c r="AG1073" s="1" t="str">
        <f>IFERROR(__xludf.DUMMYFUNCTION("""COMPUTED_VALUE"""),"")</f>
        <v/>
      </c>
      <c r="AH1073" s="1" t="str">
        <f>IFERROR(__xludf.DUMMYFUNCTION("""COMPUTED_VALUE"""),"")</f>
        <v/>
      </c>
      <c r="AI1073" s="1" t="str">
        <f>IFERROR(__xludf.DUMMYFUNCTION("""COMPUTED_VALUE"""),"")</f>
        <v/>
      </c>
      <c r="AL1073" s="1" t="s">
        <v>25</v>
      </c>
      <c r="AM1073" s="1" t="s">
        <v>25</v>
      </c>
      <c r="AN1073" s="1" t="s">
        <v>25</v>
      </c>
      <c r="AO1073" s="1" t="s">
        <v>25</v>
      </c>
      <c r="AP1073" s="1" t="s">
        <v>25</v>
      </c>
      <c r="AQ1073" s="1"/>
      <c r="AR1073" s="1"/>
      <c r="AS1073" s="1"/>
      <c r="AT1073" s="1"/>
      <c r="AU1073" s="1"/>
      <c r="AV1073" s="1"/>
      <c r="AW1073" s="1"/>
      <c r="AY1073" s="1" t="s">
        <v>25</v>
      </c>
    </row>
    <row r="1074" ht="15.75" customHeight="1">
      <c r="A1074" s="1"/>
      <c r="B1074" s="1"/>
      <c r="C1074" s="1"/>
      <c r="D1074" s="1" t="s">
        <v>25</v>
      </c>
      <c r="E1074" s="1" t="s">
        <v>25</v>
      </c>
      <c r="F1074" s="1" t="s">
        <v>25</v>
      </c>
      <c r="G1074" s="1" t="s">
        <v>25</v>
      </c>
      <c r="H1074" s="1" t="s">
        <v>25</v>
      </c>
      <c r="M1074" s="1"/>
      <c r="N1074" s="1"/>
      <c r="O1074" s="1"/>
      <c r="P1074" s="1"/>
      <c r="Q1074" s="1"/>
      <c r="S1074" s="1" t="str">
        <f>IFERROR(__xludf.DUMMYFUNCTION("UNIQUE(D1074:H1074, TRUE)"),"")</f>
        <v/>
      </c>
      <c r="Y1074" s="1" t="str">
        <f t="shared" si="2"/>
        <v/>
      </c>
      <c r="Z1074" s="1" t="str">
        <f t="shared" ref="Z1074:AC1074" si="1074">IF($Y1074&lt;&gt;"",COUNTIF($D1074:$H1074, "=" &amp; T1074),"")</f>
        <v/>
      </c>
      <c r="AA1074" s="1" t="str">
        <f t="shared" si="1074"/>
        <v/>
      </c>
      <c r="AB1074" s="1" t="str">
        <f t="shared" si="1074"/>
        <v/>
      </c>
      <c r="AC1074" s="1" t="str">
        <f t="shared" si="1074"/>
        <v/>
      </c>
      <c r="AE1074" s="1" t="str">
        <f>IFERROR(__xludf.DUMMYFUNCTION("IFERROR(TRANSPOSE(SORT(TRANSPOSE(FILTER(Y1074:AC1074, Y1074:AC1074&lt;&gt;0)),1, FALSE)))"),"")</f>
        <v/>
      </c>
      <c r="AF1074" s="1" t="str">
        <f>IFERROR(__xludf.DUMMYFUNCTION("""COMPUTED_VALUE"""),"")</f>
        <v/>
      </c>
      <c r="AG1074" s="1" t="str">
        <f>IFERROR(__xludf.DUMMYFUNCTION("""COMPUTED_VALUE"""),"")</f>
        <v/>
      </c>
      <c r="AH1074" s="1" t="str">
        <f>IFERROR(__xludf.DUMMYFUNCTION("""COMPUTED_VALUE"""),"")</f>
        <v/>
      </c>
      <c r="AI1074" s="1" t="str">
        <f>IFERROR(__xludf.DUMMYFUNCTION("""COMPUTED_VALUE"""),"")</f>
        <v/>
      </c>
      <c r="AL1074" s="1" t="s">
        <v>25</v>
      </c>
      <c r="AM1074" s="1" t="s">
        <v>25</v>
      </c>
      <c r="AN1074" s="1" t="s">
        <v>25</v>
      </c>
      <c r="AO1074" s="1" t="s">
        <v>25</v>
      </c>
      <c r="AP1074" s="1" t="s">
        <v>25</v>
      </c>
      <c r="AQ1074" s="1"/>
      <c r="AR1074" s="1"/>
      <c r="AS1074" s="1"/>
      <c r="AT1074" s="1"/>
      <c r="AU1074" s="1"/>
      <c r="AV1074" s="1"/>
      <c r="AW1074" s="1"/>
      <c r="AY1074" s="1" t="s">
        <v>25</v>
      </c>
    </row>
    <row r="1075" ht="15.75" customHeight="1">
      <c r="A1075" s="1"/>
      <c r="B1075" s="1"/>
      <c r="C1075" s="1"/>
      <c r="D1075" s="1" t="s">
        <v>25</v>
      </c>
      <c r="E1075" s="1" t="s">
        <v>25</v>
      </c>
      <c r="F1075" s="1" t="s">
        <v>25</v>
      </c>
      <c r="G1075" s="1" t="s">
        <v>25</v>
      </c>
      <c r="H1075" s="1" t="s">
        <v>25</v>
      </c>
      <c r="M1075" s="1"/>
      <c r="N1075" s="1"/>
      <c r="O1075" s="1"/>
      <c r="P1075" s="1"/>
      <c r="Q1075" s="1"/>
      <c r="S1075" s="1" t="str">
        <f>IFERROR(__xludf.DUMMYFUNCTION("UNIQUE(D1075:H1075, TRUE)"),"")</f>
        <v/>
      </c>
      <c r="Y1075" s="1" t="str">
        <f t="shared" si="2"/>
        <v/>
      </c>
      <c r="Z1075" s="1" t="str">
        <f t="shared" ref="Z1075:AC1075" si="1075">IF($Y1075&lt;&gt;"",COUNTIF($D1075:$H1075, "=" &amp; T1075),"")</f>
        <v/>
      </c>
      <c r="AA1075" s="1" t="str">
        <f t="shared" si="1075"/>
        <v/>
      </c>
      <c r="AB1075" s="1" t="str">
        <f t="shared" si="1075"/>
        <v/>
      </c>
      <c r="AC1075" s="1" t="str">
        <f t="shared" si="1075"/>
        <v/>
      </c>
      <c r="AE1075" s="1" t="str">
        <f>IFERROR(__xludf.DUMMYFUNCTION("IFERROR(TRANSPOSE(SORT(TRANSPOSE(FILTER(Y1075:AC1075, Y1075:AC1075&lt;&gt;0)),1, FALSE)))"),"")</f>
        <v/>
      </c>
      <c r="AF1075" s="1" t="str">
        <f>IFERROR(__xludf.DUMMYFUNCTION("""COMPUTED_VALUE"""),"")</f>
        <v/>
      </c>
      <c r="AG1075" s="1" t="str">
        <f>IFERROR(__xludf.DUMMYFUNCTION("""COMPUTED_VALUE"""),"")</f>
        <v/>
      </c>
      <c r="AH1075" s="1" t="str">
        <f>IFERROR(__xludf.DUMMYFUNCTION("""COMPUTED_VALUE"""),"")</f>
        <v/>
      </c>
      <c r="AI1075" s="1" t="str">
        <f>IFERROR(__xludf.DUMMYFUNCTION("""COMPUTED_VALUE"""),"")</f>
        <v/>
      </c>
      <c r="AL1075" s="1" t="s">
        <v>25</v>
      </c>
      <c r="AM1075" s="1" t="s">
        <v>25</v>
      </c>
      <c r="AN1075" s="1" t="s">
        <v>25</v>
      </c>
      <c r="AO1075" s="1" t="s">
        <v>25</v>
      </c>
      <c r="AP1075" s="1" t="s">
        <v>25</v>
      </c>
      <c r="AQ1075" s="1"/>
      <c r="AR1075" s="1"/>
      <c r="AS1075" s="1"/>
      <c r="AT1075" s="1"/>
      <c r="AU1075" s="1"/>
      <c r="AV1075" s="1"/>
      <c r="AW1075" s="1"/>
      <c r="AY1075" s="1" t="s">
        <v>25</v>
      </c>
    </row>
    <row r="1076" ht="15.75" customHeight="1">
      <c r="A1076" s="1"/>
      <c r="B1076" s="1"/>
      <c r="C1076" s="1"/>
      <c r="D1076" s="1" t="s">
        <v>25</v>
      </c>
      <c r="E1076" s="1" t="s">
        <v>25</v>
      </c>
      <c r="F1076" s="1" t="s">
        <v>25</v>
      </c>
      <c r="G1076" s="1" t="s">
        <v>25</v>
      </c>
      <c r="H1076" s="1" t="s">
        <v>25</v>
      </c>
      <c r="M1076" s="1"/>
      <c r="N1076" s="1"/>
      <c r="O1076" s="1"/>
      <c r="P1076" s="1"/>
      <c r="Q1076" s="1"/>
      <c r="S1076" s="1" t="str">
        <f>IFERROR(__xludf.DUMMYFUNCTION("UNIQUE(D1076:H1076, TRUE)"),"")</f>
        <v/>
      </c>
      <c r="Y1076" s="1" t="str">
        <f t="shared" si="2"/>
        <v/>
      </c>
      <c r="Z1076" s="1" t="str">
        <f t="shared" ref="Z1076:AC1076" si="1076">IF($Y1076&lt;&gt;"",COUNTIF($D1076:$H1076, "=" &amp; T1076),"")</f>
        <v/>
      </c>
      <c r="AA1076" s="1" t="str">
        <f t="shared" si="1076"/>
        <v/>
      </c>
      <c r="AB1076" s="1" t="str">
        <f t="shared" si="1076"/>
        <v/>
      </c>
      <c r="AC1076" s="1" t="str">
        <f t="shared" si="1076"/>
        <v/>
      </c>
      <c r="AE1076" s="1" t="str">
        <f>IFERROR(__xludf.DUMMYFUNCTION("IFERROR(TRANSPOSE(SORT(TRANSPOSE(FILTER(Y1076:AC1076, Y1076:AC1076&lt;&gt;0)),1, FALSE)))"),"")</f>
        <v/>
      </c>
      <c r="AF1076" s="1" t="str">
        <f>IFERROR(__xludf.DUMMYFUNCTION("""COMPUTED_VALUE"""),"")</f>
        <v/>
      </c>
      <c r="AG1076" s="1" t="str">
        <f>IFERROR(__xludf.DUMMYFUNCTION("""COMPUTED_VALUE"""),"")</f>
        <v/>
      </c>
      <c r="AH1076" s="1" t="str">
        <f>IFERROR(__xludf.DUMMYFUNCTION("""COMPUTED_VALUE"""),"")</f>
        <v/>
      </c>
      <c r="AI1076" s="1" t="str">
        <f>IFERROR(__xludf.DUMMYFUNCTION("""COMPUTED_VALUE"""),"")</f>
        <v/>
      </c>
      <c r="AL1076" s="1" t="s">
        <v>25</v>
      </c>
      <c r="AM1076" s="1" t="s">
        <v>25</v>
      </c>
      <c r="AN1076" s="1" t="s">
        <v>25</v>
      </c>
      <c r="AO1076" s="1" t="s">
        <v>25</v>
      </c>
      <c r="AP1076" s="1" t="s">
        <v>25</v>
      </c>
      <c r="AQ1076" s="1"/>
      <c r="AR1076" s="1"/>
      <c r="AS1076" s="1"/>
      <c r="AT1076" s="1"/>
      <c r="AU1076" s="1"/>
      <c r="AV1076" s="1"/>
      <c r="AW1076" s="1"/>
      <c r="AY1076" s="1" t="s">
        <v>25</v>
      </c>
    </row>
    <row r="1077" ht="15.75" customHeight="1">
      <c r="A1077" s="1"/>
      <c r="B1077" s="1"/>
      <c r="C1077" s="1"/>
      <c r="D1077" s="1" t="s">
        <v>25</v>
      </c>
      <c r="E1077" s="1" t="s">
        <v>25</v>
      </c>
      <c r="F1077" s="1" t="s">
        <v>25</v>
      </c>
      <c r="G1077" s="1" t="s">
        <v>25</v>
      </c>
      <c r="H1077" s="1" t="s">
        <v>25</v>
      </c>
      <c r="M1077" s="1"/>
      <c r="N1077" s="1"/>
      <c r="O1077" s="1"/>
      <c r="P1077" s="1"/>
      <c r="Q1077" s="1"/>
      <c r="S1077" s="1" t="str">
        <f>IFERROR(__xludf.DUMMYFUNCTION("UNIQUE(D1077:H1077, TRUE)"),"")</f>
        <v/>
      </c>
      <c r="Y1077" s="1" t="str">
        <f t="shared" si="2"/>
        <v/>
      </c>
      <c r="Z1077" s="1" t="str">
        <f t="shared" ref="Z1077:AC1077" si="1077">IF($Y1077&lt;&gt;"",COUNTIF($D1077:$H1077, "=" &amp; T1077),"")</f>
        <v/>
      </c>
      <c r="AA1077" s="1" t="str">
        <f t="shared" si="1077"/>
        <v/>
      </c>
      <c r="AB1077" s="1" t="str">
        <f t="shared" si="1077"/>
        <v/>
      </c>
      <c r="AC1077" s="1" t="str">
        <f t="shared" si="1077"/>
        <v/>
      </c>
      <c r="AE1077" s="1" t="str">
        <f>IFERROR(__xludf.DUMMYFUNCTION("IFERROR(TRANSPOSE(SORT(TRANSPOSE(FILTER(Y1077:AC1077, Y1077:AC1077&lt;&gt;0)),1, FALSE)))"),"")</f>
        <v/>
      </c>
      <c r="AF1077" s="1" t="str">
        <f>IFERROR(__xludf.DUMMYFUNCTION("""COMPUTED_VALUE"""),"")</f>
        <v/>
      </c>
      <c r="AG1077" s="1" t="str">
        <f>IFERROR(__xludf.DUMMYFUNCTION("""COMPUTED_VALUE"""),"")</f>
        <v/>
      </c>
      <c r="AH1077" s="1" t="str">
        <f>IFERROR(__xludf.DUMMYFUNCTION("""COMPUTED_VALUE"""),"")</f>
        <v/>
      </c>
      <c r="AI1077" s="1" t="str">
        <f>IFERROR(__xludf.DUMMYFUNCTION("""COMPUTED_VALUE"""),"")</f>
        <v/>
      </c>
      <c r="AL1077" s="1" t="s">
        <v>25</v>
      </c>
      <c r="AM1077" s="1" t="s">
        <v>25</v>
      </c>
      <c r="AN1077" s="1" t="s">
        <v>25</v>
      </c>
      <c r="AO1077" s="1" t="s">
        <v>25</v>
      </c>
      <c r="AP1077" s="1" t="s">
        <v>25</v>
      </c>
      <c r="AQ1077" s="1"/>
      <c r="AR1077" s="1"/>
      <c r="AS1077" s="1"/>
      <c r="AT1077" s="1"/>
      <c r="AU1077" s="1"/>
      <c r="AV1077" s="1"/>
      <c r="AW1077" s="1"/>
      <c r="AY1077" s="1" t="s">
        <v>25</v>
      </c>
    </row>
    <row r="1078" ht="15.75" customHeight="1">
      <c r="A1078" s="1"/>
      <c r="B1078" s="1"/>
      <c r="C1078" s="1"/>
      <c r="D1078" s="1" t="s">
        <v>25</v>
      </c>
      <c r="E1078" s="1" t="s">
        <v>25</v>
      </c>
      <c r="F1078" s="1" t="s">
        <v>25</v>
      </c>
      <c r="G1078" s="1" t="s">
        <v>25</v>
      </c>
      <c r="H1078" s="1" t="s">
        <v>25</v>
      </c>
      <c r="M1078" s="1"/>
      <c r="N1078" s="1"/>
      <c r="O1078" s="1"/>
      <c r="P1078" s="1"/>
      <c r="Q1078" s="1"/>
      <c r="S1078" s="1" t="str">
        <f>IFERROR(__xludf.DUMMYFUNCTION("UNIQUE(D1078:H1078, TRUE)"),"")</f>
        <v/>
      </c>
      <c r="Y1078" s="1" t="str">
        <f t="shared" si="2"/>
        <v/>
      </c>
      <c r="Z1078" s="1" t="str">
        <f t="shared" ref="Z1078:AC1078" si="1078">IF($Y1078&lt;&gt;"",COUNTIF($D1078:$H1078, "=" &amp; T1078),"")</f>
        <v/>
      </c>
      <c r="AA1078" s="1" t="str">
        <f t="shared" si="1078"/>
        <v/>
      </c>
      <c r="AB1078" s="1" t="str">
        <f t="shared" si="1078"/>
        <v/>
      </c>
      <c r="AC1078" s="1" t="str">
        <f t="shared" si="1078"/>
        <v/>
      </c>
      <c r="AE1078" s="1" t="str">
        <f>IFERROR(__xludf.DUMMYFUNCTION("IFERROR(TRANSPOSE(SORT(TRANSPOSE(FILTER(Y1078:AC1078, Y1078:AC1078&lt;&gt;0)),1, FALSE)))"),"")</f>
        <v/>
      </c>
      <c r="AF1078" s="1" t="str">
        <f>IFERROR(__xludf.DUMMYFUNCTION("""COMPUTED_VALUE"""),"")</f>
        <v/>
      </c>
      <c r="AG1078" s="1" t="str">
        <f>IFERROR(__xludf.DUMMYFUNCTION("""COMPUTED_VALUE"""),"")</f>
        <v/>
      </c>
      <c r="AH1078" s="1" t="str">
        <f>IFERROR(__xludf.DUMMYFUNCTION("""COMPUTED_VALUE"""),"")</f>
        <v/>
      </c>
      <c r="AI1078" s="1" t="str">
        <f>IFERROR(__xludf.DUMMYFUNCTION("""COMPUTED_VALUE"""),"")</f>
        <v/>
      </c>
      <c r="AL1078" s="1" t="s">
        <v>25</v>
      </c>
      <c r="AM1078" s="1" t="s">
        <v>25</v>
      </c>
      <c r="AN1078" s="1" t="s">
        <v>25</v>
      </c>
      <c r="AO1078" s="1" t="s">
        <v>25</v>
      </c>
      <c r="AP1078" s="1" t="s">
        <v>25</v>
      </c>
      <c r="AQ1078" s="1"/>
      <c r="AR1078" s="1"/>
      <c r="AS1078" s="1"/>
      <c r="AT1078" s="1"/>
      <c r="AU1078" s="1"/>
      <c r="AV1078" s="1"/>
      <c r="AW1078" s="1"/>
      <c r="AY1078" s="1" t="s">
        <v>25</v>
      </c>
    </row>
    <row r="1079" ht="15.75" customHeight="1">
      <c r="A1079" s="1"/>
      <c r="B1079" s="1"/>
      <c r="C1079" s="1"/>
      <c r="D1079" s="1" t="s">
        <v>25</v>
      </c>
      <c r="E1079" s="1" t="s">
        <v>25</v>
      </c>
      <c r="F1079" s="1" t="s">
        <v>25</v>
      </c>
      <c r="G1079" s="1" t="s">
        <v>25</v>
      </c>
      <c r="H1079" s="1" t="s">
        <v>25</v>
      </c>
      <c r="M1079" s="1"/>
      <c r="N1079" s="1"/>
      <c r="O1079" s="1"/>
      <c r="P1079" s="1"/>
      <c r="Q1079" s="1"/>
      <c r="S1079" s="1" t="str">
        <f>IFERROR(__xludf.DUMMYFUNCTION("UNIQUE(D1079:H1079, TRUE)"),"")</f>
        <v/>
      </c>
      <c r="Y1079" s="1" t="str">
        <f t="shared" si="2"/>
        <v/>
      </c>
      <c r="Z1079" s="1" t="str">
        <f t="shared" ref="Z1079:AC1079" si="1079">IF($Y1079&lt;&gt;"",COUNTIF($D1079:$H1079, "=" &amp; T1079),"")</f>
        <v/>
      </c>
      <c r="AA1079" s="1" t="str">
        <f t="shared" si="1079"/>
        <v/>
      </c>
      <c r="AB1079" s="1" t="str">
        <f t="shared" si="1079"/>
        <v/>
      </c>
      <c r="AC1079" s="1" t="str">
        <f t="shared" si="1079"/>
        <v/>
      </c>
      <c r="AE1079" s="1" t="str">
        <f>IFERROR(__xludf.DUMMYFUNCTION("IFERROR(TRANSPOSE(SORT(TRANSPOSE(FILTER(Y1079:AC1079, Y1079:AC1079&lt;&gt;0)),1, FALSE)))"),"")</f>
        <v/>
      </c>
      <c r="AF1079" s="1" t="str">
        <f>IFERROR(__xludf.DUMMYFUNCTION("""COMPUTED_VALUE"""),"")</f>
        <v/>
      </c>
      <c r="AG1079" s="1" t="str">
        <f>IFERROR(__xludf.DUMMYFUNCTION("""COMPUTED_VALUE"""),"")</f>
        <v/>
      </c>
      <c r="AH1079" s="1" t="str">
        <f>IFERROR(__xludf.DUMMYFUNCTION("""COMPUTED_VALUE"""),"")</f>
        <v/>
      </c>
      <c r="AI1079" s="1" t="str">
        <f>IFERROR(__xludf.DUMMYFUNCTION("""COMPUTED_VALUE"""),"")</f>
        <v/>
      </c>
      <c r="AL1079" s="1" t="s">
        <v>25</v>
      </c>
      <c r="AM1079" s="1" t="s">
        <v>25</v>
      </c>
      <c r="AN1079" s="1" t="s">
        <v>25</v>
      </c>
      <c r="AO1079" s="1" t="s">
        <v>25</v>
      </c>
      <c r="AP1079" s="1" t="s">
        <v>25</v>
      </c>
      <c r="AQ1079" s="1"/>
      <c r="AR1079" s="1"/>
      <c r="AS1079" s="1"/>
      <c r="AT1079" s="1"/>
      <c r="AU1079" s="1"/>
      <c r="AV1079" s="1"/>
      <c r="AW1079" s="1"/>
      <c r="AY1079" s="1" t="s">
        <v>25</v>
      </c>
    </row>
    <row r="1080" ht="15.75" customHeight="1">
      <c r="A1080" s="1"/>
      <c r="B1080" s="1"/>
      <c r="C1080" s="1"/>
      <c r="D1080" s="1" t="s">
        <v>25</v>
      </c>
      <c r="E1080" s="1" t="s">
        <v>25</v>
      </c>
      <c r="F1080" s="1" t="s">
        <v>25</v>
      </c>
      <c r="G1080" s="1" t="s">
        <v>25</v>
      </c>
      <c r="H1080" s="1" t="s">
        <v>25</v>
      </c>
      <c r="M1080" s="1"/>
      <c r="N1080" s="1"/>
      <c r="O1080" s="1"/>
      <c r="P1080" s="1"/>
      <c r="Q1080" s="1"/>
      <c r="S1080" s="1" t="str">
        <f>IFERROR(__xludf.DUMMYFUNCTION("UNIQUE(D1080:H1080, TRUE)"),"")</f>
        <v/>
      </c>
      <c r="Y1080" s="1" t="str">
        <f t="shared" si="2"/>
        <v/>
      </c>
      <c r="Z1080" s="1" t="str">
        <f t="shared" ref="Z1080:AC1080" si="1080">IF($Y1080&lt;&gt;"",COUNTIF($D1080:$H1080, "=" &amp; T1080),"")</f>
        <v/>
      </c>
      <c r="AA1080" s="1" t="str">
        <f t="shared" si="1080"/>
        <v/>
      </c>
      <c r="AB1080" s="1" t="str">
        <f t="shared" si="1080"/>
        <v/>
      </c>
      <c r="AC1080" s="1" t="str">
        <f t="shared" si="1080"/>
        <v/>
      </c>
      <c r="AE1080" s="1" t="str">
        <f>IFERROR(__xludf.DUMMYFUNCTION("IFERROR(TRANSPOSE(SORT(TRANSPOSE(FILTER(Y1080:AC1080, Y1080:AC1080&lt;&gt;0)),1, FALSE)))"),"")</f>
        <v/>
      </c>
      <c r="AF1080" s="1" t="str">
        <f>IFERROR(__xludf.DUMMYFUNCTION("""COMPUTED_VALUE"""),"")</f>
        <v/>
      </c>
      <c r="AG1080" s="1" t="str">
        <f>IFERROR(__xludf.DUMMYFUNCTION("""COMPUTED_VALUE"""),"")</f>
        <v/>
      </c>
      <c r="AH1080" s="1" t="str">
        <f>IFERROR(__xludf.DUMMYFUNCTION("""COMPUTED_VALUE"""),"")</f>
        <v/>
      </c>
      <c r="AI1080" s="1" t="str">
        <f>IFERROR(__xludf.DUMMYFUNCTION("""COMPUTED_VALUE"""),"")</f>
        <v/>
      </c>
      <c r="AL1080" s="1" t="s">
        <v>25</v>
      </c>
      <c r="AM1080" s="1" t="s">
        <v>25</v>
      </c>
      <c r="AN1080" s="1" t="s">
        <v>25</v>
      </c>
      <c r="AO1080" s="1" t="s">
        <v>25</v>
      </c>
      <c r="AP1080" s="1" t="s">
        <v>25</v>
      </c>
      <c r="AQ1080" s="1"/>
      <c r="AR1080" s="1"/>
      <c r="AS1080" s="1"/>
      <c r="AT1080" s="1"/>
      <c r="AU1080" s="1"/>
      <c r="AV1080" s="1"/>
      <c r="AW1080" s="1"/>
      <c r="AY1080" s="1" t="s">
        <v>25</v>
      </c>
    </row>
    <row r="1081" ht="15.75" customHeight="1">
      <c r="A1081" s="1"/>
      <c r="B1081" s="1"/>
      <c r="C1081" s="1"/>
      <c r="D1081" s="1" t="s">
        <v>25</v>
      </c>
      <c r="E1081" s="1" t="s">
        <v>25</v>
      </c>
      <c r="F1081" s="1" t="s">
        <v>25</v>
      </c>
      <c r="G1081" s="1" t="s">
        <v>25</v>
      </c>
      <c r="H1081" s="1" t="s">
        <v>25</v>
      </c>
      <c r="M1081" s="1"/>
      <c r="N1081" s="1"/>
      <c r="O1081" s="1"/>
      <c r="P1081" s="1"/>
      <c r="Q1081" s="1"/>
      <c r="S1081" s="1" t="str">
        <f>IFERROR(__xludf.DUMMYFUNCTION("UNIQUE(D1081:H1081, TRUE)"),"")</f>
        <v/>
      </c>
      <c r="Y1081" s="1" t="str">
        <f t="shared" si="2"/>
        <v/>
      </c>
      <c r="Z1081" s="1" t="str">
        <f t="shared" ref="Z1081:AC1081" si="1081">IF($Y1081&lt;&gt;"",COUNTIF($D1081:$H1081, "=" &amp; T1081),"")</f>
        <v/>
      </c>
      <c r="AA1081" s="1" t="str">
        <f t="shared" si="1081"/>
        <v/>
      </c>
      <c r="AB1081" s="1" t="str">
        <f t="shared" si="1081"/>
        <v/>
      </c>
      <c r="AC1081" s="1" t="str">
        <f t="shared" si="1081"/>
        <v/>
      </c>
      <c r="AE1081" s="1" t="str">
        <f>IFERROR(__xludf.DUMMYFUNCTION("IFERROR(TRANSPOSE(SORT(TRANSPOSE(FILTER(Y1081:AC1081, Y1081:AC1081&lt;&gt;0)),1, FALSE)))"),"")</f>
        <v/>
      </c>
      <c r="AF1081" s="1" t="str">
        <f>IFERROR(__xludf.DUMMYFUNCTION("""COMPUTED_VALUE"""),"")</f>
        <v/>
      </c>
      <c r="AG1081" s="1" t="str">
        <f>IFERROR(__xludf.DUMMYFUNCTION("""COMPUTED_VALUE"""),"")</f>
        <v/>
      </c>
      <c r="AH1081" s="1" t="str">
        <f>IFERROR(__xludf.DUMMYFUNCTION("""COMPUTED_VALUE"""),"")</f>
        <v/>
      </c>
      <c r="AI1081" s="1" t="str">
        <f>IFERROR(__xludf.DUMMYFUNCTION("""COMPUTED_VALUE"""),"")</f>
        <v/>
      </c>
      <c r="AL1081" s="1" t="s">
        <v>25</v>
      </c>
      <c r="AM1081" s="1" t="s">
        <v>25</v>
      </c>
      <c r="AN1081" s="1" t="s">
        <v>25</v>
      </c>
      <c r="AO1081" s="1" t="s">
        <v>25</v>
      </c>
      <c r="AP1081" s="1" t="s">
        <v>25</v>
      </c>
      <c r="AQ1081" s="1"/>
      <c r="AR1081" s="1"/>
      <c r="AS1081" s="1"/>
      <c r="AT1081" s="1"/>
      <c r="AU1081" s="1"/>
      <c r="AV1081" s="1"/>
      <c r="AW1081" s="1"/>
      <c r="AY1081" s="1" t="s">
        <v>25</v>
      </c>
    </row>
    <row r="1082" ht="15.75" customHeight="1">
      <c r="A1082" s="1"/>
      <c r="B1082" s="1"/>
      <c r="C1082" s="1"/>
      <c r="D1082" s="1" t="s">
        <v>25</v>
      </c>
      <c r="E1082" s="1" t="s">
        <v>25</v>
      </c>
      <c r="F1082" s="1" t="s">
        <v>25</v>
      </c>
      <c r="G1082" s="1" t="s">
        <v>25</v>
      </c>
      <c r="H1082" s="1" t="s">
        <v>25</v>
      </c>
      <c r="M1082" s="1"/>
      <c r="N1082" s="1"/>
      <c r="O1082" s="1"/>
      <c r="P1082" s="1"/>
      <c r="Q1082" s="1"/>
      <c r="S1082" s="1" t="str">
        <f>IFERROR(__xludf.DUMMYFUNCTION("UNIQUE(D1082:H1082, TRUE)"),"")</f>
        <v/>
      </c>
      <c r="Y1082" s="1" t="str">
        <f t="shared" si="2"/>
        <v/>
      </c>
      <c r="Z1082" s="1" t="str">
        <f t="shared" ref="Z1082:AC1082" si="1082">IF($Y1082&lt;&gt;"",COUNTIF($D1082:$H1082, "=" &amp; T1082),"")</f>
        <v/>
      </c>
      <c r="AA1082" s="1" t="str">
        <f t="shared" si="1082"/>
        <v/>
      </c>
      <c r="AB1082" s="1" t="str">
        <f t="shared" si="1082"/>
        <v/>
      </c>
      <c r="AC1082" s="1" t="str">
        <f t="shared" si="1082"/>
        <v/>
      </c>
      <c r="AE1082" s="1" t="str">
        <f>IFERROR(__xludf.DUMMYFUNCTION("IFERROR(TRANSPOSE(SORT(TRANSPOSE(FILTER(Y1082:AC1082, Y1082:AC1082&lt;&gt;0)),1, FALSE)))"),"")</f>
        <v/>
      </c>
      <c r="AF1082" s="1" t="str">
        <f>IFERROR(__xludf.DUMMYFUNCTION("""COMPUTED_VALUE"""),"")</f>
        <v/>
      </c>
      <c r="AG1082" s="1" t="str">
        <f>IFERROR(__xludf.DUMMYFUNCTION("""COMPUTED_VALUE"""),"")</f>
        <v/>
      </c>
      <c r="AH1082" s="1" t="str">
        <f>IFERROR(__xludf.DUMMYFUNCTION("""COMPUTED_VALUE"""),"")</f>
        <v/>
      </c>
      <c r="AI1082" s="1" t="str">
        <f>IFERROR(__xludf.DUMMYFUNCTION("""COMPUTED_VALUE"""),"")</f>
        <v/>
      </c>
      <c r="AL1082" s="1" t="s">
        <v>25</v>
      </c>
      <c r="AM1082" s="1" t="s">
        <v>25</v>
      </c>
      <c r="AN1082" s="1" t="s">
        <v>25</v>
      </c>
      <c r="AO1082" s="1" t="s">
        <v>25</v>
      </c>
      <c r="AP1082" s="1" t="s">
        <v>25</v>
      </c>
      <c r="AQ1082" s="1"/>
      <c r="AR1082" s="1"/>
      <c r="AS1082" s="1"/>
      <c r="AT1082" s="1"/>
      <c r="AU1082" s="1"/>
      <c r="AV1082" s="1"/>
      <c r="AW1082" s="1"/>
      <c r="AY1082" s="1" t="s">
        <v>25</v>
      </c>
    </row>
    <row r="1083" ht="15.75" customHeight="1">
      <c r="A1083" s="1"/>
      <c r="B1083" s="1"/>
      <c r="C1083" s="1"/>
      <c r="D1083" s="1" t="s">
        <v>25</v>
      </c>
      <c r="E1083" s="1" t="s">
        <v>25</v>
      </c>
      <c r="F1083" s="1" t="s">
        <v>25</v>
      </c>
      <c r="G1083" s="1" t="s">
        <v>25</v>
      </c>
      <c r="H1083" s="1" t="s">
        <v>25</v>
      </c>
      <c r="M1083" s="1"/>
      <c r="N1083" s="1"/>
      <c r="O1083" s="1"/>
      <c r="P1083" s="1"/>
      <c r="Q1083" s="1"/>
      <c r="S1083" s="1" t="str">
        <f>IFERROR(__xludf.DUMMYFUNCTION("UNIQUE(D1083:H1083, TRUE)"),"")</f>
        <v/>
      </c>
      <c r="Y1083" s="1" t="str">
        <f t="shared" si="2"/>
        <v/>
      </c>
      <c r="Z1083" s="1" t="str">
        <f t="shared" ref="Z1083:AC1083" si="1083">IF($Y1083&lt;&gt;"",COUNTIF($D1083:$H1083, "=" &amp; T1083),"")</f>
        <v/>
      </c>
      <c r="AA1083" s="1" t="str">
        <f t="shared" si="1083"/>
        <v/>
      </c>
      <c r="AB1083" s="1" t="str">
        <f t="shared" si="1083"/>
        <v/>
      </c>
      <c r="AC1083" s="1" t="str">
        <f t="shared" si="1083"/>
        <v/>
      </c>
      <c r="AE1083" s="1" t="str">
        <f>IFERROR(__xludf.DUMMYFUNCTION("IFERROR(TRANSPOSE(SORT(TRANSPOSE(FILTER(Y1083:AC1083, Y1083:AC1083&lt;&gt;0)),1, FALSE)))"),"")</f>
        <v/>
      </c>
      <c r="AF1083" s="1" t="str">
        <f>IFERROR(__xludf.DUMMYFUNCTION("""COMPUTED_VALUE"""),"")</f>
        <v/>
      </c>
      <c r="AG1083" s="1" t="str">
        <f>IFERROR(__xludf.DUMMYFUNCTION("""COMPUTED_VALUE"""),"")</f>
        <v/>
      </c>
      <c r="AH1083" s="1" t="str">
        <f>IFERROR(__xludf.DUMMYFUNCTION("""COMPUTED_VALUE"""),"")</f>
        <v/>
      </c>
      <c r="AI1083" s="1" t="str">
        <f>IFERROR(__xludf.DUMMYFUNCTION("""COMPUTED_VALUE"""),"")</f>
        <v/>
      </c>
      <c r="AL1083" s="1" t="s">
        <v>25</v>
      </c>
      <c r="AM1083" s="1" t="s">
        <v>25</v>
      </c>
      <c r="AN1083" s="1" t="s">
        <v>25</v>
      </c>
      <c r="AO1083" s="1" t="s">
        <v>25</v>
      </c>
      <c r="AP1083" s="1" t="s">
        <v>25</v>
      </c>
      <c r="AQ1083" s="1"/>
      <c r="AR1083" s="1"/>
      <c r="AS1083" s="1"/>
      <c r="AT1083" s="1"/>
      <c r="AU1083" s="1"/>
      <c r="AV1083" s="1"/>
      <c r="AW1083" s="1"/>
      <c r="AY1083" s="1" t="s">
        <v>25</v>
      </c>
    </row>
    <row r="1084" ht="15.75" customHeight="1">
      <c r="A1084" s="1"/>
      <c r="B1084" s="1"/>
      <c r="C1084" s="1"/>
      <c r="D1084" s="1" t="s">
        <v>25</v>
      </c>
      <c r="E1084" s="1" t="s">
        <v>25</v>
      </c>
      <c r="F1084" s="1" t="s">
        <v>25</v>
      </c>
      <c r="G1084" s="1" t="s">
        <v>25</v>
      </c>
      <c r="H1084" s="1" t="s">
        <v>25</v>
      </c>
      <c r="M1084" s="1"/>
      <c r="N1084" s="1"/>
      <c r="O1084" s="1"/>
      <c r="P1084" s="1"/>
      <c r="Q1084" s="1"/>
      <c r="S1084" s="1" t="str">
        <f>IFERROR(__xludf.DUMMYFUNCTION("UNIQUE(D1084:H1084, TRUE)"),"")</f>
        <v/>
      </c>
      <c r="Y1084" s="1" t="str">
        <f t="shared" si="2"/>
        <v/>
      </c>
      <c r="Z1084" s="1" t="str">
        <f t="shared" ref="Z1084:AC1084" si="1084">IF($Y1084&lt;&gt;"",COUNTIF($D1084:$H1084, "=" &amp; T1084),"")</f>
        <v/>
      </c>
      <c r="AA1084" s="1" t="str">
        <f t="shared" si="1084"/>
        <v/>
      </c>
      <c r="AB1084" s="1" t="str">
        <f t="shared" si="1084"/>
        <v/>
      </c>
      <c r="AC1084" s="1" t="str">
        <f t="shared" si="1084"/>
        <v/>
      </c>
      <c r="AE1084" s="1" t="str">
        <f>IFERROR(__xludf.DUMMYFUNCTION("IFERROR(TRANSPOSE(SORT(TRANSPOSE(FILTER(Y1084:AC1084, Y1084:AC1084&lt;&gt;0)),1, FALSE)))"),"")</f>
        <v/>
      </c>
      <c r="AF1084" s="1" t="str">
        <f>IFERROR(__xludf.DUMMYFUNCTION("""COMPUTED_VALUE"""),"")</f>
        <v/>
      </c>
      <c r="AG1084" s="1" t="str">
        <f>IFERROR(__xludf.DUMMYFUNCTION("""COMPUTED_VALUE"""),"")</f>
        <v/>
      </c>
      <c r="AH1084" s="1" t="str">
        <f>IFERROR(__xludf.DUMMYFUNCTION("""COMPUTED_VALUE"""),"")</f>
        <v/>
      </c>
      <c r="AI1084" s="1" t="str">
        <f>IFERROR(__xludf.DUMMYFUNCTION("""COMPUTED_VALUE"""),"")</f>
        <v/>
      </c>
      <c r="AL1084" s="1" t="s">
        <v>25</v>
      </c>
      <c r="AM1084" s="1" t="s">
        <v>25</v>
      </c>
      <c r="AN1084" s="1" t="s">
        <v>25</v>
      </c>
      <c r="AO1084" s="1" t="s">
        <v>25</v>
      </c>
      <c r="AP1084" s="1" t="s">
        <v>25</v>
      </c>
      <c r="AQ1084" s="1"/>
      <c r="AR1084" s="1"/>
      <c r="AS1084" s="1"/>
      <c r="AT1084" s="1"/>
      <c r="AU1084" s="1"/>
      <c r="AV1084" s="1"/>
      <c r="AW1084" s="1"/>
      <c r="AY1084" s="1" t="s">
        <v>25</v>
      </c>
    </row>
    <row r="1085" ht="15.75" customHeight="1">
      <c r="A1085" s="1"/>
      <c r="B1085" s="1"/>
      <c r="C1085" s="1"/>
      <c r="D1085" s="1" t="s">
        <v>25</v>
      </c>
      <c r="E1085" s="1" t="s">
        <v>25</v>
      </c>
      <c r="F1085" s="1" t="s">
        <v>25</v>
      </c>
      <c r="G1085" s="1" t="s">
        <v>25</v>
      </c>
      <c r="H1085" s="1" t="s">
        <v>25</v>
      </c>
      <c r="M1085" s="1"/>
      <c r="N1085" s="1"/>
      <c r="O1085" s="1"/>
      <c r="P1085" s="1"/>
      <c r="Q1085" s="1"/>
      <c r="S1085" s="1" t="str">
        <f>IFERROR(__xludf.DUMMYFUNCTION("UNIQUE(D1085:H1085, TRUE)"),"")</f>
        <v/>
      </c>
      <c r="Y1085" s="1" t="str">
        <f t="shared" si="2"/>
        <v/>
      </c>
      <c r="Z1085" s="1" t="str">
        <f t="shared" ref="Z1085:AC1085" si="1085">IF($Y1085&lt;&gt;"",COUNTIF($D1085:$H1085, "=" &amp; T1085),"")</f>
        <v/>
      </c>
      <c r="AA1085" s="1" t="str">
        <f t="shared" si="1085"/>
        <v/>
      </c>
      <c r="AB1085" s="1" t="str">
        <f t="shared" si="1085"/>
        <v/>
      </c>
      <c r="AC1085" s="1" t="str">
        <f t="shared" si="1085"/>
        <v/>
      </c>
      <c r="AE1085" s="1" t="str">
        <f>IFERROR(__xludf.DUMMYFUNCTION("IFERROR(TRANSPOSE(SORT(TRANSPOSE(FILTER(Y1085:AC1085, Y1085:AC1085&lt;&gt;0)),1, FALSE)))"),"")</f>
        <v/>
      </c>
      <c r="AF1085" s="1" t="str">
        <f>IFERROR(__xludf.DUMMYFUNCTION("""COMPUTED_VALUE"""),"")</f>
        <v/>
      </c>
      <c r="AG1085" s="1" t="str">
        <f>IFERROR(__xludf.DUMMYFUNCTION("""COMPUTED_VALUE"""),"")</f>
        <v/>
      </c>
      <c r="AH1085" s="1" t="str">
        <f>IFERROR(__xludf.DUMMYFUNCTION("""COMPUTED_VALUE"""),"")</f>
        <v/>
      </c>
      <c r="AI1085" s="1" t="str">
        <f>IFERROR(__xludf.DUMMYFUNCTION("""COMPUTED_VALUE"""),"")</f>
        <v/>
      </c>
      <c r="AL1085" s="1" t="s">
        <v>25</v>
      </c>
      <c r="AM1085" s="1" t="s">
        <v>25</v>
      </c>
      <c r="AN1085" s="1" t="s">
        <v>25</v>
      </c>
      <c r="AO1085" s="1" t="s">
        <v>25</v>
      </c>
      <c r="AP1085" s="1" t="s">
        <v>25</v>
      </c>
      <c r="AQ1085" s="1"/>
      <c r="AR1085" s="1"/>
      <c r="AS1085" s="1"/>
      <c r="AT1085" s="1"/>
      <c r="AU1085" s="1"/>
      <c r="AV1085" s="1"/>
      <c r="AW1085" s="1"/>
      <c r="AY1085" s="1" t="s">
        <v>25</v>
      </c>
    </row>
    <row r="1086" ht="15.75" customHeight="1">
      <c r="A1086" s="1"/>
      <c r="B1086" s="1"/>
      <c r="C1086" s="1"/>
      <c r="D1086" s="1" t="s">
        <v>25</v>
      </c>
      <c r="E1086" s="1" t="s">
        <v>25</v>
      </c>
      <c r="F1086" s="1" t="s">
        <v>25</v>
      </c>
      <c r="G1086" s="1" t="s">
        <v>25</v>
      </c>
      <c r="H1086" s="1" t="s">
        <v>25</v>
      </c>
      <c r="M1086" s="1"/>
      <c r="N1086" s="1"/>
      <c r="O1086" s="1"/>
      <c r="P1086" s="1"/>
      <c r="Q1086" s="1"/>
      <c r="S1086" s="1" t="str">
        <f>IFERROR(__xludf.DUMMYFUNCTION("UNIQUE(D1086:H1086, TRUE)"),"")</f>
        <v/>
      </c>
      <c r="Y1086" s="1" t="str">
        <f t="shared" si="2"/>
        <v/>
      </c>
      <c r="Z1086" s="1" t="str">
        <f t="shared" ref="Z1086:AC1086" si="1086">IF($Y1086&lt;&gt;"",COUNTIF($D1086:$H1086, "=" &amp; T1086),"")</f>
        <v/>
      </c>
      <c r="AA1086" s="1" t="str">
        <f t="shared" si="1086"/>
        <v/>
      </c>
      <c r="AB1086" s="1" t="str">
        <f t="shared" si="1086"/>
        <v/>
      </c>
      <c r="AC1086" s="1" t="str">
        <f t="shared" si="1086"/>
        <v/>
      </c>
      <c r="AE1086" s="1" t="str">
        <f>IFERROR(__xludf.DUMMYFUNCTION("IFERROR(TRANSPOSE(SORT(TRANSPOSE(FILTER(Y1086:AC1086, Y1086:AC1086&lt;&gt;0)),1, FALSE)))"),"")</f>
        <v/>
      </c>
      <c r="AF1086" s="1" t="str">
        <f>IFERROR(__xludf.DUMMYFUNCTION("""COMPUTED_VALUE"""),"")</f>
        <v/>
      </c>
      <c r="AG1086" s="1" t="str">
        <f>IFERROR(__xludf.DUMMYFUNCTION("""COMPUTED_VALUE"""),"")</f>
        <v/>
      </c>
      <c r="AH1086" s="1" t="str">
        <f>IFERROR(__xludf.DUMMYFUNCTION("""COMPUTED_VALUE"""),"")</f>
        <v/>
      </c>
      <c r="AI1086" s="1" t="str">
        <f>IFERROR(__xludf.DUMMYFUNCTION("""COMPUTED_VALUE"""),"")</f>
        <v/>
      </c>
      <c r="AL1086" s="1" t="s">
        <v>25</v>
      </c>
      <c r="AM1086" s="1" t="s">
        <v>25</v>
      </c>
      <c r="AN1086" s="1" t="s">
        <v>25</v>
      </c>
      <c r="AO1086" s="1" t="s">
        <v>25</v>
      </c>
      <c r="AP1086" s="1" t="s">
        <v>25</v>
      </c>
      <c r="AQ1086" s="1"/>
      <c r="AR1086" s="1"/>
      <c r="AS1086" s="1"/>
      <c r="AT1086" s="1"/>
      <c r="AU1086" s="1"/>
      <c r="AV1086" s="1"/>
      <c r="AW1086" s="1"/>
      <c r="AY1086" s="1" t="s">
        <v>25</v>
      </c>
    </row>
    <row r="1087" ht="15.75" customHeight="1">
      <c r="A1087" s="1"/>
      <c r="B1087" s="1"/>
      <c r="C1087" s="1"/>
      <c r="D1087" s="1" t="s">
        <v>25</v>
      </c>
      <c r="E1087" s="1" t="s">
        <v>25</v>
      </c>
      <c r="F1087" s="1" t="s">
        <v>25</v>
      </c>
      <c r="G1087" s="1" t="s">
        <v>25</v>
      </c>
      <c r="H1087" s="1" t="s">
        <v>25</v>
      </c>
      <c r="M1087" s="1"/>
      <c r="N1087" s="1"/>
      <c r="O1087" s="1"/>
      <c r="P1087" s="1"/>
      <c r="Q1087" s="1"/>
      <c r="S1087" s="1" t="str">
        <f>IFERROR(__xludf.DUMMYFUNCTION("UNIQUE(D1087:H1087, TRUE)"),"")</f>
        <v/>
      </c>
      <c r="Y1087" s="1" t="str">
        <f t="shared" si="2"/>
        <v/>
      </c>
      <c r="Z1087" s="1" t="str">
        <f t="shared" ref="Z1087:AC1087" si="1087">IF($Y1087&lt;&gt;"",COUNTIF($D1087:$H1087, "=" &amp; T1087),"")</f>
        <v/>
      </c>
      <c r="AA1087" s="1" t="str">
        <f t="shared" si="1087"/>
        <v/>
      </c>
      <c r="AB1087" s="1" t="str">
        <f t="shared" si="1087"/>
        <v/>
      </c>
      <c r="AC1087" s="1" t="str">
        <f t="shared" si="1087"/>
        <v/>
      </c>
      <c r="AE1087" s="1" t="str">
        <f>IFERROR(__xludf.DUMMYFUNCTION("IFERROR(TRANSPOSE(SORT(TRANSPOSE(FILTER(Y1087:AC1087, Y1087:AC1087&lt;&gt;0)),1, FALSE)))"),"")</f>
        <v/>
      </c>
      <c r="AF1087" s="1" t="str">
        <f>IFERROR(__xludf.DUMMYFUNCTION("""COMPUTED_VALUE"""),"")</f>
        <v/>
      </c>
      <c r="AG1087" s="1" t="str">
        <f>IFERROR(__xludf.DUMMYFUNCTION("""COMPUTED_VALUE"""),"")</f>
        <v/>
      </c>
      <c r="AH1087" s="1" t="str">
        <f>IFERROR(__xludf.DUMMYFUNCTION("""COMPUTED_VALUE"""),"")</f>
        <v/>
      </c>
      <c r="AI1087" s="1" t="str">
        <f>IFERROR(__xludf.DUMMYFUNCTION("""COMPUTED_VALUE"""),"")</f>
        <v/>
      </c>
      <c r="AL1087" s="1" t="s">
        <v>25</v>
      </c>
      <c r="AM1087" s="1" t="s">
        <v>25</v>
      </c>
      <c r="AN1087" s="1" t="s">
        <v>25</v>
      </c>
      <c r="AO1087" s="1" t="s">
        <v>25</v>
      </c>
      <c r="AP1087" s="1" t="s">
        <v>25</v>
      </c>
      <c r="AQ1087" s="1"/>
      <c r="AR1087" s="1"/>
      <c r="AS1087" s="1"/>
      <c r="AT1087" s="1"/>
      <c r="AU1087" s="1"/>
      <c r="AV1087" s="1"/>
      <c r="AW1087" s="1"/>
      <c r="AY1087" s="1" t="s">
        <v>25</v>
      </c>
    </row>
    <row r="1088" ht="15.75" customHeight="1">
      <c r="A1088" s="1"/>
      <c r="B1088" s="1"/>
      <c r="C1088" s="1"/>
      <c r="D1088" s="1" t="s">
        <v>25</v>
      </c>
      <c r="E1088" s="1" t="s">
        <v>25</v>
      </c>
      <c r="F1088" s="1" t="s">
        <v>25</v>
      </c>
      <c r="G1088" s="1" t="s">
        <v>25</v>
      </c>
      <c r="H1088" s="1" t="s">
        <v>25</v>
      </c>
      <c r="M1088" s="1"/>
      <c r="N1088" s="1"/>
      <c r="O1088" s="1"/>
      <c r="P1088" s="1"/>
      <c r="Q1088" s="1"/>
      <c r="S1088" s="1" t="str">
        <f>IFERROR(__xludf.DUMMYFUNCTION("UNIQUE(D1088:H1088, TRUE)"),"")</f>
        <v/>
      </c>
      <c r="Y1088" s="1" t="str">
        <f t="shared" si="2"/>
        <v/>
      </c>
      <c r="Z1088" s="1" t="str">
        <f t="shared" ref="Z1088:AC1088" si="1088">IF($Y1088&lt;&gt;"",COUNTIF($D1088:$H1088, "=" &amp; T1088),"")</f>
        <v/>
      </c>
      <c r="AA1088" s="1" t="str">
        <f t="shared" si="1088"/>
        <v/>
      </c>
      <c r="AB1088" s="1" t="str">
        <f t="shared" si="1088"/>
        <v/>
      </c>
      <c r="AC1088" s="1" t="str">
        <f t="shared" si="1088"/>
        <v/>
      </c>
      <c r="AE1088" s="1" t="str">
        <f>IFERROR(__xludf.DUMMYFUNCTION("IFERROR(TRANSPOSE(SORT(TRANSPOSE(FILTER(Y1088:AC1088, Y1088:AC1088&lt;&gt;0)),1, FALSE)))"),"")</f>
        <v/>
      </c>
      <c r="AF1088" s="1" t="str">
        <f>IFERROR(__xludf.DUMMYFUNCTION("""COMPUTED_VALUE"""),"")</f>
        <v/>
      </c>
      <c r="AG1088" s="1" t="str">
        <f>IFERROR(__xludf.DUMMYFUNCTION("""COMPUTED_VALUE"""),"")</f>
        <v/>
      </c>
      <c r="AH1088" s="1" t="str">
        <f>IFERROR(__xludf.DUMMYFUNCTION("""COMPUTED_VALUE"""),"")</f>
        <v/>
      </c>
      <c r="AI1088" s="1" t="str">
        <f>IFERROR(__xludf.DUMMYFUNCTION("""COMPUTED_VALUE"""),"")</f>
        <v/>
      </c>
      <c r="AL1088" s="1" t="s">
        <v>25</v>
      </c>
      <c r="AM1088" s="1" t="s">
        <v>25</v>
      </c>
      <c r="AN1088" s="1" t="s">
        <v>25</v>
      </c>
      <c r="AO1088" s="1" t="s">
        <v>25</v>
      </c>
      <c r="AP1088" s="1" t="s">
        <v>25</v>
      </c>
      <c r="AQ1088" s="1"/>
      <c r="AR1088" s="1"/>
      <c r="AS1088" s="1"/>
      <c r="AT1088" s="1"/>
      <c r="AU1088" s="1"/>
      <c r="AV1088" s="1"/>
      <c r="AW1088" s="1"/>
      <c r="AY1088" s="1" t="s">
        <v>25</v>
      </c>
    </row>
    <row r="1089" ht="15.75" customHeight="1">
      <c r="A1089" s="1"/>
      <c r="B1089" s="1"/>
      <c r="C1089" s="1"/>
      <c r="D1089" s="1" t="s">
        <v>25</v>
      </c>
      <c r="E1089" s="1" t="s">
        <v>25</v>
      </c>
      <c r="F1089" s="1" t="s">
        <v>25</v>
      </c>
      <c r="G1089" s="1" t="s">
        <v>25</v>
      </c>
      <c r="H1089" s="1" t="s">
        <v>25</v>
      </c>
      <c r="M1089" s="1"/>
      <c r="N1089" s="1"/>
      <c r="O1089" s="1"/>
      <c r="P1089" s="1"/>
      <c r="Q1089" s="1"/>
      <c r="S1089" s="1" t="str">
        <f>IFERROR(__xludf.DUMMYFUNCTION("UNIQUE(D1089:H1089, TRUE)"),"")</f>
        <v/>
      </c>
      <c r="Y1089" s="1" t="str">
        <f t="shared" si="2"/>
        <v/>
      </c>
      <c r="Z1089" s="1" t="str">
        <f t="shared" ref="Z1089:AC1089" si="1089">IF($Y1089&lt;&gt;"",COUNTIF($D1089:$H1089, "=" &amp; T1089),"")</f>
        <v/>
      </c>
      <c r="AA1089" s="1" t="str">
        <f t="shared" si="1089"/>
        <v/>
      </c>
      <c r="AB1089" s="1" t="str">
        <f t="shared" si="1089"/>
        <v/>
      </c>
      <c r="AC1089" s="1" t="str">
        <f t="shared" si="1089"/>
        <v/>
      </c>
      <c r="AE1089" s="1" t="str">
        <f>IFERROR(__xludf.DUMMYFUNCTION("IFERROR(TRANSPOSE(SORT(TRANSPOSE(FILTER(Y1089:AC1089, Y1089:AC1089&lt;&gt;0)),1, FALSE)))"),"")</f>
        <v/>
      </c>
      <c r="AF1089" s="1" t="str">
        <f>IFERROR(__xludf.DUMMYFUNCTION("""COMPUTED_VALUE"""),"")</f>
        <v/>
      </c>
      <c r="AG1089" s="1" t="str">
        <f>IFERROR(__xludf.DUMMYFUNCTION("""COMPUTED_VALUE"""),"")</f>
        <v/>
      </c>
      <c r="AH1089" s="1" t="str">
        <f>IFERROR(__xludf.DUMMYFUNCTION("""COMPUTED_VALUE"""),"")</f>
        <v/>
      </c>
      <c r="AI1089" s="1" t="str">
        <f>IFERROR(__xludf.DUMMYFUNCTION("""COMPUTED_VALUE"""),"")</f>
        <v/>
      </c>
      <c r="AL1089" s="1" t="s">
        <v>25</v>
      </c>
      <c r="AM1089" s="1" t="s">
        <v>25</v>
      </c>
      <c r="AN1089" s="1" t="s">
        <v>25</v>
      </c>
      <c r="AO1089" s="1" t="s">
        <v>25</v>
      </c>
      <c r="AP1089" s="1" t="s">
        <v>25</v>
      </c>
      <c r="AQ1089" s="1"/>
      <c r="AR1089" s="1"/>
      <c r="AS1089" s="1"/>
      <c r="AT1089" s="1"/>
      <c r="AU1089" s="1"/>
      <c r="AV1089" s="1"/>
      <c r="AW1089" s="1"/>
      <c r="AY1089" s="1" t="s">
        <v>25</v>
      </c>
    </row>
    <row r="1090" ht="15.75" customHeight="1">
      <c r="A1090" s="1"/>
      <c r="B1090" s="1"/>
      <c r="C1090" s="1"/>
      <c r="D1090" s="1" t="s">
        <v>25</v>
      </c>
      <c r="E1090" s="1" t="s">
        <v>25</v>
      </c>
      <c r="F1090" s="1" t="s">
        <v>25</v>
      </c>
      <c r="G1090" s="1" t="s">
        <v>25</v>
      </c>
      <c r="H1090" s="1" t="s">
        <v>25</v>
      </c>
      <c r="M1090" s="1"/>
      <c r="N1090" s="1"/>
      <c r="O1090" s="1"/>
      <c r="P1090" s="1"/>
      <c r="Q1090" s="1"/>
      <c r="S1090" s="1" t="str">
        <f>IFERROR(__xludf.DUMMYFUNCTION("UNIQUE(D1090:H1090, TRUE)"),"")</f>
        <v/>
      </c>
      <c r="Y1090" s="1" t="str">
        <f t="shared" si="2"/>
        <v/>
      </c>
      <c r="Z1090" s="1" t="str">
        <f t="shared" ref="Z1090:AC1090" si="1090">IF($Y1090&lt;&gt;"",COUNTIF($D1090:$H1090, "=" &amp; T1090),"")</f>
        <v/>
      </c>
      <c r="AA1090" s="1" t="str">
        <f t="shared" si="1090"/>
        <v/>
      </c>
      <c r="AB1090" s="1" t="str">
        <f t="shared" si="1090"/>
        <v/>
      </c>
      <c r="AC1090" s="1" t="str">
        <f t="shared" si="1090"/>
        <v/>
      </c>
      <c r="AE1090" s="1" t="str">
        <f>IFERROR(__xludf.DUMMYFUNCTION("IFERROR(TRANSPOSE(SORT(TRANSPOSE(FILTER(Y1090:AC1090, Y1090:AC1090&lt;&gt;0)),1, FALSE)))"),"")</f>
        <v/>
      </c>
      <c r="AF1090" s="1" t="str">
        <f>IFERROR(__xludf.DUMMYFUNCTION("""COMPUTED_VALUE"""),"")</f>
        <v/>
      </c>
      <c r="AG1090" s="1" t="str">
        <f>IFERROR(__xludf.DUMMYFUNCTION("""COMPUTED_VALUE"""),"")</f>
        <v/>
      </c>
      <c r="AH1090" s="1" t="str">
        <f>IFERROR(__xludf.DUMMYFUNCTION("""COMPUTED_VALUE"""),"")</f>
        <v/>
      </c>
      <c r="AI1090" s="1" t="str">
        <f>IFERROR(__xludf.DUMMYFUNCTION("""COMPUTED_VALUE"""),"")</f>
        <v/>
      </c>
      <c r="AL1090" s="1" t="s">
        <v>25</v>
      </c>
      <c r="AM1090" s="1" t="s">
        <v>25</v>
      </c>
      <c r="AN1090" s="1" t="s">
        <v>25</v>
      </c>
      <c r="AO1090" s="1" t="s">
        <v>25</v>
      </c>
      <c r="AP1090" s="1" t="s">
        <v>25</v>
      </c>
      <c r="AQ1090" s="1"/>
      <c r="AR1090" s="1"/>
      <c r="AS1090" s="1"/>
      <c r="AT1090" s="1"/>
      <c r="AU1090" s="1"/>
      <c r="AV1090" s="1"/>
      <c r="AW1090" s="1"/>
      <c r="AY1090" s="1" t="s">
        <v>25</v>
      </c>
    </row>
    <row r="1091" ht="15.75" customHeight="1">
      <c r="A1091" s="1"/>
      <c r="B1091" s="1"/>
      <c r="C1091" s="1"/>
      <c r="D1091" s="1" t="s">
        <v>25</v>
      </c>
      <c r="E1091" s="1" t="s">
        <v>25</v>
      </c>
      <c r="F1091" s="1" t="s">
        <v>25</v>
      </c>
      <c r="G1091" s="1" t="s">
        <v>25</v>
      </c>
      <c r="H1091" s="1" t="s">
        <v>25</v>
      </c>
      <c r="M1091" s="1"/>
      <c r="N1091" s="1"/>
      <c r="O1091" s="1"/>
      <c r="P1091" s="1"/>
      <c r="Q1091" s="1"/>
      <c r="S1091" s="1" t="str">
        <f>IFERROR(__xludf.DUMMYFUNCTION("UNIQUE(D1091:H1091, TRUE)"),"")</f>
        <v/>
      </c>
      <c r="Y1091" s="1" t="str">
        <f t="shared" si="2"/>
        <v/>
      </c>
      <c r="Z1091" s="1" t="str">
        <f t="shared" ref="Z1091:AC1091" si="1091">IF($Y1091&lt;&gt;"",COUNTIF($D1091:$H1091, "=" &amp; T1091),"")</f>
        <v/>
      </c>
      <c r="AA1091" s="1" t="str">
        <f t="shared" si="1091"/>
        <v/>
      </c>
      <c r="AB1091" s="1" t="str">
        <f t="shared" si="1091"/>
        <v/>
      </c>
      <c r="AC1091" s="1" t="str">
        <f t="shared" si="1091"/>
        <v/>
      </c>
      <c r="AE1091" s="1" t="str">
        <f>IFERROR(__xludf.DUMMYFUNCTION("IFERROR(TRANSPOSE(SORT(TRANSPOSE(FILTER(Y1091:AC1091, Y1091:AC1091&lt;&gt;0)),1, FALSE)))"),"")</f>
        <v/>
      </c>
      <c r="AF1091" s="1" t="str">
        <f>IFERROR(__xludf.DUMMYFUNCTION("""COMPUTED_VALUE"""),"")</f>
        <v/>
      </c>
      <c r="AG1091" s="1" t="str">
        <f>IFERROR(__xludf.DUMMYFUNCTION("""COMPUTED_VALUE"""),"")</f>
        <v/>
      </c>
      <c r="AH1091" s="1" t="str">
        <f>IFERROR(__xludf.DUMMYFUNCTION("""COMPUTED_VALUE"""),"")</f>
        <v/>
      </c>
      <c r="AI1091" s="1" t="str">
        <f>IFERROR(__xludf.DUMMYFUNCTION("""COMPUTED_VALUE"""),"")</f>
        <v/>
      </c>
      <c r="AL1091" s="1" t="s">
        <v>25</v>
      </c>
      <c r="AM1091" s="1" t="s">
        <v>25</v>
      </c>
      <c r="AN1091" s="1" t="s">
        <v>25</v>
      </c>
      <c r="AO1091" s="1" t="s">
        <v>25</v>
      </c>
      <c r="AP1091" s="1" t="s">
        <v>25</v>
      </c>
      <c r="AQ1091" s="1"/>
      <c r="AR1091" s="1"/>
      <c r="AS1091" s="1"/>
      <c r="AT1091" s="1"/>
      <c r="AU1091" s="1"/>
      <c r="AV1091" s="1"/>
      <c r="AW1091" s="1"/>
      <c r="AY1091" s="1" t="s">
        <v>25</v>
      </c>
    </row>
    <row r="1092" ht="15.75" customHeight="1">
      <c r="A1092" s="1"/>
      <c r="B1092" s="1"/>
      <c r="C1092" s="1"/>
      <c r="D1092" s="1" t="s">
        <v>25</v>
      </c>
      <c r="E1092" s="1" t="s">
        <v>25</v>
      </c>
      <c r="F1092" s="1" t="s">
        <v>25</v>
      </c>
      <c r="G1092" s="1" t="s">
        <v>25</v>
      </c>
      <c r="H1092" s="1" t="s">
        <v>25</v>
      </c>
      <c r="M1092" s="1"/>
      <c r="N1092" s="1"/>
      <c r="O1092" s="1"/>
      <c r="P1092" s="1"/>
      <c r="Q1092" s="1"/>
      <c r="S1092" s="1" t="str">
        <f>IFERROR(__xludf.DUMMYFUNCTION("UNIQUE(D1092:H1092, TRUE)"),"")</f>
        <v/>
      </c>
      <c r="Y1092" s="1" t="str">
        <f t="shared" si="2"/>
        <v/>
      </c>
      <c r="Z1092" s="1" t="str">
        <f t="shared" ref="Z1092:AC1092" si="1092">IF($Y1092&lt;&gt;"",COUNTIF($D1092:$H1092, "=" &amp; T1092),"")</f>
        <v/>
      </c>
      <c r="AA1092" s="1" t="str">
        <f t="shared" si="1092"/>
        <v/>
      </c>
      <c r="AB1092" s="1" t="str">
        <f t="shared" si="1092"/>
        <v/>
      </c>
      <c r="AC1092" s="1" t="str">
        <f t="shared" si="1092"/>
        <v/>
      </c>
      <c r="AE1092" s="1" t="str">
        <f>IFERROR(__xludf.DUMMYFUNCTION("IFERROR(TRANSPOSE(SORT(TRANSPOSE(FILTER(Y1092:AC1092, Y1092:AC1092&lt;&gt;0)),1, FALSE)))"),"")</f>
        <v/>
      </c>
      <c r="AF1092" s="1" t="str">
        <f>IFERROR(__xludf.DUMMYFUNCTION("""COMPUTED_VALUE"""),"")</f>
        <v/>
      </c>
      <c r="AG1092" s="1" t="str">
        <f>IFERROR(__xludf.DUMMYFUNCTION("""COMPUTED_VALUE"""),"")</f>
        <v/>
      </c>
      <c r="AH1092" s="1" t="str">
        <f>IFERROR(__xludf.DUMMYFUNCTION("""COMPUTED_VALUE"""),"")</f>
        <v/>
      </c>
      <c r="AI1092" s="1" t="str">
        <f>IFERROR(__xludf.DUMMYFUNCTION("""COMPUTED_VALUE"""),"")</f>
        <v/>
      </c>
      <c r="AL1092" s="1" t="s">
        <v>25</v>
      </c>
      <c r="AM1092" s="1" t="s">
        <v>25</v>
      </c>
      <c r="AN1092" s="1" t="s">
        <v>25</v>
      </c>
      <c r="AO1092" s="1" t="s">
        <v>25</v>
      </c>
      <c r="AP1092" s="1" t="s">
        <v>25</v>
      </c>
      <c r="AQ1092" s="1"/>
      <c r="AR1092" s="1"/>
      <c r="AS1092" s="1"/>
      <c r="AT1092" s="1"/>
      <c r="AU1092" s="1"/>
      <c r="AV1092" s="1"/>
      <c r="AW1092" s="1"/>
      <c r="AY1092" s="1" t="s">
        <v>25</v>
      </c>
    </row>
    <row r="1093" ht="15.75" customHeight="1">
      <c r="A1093" s="1"/>
      <c r="B1093" s="1"/>
      <c r="C1093" s="1"/>
      <c r="D1093" s="1" t="s">
        <v>25</v>
      </c>
      <c r="E1093" s="1" t="s">
        <v>25</v>
      </c>
      <c r="F1093" s="1" t="s">
        <v>25</v>
      </c>
      <c r="G1093" s="1" t="s">
        <v>25</v>
      </c>
      <c r="H1093" s="1" t="s">
        <v>25</v>
      </c>
      <c r="M1093" s="1"/>
      <c r="N1093" s="1"/>
      <c r="O1093" s="1"/>
      <c r="P1093" s="1"/>
      <c r="Q1093" s="1"/>
      <c r="S1093" s="1" t="str">
        <f>IFERROR(__xludf.DUMMYFUNCTION("UNIQUE(D1093:H1093, TRUE)"),"")</f>
        <v/>
      </c>
      <c r="Y1093" s="1" t="str">
        <f t="shared" si="2"/>
        <v/>
      </c>
      <c r="Z1093" s="1" t="str">
        <f t="shared" ref="Z1093:AC1093" si="1093">IF($Y1093&lt;&gt;"",COUNTIF($D1093:$H1093, "=" &amp; T1093),"")</f>
        <v/>
      </c>
      <c r="AA1093" s="1" t="str">
        <f t="shared" si="1093"/>
        <v/>
      </c>
      <c r="AB1093" s="1" t="str">
        <f t="shared" si="1093"/>
        <v/>
      </c>
      <c r="AC1093" s="1" t="str">
        <f t="shared" si="1093"/>
        <v/>
      </c>
      <c r="AE1093" s="1" t="str">
        <f>IFERROR(__xludf.DUMMYFUNCTION("IFERROR(TRANSPOSE(SORT(TRANSPOSE(FILTER(Y1093:AC1093, Y1093:AC1093&lt;&gt;0)),1, FALSE)))"),"")</f>
        <v/>
      </c>
      <c r="AF1093" s="1" t="str">
        <f>IFERROR(__xludf.DUMMYFUNCTION("""COMPUTED_VALUE"""),"")</f>
        <v/>
      </c>
      <c r="AG1093" s="1" t="str">
        <f>IFERROR(__xludf.DUMMYFUNCTION("""COMPUTED_VALUE"""),"")</f>
        <v/>
      </c>
      <c r="AH1093" s="1" t="str">
        <f>IFERROR(__xludf.DUMMYFUNCTION("""COMPUTED_VALUE"""),"")</f>
        <v/>
      </c>
      <c r="AI1093" s="1" t="str">
        <f>IFERROR(__xludf.DUMMYFUNCTION("""COMPUTED_VALUE"""),"")</f>
        <v/>
      </c>
      <c r="AL1093" s="1" t="s">
        <v>25</v>
      </c>
      <c r="AM1093" s="1" t="s">
        <v>25</v>
      </c>
      <c r="AN1093" s="1" t="s">
        <v>25</v>
      </c>
      <c r="AO1093" s="1" t="s">
        <v>25</v>
      </c>
      <c r="AP1093" s="1" t="s">
        <v>25</v>
      </c>
      <c r="AQ1093" s="1"/>
      <c r="AR1093" s="1"/>
      <c r="AS1093" s="1"/>
      <c r="AT1093" s="1"/>
      <c r="AU1093" s="1"/>
      <c r="AV1093" s="1"/>
      <c r="AW1093" s="1"/>
      <c r="AY1093" s="1" t="s">
        <v>25</v>
      </c>
    </row>
    <row r="1094" ht="15.75" customHeight="1">
      <c r="A1094" s="1"/>
      <c r="B1094" s="1"/>
      <c r="C1094" s="1"/>
      <c r="D1094" s="1" t="s">
        <v>25</v>
      </c>
      <c r="E1094" s="1" t="s">
        <v>25</v>
      </c>
      <c r="F1094" s="1" t="s">
        <v>25</v>
      </c>
      <c r="G1094" s="1" t="s">
        <v>25</v>
      </c>
      <c r="H1094" s="1" t="s">
        <v>25</v>
      </c>
      <c r="M1094" s="1"/>
      <c r="N1094" s="1"/>
      <c r="O1094" s="1"/>
      <c r="P1094" s="1"/>
      <c r="Q1094" s="1"/>
      <c r="S1094" s="1" t="str">
        <f>IFERROR(__xludf.DUMMYFUNCTION("UNIQUE(D1094:H1094, TRUE)"),"")</f>
        <v/>
      </c>
      <c r="Y1094" s="1" t="str">
        <f t="shared" si="2"/>
        <v/>
      </c>
      <c r="Z1094" s="1" t="str">
        <f t="shared" ref="Z1094:AC1094" si="1094">IF($Y1094&lt;&gt;"",COUNTIF($D1094:$H1094, "=" &amp; T1094),"")</f>
        <v/>
      </c>
      <c r="AA1094" s="1" t="str">
        <f t="shared" si="1094"/>
        <v/>
      </c>
      <c r="AB1094" s="1" t="str">
        <f t="shared" si="1094"/>
        <v/>
      </c>
      <c r="AC1094" s="1" t="str">
        <f t="shared" si="1094"/>
        <v/>
      </c>
      <c r="AE1094" s="1" t="str">
        <f>IFERROR(__xludf.DUMMYFUNCTION("IFERROR(TRANSPOSE(SORT(TRANSPOSE(FILTER(Y1094:AC1094, Y1094:AC1094&lt;&gt;0)),1, FALSE)))"),"")</f>
        <v/>
      </c>
      <c r="AF1094" s="1" t="str">
        <f>IFERROR(__xludf.DUMMYFUNCTION("""COMPUTED_VALUE"""),"")</f>
        <v/>
      </c>
      <c r="AG1094" s="1" t="str">
        <f>IFERROR(__xludf.DUMMYFUNCTION("""COMPUTED_VALUE"""),"")</f>
        <v/>
      </c>
      <c r="AH1094" s="1" t="str">
        <f>IFERROR(__xludf.DUMMYFUNCTION("""COMPUTED_VALUE"""),"")</f>
        <v/>
      </c>
      <c r="AI1094" s="1" t="str">
        <f>IFERROR(__xludf.DUMMYFUNCTION("""COMPUTED_VALUE"""),"")</f>
        <v/>
      </c>
      <c r="AL1094" s="1" t="s">
        <v>25</v>
      </c>
      <c r="AM1094" s="1" t="s">
        <v>25</v>
      </c>
      <c r="AN1094" s="1" t="s">
        <v>25</v>
      </c>
      <c r="AO1094" s="1" t="s">
        <v>25</v>
      </c>
      <c r="AP1094" s="1" t="s">
        <v>25</v>
      </c>
      <c r="AQ1094" s="1"/>
      <c r="AR1094" s="1"/>
      <c r="AS1094" s="1"/>
      <c r="AT1094" s="1"/>
      <c r="AU1094" s="1"/>
      <c r="AV1094" s="1"/>
      <c r="AW1094" s="1"/>
      <c r="AY1094" s="1" t="s">
        <v>25</v>
      </c>
    </row>
    <row r="1095" ht="15.75" customHeight="1">
      <c r="A1095" s="1"/>
      <c r="B1095" s="1"/>
      <c r="C1095" s="1"/>
      <c r="D1095" s="1" t="s">
        <v>25</v>
      </c>
      <c r="E1095" s="1" t="s">
        <v>25</v>
      </c>
      <c r="F1095" s="1" t="s">
        <v>25</v>
      </c>
      <c r="G1095" s="1" t="s">
        <v>25</v>
      </c>
      <c r="H1095" s="1" t="s">
        <v>25</v>
      </c>
      <c r="M1095" s="1"/>
      <c r="N1095" s="1"/>
      <c r="O1095" s="1"/>
      <c r="P1095" s="1"/>
      <c r="Q1095" s="1"/>
      <c r="S1095" s="1" t="str">
        <f>IFERROR(__xludf.DUMMYFUNCTION("UNIQUE(D1095:H1095, TRUE)"),"")</f>
        <v/>
      </c>
      <c r="Y1095" s="1" t="str">
        <f t="shared" si="2"/>
        <v/>
      </c>
      <c r="Z1095" s="1" t="str">
        <f t="shared" ref="Z1095:AC1095" si="1095">IF($Y1095&lt;&gt;"",COUNTIF($D1095:$H1095, "=" &amp; T1095),"")</f>
        <v/>
      </c>
      <c r="AA1095" s="1" t="str">
        <f t="shared" si="1095"/>
        <v/>
      </c>
      <c r="AB1095" s="1" t="str">
        <f t="shared" si="1095"/>
        <v/>
      </c>
      <c r="AC1095" s="1" t="str">
        <f t="shared" si="1095"/>
        <v/>
      </c>
      <c r="AE1095" s="1" t="str">
        <f>IFERROR(__xludf.DUMMYFUNCTION("IFERROR(TRANSPOSE(SORT(TRANSPOSE(FILTER(Y1095:AC1095, Y1095:AC1095&lt;&gt;0)),1, FALSE)))"),"")</f>
        <v/>
      </c>
      <c r="AF1095" s="1" t="str">
        <f>IFERROR(__xludf.DUMMYFUNCTION("""COMPUTED_VALUE"""),"")</f>
        <v/>
      </c>
      <c r="AG1095" s="1" t="str">
        <f>IFERROR(__xludf.DUMMYFUNCTION("""COMPUTED_VALUE"""),"")</f>
        <v/>
      </c>
      <c r="AH1095" s="1" t="str">
        <f>IFERROR(__xludf.DUMMYFUNCTION("""COMPUTED_VALUE"""),"")</f>
        <v/>
      </c>
      <c r="AI1095" s="1" t="str">
        <f>IFERROR(__xludf.DUMMYFUNCTION("""COMPUTED_VALUE"""),"")</f>
        <v/>
      </c>
      <c r="AL1095" s="1" t="s">
        <v>25</v>
      </c>
      <c r="AM1095" s="1" t="s">
        <v>25</v>
      </c>
      <c r="AN1095" s="1" t="s">
        <v>25</v>
      </c>
      <c r="AO1095" s="1" t="s">
        <v>25</v>
      </c>
      <c r="AP1095" s="1" t="s">
        <v>25</v>
      </c>
      <c r="AQ1095" s="1"/>
      <c r="AR1095" s="1"/>
      <c r="AS1095" s="1"/>
      <c r="AT1095" s="1"/>
      <c r="AU1095" s="1"/>
      <c r="AV1095" s="1"/>
      <c r="AW1095" s="1"/>
      <c r="AY1095" s="1" t="s">
        <v>25</v>
      </c>
    </row>
    <row r="1096" ht="15.75" customHeight="1">
      <c r="A1096" s="1"/>
      <c r="B1096" s="1"/>
      <c r="C1096" s="1"/>
      <c r="D1096" s="1" t="s">
        <v>25</v>
      </c>
      <c r="E1096" s="1" t="s">
        <v>25</v>
      </c>
      <c r="F1096" s="1" t="s">
        <v>25</v>
      </c>
      <c r="G1096" s="1" t="s">
        <v>25</v>
      </c>
      <c r="H1096" s="1" t="s">
        <v>25</v>
      </c>
      <c r="M1096" s="1"/>
      <c r="N1096" s="1"/>
      <c r="O1096" s="1"/>
      <c r="P1096" s="1"/>
      <c r="Q1096" s="1"/>
      <c r="S1096" s="1" t="str">
        <f>IFERROR(__xludf.DUMMYFUNCTION("UNIQUE(D1096:H1096, TRUE)"),"")</f>
        <v/>
      </c>
      <c r="Y1096" s="1" t="str">
        <f t="shared" si="2"/>
        <v/>
      </c>
      <c r="Z1096" s="1" t="str">
        <f t="shared" ref="Z1096:AC1096" si="1096">IF($Y1096&lt;&gt;"",COUNTIF($D1096:$H1096, "=" &amp; T1096),"")</f>
        <v/>
      </c>
      <c r="AA1096" s="1" t="str">
        <f t="shared" si="1096"/>
        <v/>
      </c>
      <c r="AB1096" s="1" t="str">
        <f t="shared" si="1096"/>
        <v/>
      </c>
      <c r="AC1096" s="1" t="str">
        <f t="shared" si="1096"/>
        <v/>
      </c>
      <c r="AE1096" s="1" t="str">
        <f>IFERROR(__xludf.DUMMYFUNCTION("IFERROR(TRANSPOSE(SORT(TRANSPOSE(FILTER(Y1096:AC1096, Y1096:AC1096&lt;&gt;0)),1, FALSE)))"),"")</f>
        <v/>
      </c>
      <c r="AF1096" s="1" t="str">
        <f>IFERROR(__xludf.DUMMYFUNCTION("""COMPUTED_VALUE"""),"")</f>
        <v/>
      </c>
      <c r="AG1096" s="1" t="str">
        <f>IFERROR(__xludf.DUMMYFUNCTION("""COMPUTED_VALUE"""),"")</f>
        <v/>
      </c>
      <c r="AH1096" s="1" t="str">
        <f>IFERROR(__xludf.DUMMYFUNCTION("""COMPUTED_VALUE"""),"")</f>
        <v/>
      </c>
      <c r="AI1096" s="1" t="str">
        <f>IFERROR(__xludf.DUMMYFUNCTION("""COMPUTED_VALUE"""),"")</f>
        <v/>
      </c>
      <c r="AL1096" s="1" t="s">
        <v>25</v>
      </c>
      <c r="AM1096" s="1" t="s">
        <v>25</v>
      </c>
      <c r="AN1096" s="1" t="s">
        <v>25</v>
      </c>
      <c r="AO1096" s="1" t="s">
        <v>25</v>
      </c>
      <c r="AP1096" s="1" t="s">
        <v>25</v>
      </c>
      <c r="AQ1096" s="1"/>
      <c r="AR1096" s="1"/>
      <c r="AS1096" s="1"/>
      <c r="AT1096" s="1"/>
      <c r="AU1096" s="1"/>
      <c r="AV1096" s="1"/>
      <c r="AW1096" s="1"/>
      <c r="AY1096" s="1" t="s">
        <v>25</v>
      </c>
    </row>
    <row r="1097" ht="15.75" customHeight="1">
      <c r="A1097" s="1"/>
      <c r="B1097" s="1"/>
      <c r="C1097" s="1"/>
      <c r="D1097" s="1" t="s">
        <v>25</v>
      </c>
      <c r="E1097" s="1" t="s">
        <v>25</v>
      </c>
      <c r="F1097" s="1" t="s">
        <v>25</v>
      </c>
      <c r="G1097" s="1" t="s">
        <v>25</v>
      </c>
      <c r="H1097" s="1" t="s">
        <v>25</v>
      </c>
      <c r="M1097" s="1"/>
      <c r="N1097" s="1"/>
      <c r="O1097" s="1"/>
      <c r="P1097" s="1"/>
      <c r="Q1097" s="1"/>
      <c r="S1097" s="1" t="str">
        <f>IFERROR(__xludf.DUMMYFUNCTION("UNIQUE(D1097:H1097, TRUE)"),"")</f>
        <v/>
      </c>
      <c r="Y1097" s="1" t="str">
        <f t="shared" si="2"/>
        <v/>
      </c>
      <c r="Z1097" s="1" t="str">
        <f t="shared" ref="Z1097:AC1097" si="1097">IF($Y1097&lt;&gt;"",COUNTIF($D1097:$H1097, "=" &amp; T1097),"")</f>
        <v/>
      </c>
      <c r="AA1097" s="1" t="str">
        <f t="shared" si="1097"/>
        <v/>
      </c>
      <c r="AB1097" s="1" t="str">
        <f t="shared" si="1097"/>
        <v/>
      </c>
      <c r="AC1097" s="1" t="str">
        <f t="shared" si="1097"/>
        <v/>
      </c>
      <c r="AE1097" s="1" t="str">
        <f>IFERROR(__xludf.DUMMYFUNCTION("IFERROR(TRANSPOSE(SORT(TRANSPOSE(FILTER(Y1097:AC1097, Y1097:AC1097&lt;&gt;0)),1, FALSE)))"),"")</f>
        <v/>
      </c>
      <c r="AF1097" s="1" t="str">
        <f>IFERROR(__xludf.DUMMYFUNCTION("""COMPUTED_VALUE"""),"")</f>
        <v/>
      </c>
      <c r="AG1097" s="1" t="str">
        <f>IFERROR(__xludf.DUMMYFUNCTION("""COMPUTED_VALUE"""),"")</f>
        <v/>
      </c>
      <c r="AH1097" s="1" t="str">
        <f>IFERROR(__xludf.DUMMYFUNCTION("""COMPUTED_VALUE"""),"")</f>
        <v/>
      </c>
      <c r="AI1097" s="1" t="str">
        <f>IFERROR(__xludf.DUMMYFUNCTION("""COMPUTED_VALUE"""),"")</f>
        <v/>
      </c>
      <c r="AL1097" s="1" t="s">
        <v>25</v>
      </c>
      <c r="AM1097" s="1" t="s">
        <v>25</v>
      </c>
      <c r="AN1097" s="1" t="s">
        <v>25</v>
      </c>
      <c r="AO1097" s="1" t="s">
        <v>25</v>
      </c>
      <c r="AP1097" s="1" t="s">
        <v>25</v>
      </c>
      <c r="AQ1097" s="1"/>
      <c r="AR1097" s="1"/>
      <c r="AS1097" s="1"/>
      <c r="AT1097" s="1"/>
      <c r="AU1097" s="1"/>
      <c r="AV1097" s="1"/>
      <c r="AW1097" s="1"/>
      <c r="AY1097" s="1" t="s">
        <v>25</v>
      </c>
    </row>
    <row r="1098" ht="15.75" customHeight="1">
      <c r="A1098" s="1"/>
      <c r="B1098" s="1"/>
      <c r="C1098" s="1"/>
      <c r="D1098" s="1" t="s">
        <v>25</v>
      </c>
      <c r="E1098" s="1" t="s">
        <v>25</v>
      </c>
      <c r="F1098" s="1" t="s">
        <v>25</v>
      </c>
      <c r="G1098" s="1" t="s">
        <v>25</v>
      </c>
      <c r="H1098" s="1" t="s">
        <v>25</v>
      </c>
      <c r="M1098" s="1"/>
      <c r="N1098" s="1"/>
      <c r="O1098" s="1"/>
      <c r="P1098" s="1"/>
      <c r="Q1098" s="1"/>
      <c r="S1098" s="1" t="str">
        <f>IFERROR(__xludf.DUMMYFUNCTION("UNIQUE(D1098:H1098, TRUE)"),"")</f>
        <v/>
      </c>
      <c r="Y1098" s="1" t="str">
        <f t="shared" si="2"/>
        <v/>
      </c>
      <c r="Z1098" s="1" t="str">
        <f t="shared" ref="Z1098:AC1098" si="1098">IF($Y1098&lt;&gt;"",COUNTIF($D1098:$H1098, "=" &amp; T1098),"")</f>
        <v/>
      </c>
      <c r="AA1098" s="1" t="str">
        <f t="shared" si="1098"/>
        <v/>
      </c>
      <c r="AB1098" s="1" t="str">
        <f t="shared" si="1098"/>
        <v/>
      </c>
      <c r="AC1098" s="1" t="str">
        <f t="shared" si="1098"/>
        <v/>
      </c>
      <c r="AE1098" s="1" t="str">
        <f>IFERROR(__xludf.DUMMYFUNCTION("IFERROR(TRANSPOSE(SORT(TRANSPOSE(FILTER(Y1098:AC1098, Y1098:AC1098&lt;&gt;0)),1, FALSE)))"),"")</f>
        <v/>
      </c>
      <c r="AF1098" s="1" t="str">
        <f>IFERROR(__xludf.DUMMYFUNCTION("""COMPUTED_VALUE"""),"")</f>
        <v/>
      </c>
      <c r="AG1098" s="1" t="str">
        <f>IFERROR(__xludf.DUMMYFUNCTION("""COMPUTED_VALUE"""),"")</f>
        <v/>
      </c>
      <c r="AH1098" s="1" t="str">
        <f>IFERROR(__xludf.DUMMYFUNCTION("""COMPUTED_VALUE"""),"")</f>
        <v/>
      </c>
      <c r="AI1098" s="1" t="str">
        <f>IFERROR(__xludf.DUMMYFUNCTION("""COMPUTED_VALUE"""),"")</f>
        <v/>
      </c>
      <c r="AL1098" s="1" t="s">
        <v>25</v>
      </c>
      <c r="AM1098" s="1" t="s">
        <v>25</v>
      </c>
      <c r="AN1098" s="1" t="s">
        <v>25</v>
      </c>
      <c r="AO1098" s="1" t="s">
        <v>25</v>
      </c>
      <c r="AP1098" s="1" t="s">
        <v>25</v>
      </c>
      <c r="AQ1098" s="1"/>
      <c r="AR1098" s="1"/>
      <c r="AS1098" s="1"/>
      <c r="AT1098" s="1"/>
      <c r="AU1098" s="1"/>
      <c r="AV1098" s="1"/>
      <c r="AW1098" s="1"/>
      <c r="AY1098" s="1" t="s">
        <v>25</v>
      </c>
    </row>
    <row r="1099" ht="15.75" customHeight="1">
      <c r="A1099" s="1"/>
      <c r="B1099" s="1"/>
      <c r="C1099" s="1"/>
      <c r="D1099" s="1" t="s">
        <v>25</v>
      </c>
      <c r="E1099" s="1" t="s">
        <v>25</v>
      </c>
      <c r="F1099" s="1" t="s">
        <v>25</v>
      </c>
      <c r="G1099" s="1" t="s">
        <v>25</v>
      </c>
      <c r="H1099" s="1" t="s">
        <v>25</v>
      </c>
      <c r="M1099" s="1"/>
      <c r="N1099" s="1"/>
      <c r="O1099" s="1"/>
      <c r="P1099" s="1"/>
      <c r="Q1099" s="1"/>
      <c r="S1099" s="1" t="str">
        <f>IFERROR(__xludf.DUMMYFUNCTION("UNIQUE(D1099:H1099, TRUE)"),"")</f>
        <v/>
      </c>
      <c r="Y1099" s="1" t="str">
        <f t="shared" si="2"/>
        <v/>
      </c>
      <c r="Z1099" s="1" t="str">
        <f t="shared" ref="Z1099:AC1099" si="1099">IF($Y1099&lt;&gt;"",COUNTIF($D1099:$H1099, "=" &amp; T1099),"")</f>
        <v/>
      </c>
      <c r="AA1099" s="1" t="str">
        <f t="shared" si="1099"/>
        <v/>
      </c>
      <c r="AB1099" s="1" t="str">
        <f t="shared" si="1099"/>
        <v/>
      </c>
      <c r="AC1099" s="1" t="str">
        <f t="shared" si="1099"/>
        <v/>
      </c>
      <c r="AE1099" s="1" t="str">
        <f>IFERROR(__xludf.DUMMYFUNCTION("IFERROR(TRANSPOSE(SORT(TRANSPOSE(FILTER(Y1099:AC1099, Y1099:AC1099&lt;&gt;0)),1, FALSE)))"),"")</f>
        <v/>
      </c>
      <c r="AF1099" s="1" t="str">
        <f>IFERROR(__xludf.DUMMYFUNCTION("""COMPUTED_VALUE"""),"")</f>
        <v/>
      </c>
      <c r="AG1099" s="1" t="str">
        <f>IFERROR(__xludf.DUMMYFUNCTION("""COMPUTED_VALUE"""),"")</f>
        <v/>
      </c>
      <c r="AH1099" s="1" t="str">
        <f>IFERROR(__xludf.DUMMYFUNCTION("""COMPUTED_VALUE"""),"")</f>
        <v/>
      </c>
      <c r="AI1099" s="1" t="str">
        <f>IFERROR(__xludf.DUMMYFUNCTION("""COMPUTED_VALUE"""),"")</f>
        <v/>
      </c>
      <c r="AL1099" s="1" t="s">
        <v>25</v>
      </c>
      <c r="AM1099" s="1" t="s">
        <v>25</v>
      </c>
      <c r="AN1099" s="1" t="s">
        <v>25</v>
      </c>
      <c r="AO1099" s="1" t="s">
        <v>25</v>
      </c>
      <c r="AP1099" s="1" t="s">
        <v>25</v>
      </c>
      <c r="AQ1099" s="1"/>
      <c r="AR1099" s="1"/>
      <c r="AS1099" s="1"/>
      <c r="AT1099" s="1"/>
      <c r="AU1099" s="1"/>
      <c r="AV1099" s="1"/>
      <c r="AW1099" s="1"/>
      <c r="AY1099" s="1" t="s">
        <v>25</v>
      </c>
    </row>
    <row r="1100" ht="15.75" customHeight="1">
      <c r="A1100" s="1"/>
      <c r="B1100" s="1"/>
      <c r="C1100" s="1"/>
      <c r="D1100" s="1" t="s">
        <v>25</v>
      </c>
      <c r="E1100" s="1" t="s">
        <v>25</v>
      </c>
      <c r="F1100" s="1" t="s">
        <v>25</v>
      </c>
      <c r="G1100" s="1" t="s">
        <v>25</v>
      </c>
      <c r="H1100" s="1" t="s">
        <v>25</v>
      </c>
      <c r="M1100" s="1"/>
      <c r="N1100" s="1"/>
      <c r="O1100" s="1"/>
      <c r="P1100" s="1"/>
      <c r="Q1100" s="1"/>
      <c r="S1100" s="1" t="str">
        <f>IFERROR(__xludf.DUMMYFUNCTION("UNIQUE(D1100:H1100, TRUE)"),"")</f>
        <v/>
      </c>
      <c r="Y1100" s="1" t="str">
        <f t="shared" si="2"/>
        <v/>
      </c>
      <c r="Z1100" s="1" t="str">
        <f t="shared" ref="Z1100:AC1100" si="1100">IF($Y1100&lt;&gt;"",COUNTIF($D1100:$H1100, "=" &amp; T1100),"")</f>
        <v/>
      </c>
      <c r="AA1100" s="1" t="str">
        <f t="shared" si="1100"/>
        <v/>
      </c>
      <c r="AB1100" s="1" t="str">
        <f t="shared" si="1100"/>
        <v/>
      </c>
      <c r="AC1100" s="1" t="str">
        <f t="shared" si="1100"/>
        <v/>
      </c>
      <c r="AE1100" s="1" t="str">
        <f>IFERROR(__xludf.DUMMYFUNCTION("IFERROR(TRANSPOSE(SORT(TRANSPOSE(FILTER(Y1100:AC1100, Y1100:AC1100&lt;&gt;0)),1, FALSE)))"),"")</f>
        <v/>
      </c>
      <c r="AF1100" s="1" t="str">
        <f>IFERROR(__xludf.DUMMYFUNCTION("""COMPUTED_VALUE"""),"")</f>
        <v/>
      </c>
      <c r="AG1100" s="1" t="str">
        <f>IFERROR(__xludf.DUMMYFUNCTION("""COMPUTED_VALUE"""),"")</f>
        <v/>
      </c>
      <c r="AH1100" s="1" t="str">
        <f>IFERROR(__xludf.DUMMYFUNCTION("""COMPUTED_VALUE"""),"")</f>
        <v/>
      </c>
      <c r="AI1100" s="1" t="str">
        <f>IFERROR(__xludf.DUMMYFUNCTION("""COMPUTED_VALUE"""),"")</f>
        <v/>
      </c>
      <c r="AL1100" s="1" t="s">
        <v>25</v>
      </c>
      <c r="AM1100" s="1" t="s">
        <v>25</v>
      </c>
      <c r="AN1100" s="1" t="s">
        <v>25</v>
      </c>
      <c r="AO1100" s="1" t="s">
        <v>25</v>
      </c>
      <c r="AP1100" s="1" t="s">
        <v>25</v>
      </c>
      <c r="AQ1100" s="1"/>
      <c r="AR1100" s="1"/>
      <c r="AS1100" s="1"/>
      <c r="AT1100" s="1"/>
      <c r="AU1100" s="1"/>
      <c r="AV1100" s="1"/>
      <c r="AW1100" s="1"/>
      <c r="AY1100" s="1" t="s">
        <v>25</v>
      </c>
    </row>
    <row r="1101" ht="15.75" customHeight="1">
      <c r="A1101" s="1"/>
      <c r="B1101" s="1"/>
      <c r="C1101" s="1"/>
      <c r="D1101" s="1" t="s">
        <v>25</v>
      </c>
      <c r="E1101" s="1" t="s">
        <v>25</v>
      </c>
      <c r="F1101" s="1" t="s">
        <v>25</v>
      </c>
      <c r="G1101" s="1" t="s">
        <v>25</v>
      </c>
      <c r="H1101" s="1" t="s">
        <v>25</v>
      </c>
      <c r="M1101" s="1"/>
      <c r="N1101" s="1"/>
      <c r="O1101" s="1"/>
      <c r="P1101" s="1"/>
      <c r="Q1101" s="1"/>
      <c r="S1101" s="1" t="str">
        <f>IFERROR(__xludf.DUMMYFUNCTION("UNIQUE(D1101:H1101, TRUE)"),"")</f>
        <v/>
      </c>
      <c r="Y1101" s="1" t="str">
        <f t="shared" si="2"/>
        <v/>
      </c>
      <c r="Z1101" s="1" t="str">
        <f t="shared" ref="Z1101:AC1101" si="1101">IF($Y1101&lt;&gt;"",COUNTIF($D1101:$H1101, "=" &amp; T1101),"")</f>
        <v/>
      </c>
      <c r="AA1101" s="1" t="str">
        <f t="shared" si="1101"/>
        <v/>
      </c>
      <c r="AB1101" s="1" t="str">
        <f t="shared" si="1101"/>
        <v/>
      </c>
      <c r="AC1101" s="1" t="str">
        <f t="shared" si="1101"/>
        <v/>
      </c>
      <c r="AE1101" s="1" t="str">
        <f>IFERROR(__xludf.DUMMYFUNCTION("IFERROR(TRANSPOSE(SORT(TRANSPOSE(FILTER(Y1101:AC1101, Y1101:AC1101&lt;&gt;0)),1, FALSE)))"),"")</f>
        <v/>
      </c>
      <c r="AF1101" s="1" t="str">
        <f>IFERROR(__xludf.DUMMYFUNCTION("""COMPUTED_VALUE"""),"")</f>
        <v/>
      </c>
      <c r="AG1101" s="1" t="str">
        <f>IFERROR(__xludf.DUMMYFUNCTION("""COMPUTED_VALUE"""),"")</f>
        <v/>
      </c>
      <c r="AH1101" s="1" t="str">
        <f>IFERROR(__xludf.DUMMYFUNCTION("""COMPUTED_VALUE"""),"")</f>
        <v/>
      </c>
      <c r="AI1101" s="1" t="str">
        <f>IFERROR(__xludf.DUMMYFUNCTION("""COMPUTED_VALUE"""),"")</f>
        <v/>
      </c>
      <c r="AL1101" s="1" t="s">
        <v>25</v>
      </c>
      <c r="AM1101" s="1" t="s">
        <v>25</v>
      </c>
      <c r="AN1101" s="1" t="s">
        <v>25</v>
      </c>
      <c r="AO1101" s="1" t="s">
        <v>25</v>
      </c>
      <c r="AP1101" s="1" t="s">
        <v>25</v>
      </c>
      <c r="AQ1101" s="1"/>
      <c r="AR1101" s="1"/>
      <c r="AS1101" s="1"/>
      <c r="AT1101" s="1"/>
      <c r="AU1101" s="1"/>
      <c r="AV1101" s="1"/>
      <c r="AW1101" s="1"/>
      <c r="AY1101" s="1" t="s">
        <v>25</v>
      </c>
    </row>
    <row r="1102" ht="15.75" customHeight="1">
      <c r="A1102" s="1"/>
      <c r="B1102" s="1"/>
      <c r="C1102" s="1"/>
      <c r="D1102" s="1" t="s">
        <v>25</v>
      </c>
      <c r="E1102" s="1" t="s">
        <v>25</v>
      </c>
      <c r="F1102" s="1" t="s">
        <v>25</v>
      </c>
      <c r="G1102" s="1" t="s">
        <v>25</v>
      </c>
      <c r="H1102" s="1" t="s">
        <v>25</v>
      </c>
      <c r="M1102" s="1"/>
      <c r="N1102" s="1"/>
      <c r="O1102" s="1"/>
      <c r="P1102" s="1"/>
      <c r="Q1102" s="1"/>
      <c r="S1102" s="1" t="str">
        <f>IFERROR(__xludf.DUMMYFUNCTION("UNIQUE(D1102:H1102, TRUE)"),"")</f>
        <v/>
      </c>
      <c r="Y1102" s="1" t="str">
        <f t="shared" si="2"/>
        <v/>
      </c>
      <c r="Z1102" s="1" t="str">
        <f t="shared" ref="Z1102:AC1102" si="1102">IF($Y1102&lt;&gt;"",COUNTIF($D1102:$H1102, "=" &amp; T1102),"")</f>
        <v/>
      </c>
      <c r="AA1102" s="1" t="str">
        <f t="shared" si="1102"/>
        <v/>
      </c>
      <c r="AB1102" s="1" t="str">
        <f t="shared" si="1102"/>
        <v/>
      </c>
      <c r="AC1102" s="1" t="str">
        <f t="shared" si="1102"/>
        <v/>
      </c>
      <c r="AE1102" s="1" t="str">
        <f>IFERROR(__xludf.DUMMYFUNCTION("IFERROR(TRANSPOSE(SORT(TRANSPOSE(FILTER(Y1102:AC1102, Y1102:AC1102&lt;&gt;0)),1, FALSE)))"),"")</f>
        <v/>
      </c>
      <c r="AF1102" s="1" t="str">
        <f>IFERROR(__xludf.DUMMYFUNCTION("""COMPUTED_VALUE"""),"")</f>
        <v/>
      </c>
      <c r="AG1102" s="1" t="str">
        <f>IFERROR(__xludf.DUMMYFUNCTION("""COMPUTED_VALUE"""),"")</f>
        <v/>
      </c>
      <c r="AH1102" s="1" t="str">
        <f>IFERROR(__xludf.DUMMYFUNCTION("""COMPUTED_VALUE"""),"")</f>
        <v/>
      </c>
      <c r="AI1102" s="1" t="str">
        <f>IFERROR(__xludf.DUMMYFUNCTION("""COMPUTED_VALUE"""),"")</f>
        <v/>
      </c>
      <c r="AL1102" s="1" t="s">
        <v>25</v>
      </c>
      <c r="AM1102" s="1" t="s">
        <v>25</v>
      </c>
      <c r="AN1102" s="1" t="s">
        <v>25</v>
      </c>
      <c r="AO1102" s="1" t="s">
        <v>25</v>
      </c>
      <c r="AP1102" s="1" t="s">
        <v>25</v>
      </c>
      <c r="AQ1102" s="1"/>
      <c r="AR1102" s="1"/>
      <c r="AS1102" s="1"/>
      <c r="AT1102" s="1"/>
      <c r="AU1102" s="1"/>
      <c r="AV1102" s="1"/>
      <c r="AW1102" s="1"/>
      <c r="AY1102" s="1" t="s">
        <v>25</v>
      </c>
    </row>
    <row r="1103" ht="15.75" customHeight="1">
      <c r="A1103" s="1"/>
      <c r="B1103" s="1"/>
      <c r="C1103" s="1"/>
      <c r="D1103" s="1" t="s">
        <v>25</v>
      </c>
      <c r="E1103" s="1" t="s">
        <v>25</v>
      </c>
      <c r="F1103" s="1" t="s">
        <v>25</v>
      </c>
      <c r="G1103" s="1" t="s">
        <v>25</v>
      </c>
      <c r="H1103" s="1" t="s">
        <v>25</v>
      </c>
      <c r="M1103" s="1"/>
      <c r="N1103" s="1"/>
      <c r="O1103" s="1"/>
      <c r="P1103" s="1"/>
      <c r="Q1103" s="1"/>
      <c r="S1103" s="1" t="str">
        <f>IFERROR(__xludf.DUMMYFUNCTION("UNIQUE(D1103:H1103, TRUE)"),"")</f>
        <v/>
      </c>
      <c r="Y1103" s="1" t="str">
        <f t="shared" si="2"/>
        <v/>
      </c>
      <c r="Z1103" s="1" t="str">
        <f t="shared" ref="Z1103:AC1103" si="1103">IF($Y1103&lt;&gt;"",COUNTIF($D1103:$H1103, "=" &amp; T1103),"")</f>
        <v/>
      </c>
      <c r="AA1103" s="1" t="str">
        <f t="shared" si="1103"/>
        <v/>
      </c>
      <c r="AB1103" s="1" t="str">
        <f t="shared" si="1103"/>
        <v/>
      </c>
      <c r="AC1103" s="1" t="str">
        <f t="shared" si="1103"/>
        <v/>
      </c>
      <c r="AE1103" s="1" t="str">
        <f>IFERROR(__xludf.DUMMYFUNCTION("IFERROR(TRANSPOSE(SORT(TRANSPOSE(FILTER(Y1103:AC1103, Y1103:AC1103&lt;&gt;0)),1, FALSE)))"),"")</f>
        <v/>
      </c>
      <c r="AF1103" s="1" t="str">
        <f>IFERROR(__xludf.DUMMYFUNCTION("""COMPUTED_VALUE"""),"")</f>
        <v/>
      </c>
      <c r="AG1103" s="1" t="str">
        <f>IFERROR(__xludf.DUMMYFUNCTION("""COMPUTED_VALUE"""),"")</f>
        <v/>
      </c>
      <c r="AH1103" s="1" t="str">
        <f>IFERROR(__xludf.DUMMYFUNCTION("""COMPUTED_VALUE"""),"")</f>
        <v/>
      </c>
      <c r="AI1103" s="1" t="str">
        <f>IFERROR(__xludf.DUMMYFUNCTION("""COMPUTED_VALUE"""),"")</f>
        <v/>
      </c>
      <c r="AL1103" s="1" t="s">
        <v>25</v>
      </c>
      <c r="AM1103" s="1" t="s">
        <v>25</v>
      </c>
      <c r="AN1103" s="1" t="s">
        <v>25</v>
      </c>
      <c r="AO1103" s="1" t="s">
        <v>25</v>
      </c>
      <c r="AP1103" s="1" t="s">
        <v>25</v>
      </c>
      <c r="AQ1103" s="1"/>
      <c r="AR1103" s="1"/>
      <c r="AS1103" s="1"/>
      <c r="AT1103" s="1"/>
      <c r="AU1103" s="1"/>
      <c r="AV1103" s="1"/>
      <c r="AW1103" s="1"/>
      <c r="AY1103" s="1" t="s">
        <v>25</v>
      </c>
    </row>
    <row r="1104" ht="15.75" customHeight="1">
      <c r="A1104" s="1"/>
      <c r="B1104" s="1"/>
      <c r="C1104" s="1"/>
      <c r="D1104" s="1" t="s">
        <v>25</v>
      </c>
      <c r="E1104" s="1" t="s">
        <v>25</v>
      </c>
      <c r="F1104" s="1" t="s">
        <v>25</v>
      </c>
      <c r="G1104" s="1" t="s">
        <v>25</v>
      </c>
      <c r="H1104" s="1" t="s">
        <v>25</v>
      </c>
      <c r="M1104" s="1"/>
      <c r="N1104" s="1"/>
      <c r="O1104" s="1"/>
      <c r="P1104" s="1"/>
      <c r="Q1104" s="1"/>
      <c r="S1104" s="1" t="str">
        <f>IFERROR(__xludf.DUMMYFUNCTION("UNIQUE(D1104:H1104, TRUE)"),"")</f>
        <v/>
      </c>
      <c r="Y1104" s="1" t="str">
        <f t="shared" si="2"/>
        <v/>
      </c>
      <c r="Z1104" s="1" t="str">
        <f t="shared" ref="Z1104:AC1104" si="1104">IF($Y1104&lt;&gt;"",COUNTIF($D1104:$H1104, "=" &amp; T1104),"")</f>
        <v/>
      </c>
      <c r="AA1104" s="1" t="str">
        <f t="shared" si="1104"/>
        <v/>
      </c>
      <c r="AB1104" s="1" t="str">
        <f t="shared" si="1104"/>
        <v/>
      </c>
      <c r="AC1104" s="1" t="str">
        <f t="shared" si="1104"/>
        <v/>
      </c>
      <c r="AE1104" s="1" t="str">
        <f>IFERROR(__xludf.DUMMYFUNCTION("IFERROR(TRANSPOSE(SORT(TRANSPOSE(FILTER(Y1104:AC1104, Y1104:AC1104&lt;&gt;0)),1, FALSE)))"),"")</f>
        <v/>
      </c>
      <c r="AF1104" s="1" t="str">
        <f>IFERROR(__xludf.DUMMYFUNCTION("""COMPUTED_VALUE"""),"")</f>
        <v/>
      </c>
      <c r="AG1104" s="1" t="str">
        <f>IFERROR(__xludf.DUMMYFUNCTION("""COMPUTED_VALUE"""),"")</f>
        <v/>
      </c>
      <c r="AH1104" s="1" t="str">
        <f>IFERROR(__xludf.DUMMYFUNCTION("""COMPUTED_VALUE"""),"")</f>
        <v/>
      </c>
      <c r="AI1104" s="1" t="str">
        <f>IFERROR(__xludf.DUMMYFUNCTION("""COMPUTED_VALUE"""),"")</f>
        <v/>
      </c>
      <c r="AL1104" s="1" t="s">
        <v>25</v>
      </c>
      <c r="AM1104" s="1" t="s">
        <v>25</v>
      </c>
      <c r="AN1104" s="1" t="s">
        <v>25</v>
      </c>
      <c r="AO1104" s="1" t="s">
        <v>25</v>
      </c>
      <c r="AP1104" s="1" t="s">
        <v>25</v>
      </c>
      <c r="AQ1104" s="1"/>
      <c r="AR1104" s="1"/>
      <c r="AS1104" s="1"/>
      <c r="AT1104" s="1"/>
      <c r="AU1104" s="1"/>
      <c r="AV1104" s="1"/>
      <c r="AW1104" s="1"/>
      <c r="AY1104" s="1" t="s">
        <v>25</v>
      </c>
    </row>
    <row r="1105" ht="15.75" customHeight="1">
      <c r="A1105" s="1"/>
      <c r="B1105" s="1"/>
      <c r="C1105" s="1"/>
      <c r="D1105" s="1" t="s">
        <v>25</v>
      </c>
      <c r="E1105" s="1" t="s">
        <v>25</v>
      </c>
      <c r="F1105" s="1" t="s">
        <v>25</v>
      </c>
      <c r="G1105" s="1" t="s">
        <v>25</v>
      </c>
      <c r="H1105" s="1" t="s">
        <v>25</v>
      </c>
      <c r="M1105" s="1"/>
      <c r="N1105" s="1"/>
      <c r="O1105" s="1"/>
      <c r="P1105" s="1"/>
      <c r="Q1105" s="1"/>
      <c r="S1105" s="1" t="str">
        <f>IFERROR(__xludf.DUMMYFUNCTION("UNIQUE(D1105:H1105, TRUE)"),"")</f>
        <v/>
      </c>
      <c r="Y1105" s="1" t="str">
        <f t="shared" si="2"/>
        <v/>
      </c>
      <c r="Z1105" s="1" t="str">
        <f t="shared" ref="Z1105:AC1105" si="1105">IF($Y1105&lt;&gt;"",COUNTIF($D1105:$H1105, "=" &amp; T1105),"")</f>
        <v/>
      </c>
      <c r="AA1105" s="1" t="str">
        <f t="shared" si="1105"/>
        <v/>
      </c>
      <c r="AB1105" s="1" t="str">
        <f t="shared" si="1105"/>
        <v/>
      </c>
      <c r="AC1105" s="1" t="str">
        <f t="shared" si="1105"/>
        <v/>
      </c>
      <c r="AE1105" s="1" t="str">
        <f>IFERROR(__xludf.DUMMYFUNCTION("IFERROR(TRANSPOSE(SORT(TRANSPOSE(FILTER(Y1105:AC1105, Y1105:AC1105&lt;&gt;0)),1, FALSE)))"),"")</f>
        <v/>
      </c>
      <c r="AF1105" s="1" t="str">
        <f>IFERROR(__xludf.DUMMYFUNCTION("""COMPUTED_VALUE"""),"")</f>
        <v/>
      </c>
      <c r="AG1105" s="1" t="str">
        <f>IFERROR(__xludf.DUMMYFUNCTION("""COMPUTED_VALUE"""),"")</f>
        <v/>
      </c>
      <c r="AH1105" s="1" t="str">
        <f>IFERROR(__xludf.DUMMYFUNCTION("""COMPUTED_VALUE"""),"")</f>
        <v/>
      </c>
      <c r="AI1105" s="1" t="str">
        <f>IFERROR(__xludf.DUMMYFUNCTION("""COMPUTED_VALUE"""),"")</f>
        <v/>
      </c>
      <c r="AL1105" s="1" t="s">
        <v>25</v>
      </c>
      <c r="AM1105" s="1" t="s">
        <v>25</v>
      </c>
      <c r="AN1105" s="1" t="s">
        <v>25</v>
      </c>
      <c r="AO1105" s="1" t="s">
        <v>25</v>
      </c>
      <c r="AP1105" s="1" t="s">
        <v>25</v>
      </c>
      <c r="AQ1105" s="1"/>
      <c r="AR1105" s="1"/>
      <c r="AS1105" s="1"/>
      <c r="AT1105" s="1"/>
      <c r="AU1105" s="1"/>
      <c r="AV1105" s="1"/>
      <c r="AW1105" s="1"/>
      <c r="AY1105" s="1" t="s">
        <v>25</v>
      </c>
    </row>
    <row r="1106" ht="15.75" customHeight="1">
      <c r="A1106" s="1"/>
      <c r="B1106" s="1"/>
      <c r="C1106" s="1"/>
      <c r="D1106" s="1" t="s">
        <v>25</v>
      </c>
      <c r="E1106" s="1" t="s">
        <v>25</v>
      </c>
      <c r="F1106" s="1" t="s">
        <v>25</v>
      </c>
      <c r="G1106" s="1" t="s">
        <v>25</v>
      </c>
      <c r="H1106" s="1" t="s">
        <v>25</v>
      </c>
      <c r="M1106" s="1"/>
      <c r="N1106" s="1"/>
      <c r="O1106" s="1"/>
      <c r="P1106" s="1"/>
      <c r="Q1106" s="1"/>
      <c r="S1106" s="1" t="str">
        <f>IFERROR(__xludf.DUMMYFUNCTION("UNIQUE(D1106:H1106, TRUE)"),"")</f>
        <v/>
      </c>
      <c r="Y1106" s="1" t="str">
        <f t="shared" si="2"/>
        <v/>
      </c>
      <c r="Z1106" s="1" t="str">
        <f t="shared" ref="Z1106:AC1106" si="1106">IF($Y1106&lt;&gt;"",COUNTIF($D1106:$H1106, "=" &amp; T1106),"")</f>
        <v/>
      </c>
      <c r="AA1106" s="1" t="str">
        <f t="shared" si="1106"/>
        <v/>
      </c>
      <c r="AB1106" s="1" t="str">
        <f t="shared" si="1106"/>
        <v/>
      </c>
      <c r="AC1106" s="1" t="str">
        <f t="shared" si="1106"/>
        <v/>
      </c>
      <c r="AE1106" s="1" t="str">
        <f>IFERROR(__xludf.DUMMYFUNCTION("IFERROR(TRANSPOSE(SORT(TRANSPOSE(FILTER(Y1106:AC1106, Y1106:AC1106&lt;&gt;0)),1, FALSE)))"),"")</f>
        <v/>
      </c>
      <c r="AF1106" s="1" t="str">
        <f>IFERROR(__xludf.DUMMYFUNCTION("""COMPUTED_VALUE"""),"")</f>
        <v/>
      </c>
      <c r="AG1106" s="1" t="str">
        <f>IFERROR(__xludf.DUMMYFUNCTION("""COMPUTED_VALUE"""),"")</f>
        <v/>
      </c>
      <c r="AH1106" s="1" t="str">
        <f>IFERROR(__xludf.DUMMYFUNCTION("""COMPUTED_VALUE"""),"")</f>
        <v/>
      </c>
      <c r="AI1106" s="1" t="str">
        <f>IFERROR(__xludf.DUMMYFUNCTION("""COMPUTED_VALUE"""),"")</f>
        <v/>
      </c>
      <c r="AL1106" s="1" t="s">
        <v>25</v>
      </c>
      <c r="AM1106" s="1" t="s">
        <v>25</v>
      </c>
      <c r="AN1106" s="1" t="s">
        <v>25</v>
      </c>
      <c r="AO1106" s="1" t="s">
        <v>25</v>
      </c>
      <c r="AP1106" s="1" t="s">
        <v>25</v>
      </c>
      <c r="AQ1106" s="1"/>
      <c r="AR1106" s="1"/>
      <c r="AS1106" s="1"/>
      <c r="AT1106" s="1"/>
      <c r="AU1106" s="1"/>
      <c r="AV1106" s="1"/>
      <c r="AW1106" s="1"/>
      <c r="AY1106" s="1" t="s">
        <v>25</v>
      </c>
    </row>
    <row r="1107" ht="15.75" customHeight="1">
      <c r="A1107" s="1"/>
      <c r="B1107" s="1"/>
      <c r="C1107" s="1"/>
      <c r="D1107" s="1" t="s">
        <v>25</v>
      </c>
      <c r="E1107" s="1" t="s">
        <v>25</v>
      </c>
      <c r="F1107" s="1" t="s">
        <v>25</v>
      </c>
      <c r="G1107" s="1" t="s">
        <v>25</v>
      </c>
      <c r="H1107" s="1" t="s">
        <v>25</v>
      </c>
      <c r="M1107" s="1"/>
      <c r="N1107" s="1"/>
      <c r="O1107" s="1"/>
      <c r="P1107" s="1"/>
      <c r="Q1107" s="1"/>
      <c r="S1107" s="1" t="str">
        <f>IFERROR(__xludf.DUMMYFUNCTION("UNIQUE(D1107:H1107, TRUE)"),"")</f>
        <v/>
      </c>
      <c r="Y1107" s="1" t="str">
        <f t="shared" si="2"/>
        <v/>
      </c>
      <c r="Z1107" s="1" t="str">
        <f t="shared" ref="Z1107:AC1107" si="1107">IF($Y1107&lt;&gt;"",COUNTIF($D1107:$H1107, "=" &amp; T1107),"")</f>
        <v/>
      </c>
      <c r="AA1107" s="1" t="str">
        <f t="shared" si="1107"/>
        <v/>
      </c>
      <c r="AB1107" s="1" t="str">
        <f t="shared" si="1107"/>
        <v/>
      </c>
      <c r="AC1107" s="1" t="str">
        <f t="shared" si="1107"/>
        <v/>
      </c>
      <c r="AE1107" s="1" t="str">
        <f>IFERROR(__xludf.DUMMYFUNCTION("IFERROR(TRANSPOSE(SORT(TRANSPOSE(FILTER(Y1107:AC1107, Y1107:AC1107&lt;&gt;0)),1, FALSE)))"),"")</f>
        <v/>
      </c>
      <c r="AF1107" s="1" t="str">
        <f>IFERROR(__xludf.DUMMYFUNCTION("""COMPUTED_VALUE"""),"")</f>
        <v/>
      </c>
      <c r="AG1107" s="1" t="str">
        <f>IFERROR(__xludf.DUMMYFUNCTION("""COMPUTED_VALUE"""),"")</f>
        <v/>
      </c>
      <c r="AH1107" s="1" t="str">
        <f>IFERROR(__xludf.DUMMYFUNCTION("""COMPUTED_VALUE"""),"")</f>
        <v/>
      </c>
      <c r="AI1107" s="1" t="str">
        <f>IFERROR(__xludf.DUMMYFUNCTION("""COMPUTED_VALUE"""),"")</f>
        <v/>
      </c>
      <c r="AL1107" s="1" t="s">
        <v>25</v>
      </c>
      <c r="AM1107" s="1" t="s">
        <v>25</v>
      </c>
      <c r="AN1107" s="1" t="s">
        <v>25</v>
      </c>
      <c r="AO1107" s="1" t="s">
        <v>25</v>
      </c>
      <c r="AP1107" s="1" t="s">
        <v>25</v>
      </c>
      <c r="AQ1107" s="1"/>
      <c r="AR1107" s="1"/>
      <c r="AS1107" s="1"/>
      <c r="AT1107" s="1"/>
      <c r="AU1107" s="1"/>
      <c r="AV1107" s="1"/>
      <c r="AW1107" s="1"/>
      <c r="AY1107" s="1" t="s">
        <v>25</v>
      </c>
    </row>
    <row r="1108" ht="15.75" customHeight="1">
      <c r="A1108" s="1"/>
      <c r="B1108" s="1"/>
      <c r="C1108" s="1"/>
      <c r="D1108" s="1" t="s">
        <v>25</v>
      </c>
      <c r="E1108" s="1" t="s">
        <v>25</v>
      </c>
      <c r="F1108" s="1" t="s">
        <v>25</v>
      </c>
      <c r="G1108" s="1" t="s">
        <v>25</v>
      </c>
      <c r="H1108" s="1" t="s">
        <v>25</v>
      </c>
      <c r="M1108" s="1"/>
      <c r="N1108" s="1"/>
      <c r="O1108" s="1"/>
      <c r="P1108" s="1"/>
      <c r="Q1108" s="1"/>
      <c r="S1108" s="1" t="str">
        <f>IFERROR(__xludf.DUMMYFUNCTION("UNIQUE(D1108:H1108, TRUE)"),"")</f>
        <v/>
      </c>
      <c r="Y1108" s="1" t="str">
        <f t="shared" si="2"/>
        <v/>
      </c>
      <c r="Z1108" s="1" t="str">
        <f t="shared" ref="Z1108:AC1108" si="1108">IF($Y1108&lt;&gt;"",COUNTIF($D1108:$H1108, "=" &amp; T1108),"")</f>
        <v/>
      </c>
      <c r="AA1108" s="1" t="str">
        <f t="shared" si="1108"/>
        <v/>
      </c>
      <c r="AB1108" s="1" t="str">
        <f t="shared" si="1108"/>
        <v/>
      </c>
      <c r="AC1108" s="1" t="str">
        <f t="shared" si="1108"/>
        <v/>
      </c>
      <c r="AE1108" s="1" t="str">
        <f>IFERROR(__xludf.DUMMYFUNCTION("IFERROR(TRANSPOSE(SORT(TRANSPOSE(FILTER(Y1108:AC1108, Y1108:AC1108&lt;&gt;0)),1, FALSE)))"),"")</f>
        <v/>
      </c>
      <c r="AF1108" s="1" t="str">
        <f>IFERROR(__xludf.DUMMYFUNCTION("""COMPUTED_VALUE"""),"")</f>
        <v/>
      </c>
      <c r="AG1108" s="1" t="str">
        <f>IFERROR(__xludf.DUMMYFUNCTION("""COMPUTED_VALUE"""),"")</f>
        <v/>
      </c>
      <c r="AH1108" s="1" t="str">
        <f>IFERROR(__xludf.DUMMYFUNCTION("""COMPUTED_VALUE"""),"")</f>
        <v/>
      </c>
      <c r="AI1108" s="1" t="str">
        <f>IFERROR(__xludf.DUMMYFUNCTION("""COMPUTED_VALUE"""),"")</f>
        <v/>
      </c>
      <c r="AL1108" s="1" t="s">
        <v>25</v>
      </c>
      <c r="AM1108" s="1" t="s">
        <v>25</v>
      </c>
      <c r="AN1108" s="1" t="s">
        <v>25</v>
      </c>
      <c r="AO1108" s="1" t="s">
        <v>25</v>
      </c>
      <c r="AP1108" s="1" t="s">
        <v>25</v>
      </c>
      <c r="AQ1108" s="1"/>
      <c r="AR1108" s="1"/>
      <c r="AS1108" s="1"/>
      <c r="AT1108" s="1"/>
      <c r="AU1108" s="1"/>
      <c r="AV1108" s="1"/>
      <c r="AW1108" s="1"/>
      <c r="AY1108" s="1" t="s">
        <v>25</v>
      </c>
    </row>
    <row r="1109" ht="15.75" customHeight="1">
      <c r="A1109" s="1"/>
      <c r="B1109" s="1"/>
      <c r="C1109" s="1"/>
      <c r="D1109" s="1" t="s">
        <v>25</v>
      </c>
      <c r="E1109" s="1" t="s">
        <v>25</v>
      </c>
      <c r="F1109" s="1" t="s">
        <v>25</v>
      </c>
      <c r="G1109" s="1" t="s">
        <v>25</v>
      </c>
      <c r="H1109" s="1" t="s">
        <v>25</v>
      </c>
      <c r="M1109" s="1"/>
      <c r="N1109" s="1"/>
      <c r="O1109" s="1"/>
      <c r="P1109" s="1"/>
      <c r="Q1109" s="1"/>
      <c r="S1109" s="1" t="str">
        <f>IFERROR(__xludf.DUMMYFUNCTION("UNIQUE(D1109:H1109, TRUE)"),"")</f>
        <v/>
      </c>
      <c r="Y1109" s="1" t="str">
        <f t="shared" si="2"/>
        <v/>
      </c>
      <c r="Z1109" s="1" t="str">
        <f t="shared" ref="Z1109:AC1109" si="1109">IF($Y1109&lt;&gt;"",COUNTIF($D1109:$H1109, "=" &amp; T1109),"")</f>
        <v/>
      </c>
      <c r="AA1109" s="1" t="str">
        <f t="shared" si="1109"/>
        <v/>
      </c>
      <c r="AB1109" s="1" t="str">
        <f t="shared" si="1109"/>
        <v/>
      </c>
      <c r="AC1109" s="1" t="str">
        <f t="shared" si="1109"/>
        <v/>
      </c>
      <c r="AE1109" s="1" t="str">
        <f>IFERROR(__xludf.DUMMYFUNCTION("IFERROR(TRANSPOSE(SORT(TRANSPOSE(FILTER(Y1109:AC1109, Y1109:AC1109&lt;&gt;0)),1, FALSE)))"),"")</f>
        <v/>
      </c>
      <c r="AF1109" s="1" t="str">
        <f>IFERROR(__xludf.DUMMYFUNCTION("""COMPUTED_VALUE"""),"")</f>
        <v/>
      </c>
      <c r="AG1109" s="1" t="str">
        <f>IFERROR(__xludf.DUMMYFUNCTION("""COMPUTED_VALUE"""),"")</f>
        <v/>
      </c>
      <c r="AH1109" s="1" t="str">
        <f>IFERROR(__xludf.DUMMYFUNCTION("""COMPUTED_VALUE"""),"")</f>
        <v/>
      </c>
      <c r="AI1109" s="1" t="str">
        <f>IFERROR(__xludf.DUMMYFUNCTION("""COMPUTED_VALUE"""),"")</f>
        <v/>
      </c>
      <c r="AL1109" s="1" t="s">
        <v>25</v>
      </c>
      <c r="AM1109" s="1" t="s">
        <v>25</v>
      </c>
      <c r="AN1109" s="1" t="s">
        <v>25</v>
      </c>
      <c r="AO1109" s="1" t="s">
        <v>25</v>
      </c>
      <c r="AP1109" s="1" t="s">
        <v>25</v>
      </c>
      <c r="AQ1109" s="1"/>
      <c r="AR1109" s="1"/>
      <c r="AS1109" s="1"/>
      <c r="AT1109" s="1"/>
      <c r="AU1109" s="1"/>
      <c r="AV1109" s="1"/>
      <c r="AW1109" s="1"/>
      <c r="AY1109" s="1" t="s">
        <v>25</v>
      </c>
    </row>
    <row r="1110" ht="15.75" customHeight="1">
      <c r="A1110" s="1"/>
      <c r="B1110" s="1"/>
      <c r="C1110" s="1"/>
      <c r="D1110" s="1" t="s">
        <v>25</v>
      </c>
      <c r="E1110" s="1" t="s">
        <v>25</v>
      </c>
      <c r="F1110" s="1" t="s">
        <v>25</v>
      </c>
      <c r="G1110" s="1" t="s">
        <v>25</v>
      </c>
      <c r="H1110" s="1" t="s">
        <v>25</v>
      </c>
      <c r="M1110" s="1"/>
      <c r="N1110" s="1"/>
      <c r="O1110" s="1"/>
      <c r="P1110" s="1"/>
      <c r="Q1110" s="1"/>
      <c r="S1110" s="1" t="str">
        <f>IFERROR(__xludf.DUMMYFUNCTION("UNIQUE(D1110:H1110, TRUE)"),"")</f>
        <v/>
      </c>
      <c r="Y1110" s="1" t="str">
        <f t="shared" si="2"/>
        <v/>
      </c>
      <c r="Z1110" s="1" t="str">
        <f t="shared" ref="Z1110:AC1110" si="1110">IF($Y1110&lt;&gt;"",COUNTIF($D1110:$H1110, "=" &amp; T1110),"")</f>
        <v/>
      </c>
      <c r="AA1110" s="1" t="str">
        <f t="shared" si="1110"/>
        <v/>
      </c>
      <c r="AB1110" s="1" t="str">
        <f t="shared" si="1110"/>
        <v/>
      </c>
      <c r="AC1110" s="1" t="str">
        <f t="shared" si="1110"/>
        <v/>
      </c>
      <c r="AE1110" s="1" t="str">
        <f>IFERROR(__xludf.DUMMYFUNCTION("IFERROR(TRANSPOSE(SORT(TRANSPOSE(FILTER(Y1110:AC1110, Y1110:AC1110&lt;&gt;0)),1, FALSE)))"),"")</f>
        <v/>
      </c>
      <c r="AF1110" s="1" t="str">
        <f>IFERROR(__xludf.DUMMYFUNCTION("""COMPUTED_VALUE"""),"")</f>
        <v/>
      </c>
      <c r="AG1110" s="1" t="str">
        <f>IFERROR(__xludf.DUMMYFUNCTION("""COMPUTED_VALUE"""),"")</f>
        <v/>
      </c>
      <c r="AH1110" s="1" t="str">
        <f>IFERROR(__xludf.DUMMYFUNCTION("""COMPUTED_VALUE"""),"")</f>
        <v/>
      </c>
      <c r="AI1110" s="1" t="str">
        <f>IFERROR(__xludf.DUMMYFUNCTION("""COMPUTED_VALUE"""),"")</f>
        <v/>
      </c>
      <c r="AL1110" s="1" t="s">
        <v>25</v>
      </c>
      <c r="AM1110" s="1" t="s">
        <v>25</v>
      </c>
      <c r="AN1110" s="1" t="s">
        <v>25</v>
      </c>
      <c r="AO1110" s="1" t="s">
        <v>25</v>
      </c>
      <c r="AP1110" s="1" t="s">
        <v>25</v>
      </c>
      <c r="AQ1110" s="1"/>
      <c r="AR1110" s="1"/>
      <c r="AS1110" s="1"/>
      <c r="AT1110" s="1"/>
      <c r="AU1110" s="1"/>
      <c r="AV1110" s="1"/>
      <c r="AW1110" s="1"/>
      <c r="AY1110" s="1" t="s">
        <v>25</v>
      </c>
    </row>
    <row r="1111" ht="15.75" customHeight="1">
      <c r="A1111" s="1"/>
      <c r="B1111" s="1"/>
      <c r="C1111" s="1"/>
      <c r="D1111" s="1" t="s">
        <v>25</v>
      </c>
      <c r="E1111" s="1" t="s">
        <v>25</v>
      </c>
      <c r="F1111" s="1" t="s">
        <v>25</v>
      </c>
      <c r="G1111" s="1" t="s">
        <v>25</v>
      </c>
      <c r="H1111" s="1" t="s">
        <v>25</v>
      </c>
      <c r="M1111" s="1"/>
      <c r="N1111" s="1"/>
      <c r="O1111" s="1"/>
      <c r="P1111" s="1"/>
      <c r="Q1111" s="1"/>
      <c r="S1111" s="1" t="str">
        <f>IFERROR(__xludf.DUMMYFUNCTION("UNIQUE(D1111:H1111, TRUE)"),"")</f>
        <v/>
      </c>
      <c r="Y1111" s="1" t="str">
        <f t="shared" si="2"/>
        <v/>
      </c>
      <c r="Z1111" s="1" t="str">
        <f t="shared" ref="Z1111:AC1111" si="1111">IF($Y1111&lt;&gt;"",COUNTIF($D1111:$H1111, "=" &amp; T1111),"")</f>
        <v/>
      </c>
      <c r="AA1111" s="1" t="str">
        <f t="shared" si="1111"/>
        <v/>
      </c>
      <c r="AB1111" s="1" t="str">
        <f t="shared" si="1111"/>
        <v/>
      </c>
      <c r="AC1111" s="1" t="str">
        <f t="shared" si="1111"/>
        <v/>
      </c>
      <c r="AE1111" s="1" t="str">
        <f>IFERROR(__xludf.DUMMYFUNCTION("IFERROR(TRANSPOSE(SORT(TRANSPOSE(FILTER(Y1111:AC1111, Y1111:AC1111&lt;&gt;0)),1, FALSE)))"),"")</f>
        <v/>
      </c>
      <c r="AF1111" s="1" t="str">
        <f>IFERROR(__xludf.DUMMYFUNCTION("""COMPUTED_VALUE"""),"")</f>
        <v/>
      </c>
      <c r="AG1111" s="1" t="str">
        <f>IFERROR(__xludf.DUMMYFUNCTION("""COMPUTED_VALUE"""),"")</f>
        <v/>
      </c>
      <c r="AH1111" s="1" t="str">
        <f>IFERROR(__xludf.DUMMYFUNCTION("""COMPUTED_VALUE"""),"")</f>
        <v/>
      </c>
      <c r="AI1111" s="1" t="str">
        <f>IFERROR(__xludf.DUMMYFUNCTION("""COMPUTED_VALUE"""),"")</f>
        <v/>
      </c>
      <c r="AL1111" s="1" t="s">
        <v>25</v>
      </c>
      <c r="AM1111" s="1" t="s">
        <v>25</v>
      </c>
      <c r="AN1111" s="1" t="s">
        <v>25</v>
      </c>
      <c r="AO1111" s="1" t="s">
        <v>25</v>
      </c>
      <c r="AP1111" s="1" t="s">
        <v>25</v>
      </c>
      <c r="AQ1111" s="1"/>
      <c r="AR1111" s="1"/>
      <c r="AS1111" s="1"/>
      <c r="AT1111" s="1"/>
      <c r="AU1111" s="1"/>
      <c r="AV1111" s="1"/>
      <c r="AW1111" s="1"/>
      <c r="AY1111" s="1" t="s">
        <v>25</v>
      </c>
    </row>
    <row r="1112" ht="15.75" customHeight="1">
      <c r="A1112" s="1"/>
      <c r="B1112" s="1"/>
      <c r="C1112" s="1"/>
      <c r="D1112" s="1" t="s">
        <v>25</v>
      </c>
      <c r="E1112" s="1" t="s">
        <v>25</v>
      </c>
      <c r="F1112" s="1" t="s">
        <v>25</v>
      </c>
      <c r="G1112" s="1" t="s">
        <v>25</v>
      </c>
      <c r="H1112" s="1" t="s">
        <v>25</v>
      </c>
      <c r="M1112" s="1"/>
      <c r="N1112" s="1"/>
      <c r="O1112" s="1"/>
      <c r="P1112" s="1"/>
      <c r="Q1112" s="1"/>
      <c r="S1112" s="1" t="str">
        <f>IFERROR(__xludf.DUMMYFUNCTION("UNIQUE(D1112:H1112, TRUE)"),"")</f>
        <v/>
      </c>
      <c r="Y1112" s="1" t="str">
        <f t="shared" si="2"/>
        <v/>
      </c>
      <c r="Z1112" s="1" t="str">
        <f t="shared" ref="Z1112:AC1112" si="1112">IF($Y1112&lt;&gt;"",COUNTIF($D1112:$H1112, "=" &amp; T1112),"")</f>
        <v/>
      </c>
      <c r="AA1112" s="1" t="str">
        <f t="shared" si="1112"/>
        <v/>
      </c>
      <c r="AB1112" s="1" t="str">
        <f t="shared" si="1112"/>
        <v/>
      </c>
      <c r="AC1112" s="1" t="str">
        <f t="shared" si="1112"/>
        <v/>
      </c>
      <c r="AE1112" s="1" t="str">
        <f>IFERROR(__xludf.DUMMYFUNCTION("IFERROR(TRANSPOSE(SORT(TRANSPOSE(FILTER(Y1112:AC1112, Y1112:AC1112&lt;&gt;0)),1, FALSE)))"),"")</f>
        <v/>
      </c>
      <c r="AF1112" s="1" t="str">
        <f>IFERROR(__xludf.DUMMYFUNCTION("""COMPUTED_VALUE"""),"")</f>
        <v/>
      </c>
      <c r="AG1112" s="1" t="str">
        <f>IFERROR(__xludf.DUMMYFUNCTION("""COMPUTED_VALUE"""),"")</f>
        <v/>
      </c>
      <c r="AH1112" s="1" t="str">
        <f>IFERROR(__xludf.DUMMYFUNCTION("""COMPUTED_VALUE"""),"")</f>
        <v/>
      </c>
      <c r="AI1112" s="1" t="str">
        <f>IFERROR(__xludf.DUMMYFUNCTION("""COMPUTED_VALUE"""),"")</f>
        <v/>
      </c>
      <c r="AL1112" s="1" t="s">
        <v>25</v>
      </c>
      <c r="AM1112" s="1" t="s">
        <v>25</v>
      </c>
      <c r="AN1112" s="1" t="s">
        <v>25</v>
      </c>
      <c r="AO1112" s="1" t="s">
        <v>25</v>
      </c>
      <c r="AP1112" s="1" t="s">
        <v>25</v>
      </c>
      <c r="AQ1112" s="1"/>
      <c r="AR1112" s="1"/>
      <c r="AS1112" s="1"/>
      <c r="AT1112" s="1"/>
      <c r="AU1112" s="1"/>
      <c r="AV1112" s="1"/>
      <c r="AW1112" s="1"/>
      <c r="AY1112" s="1" t="s">
        <v>25</v>
      </c>
    </row>
    <row r="1113" ht="15.75" customHeight="1">
      <c r="A1113" s="1"/>
      <c r="B1113" s="1"/>
      <c r="C1113" s="1"/>
      <c r="D1113" s="1" t="s">
        <v>25</v>
      </c>
      <c r="E1113" s="1" t="s">
        <v>25</v>
      </c>
      <c r="F1113" s="1" t="s">
        <v>25</v>
      </c>
      <c r="G1113" s="1" t="s">
        <v>25</v>
      </c>
      <c r="H1113" s="1" t="s">
        <v>25</v>
      </c>
      <c r="M1113" s="1"/>
      <c r="N1113" s="1"/>
      <c r="O1113" s="1"/>
      <c r="P1113" s="1"/>
      <c r="Q1113" s="1"/>
      <c r="S1113" s="1" t="str">
        <f>IFERROR(__xludf.DUMMYFUNCTION("UNIQUE(D1113:H1113, TRUE)"),"")</f>
        <v/>
      </c>
      <c r="Y1113" s="1" t="str">
        <f t="shared" si="2"/>
        <v/>
      </c>
      <c r="Z1113" s="1" t="str">
        <f t="shared" ref="Z1113:AC1113" si="1113">IF($Y1113&lt;&gt;"",COUNTIF($D1113:$H1113, "=" &amp; T1113),"")</f>
        <v/>
      </c>
      <c r="AA1113" s="1" t="str">
        <f t="shared" si="1113"/>
        <v/>
      </c>
      <c r="AB1113" s="1" t="str">
        <f t="shared" si="1113"/>
        <v/>
      </c>
      <c r="AC1113" s="1" t="str">
        <f t="shared" si="1113"/>
        <v/>
      </c>
      <c r="AE1113" s="1" t="str">
        <f>IFERROR(__xludf.DUMMYFUNCTION("IFERROR(TRANSPOSE(SORT(TRANSPOSE(FILTER(Y1113:AC1113, Y1113:AC1113&lt;&gt;0)),1, FALSE)))"),"")</f>
        <v/>
      </c>
      <c r="AF1113" s="1" t="str">
        <f>IFERROR(__xludf.DUMMYFUNCTION("""COMPUTED_VALUE"""),"")</f>
        <v/>
      </c>
      <c r="AG1113" s="1" t="str">
        <f>IFERROR(__xludf.DUMMYFUNCTION("""COMPUTED_VALUE"""),"")</f>
        <v/>
      </c>
      <c r="AH1113" s="1" t="str">
        <f>IFERROR(__xludf.DUMMYFUNCTION("""COMPUTED_VALUE"""),"")</f>
        <v/>
      </c>
      <c r="AI1113" s="1" t="str">
        <f>IFERROR(__xludf.DUMMYFUNCTION("""COMPUTED_VALUE"""),"")</f>
        <v/>
      </c>
      <c r="AL1113" s="1" t="s">
        <v>25</v>
      </c>
      <c r="AM1113" s="1" t="s">
        <v>25</v>
      </c>
      <c r="AN1113" s="1" t="s">
        <v>25</v>
      </c>
      <c r="AO1113" s="1" t="s">
        <v>25</v>
      </c>
      <c r="AP1113" s="1" t="s">
        <v>25</v>
      </c>
      <c r="AQ1113" s="1"/>
      <c r="AR1113" s="1"/>
      <c r="AS1113" s="1"/>
      <c r="AT1113" s="1"/>
      <c r="AU1113" s="1"/>
      <c r="AV1113" s="1"/>
      <c r="AW1113" s="1"/>
      <c r="AY1113" s="1" t="s">
        <v>25</v>
      </c>
    </row>
    <row r="1114" ht="15.75" customHeight="1">
      <c r="A1114" s="1"/>
      <c r="B1114" s="1"/>
      <c r="C1114" s="1"/>
      <c r="D1114" s="1" t="s">
        <v>25</v>
      </c>
      <c r="E1114" s="1" t="s">
        <v>25</v>
      </c>
      <c r="F1114" s="1" t="s">
        <v>25</v>
      </c>
      <c r="G1114" s="1" t="s">
        <v>25</v>
      </c>
      <c r="H1114" s="1" t="s">
        <v>25</v>
      </c>
      <c r="M1114" s="1"/>
      <c r="N1114" s="1"/>
      <c r="O1114" s="1"/>
      <c r="P1114" s="1"/>
      <c r="Q1114" s="1"/>
      <c r="S1114" s="1" t="str">
        <f>IFERROR(__xludf.DUMMYFUNCTION("UNIQUE(D1114:H1114, TRUE)"),"")</f>
        <v/>
      </c>
      <c r="Y1114" s="1" t="str">
        <f t="shared" si="2"/>
        <v/>
      </c>
      <c r="Z1114" s="1" t="str">
        <f t="shared" ref="Z1114:AC1114" si="1114">IF($Y1114&lt;&gt;"",COUNTIF($D1114:$H1114, "=" &amp; T1114),"")</f>
        <v/>
      </c>
      <c r="AA1114" s="1" t="str">
        <f t="shared" si="1114"/>
        <v/>
      </c>
      <c r="AB1114" s="1" t="str">
        <f t="shared" si="1114"/>
        <v/>
      </c>
      <c r="AC1114" s="1" t="str">
        <f t="shared" si="1114"/>
        <v/>
      </c>
      <c r="AE1114" s="1" t="str">
        <f>IFERROR(__xludf.DUMMYFUNCTION("IFERROR(TRANSPOSE(SORT(TRANSPOSE(FILTER(Y1114:AC1114, Y1114:AC1114&lt;&gt;0)),1, FALSE)))"),"")</f>
        <v/>
      </c>
      <c r="AF1114" s="1" t="str">
        <f>IFERROR(__xludf.DUMMYFUNCTION("""COMPUTED_VALUE"""),"")</f>
        <v/>
      </c>
      <c r="AG1114" s="1" t="str">
        <f>IFERROR(__xludf.DUMMYFUNCTION("""COMPUTED_VALUE"""),"")</f>
        <v/>
      </c>
      <c r="AH1114" s="1" t="str">
        <f>IFERROR(__xludf.DUMMYFUNCTION("""COMPUTED_VALUE"""),"")</f>
        <v/>
      </c>
      <c r="AI1114" s="1" t="str">
        <f>IFERROR(__xludf.DUMMYFUNCTION("""COMPUTED_VALUE"""),"")</f>
        <v/>
      </c>
      <c r="AL1114" s="1" t="s">
        <v>25</v>
      </c>
      <c r="AM1114" s="1" t="s">
        <v>25</v>
      </c>
      <c r="AN1114" s="1" t="s">
        <v>25</v>
      </c>
      <c r="AO1114" s="1" t="s">
        <v>25</v>
      </c>
      <c r="AP1114" s="1" t="s">
        <v>25</v>
      </c>
      <c r="AQ1114" s="1"/>
      <c r="AR1114" s="1"/>
      <c r="AS1114" s="1"/>
      <c r="AT1114" s="1"/>
      <c r="AU1114" s="1"/>
      <c r="AV1114" s="1"/>
      <c r="AW1114" s="1"/>
      <c r="AY1114" s="1" t="s">
        <v>25</v>
      </c>
    </row>
    <row r="1115" ht="15.75" customHeight="1">
      <c r="A1115" s="1"/>
      <c r="B1115" s="1"/>
      <c r="C1115" s="1"/>
      <c r="D1115" s="1" t="s">
        <v>25</v>
      </c>
      <c r="E1115" s="1" t="s">
        <v>25</v>
      </c>
      <c r="F1115" s="1" t="s">
        <v>25</v>
      </c>
      <c r="G1115" s="1" t="s">
        <v>25</v>
      </c>
      <c r="H1115" s="1" t="s">
        <v>25</v>
      </c>
      <c r="M1115" s="1"/>
      <c r="N1115" s="1"/>
      <c r="O1115" s="1"/>
      <c r="P1115" s="1"/>
      <c r="Q1115" s="1"/>
      <c r="S1115" s="1" t="str">
        <f>IFERROR(__xludf.DUMMYFUNCTION("UNIQUE(D1115:H1115, TRUE)"),"")</f>
        <v/>
      </c>
      <c r="Y1115" s="1" t="str">
        <f t="shared" si="2"/>
        <v/>
      </c>
      <c r="Z1115" s="1" t="str">
        <f t="shared" ref="Z1115:AC1115" si="1115">IF($Y1115&lt;&gt;"",COUNTIF($D1115:$H1115, "=" &amp; T1115),"")</f>
        <v/>
      </c>
      <c r="AA1115" s="1" t="str">
        <f t="shared" si="1115"/>
        <v/>
      </c>
      <c r="AB1115" s="1" t="str">
        <f t="shared" si="1115"/>
        <v/>
      </c>
      <c r="AC1115" s="1" t="str">
        <f t="shared" si="1115"/>
        <v/>
      </c>
      <c r="AE1115" s="1" t="str">
        <f>IFERROR(__xludf.DUMMYFUNCTION("IFERROR(TRANSPOSE(SORT(TRANSPOSE(FILTER(Y1115:AC1115, Y1115:AC1115&lt;&gt;0)),1, FALSE)))"),"")</f>
        <v/>
      </c>
      <c r="AF1115" s="1" t="str">
        <f>IFERROR(__xludf.DUMMYFUNCTION("""COMPUTED_VALUE"""),"")</f>
        <v/>
      </c>
      <c r="AG1115" s="1" t="str">
        <f>IFERROR(__xludf.DUMMYFUNCTION("""COMPUTED_VALUE"""),"")</f>
        <v/>
      </c>
      <c r="AH1115" s="1" t="str">
        <f>IFERROR(__xludf.DUMMYFUNCTION("""COMPUTED_VALUE"""),"")</f>
        <v/>
      </c>
      <c r="AI1115" s="1" t="str">
        <f>IFERROR(__xludf.DUMMYFUNCTION("""COMPUTED_VALUE"""),"")</f>
        <v/>
      </c>
      <c r="AL1115" s="1" t="s">
        <v>25</v>
      </c>
      <c r="AM1115" s="1" t="s">
        <v>25</v>
      </c>
      <c r="AN1115" s="1" t="s">
        <v>25</v>
      </c>
      <c r="AO1115" s="1" t="s">
        <v>25</v>
      </c>
      <c r="AP1115" s="1" t="s">
        <v>25</v>
      </c>
      <c r="AQ1115" s="1"/>
      <c r="AR1115" s="1"/>
      <c r="AS1115" s="1"/>
      <c r="AT1115" s="1"/>
      <c r="AU1115" s="1"/>
      <c r="AV1115" s="1"/>
      <c r="AW1115" s="1"/>
      <c r="AY1115" s="1" t="s">
        <v>25</v>
      </c>
    </row>
    <row r="1116" ht="15.75" customHeight="1">
      <c r="A1116" s="1"/>
      <c r="B1116" s="1"/>
      <c r="C1116" s="1"/>
      <c r="D1116" s="1" t="s">
        <v>25</v>
      </c>
      <c r="E1116" s="1" t="s">
        <v>25</v>
      </c>
      <c r="F1116" s="1" t="s">
        <v>25</v>
      </c>
      <c r="G1116" s="1" t="s">
        <v>25</v>
      </c>
      <c r="H1116" s="1" t="s">
        <v>25</v>
      </c>
      <c r="M1116" s="1"/>
      <c r="N1116" s="1"/>
      <c r="O1116" s="1"/>
      <c r="P1116" s="1"/>
      <c r="Q1116" s="1"/>
      <c r="S1116" s="1" t="str">
        <f>IFERROR(__xludf.DUMMYFUNCTION("UNIQUE(D1116:H1116, TRUE)"),"")</f>
        <v/>
      </c>
      <c r="Y1116" s="1" t="str">
        <f t="shared" si="2"/>
        <v/>
      </c>
      <c r="Z1116" s="1" t="str">
        <f t="shared" ref="Z1116:AC1116" si="1116">IF($Y1116&lt;&gt;"",COUNTIF($D1116:$H1116, "=" &amp; T1116),"")</f>
        <v/>
      </c>
      <c r="AA1116" s="1" t="str">
        <f t="shared" si="1116"/>
        <v/>
      </c>
      <c r="AB1116" s="1" t="str">
        <f t="shared" si="1116"/>
        <v/>
      </c>
      <c r="AC1116" s="1" t="str">
        <f t="shared" si="1116"/>
        <v/>
      </c>
      <c r="AE1116" s="1" t="str">
        <f>IFERROR(__xludf.DUMMYFUNCTION("IFERROR(TRANSPOSE(SORT(TRANSPOSE(FILTER(Y1116:AC1116, Y1116:AC1116&lt;&gt;0)),1, FALSE)))"),"")</f>
        <v/>
      </c>
      <c r="AF1116" s="1" t="str">
        <f>IFERROR(__xludf.DUMMYFUNCTION("""COMPUTED_VALUE"""),"")</f>
        <v/>
      </c>
      <c r="AG1116" s="1" t="str">
        <f>IFERROR(__xludf.DUMMYFUNCTION("""COMPUTED_VALUE"""),"")</f>
        <v/>
      </c>
      <c r="AH1116" s="1" t="str">
        <f>IFERROR(__xludf.DUMMYFUNCTION("""COMPUTED_VALUE"""),"")</f>
        <v/>
      </c>
      <c r="AI1116" s="1" t="str">
        <f>IFERROR(__xludf.DUMMYFUNCTION("""COMPUTED_VALUE"""),"")</f>
        <v/>
      </c>
      <c r="AL1116" s="1" t="s">
        <v>25</v>
      </c>
      <c r="AM1116" s="1" t="s">
        <v>25</v>
      </c>
      <c r="AN1116" s="1" t="s">
        <v>25</v>
      </c>
      <c r="AO1116" s="1" t="s">
        <v>25</v>
      </c>
      <c r="AP1116" s="1" t="s">
        <v>25</v>
      </c>
      <c r="AQ1116" s="1"/>
      <c r="AR1116" s="1"/>
      <c r="AS1116" s="1"/>
      <c r="AT1116" s="1"/>
      <c r="AU1116" s="1"/>
      <c r="AV1116" s="1"/>
      <c r="AW1116" s="1"/>
      <c r="AY1116" s="1" t="s">
        <v>25</v>
      </c>
    </row>
    <row r="1117" ht="15.75" customHeight="1">
      <c r="A1117" s="1"/>
      <c r="B1117" s="1"/>
      <c r="C1117" s="1"/>
      <c r="D1117" s="1" t="s">
        <v>25</v>
      </c>
      <c r="E1117" s="1" t="s">
        <v>25</v>
      </c>
      <c r="F1117" s="1" t="s">
        <v>25</v>
      </c>
      <c r="G1117" s="1" t="s">
        <v>25</v>
      </c>
      <c r="H1117" s="1" t="s">
        <v>25</v>
      </c>
      <c r="M1117" s="1"/>
      <c r="N1117" s="1"/>
      <c r="O1117" s="1"/>
      <c r="P1117" s="1"/>
      <c r="Q1117" s="1"/>
      <c r="S1117" s="1" t="str">
        <f>IFERROR(__xludf.DUMMYFUNCTION("UNIQUE(D1117:H1117, TRUE)"),"")</f>
        <v/>
      </c>
      <c r="Y1117" s="1" t="str">
        <f t="shared" si="2"/>
        <v/>
      </c>
      <c r="Z1117" s="1" t="str">
        <f t="shared" ref="Z1117:AC1117" si="1117">IF($Y1117&lt;&gt;"",COUNTIF($D1117:$H1117, "=" &amp; T1117),"")</f>
        <v/>
      </c>
      <c r="AA1117" s="1" t="str">
        <f t="shared" si="1117"/>
        <v/>
      </c>
      <c r="AB1117" s="1" t="str">
        <f t="shared" si="1117"/>
        <v/>
      </c>
      <c r="AC1117" s="1" t="str">
        <f t="shared" si="1117"/>
        <v/>
      </c>
      <c r="AE1117" s="1" t="str">
        <f>IFERROR(__xludf.DUMMYFUNCTION("IFERROR(TRANSPOSE(SORT(TRANSPOSE(FILTER(Y1117:AC1117, Y1117:AC1117&lt;&gt;0)),1, FALSE)))"),"")</f>
        <v/>
      </c>
      <c r="AF1117" s="1" t="str">
        <f>IFERROR(__xludf.DUMMYFUNCTION("""COMPUTED_VALUE"""),"")</f>
        <v/>
      </c>
      <c r="AG1117" s="1" t="str">
        <f>IFERROR(__xludf.DUMMYFUNCTION("""COMPUTED_VALUE"""),"")</f>
        <v/>
      </c>
      <c r="AH1117" s="1" t="str">
        <f>IFERROR(__xludf.DUMMYFUNCTION("""COMPUTED_VALUE"""),"")</f>
        <v/>
      </c>
      <c r="AI1117" s="1" t="str">
        <f>IFERROR(__xludf.DUMMYFUNCTION("""COMPUTED_VALUE"""),"")</f>
        <v/>
      </c>
      <c r="AL1117" s="1" t="s">
        <v>25</v>
      </c>
      <c r="AM1117" s="1" t="s">
        <v>25</v>
      </c>
      <c r="AN1117" s="1" t="s">
        <v>25</v>
      </c>
      <c r="AO1117" s="1" t="s">
        <v>25</v>
      </c>
      <c r="AP1117" s="1" t="s">
        <v>25</v>
      </c>
      <c r="AQ1117" s="1"/>
      <c r="AR1117" s="1"/>
      <c r="AS1117" s="1"/>
      <c r="AT1117" s="1"/>
      <c r="AU1117" s="1"/>
      <c r="AV1117" s="1"/>
      <c r="AW1117" s="1"/>
      <c r="AY1117" s="1" t="s">
        <v>25</v>
      </c>
    </row>
    <row r="1118" ht="15.75" customHeight="1">
      <c r="A1118" s="1"/>
      <c r="B1118" s="1"/>
      <c r="C1118" s="1"/>
      <c r="D1118" s="1" t="s">
        <v>25</v>
      </c>
      <c r="E1118" s="1" t="s">
        <v>25</v>
      </c>
      <c r="F1118" s="1" t="s">
        <v>25</v>
      </c>
      <c r="G1118" s="1" t="s">
        <v>25</v>
      </c>
      <c r="H1118" s="1" t="s">
        <v>25</v>
      </c>
      <c r="M1118" s="1"/>
      <c r="N1118" s="1"/>
      <c r="O1118" s="1"/>
      <c r="P1118" s="1"/>
      <c r="Q1118" s="1"/>
      <c r="S1118" s="1" t="str">
        <f>IFERROR(__xludf.DUMMYFUNCTION("UNIQUE(D1118:H1118, TRUE)"),"")</f>
        <v/>
      </c>
      <c r="Y1118" s="1" t="str">
        <f t="shared" si="2"/>
        <v/>
      </c>
      <c r="Z1118" s="1" t="str">
        <f t="shared" ref="Z1118:AC1118" si="1118">IF($Y1118&lt;&gt;"",COUNTIF($D1118:$H1118, "=" &amp; T1118),"")</f>
        <v/>
      </c>
      <c r="AA1118" s="1" t="str">
        <f t="shared" si="1118"/>
        <v/>
      </c>
      <c r="AB1118" s="1" t="str">
        <f t="shared" si="1118"/>
        <v/>
      </c>
      <c r="AC1118" s="1" t="str">
        <f t="shared" si="1118"/>
        <v/>
      </c>
      <c r="AE1118" s="1" t="str">
        <f>IFERROR(__xludf.DUMMYFUNCTION("IFERROR(TRANSPOSE(SORT(TRANSPOSE(FILTER(Y1118:AC1118, Y1118:AC1118&lt;&gt;0)),1, FALSE)))"),"")</f>
        <v/>
      </c>
      <c r="AF1118" s="1" t="str">
        <f>IFERROR(__xludf.DUMMYFUNCTION("""COMPUTED_VALUE"""),"")</f>
        <v/>
      </c>
      <c r="AG1118" s="1" t="str">
        <f>IFERROR(__xludf.DUMMYFUNCTION("""COMPUTED_VALUE"""),"")</f>
        <v/>
      </c>
      <c r="AH1118" s="1" t="str">
        <f>IFERROR(__xludf.DUMMYFUNCTION("""COMPUTED_VALUE"""),"")</f>
        <v/>
      </c>
      <c r="AI1118" s="1" t="str">
        <f>IFERROR(__xludf.DUMMYFUNCTION("""COMPUTED_VALUE"""),"")</f>
        <v/>
      </c>
      <c r="AL1118" s="1" t="s">
        <v>25</v>
      </c>
      <c r="AM1118" s="1" t="s">
        <v>25</v>
      </c>
      <c r="AN1118" s="1" t="s">
        <v>25</v>
      </c>
      <c r="AO1118" s="1" t="s">
        <v>25</v>
      </c>
      <c r="AP1118" s="1" t="s">
        <v>25</v>
      </c>
      <c r="AQ1118" s="1"/>
      <c r="AR1118" s="1"/>
      <c r="AS1118" s="1"/>
      <c r="AT1118" s="1"/>
      <c r="AU1118" s="1"/>
      <c r="AV1118" s="1"/>
      <c r="AW1118" s="1"/>
      <c r="AY1118" s="1" t="s">
        <v>25</v>
      </c>
    </row>
    <row r="1119" ht="15.75" customHeight="1">
      <c r="A1119" s="1"/>
      <c r="B1119" s="1"/>
      <c r="C1119" s="1"/>
      <c r="D1119" s="1" t="s">
        <v>25</v>
      </c>
      <c r="E1119" s="1" t="s">
        <v>25</v>
      </c>
      <c r="F1119" s="1" t="s">
        <v>25</v>
      </c>
      <c r="G1119" s="1" t="s">
        <v>25</v>
      </c>
      <c r="H1119" s="1" t="s">
        <v>25</v>
      </c>
      <c r="M1119" s="1"/>
      <c r="N1119" s="1"/>
      <c r="O1119" s="1"/>
      <c r="P1119" s="1"/>
      <c r="Q1119" s="1"/>
      <c r="S1119" s="1" t="str">
        <f>IFERROR(__xludf.DUMMYFUNCTION("UNIQUE(D1119:H1119, TRUE)"),"")</f>
        <v/>
      </c>
      <c r="Y1119" s="1" t="str">
        <f t="shared" si="2"/>
        <v/>
      </c>
      <c r="Z1119" s="1" t="str">
        <f t="shared" ref="Z1119:AC1119" si="1119">IF($Y1119&lt;&gt;"",COUNTIF($D1119:$H1119, "=" &amp; T1119),"")</f>
        <v/>
      </c>
      <c r="AA1119" s="1" t="str">
        <f t="shared" si="1119"/>
        <v/>
      </c>
      <c r="AB1119" s="1" t="str">
        <f t="shared" si="1119"/>
        <v/>
      </c>
      <c r="AC1119" s="1" t="str">
        <f t="shared" si="1119"/>
        <v/>
      </c>
      <c r="AE1119" s="1" t="str">
        <f>IFERROR(__xludf.DUMMYFUNCTION("IFERROR(TRANSPOSE(SORT(TRANSPOSE(FILTER(Y1119:AC1119, Y1119:AC1119&lt;&gt;0)),1, FALSE)))"),"")</f>
        <v/>
      </c>
      <c r="AF1119" s="1" t="str">
        <f>IFERROR(__xludf.DUMMYFUNCTION("""COMPUTED_VALUE"""),"")</f>
        <v/>
      </c>
      <c r="AG1119" s="1" t="str">
        <f>IFERROR(__xludf.DUMMYFUNCTION("""COMPUTED_VALUE"""),"")</f>
        <v/>
      </c>
      <c r="AH1119" s="1" t="str">
        <f>IFERROR(__xludf.DUMMYFUNCTION("""COMPUTED_VALUE"""),"")</f>
        <v/>
      </c>
      <c r="AI1119" s="1" t="str">
        <f>IFERROR(__xludf.DUMMYFUNCTION("""COMPUTED_VALUE"""),"")</f>
        <v/>
      </c>
      <c r="AL1119" s="1" t="s">
        <v>25</v>
      </c>
      <c r="AM1119" s="1" t="s">
        <v>25</v>
      </c>
      <c r="AN1119" s="1" t="s">
        <v>25</v>
      </c>
      <c r="AO1119" s="1" t="s">
        <v>25</v>
      </c>
      <c r="AP1119" s="1" t="s">
        <v>25</v>
      </c>
      <c r="AQ1119" s="1"/>
      <c r="AR1119" s="1"/>
      <c r="AS1119" s="1"/>
      <c r="AT1119" s="1"/>
      <c r="AU1119" s="1"/>
      <c r="AV1119" s="1"/>
      <c r="AW1119" s="1"/>
      <c r="AY1119" s="1" t="s">
        <v>25</v>
      </c>
    </row>
    <row r="1120" ht="15.75" customHeight="1">
      <c r="A1120" s="1"/>
      <c r="B1120" s="1"/>
      <c r="C1120" s="1"/>
      <c r="D1120" s="1" t="s">
        <v>25</v>
      </c>
      <c r="E1120" s="1" t="s">
        <v>25</v>
      </c>
      <c r="F1120" s="1" t="s">
        <v>25</v>
      </c>
      <c r="G1120" s="1" t="s">
        <v>25</v>
      </c>
      <c r="H1120" s="1" t="s">
        <v>25</v>
      </c>
      <c r="M1120" s="1"/>
      <c r="N1120" s="1"/>
      <c r="O1120" s="1"/>
      <c r="P1120" s="1"/>
      <c r="Q1120" s="1"/>
      <c r="S1120" s="1" t="str">
        <f>IFERROR(__xludf.DUMMYFUNCTION("UNIQUE(D1120:H1120, TRUE)"),"")</f>
        <v/>
      </c>
      <c r="Y1120" s="1" t="str">
        <f t="shared" si="2"/>
        <v/>
      </c>
      <c r="Z1120" s="1" t="str">
        <f t="shared" ref="Z1120:AC1120" si="1120">IF($Y1120&lt;&gt;"",COUNTIF($D1120:$H1120, "=" &amp; T1120),"")</f>
        <v/>
      </c>
      <c r="AA1120" s="1" t="str">
        <f t="shared" si="1120"/>
        <v/>
      </c>
      <c r="AB1120" s="1" t="str">
        <f t="shared" si="1120"/>
        <v/>
      </c>
      <c r="AC1120" s="1" t="str">
        <f t="shared" si="1120"/>
        <v/>
      </c>
      <c r="AE1120" s="1" t="str">
        <f>IFERROR(__xludf.DUMMYFUNCTION("IFERROR(TRANSPOSE(SORT(TRANSPOSE(FILTER(Y1120:AC1120, Y1120:AC1120&lt;&gt;0)),1, FALSE)))"),"")</f>
        <v/>
      </c>
      <c r="AF1120" s="1" t="str">
        <f>IFERROR(__xludf.DUMMYFUNCTION("""COMPUTED_VALUE"""),"")</f>
        <v/>
      </c>
      <c r="AG1120" s="1" t="str">
        <f>IFERROR(__xludf.DUMMYFUNCTION("""COMPUTED_VALUE"""),"")</f>
        <v/>
      </c>
      <c r="AH1120" s="1" t="str">
        <f>IFERROR(__xludf.DUMMYFUNCTION("""COMPUTED_VALUE"""),"")</f>
        <v/>
      </c>
      <c r="AI1120" s="1" t="str">
        <f>IFERROR(__xludf.DUMMYFUNCTION("""COMPUTED_VALUE"""),"")</f>
        <v/>
      </c>
      <c r="AL1120" s="1" t="s">
        <v>25</v>
      </c>
      <c r="AM1120" s="1" t="s">
        <v>25</v>
      </c>
      <c r="AN1120" s="1" t="s">
        <v>25</v>
      </c>
      <c r="AO1120" s="1" t="s">
        <v>25</v>
      </c>
      <c r="AP1120" s="1" t="s">
        <v>25</v>
      </c>
      <c r="AQ1120" s="1"/>
      <c r="AR1120" s="1"/>
      <c r="AS1120" s="1"/>
      <c r="AT1120" s="1"/>
      <c r="AU1120" s="1"/>
      <c r="AV1120" s="1"/>
      <c r="AW1120" s="1"/>
      <c r="AY1120" s="1" t="s">
        <v>25</v>
      </c>
    </row>
    <row r="1121" ht="15.75" customHeight="1">
      <c r="A1121" s="1"/>
      <c r="B1121" s="1"/>
      <c r="C1121" s="1"/>
      <c r="D1121" s="1" t="s">
        <v>25</v>
      </c>
      <c r="E1121" s="1" t="s">
        <v>25</v>
      </c>
      <c r="F1121" s="1" t="s">
        <v>25</v>
      </c>
      <c r="G1121" s="1" t="s">
        <v>25</v>
      </c>
      <c r="H1121" s="1" t="s">
        <v>25</v>
      </c>
      <c r="M1121" s="1"/>
      <c r="N1121" s="1"/>
      <c r="O1121" s="1"/>
      <c r="P1121" s="1"/>
      <c r="Q1121" s="1"/>
      <c r="S1121" s="1" t="str">
        <f>IFERROR(__xludf.DUMMYFUNCTION("UNIQUE(D1121:H1121, TRUE)"),"")</f>
        <v/>
      </c>
      <c r="Y1121" s="1" t="str">
        <f t="shared" si="2"/>
        <v/>
      </c>
      <c r="Z1121" s="1" t="str">
        <f t="shared" ref="Z1121:AC1121" si="1121">IF($Y1121&lt;&gt;"",COUNTIF($D1121:$H1121, "=" &amp; T1121),"")</f>
        <v/>
      </c>
      <c r="AA1121" s="1" t="str">
        <f t="shared" si="1121"/>
        <v/>
      </c>
      <c r="AB1121" s="1" t="str">
        <f t="shared" si="1121"/>
        <v/>
      </c>
      <c r="AC1121" s="1" t="str">
        <f t="shared" si="1121"/>
        <v/>
      </c>
      <c r="AE1121" s="1" t="str">
        <f>IFERROR(__xludf.DUMMYFUNCTION("IFERROR(TRANSPOSE(SORT(TRANSPOSE(FILTER(Y1121:AC1121, Y1121:AC1121&lt;&gt;0)),1, FALSE)))"),"")</f>
        <v/>
      </c>
      <c r="AF1121" s="1" t="str">
        <f>IFERROR(__xludf.DUMMYFUNCTION("""COMPUTED_VALUE"""),"")</f>
        <v/>
      </c>
      <c r="AG1121" s="1" t="str">
        <f>IFERROR(__xludf.DUMMYFUNCTION("""COMPUTED_VALUE"""),"")</f>
        <v/>
      </c>
      <c r="AH1121" s="1" t="str">
        <f>IFERROR(__xludf.DUMMYFUNCTION("""COMPUTED_VALUE"""),"")</f>
        <v/>
      </c>
      <c r="AI1121" s="1" t="str">
        <f>IFERROR(__xludf.DUMMYFUNCTION("""COMPUTED_VALUE"""),"")</f>
        <v/>
      </c>
      <c r="AL1121" s="1" t="s">
        <v>25</v>
      </c>
      <c r="AM1121" s="1" t="s">
        <v>25</v>
      </c>
      <c r="AN1121" s="1" t="s">
        <v>25</v>
      </c>
      <c r="AO1121" s="1" t="s">
        <v>25</v>
      </c>
      <c r="AP1121" s="1" t="s">
        <v>25</v>
      </c>
      <c r="AQ1121" s="1"/>
      <c r="AR1121" s="1"/>
      <c r="AS1121" s="1"/>
      <c r="AT1121" s="1"/>
      <c r="AU1121" s="1"/>
      <c r="AV1121" s="1"/>
      <c r="AW1121" s="1"/>
      <c r="AY1121" s="1" t="s">
        <v>25</v>
      </c>
    </row>
    <row r="1122" ht="15.75" customHeight="1">
      <c r="A1122" s="1"/>
      <c r="B1122" s="1"/>
      <c r="C1122" s="1"/>
      <c r="D1122" s="1" t="s">
        <v>25</v>
      </c>
      <c r="E1122" s="1" t="s">
        <v>25</v>
      </c>
      <c r="F1122" s="1" t="s">
        <v>25</v>
      </c>
      <c r="G1122" s="1" t="s">
        <v>25</v>
      </c>
      <c r="H1122" s="1" t="s">
        <v>25</v>
      </c>
      <c r="M1122" s="1"/>
      <c r="N1122" s="1"/>
      <c r="O1122" s="1"/>
      <c r="P1122" s="1"/>
      <c r="Q1122" s="1"/>
      <c r="S1122" s="1" t="str">
        <f>IFERROR(__xludf.DUMMYFUNCTION("UNIQUE(D1122:H1122, TRUE)"),"")</f>
        <v/>
      </c>
      <c r="Y1122" s="1" t="str">
        <f t="shared" si="2"/>
        <v/>
      </c>
      <c r="Z1122" s="1" t="str">
        <f t="shared" ref="Z1122:AC1122" si="1122">IF($Y1122&lt;&gt;"",COUNTIF($D1122:$H1122, "=" &amp; T1122),"")</f>
        <v/>
      </c>
      <c r="AA1122" s="1" t="str">
        <f t="shared" si="1122"/>
        <v/>
      </c>
      <c r="AB1122" s="1" t="str">
        <f t="shared" si="1122"/>
        <v/>
      </c>
      <c r="AC1122" s="1" t="str">
        <f t="shared" si="1122"/>
        <v/>
      </c>
      <c r="AE1122" s="1" t="str">
        <f>IFERROR(__xludf.DUMMYFUNCTION("IFERROR(TRANSPOSE(SORT(TRANSPOSE(FILTER(Y1122:AC1122, Y1122:AC1122&lt;&gt;0)),1, FALSE)))"),"")</f>
        <v/>
      </c>
      <c r="AF1122" s="1" t="str">
        <f>IFERROR(__xludf.DUMMYFUNCTION("""COMPUTED_VALUE"""),"")</f>
        <v/>
      </c>
      <c r="AG1122" s="1" t="str">
        <f>IFERROR(__xludf.DUMMYFUNCTION("""COMPUTED_VALUE"""),"")</f>
        <v/>
      </c>
      <c r="AH1122" s="1" t="str">
        <f>IFERROR(__xludf.DUMMYFUNCTION("""COMPUTED_VALUE"""),"")</f>
        <v/>
      </c>
      <c r="AI1122" s="1" t="str">
        <f>IFERROR(__xludf.DUMMYFUNCTION("""COMPUTED_VALUE"""),"")</f>
        <v/>
      </c>
      <c r="AL1122" s="1" t="s">
        <v>25</v>
      </c>
      <c r="AM1122" s="1" t="s">
        <v>25</v>
      </c>
      <c r="AN1122" s="1" t="s">
        <v>25</v>
      </c>
      <c r="AO1122" s="1" t="s">
        <v>25</v>
      </c>
      <c r="AP1122" s="1" t="s">
        <v>25</v>
      </c>
      <c r="AQ1122" s="1"/>
      <c r="AR1122" s="1"/>
      <c r="AS1122" s="1"/>
      <c r="AT1122" s="1"/>
      <c r="AU1122" s="1"/>
      <c r="AV1122" s="1"/>
      <c r="AW1122" s="1"/>
      <c r="AY1122" s="1" t="s">
        <v>25</v>
      </c>
    </row>
    <row r="1123" ht="15.75" customHeight="1">
      <c r="A1123" s="1"/>
      <c r="B1123" s="1"/>
      <c r="C1123" s="1"/>
      <c r="D1123" s="1" t="s">
        <v>25</v>
      </c>
      <c r="E1123" s="1" t="s">
        <v>25</v>
      </c>
      <c r="F1123" s="1" t="s">
        <v>25</v>
      </c>
      <c r="G1123" s="1" t="s">
        <v>25</v>
      </c>
      <c r="H1123" s="1" t="s">
        <v>25</v>
      </c>
      <c r="M1123" s="1"/>
      <c r="N1123" s="1"/>
      <c r="O1123" s="1"/>
      <c r="P1123" s="1"/>
      <c r="Q1123" s="1"/>
      <c r="S1123" s="1" t="str">
        <f>IFERROR(__xludf.DUMMYFUNCTION("UNIQUE(D1123:H1123, TRUE)"),"")</f>
        <v/>
      </c>
      <c r="Y1123" s="1" t="str">
        <f t="shared" si="2"/>
        <v/>
      </c>
      <c r="Z1123" s="1" t="str">
        <f t="shared" ref="Z1123:AC1123" si="1123">IF($Y1123&lt;&gt;"",COUNTIF($D1123:$H1123, "=" &amp; T1123),"")</f>
        <v/>
      </c>
      <c r="AA1123" s="1" t="str">
        <f t="shared" si="1123"/>
        <v/>
      </c>
      <c r="AB1123" s="1" t="str">
        <f t="shared" si="1123"/>
        <v/>
      </c>
      <c r="AC1123" s="1" t="str">
        <f t="shared" si="1123"/>
        <v/>
      </c>
      <c r="AE1123" s="1" t="str">
        <f>IFERROR(__xludf.DUMMYFUNCTION("IFERROR(TRANSPOSE(SORT(TRANSPOSE(FILTER(Y1123:AC1123, Y1123:AC1123&lt;&gt;0)),1, FALSE)))"),"")</f>
        <v/>
      </c>
      <c r="AF1123" s="1" t="str">
        <f>IFERROR(__xludf.DUMMYFUNCTION("""COMPUTED_VALUE"""),"")</f>
        <v/>
      </c>
      <c r="AG1123" s="1" t="str">
        <f>IFERROR(__xludf.DUMMYFUNCTION("""COMPUTED_VALUE"""),"")</f>
        <v/>
      </c>
      <c r="AH1123" s="1" t="str">
        <f>IFERROR(__xludf.DUMMYFUNCTION("""COMPUTED_VALUE"""),"")</f>
        <v/>
      </c>
      <c r="AI1123" s="1" t="str">
        <f>IFERROR(__xludf.DUMMYFUNCTION("""COMPUTED_VALUE"""),"")</f>
        <v/>
      </c>
      <c r="AL1123" s="1" t="s">
        <v>25</v>
      </c>
      <c r="AM1123" s="1" t="s">
        <v>25</v>
      </c>
      <c r="AN1123" s="1" t="s">
        <v>25</v>
      </c>
      <c r="AO1123" s="1" t="s">
        <v>25</v>
      </c>
      <c r="AP1123" s="1" t="s">
        <v>25</v>
      </c>
      <c r="AQ1123" s="1"/>
      <c r="AR1123" s="1"/>
      <c r="AS1123" s="1"/>
      <c r="AT1123" s="1"/>
      <c r="AU1123" s="1"/>
      <c r="AV1123" s="1"/>
      <c r="AW1123" s="1"/>
      <c r="AY1123" s="1" t="s">
        <v>25</v>
      </c>
    </row>
    <row r="1124" ht="15.75" customHeight="1">
      <c r="A1124" s="1"/>
      <c r="B1124" s="1"/>
      <c r="C1124" s="1"/>
      <c r="D1124" s="1" t="s">
        <v>25</v>
      </c>
      <c r="E1124" s="1" t="s">
        <v>25</v>
      </c>
      <c r="F1124" s="1" t="s">
        <v>25</v>
      </c>
      <c r="G1124" s="1" t="s">
        <v>25</v>
      </c>
      <c r="H1124" s="1" t="s">
        <v>25</v>
      </c>
      <c r="M1124" s="1"/>
      <c r="N1124" s="1"/>
      <c r="O1124" s="1"/>
      <c r="P1124" s="1"/>
      <c r="Q1124" s="1"/>
      <c r="S1124" s="1" t="str">
        <f>IFERROR(__xludf.DUMMYFUNCTION("UNIQUE(D1124:H1124, TRUE)"),"")</f>
        <v/>
      </c>
      <c r="Y1124" s="1" t="str">
        <f t="shared" si="2"/>
        <v/>
      </c>
      <c r="Z1124" s="1" t="str">
        <f t="shared" ref="Z1124:AC1124" si="1124">IF($Y1124&lt;&gt;"",COUNTIF($D1124:$H1124, "=" &amp; T1124),"")</f>
        <v/>
      </c>
      <c r="AA1124" s="1" t="str">
        <f t="shared" si="1124"/>
        <v/>
      </c>
      <c r="AB1124" s="1" t="str">
        <f t="shared" si="1124"/>
        <v/>
      </c>
      <c r="AC1124" s="1" t="str">
        <f t="shared" si="1124"/>
        <v/>
      </c>
      <c r="AE1124" s="1" t="str">
        <f>IFERROR(__xludf.DUMMYFUNCTION("IFERROR(TRANSPOSE(SORT(TRANSPOSE(FILTER(Y1124:AC1124, Y1124:AC1124&lt;&gt;0)),1, FALSE)))"),"")</f>
        <v/>
      </c>
      <c r="AF1124" s="1" t="str">
        <f>IFERROR(__xludf.DUMMYFUNCTION("""COMPUTED_VALUE"""),"")</f>
        <v/>
      </c>
      <c r="AG1124" s="1" t="str">
        <f>IFERROR(__xludf.DUMMYFUNCTION("""COMPUTED_VALUE"""),"")</f>
        <v/>
      </c>
      <c r="AH1124" s="1" t="str">
        <f>IFERROR(__xludf.DUMMYFUNCTION("""COMPUTED_VALUE"""),"")</f>
        <v/>
      </c>
      <c r="AI1124" s="1" t="str">
        <f>IFERROR(__xludf.DUMMYFUNCTION("""COMPUTED_VALUE"""),"")</f>
        <v/>
      </c>
      <c r="AL1124" s="1" t="s">
        <v>25</v>
      </c>
      <c r="AM1124" s="1" t="s">
        <v>25</v>
      </c>
      <c r="AN1124" s="1" t="s">
        <v>25</v>
      </c>
      <c r="AO1124" s="1" t="s">
        <v>25</v>
      </c>
      <c r="AP1124" s="1" t="s">
        <v>25</v>
      </c>
      <c r="AQ1124" s="1"/>
      <c r="AR1124" s="1"/>
      <c r="AS1124" s="1"/>
      <c r="AT1124" s="1"/>
      <c r="AU1124" s="1"/>
      <c r="AV1124" s="1"/>
      <c r="AW1124" s="1"/>
      <c r="AY1124" s="1" t="s">
        <v>25</v>
      </c>
    </row>
    <row r="1125" ht="15.75" customHeight="1">
      <c r="A1125" s="1"/>
      <c r="B1125" s="1"/>
      <c r="C1125" s="1"/>
      <c r="D1125" s="1" t="s">
        <v>25</v>
      </c>
      <c r="E1125" s="1" t="s">
        <v>25</v>
      </c>
      <c r="F1125" s="1" t="s">
        <v>25</v>
      </c>
      <c r="G1125" s="1" t="s">
        <v>25</v>
      </c>
      <c r="H1125" s="1" t="s">
        <v>25</v>
      </c>
      <c r="M1125" s="1"/>
      <c r="N1125" s="1"/>
      <c r="O1125" s="1"/>
      <c r="P1125" s="1"/>
      <c r="Q1125" s="1"/>
      <c r="S1125" s="1" t="str">
        <f>IFERROR(__xludf.DUMMYFUNCTION("UNIQUE(D1125:H1125, TRUE)"),"")</f>
        <v/>
      </c>
      <c r="Y1125" s="1" t="str">
        <f t="shared" si="2"/>
        <v/>
      </c>
      <c r="Z1125" s="1" t="str">
        <f t="shared" ref="Z1125:AC1125" si="1125">IF($Y1125&lt;&gt;"",COUNTIF($D1125:$H1125, "=" &amp; T1125),"")</f>
        <v/>
      </c>
      <c r="AA1125" s="1" t="str">
        <f t="shared" si="1125"/>
        <v/>
      </c>
      <c r="AB1125" s="1" t="str">
        <f t="shared" si="1125"/>
        <v/>
      </c>
      <c r="AC1125" s="1" t="str">
        <f t="shared" si="1125"/>
        <v/>
      </c>
      <c r="AE1125" s="1" t="str">
        <f>IFERROR(__xludf.DUMMYFUNCTION("IFERROR(TRANSPOSE(SORT(TRANSPOSE(FILTER(Y1125:AC1125, Y1125:AC1125&lt;&gt;0)),1, FALSE)))"),"")</f>
        <v/>
      </c>
      <c r="AF1125" s="1" t="str">
        <f>IFERROR(__xludf.DUMMYFUNCTION("""COMPUTED_VALUE"""),"")</f>
        <v/>
      </c>
      <c r="AG1125" s="1" t="str">
        <f>IFERROR(__xludf.DUMMYFUNCTION("""COMPUTED_VALUE"""),"")</f>
        <v/>
      </c>
      <c r="AH1125" s="1" t="str">
        <f>IFERROR(__xludf.DUMMYFUNCTION("""COMPUTED_VALUE"""),"")</f>
        <v/>
      </c>
      <c r="AI1125" s="1" t="str">
        <f>IFERROR(__xludf.DUMMYFUNCTION("""COMPUTED_VALUE"""),"")</f>
        <v/>
      </c>
      <c r="AL1125" s="1" t="s">
        <v>25</v>
      </c>
      <c r="AM1125" s="1" t="s">
        <v>25</v>
      </c>
      <c r="AN1125" s="1" t="s">
        <v>25</v>
      </c>
      <c r="AO1125" s="1" t="s">
        <v>25</v>
      </c>
      <c r="AP1125" s="1" t="s">
        <v>25</v>
      </c>
      <c r="AQ1125" s="1"/>
      <c r="AR1125" s="1"/>
      <c r="AS1125" s="1"/>
      <c r="AT1125" s="1"/>
      <c r="AU1125" s="1"/>
      <c r="AV1125" s="1"/>
      <c r="AW1125" s="1"/>
      <c r="AY1125" s="1" t="s">
        <v>25</v>
      </c>
    </row>
    <row r="1126" ht="15.75" customHeight="1">
      <c r="A1126" s="1"/>
      <c r="B1126" s="1"/>
      <c r="C1126" s="1"/>
      <c r="D1126" s="1" t="s">
        <v>25</v>
      </c>
      <c r="E1126" s="1" t="s">
        <v>25</v>
      </c>
      <c r="F1126" s="1" t="s">
        <v>25</v>
      </c>
      <c r="G1126" s="1" t="s">
        <v>25</v>
      </c>
      <c r="H1126" s="1" t="s">
        <v>25</v>
      </c>
      <c r="M1126" s="1"/>
      <c r="N1126" s="1"/>
      <c r="O1126" s="1"/>
      <c r="P1126" s="1"/>
      <c r="Q1126" s="1"/>
      <c r="S1126" s="1" t="str">
        <f>IFERROR(__xludf.DUMMYFUNCTION("UNIQUE(D1126:H1126, TRUE)"),"")</f>
        <v/>
      </c>
      <c r="Y1126" s="1" t="str">
        <f t="shared" si="2"/>
        <v/>
      </c>
      <c r="Z1126" s="1" t="str">
        <f t="shared" ref="Z1126:AC1126" si="1126">IF($Y1126&lt;&gt;"",COUNTIF($D1126:$H1126, "=" &amp; T1126),"")</f>
        <v/>
      </c>
      <c r="AA1126" s="1" t="str">
        <f t="shared" si="1126"/>
        <v/>
      </c>
      <c r="AB1126" s="1" t="str">
        <f t="shared" si="1126"/>
        <v/>
      </c>
      <c r="AC1126" s="1" t="str">
        <f t="shared" si="1126"/>
        <v/>
      </c>
      <c r="AE1126" s="1" t="str">
        <f>IFERROR(__xludf.DUMMYFUNCTION("IFERROR(TRANSPOSE(SORT(TRANSPOSE(FILTER(Y1126:AC1126, Y1126:AC1126&lt;&gt;0)),1, FALSE)))"),"")</f>
        <v/>
      </c>
      <c r="AF1126" s="1" t="str">
        <f>IFERROR(__xludf.DUMMYFUNCTION("""COMPUTED_VALUE"""),"")</f>
        <v/>
      </c>
      <c r="AG1126" s="1" t="str">
        <f>IFERROR(__xludf.DUMMYFUNCTION("""COMPUTED_VALUE"""),"")</f>
        <v/>
      </c>
      <c r="AH1126" s="1" t="str">
        <f>IFERROR(__xludf.DUMMYFUNCTION("""COMPUTED_VALUE"""),"")</f>
        <v/>
      </c>
      <c r="AI1126" s="1" t="str">
        <f>IFERROR(__xludf.DUMMYFUNCTION("""COMPUTED_VALUE"""),"")</f>
        <v/>
      </c>
      <c r="AL1126" s="1" t="s">
        <v>25</v>
      </c>
      <c r="AM1126" s="1" t="s">
        <v>25</v>
      </c>
      <c r="AN1126" s="1" t="s">
        <v>25</v>
      </c>
      <c r="AO1126" s="1" t="s">
        <v>25</v>
      </c>
      <c r="AP1126" s="1" t="s">
        <v>25</v>
      </c>
      <c r="AQ1126" s="1"/>
      <c r="AR1126" s="1"/>
      <c r="AS1126" s="1"/>
      <c r="AT1126" s="1"/>
      <c r="AU1126" s="1"/>
      <c r="AV1126" s="1"/>
      <c r="AW1126" s="1"/>
      <c r="AY1126" s="1" t="s">
        <v>25</v>
      </c>
    </row>
    <row r="1127" ht="15.75" customHeight="1">
      <c r="A1127" s="1"/>
      <c r="B1127" s="1"/>
      <c r="C1127" s="1"/>
      <c r="D1127" s="1" t="s">
        <v>25</v>
      </c>
      <c r="E1127" s="1" t="s">
        <v>25</v>
      </c>
      <c r="F1127" s="1" t="s">
        <v>25</v>
      </c>
      <c r="G1127" s="1" t="s">
        <v>25</v>
      </c>
      <c r="H1127" s="1" t="s">
        <v>25</v>
      </c>
      <c r="M1127" s="1"/>
      <c r="N1127" s="1"/>
      <c r="O1127" s="1"/>
      <c r="P1127" s="1"/>
      <c r="Q1127" s="1"/>
      <c r="S1127" s="1" t="str">
        <f>IFERROR(__xludf.DUMMYFUNCTION("UNIQUE(D1127:H1127, TRUE)"),"")</f>
        <v/>
      </c>
      <c r="Y1127" s="1" t="str">
        <f t="shared" si="2"/>
        <v/>
      </c>
      <c r="Z1127" s="1" t="str">
        <f t="shared" ref="Z1127:AC1127" si="1127">IF($Y1127&lt;&gt;"",COUNTIF($D1127:$H1127, "=" &amp; T1127),"")</f>
        <v/>
      </c>
      <c r="AA1127" s="1" t="str">
        <f t="shared" si="1127"/>
        <v/>
      </c>
      <c r="AB1127" s="1" t="str">
        <f t="shared" si="1127"/>
        <v/>
      </c>
      <c r="AC1127" s="1" t="str">
        <f t="shared" si="1127"/>
        <v/>
      </c>
      <c r="AE1127" s="1" t="str">
        <f>IFERROR(__xludf.DUMMYFUNCTION("IFERROR(TRANSPOSE(SORT(TRANSPOSE(FILTER(Y1127:AC1127, Y1127:AC1127&lt;&gt;0)),1, FALSE)))"),"")</f>
        <v/>
      </c>
      <c r="AF1127" s="1" t="str">
        <f>IFERROR(__xludf.DUMMYFUNCTION("""COMPUTED_VALUE"""),"")</f>
        <v/>
      </c>
      <c r="AG1127" s="1" t="str">
        <f>IFERROR(__xludf.DUMMYFUNCTION("""COMPUTED_VALUE"""),"")</f>
        <v/>
      </c>
      <c r="AH1127" s="1" t="str">
        <f>IFERROR(__xludf.DUMMYFUNCTION("""COMPUTED_VALUE"""),"")</f>
        <v/>
      </c>
      <c r="AI1127" s="1" t="str">
        <f>IFERROR(__xludf.DUMMYFUNCTION("""COMPUTED_VALUE"""),"")</f>
        <v/>
      </c>
      <c r="AL1127" s="1" t="s">
        <v>25</v>
      </c>
      <c r="AM1127" s="1" t="s">
        <v>25</v>
      </c>
      <c r="AN1127" s="1" t="s">
        <v>25</v>
      </c>
      <c r="AO1127" s="1" t="s">
        <v>25</v>
      </c>
      <c r="AP1127" s="1" t="s">
        <v>25</v>
      </c>
      <c r="AQ1127" s="1"/>
      <c r="AR1127" s="1"/>
      <c r="AS1127" s="1"/>
      <c r="AT1127" s="1"/>
      <c r="AU1127" s="1"/>
      <c r="AV1127" s="1"/>
      <c r="AW1127" s="1"/>
      <c r="AY1127" s="1" t="s">
        <v>25</v>
      </c>
    </row>
    <row r="1128" ht="15.75" customHeight="1">
      <c r="A1128" s="1"/>
      <c r="B1128" s="1"/>
      <c r="C1128" s="1"/>
      <c r="D1128" s="1" t="s">
        <v>25</v>
      </c>
      <c r="E1128" s="1" t="s">
        <v>25</v>
      </c>
      <c r="F1128" s="1" t="s">
        <v>25</v>
      </c>
      <c r="G1128" s="1" t="s">
        <v>25</v>
      </c>
      <c r="H1128" s="1" t="s">
        <v>25</v>
      </c>
      <c r="M1128" s="1"/>
      <c r="N1128" s="1"/>
      <c r="O1128" s="1"/>
      <c r="P1128" s="1"/>
      <c r="Q1128" s="1"/>
      <c r="S1128" s="1" t="str">
        <f>IFERROR(__xludf.DUMMYFUNCTION("UNIQUE(D1128:H1128, TRUE)"),"")</f>
        <v/>
      </c>
      <c r="Y1128" s="1" t="str">
        <f t="shared" si="2"/>
        <v/>
      </c>
      <c r="Z1128" s="1" t="str">
        <f t="shared" ref="Z1128:AC1128" si="1128">IF($Y1128&lt;&gt;"",COUNTIF($D1128:$H1128, "=" &amp; T1128),"")</f>
        <v/>
      </c>
      <c r="AA1128" s="1" t="str">
        <f t="shared" si="1128"/>
        <v/>
      </c>
      <c r="AB1128" s="1" t="str">
        <f t="shared" si="1128"/>
        <v/>
      </c>
      <c r="AC1128" s="1" t="str">
        <f t="shared" si="1128"/>
        <v/>
      </c>
      <c r="AE1128" s="1" t="str">
        <f>IFERROR(__xludf.DUMMYFUNCTION("IFERROR(TRANSPOSE(SORT(TRANSPOSE(FILTER(Y1128:AC1128, Y1128:AC1128&lt;&gt;0)),1, FALSE)))"),"")</f>
        <v/>
      </c>
      <c r="AF1128" s="1" t="str">
        <f>IFERROR(__xludf.DUMMYFUNCTION("""COMPUTED_VALUE"""),"")</f>
        <v/>
      </c>
      <c r="AG1128" s="1" t="str">
        <f>IFERROR(__xludf.DUMMYFUNCTION("""COMPUTED_VALUE"""),"")</f>
        <v/>
      </c>
      <c r="AH1128" s="1" t="str">
        <f>IFERROR(__xludf.DUMMYFUNCTION("""COMPUTED_VALUE"""),"")</f>
        <v/>
      </c>
      <c r="AI1128" s="1" t="str">
        <f>IFERROR(__xludf.DUMMYFUNCTION("""COMPUTED_VALUE"""),"")</f>
        <v/>
      </c>
      <c r="AL1128" s="1" t="s">
        <v>25</v>
      </c>
      <c r="AM1128" s="1" t="s">
        <v>25</v>
      </c>
      <c r="AN1128" s="1" t="s">
        <v>25</v>
      </c>
      <c r="AO1128" s="1" t="s">
        <v>25</v>
      </c>
      <c r="AP1128" s="1" t="s">
        <v>25</v>
      </c>
      <c r="AQ1128" s="1"/>
      <c r="AR1128" s="1"/>
      <c r="AS1128" s="1"/>
      <c r="AT1128" s="1"/>
      <c r="AU1128" s="1"/>
      <c r="AV1128" s="1"/>
      <c r="AW1128" s="1"/>
      <c r="AY1128" s="1" t="s">
        <v>25</v>
      </c>
    </row>
    <row r="1129" ht="15.75" customHeight="1">
      <c r="A1129" s="1"/>
      <c r="B1129" s="1"/>
      <c r="C1129" s="1"/>
      <c r="D1129" s="1" t="s">
        <v>25</v>
      </c>
      <c r="E1129" s="1" t="s">
        <v>25</v>
      </c>
      <c r="F1129" s="1" t="s">
        <v>25</v>
      </c>
      <c r="G1129" s="1" t="s">
        <v>25</v>
      </c>
      <c r="H1129" s="1" t="s">
        <v>25</v>
      </c>
      <c r="M1129" s="1"/>
      <c r="N1129" s="1"/>
      <c r="O1129" s="1"/>
      <c r="P1129" s="1"/>
      <c r="Q1129" s="1"/>
      <c r="S1129" s="1" t="str">
        <f>IFERROR(__xludf.DUMMYFUNCTION("UNIQUE(D1129:H1129, TRUE)"),"")</f>
        <v/>
      </c>
      <c r="Y1129" s="1" t="str">
        <f t="shared" si="2"/>
        <v/>
      </c>
      <c r="Z1129" s="1" t="str">
        <f t="shared" ref="Z1129:AC1129" si="1129">IF($Y1129&lt;&gt;"",COUNTIF($D1129:$H1129, "=" &amp; T1129),"")</f>
        <v/>
      </c>
      <c r="AA1129" s="1" t="str">
        <f t="shared" si="1129"/>
        <v/>
      </c>
      <c r="AB1129" s="1" t="str">
        <f t="shared" si="1129"/>
        <v/>
      </c>
      <c r="AC1129" s="1" t="str">
        <f t="shared" si="1129"/>
        <v/>
      </c>
      <c r="AE1129" s="1" t="str">
        <f>IFERROR(__xludf.DUMMYFUNCTION("IFERROR(TRANSPOSE(SORT(TRANSPOSE(FILTER(Y1129:AC1129, Y1129:AC1129&lt;&gt;0)),1, FALSE)))"),"")</f>
        <v/>
      </c>
      <c r="AF1129" s="1" t="str">
        <f>IFERROR(__xludf.DUMMYFUNCTION("""COMPUTED_VALUE"""),"")</f>
        <v/>
      </c>
      <c r="AG1129" s="1" t="str">
        <f>IFERROR(__xludf.DUMMYFUNCTION("""COMPUTED_VALUE"""),"")</f>
        <v/>
      </c>
      <c r="AH1129" s="1" t="str">
        <f>IFERROR(__xludf.DUMMYFUNCTION("""COMPUTED_VALUE"""),"")</f>
        <v/>
      </c>
      <c r="AI1129" s="1" t="str">
        <f>IFERROR(__xludf.DUMMYFUNCTION("""COMPUTED_VALUE"""),"")</f>
        <v/>
      </c>
      <c r="AL1129" s="1" t="s">
        <v>25</v>
      </c>
      <c r="AM1129" s="1" t="s">
        <v>25</v>
      </c>
      <c r="AN1129" s="1" t="s">
        <v>25</v>
      </c>
      <c r="AO1129" s="1" t="s">
        <v>25</v>
      </c>
      <c r="AP1129" s="1" t="s">
        <v>25</v>
      </c>
      <c r="AQ1129" s="1"/>
      <c r="AR1129" s="1"/>
      <c r="AS1129" s="1"/>
      <c r="AT1129" s="1"/>
      <c r="AU1129" s="1"/>
      <c r="AV1129" s="1"/>
      <c r="AW1129" s="1"/>
      <c r="AY1129" s="1" t="s">
        <v>25</v>
      </c>
    </row>
    <row r="1130" ht="15.75" customHeight="1">
      <c r="A1130" s="1"/>
      <c r="B1130" s="1"/>
      <c r="C1130" s="1"/>
      <c r="D1130" s="1" t="s">
        <v>25</v>
      </c>
      <c r="E1130" s="1" t="s">
        <v>25</v>
      </c>
      <c r="F1130" s="1" t="s">
        <v>25</v>
      </c>
      <c r="G1130" s="1" t="s">
        <v>25</v>
      </c>
      <c r="H1130" s="1" t="s">
        <v>25</v>
      </c>
      <c r="M1130" s="1"/>
      <c r="N1130" s="1"/>
      <c r="O1130" s="1"/>
      <c r="P1130" s="1"/>
      <c r="Q1130" s="1"/>
      <c r="S1130" s="1" t="str">
        <f>IFERROR(__xludf.DUMMYFUNCTION("UNIQUE(D1130:H1130, TRUE)"),"")</f>
        <v/>
      </c>
      <c r="Y1130" s="1" t="str">
        <f t="shared" si="2"/>
        <v/>
      </c>
      <c r="Z1130" s="1" t="str">
        <f t="shared" ref="Z1130:AC1130" si="1130">IF($Y1130&lt;&gt;"",COUNTIF($D1130:$H1130, "=" &amp; T1130),"")</f>
        <v/>
      </c>
      <c r="AA1130" s="1" t="str">
        <f t="shared" si="1130"/>
        <v/>
      </c>
      <c r="AB1130" s="1" t="str">
        <f t="shared" si="1130"/>
        <v/>
      </c>
      <c r="AC1130" s="1" t="str">
        <f t="shared" si="1130"/>
        <v/>
      </c>
      <c r="AE1130" s="1" t="str">
        <f>IFERROR(__xludf.DUMMYFUNCTION("IFERROR(TRANSPOSE(SORT(TRANSPOSE(FILTER(Y1130:AC1130, Y1130:AC1130&lt;&gt;0)),1, FALSE)))"),"")</f>
        <v/>
      </c>
      <c r="AF1130" s="1" t="str">
        <f>IFERROR(__xludf.DUMMYFUNCTION("""COMPUTED_VALUE"""),"")</f>
        <v/>
      </c>
      <c r="AG1130" s="1" t="str">
        <f>IFERROR(__xludf.DUMMYFUNCTION("""COMPUTED_VALUE"""),"")</f>
        <v/>
      </c>
      <c r="AH1130" s="1" t="str">
        <f>IFERROR(__xludf.DUMMYFUNCTION("""COMPUTED_VALUE"""),"")</f>
        <v/>
      </c>
      <c r="AI1130" s="1" t="str">
        <f>IFERROR(__xludf.DUMMYFUNCTION("""COMPUTED_VALUE"""),"")</f>
        <v/>
      </c>
      <c r="AL1130" s="1" t="s">
        <v>25</v>
      </c>
      <c r="AM1130" s="1" t="s">
        <v>25</v>
      </c>
      <c r="AN1130" s="1" t="s">
        <v>25</v>
      </c>
      <c r="AO1130" s="1" t="s">
        <v>25</v>
      </c>
      <c r="AP1130" s="1" t="s">
        <v>25</v>
      </c>
      <c r="AQ1130" s="1"/>
      <c r="AR1130" s="1"/>
      <c r="AS1130" s="1"/>
      <c r="AT1130" s="1"/>
      <c r="AU1130" s="1"/>
      <c r="AV1130" s="1"/>
      <c r="AW1130" s="1"/>
      <c r="AY1130" s="1" t="s">
        <v>25</v>
      </c>
    </row>
    <row r="1131" ht="15.75" customHeight="1">
      <c r="A1131" s="1"/>
      <c r="B1131" s="1"/>
      <c r="C1131" s="1"/>
      <c r="D1131" s="1" t="s">
        <v>25</v>
      </c>
      <c r="E1131" s="1" t="s">
        <v>25</v>
      </c>
      <c r="F1131" s="1" t="s">
        <v>25</v>
      </c>
      <c r="G1131" s="1" t="s">
        <v>25</v>
      </c>
      <c r="H1131" s="1" t="s">
        <v>25</v>
      </c>
      <c r="M1131" s="1"/>
      <c r="N1131" s="1"/>
      <c r="O1131" s="1"/>
      <c r="P1131" s="1"/>
      <c r="Q1131" s="1"/>
      <c r="S1131" s="1" t="str">
        <f>IFERROR(__xludf.DUMMYFUNCTION("UNIQUE(D1131:H1131, TRUE)"),"")</f>
        <v/>
      </c>
      <c r="Y1131" s="1" t="str">
        <f t="shared" si="2"/>
        <v/>
      </c>
      <c r="Z1131" s="1" t="str">
        <f t="shared" ref="Z1131:AC1131" si="1131">IF($Y1131&lt;&gt;"",COUNTIF($D1131:$H1131, "=" &amp; T1131),"")</f>
        <v/>
      </c>
      <c r="AA1131" s="1" t="str">
        <f t="shared" si="1131"/>
        <v/>
      </c>
      <c r="AB1131" s="1" t="str">
        <f t="shared" si="1131"/>
        <v/>
      </c>
      <c r="AC1131" s="1" t="str">
        <f t="shared" si="1131"/>
        <v/>
      </c>
      <c r="AE1131" s="1" t="str">
        <f>IFERROR(__xludf.DUMMYFUNCTION("IFERROR(TRANSPOSE(SORT(TRANSPOSE(FILTER(Y1131:AC1131, Y1131:AC1131&lt;&gt;0)),1, FALSE)))"),"")</f>
        <v/>
      </c>
      <c r="AF1131" s="1" t="str">
        <f>IFERROR(__xludf.DUMMYFUNCTION("""COMPUTED_VALUE"""),"")</f>
        <v/>
      </c>
      <c r="AG1131" s="1" t="str">
        <f>IFERROR(__xludf.DUMMYFUNCTION("""COMPUTED_VALUE"""),"")</f>
        <v/>
      </c>
      <c r="AH1131" s="1" t="str">
        <f>IFERROR(__xludf.DUMMYFUNCTION("""COMPUTED_VALUE"""),"")</f>
        <v/>
      </c>
      <c r="AI1131" s="1" t="str">
        <f>IFERROR(__xludf.DUMMYFUNCTION("""COMPUTED_VALUE"""),"")</f>
        <v/>
      </c>
      <c r="AL1131" s="1" t="s">
        <v>25</v>
      </c>
      <c r="AM1131" s="1" t="s">
        <v>25</v>
      </c>
      <c r="AN1131" s="1" t="s">
        <v>25</v>
      </c>
      <c r="AO1131" s="1" t="s">
        <v>25</v>
      </c>
      <c r="AP1131" s="1" t="s">
        <v>25</v>
      </c>
      <c r="AQ1131" s="1"/>
      <c r="AR1131" s="1"/>
      <c r="AS1131" s="1"/>
      <c r="AT1131" s="1"/>
      <c r="AU1131" s="1"/>
      <c r="AV1131" s="1"/>
      <c r="AW1131" s="1"/>
      <c r="AY1131" s="1" t="s">
        <v>25</v>
      </c>
    </row>
    <row r="1132" ht="15.75" customHeight="1">
      <c r="A1132" s="1"/>
      <c r="B1132" s="1"/>
      <c r="C1132" s="1"/>
      <c r="D1132" s="1" t="s">
        <v>25</v>
      </c>
      <c r="E1132" s="1" t="s">
        <v>25</v>
      </c>
      <c r="F1132" s="1" t="s">
        <v>25</v>
      </c>
      <c r="G1132" s="1" t="s">
        <v>25</v>
      </c>
      <c r="H1132" s="1" t="s">
        <v>25</v>
      </c>
      <c r="M1132" s="1"/>
      <c r="N1132" s="1"/>
      <c r="O1132" s="1"/>
      <c r="P1132" s="1"/>
      <c r="Q1132" s="1"/>
      <c r="S1132" s="1" t="str">
        <f>IFERROR(__xludf.DUMMYFUNCTION("UNIQUE(D1132:H1132, TRUE)"),"")</f>
        <v/>
      </c>
      <c r="Y1132" s="1" t="str">
        <f t="shared" si="2"/>
        <v/>
      </c>
      <c r="Z1132" s="1" t="str">
        <f t="shared" ref="Z1132:AC1132" si="1132">IF($Y1132&lt;&gt;"",COUNTIF($D1132:$H1132, "=" &amp; T1132),"")</f>
        <v/>
      </c>
      <c r="AA1132" s="1" t="str">
        <f t="shared" si="1132"/>
        <v/>
      </c>
      <c r="AB1132" s="1" t="str">
        <f t="shared" si="1132"/>
        <v/>
      </c>
      <c r="AC1132" s="1" t="str">
        <f t="shared" si="1132"/>
        <v/>
      </c>
      <c r="AE1132" s="1" t="str">
        <f>IFERROR(__xludf.DUMMYFUNCTION("IFERROR(TRANSPOSE(SORT(TRANSPOSE(FILTER(Y1132:AC1132, Y1132:AC1132&lt;&gt;0)),1, FALSE)))"),"")</f>
        <v/>
      </c>
      <c r="AF1132" s="1" t="str">
        <f>IFERROR(__xludf.DUMMYFUNCTION("""COMPUTED_VALUE"""),"")</f>
        <v/>
      </c>
      <c r="AG1132" s="1" t="str">
        <f>IFERROR(__xludf.DUMMYFUNCTION("""COMPUTED_VALUE"""),"")</f>
        <v/>
      </c>
      <c r="AH1132" s="1" t="str">
        <f>IFERROR(__xludf.DUMMYFUNCTION("""COMPUTED_VALUE"""),"")</f>
        <v/>
      </c>
      <c r="AI1132" s="1" t="str">
        <f>IFERROR(__xludf.DUMMYFUNCTION("""COMPUTED_VALUE"""),"")</f>
        <v/>
      </c>
      <c r="AL1132" s="1" t="s">
        <v>25</v>
      </c>
      <c r="AM1132" s="1" t="s">
        <v>25</v>
      </c>
      <c r="AN1132" s="1" t="s">
        <v>25</v>
      </c>
      <c r="AO1132" s="1" t="s">
        <v>25</v>
      </c>
      <c r="AP1132" s="1" t="s">
        <v>25</v>
      </c>
      <c r="AQ1132" s="1"/>
      <c r="AR1132" s="1"/>
      <c r="AS1132" s="1"/>
      <c r="AT1132" s="1"/>
      <c r="AU1132" s="1"/>
      <c r="AV1132" s="1"/>
      <c r="AW1132" s="1"/>
      <c r="AY1132" s="1" t="s">
        <v>25</v>
      </c>
    </row>
    <row r="1133" ht="15.75" customHeight="1">
      <c r="A1133" s="1"/>
      <c r="B1133" s="1"/>
      <c r="C1133" s="1"/>
      <c r="D1133" s="1" t="s">
        <v>25</v>
      </c>
      <c r="E1133" s="1" t="s">
        <v>25</v>
      </c>
      <c r="F1133" s="1" t="s">
        <v>25</v>
      </c>
      <c r="G1133" s="1" t="s">
        <v>25</v>
      </c>
      <c r="H1133" s="1" t="s">
        <v>25</v>
      </c>
      <c r="M1133" s="1"/>
      <c r="N1133" s="1"/>
      <c r="O1133" s="1"/>
      <c r="P1133" s="1"/>
      <c r="Q1133" s="1"/>
      <c r="S1133" s="1" t="str">
        <f>IFERROR(__xludf.DUMMYFUNCTION("UNIQUE(D1133:H1133, TRUE)"),"")</f>
        <v/>
      </c>
      <c r="Y1133" s="1" t="str">
        <f t="shared" si="2"/>
        <v/>
      </c>
      <c r="Z1133" s="1" t="str">
        <f t="shared" ref="Z1133:AC1133" si="1133">IF($Y1133&lt;&gt;"",COUNTIF($D1133:$H1133, "=" &amp; T1133),"")</f>
        <v/>
      </c>
      <c r="AA1133" s="1" t="str">
        <f t="shared" si="1133"/>
        <v/>
      </c>
      <c r="AB1133" s="1" t="str">
        <f t="shared" si="1133"/>
        <v/>
      </c>
      <c r="AC1133" s="1" t="str">
        <f t="shared" si="1133"/>
        <v/>
      </c>
      <c r="AE1133" s="1" t="str">
        <f>IFERROR(__xludf.DUMMYFUNCTION("IFERROR(TRANSPOSE(SORT(TRANSPOSE(FILTER(Y1133:AC1133, Y1133:AC1133&lt;&gt;0)),1, FALSE)))"),"")</f>
        <v/>
      </c>
      <c r="AF1133" s="1" t="str">
        <f>IFERROR(__xludf.DUMMYFUNCTION("""COMPUTED_VALUE"""),"")</f>
        <v/>
      </c>
      <c r="AG1133" s="1" t="str">
        <f>IFERROR(__xludf.DUMMYFUNCTION("""COMPUTED_VALUE"""),"")</f>
        <v/>
      </c>
      <c r="AH1133" s="1" t="str">
        <f>IFERROR(__xludf.DUMMYFUNCTION("""COMPUTED_VALUE"""),"")</f>
        <v/>
      </c>
      <c r="AI1133" s="1" t="str">
        <f>IFERROR(__xludf.DUMMYFUNCTION("""COMPUTED_VALUE"""),"")</f>
        <v/>
      </c>
      <c r="AL1133" s="1" t="s">
        <v>25</v>
      </c>
      <c r="AM1133" s="1" t="s">
        <v>25</v>
      </c>
      <c r="AN1133" s="1" t="s">
        <v>25</v>
      </c>
      <c r="AO1133" s="1" t="s">
        <v>25</v>
      </c>
      <c r="AP1133" s="1" t="s">
        <v>25</v>
      </c>
      <c r="AQ1133" s="1"/>
      <c r="AR1133" s="1"/>
      <c r="AS1133" s="1"/>
      <c r="AT1133" s="1"/>
      <c r="AU1133" s="1"/>
      <c r="AV1133" s="1"/>
      <c r="AW1133" s="1"/>
      <c r="AY1133" s="1" t="s">
        <v>25</v>
      </c>
    </row>
    <row r="1134" ht="15.75" customHeight="1">
      <c r="A1134" s="1"/>
      <c r="B1134" s="1"/>
      <c r="C1134" s="1"/>
      <c r="D1134" s="1" t="s">
        <v>25</v>
      </c>
      <c r="E1134" s="1" t="s">
        <v>25</v>
      </c>
      <c r="F1134" s="1" t="s">
        <v>25</v>
      </c>
      <c r="G1134" s="1" t="s">
        <v>25</v>
      </c>
      <c r="H1134" s="1" t="s">
        <v>25</v>
      </c>
      <c r="M1134" s="1"/>
      <c r="N1134" s="1"/>
      <c r="O1134" s="1"/>
      <c r="P1134" s="1"/>
      <c r="Q1134" s="1"/>
      <c r="S1134" s="1" t="str">
        <f>IFERROR(__xludf.DUMMYFUNCTION("UNIQUE(D1134:H1134, TRUE)"),"")</f>
        <v/>
      </c>
      <c r="Y1134" s="1" t="str">
        <f t="shared" si="2"/>
        <v/>
      </c>
      <c r="Z1134" s="1" t="str">
        <f t="shared" ref="Z1134:AC1134" si="1134">IF($Y1134&lt;&gt;"",COUNTIF($D1134:$H1134, "=" &amp; T1134),"")</f>
        <v/>
      </c>
      <c r="AA1134" s="1" t="str">
        <f t="shared" si="1134"/>
        <v/>
      </c>
      <c r="AB1134" s="1" t="str">
        <f t="shared" si="1134"/>
        <v/>
      </c>
      <c r="AC1134" s="1" t="str">
        <f t="shared" si="1134"/>
        <v/>
      </c>
      <c r="AE1134" s="1" t="str">
        <f>IFERROR(__xludf.DUMMYFUNCTION("IFERROR(TRANSPOSE(SORT(TRANSPOSE(FILTER(Y1134:AC1134, Y1134:AC1134&lt;&gt;0)),1, FALSE)))"),"")</f>
        <v/>
      </c>
      <c r="AF1134" s="1" t="str">
        <f>IFERROR(__xludf.DUMMYFUNCTION("""COMPUTED_VALUE"""),"")</f>
        <v/>
      </c>
      <c r="AG1134" s="1" t="str">
        <f>IFERROR(__xludf.DUMMYFUNCTION("""COMPUTED_VALUE"""),"")</f>
        <v/>
      </c>
      <c r="AH1134" s="1" t="str">
        <f>IFERROR(__xludf.DUMMYFUNCTION("""COMPUTED_VALUE"""),"")</f>
        <v/>
      </c>
      <c r="AI1134" s="1" t="str">
        <f>IFERROR(__xludf.DUMMYFUNCTION("""COMPUTED_VALUE"""),"")</f>
        <v/>
      </c>
      <c r="AL1134" s="1" t="s">
        <v>25</v>
      </c>
      <c r="AM1134" s="1" t="s">
        <v>25</v>
      </c>
      <c r="AN1134" s="1" t="s">
        <v>25</v>
      </c>
      <c r="AO1134" s="1" t="s">
        <v>25</v>
      </c>
      <c r="AP1134" s="1" t="s">
        <v>25</v>
      </c>
      <c r="AQ1134" s="1"/>
      <c r="AR1134" s="1"/>
      <c r="AS1134" s="1"/>
      <c r="AT1134" s="1"/>
      <c r="AU1134" s="1"/>
      <c r="AV1134" s="1"/>
      <c r="AW1134" s="1"/>
      <c r="AY1134" s="1" t="s">
        <v>25</v>
      </c>
    </row>
    <row r="1135" ht="15.75" customHeight="1">
      <c r="A1135" s="1"/>
      <c r="B1135" s="1"/>
      <c r="C1135" s="1"/>
      <c r="D1135" s="1" t="s">
        <v>25</v>
      </c>
      <c r="E1135" s="1" t="s">
        <v>25</v>
      </c>
      <c r="F1135" s="1" t="s">
        <v>25</v>
      </c>
      <c r="G1135" s="1" t="s">
        <v>25</v>
      </c>
      <c r="H1135" s="1" t="s">
        <v>25</v>
      </c>
      <c r="M1135" s="1"/>
      <c r="N1135" s="1"/>
      <c r="O1135" s="1"/>
      <c r="P1135" s="1"/>
      <c r="Q1135" s="1"/>
      <c r="S1135" s="1" t="str">
        <f>IFERROR(__xludf.DUMMYFUNCTION("UNIQUE(D1135:H1135, TRUE)"),"")</f>
        <v/>
      </c>
      <c r="Y1135" s="1" t="str">
        <f t="shared" si="2"/>
        <v/>
      </c>
      <c r="Z1135" s="1" t="str">
        <f t="shared" ref="Z1135:AC1135" si="1135">IF($Y1135&lt;&gt;"",COUNTIF($D1135:$H1135, "=" &amp; T1135),"")</f>
        <v/>
      </c>
      <c r="AA1135" s="1" t="str">
        <f t="shared" si="1135"/>
        <v/>
      </c>
      <c r="AB1135" s="1" t="str">
        <f t="shared" si="1135"/>
        <v/>
      </c>
      <c r="AC1135" s="1" t="str">
        <f t="shared" si="1135"/>
        <v/>
      </c>
      <c r="AE1135" s="1" t="str">
        <f>IFERROR(__xludf.DUMMYFUNCTION("IFERROR(TRANSPOSE(SORT(TRANSPOSE(FILTER(Y1135:AC1135, Y1135:AC1135&lt;&gt;0)),1, FALSE)))"),"")</f>
        <v/>
      </c>
      <c r="AF1135" s="1" t="str">
        <f>IFERROR(__xludf.DUMMYFUNCTION("""COMPUTED_VALUE"""),"")</f>
        <v/>
      </c>
      <c r="AG1135" s="1" t="str">
        <f>IFERROR(__xludf.DUMMYFUNCTION("""COMPUTED_VALUE"""),"")</f>
        <v/>
      </c>
      <c r="AH1135" s="1" t="str">
        <f>IFERROR(__xludf.DUMMYFUNCTION("""COMPUTED_VALUE"""),"")</f>
        <v/>
      </c>
      <c r="AI1135" s="1" t="str">
        <f>IFERROR(__xludf.DUMMYFUNCTION("""COMPUTED_VALUE"""),"")</f>
        <v/>
      </c>
      <c r="AL1135" s="1" t="s">
        <v>25</v>
      </c>
      <c r="AM1135" s="1" t="s">
        <v>25</v>
      </c>
      <c r="AN1135" s="1" t="s">
        <v>25</v>
      </c>
      <c r="AO1135" s="1" t="s">
        <v>25</v>
      </c>
      <c r="AP1135" s="1" t="s">
        <v>25</v>
      </c>
      <c r="AQ1135" s="1"/>
      <c r="AR1135" s="1"/>
      <c r="AS1135" s="1"/>
      <c r="AT1135" s="1"/>
      <c r="AU1135" s="1"/>
      <c r="AV1135" s="1"/>
      <c r="AW1135" s="1"/>
      <c r="AY1135" s="1" t="s">
        <v>25</v>
      </c>
    </row>
    <row r="1136" ht="15.75" customHeight="1">
      <c r="A1136" s="1"/>
      <c r="B1136" s="1"/>
      <c r="C1136" s="1"/>
      <c r="D1136" s="1" t="s">
        <v>25</v>
      </c>
      <c r="E1136" s="1" t="s">
        <v>25</v>
      </c>
      <c r="F1136" s="1" t="s">
        <v>25</v>
      </c>
      <c r="G1136" s="1" t="s">
        <v>25</v>
      </c>
      <c r="H1136" s="1" t="s">
        <v>25</v>
      </c>
      <c r="M1136" s="1"/>
      <c r="N1136" s="1"/>
      <c r="O1136" s="1"/>
      <c r="P1136" s="1"/>
      <c r="Q1136" s="1"/>
      <c r="S1136" s="1" t="str">
        <f>IFERROR(__xludf.DUMMYFUNCTION("UNIQUE(D1136:H1136, TRUE)"),"")</f>
        <v/>
      </c>
      <c r="Y1136" s="1" t="str">
        <f t="shared" si="2"/>
        <v/>
      </c>
      <c r="Z1136" s="1" t="str">
        <f t="shared" ref="Z1136:AC1136" si="1136">IF($Y1136&lt;&gt;"",COUNTIF($D1136:$H1136, "=" &amp; T1136),"")</f>
        <v/>
      </c>
      <c r="AA1136" s="1" t="str">
        <f t="shared" si="1136"/>
        <v/>
      </c>
      <c r="AB1136" s="1" t="str">
        <f t="shared" si="1136"/>
        <v/>
      </c>
      <c r="AC1136" s="1" t="str">
        <f t="shared" si="1136"/>
        <v/>
      </c>
      <c r="AE1136" s="1" t="str">
        <f>IFERROR(__xludf.DUMMYFUNCTION("IFERROR(TRANSPOSE(SORT(TRANSPOSE(FILTER(Y1136:AC1136, Y1136:AC1136&lt;&gt;0)),1, FALSE)))"),"")</f>
        <v/>
      </c>
      <c r="AF1136" s="1" t="str">
        <f>IFERROR(__xludf.DUMMYFUNCTION("""COMPUTED_VALUE"""),"")</f>
        <v/>
      </c>
      <c r="AG1136" s="1" t="str">
        <f>IFERROR(__xludf.DUMMYFUNCTION("""COMPUTED_VALUE"""),"")</f>
        <v/>
      </c>
      <c r="AH1136" s="1" t="str">
        <f>IFERROR(__xludf.DUMMYFUNCTION("""COMPUTED_VALUE"""),"")</f>
        <v/>
      </c>
      <c r="AI1136" s="1" t="str">
        <f>IFERROR(__xludf.DUMMYFUNCTION("""COMPUTED_VALUE"""),"")</f>
        <v/>
      </c>
      <c r="AL1136" s="1" t="s">
        <v>25</v>
      </c>
      <c r="AM1136" s="1" t="s">
        <v>25</v>
      </c>
      <c r="AN1136" s="1" t="s">
        <v>25</v>
      </c>
      <c r="AO1136" s="1" t="s">
        <v>25</v>
      </c>
      <c r="AP1136" s="1" t="s">
        <v>25</v>
      </c>
      <c r="AQ1136" s="1"/>
      <c r="AR1136" s="1"/>
      <c r="AS1136" s="1"/>
      <c r="AT1136" s="1"/>
      <c r="AU1136" s="1"/>
      <c r="AV1136" s="1"/>
      <c r="AW1136" s="1"/>
      <c r="AY1136" s="1" t="s">
        <v>25</v>
      </c>
    </row>
    <row r="1137" ht="15.75" customHeight="1">
      <c r="A1137" s="1"/>
      <c r="B1137" s="1"/>
      <c r="C1137" s="1"/>
      <c r="D1137" s="1" t="s">
        <v>25</v>
      </c>
      <c r="E1137" s="1" t="s">
        <v>25</v>
      </c>
      <c r="F1137" s="1" t="s">
        <v>25</v>
      </c>
      <c r="G1137" s="1" t="s">
        <v>25</v>
      </c>
      <c r="H1137" s="1" t="s">
        <v>25</v>
      </c>
      <c r="M1137" s="1"/>
      <c r="N1137" s="1"/>
      <c r="O1137" s="1"/>
      <c r="P1137" s="1"/>
      <c r="Q1137" s="1"/>
      <c r="S1137" s="1" t="str">
        <f>IFERROR(__xludf.DUMMYFUNCTION("UNIQUE(D1137:H1137, TRUE)"),"")</f>
        <v/>
      </c>
      <c r="Y1137" s="1" t="str">
        <f t="shared" si="2"/>
        <v/>
      </c>
      <c r="Z1137" s="1" t="str">
        <f t="shared" ref="Z1137:AC1137" si="1137">IF($Y1137&lt;&gt;"",COUNTIF($D1137:$H1137, "=" &amp; T1137),"")</f>
        <v/>
      </c>
      <c r="AA1137" s="1" t="str">
        <f t="shared" si="1137"/>
        <v/>
      </c>
      <c r="AB1137" s="1" t="str">
        <f t="shared" si="1137"/>
        <v/>
      </c>
      <c r="AC1137" s="1" t="str">
        <f t="shared" si="1137"/>
        <v/>
      </c>
      <c r="AE1137" s="1" t="str">
        <f>IFERROR(__xludf.DUMMYFUNCTION("IFERROR(TRANSPOSE(SORT(TRANSPOSE(FILTER(Y1137:AC1137, Y1137:AC1137&lt;&gt;0)),1, FALSE)))"),"")</f>
        <v/>
      </c>
      <c r="AF1137" s="1" t="str">
        <f>IFERROR(__xludf.DUMMYFUNCTION("""COMPUTED_VALUE"""),"")</f>
        <v/>
      </c>
      <c r="AG1137" s="1" t="str">
        <f>IFERROR(__xludf.DUMMYFUNCTION("""COMPUTED_VALUE"""),"")</f>
        <v/>
      </c>
      <c r="AH1137" s="1" t="str">
        <f>IFERROR(__xludf.DUMMYFUNCTION("""COMPUTED_VALUE"""),"")</f>
        <v/>
      </c>
      <c r="AI1137" s="1" t="str">
        <f>IFERROR(__xludf.DUMMYFUNCTION("""COMPUTED_VALUE"""),"")</f>
        <v/>
      </c>
      <c r="AL1137" s="1" t="s">
        <v>25</v>
      </c>
      <c r="AM1137" s="1" t="s">
        <v>25</v>
      </c>
      <c r="AN1137" s="1" t="s">
        <v>25</v>
      </c>
      <c r="AO1137" s="1" t="s">
        <v>25</v>
      </c>
      <c r="AP1137" s="1" t="s">
        <v>25</v>
      </c>
      <c r="AQ1137" s="1"/>
      <c r="AR1137" s="1"/>
      <c r="AS1137" s="1"/>
      <c r="AT1137" s="1"/>
      <c r="AU1137" s="1"/>
      <c r="AV1137" s="1"/>
      <c r="AW1137" s="1"/>
      <c r="AY1137" s="1" t="s">
        <v>25</v>
      </c>
    </row>
    <row r="1138" ht="15.75" customHeight="1">
      <c r="A1138" s="1"/>
      <c r="B1138" s="1"/>
      <c r="C1138" s="1"/>
      <c r="D1138" s="1" t="s">
        <v>25</v>
      </c>
      <c r="E1138" s="1" t="s">
        <v>25</v>
      </c>
      <c r="F1138" s="1" t="s">
        <v>25</v>
      </c>
      <c r="G1138" s="1" t="s">
        <v>25</v>
      </c>
      <c r="H1138" s="1" t="s">
        <v>25</v>
      </c>
      <c r="M1138" s="1"/>
      <c r="N1138" s="1"/>
      <c r="O1138" s="1"/>
      <c r="P1138" s="1"/>
      <c r="Q1138" s="1"/>
      <c r="S1138" s="1" t="str">
        <f>IFERROR(__xludf.DUMMYFUNCTION("UNIQUE(D1138:H1138, TRUE)"),"")</f>
        <v/>
      </c>
      <c r="Y1138" s="1" t="str">
        <f t="shared" si="2"/>
        <v/>
      </c>
      <c r="Z1138" s="1" t="str">
        <f t="shared" ref="Z1138:AC1138" si="1138">IF($Y1138&lt;&gt;"",COUNTIF($D1138:$H1138, "=" &amp; T1138),"")</f>
        <v/>
      </c>
      <c r="AA1138" s="1" t="str">
        <f t="shared" si="1138"/>
        <v/>
      </c>
      <c r="AB1138" s="1" t="str">
        <f t="shared" si="1138"/>
        <v/>
      </c>
      <c r="AC1138" s="1" t="str">
        <f t="shared" si="1138"/>
        <v/>
      </c>
      <c r="AE1138" s="1" t="str">
        <f>IFERROR(__xludf.DUMMYFUNCTION("IFERROR(TRANSPOSE(SORT(TRANSPOSE(FILTER(Y1138:AC1138, Y1138:AC1138&lt;&gt;0)),1, FALSE)))"),"")</f>
        <v/>
      </c>
      <c r="AF1138" s="1" t="str">
        <f>IFERROR(__xludf.DUMMYFUNCTION("""COMPUTED_VALUE"""),"")</f>
        <v/>
      </c>
      <c r="AG1138" s="1" t="str">
        <f>IFERROR(__xludf.DUMMYFUNCTION("""COMPUTED_VALUE"""),"")</f>
        <v/>
      </c>
      <c r="AH1138" s="1" t="str">
        <f>IFERROR(__xludf.DUMMYFUNCTION("""COMPUTED_VALUE"""),"")</f>
        <v/>
      </c>
      <c r="AI1138" s="1" t="str">
        <f>IFERROR(__xludf.DUMMYFUNCTION("""COMPUTED_VALUE"""),"")</f>
        <v/>
      </c>
      <c r="AL1138" s="1" t="s">
        <v>25</v>
      </c>
      <c r="AM1138" s="1" t="s">
        <v>25</v>
      </c>
      <c r="AN1138" s="1" t="s">
        <v>25</v>
      </c>
      <c r="AO1138" s="1" t="s">
        <v>25</v>
      </c>
      <c r="AP1138" s="1" t="s">
        <v>25</v>
      </c>
      <c r="AQ1138" s="1"/>
      <c r="AR1138" s="1"/>
      <c r="AS1138" s="1"/>
      <c r="AT1138" s="1"/>
      <c r="AU1138" s="1"/>
      <c r="AV1138" s="1"/>
      <c r="AW1138" s="1"/>
      <c r="AY1138" s="1" t="s">
        <v>25</v>
      </c>
    </row>
    <row r="1139" ht="15.75" customHeight="1">
      <c r="A1139" s="1"/>
      <c r="B1139" s="1"/>
      <c r="C1139" s="1"/>
      <c r="D1139" s="1" t="s">
        <v>25</v>
      </c>
      <c r="E1139" s="1" t="s">
        <v>25</v>
      </c>
      <c r="F1139" s="1" t="s">
        <v>25</v>
      </c>
      <c r="G1139" s="1" t="s">
        <v>25</v>
      </c>
      <c r="H1139" s="1" t="s">
        <v>25</v>
      </c>
      <c r="M1139" s="1"/>
      <c r="N1139" s="1"/>
      <c r="O1139" s="1"/>
      <c r="P1139" s="1"/>
      <c r="Q1139" s="1"/>
      <c r="S1139" s="1" t="str">
        <f>IFERROR(__xludf.DUMMYFUNCTION("UNIQUE(D1139:H1139, TRUE)"),"")</f>
        <v/>
      </c>
      <c r="Y1139" s="1" t="str">
        <f t="shared" si="2"/>
        <v/>
      </c>
      <c r="Z1139" s="1" t="str">
        <f t="shared" ref="Z1139:AC1139" si="1139">IF($Y1139&lt;&gt;"",COUNTIF($D1139:$H1139, "=" &amp; T1139),"")</f>
        <v/>
      </c>
      <c r="AA1139" s="1" t="str">
        <f t="shared" si="1139"/>
        <v/>
      </c>
      <c r="AB1139" s="1" t="str">
        <f t="shared" si="1139"/>
        <v/>
      </c>
      <c r="AC1139" s="1" t="str">
        <f t="shared" si="1139"/>
        <v/>
      </c>
      <c r="AE1139" s="1" t="str">
        <f>IFERROR(__xludf.DUMMYFUNCTION("IFERROR(TRANSPOSE(SORT(TRANSPOSE(FILTER(Y1139:AC1139, Y1139:AC1139&lt;&gt;0)),1, FALSE)))"),"")</f>
        <v/>
      </c>
      <c r="AF1139" s="1" t="str">
        <f>IFERROR(__xludf.DUMMYFUNCTION("""COMPUTED_VALUE"""),"")</f>
        <v/>
      </c>
      <c r="AG1139" s="1" t="str">
        <f>IFERROR(__xludf.DUMMYFUNCTION("""COMPUTED_VALUE"""),"")</f>
        <v/>
      </c>
      <c r="AH1139" s="1" t="str">
        <f>IFERROR(__xludf.DUMMYFUNCTION("""COMPUTED_VALUE"""),"")</f>
        <v/>
      </c>
      <c r="AI1139" s="1" t="str">
        <f>IFERROR(__xludf.DUMMYFUNCTION("""COMPUTED_VALUE"""),"")</f>
        <v/>
      </c>
      <c r="AL1139" s="1" t="s">
        <v>25</v>
      </c>
      <c r="AM1139" s="1" t="s">
        <v>25</v>
      </c>
      <c r="AN1139" s="1" t="s">
        <v>25</v>
      </c>
      <c r="AO1139" s="1" t="s">
        <v>25</v>
      </c>
      <c r="AP1139" s="1" t="s">
        <v>25</v>
      </c>
      <c r="AQ1139" s="1"/>
      <c r="AR1139" s="1"/>
      <c r="AS1139" s="1"/>
      <c r="AT1139" s="1"/>
      <c r="AU1139" s="1"/>
      <c r="AV1139" s="1"/>
      <c r="AW1139" s="1"/>
      <c r="AY1139" s="1" t="s">
        <v>25</v>
      </c>
    </row>
    <row r="1140" ht="15.75" customHeight="1">
      <c r="A1140" s="1"/>
      <c r="B1140" s="1"/>
      <c r="C1140" s="1"/>
      <c r="D1140" s="1" t="s">
        <v>25</v>
      </c>
      <c r="E1140" s="1" t="s">
        <v>25</v>
      </c>
      <c r="F1140" s="1" t="s">
        <v>25</v>
      </c>
      <c r="G1140" s="1" t="s">
        <v>25</v>
      </c>
      <c r="H1140" s="1" t="s">
        <v>25</v>
      </c>
      <c r="M1140" s="1"/>
      <c r="N1140" s="1"/>
      <c r="O1140" s="1"/>
      <c r="P1140" s="1"/>
      <c r="Q1140" s="1"/>
      <c r="S1140" s="1" t="str">
        <f>IFERROR(__xludf.DUMMYFUNCTION("UNIQUE(D1140:H1140, TRUE)"),"")</f>
        <v/>
      </c>
      <c r="Y1140" s="1" t="str">
        <f t="shared" si="2"/>
        <v/>
      </c>
      <c r="Z1140" s="1" t="str">
        <f t="shared" ref="Z1140:AC1140" si="1140">IF($Y1140&lt;&gt;"",COUNTIF($D1140:$H1140, "=" &amp; T1140),"")</f>
        <v/>
      </c>
      <c r="AA1140" s="1" t="str">
        <f t="shared" si="1140"/>
        <v/>
      </c>
      <c r="AB1140" s="1" t="str">
        <f t="shared" si="1140"/>
        <v/>
      </c>
      <c r="AC1140" s="1" t="str">
        <f t="shared" si="1140"/>
        <v/>
      </c>
      <c r="AE1140" s="1" t="str">
        <f>IFERROR(__xludf.DUMMYFUNCTION("IFERROR(TRANSPOSE(SORT(TRANSPOSE(FILTER(Y1140:AC1140, Y1140:AC1140&lt;&gt;0)),1, FALSE)))"),"")</f>
        <v/>
      </c>
      <c r="AF1140" s="1" t="str">
        <f>IFERROR(__xludf.DUMMYFUNCTION("""COMPUTED_VALUE"""),"")</f>
        <v/>
      </c>
      <c r="AG1140" s="1" t="str">
        <f>IFERROR(__xludf.DUMMYFUNCTION("""COMPUTED_VALUE"""),"")</f>
        <v/>
      </c>
      <c r="AH1140" s="1" t="str">
        <f>IFERROR(__xludf.DUMMYFUNCTION("""COMPUTED_VALUE"""),"")</f>
        <v/>
      </c>
      <c r="AI1140" s="1" t="str">
        <f>IFERROR(__xludf.DUMMYFUNCTION("""COMPUTED_VALUE"""),"")</f>
        <v/>
      </c>
      <c r="AL1140" s="1" t="s">
        <v>25</v>
      </c>
      <c r="AM1140" s="1" t="s">
        <v>25</v>
      </c>
      <c r="AN1140" s="1" t="s">
        <v>25</v>
      </c>
      <c r="AO1140" s="1" t="s">
        <v>25</v>
      </c>
      <c r="AP1140" s="1" t="s">
        <v>25</v>
      </c>
      <c r="AQ1140" s="1"/>
      <c r="AR1140" s="1"/>
      <c r="AS1140" s="1"/>
      <c r="AT1140" s="1"/>
      <c r="AU1140" s="1"/>
      <c r="AV1140" s="1"/>
      <c r="AW1140" s="1"/>
      <c r="AY1140" s="1" t="s">
        <v>25</v>
      </c>
    </row>
    <row r="1141" ht="15.75" customHeight="1">
      <c r="A1141" s="1"/>
      <c r="B1141" s="1"/>
      <c r="C1141" s="1"/>
      <c r="D1141" s="1" t="s">
        <v>25</v>
      </c>
      <c r="E1141" s="1" t="s">
        <v>25</v>
      </c>
      <c r="F1141" s="1" t="s">
        <v>25</v>
      </c>
      <c r="G1141" s="1" t="s">
        <v>25</v>
      </c>
      <c r="H1141" s="1" t="s">
        <v>25</v>
      </c>
      <c r="M1141" s="1"/>
      <c r="N1141" s="1"/>
      <c r="O1141" s="1"/>
      <c r="P1141" s="1"/>
      <c r="Q1141" s="1"/>
      <c r="S1141" s="1" t="str">
        <f>IFERROR(__xludf.DUMMYFUNCTION("UNIQUE(D1141:H1141, TRUE)"),"")</f>
        <v/>
      </c>
      <c r="Y1141" s="1" t="str">
        <f t="shared" si="2"/>
        <v/>
      </c>
      <c r="Z1141" s="1" t="str">
        <f t="shared" ref="Z1141:AC1141" si="1141">IF($Y1141&lt;&gt;"",COUNTIF($D1141:$H1141, "=" &amp; T1141),"")</f>
        <v/>
      </c>
      <c r="AA1141" s="1" t="str">
        <f t="shared" si="1141"/>
        <v/>
      </c>
      <c r="AB1141" s="1" t="str">
        <f t="shared" si="1141"/>
        <v/>
      </c>
      <c r="AC1141" s="1" t="str">
        <f t="shared" si="1141"/>
        <v/>
      </c>
      <c r="AE1141" s="1" t="str">
        <f>IFERROR(__xludf.DUMMYFUNCTION("IFERROR(TRANSPOSE(SORT(TRANSPOSE(FILTER(Y1141:AC1141, Y1141:AC1141&lt;&gt;0)),1, FALSE)))"),"")</f>
        <v/>
      </c>
      <c r="AF1141" s="1" t="str">
        <f>IFERROR(__xludf.DUMMYFUNCTION("""COMPUTED_VALUE"""),"")</f>
        <v/>
      </c>
      <c r="AG1141" s="1" t="str">
        <f>IFERROR(__xludf.DUMMYFUNCTION("""COMPUTED_VALUE"""),"")</f>
        <v/>
      </c>
      <c r="AH1141" s="1" t="str">
        <f>IFERROR(__xludf.DUMMYFUNCTION("""COMPUTED_VALUE"""),"")</f>
        <v/>
      </c>
      <c r="AI1141" s="1" t="str">
        <f>IFERROR(__xludf.DUMMYFUNCTION("""COMPUTED_VALUE"""),"")</f>
        <v/>
      </c>
      <c r="AL1141" s="1" t="s">
        <v>25</v>
      </c>
      <c r="AM1141" s="1" t="s">
        <v>25</v>
      </c>
      <c r="AN1141" s="1" t="s">
        <v>25</v>
      </c>
      <c r="AO1141" s="1" t="s">
        <v>25</v>
      </c>
      <c r="AP1141" s="1" t="s">
        <v>25</v>
      </c>
      <c r="AQ1141" s="1"/>
      <c r="AR1141" s="1"/>
      <c r="AS1141" s="1"/>
      <c r="AT1141" s="1"/>
      <c r="AU1141" s="1"/>
      <c r="AV1141" s="1"/>
      <c r="AW1141" s="1"/>
      <c r="AY1141" s="1" t="s">
        <v>25</v>
      </c>
    </row>
    <row r="1142" ht="15.75" customHeight="1">
      <c r="A1142" s="1"/>
      <c r="B1142" s="1"/>
      <c r="C1142" s="1"/>
      <c r="D1142" s="1" t="s">
        <v>25</v>
      </c>
      <c r="E1142" s="1" t="s">
        <v>25</v>
      </c>
      <c r="F1142" s="1" t="s">
        <v>25</v>
      </c>
      <c r="G1142" s="1" t="s">
        <v>25</v>
      </c>
      <c r="H1142" s="1" t="s">
        <v>25</v>
      </c>
      <c r="M1142" s="1"/>
      <c r="N1142" s="1"/>
      <c r="O1142" s="1"/>
      <c r="P1142" s="1"/>
      <c r="Q1142" s="1"/>
      <c r="S1142" s="1" t="str">
        <f>IFERROR(__xludf.DUMMYFUNCTION("UNIQUE(D1142:H1142, TRUE)"),"")</f>
        <v/>
      </c>
      <c r="Y1142" s="1" t="str">
        <f t="shared" si="2"/>
        <v/>
      </c>
      <c r="Z1142" s="1" t="str">
        <f t="shared" ref="Z1142:AC1142" si="1142">IF($Y1142&lt;&gt;"",COUNTIF($D1142:$H1142, "=" &amp; T1142),"")</f>
        <v/>
      </c>
      <c r="AA1142" s="1" t="str">
        <f t="shared" si="1142"/>
        <v/>
      </c>
      <c r="AB1142" s="1" t="str">
        <f t="shared" si="1142"/>
        <v/>
      </c>
      <c r="AC1142" s="1" t="str">
        <f t="shared" si="1142"/>
        <v/>
      </c>
      <c r="AE1142" s="1" t="str">
        <f>IFERROR(__xludf.DUMMYFUNCTION("IFERROR(TRANSPOSE(SORT(TRANSPOSE(FILTER(Y1142:AC1142, Y1142:AC1142&lt;&gt;0)),1, FALSE)))"),"")</f>
        <v/>
      </c>
      <c r="AF1142" s="1" t="str">
        <f>IFERROR(__xludf.DUMMYFUNCTION("""COMPUTED_VALUE"""),"")</f>
        <v/>
      </c>
      <c r="AG1142" s="1" t="str">
        <f>IFERROR(__xludf.DUMMYFUNCTION("""COMPUTED_VALUE"""),"")</f>
        <v/>
      </c>
      <c r="AH1142" s="1" t="str">
        <f>IFERROR(__xludf.DUMMYFUNCTION("""COMPUTED_VALUE"""),"")</f>
        <v/>
      </c>
      <c r="AI1142" s="1" t="str">
        <f>IFERROR(__xludf.DUMMYFUNCTION("""COMPUTED_VALUE"""),"")</f>
        <v/>
      </c>
      <c r="AL1142" s="1" t="s">
        <v>25</v>
      </c>
      <c r="AM1142" s="1" t="s">
        <v>25</v>
      </c>
      <c r="AN1142" s="1" t="s">
        <v>25</v>
      </c>
      <c r="AO1142" s="1" t="s">
        <v>25</v>
      </c>
      <c r="AP1142" s="1" t="s">
        <v>25</v>
      </c>
      <c r="AQ1142" s="1"/>
      <c r="AR1142" s="1"/>
      <c r="AS1142" s="1"/>
      <c r="AT1142" s="1"/>
      <c r="AU1142" s="1"/>
      <c r="AV1142" s="1"/>
      <c r="AW1142" s="1"/>
      <c r="AY1142" s="1" t="s">
        <v>25</v>
      </c>
    </row>
    <row r="1143" ht="15.75" customHeight="1">
      <c r="A1143" s="1"/>
      <c r="B1143" s="1"/>
      <c r="C1143" s="1"/>
      <c r="D1143" s="1" t="s">
        <v>25</v>
      </c>
      <c r="E1143" s="1" t="s">
        <v>25</v>
      </c>
      <c r="F1143" s="1" t="s">
        <v>25</v>
      </c>
      <c r="G1143" s="1" t="s">
        <v>25</v>
      </c>
      <c r="H1143" s="1" t="s">
        <v>25</v>
      </c>
      <c r="M1143" s="1"/>
      <c r="N1143" s="1"/>
      <c r="O1143" s="1"/>
      <c r="P1143" s="1"/>
      <c r="Q1143" s="1"/>
      <c r="S1143" s="1" t="str">
        <f>IFERROR(__xludf.DUMMYFUNCTION("UNIQUE(D1143:H1143, TRUE)"),"")</f>
        <v/>
      </c>
      <c r="Y1143" s="1" t="str">
        <f t="shared" si="2"/>
        <v/>
      </c>
      <c r="Z1143" s="1" t="str">
        <f t="shared" ref="Z1143:AC1143" si="1143">IF($Y1143&lt;&gt;"",COUNTIF($D1143:$H1143, "=" &amp; T1143),"")</f>
        <v/>
      </c>
      <c r="AA1143" s="1" t="str">
        <f t="shared" si="1143"/>
        <v/>
      </c>
      <c r="AB1143" s="1" t="str">
        <f t="shared" si="1143"/>
        <v/>
      </c>
      <c r="AC1143" s="1" t="str">
        <f t="shared" si="1143"/>
        <v/>
      </c>
      <c r="AE1143" s="1" t="str">
        <f>IFERROR(__xludf.DUMMYFUNCTION("IFERROR(TRANSPOSE(SORT(TRANSPOSE(FILTER(Y1143:AC1143, Y1143:AC1143&lt;&gt;0)),1, FALSE)))"),"")</f>
        <v/>
      </c>
      <c r="AF1143" s="1" t="str">
        <f>IFERROR(__xludf.DUMMYFUNCTION("""COMPUTED_VALUE"""),"")</f>
        <v/>
      </c>
      <c r="AG1143" s="1" t="str">
        <f>IFERROR(__xludf.DUMMYFUNCTION("""COMPUTED_VALUE"""),"")</f>
        <v/>
      </c>
      <c r="AH1143" s="1" t="str">
        <f>IFERROR(__xludf.DUMMYFUNCTION("""COMPUTED_VALUE"""),"")</f>
        <v/>
      </c>
      <c r="AI1143" s="1" t="str">
        <f>IFERROR(__xludf.DUMMYFUNCTION("""COMPUTED_VALUE"""),"")</f>
        <v/>
      </c>
      <c r="AL1143" s="1" t="s">
        <v>25</v>
      </c>
      <c r="AM1143" s="1" t="s">
        <v>25</v>
      </c>
      <c r="AN1143" s="1" t="s">
        <v>25</v>
      </c>
      <c r="AO1143" s="1" t="s">
        <v>25</v>
      </c>
      <c r="AP1143" s="1" t="s">
        <v>25</v>
      </c>
      <c r="AQ1143" s="1"/>
      <c r="AR1143" s="1"/>
      <c r="AS1143" s="1"/>
      <c r="AT1143" s="1"/>
      <c r="AU1143" s="1"/>
      <c r="AV1143" s="1"/>
      <c r="AW1143" s="1"/>
      <c r="AY1143" s="1" t="s">
        <v>25</v>
      </c>
    </row>
    <row r="1144" ht="15.75" customHeight="1">
      <c r="A1144" s="1"/>
      <c r="B1144" s="1"/>
      <c r="C1144" s="1"/>
      <c r="D1144" s="1" t="s">
        <v>25</v>
      </c>
      <c r="E1144" s="1" t="s">
        <v>25</v>
      </c>
      <c r="F1144" s="1" t="s">
        <v>25</v>
      </c>
      <c r="G1144" s="1" t="s">
        <v>25</v>
      </c>
      <c r="H1144" s="1" t="s">
        <v>25</v>
      </c>
      <c r="M1144" s="1"/>
      <c r="N1144" s="1"/>
      <c r="O1144" s="1"/>
      <c r="P1144" s="1"/>
      <c r="Q1144" s="1"/>
      <c r="S1144" s="1" t="str">
        <f>IFERROR(__xludf.DUMMYFUNCTION("UNIQUE(D1144:H1144, TRUE)"),"")</f>
        <v/>
      </c>
      <c r="Y1144" s="1" t="str">
        <f t="shared" si="2"/>
        <v/>
      </c>
      <c r="Z1144" s="1" t="str">
        <f t="shared" ref="Z1144:AC1144" si="1144">IF($Y1144&lt;&gt;"",COUNTIF($D1144:$H1144, "=" &amp; T1144),"")</f>
        <v/>
      </c>
      <c r="AA1144" s="1" t="str">
        <f t="shared" si="1144"/>
        <v/>
      </c>
      <c r="AB1144" s="1" t="str">
        <f t="shared" si="1144"/>
        <v/>
      </c>
      <c r="AC1144" s="1" t="str">
        <f t="shared" si="1144"/>
        <v/>
      </c>
      <c r="AE1144" s="1" t="str">
        <f>IFERROR(__xludf.DUMMYFUNCTION("IFERROR(TRANSPOSE(SORT(TRANSPOSE(FILTER(Y1144:AC1144, Y1144:AC1144&lt;&gt;0)),1, FALSE)))"),"")</f>
        <v/>
      </c>
      <c r="AF1144" s="1" t="str">
        <f>IFERROR(__xludf.DUMMYFUNCTION("""COMPUTED_VALUE"""),"")</f>
        <v/>
      </c>
      <c r="AG1144" s="1" t="str">
        <f>IFERROR(__xludf.DUMMYFUNCTION("""COMPUTED_VALUE"""),"")</f>
        <v/>
      </c>
      <c r="AH1144" s="1" t="str">
        <f>IFERROR(__xludf.DUMMYFUNCTION("""COMPUTED_VALUE"""),"")</f>
        <v/>
      </c>
      <c r="AI1144" s="1" t="str">
        <f>IFERROR(__xludf.DUMMYFUNCTION("""COMPUTED_VALUE"""),"")</f>
        <v/>
      </c>
      <c r="AL1144" s="1" t="s">
        <v>25</v>
      </c>
      <c r="AM1144" s="1" t="s">
        <v>25</v>
      </c>
      <c r="AN1144" s="1" t="s">
        <v>25</v>
      </c>
      <c r="AO1144" s="1" t="s">
        <v>25</v>
      </c>
      <c r="AP1144" s="1" t="s">
        <v>25</v>
      </c>
      <c r="AQ1144" s="1"/>
      <c r="AR1144" s="1"/>
      <c r="AS1144" s="1"/>
      <c r="AT1144" s="1"/>
      <c r="AU1144" s="1"/>
      <c r="AV1144" s="1"/>
      <c r="AW1144" s="1"/>
      <c r="AY1144" s="1" t="s">
        <v>25</v>
      </c>
    </row>
    <row r="1145" ht="15.75" customHeight="1">
      <c r="A1145" s="1"/>
      <c r="B1145" s="1"/>
      <c r="C1145" s="1"/>
      <c r="D1145" s="1" t="s">
        <v>25</v>
      </c>
      <c r="E1145" s="1" t="s">
        <v>25</v>
      </c>
      <c r="F1145" s="1" t="s">
        <v>25</v>
      </c>
      <c r="G1145" s="1" t="s">
        <v>25</v>
      </c>
      <c r="H1145" s="1" t="s">
        <v>25</v>
      </c>
      <c r="M1145" s="1"/>
      <c r="N1145" s="1"/>
      <c r="O1145" s="1"/>
      <c r="P1145" s="1"/>
      <c r="Q1145" s="1"/>
      <c r="S1145" s="1" t="str">
        <f>IFERROR(__xludf.DUMMYFUNCTION("UNIQUE(D1145:H1145, TRUE)"),"")</f>
        <v/>
      </c>
      <c r="Y1145" s="1" t="str">
        <f t="shared" si="2"/>
        <v/>
      </c>
      <c r="Z1145" s="1" t="str">
        <f t="shared" ref="Z1145:AC1145" si="1145">IF($Y1145&lt;&gt;"",COUNTIF($D1145:$H1145, "=" &amp; T1145),"")</f>
        <v/>
      </c>
      <c r="AA1145" s="1" t="str">
        <f t="shared" si="1145"/>
        <v/>
      </c>
      <c r="AB1145" s="1" t="str">
        <f t="shared" si="1145"/>
        <v/>
      </c>
      <c r="AC1145" s="1" t="str">
        <f t="shared" si="1145"/>
        <v/>
      </c>
      <c r="AE1145" s="1" t="str">
        <f>IFERROR(__xludf.DUMMYFUNCTION("IFERROR(TRANSPOSE(SORT(TRANSPOSE(FILTER(Y1145:AC1145, Y1145:AC1145&lt;&gt;0)),1, FALSE)))"),"")</f>
        <v/>
      </c>
      <c r="AF1145" s="1" t="str">
        <f>IFERROR(__xludf.DUMMYFUNCTION("""COMPUTED_VALUE"""),"")</f>
        <v/>
      </c>
      <c r="AG1145" s="1" t="str">
        <f>IFERROR(__xludf.DUMMYFUNCTION("""COMPUTED_VALUE"""),"")</f>
        <v/>
      </c>
      <c r="AH1145" s="1" t="str">
        <f>IFERROR(__xludf.DUMMYFUNCTION("""COMPUTED_VALUE"""),"")</f>
        <v/>
      </c>
      <c r="AI1145" s="1" t="str">
        <f>IFERROR(__xludf.DUMMYFUNCTION("""COMPUTED_VALUE"""),"")</f>
        <v/>
      </c>
      <c r="AL1145" s="1" t="s">
        <v>25</v>
      </c>
      <c r="AM1145" s="1" t="s">
        <v>25</v>
      </c>
      <c r="AN1145" s="1" t="s">
        <v>25</v>
      </c>
      <c r="AO1145" s="1" t="s">
        <v>25</v>
      </c>
      <c r="AP1145" s="1" t="s">
        <v>25</v>
      </c>
      <c r="AQ1145" s="1"/>
      <c r="AR1145" s="1"/>
      <c r="AS1145" s="1"/>
      <c r="AT1145" s="1"/>
      <c r="AU1145" s="1"/>
      <c r="AV1145" s="1"/>
      <c r="AW1145" s="1"/>
      <c r="AY1145" s="1" t="s">
        <v>25</v>
      </c>
    </row>
    <row r="1146" ht="15.75" customHeight="1">
      <c r="A1146" s="1"/>
      <c r="B1146" s="1"/>
      <c r="C1146" s="1"/>
      <c r="D1146" s="1" t="s">
        <v>25</v>
      </c>
      <c r="E1146" s="1" t="s">
        <v>25</v>
      </c>
      <c r="F1146" s="1" t="s">
        <v>25</v>
      </c>
      <c r="G1146" s="1" t="s">
        <v>25</v>
      </c>
      <c r="H1146" s="1" t="s">
        <v>25</v>
      </c>
      <c r="M1146" s="1"/>
      <c r="N1146" s="1"/>
      <c r="O1146" s="1"/>
      <c r="P1146" s="1"/>
      <c r="Q1146" s="1"/>
      <c r="S1146" s="1" t="str">
        <f>IFERROR(__xludf.DUMMYFUNCTION("UNIQUE(D1146:H1146, TRUE)"),"")</f>
        <v/>
      </c>
      <c r="Y1146" s="1" t="str">
        <f t="shared" si="2"/>
        <v/>
      </c>
      <c r="Z1146" s="1" t="str">
        <f t="shared" ref="Z1146:AC1146" si="1146">IF($Y1146&lt;&gt;"",COUNTIF($D1146:$H1146, "=" &amp; T1146),"")</f>
        <v/>
      </c>
      <c r="AA1146" s="1" t="str">
        <f t="shared" si="1146"/>
        <v/>
      </c>
      <c r="AB1146" s="1" t="str">
        <f t="shared" si="1146"/>
        <v/>
      </c>
      <c r="AC1146" s="1" t="str">
        <f t="shared" si="1146"/>
        <v/>
      </c>
      <c r="AE1146" s="1" t="str">
        <f>IFERROR(__xludf.DUMMYFUNCTION("IFERROR(TRANSPOSE(SORT(TRANSPOSE(FILTER(Y1146:AC1146, Y1146:AC1146&lt;&gt;0)),1, FALSE)))"),"")</f>
        <v/>
      </c>
      <c r="AF1146" s="1" t="str">
        <f>IFERROR(__xludf.DUMMYFUNCTION("""COMPUTED_VALUE"""),"")</f>
        <v/>
      </c>
      <c r="AG1146" s="1" t="str">
        <f>IFERROR(__xludf.DUMMYFUNCTION("""COMPUTED_VALUE"""),"")</f>
        <v/>
      </c>
      <c r="AH1146" s="1" t="str">
        <f>IFERROR(__xludf.DUMMYFUNCTION("""COMPUTED_VALUE"""),"")</f>
        <v/>
      </c>
      <c r="AI1146" s="1" t="str">
        <f>IFERROR(__xludf.DUMMYFUNCTION("""COMPUTED_VALUE"""),"")</f>
        <v/>
      </c>
      <c r="AL1146" s="1" t="s">
        <v>25</v>
      </c>
      <c r="AM1146" s="1" t="s">
        <v>25</v>
      </c>
      <c r="AN1146" s="1" t="s">
        <v>25</v>
      </c>
      <c r="AO1146" s="1" t="s">
        <v>25</v>
      </c>
      <c r="AP1146" s="1" t="s">
        <v>25</v>
      </c>
      <c r="AQ1146" s="1"/>
      <c r="AR1146" s="1"/>
      <c r="AS1146" s="1"/>
      <c r="AT1146" s="1"/>
      <c r="AU1146" s="1"/>
      <c r="AV1146" s="1"/>
      <c r="AW1146" s="1"/>
      <c r="AY1146" s="1" t="s">
        <v>25</v>
      </c>
    </row>
    <row r="1147" ht="15.75" customHeight="1">
      <c r="A1147" s="1"/>
      <c r="B1147" s="1"/>
      <c r="C1147" s="1"/>
      <c r="D1147" s="1" t="s">
        <v>25</v>
      </c>
      <c r="E1147" s="1" t="s">
        <v>25</v>
      </c>
      <c r="F1147" s="1" t="s">
        <v>25</v>
      </c>
      <c r="G1147" s="1" t="s">
        <v>25</v>
      </c>
      <c r="H1147" s="1" t="s">
        <v>25</v>
      </c>
      <c r="M1147" s="1"/>
      <c r="N1147" s="1"/>
      <c r="O1147" s="1"/>
      <c r="P1147" s="1"/>
      <c r="Q1147" s="1"/>
      <c r="S1147" s="1" t="str">
        <f>IFERROR(__xludf.DUMMYFUNCTION("UNIQUE(D1147:H1147, TRUE)"),"")</f>
        <v/>
      </c>
      <c r="Y1147" s="1" t="str">
        <f t="shared" si="2"/>
        <v/>
      </c>
      <c r="Z1147" s="1" t="str">
        <f t="shared" ref="Z1147:AC1147" si="1147">IF($Y1147&lt;&gt;"",COUNTIF($D1147:$H1147, "=" &amp; T1147),"")</f>
        <v/>
      </c>
      <c r="AA1147" s="1" t="str">
        <f t="shared" si="1147"/>
        <v/>
      </c>
      <c r="AB1147" s="1" t="str">
        <f t="shared" si="1147"/>
        <v/>
      </c>
      <c r="AC1147" s="1" t="str">
        <f t="shared" si="1147"/>
        <v/>
      </c>
      <c r="AE1147" s="1" t="str">
        <f>IFERROR(__xludf.DUMMYFUNCTION("IFERROR(TRANSPOSE(SORT(TRANSPOSE(FILTER(Y1147:AC1147, Y1147:AC1147&lt;&gt;0)),1, FALSE)))"),"")</f>
        <v/>
      </c>
      <c r="AF1147" s="1" t="str">
        <f>IFERROR(__xludf.DUMMYFUNCTION("""COMPUTED_VALUE"""),"")</f>
        <v/>
      </c>
      <c r="AG1147" s="1" t="str">
        <f>IFERROR(__xludf.DUMMYFUNCTION("""COMPUTED_VALUE"""),"")</f>
        <v/>
      </c>
      <c r="AH1147" s="1" t="str">
        <f>IFERROR(__xludf.DUMMYFUNCTION("""COMPUTED_VALUE"""),"")</f>
        <v/>
      </c>
      <c r="AI1147" s="1" t="str">
        <f>IFERROR(__xludf.DUMMYFUNCTION("""COMPUTED_VALUE"""),"")</f>
        <v/>
      </c>
      <c r="AL1147" s="1" t="s">
        <v>25</v>
      </c>
      <c r="AM1147" s="1" t="s">
        <v>25</v>
      </c>
      <c r="AN1147" s="1" t="s">
        <v>25</v>
      </c>
      <c r="AO1147" s="1" t="s">
        <v>25</v>
      </c>
      <c r="AP1147" s="1" t="s">
        <v>25</v>
      </c>
      <c r="AQ1147" s="1"/>
      <c r="AR1147" s="1"/>
      <c r="AS1147" s="1"/>
      <c r="AT1147" s="1"/>
      <c r="AU1147" s="1"/>
      <c r="AV1147" s="1"/>
      <c r="AW1147" s="1"/>
      <c r="AY1147" s="1" t="s">
        <v>25</v>
      </c>
    </row>
    <row r="1148" ht="15.75" customHeight="1">
      <c r="A1148" s="1"/>
      <c r="B1148" s="1"/>
      <c r="C1148" s="1"/>
      <c r="D1148" s="1" t="s">
        <v>25</v>
      </c>
      <c r="E1148" s="1" t="s">
        <v>25</v>
      </c>
      <c r="F1148" s="1" t="s">
        <v>25</v>
      </c>
      <c r="G1148" s="1" t="s">
        <v>25</v>
      </c>
      <c r="H1148" s="1" t="s">
        <v>25</v>
      </c>
      <c r="M1148" s="1"/>
      <c r="N1148" s="1"/>
      <c r="O1148" s="1"/>
      <c r="P1148" s="1"/>
      <c r="Q1148" s="1"/>
      <c r="S1148" s="1" t="str">
        <f>IFERROR(__xludf.DUMMYFUNCTION("UNIQUE(D1148:H1148, TRUE)"),"")</f>
        <v/>
      </c>
      <c r="Y1148" s="1" t="str">
        <f t="shared" si="2"/>
        <v/>
      </c>
      <c r="Z1148" s="1" t="str">
        <f t="shared" ref="Z1148:AC1148" si="1148">IF($Y1148&lt;&gt;"",COUNTIF($D1148:$H1148, "=" &amp; T1148),"")</f>
        <v/>
      </c>
      <c r="AA1148" s="1" t="str">
        <f t="shared" si="1148"/>
        <v/>
      </c>
      <c r="AB1148" s="1" t="str">
        <f t="shared" si="1148"/>
        <v/>
      </c>
      <c r="AC1148" s="1" t="str">
        <f t="shared" si="1148"/>
        <v/>
      </c>
      <c r="AE1148" s="1" t="str">
        <f>IFERROR(__xludf.DUMMYFUNCTION("IFERROR(TRANSPOSE(SORT(TRANSPOSE(FILTER(Y1148:AC1148, Y1148:AC1148&lt;&gt;0)),1, FALSE)))"),"")</f>
        <v/>
      </c>
      <c r="AF1148" s="1" t="str">
        <f>IFERROR(__xludf.DUMMYFUNCTION("""COMPUTED_VALUE"""),"")</f>
        <v/>
      </c>
      <c r="AG1148" s="1" t="str">
        <f>IFERROR(__xludf.DUMMYFUNCTION("""COMPUTED_VALUE"""),"")</f>
        <v/>
      </c>
      <c r="AH1148" s="1" t="str">
        <f>IFERROR(__xludf.DUMMYFUNCTION("""COMPUTED_VALUE"""),"")</f>
        <v/>
      </c>
      <c r="AI1148" s="1" t="str">
        <f>IFERROR(__xludf.DUMMYFUNCTION("""COMPUTED_VALUE"""),"")</f>
        <v/>
      </c>
      <c r="AL1148" s="1" t="s">
        <v>25</v>
      </c>
      <c r="AM1148" s="1" t="s">
        <v>25</v>
      </c>
      <c r="AN1148" s="1" t="s">
        <v>25</v>
      </c>
      <c r="AO1148" s="1" t="s">
        <v>25</v>
      </c>
      <c r="AP1148" s="1" t="s">
        <v>25</v>
      </c>
      <c r="AQ1148" s="1"/>
      <c r="AR1148" s="1"/>
      <c r="AS1148" s="1"/>
      <c r="AT1148" s="1"/>
      <c r="AU1148" s="1"/>
      <c r="AV1148" s="1"/>
      <c r="AW1148" s="1"/>
      <c r="AY1148" s="1" t="s">
        <v>25</v>
      </c>
    </row>
    <row r="1149" ht="15.75" customHeight="1">
      <c r="A1149" s="1"/>
      <c r="B1149" s="1"/>
      <c r="C1149" s="1"/>
      <c r="D1149" s="1" t="s">
        <v>25</v>
      </c>
      <c r="E1149" s="1" t="s">
        <v>25</v>
      </c>
      <c r="F1149" s="1" t="s">
        <v>25</v>
      </c>
      <c r="G1149" s="1" t="s">
        <v>25</v>
      </c>
      <c r="H1149" s="1" t="s">
        <v>25</v>
      </c>
      <c r="M1149" s="1"/>
      <c r="N1149" s="1"/>
      <c r="O1149" s="1"/>
      <c r="P1149" s="1"/>
      <c r="Q1149" s="1"/>
      <c r="S1149" s="1" t="str">
        <f>IFERROR(__xludf.DUMMYFUNCTION("UNIQUE(D1149:H1149, TRUE)"),"")</f>
        <v/>
      </c>
      <c r="Y1149" s="1" t="str">
        <f t="shared" si="2"/>
        <v/>
      </c>
      <c r="Z1149" s="1" t="str">
        <f t="shared" ref="Z1149:AC1149" si="1149">IF($Y1149&lt;&gt;"",COUNTIF($D1149:$H1149, "=" &amp; T1149),"")</f>
        <v/>
      </c>
      <c r="AA1149" s="1" t="str">
        <f t="shared" si="1149"/>
        <v/>
      </c>
      <c r="AB1149" s="1" t="str">
        <f t="shared" si="1149"/>
        <v/>
      </c>
      <c r="AC1149" s="1" t="str">
        <f t="shared" si="1149"/>
        <v/>
      </c>
      <c r="AE1149" s="1" t="str">
        <f>IFERROR(__xludf.DUMMYFUNCTION("IFERROR(TRANSPOSE(SORT(TRANSPOSE(FILTER(Y1149:AC1149, Y1149:AC1149&lt;&gt;0)),1, FALSE)))"),"")</f>
        <v/>
      </c>
      <c r="AF1149" s="1" t="str">
        <f>IFERROR(__xludf.DUMMYFUNCTION("""COMPUTED_VALUE"""),"")</f>
        <v/>
      </c>
      <c r="AG1149" s="1" t="str">
        <f>IFERROR(__xludf.DUMMYFUNCTION("""COMPUTED_VALUE"""),"")</f>
        <v/>
      </c>
      <c r="AH1149" s="1" t="str">
        <f>IFERROR(__xludf.DUMMYFUNCTION("""COMPUTED_VALUE"""),"")</f>
        <v/>
      </c>
      <c r="AI1149" s="1" t="str">
        <f>IFERROR(__xludf.DUMMYFUNCTION("""COMPUTED_VALUE"""),"")</f>
        <v/>
      </c>
      <c r="AL1149" s="1" t="s">
        <v>25</v>
      </c>
      <c r="AM1149" s="1" t="s">
        <v>25</v>
      </c>
      <c r="AN1149" s="1" t="s">
        <v>25</v>
      </c>
      <c r="AO1149" s="1" t="s">
        <v>25</v>
      </c>
      <c r="AP1149" s="1" t="s">
        <v>25</v>
      </c>
      <c r="AQ1149" s="1"/>
      <c r="AR1149" s="1"/>
      <c r="AS1149" s="1"/>
      <c r="AT1149" s="1"/>
      <c r="AU1149" s="1"/>
      <c r="AV1149" s="1"/>
      <c r="AW1149" s="1"/>
      <c r="AY1149" s="1" t="s">
        <v>25</v>
      </c>
    </row>
    <row r="1150" ht="15.75" customHeight="1">
      <c r="A1150" s="1"/>
      <c r="B1150" s="1"/>
      <c r="C1150" s="1"/>
      <c r="D1150" s="1" t="s">
        <v>25</v>
      </c>
      <c r="E1150" s="1" t="s">
        <v>25</v>
      </c>
      <c r="F1150" s="1" t="s">
        <v>25</v>
      </c>
      <c r="G1150" s="1" t="s">
        <v>25</v>
      </c>
      <c r="H1150" s="1" t="s">
        <v>25</v>
      </c>
      <c r="M1150" s="1"/>
      <c r="N1150" s="1"/>
      <c r="O1150" s="1"/>
      <c r="P1150" s="1"/>
      <c r="Q1150" s="1"/>
      <c r="S1150" s="1" t="str">
        <f>IFERROR(__xludf.DUMMYFUNCTION("UNIQUE(D1150:H1150, TRUE)"),"")</f>
        <v/>
      </c>
      <c r="Y1150" s="1" t="str">
        <f t="shared" si="2"/>
        <v/>
      </c>
      <c r="Z1150" s="1" t="str">
        <f t="shared" ref="Z1150:AC1150" si="1150">IF($Y1150&lt;&gt;"",COUNTIF($D1150:$H1150, "=" &amp; T1150),"")</f>
        <v/>
      </c>
      <c r="AA1150" s="1" t="str">
        <f t="shared" si="1150"/>
        <v/>
      </c>
      <c r="AB1150" s="1" t="str">
        <f t="shared" si="1150"/>
        <v/>
      </c>
      <c r="AC1150" s="1" t="str">
        <f t="shared" si="1150"/>
        <v/>
      </c>
      <c r="AE1150" s="1" t="str">
        <f>IFERROR(__xludf.DUMMYFUNCTION("IFERROR(TRANSPOSE(SORT(TRANSPOSE(FILTER(Y1150:AC1150, Y1150:AC1150&lt;&gt;0)),1, FALSE)))"),"")</f>
        <v/>
      </c>
      <c r="AF1150" s="1" t="str">
        <f>IFERROR(__xludf.DUMMYFUNCTION("""COMPUTED_VALUE"""),"")</f>
        <v/>
      </c>
      <c r="AG1150" s="1" t="str">
        <f>IFERROR(__xludf.DUMMYFUNCTION("""COMPUTED_VALUE"""),"")</f>
        <v/>
      </c>
      <c r="AH1150" s="1" t="str">
        <f>IFERROR(__xludf.DUMMYFUNCTION("""COMPUTED_VALUE"""),"")</f>
        <v/>
      </c>
      <c r="AI1150" s="1" t="str">
        <f>IFERROR(__xludf.DUMMYFUNCTION("""COMPUTED_VALUE"""),"")</f>
        <v/>
      </c>
      <c r="AL1150" s="1" t="s">
        <v>25</v>
      </c>
      <c r="AM1150" s="1" t="s">
        <v>25</v>
      </c>
      <c r="AN1150" s="1" t="s">
        <v>25</v>
      </c>
      <c r="AO1150" s="1" t="s">
        <v>25</v>
      </c>
      <c r="AP1150" s="1" t="s">
        <v>25</v>
      </c>
      <c r="AQ1150" s="1"/>
      <c r="AR1150" s="1"/>
      <c r="AS1150" s="1"/>
      <c r="AT1150" s="1"/>
      <c r="AU1150" s="1"/>
      <c r="AV1150" s="1"/>
      <c r="AW1150" s="1"/>
      <c r="AY1150" s="1" t="s">
        <v>25</v>
      </c>
    </row>
    <row r="1151" ht="15.75" customHeight="1">
      <c r="A1151" s="1"/>
      <c r="B1151" s="1"/>
      <c r="C1151" s="1"/>
      <c r="D1151" s="1" t="s">
        <v>25</v>
      </c>
      <c r="E1151" s="1" t="s">
        <v>25</v>
      </c>
      <c r="F1151" s="1" t="s">
        <v>25</v>
      </c>
      <c r="G1151" s="1" t="s">
        <v>25</v>
      </c>
      <c r="H1151" s="1" t="s">
        <v>25</v>
      </c>
      <c r="M1151" s="1"/>
      <c r="N1151" s="1"/>
      <c r="O1151" s="1"/>
      <c r="P1151" s="1"/>
      <c r="Q1151" s="1"/>
      <c r="S1151" s="1" t="str">
        <f>IFERROR(__xludf.DUMMYFUNCTION("UNIQUE(D1151:H1151, TRUE)"),"")</f>
        <v/>
      </c>
      <c r="Y1151" s="1" t="str">
        <f t="shared" si="2"/>
        <v/>
      </c>
      <c r="Z1151" s="1" t="str">
        <f t="shared" ref="Z1151:AC1151" si="1151">IF($Y1151&lt;&gt;"",COUNTIF($D1151:$H1151, "=" &amp; T1151),"")</f>
        <v/>
      </c>
      <c r="AA1151" s="1" t="str">
        <f t="shared" si="1151"/>
        <v/>
      </c>
      <c r="AB1151" s="1" t="str">
        <f t="shared" si="1151"/>
        <v/>
      </c>
      <c r="AC1151" s="1" t="str">
        <f t="shared" si="1151"/>
        <v/>
      </c>
      <c r="AE1151" s="1" t="str">
        <f>IFERROR(__xludf.DUMMYFUNCTION("IFERROR(TRANSPOSE(SORT(TRANSPOSE(FILTER(Y1151:AC1151, Y1151:AC1151&lt;&gt;0)),1, FALSE)))"),"")</f>
        <v/>
      </c>
      <c r="AF1151" s="1" t="str">
        <f>IFERROR(__xludf.DUMMYFUNCTION("""COMPUTED_VALUE"""),"")</f>
        <v/>
      </c>
      <c r="AG1151" s="1" t="str">
        <f>IFERROR(__xludf.DUMMYFUNCTION("""COMPUTED_VALUE"""),"")</f>
        <v/>
      </c>
      <c r="AH1151" s="1" t="str">
        <f>IFERROR(__xludf.DUMMYFUNCTION("""COMPUTED_VALUE"""),"")</f>
        <v/>
      </c>
      <c r="AI1151" s="1" t="str">
        <f>IFERROR(__xludf.DUMMYFUNCTION("""COMPUTED_VALUE"""),"")</f>
        <v/>
      </c>
      <c r="AL1151" s="1" t="s">
        <v>25</v>
      </c>
      <c r="AM1151" s="1" t="s">
        <v>25</v>
      </c>
      <c r="AN1151" s="1" t="s">
        <v>25</v>
      </c>
      <c r="AO1151" s="1" t="s">
        <v>25</v>
      </c>
      <c r="AP1151" s="1" t="s">
        <v>25</v>
      </c>
      <c r="AQ1151" s="1"/>
      <c r="AR1151" s="1"/>
      <c r="AS1151" s="1"/>
      <c r="AT1151" s="1"/>
      <c r="AU1151" s="1"/>
      <c r="AV1151" s="1"/>
      <c r="AW1151" s="1"/>
      <c r="AY1151" s="1" t="s">
        <v>25</v>
      </c>
    </row>
    <row r="1152" ht="15.75" customHeight="1">
      <c r="A1152" s="1"/>
      <c r="B1152" s="1"/>
      <c r="C1152" s="1"/>
      <c r="D1152" s="1" t="s">
        <v>25</v>
      </c>
      <c r="E1152" s="1" t="s">
        <v>25</v>
      </c>
      <c r="F1152" s="1" t="s">
        <v>25</v>
      </c>
      <c r="G1152" s="1" t="s">
        <v>25</v>
      </c>
      <c r="H1152" s="1" t="s">
        <v>25</v>
      </c>
      <c r="M1152" s="1"/>
      <c r="N1152" s="1"/>
      <c r="O1152" s="1"/>
      <c r="P1152" s="1"/>
      <c r="Q1152" s="1"/>
      <c r="S1152" s="1" t="str">
        <f>IFERROR(__xludf.DUMMYFUNCTION("UNIQUE(D1152:H1152, TRUE)"),"")</f>
        <v/>
      </c>
      <c r="Y1152" s="1" t="str">
        <f t="shared" si="2"/>
        <v/>
      </c>
      <c r="Z1152" s="1" t="str">
        <f t="shared" ref="Z1152:AC1152" si="1152">IF($Y1152&lt;&gt;"",COUNTIF($D1152:$H1152, "=" &amp; T1152),"")</f>
        <v/>
      </c>
      <c r="AA1152" s="1" t="str">
        <f t="shared" si="1152"/>
        <v/>
      </c>
      <c r="AB1152" s="1" t="str">
        <f t="shared" si="1152"/>
        <v/>
      </c>
      <c r="AC1152" s="1" t="str">
        <f t="shared" si="1152"/>
        <v/>
      </c>
      <c r="AE1152" s="1" t="str">
        <f>IFERROR(__xludf.DUMMYFUNCTION("IFERROR(TRANSPOSE(SORT(TRANSPOSE(FILTER(Y1152:AC1152, Y1152:AC1152&lt;&gt;0)),1, FALSE)))"),"")</f>
        <v/>
      </c>
      <c r="AF1152" s="1" t="str">
        <f>IFERROR(__xludf.DUMMYFUNCTION("""COMPUTED_VALUE"""),"")</f>
        <v/>
      </c>
      <c r="AG1152" s="1" t="str">
        <f>IFERROR(__xludf.DUMMYFUNCTION("""COMPUTED_VALUE"""),"")</f>
        <v/>
      </c>
      <c r="AH1152" s="1" t="str">
        <f>IFERROR(__xludf.DUMMYFUNCTION("""COMPUTED_VALUE"""),"")</f>
        <v/>
      </c>
      <c r="AI1152" s="1" t="str">
        <f>IFERROR(__xludf.DUMMYFUNCTION("""COMPUTED_VALUE"""),"")</f>
        <v/>
      </c>
      <c r="AL1152" s="1" t="s">
        <v>25</v>
      </c>
      <c r="AM1152" s="1" t="s">
        <v>25</v>
      </c>
      <c r="AN1152" s="1" t="s">
        <v>25</v>
      </c>
      <c r="AO1152" s="1" t="s">
        <v>25</v>
      </c>
      <c r="AP1152" s="1" t="s">
        <v>25</v>
      </c>
      <c r="AQ1152" s="1"/>
      <c r="AR1152" s="1"/>
      <c r="AS1152" s="1"/>
      <c r="AT1152" s="1"/>
      <c r="AU1152" s="1"/>
      <c r="AV1152" s="1"/>
      <c r="AW1152" s="1"/>
      <c r="AY1152" s="1" t="s">
        <v>25</v>
      </c>
    </row>
    <row r="1153" ht="15.75" customHeight="1">
      <c r="A1153" s="1"/>
      <c r="B1153" s="1"/>
      <c r="C1153" s="1"/>
      <c r="D1153" s="1" t="s">
        <v>25</v>
      </c>
      <c r="E1153" s="1" t="s">
        <v>25</v>
      </c>
      <c r="F1153" s="1" t="s">
        <v>25</v>
      </c>
      <c r="G1153" s="1" t="s">
        <v>25</v>
      </c>
      <c r="H1153" s="1" t="s">
        <v>25</v>
      </c>
      <c r="M1153" s="1"/>
      <c r="N1153" s="1"/>
      <c r="O1153" s="1"/>
      <c r="P1153" s="1"/>
      <c r="Q1153" s="1"/>
      <c r="S1153" s="1" t="str">
        <f>IFERROR(__xludf.DUMMYFUNCTION("UNIQUE(D1153:H1153, TRUE)"),"")</f>
        <v/>
      </c>
      <c r="Y1153" s="1" t="str">
        <f t="shared" si="2"/>
        <v/>
      </c>
      <c r="Z1153" s="1" t="str">
        <f t="shared" ref="Z1153:AC1153" si="1153">IF($Y1153&lt;&gt;"",COUNTIF($D1153:$H1153, "=" &amp; T1153),"")</f>
        <v/>
      </c>
      <c r="AA1153" s="1" t="str">
        <f t="shared" si="1153"/>
        <v/>
      </c>
      <c r="AB1153" s="1" t="str">
        <f t="shared" si="1153"/>
        <v/>
      </c>
      <c r="AC1153" s="1" t="str">
        <f t="shared" si="1153"/>
        <v/>
      </c>
      <c r="AE1153" s="1" t="str">
        <f>IFERROR(__xludf.DUMMYFUNCTION("IFERROR(TRANSPOSE(SORT(TRANSPOSE(FILTER(Y1153:AC1153, Y1153:AC1153&lt;&gt;0)),1, FALSE)))"),"")</f>
        <v/>
      </c>
      <c r="AF1153" s="1" t="str">
        <f>IFERROR(__xludf.DUMMYFUNCTION("""COMPUTED_VALUE"""),"")</f>
        <v/>
      </c>
      <c r="AG1153" s="1" t="str">
        <f>IFERROR(__xludf.DUMMYFUNCTION("""COMPUTED_VALUE"""),"")</f>
        <v/>
      </c>
      <c r="AH1153" s="1" t="str">
        <f>IFERROR(__xludf.DUMMYFUNCTION("""COMPUTED_VALUE"""),"")</f>
        <v/>
      </c>
      <c r="AI1153" s="1" t="str">
        <f>IFERROR(__xludf.DUMMYFUNCTION("""COMPUTED_VALUE"""),"")</f>
        <v/>
      </c>
      <c r="AL1153" s="1" t="s">
        <v>25</v>
      </c>
      <c r="AM1153" s="1" t="s">
        <v>25</v>
      </c>
      <c r="AN1153" s="1" t="s">
        <v>25</v>
      </c>
      <c r="AO1153" s="1" t="s">
        <v>25</v>
      </c>
      <c r="AP1153" s="1" t="s">
        <v>25</v>
      </c>
      <c r="AQ1153" s="1"/>
      <c r="AR1153" s="1"/>
      <c r="AS1153" s="1"/>
      <c r="AT1153" s="1"/>
      <c r="AU1153" s="1"/>
      <c r="AV1153" s="1"/>
      <c r="AW1153" s="1"/>
      <c r="AY1153" s="1" t="s">
        <v>25</v>
      </c>
    </row>
    <row r="1154" ht="15.75" customHeight="1">
      <c r="A1154" s="1"/>
      <c r="B1154" s="1"/>
      <c r="C1154" s="1"/>
      <c r="D1154" s="1" t="s">
        <v>25</v>
      </c>
      <c r="E1154" s="1" t="s">
        <v>25</v>
      </c>
      <c r="F1154" s="1" t="s">
        <v>25</v>
      </c>
      <c r="G1154" s="1" t="s">
        <v>25</v>
      </c>
      <c r="H1154" s="1" t="s">
        <v>25</v>
      </c>
      <c r="M1154" s="1"/>
      <c r="N1154" s="1"/>
      <c r="O1154" s="1"/>
      <c r="P1154" s="1"/>
      <c r="Q1154" s="1"/>
      <c r="S1154" s="1" t="str">
        <f>IFERROR(__xludf.DUMMYFUNCTION("UNIQUE(D1154:H1154, TRUE)"),"")</f>
        <v/>
      </c>
      <c r="Y1154" s="1" t="str">
        <f t="shared" si="2"/>
        <v/>
      </c>
      <c r="Z1154" s="1" t="str">
        <f t="shared" ref="Z1154:AC1154" si="1154">IF($Y1154&lt;&gt;"",COUNTIF($D1154:$H1154, "=" &amp; T1154),"")</f>
        <v/>
      </c>
      <c r="AA1154" s="1" t="str">
        <f t="shared" si="1154"/>
        <v/>
      </c>
      <c r="AB1154" s="1" t="str">
        <f t="shared" si="1154"/>
        <v/>
      </c>
      <c r="AC1154" s="1" t="str">
        <f t="shared" si="1154"/>
        <v/>
      </c>
      <c r="AE1154" s="1" t="str">
        <f>IFERROR(__xludf.DUMMYFUNCTION("IFERROR(TRANSPOSE(SORT(TRANSPOSE(FILTER(Y1154:AC1154, Y1154:AC1154&lt;&gt;0)),1, FALSE)))"),"")</f>
        <v/>
      </c>
      <c r="AF1154" s="1" t="str">
        <f>IFERROR(__xludf.DUMMYFUNCTION("""COMPUTED_VALUE"""),"")</f>
        <v/>
      </c>
      <c r="AG1154" s="1" t="str">
        <f>IFERROR(__xludf.DUMMYFUNCTION("""COMPUTED_VALUE"""),"")</f>
        <v/>
      </c>
      <c r="AH1154" s="1" t="str">
        <f>IFERROR(__xludf.DUMMYFUNCTION("""COMPUTED_VALUE"""),"")</f>
        <v/>
      </c>
      <c r="AI1154" s="1" t="str">
        <f>IFERROR(__xludf.DUMMYFUNCTION("""COMPUTED_VALUE"""),"")</f>
        <v/>
      </c>
      <c r="AL1154" s="1" t="s">
        <v>25</v>
      </c>
      <c r="AM1154" s="1" t="s">
        <v>25</v>
      </c>
      <c r="AN1154" s="1" t="s">
        <v>25</v>
      </c>
      <c r="AO1154" s="1" t="s">
        <v>25</v>
      </c>
      <c r="AP1154" s="1" t="s">
        <v>25</v>
      </c>
      <c r="AQ1154" s="1"/>
      <c r="AR1154" s="1"/>
      <c r="AS1154" s="1"/>
      <c r="AT1154" s="1"/>
      <c r="AU1154" s="1"/>
      <c r="AV1154" s="1"/>
      <c r="AW1154" s="1"/>
      <c r="AY1154" s="1" t="s">
        <v>25</v>
      </c>
    </row>
    <row r="1155" ht="15.75" customHeight="1">
      <c r="A1155" s="1"/>
      <c r="B1155" s="1"/>
      <c r="C1155" s="1"/>
      <c r="D1155" s="1" t="s">
        <v>25</v>
      </c>
      <c r="E1155" s="1" t="s">
        <v>25</v>
      </c>
      <c r="F1155" s="1" t="s">
        <v>25</v>
      </c>
      <c r="G1155" s="1" t="s">
        <v>25</v>
      </c>
      <c r="H1155" s="1" t="s">
        <v>25</v>
      </c>
      <c r="M1155" s="1"/>
      <c r="N1155" s="1"/>
      <c r="O1155" s="1"/>
      <c r="P1155" s="1"/>
      <c r="Q1155" s="1"/>
      <c r="S1155" s="1" t="str">
        <f>IFERROR(__xludf.DUMMYFUNCTION("UNIQUE(D1155:H1155, TRUE)"),"")</f>
        <v/>
      </c>
      <c r="Y1155" s="1" t="str">
        <f t="shared" si="2"/>
        <v/>
      </c>
      <c r="Z1155" s="1" t="str">
        <f t="shared" ref="Z1155:AC1155" si="1155">IF($Y1155&lt;&gt;"",COUNTIF($D1155:$H1155, "=" &amp; T1155),"")</f>
        <v/>
      </c>
      <c r="AA1155" s="1" t="str">
        <f t="shared" si="1155"/>
        <v/>
      </c>
      <c r="AB1155" s="1" t="str">
        <f t="shared" si="1155"/>
        <v/>
      </c>
      <c r="AC1155" s="1" t="str">
        <f t="shared" si="1155"/>
        <v/>
      </c>
      <c r="AE1155" s="1" t="str">
        <f>IFERROR(__xludf.DUMMYFUNCTION("IFERROR(TRANSPOSE(SORT(TRANSPOSE(FILTER(Y1155:AC1155, Y1155:AC1155&lt;&gt;0)),1, FALSE)))"),"")</f>
        <v/>
      </c>
      <c r="AF1155" s="1" t="str">
        <f>IFERROR(__xludf.DUMMYFUNCTION("""COMPUTED_VALUE"""),"")</f>
        <v/>
      </c>
      <c r="AG1155" s="1" t="str">
        <f>IFERROR(__xludf.DUMMYFUNCTION("""COMPUTED_VALUE"""),"")</f>
        <v/>
      </c>
      <c r="AH1155" s="1" t="str">
        <f>IFERROR(__xludf.DUMMYFUNCTION("""COMPUTED_VALUE"""),"")</f>
        <v/>
      </c>
      <c r="AI1155" s="1" t="str">
        <f>IFERROR(__xludf.DUMMYFUNCTION("""COMPUTED_VALUE"""),"")</f>
        <v/>
      </c>
      <c r="AL1155" s="1" t="s">
        <v>25</v>
      </c>
      <c r="AM1155" s="1" t="s">
        <v>25</v>
      </c>
      <c r="AN1155" s="1" t="s">
        <v>25</v>
      </c>
      <c r="AO1155" s="1" t="s">
        <v>25</v>
      </c>
      <c r="AP1155" s="1" t="s">
        <v>25</v>
      </c>
      <c r="AQ1155" s="1"/>
      <c r="AR1155" s="1"/>
      <c r="AS1155" s="1"/>
      <c r="AT1155" s="1"/>
      <c r="AU1155" s="1"/>
      <c r="AV1155" s="1"/>
      <c r="AW1155" s="1"/>
      <c r="AY1155" s="1" t="s">
        <v>25</v>
      </c>
    </row>
    <row r="1156" ht="15.75" customHeight="1">
      <c r="A1156" s="1"/>
      <c r="B1156" s="1"/>
      <c r="C1156" s="1"/>
      <c r="D1156" s="1" t="s">
        <v>25</v>
      </c>
      <c r="E1156" s="1" t="s">
        <v>25</v>
      </c>
      <c r="F1156" s="1" t="s">
        <v>25</v>
      </c>
      <c r="G1156" s="1" t="s">
        <v>25</v>
      </c>
      <c r="H1156" s="1" t="s">
        <v>25</v>
      </c>
      <c r="M1156" s="1"/>
      <c r="N1156" s="1"/>
      <c r="O1156" s="1"/>
      <c r="P1156" s="1"/>
      <c r="Q1156" s="1"/>
      <c r="S1156" s="1" t="str">
        <f>IFERROR(__xludf.DUMMYFUNCTION("UNIQUE(D1156:H1156, TRUE)"),"")</f>
        <v/>
      </c>
      <c r="Y1156" s="1" t="str">
        <f t="shared" si="2"/>
        <v/>
      </c>
      <c r="Z1156" s="1" t="str">
        <f t="shared" ref="Z1156:AC1156" si="1156">IF($Y1156&lt;&gt;"",COUNTIF($D1156:$H1156, "=" &amp; T1156),"")</f>
        <v/>
      </c>
      <c r="AA1156" s="1" t="str">
        <f t="shared" si="1156"/>
        <v/>
      </c>
      <c r="AB1156" s="1" t="str">
        <f t="shared" si="1156"/>
        <v/>
      </c>
      <c r="AC1156" s="1" t="str">
        <f t="shared" si="1156"/>
        <v/>
      </c>
      <c r="AE1156" s="1" t="str">
        <f>IFERROR(__xludf.DUMMYFUNCTION("IFERROR(TRANSPOSE(SORT(TRANSPOSE(FILTER(Y1156:AC1156, Y1156:AC1156&lt;&gt;0)),1, FALSE)))"),"")</f>
        <v/>
      </c>
      <c r="AF1156" s="1" t="str">
        <f>IFERROR(__xludf.DUMMYFUNCTION("""COMPUTED_VALUE"""),"")</f>
        <v/>
      </c>
      <c r="AG1156" s="1" t="str">
        <f>IFERROR(__xludf.DUMMYFUNCTION("""COMPUTED_VALUE"""),"")</f>
        <v/>
      </c>
      <c r="AH1156" s="1" t="str">
        <f>IFERROR(__xludf.DUMMYFUNCTION("""COMPUTED_VALUE"""),"")</f>
        <v/>
      </c>
      <c r="AI1156" s="1" t="str">
        <f>IFERROR(__xludf.DUMMYFUNCTION("""COMPUTED_VALUE"""),"")</f>
        <v/>
      </c>
      <c r="AL1156" s="1" t="s">
        <v>25</v>
      </c>
      <c r="AM1156" s="1" t="s">
        <v>25</v>
      </c>
      <c r="AN1156" s="1" t="s">
        <v>25</v>
      </c>
      <c r="AO1156" s="1" t="s">
        <v>25</v>
      </c>
      <c r="AP1156" s="1" t="s">
        <v>25</v>
      </c>
      <c r="AQ1156" s="1"/>
      <c r="AR1156" s="1"/>
      <c r="AS1156" s="1"/>
      <c r="AT1156" s="1"/>
      <c r="AU1156" s="1"/>
      <c r="AV1156" s="1"/>
      <c r="AW1156" s="1"/>
      <c r="AY1156" s="1" t="s">
        <v>25</v>
      </c>
    </row>
    <row r="1157" ht="15.75" customHeight="1">
      <c r="A1157" s="1"/>
      <c r="B1157" s="1"/>
      <c r="C1157" s="1"/>
      <c r="D1157" s="1" t="s">
        <v>25</v>
      </c>
      <c r="E1157" s="1" t="s">
        <v>25</v>
      </c>
      <c r="F1157" s="1" t="s">
        <v>25</v>
      </c>
      <c r="G1157" s="1" t="s">
        <v>25</v>
      </c>
      <c r="H1157" s="1" t="s">
        <v>25</v>
      </c>
      <c r="M1157" s="1"/>
      <c r="N1157" s="1"/>
      <c r="O1157" s="1"/>
      <c r="P1157" s="1"/>
      <c r="Q1157" s="1"/>
      <c r="S1157" s="1" t="str">
        <f>IFERROR(__xludf.DUMMYFUNCTION("UNIQUE(D1157:H1157, TRUE)"),"")</f>
        <v/>
      </c>
      <c r="Y1157" s="1" t="str">
        <f t="shared" si="2"/>
        <v/>
      </c>
      <c r="Z1157" s="1" t="str">
        <f t="shared" ref="Z1157:AC1157" si="1157">IF($Y1157&lt;&gt;"",COUNTIF($D1157:$H1157, "=" &amp; T1157),"")</f>
        <v/>
      </c>
      <c r="AA1157" s="1" t="str">
        <f t="shared" si="1157"/>
        <v/>
      </c>
      <c r="AB1157" s="1" t="str">
        <f t="shared" si="1157"/>
        <v/>
      </c>
      <c r="AC1157" s="1" t="str">
        <f t="shared" si="1157"/>
        <v/>
      </c>
      <c r="AE1157" s="1" t="str">
        <f>IFERROR(__xludf.DUMMYFUNCTION("IFERROR(TRANSPOSE(SORT(TRANSPOSE(FILTER(Y1157:AC1157, Y1157:AC1157&lt;&gt;0)),1, FALSE)))"),"")</f>
        <v/>
      </c>
      <c r="AF1157" s="1" t="str">
        <f>IFERROR(__xludf.DUMMYFUNCTION("""COMPUTED_VALUE"""),"")</f>
        <v/>
      </c>
      <c r="AG1157" s="1" t="str">
        <f>IFERROR(__xludf.DUMMYFUNCTION("""COMPUTED_VALUE"""),"")</f>
        <v/>
      </c>
      <c r="AH1157" s="1" t="str">
        <f>IFERROR(__xludf.DUMMYFUNCTION("""COMPUTED_VALUE"""),"")</f>
        <v/>
      </c>
      <c r="AI1157" s="1" t="str">
        <f>IFERROR(__xludf.DUMMYFUNCTION("""COMPUTED_VALUE"""),"")</f>
        <v/>
      </c>
      <c r="AL1157" s="1" t="s">
        <v>25</v>
      </c>
      <c r="AM1157" s="1" t="s">
        <v>25</v>
      </c>
      <c r="AN1157" s="1" t="s">
        <v>25</v>
      </c>
      <c r="AO1157" s="1" t="s">
        <v>25</v>
      </c>
      <c r="AP1157" s="1" t="s">
        <v>25</v>
      </c>
      <c r="AQ1157" s="1"/>
      <c r="AR1157" s="1"/>
      <c r="AS1157" s="1"/>
      <c r="AT1157" s="1"/>
      <c r="AU1157" s="1"/>
      <c r="AV1157" s="1"/>
      <c r="AW1157" s="1"/>
      <c r="AY1157" s="1" t="s">
        <v>25</v>
      </c>
    </row>
    <row r="1158" ht="15.75" customHeight="1">
      <c r="A1158" s="1"/>
      <c r="B1158" s="1"/>
      <c r="C1158" s="1"/>
      <c r="D1158" s="1" t="s">
        <v>25</v>
      </c>
      <c r="E1158" s="1" t="s">
        <v>25</v>
      </c>
      <c r="F1158" s="1" t="s">
        <v>25</v>
      </c>
      <c r="G1158" s="1" t="s">
        <v>25</v>
      </c>
      <c r="H1158" s="1" t="s">
        <v>25</v>
      </c>
      <c r="M1158" s="1"/>
      <c r="N1158" s="1"/>
      <c r="O1158" s="1"/>
      <c r="P1158" s="1"/>
      <c r="Q1158" s="1"/>
      <c r="S1158" s="1" t="str">
        <f>IFERROR(__xludf.DUMMYFUNCTION("UNIQUE(D1158:H1158, TRUE)"),"")</f>
        <v/>
      </c>
      <c r="Y1158" s="1" t="str">
        <f t="shared" si="2"/>
        <v/>
      </c>
      <c r="Z1158" s="1" t="str">
        <f t="shared" ref="Z1158:AC1158" si="1158">IF($Y1158&lt;&gt;"",COUNTIF($D1158:$H1158, "=" &amp; T1158),"")</f>
        <v/>
      </c>
      <c r="AA1158" s="1" t="str">
        <f t="shared" si="1158"/>
        <v/>
      </c>
      <c r="AB1158" s="1" t="str">
        <f t="shared" si="1158"/>
        <v/>
      </c>
      <c r="AC1158" s="1" t="str">
        <f t="shared" si="1158"/>
        <v/>
      </c>
      <c r="AE1158" s="1" t="str">
        <f>IFERROR(__xludf.DUMMYFUNCTION("IFERROR(TRANSPOSE(SORT(TRANSPOSE(FILTER(Y1158:AC1158, Y1158:AC1158&lt;&gt;0)),1, FALSE)))"),"")</f>
        <v/>
      </c>
      <c r="AF1158" s="1" t="str">
        <f>IFERROR(__xludf.DUMMYFUNCTION("""COMPUTED_VALUE"""),"")</f>
        <v/>
      </c>
      <c r="AG1158" s="1" t="str">
        <f>IFERROR(__xludf.DUMMYFUNCTION("""COMPUTED_VALUE"""),"")</f>
        <v/>
      </c>
      <c r="AH1158" s="1" t="str">
        <f>IFERROR(__xludf.DUMMYFUNCTION("""COMPUTED_VALUE"""),"")</f>
        <v/>
      </c>
      <c r="AI1158" s="1" t="str">
        <f>IFERROR(__xludf.DUMMYFUNCTION("""COMPUTED_VALUE"""),"")</f>
        <v/>
      </c>
      <c r="AL1158" s="1" t="s">
        <v>25</v>
      </c>
      <c r="AM1158" s="1" t="s">
        <v>25</v>
      </c>
      <c r="AN1158" s="1" t="s">
        <v>25</v>
      </c>
      <c r="AO1158" s="1" t="s">
        <v>25</v>
      </c>
      <c r="AP1158" s="1" t="s">
        <v>25</v>
      </c>
      <c r="AQ1158" s="1"/>
      <c r="AR1158" s="1"/>
      <c r="AS1158" s="1"/>
      <c r="AT1158" s="1"/>
      <c r="AU1158" s="1"/>
      <c r="AV1158" s="1"/>
      <c r="AW1158" s="1"/>
      <c r="AY1158" s="1" t="s">
        <v>25</v>
      </c>
    </row>
    <row r="1159" ht="15.75" customHeight="1">
      <c r="A1159" s="1"/>
      <c r="B1159" s="1"/>
      <c r="C1159" s="1"/>
      <c r="D1159" s="1" t="s">
        <v>25</v>
      </c>
      <c r="E1159" s="1" t="s">
        <v>25</v>
      </c>
      <c r="F1159" s="1" t="s">
        <v>25</v>
      </c>
      <c r="G1159" s="1" t="s">
        <v>25</v>
      </c>
      <c r="H1159" s="1" t="s">
        <v>25</v>
      </c>
      <c r="M1159" s="1"/>
      <c r="N1159" s="1"/>
      <c r="O1159" s="1"/>
      <c r="P1159" s="1"/>
      <c r="Q1159" s="1"/>
      <c r="S1159" s="1" t="str">
        <f>IFERROR(__xludf.DUMMYFUNCTION("UNIQUE(D1159:H1159, TRUE)"),"")</f>
        <v/>
      </c>
      <c r="Y1159" s="1" t="str">
        <f t="shared" si="2"/>
        <v/>
      </c>
      <c r="Z1159" s="1" t="str">
        <f t="shared" ref="Z1159:AC1159" si="1159">IF($Y1159&lt;&gt;"",COUNTIF($D1159:$H1159, "=" &amp; T1159),"")</f>
        <v/>
      </c>
      <c r="AA1159" s="1" t="str">
        <f t="shared" si="1159"/>
        <v/>
      </c>
      <c r="AB1159" s="1" t="str">
        <f t="shared" si="1159"/>
        <v/>
      </c>
      <c r="AC1159" s="1" t="str">
        <f t="shared" si="1159"/>
        <v/>
      </c>
      <c r="AE1159" s="1" t="str">
        <f>IFERROR(__xludf.DUMMYFUNCTION("IFERROR(TRANSPOSE(SORT(TRANSPOSE(FILTER(Y1159:AC1159, Y1159:AC1159&lt;&gt;0)),1, FALSE)))"),"")</f>
        <v/>
      </c>
      <c r="AF1159" s="1" t="str">
        <f>IFERROR(__xludf.DUMMYFUNCTION("""COMPUTED_VALUE"""),"")</f>
        <v/>
      </c>
      <c r="AG1159" s="1" t="str">
        <f>IFERROR(__xludf.DUMMYFUNCTION("""COMPUTED_VALUE"""),"")</f>
        <v/>
      </c>
      <c r="AH1159" s="1" t="str">
        <f>IFERROR(__xludf.DUMMYFUNCTION("""COMPUTED_VALUE"""),"")</f>
        <v/>
      </c>
      <c r="AI1159" s="1" t="str">
        <f>IFERROR(__xludf.DUMMYFUNCTION("""COMPUTED_VALUE"""),"")</f>
        <v/>
      </c>
      <c r="AL1159" s="1" t="s">
        <v>25</v>
      </c>
      <c r="AM1159" s="1" t="s">
        <v>25</v>
      </c>
      <c r="AN1159" s="1" t="s">
        <v>25</v>
      </c>
      <c r="AO1159" s="1" t="s">
        <v>25</v>
      </c>
      <c r="AP1159" s="1" t="s">
        <v>25</v>
      </c>
      <c r="AQ1159" s="1"/>
      <c r="AR1159" s="1"/>
      <c r="AS1159" s="1"/>
      <c r="AT1159" s="1"/>
      <c r="AU1159" s="1"/>
      <c r="AV1159" s="1"/>
      <c r="AW1159" s="1"/>
      <c r="AY1159" s="1" t="s">
        <v>25</v>
      </c>
    </row>
    <row r="1160" ht="15.75" customHeight="1">
      <c r="A1160" s="1"/>
      <c r="B1160" s="1"/>
      <c r="C1160" s="1"/>
      <c r="D1160" s="1" t="s">
        <v>25</v>
      </c>
      <c r="E1160" s="1" t="s">
        <v>25</v>
      </c>
      <c r="F1160" s="1" t="s">
        <v>25</v>
      </c>
      <c r="G1160" s="1" t="s">
        <v>25</v>
      </c>
      <c r="H1160" s="1" t="s">
        <v>25</v>
      </c>
      <c r="M1160" s="1"/>
      <c r="N1160" s="1"/>
      <c r="O1160" s="1"/>
      <c r="P1160" s="1"/>
      <c r="Q1160" s="1"/>
      <c r="S1160" s="1" t="str">
        <f>IFERROR(__xludf.DUMMYFUNCTION("UNIQUE(D1160:H1160, TRUE)"),"")</f>
        <v/>
      </c>
      <c r="Y1160" s="1" t="str">
        <f t="shared" si="2"/>
        <v/>
      </c>
      <c r="Z1160" s="1" t="str">
        <f t="shared" ref="Z1160:AC1160" si="1160">IF($Y1160&lt;&gt;"",COUNTIF($D1160:$H1160, "=" &amp; T1160),"")</f>
        <v/>
      </c>
      <c r="AA1160" s="1" t="str">
        <f t="shared" si="1160"/>
        <v/>
      </c>
      <c r="AB1160" s="1" t="str">
        <f t="shared" si="1160"/>
        <v/>
      </c>
      <c r="AC1160" s="1" t="str">
        <f t="shared" si="1160"/>
        <v/>
      </c>
      <c r="AE1160" s="1" t="str">
        <f>IFERROR(__xludf.DUMMYFUNCTION("IFERROR(TRANSPOSE(SORT(TRANSPOSE(FILTER(Y1160:AC1160, Y1160:AC1160&lt;&gt;0)),1, FALSE)))"),"")</f>
        <v/>
      </c>
      <c r="AF1160" s="1" t="str">
        <f>IFERROR(__xludf.DUMMYFUNCTION("""COMPUTED_VALUE"""),"")</f>
        <v/>
      </c>
      <c r="AG1160" s="1" t="str">
        <f>IFERROR(__xludf.DUMMYFUNCTION("""COMPUTED_VALUE"""),"")</f>
        <v/>
      </c>
      <c r="AH1160" s="1" t="str">
        <f>IFERROR(__xludf.DUMMYFUNCTION("""COMPUTED_VALUE"""),"")</f>
        <v/>
      </c>
      <c r="AI1160" s="1" t="str">
        <f>IFERROR(__xludf.DUMMYFUNCTION("""COMPUTED_VALUE"""),"")</f>
        <v/>
      </c>
      <c r="AL1160" s="1" t="s">
        <v>25</v>
      </c>
      <c r="AM1160" s="1" t="s">
        <v>25</v>
      </c>
      <c r="AN1160" s="1" t="s">
        <v>25</v>
      </c>
      <c r="AO1160" s="1" t="s">
        <v>25</v>
      </c>
      <c r="AP1160" s="1" t="s">
        <v>25</v>
      </c>
      <c r="AQ1160" s="1"/>
      <c r="AR1160" s="1"/>
      <c r="AS1160" s="1"/>
      <c r="AT1160" s="1"/>
      <c r="AU1160" s="1"/>
      <c r="AV1160" s="1"/>
      <c r="AW1160" s="1"/>
      <c r="AY1160" s="1" t="s">
        <v>25</v>
      </c>
    </row>
    <row r="1161" ht="15.75" customHeight="1">
      <c r="A1161" s="1"/>
      <c r="B1161" s="1"/>
      <c r="C1161" s="1"/>
      <c r="D1161" s="1" t="s">
        <v>25</v>
      </c>
      <c r="E1161" s="1" t="s">
        <v>25</v>
      </c>
      <c r="F1161" s="1" t="s">
        <v>25</v>
      </c>
      <c r="G1161" s="1" t="s">
        <v>25</v>
      </c>
      <c r="H1161" s="1" t="s">
        <v>25</v>
      </c>
      <c r="M1161" s="1"/>
      <c r="N1161" s="1"/>
      <c r="O1161" s="1"/>
      <c r="P1161" s="1"/>
      <c r="Q1161" s="1"/>
      <c r="S1161" s="1" t="str">
        <f>IFERROR(__xludf.DUMMYFUNCTION("UNIQUE(D1161:H1161, TRUE)"),"")</f>
        <v/>
      </c>
      <c r="Y1161" s="1" t="str">
        <f t="shared" si="2"/>
        <v/>
      </c>
      <c r="Z1161" s="1" t="str">
        <f t="shared" ref="Z1161:AC1161" si="1161">IF($Y1161&lt;&gt;"",COUNTIF($D1161:$H1161, "=" &amp; T1161),"")</f>
        <v/>
      </c>
      <c r="AA1161" s="1" t="str">
        <f t="shared" si="1161"/>
        <v/>
      </c>
      <c r="AB1161" s="1" t="str">
        <f t="shared" si="1161"/>
        <v/>
      </c>
      <c r="AC1161" s="1" t="str">
        <f t="shared" si="1161"/>
        <v/>
      </c>
      <c r="AE1161" s="1" t="str">
        <f>IFERROR(__xludf.DUMMYFUNCTION("IFERROR(TRANSPOSE(SORT(TRANSPOSE(FILTER(Y1161:AC1161, Y1161:AC1161&lt;&gt;0)),1, FALSE)))"),"")</f>
        <v/>
      </c>
      <c r="AF1161" s="1" t="str">
        <f>IFERROR(__xludf.DUMMYFUNCTION("""COMPUTED_VALUE"""),"")</f>
        <v/>
      </c>
      <c r="AG1161" s="1" t="str">
        <f>IFERROR(__xludf.DUMMYFUNCTION("""COMPUTED_VALUE"""),"")</f>
        <v/>
      </c>
      <c r="AH1161" s="1" t="str">
        <f>IFERROR(__xludf.DUMMYFUNCTION("""COMPUTED_VALUE"""),"")</f>
        <v/>
      </c>
      <c r="AI1161" s="1" t="str">
        <f>IFERROR(__xludf.DUMMYFUNCTION("""COMPUTED_VALUE"""),"")</f>
        <v/>
      </c>
      <c r="AL1161" s="1" t="s">
        <v>25</v>
      </c>
      <c r="AM1161" s="1" t="s">
        <v>25</v>
      </c>
      <c r="AN1161" s="1" t="s">
        <v>25</v>
      </c>
      <c r="AO1161" s="1" t="s">
        <v>25</v>
      </c>
      <c r="AP1161" s="1" t="s">
        <v>25</v>
      </c>
      <c r="AQ1161" s="1"/>
      <c r="AR1161" s="1"/>
      <c r="AS1161" s="1"/>
      <c r="AT1161" s="1"/>
      <c r="AU1161" s="1"/>
      <c r="AV1161" s="1"/>
      <c r="AW1161" s="1"/>
      <c r="AY1161" s="1" t="s">
        <v>25</v>
      </c>
    </row>
    <row r="1162" ht="15.75" customHeight="1">
      <c r="A1162" s="1"/>
      <c r="B1162" s="1"/>
      <c r="C1162" s="1"/>
      <c r="D1162" s="1" t="s">
        <v>25</v>
      </c>
      <c r="E1162" s="1" t="s">
        <v>25</v>
      </c>
      <c r="F1162" s="1" t="s">
        <v>25</v>
      </c>
      <c r="G1162" s="1" t="s">
        <v>25</v>
      </c>
      <c r="H1162" s="1" t="s">
        <v>25</v>
      </c>
      <c r="M1162" s="1"/>
      <c r="N1162" s="1"/>
      <c r="O1162" s="1"/>
      <c r="P1162" s="1"/>
      <c r="Q1162" s="1"/>
      <c r="S1162" s="1" t="str">
        <f>IFERROR(__xludf.DUMMYFUNCTION("UNIQUE(D1162:H1162, TRUE)"),"")</f>
        <v/>
      </c>
      <c r="Y1162" s="1" t="str">
        <f t="shared" si="2"/>
        <v/>
      </c>
      <c r="Z1162" s="1" t="str">
        <f t="shared" ref="Z1162:AC1162" si="1162">IF($Y1162&lt;&gt;"",COUNTIF($D1162:$H1162, "=" &amp; T1162),"")</f>
        <v/>
      </c>
      <c r="AA1162" s="1" t="str">
        <f t="shared" si="1162"/>
        <v/>
      </c>
      <c r="AB1162" s="1" t="str">
        <f t="shared" si="1162"/>
        <v/>
      </c>
      <c r="AC1162" s="1" t="str">
        <f t="shared" si="1162"/>
        <v/>
      </c>
      <c r="AE1162" s="1" t="str">
        <f>IFERROR(__xludf.DUMMYFUNCTION("IFERROR(TRANSPOSE(SORT(TRANSPOSE(FILTER(Y1162:AC1162, Y1162:AC1162&lt;&gt;0)),1, FALSE)))"),"")</f>
        <v/>
      </c>
      <c r="AF1162" s="1" t="str">
        <f>IFERROR(__xludf.DUMMYFUNCTION("""COMPUTED_VALUE"""),"")</f>
        <v/>
      </c>
      <c r="AG1162" s="1" t="str">
        <f>IFERROR(__xludf.DUMMYFUNCTION("""COMPUTED_VALUE"""),"")</f>
        <v/>
      </c>
      <c r="AH1162" s="1" t="str">
        <f>IFERROR(__xludf.DUMMYFUNCTION("""COMPUTED_VALUE"""),"")</f>
        <v/>
      </c>
      <c r="AI1162" s="1" t="str">
        <f>IFERROR(__xludf.DUMMYFUNCTION("""COMPUTED_VALUE"""),"")</f>
        <v/>
      </c>
      <c r="AL1162" s="1" t="s">
        <v>25</v>
      </c>
      <c r="AM1162" s="1" t="s">
        <v>25</v>
      </c>
      <c r="AN1162" s="1" t="s">
        <v>25</v>
      </c>
      <c r="AO1162" s="1" t="s">
        <v>25</v>
      </c>
      <c r="AP1162" s="1" t="s">
        <v>25</v>
      </c>
      <c r="AQ1162" s="1"/>
      <c r="AR1162" s="1"/>
      <c r="AS1162" s="1"/>
      <c r="AT1162" s="1"/>
      <c r="AU1162" s="1"/>
      <c r="AV1162" s="1"/>
      <c r="AW1162" s="1"/>
      <c r="AY1162" s="1" t="s">
        <v>25</v>
      </c>
    </row>
    <row r="1163" ht="15.75" customHeight="1">
      <c r="A1163" s="1"/>
      <c r="B1163" s="1"/>
      <c r="C1163" s="1"/>
      <c r="D1163" s="1" t="s">
        <v>25</v>
      </c>
      <c r="E1163" s="1" t="s">
        <v>25</v>
      </c>
      <c r="F1163" s="1" t="s">
        <v>25</v>
      </c>
      <c r="G1163" s="1" t="s">
        <v>25</v>
      </c>
      <c r="H1163" s="1" t="s">
        <v>25</v>
      </c>
      <c r="M1163" s="1"/>
      <c r="N1163" s="1"/>
      <c r="O1163" s="1"/>
      <c r="P1163" s="1"/>
      <c r="Q1163" s="1"/>
      <c r="S1163" s="1" t="str">
        <f>IFERROR(__xludf.DUMMYFUNCTION("UNIQUE(D1163:H1163, TRUE)"),"")</f>
        <v/>
      </c>
      <c r="Y1163" s="1" t="str">
        <f t="shared" si="2"/>
        <v/>
      </c>
      <c r="Z1163" s="1" t="str">
        <f t="shared" ref="Z1163:AC1163" si="1163">IF($Y1163&lt;&gt;"",COUNTIF($D1163:$H1163, "=" &amp; T1163),"")</f>
        <v/>
      </c>
      <c r="AA1163" s="1" t="str">
        <f t="shared" si="1163"/>
        <v/>
      </c>
      <c r="AB1163" s="1" t="str">
        <f t="shared" si="1163"/>
        <v/>
      </c>
      <c r="AC1163" s="1" t="str">
        <f t="shared" si="1163"/>
        <v/>
      </c>
      <c r="AE1163" s="1" t="str">
        <f>IFERROR(__xludf.DUMMYFUNCTION("IFERROR(TRANSPOSE(SORT(TRANSPOSE(FILTER(Y1163:AC1163, Y1163:AC1163&lt;&gt;0)),1, FALSE)))"),"")</f>
        <v/>
      </c>
      <c r="AF1163" s="1" t="str">
        <f>IFERROR(__xludf.DUMMYFUNCTION("""COMPUTED_VALUE"""),"")</f>
        <v/>
      </c>
      <c r="AG1163" s="1" t="str">
        <f>IFERROR(__xludf.DUMMYFUNCTION("""COMPUTED_VALUE"""),"")</f>
        <v/>
      </c>
      <c r="AH1163" s="1" t="str">
        <f>IFERROR(__xludf.DUMMYFUNCTION("""COMPUTED_VALUE"""),"")</f>
        <v/>
      </c>
      <c r="AI1163" s="1" t="str">
        <f>IFERROR(__xludf.DUMMYFUNCTION("""COMPUTED_VALUE"""),"")</f>
        <v/>
      </c>
      <c r="AL1163" s="1" t="s">
        <v>25</v>
      </c>
      <c r="AM1163" s="1" t="s">
        <v>25</v>
      </c>
      <c r="AN1163" s="1" t="s">
        <v>25</v>
      </c>
      <c r="AO1163" s="1" t="s">
        <v>25</v>
      </c>
      <c r="AP1163" s="1" t="s">
        <v>25</v>
      </c>
      <c r="AQ1163" s="1"/>
      <c r="AR1163" s="1"/>
      <c r="AS1163" s="1"/>
      <c r="AT1163" s="1"/>
      <c r="AU1163" s="1"/>
      <c r="AV1163" s="1"/>
      <c r="AW1163" s="1"/>
      <c r="AY1163" s="1" t="s">
        <v>25</v>
      </c>
    </row>
    <row r="1164" ht="15.75" customHeight="1">
      <c r="A1164" s="1"/>
      <c r="B1164" s="1"/>
      <c r="C1164" s="1"/>
      <c r="D1164" s="1" t="s">
        <v>25</v>
      </c>
      <c r="E1164" s="1" t="s">
        <v>25</v>
      </c>
      <c r="F1164" s="1" t="s">
        <v>25</v>
      </c>
      <c r="G1164" s="1" t="s">
        <v>25</v>
      </c>
      <c r="H1164" s="1" t="s">
        <v>25</v>
      </c>
      <c r="M1164" s="1"/>
      <c r="N1164" s="1"/>
      <c r="O1164" s="1"/>
      <c r="P1164" s="1"/>
      <c r="Q1164" s="1"/>
      <c r="S1164" s="1" t="str">
        <f>IFERROR(__xludf.DUMMYFUNCTION("UNIQUE(D1164:H1164, TRUE)"),"")</f>
        <v/>
      </c>
      <c r="Y1164" s="1" t="str">
        <f t="shared" si="2"/>
        <v/>
      </c>
      <c r="Z1164" s="1" t="str">
        <f t="shared" ref="Z1164:AC1164" si="1164">IF($Y1164&lt;&gt;"",COUNTIF($D1164:$H1164, "=" &amp; T1164),"")</f>
        <v/>
      </c>
      <c r="AA1164" s="1" t="str">
        <f t="shared" si="1164"/>
        <v/>
      </c>
      <c r="AB1164" s="1" t="str">
        <f t="shared" si="1164"/>
        <v/>
      </c>
      <c r="AC1164" s="1" t="str">
        <f t="shared" si="1164"/>
        <v/>
      </c>
      <c r="AE1164" s="1" t="str">
        <f>IFERROR(__xludf.DUMMYFUNCTION("IFERROR(TRANSPOSE(SORT(TRANSPOSE(FILTER(Y1164:AC1164, Y1164:AC1164&lt;&gt;0)),1, FALSE)))"),"")</f>
        <v/>
      </c>
      <c r="AF1164" s="1" t="str">
        <f>IFERROR(__xludf.DUMMYFUNCTION("""COMPUTED_VALUE"""),"")</f>
        <v/>
      </c>
      <c r="AG1164" s="1" t="str">
        <f>IFERROR(__xludf.DUMMYFUNCTION("""COMPUTED_VALUE"""),"")</f>
        <v/>
      </c>
      <c r="AH1164" s="1" t="str">
        <f>IFERROR(__xludf.DUMMYFUNCTION("""COMPUTED_VALUE"""),"")</f>
        <v/>
      </c>
      <c r="AI1164" s="1" t="str">
        <f>IFERROR(__xludf.DUMMYFUNCTION("""COMPUTED_VALUE"""),"")</f>
        <v/>
      </c>
      <c r="AL1164" s="1" t="s">
        <v>25</v>
      </c>
      <c r="AM1164" s="1" t="s">
        <v>25</v>
      </c>
      <c r="AN1164" s="1" t="s">
        <v>25</v>
      </c>
      <c r="AO1164" s="1" t="s">
        <v>25</v>
      </c>
      <c r="AP1164" s="1" t="s">
        <v>25</v>
      </c>
      <c r="AQ1164" s="1"/>
      <c r="AR1164" s="1"/>
      <c r="AS1164" s="1"/>
      <c r="AT1164" s="1"/>
      <c r="AU1164" s="1"/>
      <c r="AV1164" s="1"/>
      <c r="AW1164" s="1"/>
      <c r="AY1164" s="1" t="s">
        <v>25</v>
      </c>
    </row>
    <row r="1165" ht="15.75" customHeight="1">
      <c r="A1165" s="1"/>
      <c r="B1165" s="1"/>
      <c r="C1165" s="1"/>
      <c r="D1165" s="1" t="s">
        <v>25</v>
      </c>
      <c r="E1165" s="1" t="s">
        <v>25</v>
      </c>
      <c r="F1165" s="1" t="s">
        <v>25</v>
      </c>
      <c r="G1165" s="1" t="s">
        <v>25</v>
      </c>
      <c r="H1165" s="1" t="s">
        <v>25</v>
      </c>
      <c r="M1165" s="1"/>
      <c r="N1165" s="1"/>
      <c r="O1165" s="1"/>
      <c r="P1165" s="1"/>
      <c r="Q1165" s="1"/>
      <c r="S1165" s="1" t="str">
        <f>IFERROR(__xludf.DUMMYFUNCTION("UNIQUE(D1165:H1165, TRUE)"),"")</f>
        <v/>
      </c>
      <c r="Y1165" s="1" t="str">
        <f t="shared" si="2"/>
        <v/>
      </c>
      <c r="Z1165" s="1" t="str">
        <f t="shared" ref="Z1165:AC1165" si="1165">IF($Y1165&lt;&gt;"",COUNTIF($D1165:$H1165, "=" &amp; T1165),"")</f>
        <v/>
      </c>
      <c r="AA1165" s="1" t="str">
        <f t="shared" si="1165"/>
        <v/>
      </c>
      <c r="AB1165" s="1" t="str">
        <f t="shared" si="1165"/>
        <v/>
      </c>
      <c r="AC1165" s="1" t="str">
        <f t="shared" si="1165"/>
        <v/>
      </c>
      <c r="AE1165" s="1" t="str">
        <f>IFERROR(__xludf.DUMMYFUNCTION("IFERROR(TRANSPOSE(SORT(TRANSPOSE(FILTER(Y1165:AC1165, Y1165:AC1165&lt;&gt;0)),1, FALSE)))"),"")</f>
        <v/>
      </c>
      <c r="AF1165" s="1" t="str">
        <f>IFERROR(__xludf.DUMMYFUNCTION("""COMPUTED_VALUE"""),"")</f>
        <v/>
      </c>
      <c r="AG1165" s="1" t="str">
        <f>IFERROR(__xludf.DUMMYFUNCTION("""COMPUTED_VALUE"""),"")</f>
        <v/>
      </c>
      <c r="AH1165" s="1" t="str">
        <f>IFERROR(__xludf.DUMMYFUNCTION("""COMPUTED_VALUE"""),"")</f>
        <v/>
      </c>
      <c r="AI1165" s="1" t="str">
        <f>IFERROR(__xludf.DUMMYFUNCTION("""COMPUTED_VALUE"""),"")</f>
        <v/>
      </c>
      <c r="AL1165" s="1" t="s">
        <v>25</v>
      </c>
      <c r="AM1165" s="1" t="s">
        <v>25</v>
      </c>
      <c r="AN1165" s="1" t="s">
        <v>25</v>
      </c>
      <c r="AO1165" s="1" t="s">
        <v>25</v>
      </c>
      <c r="AP1165" s="1" t="s">
        <v>25</v>
      </c>
      <c r="AQ1165" s="1"/>
      <c r="AR1165" s="1"/>
      <c r="AS1165" s="1"/>
      <c r="AT1165" s="1"/>
      <c r="AU1165" s="1"/>
      <c r="AV1165" s="1"/>
      <c r="AW1165" s="1"/>
      <c r="AY1165" s="1" t="s">
        <v>25</v>
      </c>
    </row>
    <row r="1166" ht="15.75" customHeight="1">
      <c r="A1166" s="1"/>
      <c r="B1166" s="1"/>
      <c r="C1166" s="1"/>
      <c r="D1166" s="1" t="s">
        <v>25</v>
      </c>
      <c r="E1166" s="1" t="s">
        <v>25</v>
      </c>
      <c r="F1166" s="1" t="s">
        <v>25</v>
      </c>
      <c r="G1166" s="1" t="s">
        <v>25</v>
      </c>
      <c r="H1166" s="1" t="s">
        <v>25</v>
      </c>
      <c r="M1166" s="1"/>
      <c r="N1166" s="1"/>
      <c r="O1166" s="1"/>
      <c r="P1166" s="1"/>
      <c r="Q1166" s="1"/>
      <c r="S1166" s="1" t="str">
        <f>IFERROR(__xludf.DUMMYFUNCTION("UNIQUE(D1166:H1166, TRUE)"),"")</f>
        <v/>
      </c>
      <c r="Y1166" s="1" t="str">
        <f t="shared" si="2"/>
        <v/>
      </c>
      <c r="Z1166" s="1" t="str">
        <f t="shared" ref="Z1166:AC1166" si="1166">IF($Y1166&lt;&gt;"",COUNTIF($D1166:$H1166, "=" &amp; T1166),"")</f>
        <v/>
      </c>
      <c r="AA1166" s="1" t="str">
        <f t="shared" si="1166"/>
        <v/>
      </c>
      <c r="AB1166" s="1" t="str">
        <f t="shared" si="1166"/>
        <v/>
      </c>
      <c r="AC1166" s="1" t="str">
        <f t="shared" si="1166"/>
        <v/>
      </c>
      <c r="AE1166" s="1" t="str">
        <f>IFERROR(__xludf.DUMMYFUNCTION("IFERROR(TRANSPOSE(SORT(TRANSPOSE(FILTER(Y1166:AC1166, Y1166:AC1166&lt;&gt;0)),1, FALSE)))"),"")</f>
        <v/>
      </c>
      <c r="AF1166" s="1" t="str">
        <f>IFERROR(__xludf.DUMMYFUNCTION("""COMPUTED_VALUE"""),"")</f>
        <v/>
      </c>
      <c r="AG1166" s="1" t="str">
        <f>IFERROR(__xludf.DUMMYFUNCTION("""COMPUTED_VALUE"""),"")</f>
        <v/>
      </c>
      <c r="AH1166" s="1" t="str">
        <f>IFERROR(__xludf.DUMMYFUNCTION("""COMPUTED_VALUE"""),"")</f>
        <v/>
      </c>
      <c r="AI1166" s="1" t="str">
        <f>IFERROR(__xludf.DUMMYFUNCTION("""COMPUTED_VALUE"""),"")</f>
        <v/>
      </c>
      <c r="AL1166" s="1" t="s">
        <v>25</v>
      </c>
      <c r="AM1166" s="1" t="s">
        <v>25</v>
      </c>
      <c r="AN1166" s="1" t="s">
        <v>25</v>
      </c>
      <c r="AO1166" s="1" t="s">
        <v>25</v>
      </c>
      <c r="AP1166" s="1" t="s">
        <v>25</v>
      </c>
      <c r="AQ1166" s="1"/>
      <c r="AR1166" s="1"/>
      <c r="AS1166" s="1"/>
      <c r="AT1166" s="1"/>
      <c r="AU1166" s="1"/>
      <c r="AV1166" s="1"/>
      <c r="AW1166" s="1"/>
      <c r="AY1166" s="1" t="s">
        <v>25</v>
      </c>
    </row>
    <row r="1167" ht="15.75" customHeight="1">
      <c r="A1167" s="1"/>
      <c r="B1167" s="1"/>
      <c r="C1167" s="1"/>
      <c r="D1167" s="1" t="s">
        <v>25</v>
      </c>
      <c r="E1167" s="1" t="s">
        <v>25</v>
      </c>
      <c r="F1167" s="1" t="s">
        <v>25</v>
      </c>
      <c r="G1167" s="1" t="s">
        <v>25</v>
      </c>
      <c r="H1167" s="1" t="s">
        <v>25</v>
      </c>
      <c r="M1167" s="1"/>
      <c r="N1167" s="1"/>
      <c r="O1167" s="1"/>
      <c r="P1167" s="1"/>
      <c r="Q1167" s="1"/>
      <c r="S1167" s="1" t="str">
        <f>IFERROR(__xludf.DUMMYFUNCTION("UNIQUE(D1167:H1167, TRUE)"),"")</f>
        <v/>
      </c>
      <c r="Y1167" s="1" t="str">
        <f t="shared" si="2"/>
        <v/>
      </c>
      <c r="Z1167" s="1" t="str">
        <f t="shared" ref="Z1167:AC1167" si="1167">IF($Y1167&lt;&gt;"",COUNTIF($D1167:$H1167, "=" &amp; T1167),"")</f>
        <v/>
      </c>
      <c r="AA1167" s="1" t="str">
        <f t="shared" si="1167"/>
        <v/>
      </c>
      <c r="AB1167" s="1" t="str">
        <f t="shared" si="1167"/>
        <v/>
      </c>
      <c r="AC1167" s="1" t="str">
        <f t="shared" si="1167"/>
        <v/>
      </c>
      <c r="AE1167" s="1" t="str">
        <f>IFERROR(__xludf.DUMMYFUNCTION("IFERROR(TRANSPOSE(SORT(TRANSPOSE(FILTER(Y1167:AC1167, Y1167:AC1167&lt;&gt;0)),1, FALSE)))"),"")</f>
        <v/>
      </c>
      <c r="AF1167" s="1" t="str">
        <f>IFERROR(__xludf.DUMMYFUNCTION("""COMPUTED_VALUE"""),"")</f>
        <v/>
      </c>
      <c r="AG1167" s="1" t="str">
        <f>IFERROR(__xludf.DUMMYFUNCTION("""COMPUTED_VALUE"""),"")</f>
        <v/>
      </c>
      <c r="AH1167" s="1" t="str">
        <f>IFERROR(__xludf.DUMMYFUNCTION("""COMPUTED_VALUE"""),"")</f>
        <v/>
      </c>
      <c r="AI1167" s="1" t="str">
        <f>IFERROR(__xludf.DUMMYFUNCTION("""COMPUTED_VALUE"""),"")</f>
        <v/>
      </c>
      <c r="AL1167" s="1" t="s">
        <v>25</v>
      </c>
      <c r="AM1167" s="1" t="s">
        <v>25</v>
      </c>
      <c r="AN1167" s="1" t="s">
        <v>25</v>
      </c>
      <c r="AO1167" s="1" t="s">
        <v>25</v>
      </c>
      <c r="AP1167" s="1" t="s">
        <v>25</v>
      </c>
      <c r="AQ1167" s="1"/>
      <c r="AR1167" s="1"/>
      <c r="AS1167" s="1"/>
      <c r="AT1167" s="1"/>
      <c r="AU1167" s="1"/>
      <c r="AV1167" s="1"/>
      <c r="AW1167" s="1"/>
      <c r="AY1167" s="1" t="s">
        <v>25</v>
      </c>
    </row>
    <row r="1168" ht="15.75" customHeight="1">
      <c r="A1168" s="1"/>
      <c r="B1168" s="1"/>
      <c r="C1168" s="1"/>
      <c r="D1168" s="1" t="s">
        <v>25</v>
      </c>
      <c r="E1168" s="1" t="s">
        <v>25</v>
      </c>
      <c r="F1168" s="1" t="s">
        <v>25</v>
      </c>
      <c r="G1168" s="1" t="s">
        <v>25</v>
      </c>
      <c r="H1168" s="1" t="s">
        <v>25</v>
      </c>
      <c r="M1168" s="1"/>
      <c r="N1168" s="1"/>
      <c r="O1168" s="1"/>
      <c r="P1168" s="1"/>
      <c r="Q1168" s="1"/>
      <c r="S1168" s="1" t="str">
        <f>IFERROR(__xludf.DUMMYFUNCTION("UNIQUE(D1168:H1168, TRUE)"),"")</f>
        <v/>
      </c>
      <c r="Y1168" s="1" t="str">
        <f t="shared" si="2"/>
        <v/>
      </c>
      <c r="Z1168" s="1" t="str">
        <f t="shared" ref="Z1168:AC1168" si="1168">IF($Y1168&lt;&gt;"",COUNTIF($D1168:$H1168, "=" &amp; T1168),"")</f>
        <v/>
      </c>
      <c r="AA1168" s="1" t="str">
        <f t="shared" si="1168"/>
        <v/>
      </c>
      <c r="AB1168" s="1" t="str">
        <f t="shared" si="1168"/>
        <v/>
      </c>
      <c r="AC1168" s="1" t="str">
        <f t="shared" si="1168"/>
        <v/>
      </c>
      <c r="AE1168" s="1" t="str">
        <f>IFERROR(__xludf.DUMMYFUNCTION("IFERROR(TRANSPOSE(SORT(TRANSPOSE(FILTER(Y1168:AC1168, Y1168:AC1168&lt;&gt;0)),1, FALSE)))"),"")</f>
        <v/>
      </c>
      <c r="AF1168" s="1" t="str">
        <f>IFERROR(__xludf.DUMMYFUNCTION("""COMPUTED_VALUE"""),"")</f>
        <v/>
      </c>
      <c r="AG1168" s="1" t="str">
        <f>IFERROR(__xludf.DUMMYFUNCTION("""COMPUTED_VALUE"""),"")</f>
        <v/>
      </c>
      <c r="AH1168" s="1" t="str">
        <f>IFERROR(__xludf.DUMMYFUNCTION("""COMPUTED_VALUE"""),"")</f>
        <v/>
      </c>
      <c r="AI1168" s="1" t="str">
        <f>IFERROR(__xludf.DUMMYFUNCTION("""COMPUTED_VALUE"""),"")</f>
        <v/>
      </c>
      <c r="AL1168" s="1" t="s">
        <v>25</v>
      </c>
      <c r="AM1168" s="1" t="s">
        <v>25</v>
      </c>
      <c r="AN1168" s="1" t="s">
        <v>25</v>
      </c>
      <c r="AO1168" s="1" t="s">
        <v>25</v>
      </c>
      <c r="AP1168" s="1" t="s">
        <v>25</v>
      </c>
      <c r="AQ1168" s="1"/>
      <c r="AR1168" s="1"/>
      <c r="AS1168" s="1"/>
      <c r="AT1168" s="1"/>
      <c r="AU1168" s="1"/>
      <c r="AV1168" s="1"/>
      <c r="AW1168" s="1"/>
      <c r="AY1168" s="1" t="s">
        <v>25</v>
      </c>
    </row>
    <row r="1169" ht="15.75" customHeight="1">
      <c r="A1169" s="1"/>
      <c r="B1169" s="1"/>
      <c r="C1169" s="1"/>
      <c r="D1169" s="1" t="s">
        <v>25</v>
      </c>
      <c r="E1169" s="1" t="s">
        <v>25</v>
      </c>
      <c r="F1169" s="1" t="s">
        <v>25</v>
      </c>
      <c r="G1169" s="1" t="s">
        <v>25</v>
      </c>
      <c r="H1169" s="1" t="s">
        <v>25</v>
      </c>
      <c r="M1169" s="1"/>
      <c r="N1169" s="1"/>
      <c r="O1169" s="1"/>
      <c r="P1169" s="1"/>
      <c r="Q1169" s="1"/>
      <c r="S1169" s="1" t="str">
        <f>IFERROR(__xludf.DUMMYFUNCTION("UNIQUE(D1169:H1169, TRUE)"),"")</f>
        <v/>
      </c>
      <c r="Y1169" s="1" t="str">
        <f t="shared" si="2"/>
        <v/>
      </c>
      <c r="Z1169" s="1" t="str">
        <f t="shared" ref="Z1169:AC1169" si="1169">IF($Y1169&lt;&gt;"",COUNTIF($D1169:$H1169, "=" &amp; T1169),"")</f>
        <v/>
      </c>
      <c r="AA1169" s="1" t="str">
        <f t="shared" si="1169"/>
        <v/>
      </c>
      <c r="AB1169" s="1" t="str">
        <f t="shared" si="1169"/>
        <v/>
      </c>
      <c r="AC1169" s="1" t="str">
        <f t="shared" si="1169"/>
        <v/>
      </c>
      <c r="AE1169" s="1" t="str">
        <f>IFERROR(__xludf.DUMMYFUNCTION("IFERROR(TRANSPOSE(SORT(TRANSPOSE(FILTER(Y1169:AC1169, Y1169:AC1169&lt;&gt;0)),1, FALSE)))"),"")</f>
        <v/>
      </c>
      <c r="AF1169" s="1" t="str">
        <f>IFERROR(__xludf.DUMMYFUNCTION("""COMPUTED_VALUE"""),"")</f>
        <v/>
      </c>
      <c r="AG1169" s="1" t="str">
        <f>IFERROR(__xludf.DUMMYFUNCTION("""COMPUTED_VALUE"""),"")</f>
        <v/>
      </c>
      <c r="AH1169" s="1" t="str">
        <f>IFERROR(__xludf.DUMMYFUNCTION("""COMPUTED_VALUE"""),"")</f>
        <v/>
      </c>
      <c r="AI1169" s="1" t="str">
        <f>IFERROR(__xludf.DUMMYFUNCTION("""COMPUTED_VALUE"""),"")</f>
        <v/>
      </c>
      <c r="AL1169" s="1" t="s">
        <v>25</v>
      </c>
      <c r="AM1169" s="1" t="s">
        <v>25</v>
      </c>
      <c r="AN1169" s="1" t="s">
        <v>25</v>
      </c>
      <c r="AO1169" s="1" t="s">
        <v>25</v>
      </c>
      <c r="AP1169" s="1" t="s">
        <v>25</v>
      </c>
      <c r="AQ1169" s="1"/>
      <c r="AR1169" s="1"/>
      <c r="AS1169" s="1"/>
      <c r="AT1169" s="1"/>
      <c r="AU1169" s="1"/>
      <c r="AV1169" s="1"/>
      <c r="AW1169" s="1"/>
      <c r="AY1169" s="1" t="s">
        <v>25</v>
      </c>
    </row>
    <row r="1170" ht="15.75" customHeight="1">
      <c r="A1170" s="1"/>
      <c r="B1170" s="1"/>
      <c r="C1170" s="1"/>
      <c r="D1170" s="1" t="s">
        <v>25</v>
      </c>
      <c r="E1170" s="1" t="s">
        <v>25</v>
      </c>
      <c r="F1170" s="1" t="s">
        <v>25</v>
      </c>
      <c r="G1170" s="1" t="s">
        <v>25</v>
      </c>
      <c r="H1170" s="1" t="s">
        <v>25</v>
      </c>
      <c r="M1170" s="1"/>
      <c r="N1170" s="1"/>
      <c r="O1170" s="1"/>
      <c r="P1170" s="1"/>
      <c r="Q1170" s="1"/>
      <c r="S1170" s="1" t="str">
        <f>IFERROR(__xludf.DUMMYFUNCTION("UNIQUE(D1170:H1170, TRUE)"),"")</f>
        <v/>
      </c>
      <c r="Y1170" s="1" t="str">
        <f t="shared" si="2"/>
        <v/>
      </c>
      <c r="Z1170" s="1" t="str">
        <f t="shared" ref="Z1170:AC1170" si="1170">IF($Y1170&lt;&gt;"",COUNTIF($D1170:$H1170, "=" &amp; T1170),"")</f>
        <v/>
      </c>
      <c r="AA1170" s="1" t="str">
        <f t="shared" si="1170"/>
        <v/>
      </c>
      <c r="AB1170" s="1" t="str">
        <f t="shared" si="1170"/>
        <v/>
      </c>
      <c r="AC1170" s="1" t="str">
        <f t="shared" si="1170"/>
        <v/>
      </c>
      <c r="AE1170" s="1" t="str">
        <f>IFERROR(__xludf.DUMMYFUNCTION("IFERROR(TRANSPOSE(SORT(TRANSPOSE(FILTER(Y1170:AC1170, Y1170:AC1170&lt;&gt;0)),1, FALSE)))"),"")</f>
        <v/>
      </c>
      <c r="AF1170" s="1" t="str">
        <f>IFERROR(__xludf.DUMMYFUNCTION("""COMPUTED_VALUE"""),"")</f>
        <v/>
      </c>
      <c r="AG1170" s="1" t="str">
        <f>IFERROR(__xludf.DUMMYFUNCTION("""COMPUTED_VALUE"""),"")</f>
        <v/>
      </c>
      <c r="AH1170" s="1" t="str">
        <f>IFERROR(__xludf.DUMMYFUNCTION("""COMPUTED_VALUE"""),"")</f>
        <v/>
      </c>
      <c r="AI1170" s="1" t="str">
        <f>IFERROR(__xludf.DUMMYFUNCTION("""COMPUTED_VALUE"""),"")</f>
        <v/>
      </c>
      <c r="AL1170" s="1" t="s">
        <v>25</v>
      </c>
      <c r="AM1170" s="1" t="s">
        <v>25</v>
      </c>
      <c r="AN1170" s="1" t="s">
        <v>25</v>
      </c>
      <c r="AO1170" s="1" t="s">
        <v>25</v>
      </c>
      <c r="AP1170" s="1" t="s">
        <v>25</v>
      </c>
      <c r="AQ1170" s="1"/>
      <c r="AR1170" s="1"/>
      <c r="AS1170" s="1"/>
      <c r="AT1170" s="1"/>
      <c r="AU1170" s="1"/>
      <c r="AV1170" s="1"/>
      <c r="AW1170" s="1"/>
      <c r="AY1170" s="1" t="s">
        <v>25</v>
      </c>
    </row>
    <row r="1171" ht="15.75" customHeight="1">
      <c r="A1171" s="1"/>
      <c r="B1171" s="1"/>
      <c r="C1171" s="1"/>
      <c r="D1171" s="1" t="s">
        <v>25</v>
      </c>
      <c r="E1171" s="1" t="s">
        <v>25</v>
      </c>
      <c r="F1171" s="1" t="s">
        <v>25</v>
      </c>
      <c r="G1171" s="1" t="s">
        <v>25</v>
      </c>
      <c r="H1171" s="1" t="s">
        <v>25</v>
      </c>
      <c r="M1171" s="1"/>
      <c r="N1171" s="1"/>
      <c r="O1171" s="1"/>
      <c r="P1171" s="1"/>
      <c r="Q1171" s="1"/>
      <c r="S1171" s="1" t="str">
        <f>IFERROR(__xludf.DUMMYFUNCTION("UNIQUE(D1171:H1171, TRUE)"),"")</f>
        <v/>
      </c>
      <c r="Y1171" s="1" t="str">
        <f t="shared" si="2"/>
        <v/>
      </c>
      <c r="Z1171" s="1" t="str">
        <f t="shared" ref="Z1171:AC1171" si="1171">IF($Y1171&lt;&gt;"",COUNTIF($D1171:$H1171, "=" &amp; T1171),"")</f>
        <v/>
      </c>
      <c r="AA1171" s="1" t="str">
        <f t="shared" si="1171"/>
        <v/>
      </c>
      <c r="AB1171" s="1" t="str">
        <f t="shared" si="1171"/>
        <v/>
      </c>
      <c r="AC1171" s="1" t="str">
        <f t="shared" si="1171"/>
        <v/>
      </c>
      <c r="AE1171" s="1" t="str">
        <f>IFERROR(__xludf.DUMMYFUNCTION("IFERROR(TRANSPOSE(SORT(TRANSPOSE(FILTER(Y1171:AC1171, Y1171:AC1171&lt;&gt;0)),1, FALSE)))"),"")</f>
        <v/>
      </c>
      <c r="AF1171" s="1" t="str">
        <f>IFERROR(__xludf.DUMMYFUNCTION("""COMPUTED_VALUE"""),"")</f>
        <v/>
      </c>
      <c r="AG1171" s="1" t="str">
        <f>IFERROR(__xludf.DUMMYFUNCTION("""COMPUTED_VALUE"""),"")</f>
        <v/>
      </c>
      <c r="AH1171" s="1" t="str">
        <f>IFERROR(__xludf.DUMMYFUNCTION("""COMPUTED_VALUE"""),"")</f>
        <v/>
      </c>
      <c r="AI1171" s="1" t="str">
        <f>IFERROR(__xludf.DUMMYFUNCTION("""COMPUTED_VALUE"""),"")</f>
        <v/>
      </c>
      <c r="AL1171" s="1" t="s">
        <v>25</v>
      </c>
      <c r="AM1171" s="1" t="s">
        <v>25</v>
      </c>
      <c r="AN1171" s="1" t="s">
        <v>25</v>
      </c>
      <c r="AO1171" s="1" t="s">
        <v>25</v>
      </c>
      <c r="AP1171" s="1" t="s">
        <v>25</v>
      </c>
      <c r="AQ1171" s="1"/>
      <c r="AR1171" s="1"/>
      <c r="AS1171" s="1"/>
      <c r="AT1171" s="1"/>
      <c r="AU1171" s="1"/>
      <c r="AV1171" s="1"/>
      <c r="AW1171" s="1"/>
      <c r="AY1171" s="1" t="s">
        <v>25</v>
      </c>
    </row>
    <row r="1172" ht="15.75" customHeight="1">
      <c r="A1172" s="1"/>
      <c r="B1172" s="1"/>
      <c r="C1172" s="1"/>
      <c r="D1172" s="1" t="s">
        <v>25</v>
      </c>
      <c r="E1172" s="1" t="s">
        <v>25</v>
      </c>
      <c r="F1172" s="1" t="s">
        <v>25</v>
      </c>
      <c r="G1172" s="1" t="s">
        <v>25</v>
      </c>
      <c r="H1172" s="1" t="s">
        <v>25</v>
      </c>
      <c r="M1172" s="1"/>
      <c r="N1172" s="1"/>
      <c r="O1172" s="1"/>
      <c r="P1172" s="1"/>
      <c r="Q1172" s="1"/>
      <c r="S1172" s="1" t="str">
        <f>IFERROR(__xludf.DUMMYFUNCTION("UNIQUE(D1172:H1172, TRUE)"),"")</f>
        <v/>
      </c>
      <c r="Y1172" s="1" t="str">
        <f t="shared" si="2"/>
        <v/>
      </c>
      <c r="Z1172" s="1" t="str">
        <f t="shared" ref="Z1172:AC1172" si="1172">IF($Y1172&lt;&gt;"",COUNTIF($D1172:$H1172, "=" &amp; T1172),"")</f>
        <v/>
      </c>
      <c r="AA1172" s="1" t="str">
        <f t="shared" si="1172"/>
        <v/>
      </c>
      <c r="AB1172" s="1" t="str">
        <f t="shared" si="1172"/>
        <v/>
      </c>
      <c r="AC1172" s="1" t="str">
        <f t="shared" si="1172"/>
        <v/>
      </c>
      <c r="AE1172" s="1" t="str">
        <f>IFERROR(__xludf.DUMMYFUNCTION("IFERROR(TRANSPOSE(SORT(TRANSPOSE(FILTER(Y1172:AC1172, Y1172:AC1172&lt;&gt;0)),1, FALSE)))"),"")</f>
        <v/>
      </c>
      <c r="AF1172" s="1" t="str">
        <f>IFERROR(__xludf.DUMMYFUNCTION("""COMPUTED_VALUE"""),"")</f>
        <v/>
      </c>
      <c r="AG1172" s="1" t="str">
        <f>IFERROR(__xludf.DUMMYFUNCTION("""COMPUTED_VALUE"""),"")</f>
        <v/>
      </c>
      <c r="AH1172" s="1" t="str">
        <f>IFERROR(__xludf.DUMMYFUNCTION("""COMPUTED_VALUE"""),"")</f>
        <v/>
      </c>
      <c r="AI1172" s="1" t="str">
        <f>IFERROR(__xludf.DUMMYFUNCTION("""COMPUTED_VALUE"""),"")</f>
        <v/>
      </c>
      <c r="AL1172" s="1" t="s">
        <v>25</v>
      </c>
      <c r="AM1172" s="1" t="s">
        <v>25</v>
      </c>
      <c r="AN1172" s="1" t="s">
        <v>25</v>
      </c>
      <c r="AO1172" s="1" t="s">
        <v>25</v>
      </c>
      <c r="AP1172" s="1" t="s">
        <v>25</v>
      </c>
      <c r="AQ1172" s="1"/>
      <c r="AR1172" s="1"/>
      <c r="AS1172" s="1"/>
      <c r="AT1172" s="1"/>
      <c r="AU1172" s="1"/>
      <c r="AV1172" s="1"/>
      <c r="AW1172" s="1"/>
      <c r="AY1172" s="1" t="s">
        <v>25</v>
      </c>
    </row>
    <row r="1173" ht="15.75" customHeight="1">
      <c r="A1173" s="1"/>
      <c r="B1173" s="1"/>
      <c r="C1173" s="1"/>
      <c r="D1173" s="1" t="s">
        <v>25</v>
      </c>
      <c r="E1173" s="1" t="s">
        <v>25</v>
      </c>
      <c r="F1173" s="1" t="s">
        <v>25</v>
      </c>
      <c r="G1173" s="1" t="s">
        <v>25</v>
      </c>
      <c r="H1173" s="1" t="s">
        <v>25</v>
      </c>
      <c r="M1173" s="1"/>
      <c r="N1173" s="1"/>
      <c r="O1173" s="1"/>
      <c r="P1173" s="1"/>
      <c r="Q1173" s="1"/>
      <c r="S1173" s="1" t="str">
        <f>IFERROR(__xludf.DUMMYFUNCTION("UNIQUE(D1173:H1173, TRUE)"),"")</f>
        <v/>
      </c>
      <c r="Y1173" s="1" t="str">
        <f t="shared" si="2"/>
        <v/>
      </c>
      <c r="Z1173" s="1" t="str">
        <f t="shared" ref="Z1173:AC1173" si="1173">IF($Y1173&lt;&gt;"",COUNTIF($D1173:$H1173, "=" &amp; T1173),"")</f>
        <v/>
      </c>
      <c r="AA1173" s="1" t="str">
        <f t="shared" si="1173"/>
        <v/>
      </c>
      <c r="AB1173" s="1" t="str">
        <f t="shared" si="1173"/>
        <v/>
      </c>
      <c r="AC1173" s="1" t="str">
        <f t="shared" si="1173"/>
        <v/>
      </c>
      <c r="AE1173" s="1" t="str">
        <f>IFERROR(__xludf.DUMMYFUNCTION("IFERROR(TRANSPOSE(SORT(TRANSPOSE(FILTER(Y1173:AC1173, Y1173:AC1173&lt;&gt;0)),1, FALSE)))"),"")</f>
        <v/>
      </c>
      <c r="AF1173" s="1" t="str">
        <f>IFERROR(__xludf.DUMMYFUNCTION("""COMPUTED_VALUE"""),"")</f>
        <v/>
      </c>
      <c r="AG1173" s="1" t="str">
        <f>IFERROR(__xludf.DUMMYFUNCTION("""COMPUTED_VALUE"""),"")</f>
        <v/>
      </c>
      <c r="AH1173" s="1" t="str">
        <f>IFERROR(__xludf.DUMMYFUNCTION("""COMPUTED_VALUE"""),"")</f>
        <v/>
      </c>
      <c r="AI1173" s="1" t="str">
        <f>IFERROR(__xludf.DUMMYFUNCTION("""COMPUTED_VALUE"""),"")</f>
        <v/>
      </c>
      <c r="AL1173" s="1" t="s">
        <v>25</v>
      </c>
      <c r="AM1173" s="1" t="s">
        <v>25</v>
      </c>
      <c r="AN1173" s="1" t="s">
        <v>25</v>
      </c>
      <c r="AO1173" s="1" t="s">
        <v>25</v>
      </c>
      <c r="AP1173" s="1" t="s">
        <v>25</v>
      </c>
      <c r="AQ1173" s="1"/>
      <c r="AR1173" s="1"/>
      <c r="AS1173" s="1"/>
      <c r="AT1173" s="1"/>
      <c r="AU1173" s="1"/>
      <c r="AV1173" s="1"/>
      <c r="AW1173" s="1"/>
      <c r="AY1173" s="1" t="s">
        <v>25</v>
      </c>
    </row>
    <row r="1174" ht="15.75" customHeight="1">
      <c r="A1174" s="1"/>
      <c r="B1174" s="1"/>
      <c r="C1174" s="1"/>
      <c r="D1174" s="1" t="s">
        <v>25</v>
      </c>
      <c r="E1174" s="1" t="s">
        <v>25</v>
      </c>
      <c r="F1174" s="1" t="s">
        <v>25</v>
      </c>
      <c r="G1174" s="1" t="s">
        <v>25</v>
      </c>
      <c r="H1174" s="1" t="s">
        <v>25</v>
      </c>
      <c r="M1174" s="1"/>
      <c r="N1174" s="1"/>
      <c r="O1174" s="1"/>
      <c r="P1174" s="1"/>
      <c r="Q1174" s="1"/>
      <c r="S1174" s="1" t="str">
        <f>IFERROR(__xludf.DUMMYFUNCTION("UNIQUE(D1174:H1174, TRUE)"),"")</f>
        <v/>
      </c>
      <c r="Y1174" s="1" t="str">
        <f t="shared" si="2"/>
        <v/>
      </c>
      <c r="Z1174" s="1" t="str">
        <f t="shared" ref="Z1174:AC1174" si="1174">IF($Y1174&lt;&gt;"",COUNTIF($D1174:$H1174, "=" &amp; T1174),"")</f>
        <v/>
      </c>
      <c r="AA1174" s="1" t="str">
        <f t="shared" si="1174"/>
        <v/>
      </c>
      <c r="AB1174" s="1" t="str">
        <f t="shared" si="1174"/>
        <v/>
      </c>
      <c r="AC1174" s="1" t="str">
        <f t="shared" si="1174"/>
        <v/>
      </c>
      <c r="AE1174" s="1" t="str">
        <f>IFERROR(__xludf.DUMMYFUNCTION("IFERROR(TRANSPOSE(SORT(TRANSPOSE(FILTER(Y1174:AC1174, Y1174:AC1174&lt;&gt;0)),1, FALSE)))"),"")</f>
        <v/>
      </c>
      <c r="AF1174" s="1" t="str">
        <f>IFERROR(__xludf.DUMMYFUNCTION("""COMPUTED_VALUE"""),"")</f>
        <v/>
      </c>
      <c r="AG1174" s="1" t="str">
        <f>IFERROR(__xludf.DUMMYFUNCTION("""COMPUTED_VALUE"""),"")</f>
        <v/>
      </c>
      <c r="AH1174" s="1" t="str">
        <f>IFERROR(__xludf.DUMMYFUNCTION("""COMPUTED_VALUE"""),"")</f>
        <v/>
      </c>
      <c r="AI1174" s="1" t="str">
        <f>IFERROR(__xludf.DUMMYFUNCTION("""COMPUTED_VALUE"""),"")</f>
        <v/>
      </c>
      <c r="AL1174" s="1" t="s">
        <v>25</v>
      </c>
      <c r="AM1174" s="1" t="s">
        <v>25</v>
      </c>
      <c r="AN1174" s="1" t="s">
        <v>25</v>
      </c>
      <c r="AO1174" s="1" t="s">
        <v>25</v>
      </c>
      <c r="AP1174" s="1" t="s">
        <v>25</v>
      </c>
      <c r="AQ1174" s="1"/>
      <c r="AR1174" s="1"/>
      <c r="AS1174" s="1"/>
      <c r="AT1174" s="1"/>
      <c r="AU1174" s="1"/>
      <c r="AV1174" s="1"/>
      <c r="AW1174" s="1"/>
      <c r="AY1174" s="1" t="s">
        <v>25</v>
      </c>
    </row>
    <row r="1175" ht="15.75" customHeight="1">
      <c r="A1175" s="1"/>
      <c r="B1175" s="1"/>
      <c r="C1175" s="1"/>
      <c r="D1175" s="1" t="s">
        <v>25</v>
      </c>
      <c r="E1175" s="1" t="s">
        <v>25</v>
      </c>
      <c r="F1175" s="1" t="s">
        <v>25</v>
      </c>
      <c r="G1175" s="1" t="s">
        <v>25</v>
      </c>
      <c r="H1175" s="1" t="s">
        <v>25</v>
      </c>
      <c r="M1175" s="1"/>
      <c r="N1175" s="1"/>
      <c r="O1175" s="1"/>
      <c r="P1175" s="1"/>
      <c r="Q1175" s="1"/>
      <c r="S1175" s="1" t="str">
        <f>IFERROR(__xludf.DUMMYFUNCTION("UNIQUE(D1175:H1175, TRUE)"),"")</f>
        <v/>
      </c>
      <c r="Y1175" s="1" t="str">
        <f t="shared" si="2"/>
        <v/>
      </c>
      <c r="Z1175" s="1" t="str">
        <f t="shared" ref="Z1175:AC1175" si="1175">IF($Y1175&lt;&gt;"",COUNTIF($D1175:$H1175, "=" &amp; T1175),"")</f>
        <v/>
      </c>
      <c r="AA1175" s="1" t="str">
        <f t="shared" si="1175"/>
        <v/>
      </c>
      <c r="AB1175" s="1" t="str">
        <f t="shared" si="1175"/>
        <v/>
      </c>
      <c r="AC1175" s="1" t="str">
        <f t="shared" si="1175"/>
        <v/>
      </c>
      <c r="AE1175" s="1" t="str">
        <f>IFERROR(__xludf.DUMMYFUNCTION("IFERROR(TRANSPOSE(SORT(TRANSPOSE(FILTER(Y1175:AC1175, Y1175:AC1175&lt;&gt;0)),1, FALSE)))"),"")</f>
        <v/>
      </c>
      <c r="AF1175" s="1" t="str">
        <f>IFERROR(__xludf.DUMMYFUNCTION("""COMPUTED_VALUE"""),"")</f>
        <v/>
      </c>
      <c r="AG1175" s="1" t="str">
        <f>IFERROR(__xludf.DUMMYFUNCTION("""COMPUTED_VALUE"""),"")</f>
        <v/>
      </c>
      <c r="AH1175" s="1" t="str">
        <f>IFERROR(__xludf.DUMMYFUNCTION("""COMPUTED_VALUE"""),"")</f>
        <v/>
      </c>
      <c r="AI1175" s="1" t="str">
        <f>IFERROR(__xludf.DUMMYFUNCTION("""COMPUTED_VALUE"""),"")</f>
        <v/>
      </c>
      <c r="AL1175" s="1" t="s">
        <v>25</v>
      </c>
      <c r="AM1175" s="1" t="s">
        <v>25</v>
      </c>
      <c r="AN1175" s="1" t="s">
        <v>25</v>
      </c>
      <c r="AO1175" s="1" t="s">
        <v>25</v>
      </c>
      <c r="AP1175" s="1" t="s">
        <v>25</v>
      </c>
      <c r="AQ1175" s="1"/>
      <c r="AR1175" s="1"/>
      <c r="AS1175" s="1"/>
      <c r="AT1175" s="1"/>
      <c r="AU1175" s="1"/>
      <c r="AV1175" s="1"/>
      <c r="AW1175" s="1"/>
      <c r="AY1175" s="1" t="s">
        <v>25</v>
      </c>
    </row>
    <row r="1176" ht="15.75" customHeight="1">
      <c r="A1176" s="1"/>
      <c r="B1176" s="1"/>
      <c r="C1176" s="1"/>
      <c r="D1176" s="1" t="s">
        <v>25</v>
      </c>
      <c r="E1176" s="1" t="s">
        <v>25</v>
      </c>
      <c r="F1176" s="1" t="s">
        <v>25</v>
      </c>
      <c r="G1176" s="1" t="s">
        <v>25</v>
      </c>
      <c r="H1176" s="1" t="s">
        <v>25</v>
      </c>
      <c r="M1176" s="1"/>
      <c r="N1176" s="1"/>
      <c r="O1176" s="1"/>
      <c r="P1176" s="1"/>
      <c r="Q1176" s="1"/>
      <c r="S1176" s="1" t="str">
        <f>IFERROR(__xludf.DUMMYFUNCTION("UNIQUE(D1176:H1176, TRUE)"),"")</f>
        <v/>
      </c>
      <c r="Y1176" s="1" t="str">
        <f t="shared" si="2"/>
        <v/>
      </c>
      <c r="Z1176" s="1" t="str">
        <f t="shared" ref="Z1176:AC1176" si="1176">IF($Y1176&lt;&gt;"",COUNTIF($D1176:$H1176, "=" &amp; T1176),"")</f>
        <v/>
      </c>
      <c r="AA1176" s="1" t="str">
        <f t="shared" si="1176"/>
        <v/>
      </c>
      <c r="AB1176" s="1" t="str">
        <f t="shared" si="1176"/>
        <v/>
      </c>
      <c r="AC1176" s="1" t="str">
        <f t="shared" si="1176"/>
        <v/>
      </c>
      <c r="AE1176" s="1" t="str">
        <f>IFERROR(__xludf.DUMMYFUNCTION("IFERROR(TRANSPOSE(SORT(TRANSPOSE(FILTER(Y1176:AC1176, Y1176:AC1176&lt;&gt;0)),1, FALSE)))"),"")</f>
        <v/>
      </c>
      <c r="AF1176" s="1" t="str">
        <f>IFERROR(__xludf.DUMMYFUNCTION("""COMPUTED_VALUE"""),"")</f>
        <v/>
      </c>
      <c r="AG1176" s="1" t="str">
        <f>IFERROR(__xludf.DUMMYFUNCTION("""COMPUTED_VALUE"""),"")</f>
        <v/>
      </c>
      <c r="AH1176" s="1" t="str">
        <f>IFERROR(__xludf.DUMMYFUNCTION("""COMPUTED_VALUE"""),"")</f>
        <v/>
      </c>
      <c r="AI1176" s="1" t="str">
        <f>IFERROR(__xludf.DUMMYFUNCTION("""COMPUTED_VALUE"""),"")</f>
        <v/>
      </c>
      <c r="AL1176" s="1" t="s">
        <v>25</v>
      </c>
      <c r="AM1176" s="1" t="s">
        <v>25</v>
      </c>
      <c r="AN1176" s="1" t="s">
        <v>25</v>
      </c>
      <c r="AO1176" s="1" t="s">
        <v>25</v>
      </c>
      <c r="AP1176" s="1" t="s">
        <v>25</v>
      </c>
      <c r="AQ1176" s="1"/>
      <c r="AR1176" s="1"/>
      <c r="AS1176" s="1"/>
      <c r="AT1176" s="1"/>
      <c r="AU1176" s="1"/>
      <c r="AV1176" s="1"/>
      <c r="AW1176" s="1"/>
      <c r="AY1176" s="1" t="s">
        <v>25</v>
      </c>
    </row>
    <row r="1177" ht="15.75" customHeight="1">
      <c r="A1177" s="1"/>
      <c r="B1177" s="1"/>
      <c r="C1177" s="1"/>
      <c r="D1177" s="1" t="s">
        <v>25</v>
      </c>
      <c r="E1177" s="1" t="s">
        <v>25</v>
      </c>
      <c r="F1177" s="1" t="s">
        <v>25</v>
      </c>
      <c r="G1177" s="1" t="s">
        <v>25</v>
      </c>
      <c r="H1177" s="1" t="s">
        <v>25</v>
      </c>
      <c r="M1177" s="1"/>
      <c r="N1177" s="1"/>
      <c r="O1177" s="1"/>
      <c r="P1177" s="1"/>
      <c r="Q1177" s="1"/>
      <c r="S1177" s="1" t="str">
        <f>IFERROR(__xludf.DUMMYFUNCTION("UNIQUE(D1177:H1177, TRUE)"),"")</f>
        <v/>
      </c>
      <c r="Y1177" s="1" t="str">
        <f t="shared" si="2"/>
        <v/>
      </c>
      <c r="Z1177" s="1" t="str">
        <f t="shared" ref="Z1177:AC1177" si="1177">IF($Y1177&lt;&gt;"",COUNTIF($D1177:$H1177, "=" &amp; T1177),"")</f>
        <v/>
      </c>
      <c r="AA1177" s="1" t="str">
        <f t="shared" si="1177"/>
        <v/>
      </c>
      <c r="AB1177" s="1" t="str">
        <f t="shared" si="1177"/>
        <v/>
      </c>
      <c r="AC1177" s="1" t="str">
        <f t="shared" si="1177"/>
        <v/>
      </c>
      <c r="AE1177" s="1" t="str">
        <f>IFERROR(__xludf.DUMMYFUNCTION("IFERROR(TRANSPOSE(SORT(TRANSPOSE(FILTER(Y1177:AC1177, Y1177:AC1177&lt;&gt;0)),1, FALSE)))"),"")</f>
        <v/>
      </c>
      <c r="AF1177" s="1" t="str">
        <f>IFERROR(__xludf.DUMMYFUNCTION("""COMPUTED_VALUE"""),"")</f>
        <v/>
      </c>
      <c r="AG1177" s="1" t="str">
        <f>IFERROR(__xludf.DUMMYFUNCTION("""COMPUTED_VALUE"""),"")</f>
        <v/>
      </c>
      <c r="AH1177" s="1" t="str">
        <f>IFERROR(__xludf.DUMMYFUNCTION("""COMPUTED_VALUE"""),"")</f>
        <v/>
      </c>
      <c r="AI1177" s="1" t="str">
        <f>IFERROR(__xludf.DUMMYFUNCTION("""COMPUTED_VALUE"""),"")</f>
        <v/>
      </c>
      <c r="AL1177" s="1" t="s">
        <v>25</v>
      </c>
      <c r="AM1177" s="1" t="s">
        <v>25</v>
      </c>
      <c r="AN1177" s="1" t="s">
        <v>25</v>
      </c>
      <c r="AO1177" s="1" t="s">
        <v>25</v>
      </c>
      <c r="AP1177" s="1" t="s">
        <v>25</v>
      </c>
      <c r="AQ1177" s="1"/>
      <c r="AR1177" s="1"/>
      <c r="AS1177" s="1"/>
      <c r="AT1177" s="1"/>
      <c r="AU1177" s="1"/>
      <c r="AV1177" s="1"/>
      <c r="AW1177" s="1"/>
      <c r="AY1177" s="1" t="s">
        <v>25</v>
      </c>
    </row>
    <row r="1178" ht="15.75" customHeight="1">
      <c r="A1178" s="1"/>
      <c r="B1178" s="1"/>
      <c r="C1178" s="1"/>
      <c r="D1178" s="1" t="s">
        <v>25</v>
      </c>
      <c r="E1178" s="1" t="s">
        <v>25</v>
      </c>
      <c r="F1178" s="1" t="s">
        <v>25</v>
      </c>
      <c r="G1178" s="1" t="s">
        <v>25</v>
      </c>
      <c r="H1178" s="1" t="s">
        <v>25</v>
      </c>
      <c r="M1178" s="1"/>
      <c r="N1178" s="1"/>
      <c r="O1178" s="1"/>
      <c r="P1178" s="1"/>
      <c r="Q1178" s="1"/>
      <c r="S1178" s="1" t="str">
        <f>IFERROR(__xludf.DUMMYFUNCTION("UNIQUE(D1178:H1178, TRUE)"),"")</f>
        <v/>
      </c>
      <c r="Y1178" s="1" t="str">
        <f t="shared" si="2"/>
        <v/>
      </c>
      <c r="Z1178" s="1" t="str">
        <f t="shared" ref="Z1178:AC1178" si="1178">IF($Y1178&lt;&gt;"",COUNTIF($D1178:$H1178, "=" &amp; T1178),"")</f>
        <v/>
      </c>
      <c r="AA1178" s="1" t="str">
        <f t="shared" si="1178"/>
        <v/>
      </c>
      <c r="AB1178" s="1" t="str">
        <f t="shared" si="1178"/>
        <v/>
      </c>
      <c r="AC1178" s="1" t="str">
        <f t="shared" si="1178"/>
        <v/>
      </c>
      <c r="AE1178" s="1" t="str">
        <f>IFERROR(__xludf.DUMMYFUNCTION("IFERROR(TRANSPOSE(SORT(TRANSPOSE(FILTER(Y1178:AC1178, Y1178:AC1178&lt;&gt;0)),1, FALSE)))"),"")</f>
        <v/>
      </c>
      <c r="AF1178" s="1" t="str">
        <f>IFERROR(__xludf.DUMMYFUNCTION("""COMPUTED_VALUE"""),"")</f>
        <v/>
      </c>
      <c r="AG1178" s="1" t="str">
        <f>IFERROR(__xludf.DUMMYFUNCTION("""COMPUTED_VALUE"""),"")</f>
        <v/>
      </c>
      <c r="AH1178" s="1" t="str">
        <f>IFERROR(__xludf.DUMMYFUNCTION("""COMPUTED_VALUE"""),"")</f>
        <v/>
      </c>
      <c r="AI1178" s="1" t="str">
        <f>IFERROR(__xludf.DUMMYFUNCTION("""COMPUTED_VALUE"""),"")</f>
        <v/>
      </c>
      <c r="AL1178" s="1" t="s">
        <v>25</v>
      </c>
      <c r="AM1178" s="1" t="s">
        <v>25</v>
      </c>
      <c r="AN1178" s="1" t="s">
        <v>25</v>
      </c>
      <c r="AO1178" s="1" t="s">
        <v>25</v>
      </c>
      <c r="AP1178" s="1" t="s">
        <v>25</v>
      </c>
      <c r="AQ1178" s="1"/>
      <c r="AR1178" s="1"/>
      <c r="AS1178" s="1"/>
      <c r="AT1178" s="1"/>
      <c r="AU1178" s="1"/>
      <c r="AV1178" s="1"/>
      <c r="AW1178" s="1"/>
      <c r="AY1178" s="1" t="s">
        <v>25</v>
      </c>
    </row>
    <row r="1179" ht="15.75" customHeight="1">
      <c r="A1179" s="1"/>
      <c r="B1179" s="1"/>
      <c r="C1179" s="1"/>
      <c r="D1179" s="1" t="s">
        <v>25</v>
      </c>
      <c r="E1179" s="1" t="s">
        <v>25</v>
      </c>
      <c r="F1179" s="1" t="s">
        <v>25</v>
      </c>
      <c r="G1179" s="1" t="s">
        <v>25</v>
      </c>
      <c r="H1179" s="1" t="s">
        <v>25</v>
      </c>
      <c r="M1179" s="1"/>
      <c r="N1179" s="1"/>
      <c r="O1179" s="1"/>
      <c r="P1179" s="1"/>
      <c r="Q1179" s="1"/>
      <c r="S1179" s="1" t="str">
        <f>IFERROR(__xludf.DUMMYFUNCTION("UNIQUE(D1179:H1179, TRUE)"),"")</f>
        <v/>
      </c>
      <c r="Y1179" s="1" t="str">
        <f t="shared" si="2"/>
        <v/>
      </c>
      <c r="Z1179" s="1" t="str">
        <f t="shared" ref="Z1179:AC1179" si="1179">IF($Y1179&lt;&gt;"",COUNTIF($D1179:$H1179, "=" &amp; T1179),"")</f>
        <v/>
      </c>
      <c r="AA1179" s="1" t="str">
        <f t="shared" si="1179"/>
        <v/>
      </c>
      <c r="AB1179" s="1" t="str">
        <f t="shared" si="1179"/>
        <v/>
      </c>
      <c r="AC1179" s="1" t="str">
        <f t="shared" si="1179"/>
        <v/>
      </c>
      <c r="AE1179" s="1" t="str">
        <f>IFERROR(__xludf.DUMMYFUNCTION("IFERROR(TRANSPOSE(SORT(TRANSPOSE(FILTER(Y1179:AC1179, Y1179:AC1179&lt;&gt;0)),1, FALSE)))"),"")</f>
        <v/>
      </c>
      <c r="AF1179" s="1" t="str">
        <f>IFERROR(__xludf.DUMMYFUNCTION("""COMPUTED_VALUE"""),"")</f>
        <v/>
      </c>
      <c r="AG1179" s="1" t="str">
        <f>IFERROR(__xludf.DUMMYFUNCTION("""COMPUTED_VALUE"""),"")</f>
        <v/>
      </c>
      <c r="AH1179" s="1" t="str">
        <f>IFERROR(__xludf.DUMMYFUNCTION("""COMPUTED_VALUE"""),"")</f>
        <v/>
      </c>
      <c r="AI1179" s="1" t="str">
        <f>IFERROR(__xludf.DUMMYFUNCTION("""COMPUTED_VALUE"""),"")</f>
        <v/>
      </c>
      <c r="AL1179" s="1" t="s">
        <v>25</v>
      </c>
      <c r="AM1179" s="1" t="s">
        <v>25</v>
      </c>
      <c r="AN1179" s="1" t="s">
        <v>25</v>
      </c>
      <c r="AO1179" s="1" t="s">
        <v>25</v>
      </c>
      <c r="AP1179" s="1" t="s">
        <v>25</v>
      </c>
      <c r="AQ1179" s="1"/>
      <c r="AR1179" s="1"/>
      <c r="AS1179" s="1"/>
      <c r="AT1179" s="1"/>
      <c r="AU1179" s="1"/>
      <c r="AV1179" s="1"/>
      <c r="AW1179" s="1"/>
      <c r="AY1179" s="1" t="s">
        <v>25</v>
      </c>
    </row>
    <row r="1180" ht="15.75" customHeight="1">
      <c r="A1180" s="1"/>
      <c r="B1180" s="1"/>
      <c r="C1180" s="1"/>
      <c r="D1180" s="1" t="s">
        <v>25</v>
      </c>
      <c r="E1180" s="1" t="s">
        <v>25</v>
      </c>
      <c r="F1180" s="1" t="s">
        <v>25</v>
      </c>
      <c r="G1180" s="1" t="s">
        <v>25</v>
      </c>
      <c r="H1180" s="1" t="s">
        <v>25</v>
      </c>
      <c r="M1180" s="1"/>
      <c r="N1180" s="1"/>
      <c r="O1180" s="1"/>
      <c r="P1180" s="1"/>
      <c r="Q1180" s="1"/>
      <c r="S1180" s="1" t="str">
        <f>IFERROR(__xludf.DUMMYFUNCTION("UNIQUE(D1180:H1180, TRUE)"),"")</f>
        <v/>
      </c>
      <c r="Y1180" s="1" t="str">
        <f t="shared" si="2"/>
        <v/>
      </c>
      <c r="Z1180" s="1" t="str">
        <f t="shared" ref="Z1180:AC1180" si="1180">IF($Y1180&lt;&gt;"",COUNTIF($D1180:$H1180, "=" &amp; T1180),"")</f>
        <v/>
      </c>
      <c r="AA1180" s="1" t="str">
        <f t="shared" si="1180"/>
        <v/>
      </c>
      <c r="AB1180" s="1" t="str">
        <f t="shared" si="1180"/>
        <v/>
      </c>
      <c r="AC1180" s="1" t="str">
        <f t="shared" si="1180"/>
        <v/>
      </c>
      <c r="AE1180" s="1" t="str">
        <f>IFERROR(__xludf.DUMMYFUNCTION("IFERROR(TRANSPOSE(SORT(TRANSPOSE(FILTER(Y1180:AC1180, Y1180:AC1180&lt;&gt;0)),1, FALSE)))"),"")</f>
        <v/>
      </c>
      <c r="AF1180" s="1" t="str">
        <f>IFERROR(__xludf.DUMMYFUNCTION("""COMPUTED_VALUE"""),"")</f>
        <v/>
      </c>
      <c r="AG1180" s="1" t="str">
        <f>IFERROR(__xludf.DUMMYFUNCTION("""COMPUTED_VALUE"""),"")</f>
        <v/>
      </c>
      <c r="AH1180" s="1" t="str">
        <f>IFERROR(__xludf.DUMMYFUNCTION("""COMPUTED_VALUE"""),"")</f>
        <v/>
      </c>
      <c r="AI1180" s="1" t="str">
        <f>IFERROR(__xludf.DUMMYFUNCTION("""COMPUTED_VALUE"""),"")</f>
        <v/>
      </c>
      <c r="AL1180" s="1" t="s">
        <v>25</v>
      </c>
      <c r="AM1180" s="1" t="s">
        <v>25</v>
      </c>
      <c r="AN1180" s="1" t="s">
        <v>25</v>
      </c>
      <c r="AO1180" s="1" t="s">
        <v>25</v>
      </c>
      <c r="AP1180" s="1" t="s">
        <v>25</v>
      </c>
      <c r="AQ1180" s="1"/>
      <c r="AR1180" s="1"/>
      <c r="AS1180" s="1"/>
      <c r="AT1180" s="1"/>
      <c r="AU1180" s="1"/>
      <c r="AV1180" s="1"/>
      <c r="AW1180" s="1"/>
      <c r="AY1180" s="1" t="s">
        <v>25</v>
      </c>
    </row>
    <row r="1181" ht="15.75" customHeight="1">
      <c r="A1181" s="1"/>
      <c r="B1181" s="1"/>
      <c r="C1181" s="1"/>
      <c r="D1181" s="1" t="s">
        <v>25</v>
      </c>
      <c r="E1181" s="1" t="s">
        <v>25</v>
      </c>
      <c r="F1181" s="1" t="s">
        <v>25</v>
      </c>
      <c r="G1181" s="1" t="s">
        <v>25</v>
      </c>
      <c r="H1181" s="1" t="s">
        <v>25</v>
      </c>
      <c r="M1181" s="1"/>
      <c r="N1181" s="1"/>
      <c r="O1181" s="1"/>
      <c r="P1181" s="1"/>
      <c r="Q1181" s="1"/>
      <c r="S1181" s="1" t="str">
        <f>IFERROR(__xludf.DUMMYFUNCTION("UNIQUE(D1181:H1181, TRUE)"),"")</f>
        <v/>
      </c>
      <c r="Y1181" s="1" t="str">
        <f t="shared" si="2"/>
        <v/>
      </c>
      <c r="Z1181" s="1" t="str">
        <f t="shared" ref="Z1181:AC1181" si="1181">IF($Y1181&lt;&gt;"",COUNTIF($D1181:$H1181, "=" &amp; T1181),"")</f>
        <v/>
      </c>
      <c r="AA1181" s="1" t="str">
        <f t="shared" si="1181"/>
        <v/>
      </c>
      <c r="AB1181" s="1" t="str">
        <f t="shared" si="1181"/>
        <v/>
      </c>
      <c r="AC1181" s="1" t="str">
        <f t="shared" si="1181"/>
        <v/>
      </c>
      <c r="AE1181" s="1" t="str">
        <f>IFERROR(__xludf.DUMMYFUNCTION("IFERROR(TRANSPOSE(SORT(TRANSPOSE(FILTER(Y1181:AC1181, Y1181:AC1181&lt;&gt;0)),1, FALSE)))"),"")</f>
        <v/>
      </c>
      <c r="AF1181" s="1" t="str">
        <f>IFERROR(__xludf.DUMMYFUNCTION("""COMPUTED_VALUE"""),"")</f>
        <v/>
      </c>
      <c r="AG1181" s="1" t="str">
        <f>IFERROR(__xludf.DUMMYFUNCTION("""COMPUTED_VALUE"""),"")</f>
        <v/>
      </c>
      <c r="AH1181" s="1" t="str">
        <f>IFERROR(__xludf.DUMMYFUNCTION("""COMPUTED_VALUE"""),"")</f>
        <v/>
      </c>
      <c r="AI1181" s="1" t="str">
        <f>IFERROR(__xludf.DUMMYFUNCTION("""COMPUTED_VALUE"""),"")</f>
        <v/>
      </c>
      <c r="AL1181" s="1" t="s">
        <v>25</v>
      </c>
      <c r="AM1181" s="1" t="s">
        <v>25</v>
      </c>
      <c r="AN1181" s="1" t="s">
        <v>25</v>
      </c>
      <c r="AO1181" s="1" t="s">
        <v>25</v>
      </c>
      <c r="AP1181" s="1" t="s">
        <v>25</v>
      </c>
      <c r="AQ1181" s="1"/>
      <c r="AR1181" s="1"/>
      <c r="AS1181" s="1"/>
      <c r="AT1181" s="1"/>
      <c r="AU1181" s="1"/>
      <c r="AV1181" s="1"/>
      <c r="AW1181" s="1"/>
      <c r="AY1181" s="1" t="s">
        <v>25</v>
      </c>
    </row>
    <row r="1182" ht="15.75" customHeight="1">
      <c r="A1182" s="1"/>
      <c r="B1182" s="1"/>
      <c r="C1182" s="1"/>
      <c r="D1182" s="1" t="s">
        <v>25</v>
      </c>
      <c r="E1182" s="1" t="s">
        <v>25</v>
      </c>
      <c r="F1182" s="1" t="s">
        <v>25</v>
      </c>
      <c r="G1182" s="1" t="s">
        <v>25</v>
      </c>
      <c r="H1182" s="1" t="s">
        <v>25</v>
      </c>
      <c r="M1182" s="1"/>
      <c r="N1182" s="1"/>
      <c r="O1182" s="1"/>
      <c r="P1182" s="1"/>
      <c r="Q1182" s="1"/>
      <c r="S1182" s="1" t="str">
        <f>IFERROR(__xludf.DUMMYFUNCTION("UNIQUE(D1182:H1182, TRUE)"),"")</f>
        <v/>
      </c>
      <c r="Y1182" s="1" t="str">
        <f t="shared" si="2"/>
        <v/>
      </c>
      <c r="Z1182" s="1" t="str">
        <f t="shared" ref="Z1182:AC1182" si="1182">IF($Y1182&lt;&gt;"",COUNTIF($D1182:$H1182, "=" &amp; T1182),"")</f>
        <v/>
      </c>
      <c r="AA1182" s="1" t="str">
        <f t="shared" si="1182"/>
        <v/>
      </c>
      <c r="AB1182" s="1" t="str">
        <f t="shared" si="1182"/>
        <v/>
      </c>
      <c r="AC1182" s="1" t="str">
        <f t="shared" si="1182"/>
        <v/>
      </c>
      <c r="AE1182" s="1" t="str">
        <f>IFERROR(__xludf.DUMMYFUNCTION("IFERROR(TRANSPOSE(SORT(TRANSPOSE(FILTER(Y1182:AC1182, Y1182:AC1182&lt;&gt;0)),1, FALSE)))"),"")</f>
        <v/>
      </c>
      <c r="AF1182" s="1" t="str">
        <f>IFERROR(__xludf.DUMMYFUNCTION("""COMPUTED_VALUE"""),"")</f>
        <v/>
      </c>
      <c r="AG1182" s="1" t="str">
        <f>IFERROR(__xludf.DUMMYFUNCTION("""COMPUTED_VALUE"""),"")</f>
        <v/>
      </c>
      <c r="AH1182" s="1" t="str">
        <f>IFERROR(__xludf.DUMMYFUNCTION("""COMPUTED_VALUE"""),"")</f>
        <v/>
      </c>
      <c r="AI1182" s="1" t="str">
        <f>IFERROR(__xludf.DUMMYFUNCTION("""COMPUTED_VALUE"""),"")</f>
        <v/>
      </c>
      <c r="AL1182" s="1" t="s">
        <v>25</v>
      </c>
      <c r="AM1182" s="1" t="s">
        <v>25</v>
      </c>
      <c r="AN1182" s="1" t="s">
        <v>25</v>
      </c>
      <c r="AO1182" s="1" t="s">
        <v>25</v>
      </c>
      <c r="AP1182" s="1" t="s">
        <v>25</v>
      </c>
      <c r="AQ1182" s="1"/>
      <c r="AR1182" s="1"/>
      <c r="AS1182" s="1"/>
      <c r="AT1182" s="1"/>
      <c r="AU1182" s="1"/>
      <c r="AV1182" s="1"/>
      <c r="AW1182" s="1"/>
      <c r="AY1182" s="1" t="s">
        <v>25</v>
      </c>
    </row>
    <row r="1183" ht="15.75" customHeight="1">
      <c r="A1183" s="1"/>
      <c r="B1183" s="1"/>
      <c r="C1183" s="1"/>
      <c r="D1183" s="1" t="s">
        <v>25</v>
      </c>
      <c r="E1183" s="1" t="s">
        <v>25</v>
      </c>
      <c r="F1183" s="1" t="s">
        <v>25</v>
      </c>
      <c r="G1183" s="1" t="s">
        <v>25</v>
      </c>
      <c r="H1183" s="1" t="s">
        <v>25</v>
      </c>
      <c r="M1183" s="1"/>
      <c r="N1183" s="1"/>
      <c r="O1183" s="1"/>
      <c r="P1183" s="1"/>
      <c r="Q1183" s="1"/>
      <c r="S1183" s="1" t="str">
        <f>IFERROR(__xludf.DUMMYFUNCTION("UNIQUE(D1183:H1183, TRUE)"),"")</f>
        <v/>
      </c>
      <c r="Y1183" s="1" t="str">
        <f t="shared" si="2"/>
        <v/>
      </c>
      <c r="Z1183" s="1" t="str">
        <f t="shared" ref="Z1183:AC1183" si="1183">IF($Y1183&lt;&gt;"",COUNTIF($D1183:$H1183, "=" &amp; T1183),"")</f>
        <v/>
      </c>
      <c r="AA1183" s="1" t="str">
        <f t="shared" si="1183"/>
        <v/>
      </c>
      <c r="AB1183" s="1" t="str">
        <f t="shared" si="1183"/>
        <v/>
      </c>
      <c r="AC1183" s="1" t="str">
        <f t="shared" si="1183"/>
        <v/>
      </c>
      <c r="AE1183" s="1" t="str">
        <f>IFERROR(__xludf.DUMMYFUNCTION("IFERROR(TRANSPOSE(SORT(TRANSPOSE(FILTER(Y1183:AC1183, Y1183:AC1183&lt;&gt;0)),1, FALSE)))"),"")</f>
        <v/>
      </c>
      <c r="AF1183" s="1" t="str">
        <f>IFERROR(__xludf.DUMMYFUNCTION("""COMPUTED_VALUE"""),"")</f>
        <v/>
      </c>
      <c r="AG1183" s="1" t="str">
        <f>IFERROR(__xludf.DUMMYFUNCTION("""COMPUTED_VALUE"""),"")</f>
        <v/>
      </c>
      <c r="AH1183" s="1" t="str">
        <f>IFERROR(__xludf.DUMMYFUNCTION("""COMPUTED_VALUE"""),"")</f>
        <v/>
      </c>
      <c r="AI1183" s="1" t="str">
        <f>IFERROR(__xludf.DUMMYFUNCTION("""COMPUTED_VALUE"""),"")</f>
        <v/>
      </c>
      <c r="AL1183" s="1" t="s">
        <v>25</v>
      </c>
      <c r="AM1183" s="1" t="s">
        <v>25</v>
      </c>
      <c r="AN1183" s="1" t="s">
        <v>25</v>
      </c>
      <c r="AO1183" s="1" t="s">
        <v>25</v>
      </c>
      <c r="AP1183" s="1" t="s">
        <v>25</v>
      </c>
      <c r="AQ1183" s="1"/>
      <c r="AR1183" s="1"/>
      <c r="AS1183" s="1"/>
      <c r="AT1183" s="1"/>
      <c r="AU1183" s="1"/>
      <c r="AV1183" s="1"/>
      <c r="AW1183" s="1"/>
      <c r="AY1183" s="1" t="s">
        <v>25</v>
      </c>
    </row>
    <row r="1184" ht="15.75" customHeight="1">
      <c r="A1184" s="1"/>
      <c r="B1184" s="1"/>
      <c r="C1184" s="1"/>
      <c r="D1184" s="1" t="s">
        <v>25</v>
      </c>
      <c r="E1184" s="1" t="s">
        <v>25</v>
      </c>
      <c r="F1184" s="1" t="s">
        <v>25</v>
      </c>
      <c r="G1184" s="1" t="s">
        <v>25</v>
      </c>
      <c r="H1184" s="1" t="s">
        <v>25</v>
      </c>
      <c r="M1184" s="1"/>
      <c r="N1184" s="1"/>
      <c r="O1184" s="1"/>
      <c r="P1184" s="1"/>
      <c r="Q1184" s="1"/>
      <c r="S1184" s="1" t="str">
        <f>IFERROR(__xludf.DUMMYFUNCTION("UNIQUE(D1184:H1184, TRUE)"),"")</f>
        <v/>
      </c>
      <c r="Y1184" s="1" t="str">
        <f t="shared" si="2"/>
        <v/>
      </c>
      <c r="Z1184" s="1" t="str">
        <f t="shared" ref="Z1184:AC1184" si="1184">IF($Y1184&lt;&gt;"",COUNTIF($D1184:$H1184, "=" &amp; T1184),"")</f>
        <v/>
      </c>
      <c r="AA1184" s="1" t="str">
        <f t="shared" si="1184"/>
        <v/>
      </c>
      <c r="AB1184" s="1" t="str">
        <f t="shared" si="1184"/>
        <v/>
      </c>
      <c r="AC1184" s="1" t="str">
        <f t="shared" si="1184"/>
        <v/>
      </c>
      <c r="AE1184" s="1" t="str">
        <f>IFERROR(__xludf.DUMMYFUNCTION("IFERROR(TRANSPOSE(SORT(TRANSPOSE(FILTER(Y1184:AC1184, Y1184:AC1184&lt;&gt;0)),1, FALSE)))"),"")</f>
        <v/>
      </c>
      <c r="AF1184" s="1" t="str">
        <f>IFERROR(__xludf.DUMMYFUNCTION("""COMPUTED_VALUE"""),"")</f>
        <v/>
      </c>
      <c r="AG1184" s="1" t="str">
        <f>IFERROR(__xludf.DUMMYFUNCTION("""COMPUTED_VALUE"""),"")</f>
        <v/>
      </c>
      <c r="AH1184" s="1" t="str">
        <f>IFERROR(__xludf.DUMMYFUNCTION("""COMPUTED_VALUE"""),"")</f>
        <v/>
      </c>
      <c r="AI1184" s="1" t="str">
        <f>IFERROR(__xludf.DUMMYFUNCTION("""COMPUTED_VALUE"""),"")</f>
        <v/>
      </c>
      <c r="AL1184" s="1" t="s">
        <v>25</v>
      </c>
      <c r="AM1184" s="1" t="s">
        <v>25</v>
      </c>
      <c r="AN1184" s="1" t="s">
        <v>25</v>
      </c>
      <c r="AO1184" s="1" t="s">
        <v>25</v>
      </c>
      <c r="AP1184" s="1" t="s">
        <v>25</v>
      </c>
      <c r="AQ1184" s="1"/>
      <c r="AR1184" s="1"/>
      <c r="AS1184" s="1"/>
      <c r="AT1184" s="1"/>
      <c r="AU1184" s="1"/>
      <c r="AV1184" s="1"/>
      <c r="AW1184" s="1"/>
      <c r="AY1184" s="1" t="s">
        <v>25</v>
      </c>
    </row>
    <row r="1185" ht="15.75" customHeight="1">
      <c r="A1185" s="1"/>
      <c r="B1185" s="1"/>
      <c r="C1185" s="1"/>
      <c r="D1185" s="1" t="s">
        <v>25</v>
      </c>
      <c r="E1185" s="1" t="s">
        <v>25</v>
      </c>
      <c r="F1185" s="1" t="s">
        <v>25</v>
      </c>
      <c r="G1185" s="1" t="s">
        <v>25</v>
      </c>
      <c r="H1185" s="1" t="s">
        <v>25</v>
      </c>
      <c r="M1185" s="1"/>
      <c r="N1185" s="1"/>
      <c r="O1185" s="1"/>
      <c r="P1185" s="1"/>
      <c r="Q1185" s="1"/>
      <c r="S1185" s="1" t="str">
        <f>IFERROR(__xludf.DUMMYFUNCTION("UNIQUE(D1185:H1185, TRUE)"),"")</f>
        <v/>
      </c>
      <c r="Y1185" s="1" t="str">
        <f t="shared" si="2"/>
        <v/>
      </c>
      <c r="Z1185" s="1" t="str">
        <f t="shared" ref="Z1185:AC1185" si="1185">IF($Y1185&lt;&gt;"",COUNTIF($D1185:$H1185, "=" &amp; T1185),"")</f>
        <v/>
      </c>
      <c r="AA1185" s="1" t="str">
        <f t="shared" si="1185"/>
        <v/>
      </c>
      <c r="AB1185" s="1" t="str">
        <f t="shared" si="1185"/>
        <v/>
      </c>
      <c r="AC1185" s="1" t="str">
        <f t="shared" si="1185"/>
        <v/>
      </c>
      <c r="AE1185" s="1" t="str">
        <f>IFERROR(__xludf.DUMMYFUNCTION("IFERROR(TRANSPOSE(SORT(TRANSPOSE(FILTER(Y1185:AC1185, Y1185:AC1185&lt;&gt;0)),1, FALSE)))"),"")</f>
        <v/>
      </c>
      <c r="AF1185" s="1" t="str">
        <f>IFERROR(__xludf.DUMMYFUNCTION("""COMPUTED_VALUE"""),"")</f>
        <v/>
      </c>
      <c r="AG1185" s="1" t="str">
        <f>IFERROR(__xludf.DUMMYFUNCTION("""COMPUTED_VALUE"""),"")</f>
        <v/>
      </c>
      <c r="AH1185" s="1" t="str">
        <f>IFERROR(__xludf.DUMMYFUNCTION("""COMPUTED_VALUE"""),"")</f>
        <v/>
      </c>
      <c r="AI1185" s="1" t="str">
        <f>IFERROR(__xludf.DUMMYFUNCTION("""COMPUTED_VALUE"""),"")</f>
        <v/>
      </c>
      <c r="AL1185" s="1" t="s">
        <v>25</v>
      </c>
      <c r="AM1185" s="1" t="s">
        <v>25</v>
      </c>
      <c r="AN1185" s="1" t="s">
        <v>25</v>
      </c>
      <c r="AO1185" s="1" t="s">
        <v>25</v>
      </c>
      <c r="AP1185" s="1" t="s">
        <v>25</v>
      </c>
      <c r="AQ1185" s="1"/>
      <c r="AR1185" s="1"/>
      <c r="AS1185" s="1"/>
      <c r="AT1185" s="1"/>
      <c r="AU1185" s="1"/>
      <c r="AV1185" s="1"/>
      <c r="AW1185" s="1"/>
      <c r="AY1185" s="1" t="s">
        <v>25</v>
      </c>
    </row>
    <row r="1186" ht="15.75" customHeight="1">
      <c r="A1186" s="1"/>
      <c r="B1186" s="1"/>
      <c r="C1186" s="1"/>
      <c r="D1186" s="1" t="s">
        <v>25</v>
      </c>
      <c r="E1186" s="1" t="s">
        <v>25</v>
      </c>
      <c r="F1186" s="1" t="s">
        <v>25</v>
      </c>
      <c r="G1186" s="1" t="s">
        <v>25</v>
      </c>
      <c r="H1186" s="1" t="s">
        <v>25</v>
      </c>
      <c r="M1186" s="1"/>
      <c r="N1186" s="1"/>
      <c r="O1186" s="1"/>
      <c r="P1186" s="1"/>
      <c r="Q1186" s="1"/>
      <c r="S1186" s="1" t="str">
        <f>IFERROR(__xludf.DUMMYFUNCTION("UNIQUE(D1186:H1186, TRUE)"),"")</f>
        <v/>
      </c>
      <c r="Y1186" s="1" t="str">
        <f t="shared" si="2"/>
        <v/>
      </c>
      <c r="Z1186" s="1" t="str">
        <f t="shared" ref="Z1186:AC1186" si="1186">IF($Y1186&lt;&gt;"",COUNTIF($D1186:$H1186, "=" &amp; T1186),"")</f>
        <v/>
      </c>
      <c r="AA1186" s="1" t="str">
        <f t="shared" si="1186"/>
        <v/>
      </c>
      <c r="AB1186" s="1" t="str">
        <f t="shared" si="1186"/>
        <v/>
      </c>
      <c r="AC1186" s="1" t="str">
        <f t="shared" si="1186"/>
        <v/>
      </c>
      <c r="AE1186" s="1" t="str">
        <f>IFERROR(__xludf.DUMMYFUNCTION("IFERROR(TRANSPOSE(SORT(TRANSPOSE(FILTER(Y1186:AC1186, Y1186:AC1186&lt;&gt;0)),1, FALSE)))"),"")</f>
        <v/>
      </c>
      <c r="AF1186" s="1" t="str">
        <f>IFERROR(__xludf.DUMMYFUNCTION("""COMPUTED_VALUE"""),"")</f>
        <v/>
      </c>
      <c r="AG1186" s="1" t="str">
        <f>IFERROR(__xludf.DUMMYFUNCTION("""COMPUTED_VALUE"""),"")</f>
        <v/>
      </c>
      <c r="AH1186" s="1" t="str">
        <f>IFERROR(__xludf.DUMMYFUNCTION("""COMPUTED_VALUE"""),"")</f>
        <v/>
      </c>
      <c r="AI1186" s="1" t="str">
        <f>IFERROR(__xludf.DUMMYFUNCTION("""COMPUTED_VALUE"""),"")</f>
        <v/>
      </c>
      <c r="AL1186" s="1" t="s">
        <v>25</v>
      </c>
      <c r="AM1186" s="1" t="s">
        <v>25</v>
      </c>
      <c r="AN1186" s="1" t="s">
        <v>25</v>
      </c>
      <c r="AO1186" s="1" t="s">
        <v>25</v>
      </c>
      <c r="AP1186" s="1" t="s">
        <v>25</v>
      </c>
      <c r="AQ1186" s="1"/>
      <c r="AR1186" s="1"/>
      <c r="AS1186" s="1"/>
      <c r="AT1186" s="1"/>
      <c r="AU1186" s="1"/>
      <c r="AV1186" s="1"/>
      <c r="AW1186" s="1"/>
      <c r="AY1186" s="1" t="s">
        <v>25</v>
      </c>
    </row>
    <row r="1187" ht="15.75" customHeight="1">
      <c r="A1187" s="1"/>
      <c r="B1187" s="1"/>
      <c r="C1187" s="1"/>
      <c r="D1187" s="1" t="s">
        <v>25</v>
      </c>
      <c r="E1187" s="1" t="s">
        <v>25</v>
      </c>
      <c r="F1187" s="1" t="s">
        <v>25</v>
      </c>
      <c r="G1187" s="1" t="s">
        <v>25</v>
      </c>
      <c r="H1187" s="1" t="s">
        <v>25</v>
      </c>
      <c r="M1187" s="1"/>
      <c r="N1187" s="1"/>
      <c r="O1187" s="1"/>
      <c r="P1187" s="1"/>
      <c r="Q1187" s="1"/>
      <c r="S1187" s="1" t="str">
        <f>IFERROR(__xludf.DUMMYFUNCTION("UNIQUE(D1187:H1187, TRUE)"),"")</f>
        <v/>
      </c>
      <c r="Y1187" s="1" t="str">
        <f t="shared" si="2"/>
        <v/>
      </c>
      <c r="Z1187" s="1" t="str">
        <f t="shared" ref="Z1187:AC1187" si="1187">IF($Y1187&lt;&gt;"",COUNTIF($D1187:$H1187, "=" &amp; T1187),"")</f>
        <v/>
      </c>
      <c r="AA1187" s="1" t="str">
        <f t="shared" si="1187"/>
        <v/>
      </c>
      <c r="AB1187" s="1" t="str">
        <f t="shared" si="1187"/>
        <v/>
      </c>
      <c r="AC1187" s="1" t="str">
        <f t="shared" si="1187"/>
        <v/>
      </c>
      <c r="AE1187" s="1" t="str">
        <f>IFERROR(__xludf.DUMMYFUNCTION("IFERROR(TRANSPOSE(SORT(TRANSPOSE(FILTER(Y1187:AC1187, Y1187:AC1187&lt;&gt;0)),1, FALSE)))"),"")</f>
        <v/>
      </c>
      <c r="AF1187" s="1" t="str">
        <f>IFERROR(__xludf.DUMMYFUNCTION("""COMPUTED_VALUE"""),"")</f>
        <v/>
      </c>
      <c r="AG1187" s="1" t="str">
        <f>IFERROR(__xludf.DUMMYFUNCTION("""COMPUTED_VALUE"""),"")</f>
        <v/>
      </c>
      <c r="AH1187" s="1" t="str">
        <f>IFERROR(__xludf.DUMMYFUNCTION("""COMPUTED_VALUE"""),"")</f>
        <v/>
      </c>
      <c r="AI1187" s="1" t="str">
        <f>IFERROR(__xludf.DUMMYFUNCTION("""COMPUTED_VALUE"""),"")</f>
        <v/>
      </c>
      <c r="AL1187" s="1" t="s">
        <v>25</v>
      </c>
      <c r="AM1187" s="1" t="s">
        <v>25</v>
      </c>
      <c r="AN1187" s="1" t="s">
        <v>25</v>
      </c>
      <c r="AO1187" s="1" t="s">
        <v>25</v>
      </c>
      <c r="AP1187" s="1" t="s">
        <v>25</v>
      </c>
      <c r="AQ1187" s="1"/>
      <c r="AR1187" s="1"/>
      <c r="AS1187" s="1"/>
      <c r="AT1187" s="1"/>
      <c r="AU1187" s="1"/>
      <c r="AV1187" s="1"/>
      <c r="AW1187" s="1"/>
      <c r="AY1187" s="1" t="s">
        <v>25</v>
      </c>
    </row>
    <row r="1188" ht="15.75" customHeight="1">
      <c r="A1188" s="1"/>
      <c r="B1188" s="1"/>
      <c r="C1188" s="1"/>
      <c r="D1188" s="1" t="s">
        <v>25</v>
      </c>
      <c r="E1188" s="1" t="s">
        <v>25</v>
      </c>
      <c r="F1188" s="1" t="s">
        <v>25</v>
      </c>
      <c r="G1188" s="1" t="s">
        <v>25</v>
      </c>
      <c r="H1188" s="1" t="s">
        <v>25</v>
      </c>
      <c r="M1188" s="1"/>
      <c r="N1188" s="1"/>
      <c r="O1188" s="1"/>
      <c r="P1188" s="1"/>
      <c r="Q1188" s="1"/>
      <c r="S1188" s="1" t="str">
        <f>IFERROR(__xludf.DUMMYFUNCTION("UNIQUE(D1188:H1188, TRUE)"),"")</f>
        <v/>
      </c>
      <c r="Y1188" s="1" t="str">
        <f t="shared" si="2"/>
        <v/>
      </c>
      <c r="Z1188" s="1" t="str">
        <f t="shared" ref="Z1188:AC1188" si="1188">IF($Y1188&lt;&gt;"",COUNTIF($D1188:$H1188, "=" &amp; T1188),"")</f>
        <v/>
      </c>
      <c r="AA1188" s="1" t="str">
        <f t="shared" si="1188"/>
        <v/>
      </c>
      <c r="AB1188" s="1" t="str">
        <f t="shared" si="1188"/>
        <v/>
      </c>
      <c r="AC1188" s="1" t="str">
        <f t="shared" si="1188"/>
        <v/>
      </c>
      <c r="AE1188" s="1" t="str">
        <f>IFERROR(__xludf.DUMMYFUNCTION("IFERROR(TRANSPOSE(SORT(TRANSPOSE(FILTER(Y1188:AC1188, Y1188:AC1188&lt;&gt;0)),1, FALSE)))"),"")</f>
        <v/>
      </c>
      <c r="AF1188" s="1" t="str">
        <f>IFERROR(__xludf.DUMMYFUNCTION("""COMPUTED_VALUE"""),"")</f>
        <v/>
      </c>
      <c r="AG1188" s="1" t="str">
        <f>IFERROR(__xludf.DUMMYFUNCTION("""COMPUTED_VALUE"""),"")</f>
        <v/>
      </c>
      <c r="AH1188" s="1" t="str">
        <f>IFERROR(__xludf.DUMMYFUNCTION("""COMPUTED_VALUE"""),"")</f>
        <v/>
      </c>
      <c r="AI1188" s="1" t="str">
        <f>IFERROR(__xludf.DUMMYFUNCTION("""COMPUTED_VALUE"""),"")</f>
        <v/>
      </c>
      <c r="AL1188" s="1" t="s">
        <v>25</v>
      </c>
      <c r="AM1188" s="1" t="s">
        <v>25</v>
      </c>
      <c r="AN1188" s="1" t="s">
        <v>25</v>
      </c>
      <c r="AO1188" s="1" t="s">
        <v>25</v>
      </c>
      <c r="AP1188" s="1" t="s">
        <v>25</v>
      </c>
      <c r="AQ1188" s="1"/>
      <c r="AR1188" s="1"/>
      <c r="AS1188" s="1"/>
      <c r="AT1188" s="1"/>
      <c r="AU1188" s="1"/>
      <c r="AV1188" s="1"/>
      <c r="AW1188" s="1"/>
      <c r="AY1188" s="1" t="s">
        <v>25</v>
      </c>
    </row>
    <row r="1189" ht="15.75" customHeight="1">
      <c r="A1189" s="1"/>
      <c r="B1189" s="1"/>
      <c r="C1189" s="1"/>
      <c r="D1189" s="1" t="s">
        <v>25</v>
      </c>
      <c r="E1189" s="1" t="s">
        <v>25</v>
      </c>
      <c r="F1189" s="1" t="s">
        <v>25</v>
      </c>
      <c r="G1189" s="1" t="s">
        <v>25</v>
      </c>
      <c r="H1189" s="1" t="s">
        <v>25</v>
      </c>
      <c r="M1189" s="1"/>
      <c r="N1189" s="1"/>
      <c r="O1189" s="1"/>
      <c r="P1189" s="1"/>
      <c r="Q1189" s="1"/>
      <c r="S1189" s="1" t="str">
        <f>IFERROR(__xludf.DUMMYFUNCTION("UNIQUE(D1189:H1189, TRUE)"),"")</f>
        <v/>
      </c>
      <c r="Y1189" s="1" t="str">
        <f t="shared" si="2"/>
        <v/>
      </c>
      <c r="Z1189" s="1" t="str">
        <f t="shared" ref="Z1189:AC1189" si="1189">IF($Y1189&lt;&gt;"",COUNTIF($D1189:$H1189, "=" &amp; T1189),"")</f>
        <v/>
      </c>
      <c r="AA1189" s="1" t="str">
        <f t="shared" si="1189"/>
        <v/>
      </c>
      <c r="AB1189" s="1" t="str">
        <f t="shared" si="1189"/>
        <v/>
      </c>
      <c r="AC1189" s="1" t="str">
        <f t="shared" si="1189"/>
        <v/>
      </c>
      <c r="AE1189" s="1" t="str">
        <f>IFERROR(__xludf.DUMMYFUNCTION("IFERROR(TRANSPOSE(SORT(TRANSPOSE(FILTER(Y1189:AC1189, Y1189:AC1189&lt;&gt;0)),1, FALSE)))"),"")</f>
        <v/>
      </c>
      <c r="AF1189" s="1" t="str">
        <f>IFERROR(__xludf.DUMMYFUNCTION("""COMPUTED_VALUE"""),"")</f>
        <v/>
      </c>
      <c r="AG1189" s="1" t="str">
        <f>IFERROR(__xludf.DUMMYFUNCTION("""COMPUTED_VALUE"""),"")</f>
        <v/>
      </c>
      <c r="AH1189" s="1" t="str">
        <f>IFERROR(__xludf.DUMMYFUNCTION("""COMPUTED_VALUE"""),"")</f>
        <v/>
      </c>
      <c r="AI1189" s="1" t="str">
        <f>IFERROR(__xludf.DUMMYFUNCTION("""COMPUTED_VALUE"""),"")</f>
        <v/>
      </c>
      <c r="AL1189" s="1" t="s">
        <v>25</v>
      </c>
      <c r="AM1189" s="1" t="s">
        <v>25</v>
      </c>
      <c r="AN1189" s="1" t="s">
        <v>25</v>
      </c>
      <c r="AO1189" s="1" t="s">
        <v>25</v>
      </c>
      <c r="AP1189" s="1" t="s">
        <v>25</v>
      </c>
      <c r="AQ1189" s="1"/>
      <c r="AR1189" s="1"/>
      <c r="AS1189" s="1"/>
      <c r="AT1189" s="1"/>
      <c r="AU1189" s="1"/>
      <c r="AV1189" s="1"/>
      <c r="AW1189" s="1"/>
      <c r="AY1189" s="1" t="s">
        <v>25</v>
      </c>
    </row>
    <row r="1190" ht="15.75" customHeight="1">
      <c r="A1190" s="1"/>
      <c r="B1190" s="1"/>
      <c r="C1190" s="1"/>
      <c r="D1190" s="1" t="s">
        <v>25</v>
      </c>
      <c r="E1190" s="1" t="s">
        <v>25</v>
      </c>
      <c r="F1190" s="1" t="s">
        <v>25</v>
      </c>
      <c r="G1190" s="1" t="s">
        <v>25</v>
      </c>
      <c r="H1190" s="1" t="s">
        <v>25</v>
      </c>
      <c r="M1190" s="1"/>
      <c r="N1190" s="1"/>
      <c r="O1190" s="1"/>
      <c r="P1190" s="1"/>
      <c r="Q1190" s="1"/>
      <c r="S1190" s="1" t="str">
        <f>IFERROR(__xludf.DUMMYFUNCTION("UNIQUE(D1190:H1190, TRUE)"),"")</f>
        <v/>
      </c>
      <c r="Y1190" s="1" t="str">
        <f t="shared" si="2"/>
        <v/>
      </c>
      <c r="Z1190" s="1" t="str">
        <f t="shared" ref="Z1190:AC1190" si="1190">IF($Y1190&lt;&gt;"",COUNTIF($D1190:$H1190, "=" &amp; T1190),"")</f>
        <v/>
      </c>
      <c r="AA1190" s="1" t="str">
        <f t="shared" si="1190"/>
        <v/>
      </c>
      <c r="AB1190" s="1" t="str">
        <f t="shared" si="1190"/>
        <v/>
      </c>
      <c r="AC1190" s="1" t="str">
        <f t="shared" si="1190"/>
        <v/>
      </c>
      <c r="AE1190" s="1" t="str">
        <f>IFERROR(__xludf.DUMMYFUNCTION("IFERROR(TRANSPOSE(SORT(TRANSPOSE(FILTER(Y1190:AC1190, Y1190:AC1190&lt;&gt;0)),1, FALSE)))"),"")</f>
        <v/>
      </c>
      <c r="AF1190" s="1" t="str">
        <f>IFERROR(__xludf.DUMMYFUNCTION("""COMPUTED_VALUE"""),"")</f>
        <v/>
      </c>
      <c r="AG1190" s="1" t="str">
        <f>IFERROR(__xludf.DUMMYFUNCTION("""COMPUTED_VALUE"""),"")</f>
        <v/>
      </c>
      <c r="AH1190" s="1" t="str">
        <f>IFERROR(__xludf.DUMMYFUNCTION("""COMPUTED_VALUE"""),"")</f>
        <v/>
      </c>
      <c r="AI1190" s="1" t="str">
        <f>IFERROR(__xludf.DUMMYFUNCTION("""COMPUTED_VALUE"""),"")</f>
        <v/>
      </c>
      <c r="AL1190" s="1" t="s">
        <v>25</v>
      </c>
      <c r="AM1190" s="1" t="s">
        <v>25</v>
      </c>
      <c r="AN1190" s="1" t="s">
        <v>25</v>
      </c>
      <c r="AO1190" s="1" t="s">
        <v>25</v>
      </c>
      <c r="AP1190" s="1" t="s">
        <v>25</v>
      </c>
      <c r="AQ1190" s="1"/>
      <c r="AR1190" s="1"/>
      <c r="AS1190" s="1"/>
      <c r="AT1190" s="1"/>
      <c r="AU1190" s="1"/>
      <c r="AV1190" s="1"/>
      <c r="AW1190" s="1"/>
      <c r="AY1190" s="1" t="s">
        <v>25</v>
      </c>
    </row>
    <row r="1191" ht="15.75" customHeight="1">
      <c r="A1191" s="1"/>
      <c r="B1191" s="1"/>
      <c r="C1191" s="1"/>
      <c r="D1191" s="1" t="s">
        <v>25</v>
      </c>
      <c r="E1191" s="1" t="s">
        <v>25</v>
      </c>
      <c r="F1191" s="1" t="s">
        <v>25</v>
      </c>
      <c r="G1191" s="1" t="s">
        <v>25</v>
      </c>
      <c r="H1191" s="1" t="s">
        <v>25</v>
      </c>
      <c r="M1191" s="1"/>
      <c r="N1191" s="1"/>
      <c r="O1191" s="1"/>
      <c r="P1191" s="1"/>
      <c r="Q1191" s="1"/>
      <c r="S1191" s="1" t="str">
        <f>IFERROR(__xludf.DUMMYFUNCTION("UNIQUE(D1191:H1191, TRUE)"),"")</f>
        <v/>
      </c>
      <c r="Y1191" s="1" t="str">
        <f t="shared" si="2"/>
        <v/>
      </c>
      <c r="Z1191" s="1" t="str">
        <f t="shared" ref="Z1191:AC1191" si="1191">IF($Y1191&lt;&gt;"",COUNTIF($D1191:$H1191, "=" &amp; T1191),"")</f>
        <v/>
      </c>
      <c r="AA1191" s="1" t="str">
        <f t="shared" si="1191"/>
        <v/>
      </c>
      <c r="AB1191" s="1" t="str">
        <f t="shared" si="1191"/>
        <v/>
      </c>
      <c r="AC1191" s="1" t="str">
        <f t="shared" si="1191"/>
        <v/>
      </c>
      <c r="AE1191" s="1" t="str">
        <f>IFERROR(__xludf.DUMMYFUNCTION("IFERROR(TRANSPOSE(SORT(TRANSPOSE(FILTER(Y1191:AC1191, Y1191:AC1191&lt;&gt;0)),1, FALSE)))"),"")</f>
        <v/>
      </c>
      <c r="AF1191" s="1" t="str">
        <f>IFERROR(__xludf.DUMMYFUNCTION("""COMPUTED_VALUE"""),"")</f>
        <v/>
      </c>
      <c r="AG1191" s="1" t="str">
        <f>IFERROR(__xludf.DUMMYFUNCTION("""COMPUTED_VALUE"""),"")</f>
        <v/>
      </c>
      <c r="AH1191" s="1" t="str">
        <f>IFERROR(__xludf.DUMMYFUNCTION("""COMPUTED_VALUE"""),"")</f>
        <v/>
      </c>
      <c r="AI1191" s="1" t="str">
        <f>IFERROR(__xludf.DUMMYFUNCTION("""COMPUTED_VALUE"""),"")</f>
        <v/>
      </c>
      <c r="AL1191" s="1" t="s">
        <v>25</v>
      </c>
      <c r="AM1191" s="1" t="s">
        <v>25</v>
      </c>
      <c r="AN1191" s="1" t="s">
        <v>25</v>
      </c>
      <c r="AO1191" s="1" t="s">
        <v>25</v>
      </c>
      <c r="AP1191" s="1" t="s">
        <v>25</v>
      </c>
      <c r="AQ1191" s="1"/>
      <c r="AR1191" s="1"/>
      <c r="AS1191" s="1"/>
      <c r="AT1191" s="1"/>
      <c r="AU1191" s="1"/>
      <c r="AV1191" s="1"/>
      <c r="AW1191" s="1"/>
      <c r="AY1191" s="1" t="s">
        <v>25</v>
      </c>
    </row>
    <row r="1192" ht="15.75" customHeight="1">
      <c r="A1192" s="1"/>
      <c r="B1192" s="1"/>
      <c r="C1192" s="1"/>
      <c r="D1192" s="1" t="s">
        <v>25</v>
      </c>
      <c r="E1192" s="1" t="s">
        <v>25</v>
      </c>
      <c r="F1192" s="1" t="s">
        <v>25</v>
      </c>
      <c r="G1192" s="1" t="s">
        <v>25</v>
      </c>
      <c r="H1192" s="1" t="s">
        <v>25</v>
      </c>
      <c r="M1192" s="1"/>
      <c r="N1192" s="1"/>
      <c r="O1192" s="1"/>
      <c r="P1192" s="1"/>
      <c r="Q1192" s="1"/>
      <c r="S1192" s="1" t="str">
        <f>IFERROR(__xludf.DUMMYFUNCTION("UNIQUE(D1192:H1192, TRUE)"),"")</f>
        <v/>
      </c>
      <c r="Y1192" s="1" t="str">
        <f t="shared" si="2"/>
        <v/>
      </c>
      <c r="Z1192" s="1" t="str">
        <f t="shared" ref="Z1192:AC1192" si="1192">IF($Y1192&lt;&gt;"",COUNTIF($D1192:$H1192, "=" &amp; T1192),"")</f>
        <v/>
      </c>
      <c r="AA1192" s="1" t="str">
        <f t="shared" si="1192"/>
        <v/>
      </c>
      <c r="AB1192" s="1" t="str">
        <f t="shared" si="1192"/>
        <v/>
      </c>
      <c r="AC1192" s="1" t="str">
        <f t="shared" si="1192"/>
        <v/>
      </c>
      <c r="AE1192" s="1" t="str">
        <f>IFERROR(__xludf.DUMMYFUNCTION("IFERROR(TRANSPOSE(SORT(TRANSPOSE(FILTER(Y1192:AC1192, Y1192:AC1192&lt;&gt;0)),1, FALSE)))"),"")</f>
        <v/>
      </c>
      <c r="AF1192" s="1" t="str">
        <f>IFERROR(__xludf.DUMMYFUNCTION("""COMPUTED_VALUE"""),"")</f>
        <v/>
      </c>
      <c r="AG1192" s="1" t="str">
        <f>IFERROR(__xludf.DUMMYFUNCTION("""COMPUTED_VALUE"""),"")</f>
        <v/>
      </c>
      <c r="AH1192" s="1" t="str">
        <f>IFERROR(__xludf.DUMMYFUNCTION("""COMPUTED_VALUE"""),"")</f>
        <v/>
      </c>
      <c r="AI1192" s="1" t="str">
        <f>IFERROR(__xludf.DUMMYFUNCTION("""COMPUTED_VALUE"""),"")</f>
        <v/>
      </c>
      <c r="AL1192" s="1" t="s">
        <v>25</v>
      </c>
      <c r="AM1192" s="1" t="s">
        <v>25</v>
      </c>
      <c r="AN1192" s="1" t="s">
        <v>25</v>
      </c>
      <c r="AO1192" s="1" t="s">
        <v>25</v>
      </c>
      <c r="AP1192" s="1" t="s">
        <v>25</v>
      </c>
      <c r="AQ1192" s="1"/>
      <c r="AR1192" s="1"/>
      <c r="AS1192" s="1"/>
      <c r="AT1192" s="1"/>
      <c r="AU1192" s="1"/>
      <c r="AV1192" s="1"/>
      <c r="AW1192" s="1"/>
      <c r="AY1192" s="1" t="s">
        <v>25</v>
      </c>
    </row>
    <row r="1193" ht="15.75" customHeight="1">
      <c r="A1193" s="1"/>
      <c r="B1193" s="1"/>
      <c r="C1193" s="1"/>
      <c r="D1193" s="1" t="s">
        <v>25</v>
      </c>
      <c r="E1193" s="1" t="s">
        <v>25</v>
      </c>
      <c r="F1193" s="1" t="s">
        <v>25</v>
      </c>
      <c r="G1193" s="1" t="s">
        <v>25</v>
      </c>
      <c r="H1193" s="1" t="s">
        <v>25</v>
      </c>
      <c r="M1193" s="1"/>
      <c r="N1193" s="1"/>
      <c r="O1193" s="1"/>
      <c r="P1193" s="1"/>
      <c r="Q1193" s="1"/>
      <c r="S1193" s="1" t="str">
        <f>IFERROR(__xludf.DUMMYFUNCTION("UNIQUE(D1193:H1193, TRUE)"),"")</f>
        <v/>
      </c>
      <c r="Y1193" s="1" t="str">
        <f t="shared" si="2"/>
        <v/>
      </c>
      <c r="Z1193" s="1" t="str">
        <f t="shared" ref="Z1193:AC1193" si="1193">IF($Y1193&lt;&gt;"",COUNTIF($D1193:$H1193, "=" &amp; T1193),"")</f>
        <v/>
      </c>
      <c r="AA1193" s="1" t="str">
        <f t="shared" si="1193"/>
        <v/>
      </c>
      <c r="AB1193" s="1" t="str">
        <f t="shared" si="1193"/>
        <v/>
      </c>
      <c r="AC1193" s="1" t="str">
        <f t="shared" si="1193"/>
        <v/>
      </c>
      <c r="AE1193" s="1" t="str">
        <f>IFERROR(__xludf.DUMMYFUNCTION("IFERROR(TRANSPOSE(SORT(TRANSPOSE(FILTER(Y1193:AC1193, Y1193:AC1193&lt;&gt;0)),1, FALSE)))"),"")</f>
        <v/>
      </c>
      <c r="AF1193" s="1" t="str">
        <f>IFERROR(__xludf.DUMMYFUNCTION("""COMPUTED_VALUE"""),"")</f>
        <v/>
      </c>
      <c r="AG1193" s="1" t="str">
        <f>IFERROR(__xludf.DUMMYFUNCTION("""COMPUTED_VALUE"""),"")</f>
        <v/>
      </c>
      <c r="AH1193" s="1" t="str">
        <f>IFERROR(__xludf.DUMMYFUNCTION("""COMPUTED_VALUE"""),"")</f>
        <v/>
      </c>
      <c r="AI1193" s="1" t="str">
        <f>IFERROR(__xludf.DUMMYFUNCTION("""COMPUTED_VALUE"""),"")</f>
        <v/>
      </c>
      <c r="AL1193" s="1" t="s">
        <v>25</v>
      </c>
      <c r="AM1193" s="1" t="s">
        <v>25</v>
      </c>
      <c r="AN1193" s="1" t="s">
        <v>25</v>
      </c>
      <c r="AO1193" s="1" t="s">
        <v>25</v>
      </c>
      <c r="AP1193" s="1" t="s">
        <v>25</v>
      </c>
      <c r="AQ1193" s="1"/>
      <c r="AR1193" s="1"/>
      <c r="AS1193" s="1"/>
      <c r="AT1193" s="1"/>
      <c r="AU1193" s="1"/>
      <c r="AV1193" s="1"/>
      <c r="AW1193" s="1"/>
      <c r="AY1193" s="1" t="s">
        <v>25</v>
      </c>
    </row>
    <row r="1194" ht="15.75" customHeight="1">
      <c r="A1194" s="1"/>
      <c r="B1194" s="1"/>
      <c r="C1194" s="1"/>
      <c r="D1194" s="1" t="s">
        <v>25</v>
      </c>
      <c r="E1194" s="1" t="s">
        <v>25</v>
      </c>
      <c r="F1194" s="1" t="s">
        <v>25</v>
      </c>
      <c r="G1194" s="1" t="s">
        <v>25</v>
      </c>
      <c r="H1194" s="1" t="s">
        <v>25</v>
      </c>
      <c r="M1194" s="1"/>
      <c r="N1194" s="1"/>
      <c r="O1194" s="1"/>
      <c r="P1194" s="1"/>
      <c r="Q1194" s="1"/>
      <c r="S1194" s="1" t="str">
        <f>IFERROR(__xludf.DUMMYFUNCTION("UNIQUE(D1194:H1194, TRUE)"),"")</f>
        <v/>
      </c>
      <c r="Y1194" s="1" t="str">
        <f t="shared" si="2"/>
        <v/>
      </c>
      <c r="Z1194" s="1" t="str">
        <f t="shared" ref="Z1194:AC1194" si="1194">IF($Y1194&lt;&gt;"",COUNTIF($D1194:$H1194, "=" &amp; T1194),"")</f>
        <v/>
      </c>
      <c r="AA1194" s="1" t="str">
        <f t="shared" si="1194"/>
        <v/>
      </c>
      <c r="AB1194" s="1" t="str">
        <f t="shared" si="1194"/>
        <v/>
      </c>
      <c r="AC1194" s="1" t="str">
        <f t="shared" si="1194"/>
        <v/>
      </c>
      <c r="AE1194" s="1" t="str">
        <f>IFERROR(__xludf.DUMMYFUNCTION("IFERROR(TRANSPOSE(SORT(TRANSPOSE(FILTER(Y1194:AC1194, Y1194:AC1194&lt;&gt;0)),1, FALSE)))"),"")</f>
        <v/>
      </c>
      <c r="AF1194" s="1" t="str">
        <f>IFERROR(__xludf.DUMMYFUNCTION("""COMPUTED_VALUE"""),"")</f>
        <v/>
      </c>
      <c r="AG1194" s="1" t="str">
        <f>IFERROR(__xludf.DUMMYFUNCTION("""COMPUTED_VALUE"""),"")</f>
        <v/>
      </c>
      <c r="AH1194" s="1" t="str">
        <f>IFERROR(__xludf.DUMMYFUNCTION("""COMPUTED_VALUE"""),"")</f>
        <v/>
      </c>
      <c r="AI1194" s="1" t="str">
        <f>IFERROR(__xludf.DUMMYFUNCTION("""COMPUTED_VALUE"""),"")</f>
        <v/>
      </c>
      <c r="AL1194" s="1" t="s">
        <v>25</v>
      </c>
      <c r="AM1194" s="1" t="s">
        <v>25</v>
      </c>
      <c r="AN1194" s="1" t="s">
        <v>25</v>
      </c>
      <c r="AO1194" s="1" t="s">
        <v>25</v>
      </c>
      <c r="AP1194" s="1" t="s">
        <v>25</v>
      </c>
      <c r="AQ1194" s="1"/>
      <c r="AR1194" s="1"/>
      <c r="AS1194" s="1"/>
      <c r="AT1194" s="1"/>
      <c r="AU1194" s="1"/>
      <c r="AV1194" s="1"/>
      <c r="AW1194" s="1"/>
      <c r="AY1194" s="1" t="s">
        <v>25</v>
      </c>
    </row>
    <row r="1195" ht="15.75" customHeight="1">
      <c r="A1195" s="1"/>
      <c r="B1195" s="1"/>
      <c r="C1195" s="1"/>
      <c r="D1195" s="1" t="s">
        <v>25</v>
      </c>
      <c r="E1195" s="1" t="s">
        <v>25</v>
      </c>
      <c r="F1195" s="1" t="s">
        <v>25</v>
      </c>
      <c r="G1195" s="1" t="s">
        <v>25</v>
      </c>
      <c r="H1195" s="1" t="s">
        <v>25</v>
      </c>
      <c r="M1195" s="1"/>
      <c r="N1195" s="1"/>
      <c r="O1195" s="1"/>
      <c r="P1195" s="1"/>
      <c r="Q1195" s="1"/>
      <c r="S1195" s="1" t="str">
        <f>IFERROR(__xludf.DUMMYFUNCTION("UNIQUE(D1195:H1195, TRUE)"),"")</f>
        <v/>
      </c>
      <c r="Y1195" s="1" t="str">
        <f t="shared" si="2"/>
        <v/>
      </c>
      <c r="Z1195" s="1" t="str">
        <f t="shared" ref="Z1195:AC1195" si="1195">IF($Y1195&lt;&gt;"",COUNTIF($D1195:$H1195, "=" &amp; T1195),"")</f>
        <v/>
      </c>
      <c r="AA1195" s="1" t="str">
        <f t="shared" si="1195"/>
        <v/>
      </c>
      <c r="AB1195" s="1" t="str">
        <f t="shared" si="1195"/>
        <v/>
      </c>
      <c r="AC1195" s="1" t="str">
        <f t="shared" si="1195"/>
        <v/>
      </c>
      <c r="AE1195" s="1" t="str">
        <f>IFERROR(__xludf.DUMMYFUNCTION("IFERROR(TRANSPOSE(SORT(TRANSPOSE(FILTER(Y1195:AC1195, Y1195:AC1195&lt;&gt;0)),1, FALSE)))"),"")</f>
        <v/>
      </c>
      <c r="AF1195" s="1" t="str">
        <f>IFERROR(__xludf.DUMMYFUNCTION("""COMPUTED_VALUE"""),"")</f>
        <v/>
      </c>
      <c r="AG1195" s="1" t="str">
        <f>IFERROR(__xludf.DUMMYFUNCTION("""COMPUTED_VALUE"""),"")</f>
        <v/>
      </c>
      <c r="AH1195" s="1" t="str">
        <f>IFERROR(__xludf.DUMMYFUNCTION("""COMPUTED_VALUE"""),"")</f>
        <v/>
      </c>
      <c r="AI1195" s="1" t="str">
        <f>IFERROR(__xludf.DUMMYFUNCTION("""COMPUTED_VALUE"""),"")</f>
        <v/>
      </c>
      <c r="AL1195" s="1" t="s">
        <v>25</v>
      </c>
      <c r="AM1195" s="1" t="s">
        <v>25</v>
      </c>
      <c r="AN1195" s="1" t="s">
        <v>25</v>
      </c>
      <c r="AO1195" s="1" t="s">
        <v>25</v>
      </c>
      <c r="AP1195" s="1" t="s">
        <v>25</v>
      </c>
      <c r="AQ1195" s="1"/>
      <c r="AR1195" s="1"/>
      <c r="AS1195" s="1"/>
      <c r="AT1195" s="1"/>
      <c r="AU1195" s="1"/>
      <c r="AV1195" s="1"/>
      <c r="AW1195" s="1"/>
      <c r="AY1195" s="1" t="s">
        <v>25</v>
      </c>
    </row>
    <row r="1196" ht="15.75" customHeight="1">
      <c r="A1196" s="1"/>
      <c r="B1196" s="1"/>
      <c r="C1196" s="1"/>
      <c r="D1196" s="1" t="s">
        <v>25</v>
      </c>
      <c r="E1196" s="1" t="s">
        <v>25</v>
      </c>
      <c r="F1196" s="1" t="s">
        <v>25</v>
      </c>
      <c r="G1196" s="1" t="s">
        <v>25</v>
      </c>
      <c r="H1196" s="1" t="s">
        <v>25</v>
      </c>
      <c r="M1196" s="1"/>
      <c r="N1196" s="1"/>
      <c r="O1196" s="1"/>
      <c r="P1196" s="1"/>
      <c r="Q1196" s="1"/>
      <c r="S1196" s="1" t="str">
        <f>IFERROR(__xludf.DUMMYFUNCTION("UNIQUE(D1196:H1196, TRUE)"),"")</f>
        <v/>
      </c>
      <c r="Y1196" s="1" t="str">
        <f t="shared" si="2"/>
        <v/>
      </c>
      <c r="Z1196" s="1" t="str">
        <f t="shared" ref="Z1196:AC1196" si="1196">IF($Y1196&lt;&gt;"",COUNTIF($D1196:$H1196, "=" &amp; T1196),"")</f>
        <v/>
      </c>
      <c r="AA1196" s="1" t="str">
        <f t="shared" si="1196"/>
        <v/>
      </c>
      <c r="AB1196" s="1" t="str">
        <f t="shared" si="1196"/>
        <v/>
      </c>
      <c r="AC1196" s="1" t="str">
        <f t="shared" si="1196"/>
        <v/>
      </c>
      <c r="AE1196" s="1" t="str">
        <f>IFERROR(__xludf.DUMMYFUNCTION("IFERROR(TRANSPOSE(SORT(TRANSPOSE(FILTER(Y1196:AC1196, Y1196:AC1196&lt;&gt;0)),1, FALSE)))"),"")</f>
        <v/>
      </c>
      <c r="AF1196" s="1" t="str">
        <f>IFERROR(__xludf.DUMMYFUNCTION("""COMPUTED_VALUE"""),"")</f>
        <v/>
      </c>
      <c r="AG1196" s="1" t="str">
        <f>IFERROR(__xludf.DUMMYFUNCTION("""COMPUTED_VALUE"""),"")</f>
        <v/>
      </c>
      <c r="AH1196" s="1" t="str">
        <f>IFERROR(__xludf.DUMMYFUNCTION("""COMPUTED_VALUE"""),"")</f>
        <v/>
      </c>
      <c r="AI1196" s="1" t="str">
        <f>IFERROR(__xludf.DUMMYFUNCTION("""COMPUTED_VALUE"""),"")</f>
        <v/>
      </c>
      <c r="AL1196" s="1" t="s">
        <v>25</v>
      </c>
      <c r="AM1196" s="1" t="s">
        <v>25</v>
      </c>
      <c r="AN1196" s="1" t="s">
        <v>25</v>
      </c>
      <c r="AO1196" s="1" t="s">
        <v>25</v>
      </c>
      <c r="AP1196" s="1" t="s">
        <v>25</v>
      </c>
      <c r="AQ1196" s="1"/>
      <c r="AR1196" s="1"/>
      <c r="AS1196" s="1"/>
      <c r="AT1196" s="1"/>
      <c r="AU1196" s="1"/>
      <c r="AV1196" s="1"/>
      <c r="AW1196" s="1"/>
      <c r="AY1196" s="1" t="s">
        <v>25</v>
      </c>
    </row>
    <row r="1197" ht="15.75" customHeight="1">
      <c r="A1197" s="1"/>
      <c r="B1197" s="1"/>
      <c r="C1197" s="1"/>
      <c r="D1197" s="1" t="s">
        <v>25</v>
      </c>
      <c r="E1197" s="1" t="s">
        <v>25</v>
      </c>
      <c r="F1197" s="1" t="s">
        <v>25</v>
      </c>
      <c r="G1197" s="1" t="s">
        <v>25</v>
      </c>
      <c r="H1197" s="1" t="s">
        <v>25</v>
      </c>
      <c r="M1197" s="1"/>
      <c r="N1197" s="1"/>
      <c r="O1197" s="1"/>
      <c r="P1197" s="1"/>
      <c r="Q1197" s="1"/>
      <c r="S1197" s="1" t="str">
        <f>IFERROR(__xludf.DUMMYFUNCTION("UNIQUE(D1197:H1197, TRUE)"),"")</f>
        <v/>
      </c>
      <c r="Y1197" s="1" t="str">
        <f t="shared" si="2"/>
        <v/>
      </c>
      <c r="Z1197" s="1" t="str">
        <f t="shared" ref="Z1197:AC1197" si="1197">IF($Y1197&lt;&gt;"",COUNTIF($D1197:$H1197, "=" &amp; T1197),"")</f>
        <v/>
      </c>
      <c r="AA1197" s="1" t="str">
        <f t="shared" si="1197"/>
        <v/>
      </c>
      <c r="AB1197" s="1" t="str">
        <f t="shared" si="1197"/>
        <v/>
      </c>
      <c r="AC1197" s="1" t="str">
        <f t="shared" si="1197"/>
        <v/>
      </c>
      <c r="AE1197" s="1" t="str">
        <f>IFERROR(__xludf.DUMMYFUNCTION("IFERROR(TRANSPOSE(SORT(TRANSPOSE(FILTER(Y1197:AC1197, Y1197:AC1197&lt;&gt;0)),1, FALSE)))"),"")</f>
        <v/>
      </c>
      <c r="AF1197" s="1" t="str">
        <f>IFERROR(__xludf.DUMMYFUNCTION("""COMPUTED_VALUE"""),"")</f>
        <v/>
      </c>
      <c r="AG1197" s="1" t="str">
        <f>IFERROR(__xludf.DUMMYFUNCTION("""COMPUTED_VALUE"""),"")</f>
        <v/>
      </c>
      <c r="AH1197" s="1" t="str">
        <f>IFERROR(__xludf.DUMMYFUNCTION("""COMPUTED_VALUE"""),"")</f>
        <v/>
      </c>
      <c r="AI1197" s="1" t="str">
        <f>IFERROR(__xludf.DUMMYFUNCTION("""COMPUTED_VALUE"""),"")</f>
        <v/>
      </c>
      <c r="AL1197" s="1" t="s">
        <v>25</v>
      </c>
      <c r="AM1197" s="1" t="s">
        <v>25</v>
      </c>
      <c r="AN1197" s="1" t="s">
        <v>25</v>
      </c>
      <c r="AO1197" s="1" t="s">
        <v>25</v>
      </c>
      <c r="AP1197" s="1" t="s">
        <v>25</v>
      </c>
      <c r="AQ1197" s="1"/>
      <c r="AR1197" s="1"/>
      <c r="AS1197" s="1"/>
      <c r="AT1197" s="1"/>
      <c r="AU1197" s="1"/>
      <c r="AV1197" s="1"/>
      <c r="AW1197" s="1"/>
      <c r="AY1197" s="1" t="s">
        <v>25</v>
      </c>
    </row>
    <row r="1198" ht="15.75" customHeight="1">
      <c r="A1198" s="1"/>
      <c r="B1198" s="1"/>
      <c r="C1198" s="1"/>
      <c r="D1198" s="1" t="s">
        <v>25</v>
      </c>
      <c r="E1198" s="1" t="s">
        <v>25</v>
      </c>
      <c r="F1198" s="1" t="s">
        <v>25</v>
      </c>
      <c r="G1198" s="1" t="s">
        <v>25</v>
      </c>
      <c r="H1198" s="1" t="s">
        <v>25</v>
      </c>
      <c r="M1198" s="1"/>
      <c r="N1198" s="1"/>
      <c r="O1198" s="1"/>
      <c r="P1198" s="1"/>
      <c r="Q1198" s="1"/>
      <c r="S1198" s="1" t="str">
        <f>IFERROR(__xludf.DUMMYFUNCTION("UNIQUE(D1198:H1198, TRUE)"),"")</f>
        <v/>
      </c>
      <c r="Y1198" s="1" t="str">
        <f t="shared" si="2"/>
        <v/>
      </c>
      <c r="Z1198" s="1" t="str">
        <f t="shared" ref="Z1198:AC1198" si="1198">IF($Y1198&lt;&gt;"",COUNTIF($D1198:$H1198, "=" &amp; T1198),"")</f>
        <v/>
      </c>
      <c r="AA1198" s="1" t="str">
        <f t="shared" si="1198"/>
        <v/>
      </c>
      <c r="AB1198" s="1" t="str">
        <f t="shared" si="1198"/>
        <v/>
      </c>
      <c r="AC1198" s="1" t="str">
        <f t="shared" si="1198"/>
        <v/>
      </c>
      <c r="AE1198" s="1" t="str">
        <f>IFERROR(__xludf.DUMMYFUNCTION("IFERROR(TRANSPOSE(SORT(TRANSPOSE(FILTER(Y1198:AC1198, Y1198:AC1198&lt;&gt;0)),1, FALSE)))"),"")</f>
        <v/>
      </c>
      <c r="AF1198" s="1" t="str">
        <f>IFERROR(__xludf.DUMMYFUNCTION("""COMPUTED_VALUE"""),"")</f>
        <v/>
      </c>
      <c r="AG1198" s="1" t="str">
        <f>IFERROR(__xludf.DUMMYFUNCTION("""COMPUTED_VALUE"""),"")</f>
        <v/>
      </c>
      <c r="AH1198" s="1" t="str">
        <f>IFERROR(__xludf.DUMMYFUNCTION("""COMPUTED_VALUE"""),"")</f>
        <v/>
      </c>
      <c r="AI1198" s="1" t="str">
        <f>IFERROR(__xludf.DUMMYFUNCTION("""COMPUTED_VALUE"""),"")</f>
        <v/>
      </c>
      <c r="AL1198" s="1" t="s">
        <v>25</v>
      </c>
      <c r="AM1198" s="1" t="s">
        <v>25</v>
      </c>
      <c r="AN1198" s="1" t="s">
        <v>25</v>
      </c>
      <c r="AO1198" s="1" t="s">
        <v>25</v>
      </c>
      <c r="AP1198" s="1" t="s">
        <v>25</v>
      </c>
      <c r="AQ1198" s="1"/>
      <c r="AR1198" s="1"/>
      <c r="AS1198" s="1"/>
      <c r="AT1198" s="1"/>
      <c r="AU1198" s="1"/>
      <c r="AV1198" s="1"/>
      <c r="AW1198" s="1"/>
      <c r="AY1198" s="1" t="s">
        <v>25</v>
      </c>
    </row>
    <row r="1199" ht="15.75" customHeight="1">
      <c r="A1199" s="1"/>
      <c r="B1199" s="1"/>
      <c r="C1199" s="1"/>
      <c r="D1199" s="1" t="s">
        <v>25</v>
      </c>
      <c r="E1199" s="1" t="s">
        <v>25</v>
      </c>
      <c r="F1199" s="1" t="s">
        <v>25</v>
      </c>
      <c r="G1199" s="1" t="s">
        <v>25</v>
      </c>
      <c r="H1199" s="1" t="s">
        <v>25</v>
      </c>
      <c r="M1199" s="1"/>
      <c r="N1199" s="1"/>
      <c r="O1199" s="1"/>
      <c r="P1199" s="1"/>
      <c r="Q1199" s="1"/>
      <c r="S1199" s="1" t="str">
        <f>IFERROR(__xludf.DUMMYFUNCTION("UNIQUE(D1199:H1199, TRUE)"),"")</f>
        <v/>
      </c>
      <c r="Y1199" s="1" t="str">
        <f t="shared" si="2"/>
        <v/>
      </c>
      <c r="Z1199" s="1" t="str">
        <f t="shared" ref="Z1199:AC1199" si="1199">IF($Y1199&lt;&gt;"",COUNTIF($D1199:$H1199, "=" &amp; T1199),"")</f>
        <v/>
      </c>
      <c r="AA1199" s="1" t="str">
        <f t="shared" si="1199"/>
        <v/>
      </c>
      <c r="AB1199" s="1" t="str">
        <f t="shared" si="1199"/>
        <v/>
      </c>
      <c r="AC1199" s="1" t="str">
        <f t="shared" si="1199"/>
        <v/>
      </c>
      <c r="AE1199" s="1" t="str">
        <f>IFERROR(__xludf.DUMMYFUNCTION("IFERROR(TRANSPOSE(SORT(TRANSPOSE(FILTER(Y1199:AC1199, Y1199:AC1199&lt;&gt;0)),1, FALSE)))"),"")</f>
        <v/>
      </c>
      <c r="AF1199" s="1" t="str">
        <f>IFERROR(__xludf.DUMMYFUNCTION("""COMPUTED_VALUE"""),"")</f>
        <v/>
      </c>
      <c r="AG1199" s="1" t="str">
        <f>IFERROR(__xludf.DUMMYFUNCTION("""COMPUTED_VALUE"""),"")</f>
        <v/>
      </c>
      <c r="AH1199" s="1" t="str">
        <f>IFERROR(__xludf.DUMMYFUNCTION("""COMPUTED_VALUE"""),"")</f>
        <v/>
      </c>
      <c r="AI1199" s="1" t="str">
        <f>IFERROR(__xludf.DUMMYFUNCTION("""COMPUTED_VALUE"""),"")</f>
        <v/>
      </c>
      <c r="AL1199" s="1" t="s">
        <v>25</v>
      </c>
      <c r="AM1199" s="1" t="s">
        <v>25</v>
      </c>
      <c r="AN1199" s="1" t="s">
        <v>25</v>
      </c>
      <c r="AO1199" s="1" t="s">
        <v>25</v>
      </c>
      <c r="AP1199" s="1" t="s">
        <v>25</v>
      </c>
      <c r="AQ1199" s="1"/>
      <c r="AR1199" s="1"/>
      <c r="AS1199" s="1"/>
      <c r="AT1199" s="1"/>
      <c r="AU1199" s="1"/>
      <c r="AV1199" s="1"/>
      <c r="AW1199" s="1"/>
      <c r="AY1199" s="1" t="s">
        <v>25</v>
      </c>
    </row>
    <row r="1200" ht="15.75" customHeight="1">
      <c r="A1200" s="1"/>
      <c r="B1200" s="1"/>
      <c r="C1200" s="1"/>
      <c r="D1200" s="1" t="s">
        <v>25</v>
      </c>
      <c r="E1200" s="1" t="s">
        <v>25</v>
      </c>
      <c r="F1200" s="1" t="s">
        <v>25</v>
      </c>
      <c r="G1200" s="1" t="s">
        <v>25</v>
      </c>
      <c r="H1200" s="1" t="s">
        <v>25</v>
      </c>
      <c r="M1200" s="1"/>
      <c r="N1200" s="1"/>
      <c r="O1200" s="1"/>
      <c r="P1200" s="1"/>
      <c r="Q1200" s="1"/>
      <c r="S1200" s="1" t="str">
        <f>IFERROR(__xludf.DUMMYFUNCTION("UNIQUE(D1200:H1200, TRUE)"),"")</f>
        <v/>
      </c>
      <c r="Y1200" s="1" t="str">
        <f t="shared" si="2"/>
        <v/>
      </c>
      <c r="Z1200" s="1" t="str">
        <f t="shared" ref="Z1200:AC1200" si="1200">IF($Y1200&lt;&gt;"",COUNTIF($D1200:$H1200, "=" &amp; T1200),"")</f>
        <v/>
      </c>
      <c r="AA1200" s="1" t="str">
        <f t="shared" si="1200"/>
        <v/>
      </c>
      <c r="AB1200" s="1" t="str">
        <f t="shared" si="1200"/>
        <v/>
      </c>
      <c r="AC1200" s="1" t="str">
        <f t="shared" si="1200"/>
        <v/>
      </c>
      <c r="AE1200" s="1" t="str">
        <f>IFERROR(__xludf.DUMMYFUNCTION("IFERROR(TRANSPOSE(SORT(TRANSPOSE(FILTER(Y1200:AC1200, Y1200:AC1200&lt;&gt;0)),1, FALSE)))"),"")</f>
        <v/>
      </c>
      <c r="AF1200" s="1" t="str">
        <f>IFERROR(__xludf.DUMMYFUNCTION("""COMPUTED_VALUE"""),"")</f>
        <v/>
      </c>
      <c r="AG1200" s="1" t="str">
        <f>IFERROR(__xludf.DUMMYFUNCTION("""COMPUTED_VALUE"""),"")</f>
        <v/>
      </c>
      <c r="AH1200" s="1" t="str">
        <f>IFERROR(__xludf.DUMMYFUNCTION("""COMPUTED_VALUE"""),"")</f>
        <v/>
      </c>
      <c r="AI1200" s="1" t="str">
        <f>IFERROR(__xludf.DUMMYFUNCTION("""COMPUTED_VALUE"""),"")</f>
        <v/>
      </c>
      <c r="AL1200" s="1" t="s">
        <v>25</v>
      </c>
      <c r="AM1200" s="1" t="s">
        <v>25</v>
      </c>
      <c r="AN1200" s="1" t="s">
        <v>25</v>
      </c>
      <c r="AO1200" s="1" t="s">
        <v>25</v>
      </c>
      <c r="AP1200" s="1" t="s">
        <v>25</v>
      </c>
      <c r="AQ1200" s="1"/>
      <c r="AR1200" s="1"/>
      <c r="AS1200" s="1"/>
      <c r="AT1200" s="1"/>
      <c r="AU1200" s="1"/>
      <c r="AV1200" s="1"/>
      <c r="AW1200" s="1"/>
      <c r="AY1200" s="1" t="s">
        <v>25</v>
      </c>
    </row>
    <row r="1201" ht="15.75" customHeight="1">
      <c r="A1201" s="1"/>
      <c r="B1201" s="1"/>
      <c r="C1201" s="1"/>
      <c r="D1201" s="1" t="s">
        <v>25</v>
      </c>
      <c r="E1201" s="1" t="s">
        <v>25</v>
      </c>
      <c r="F1201" s="1" t="s">
        <v>25</v>
      </c>
      <c r="G1201" s="1" t="s">
        <v>25</v>
      </c>
      <c r="H1201" s="1" t="s">
        <v>25</v>
      </c>
      <c r="M1201" s="1"/>
      <c r="N1201" s="1"/>
      <c r="O1201" s="1"/>
      <c r="P1201" s="1"/>
      <c r="Q1201" s="1"/>
      <c r="S1201" s="1" t="str">
        <f>IFERROR(__xludf.DUMMYFUNCTION("UNIQUE(D1201:H1201, TRUE)"),"")</f>
        <v/>
      </c>
      <c r="Y1201" s="1" t="str">
        <f t="shared" si="2"/>
        <v/>
      </c>
      <c r="Z1201" s="1" t="str">
        <f t="shared" ref="Z1201:AC1201" si="1201">IF($Y1201&lt;&gt;"",COUNTIF($D1201:$H1201, "=" &amp; T1201),"")</f>
        <v/>
      </c>
      <c r="AA1201" s="1" t="str">
        <f t="shared" si="1201"/>
        <v/>
      </c>
      <c r="AB1201" s="1" t="str">
        <f t="shared" si="1201"/>
        <v/>
      </c>
      <c r="AC1201" s="1" t="str">
        <f t="shared" si="1201"/>
        <v/>
      </c>
      <c r="AE1201" s="1" t="str">
        <f>IFERROR(__xludf.DUMMYFUNCTION("IFERROR(TRANSPOSE(SORT(TRANSPOSE(FILTER(Y1201:AC1201, Y1201:AC1201&lt;&gt;0)),1, FALSE)))"),"")</f>
        <v/>
      </c>
      <c r="AF1201" s="1" t="str">
        <f>IFERROR(__xludf.DUMMYFUNCTION("""COMPUTED_VALUE"""),"")</f>
        <v/>
      </c>
      <c r="AG1201" s="1" t="str">
        <f>IFERROR(__xludf.DUMMYFUNCTION("""COMPUTED_VALUE"""),"")</f>
        <v/>
      </c>
      <c r="AH1201" s="1" t="str">
        <f>IFERROR(__xludf.DUMMYFUNCTION("""COMPUTED_VALUE"""),"")</f>
        <v/>
      </c>
      <c r="AI1201" s="1" t="str">
        <f>IFERROR(__xludf.DUMMYFUNCTION("""COMPUTED_VALUE"""),"")</f>
        <v/>
      </c>
      <c r="AL1201" s="1" t="s">
        <v>25</v>
      </c>
      <c r="AM1201" s="1" t="s">
        <v>25</v>
      </c>
      <c r="AN1201" s="1" t="s">
        <v>25</v>
      </c>
      <c r="AO1201" s="1" t="s">
        <v>25</v>
      </c>
      <c r="AP1201" s="1" t="s">
        <v>25</v>
      </c>
      <c r="AQ1201" s="1"/>
      <c r="AR1201" s="1"/>
      <c r="AS1201" s="1"/>
      <c r="AT1201" s="1"/>
      <c r="AU1201" s="1"/>
      <c r="AV1201" s="1"/>
      <c r="AW1201" s="1"/>
      <c r="AY1201" s="1" t="s">
        <v>25</v>
      </c>
    </row>
    <row r="1202" ht="15.75" customHeight="1">
      <c r="A1202" s="1"/>
      <c r="B1202" s="1"/>
      <c r="C1202" s="1"/>
      <c r="D1202" s="1" t="s">
        <v>25</v>
      </c>
      <c r="E1202" s="1" t="s">
        <v>25</v>
      </c>
      <c r="F1202" s="1" t="s">
        <v>25</v>
      </c>
      <c r="G1202" s="1" t="s">
        <v>25</v>
      </c>
      <c r="H1202" s="1" t="s">
        <v>25</v>
      </c>
      <c r="M1202" s="1"/>
      <c r="N1202" s="1"/>
      <c r="O1202" s="1"/>
      <c r="P1202" s="1"/>
      <c r="Q1202" s="1"/>
      <c r="S1202" s="1" t="str">
        <f>IFERROR(__xludf.DUMMYFUNCTION("UNIQUE(D1202:H1202, TRUE)"),"")</f>
        <v/>
      </c>
      <c r="Y1202" s="1" t="str">
        <f t="shared" si="2"/>
        <v/>
      </c>
      <c r="Z1202" s="1" t="str">
        <f t="shared" ref="Z1202:AC1202" si="1202">IF($Y1202&lt;&gt;"",COUNTIF($D1202:$H1202, "=" &amp; T1202),"")</f>
        <v/>
      </c>
      <c r="AA1202" s="1" t="str">
        <f t="shared" si="1202"/>
        <v/>
      </c>
      <c r="AB1202" s="1" t="str">
        <f t="shared" si="1202"/>
        <v/>
      </c>
      <c r="AC1202" s="1" t="str">
        <f t="shared" si="1202"/>
        <v/>
      </c>
      <c r="AE1202" s="1" t="str">
        <f>IFERROR(__xludf.DUMMYFUNCTION("IFERROR(TRANSPOSE(SORT(TRANSPOSE(FILTER(Y1202:AC1202, Y1202:AC1202&lt;&gt;0)),1, FALSE)))"),"")</f>
        <v/>
      </c>
      <c r="AF1202" s="1" t="str">
        <f>IFERROR(__xludf.DUMMYFUNCTION("""COMPUTED_VALUE"""),"")</f>
        <v/>
      </c>
      <c r="AG1202" s="1" t="str">
        <f>IFERROR(__xludf.DUMMYFUNCTION("""COMPUTED_VALUE"""),"")</f>
        <v/>
      </c>
      <c r="AH1202" s="1" t="str">
        <f>IFERROR(__xludf.DUMMYFUNCTION("""COMPUTED_VALUE"""),"")</f>
        <v/>
      </c>
      <c r="AI1202" s="1" t="str">
        <f>IFERROR(__xludf.DUMMYFUNCTION("""COMPUTED_VALUE"""),"")</f>
        <v/>
      </c>
      <c r="AL1202" s="1" t="s">
        <v>25</v>
      </c>
      <c r="AM1202" s="1" t="s">
        <v>25</v>
      </c>
      <c r="AN1202" s="1" t="s">
        <v>25</v>
      </c>
      <c r="AO1202" s="1" t="s">
        <v>25</v>
      </c>
      <c r="AP1202" s="1" t="s">
        <v>25</v>
      </c>
      <c r="AQ1202" s="1"/>
      <c r="AR1202" s="1"/>
      <c r="AS1202" s="1"/>
      <c r="AT1202" s="1"/>
      <c r="AU1202" s="1"/>
      <c r="AV1202" s="1"/>
      <c r="AW1202" s="1"/>
      <c r="AY1202" s="1" t="s">
        <v>25</v>
      </c>
    </row>
    <row r="1203" ht="15.75" customHeight="1">
      <c r="A1203" s="1"/>
      <c r="B1203" s="1"/>
      <c r="C1203" s="1"/>
      <c r="D1203" s="1" t="s">
        <v>25</v>
      </c>
      <c r="E1203" s="1" t="s">
        <v>25</v>
      </c>
      <c r="F1203" s="1" t="s">
        <v>25</v>
      </c>
      <c r="G1203" s="1" t="s">
        <v>25</v>
      </c>
      <c r="H1203" s="1" t="s">
        <v>25</v>
      </c>
      <c r="M1203" s="1"/>
      <c r="N1203" s="1"/>
      <c r="O1203" s="1"/>
      <c r="P1203" s="1"/>
      <c r="Q1203" s="1"/>
      <c r="S1203" s="1" t="str">
        <f>IFERROR(__xludf.DUMMYFUNCTION("UNIQUE(D1203:H1203, TRUE)"),"")</f>
        <v/>
      </c>
      <c r="Y1203" s="1" t="str">
        <f t="shared" si="2"/>
        <v/>
      </c>
      <c r="Z1203" s="1" t="str">
        <f t="shared" ref="Z1203:AC1203" si="1203">IF($Y1203&lt;&gt;"",COUNTIF($D1203:$H1203, "=" &amp; T1203),"")</f>
        <v/>
      </c>
      <c r="AA1203" s="1" t="str">
        <f t="shared" si="1203"/>
        <v/>
      </c>
      <c r="AB1203" s="1" t="str">
        <f t="shared" si="1203"/>
        <v/>
      </c>
      <c r="AC1203" s="1" t="str">
        <f t="shared" si="1203"/>
        <v/>
      </c>
      <c r="AE1203" s="1" t="str">
        <f>IFERROR(__xludf.DUMMYFUNCTION("IFERROR(TRANSPOSE(SORT(TRANSPOSE(FILTER(Y1203:AC1203, Y1203:AC1203&lt;&gt;0)),1, FALSE)))"),"")</f>
        <v/>
      </c>
      <c r="AF1203" s="1" t="str">
        <f>IFERROR(__xludf.DUMMYFUNCTION("""COMPUTED_VALUE"""),"")</f>
        <v/>
      </c>
      <c r="AG1203" s="1" t="str">
        <f>IFERROR(__xludf.DUMMYFUNCTION("""COMPUTED_VALUE"""),"")</f>
        <v/>
      </c>
      <c r="AH1203" s="1" t="str">
        <f>IFERROR(__xludf.DUMMYFUNCTION("""COMPUTED_VALUE"""),"")</f>
        <v/>
      </c>
      <c r="AI1203" s="1" t="str">
        <f>IFERROR(__xludf.DUMMYFUNCTION("""COMPUTED_VALUE"""),"")</f>
        <v/>
      </c>
      <c r="AL1203" s="1" t="s">
        <v>25</v>
      </c>
      <c r="AM1203" s="1" t="s">
        <v>25</v>
      </c>
      <c r="AN1203" s="1" t="s">
        <v>25</v>
      </c>
      <c r="AO1203" s="1" t="s">
        <v>25</v>
      </c>
      <c r="AP1203" s="1" t="s">
        <v>25</v>
      </c>
      <c r="AQ1203" s="1"/>
      <c r="AR1203" s="1"/>
      <c r="AS1203" s="1"/>
      <c r="AT1203" s="1"/>
      <c r="AU1203" s="1"/>
      <c r="AV1203" s="1"/>
      <c r="AW1203" s="1"/>
      <c r="AY1203" s="1" t="s">
        <v>25</v>
      </c>
    </row>
    <row r="1204" ht="15.75" customHeight="1">
      <c r="A1204" s="1"/>
      <c r="B1204" s="1"/>
      <c r="C1204" s="1"/>
      <c r="D1204" s="1" t="s">
        <v>25</v>
      </c>
      <c r="E1204" s="1" t="s">
        <v>25</v>
      </c>
      <c r="F1204" s="1" t="s">
        <v>25</v>
      </c>
      <c r="G1204" s="1" t="s">
        <v>25</v>
      </c>
      <c r="H1204" s="1" t="s">
        <v>25</v>
      </c>
      <c r="M1204" s="1"/>
      <c r="N1204" s="1"/>
      <c r="O1204" s="1"/>
      <c r="P1204" s="1"/>
      <c r="Q1204" s="1"/>
      <c r="S1204" s="1" t="str">
        <f>IFERROR(__xludf.DUMMYFUNCTION("UNIQUE(D1204:H1204, TRUE)"),"")</f>
        <v/>
      </c>
      <c r="Y1204" s="1" t="str">
        <f t="shared" si="2"/>
        <v/>
      </c>
      <c r="Z1204" s="1" t="str">
        <f t="shared" ref="Z1204:AC1204" si="1204">IF($Y1204&lt;&gt;"",COUNTIF($D1204:$H1204, "=" &amp; T1204),"")</f>
        <v/>
      </c>
      <c r="AA1204" s="1" t="str">
        <f t="shared" si="1204"/>
        <v/>
      </c>
      <c r="AB1204" s="1" t="str">
        <f t="shared" si="1204"/>
        <v/>
      </c>
      <c r="AC1204" s="1" t="str">
        <f t="shared" si="1204"/>
        <v/>
      </c>
      <c r="AE1204" s="1" t="str">
        <f>IFERROR(__xludf.DUMMYFUNCTION("IFERROR(TRANSPOSE(SORT(TRANSPOSE(FILTER(Y1204:AC1204, Y1204:AC1204&lt;&gt;0)),1, FALSE)))"),"")</f>
        <v/>
      </c>
      <c r="AF1204" s="1" t="str">
        <f>IFERROR(__xludf.DUMMYFUNCTION("""COMPUTED_VALUE"""),"")</f>
        <v/>
      </c>
      <c r="AG1204" s="1" t="str">
        <f>IFERROR(__xludf.DUMMYFUNCTION("""COMPUTED_VALUE"""),"")</f>
        <v/>
      </c>
      <c r="AH1204" s="1" t="str">
        <f>IFERROR(__xludf.DUMMYFUNCTION("""COMPUTED_VALUE"""),"")</f>
        <v/>
      </c>
      <c r="AI1204" s="1" t="str">
        <f>IFERROR(__xludf.DUMMYFUNCTION("""COMPUTED_VALUE"""),"")</f>
        <v/>
      </c>
      <c r="AL1204" s="1" t="s">
        <v>25</v>
      </c>
      <c r="AM1204" s="1" t="s">
        <v>25</v>
      </c>
      <c r="AN1204" s="1" t="s">
        <v>25</v>
      </c>
      <c r="AO1204" s="1" t="s">
        <v>25</v>
      </c>
      <c r="AP1204" s="1" t="s">
        <v>25</v>
      </c>
      <c r="AQ1204" s="1"/>
      <c r="AR1204" s="1"/>
      <c r="AS1204" s="1"/>
      <c r="AT1204" s="1"/>
      <c r="AU1204" s="1"/>
      <c r="AV1204" s="1"/>
      <c r="AW1204" s="1"/>
      <c r="AY1204" s="1" t="s">
        <v>25</v>
      </c>
    </row>
    <row r="1205" ht="15.75" customHeight="1">
      <c r="A1205" s="1"/>
      <c r="B1205" s="1"/>
      <c r="C1205" s="1"/>
      <c r="D1205" s="1" t="s">
        <v>25</v>
      </c>
      <c r="E1205" s="1" t="s">
        <v>25</v>
      </c>
      <c r="F1205" s="1" t="s">
        <v>25</v>
      </c>
      <c r="G1205" s="1" t="s">
        <v>25</v>
      </c>
      <c r="H1205" s="1" t="s">
        <v>25</v>
      </c>
      <c r="M1205" s="1"/>
      <c r="N1205" s="1"/>
      <c r="O1205" s="1"/>
      <c r="P1205" s="1"/>
      <c r="Q1205" s="1"/>
      <c r="S1205" s="1" t="str">
        <f>IFERROR(__xludf.DUMMYFUNCTION("UNIQUE(D1205:H1205, TRUE)"),"")</f>
        <v/>
      </c>
      <c r="Y1205" s="1" t="str">
        <f t="shared" si="2"/>
        <v/>
      </c>
      <c r="Z1205" s="1" t="str">
        <f t="shared" ref="Z1205:AC1205" si="1205">IF($Y1205&lt;&gt;"",COUNTIF($D1205:$H1205, "=" &amp; T1205),"")</f>
        <v/>
      </c>
      <c r="AA1205" s="1" t="str">
        <f t="shared" si="1205"/>
        <v/>
      </c>
      <c r="AB1205" s="1" t="str">
        <f t="shared" si="1205"/>
        <v/>
      </c>
      <c r="AC1205" s="1" t="str">
        <f t="shared" si="1205"/>
        <v/>
      </c>
      <c r="AE1205" s="1" t="str">
        <f>IFERROR(__xludf.DUMMYFUNCTION("IFERROR(TRANSPOSE(SORT(TRANSPOSE(FILTER(Y1205:AC1205, Y1205:AC1205&lt;&gt;0)),1, FALSE)))"),"")</f>
        <v/>
      </c>
      <c r="AF1205" s="1" t="str">
        <f>IFERROR(__xludf.DUMMYFUNCTION("""COMPUTED_VALUE"""),"")</f>
        <v/>
      </c>
      <c r="AG1205" s="1" t="str">
        <f>IFERROR(__xludf.DUMMYFUNCTION("""COMPUTED_VALUE"""),"")</f>
        <v/>
      </c>
      <c r="AH1205" s="1" t="str">
        <f>IFERROR(__xludf.DUMMYFUNCTION("""COMPUTED_VALUE"""),"")</f>
        <v/>
      </c>
      <c r="AI1205" s="1" t="str">
        <f>IFERROR(__xludf.DUMMYFUNCTION("""COMPUTED_VALUE"""),"")</f>
        <v/>
      </c>
      <c r="AL1205" s="1" t="s">
        <v>25</v>
      </c>
      <c r="AM1205" s="1" t="s">
        <v>25</v>
      </c>
      <c r="AN1205" s="1" t="s">
        <v>25</v>
      </c>
      <c r="AO1205" s="1" t="s">
        <v>25</v>
      </c>
      <c r="AP1205" s="1" t="s">
        <v>25</v>
      </c>
      <c r="AQ1205" s="1"/>
      <c r="AR1205" s="1"/>
      <c r="AS1205" s="1"/>
      <c r="AT1205" s="1"/>
      <c r="AU1205" s="1"/>
      <c r="AV1205" s="1"/>
      <c r="AW1205" s="1"/>
      <c r="AY1205" s="1" t="s">
        <v>25</v>
      </c>
    </row>
    <row r="1206" ht="15.75" customHeight="1">
      <c r="A1206" s="1"/>
      <c r="B1206" s="1"/>
      <c r="C1206" s="1"/>
      <c r="D1206" s="1" t="s">
        <v>25</v>
      </c>
      <c r="E1206" s="1" t="s">
        <v>25</v>
      </c>
      <c r="F1206" s="1" t="s">
        <v>25</v>
      </c>
      <c r="G1206" s="1" t="s">
        <v>25</v>
      </c>
      <c r="H1206" s="1" t="s">
        <v>25</v>
      </c>
      <c r="M1206" s="1"/>
      <c r="N1206" s="1"/>
      <c r="O1206" s="1"/>
      <c r="P1206" s="1"/>
      <c r="Q1206" s="1"/>
      <c r="S1206" s="1" t="str">
        <f>IFERROR(__xludf.DUMMYFUNCTION("UNIQUE(D1206:H1206, TRUE)"),"")</f>
        <v/>
      </c>
      <c r="Y1206" s="1" t="str">
        <f t="shared" si="2"/>
        <v/>
      </c>
      <c r="Z1206" s="1" t="str">
        <f t="shared" ref="Z1206:AC1206" si="1206">IF($Y1206&lt;&gt;"",COUNTIF($D1206:$H1206, "=" &amp; T1206),"")</f>
        <v/>
      </c>
      <c r="AA1206" s="1" t="str">
        <f t="shared" si="1206"/>
        <v/>
      </c>
      <c r="AB1206" s="1" t="str">
        <f t="shared" si="1206"/>
        <v/>
      </c>
      <c r="AC1206" s="1" t="str">
        <f t="shared" si="1206"/>
        <v/>
      </c>
      <c r="AE1206" s="1" t="str">
        <f>IFERROR(__xludf.DUMMYFUNCTION("IFERROR(TRANSPOSE(SORT(TRANSPOSE(FILTER(Y1206:AC1206, Y1206:AC1206&lt;&gt;0)),1, FALSE)))"),"")</f>
        <v/>
      </c>
      <c r="AF1206" s="1" t="str">
        <f>IFERROR(__xludf.DUMMYFUNCTION("""COMPUTED_VALUE"""),"")</f>
        <v/>
      </c>
      <c r="AG1206" s="1" t="str">
        <f>IFERROR(__xludf.DUMMYFUNCTION("""COMPUTED_VALUE"""),"")</f>
        <v/>
      </c>
      <c r="AH1206" s="1" t="str">
        <f>IFERROR(__xludf.DUMMYFUNCTION("""COMPUTED_VALUE"""),"")</f>
        <v/>
      </c>
      <c r="AI1206" s="1" t="str">
        <f>IFERROR(__xludf.DUMMYFUNCTION("""COMPUTED_VALUE"""),"")</f>
        <v/>
      </c>
      <c r="AL1206" s="1" t="s">
        <v>25</v>
      </c>
      <c r="AM1206" s="1" t="s">
        <v>25</v>
      </c>
      <c r="AN1206" s="1" t="s">
        <v>25</v>
      </c>
      <c r="AO1206" s="1" t="s">
        <v>25</v>
      </c>
      <c r="AP1206" s="1" t="s">
        <v>25</v>
      </c>
      <c r="AQ1206" s="1"/>
      <c r="AR1206" s="1"/>
      <c r="AS1206" s="1"/>
      <c r="AT1206" s="1"/>
      <c r="AU1206" s="1"/>
      <c r="AV1206" s="1"/>
      <c r="AW1206" s="1"/>
      <c r="AY1206" s="1" t="s">
        <v>25</v>
      </c>
    </row>
    <row r="1207" ht="15.75" customHeight="1">
      <c r="A1207" s="1"/>
      <c r="B1207" s="1"/>
      <c r="C1207" s="1"/>
      <c r="D1207" s="1" t="s">
        <v>25</v>
      </c>
      <c r="E1207" s="1" t="s">
        <v>25</v>
      </c>
      <c r="F1207" s="1" t="s">
        <v>25</v>
      </c>
      <c r="G1207" s="1" t="s">
        <v>25</v>
      </c>
      <c r="H1207" s="1" t="s">
        <v>25</v>
      </c>
      <c r="M1207" s="1"/>
      <c r="N1207" s="1"/>
      <c r="O1207" s="1"/>
      <c r="P1207" s="1"/>
      <c r="Q1207" s="1"/>
      <c r="S1207" s="1" t="str">
        <f>IFERROR(__xludf.DUMMYFUNCTION("UNIQUE(D1207:H1207, TRUE)"),"")</f>
        <v/>
      </c>
      <c r="Y1207" s="1" t="str">
        <f t="shared" si="2"/>
        <v/>
      </c>
      <c r="Z1207" s="1" t="str">
        <f t="shared" ref="Z1207:AC1207" si="1207">IF($Y1207&lt;&gt;"",COUNTIF($D1207:$H1207, "=" &amp; T1207),"")</f>
        <v/>
      </c>
      <c r="AA1207" s="1" t="str">
        <f t="shared" si="1207"/>
        <v/>
      </c>
      <c r="AB1207" s="1" t="str">
        <f t="shared" si="1207"/>
        <v/>
      </c>
      <c r="AC1207" s="1" t="str">
        <f t="shared" si="1207"/>
        <v/>
      </c>
      <c r="AE1207" s="1" t="str">
        <f>IFERROR(__xludf.DUMMYFUNCTION("IFERROR(TRANSPOSE(SORT(TRANSPOSE(FILTER(Y1207:AC1207, Y1207:AC1207&lt;&gt;0)),1, FALSE)))"),"")</f>
        <v/>
      </c>
      <c r="AF1207" s="1" t="str">
        <f>IFERROR(__xludf.DUMMYFUNCTION("""COMPUTED_VALUE"""),"")</f>
        <v/>
      </c>
      <c r="AG1207" s="1" t="str">
        <f>IFERROR(__xludf.DUMMYFUNCTION("""COMPUTED_VALUE"""),"")</f>
        <v/>
      </c>
      <c r="AH1207" s="1" t="str">
        <f>IFERROR(__xludf.DUMMYFUNCTION("""COMPUTED_VALUE"""),"")</f>
        <v/>
      </c>
      <c r="AI1207" s="1" t="str">
        <f>IFERROR(__xludf.DUMMYFUNCTION("""COMPUTED_VALUE"""),"")</f>
        <v/>
      </c>
      <c r="AL1207" s="1" t="s">
        <v>25</v>
      </c>
      <c r="AM1207" s="1" t="s">
        <v>25</v>
      </c>
      <c r="AN1207" s="1" t="s">
        <v>25</v>
      </c>
      <c r="AO1207" s="1" t="s">
        <v>25</v>
      </c>
      <c r="AP1207" s="1" t="s">
        <v>25</v>
      </c>
      <c r="AQ1207" s="1"/>
      <c r="AR1207" s="1"/>
      <c r="AS1207" s="1"/>
      <c r="AT1207" s="1"/>
      <c r="AU1207" s="1"/>
      <c r="AV1207" s="1"/>
      <c r="AW1207" s="1"/>
      <c r="AY1207" s="1" t="s">
        <v>25</v>
      </c>
    </row>
    <row r="1208" ht="15.75" customHeight="1">
      <c r="A1208" s="1"/>
      <c r="B1208" s="1"/>
      <c r="C1208" s="1"/>
      <c r="D1208" s="1" t="s">
        <v>25</v>
      </c>
      <c r="E1208" s="1" t="s">
        <v>25</v>
      </c>
      <c r="F1208" s="1" t="s">
        <v>25</v>
      </c>
      <c r="G1208" s="1" t="s">
        <v>25</v>
      </c>
      <c r="H1208" s="1" t="s">
        <v>25</v>
      </c>
      <c r="M1208" s="1"/>
      <c r="N1208" s="1"/>
      <c r="O1208" s="1"/>
      <c r="P1208" s="1"/>
      <c r="Q1208" s="1"/>
      <c r="S1208" s="1" t="str">
        <f>IFERROR(__xludf.DUMMYFUNCTION("UNIQUE(D1208:H1208, TRUE)"),"")</f>
        <v/>
      </c>
      <c r="Y1208" s="1" t="str">
        <f t="shared" si="2"/>
        <v/>
      </c>
      <c r="Z1208" s="1" t="str">
        <f t="shared" ref="Z1208:AC1208" si="1208">IF($Y1208&lt;&gt;"",COUNTIF($D1208:$H1208, "=" &amp; T1208),"")</f>
        <v/>
      </c>
      <c r="AA1208" s="1" t="str">
        <f t="shared" si="1208"/>
        <v/>
      </c>
      <c r="AB1208" s="1" t="str">
        <f t="shared" si="1208"/>
        <v/>
      </c>
      <c r="AC1208" s="1" t="str">
        <f t="shared" si="1208"/>
        <v/>
      </c>
      <c r="AE1208" s="1" t="str">
        <f>IFERROR(__xludf.DUMMYFUNCTION("IFERROR(TRANSPOSE(SORT(TRANSPOSE(FILTER(Y1208:AC1208, Y1208:AC1208&lt;&gt;0)),1, FALSE)))"),"")</f>
        <v/>
      </c>
      <c r="AF1208" s="1" t="str">
        <f>IFERROR(__xludf.DUMMYFUNCTION("""COMPUTED_VALUE"""),"")</f>
        <v/>
      </c>
      <c r="AG1208" s="1" t="str">
        <f>IFERROR(__xludf.DUMMYFUNCTION("""COMPUTED_VALUE"""),"")</f>
        <v/>
      </c>
      <c r="AH1208" s="1" t="str">
        <f>IFERROR(__xludf.DUMMYFUNCTION("""COMPUTED_VALUE"""),"")</f>
        <v/>
      </c>
      <c r="AI1208" s="1" t="str">
        <f>IFERROR(__xludf.DUMMYFUNCTION("""COMPUTED_VALUE"""),"")</f>
        <v/>
      </c>
      <c r="AL1208" s="1" t="s">
        <v>25</v>
      </c>
      <c r="AM1208" s="1" t="s">
        <v>25</v>
      </c>
      <c r="AN1208" s="1" t="s">
        <v>25</v>
      </c>
      <c r="AO1208" s="1" t="s">
        <v>25</v>
      </c>
      <c r="AP1208" s="1" t="s">
        <v>25</v>
      </c>
      <c r="AQ1208" s="1"/>
      <c r="AR1208" s="1"/>
      <c r="AS1208" s="1"/>
      <c r="AT1208" s="1"/>
      <c r="AU1208" s="1"/>
      <c r="AV1208" s="1"/>
      <c r="AW1208" s="1"/>
      <c r="AY1208" s="1" t="s">
        <v>25</v>
      </c>
    </row>
    <row r="1209" ht="15.75" customHeight="1">
      <c r="A1209" s="1"/>
      <c r="B1209" s="1"/>
      <c r="C1209" s="1"/>
      <c r="D1209" s="1" t="s">
        <v>25</v>
      </c>
      <c r="E1209" s="1" t="s">
        <v>25</v>
      </c>
      <c r="F1209" s="1" t="s">
        <v>25</v>
      </c>
      <c r="G1209" s="1" t="s">
        <v>25</v>
      </c>
      <c r="H1209" s="1" t="s">
        <v>25</v>
      </c>
      <c r="M1209" s="1"/>
      <c r="N1209" s="1"/>
      <c r="O1209" s="1"/>
      <c r="P1209" s="1"/>
      <c r="Q1209" s="1"/>
      <c r="S1209" s="1" t="str">
        <f>IFERROR(__xludf.DUMMYFUNCTION("UNIQUE(D1209:H1209, TRUE)"),"")</f>
        <v/>
      </c>
      <c r="Y1209" s="1" t="str">
        <f t="shared" si="2"/>
        <v/>
      </c>
      <c r="Z1209" s="1" t="str">
        <f t="shared" ref="Z1209:AC1209" si="1209">IF($Y1209&lt;&gt;"",COUNTIF($D1209:$H1209, "=" &amp; T1209),"")</f>
        <v/>
      </c>
      <c r="AA1209" s="1" t="str">
        <f t="shared" si="1209"/>
        <v/>
      </c>
      <c r="AB1209" s="1" t="str">
        <f t="shared" si="1209"/>
        <v/>
      </c>
      <c r="AC1209" s="1" t="str">
        <f t="shared" si="1209"/>
        <v/>
      </c>
      <c r="AE1209" s="1" t="str">
        <f>IFERROR(__xludf.DUMMYFUNCTION("IFERROR(TRANSPOSE(SORT(TRANSPOSE(FILTER(Y1209:AC1209, Y1209:AC1209&lt;&gt;0)),1, FALSE)))"),"")</f>
        <v/>
      </c>
      <c r="AF1209" s="1" t="str">
        <f>IFERROR(__xludf.DUMMYFUNCTION("""COMPUTED_VALUE"""),"")</f>
        <v/>
      </c>
      <c r="AG1209" s="1" t="str">
        <f>IFERROR(__xludf.DUMMYFUNCTION("""COMPUTED_VALUE"""),"")</f>
        <v/>
      </c>
      <c r="AH1209" s="1" t="str">
        <f>IFERROR(__xludf.DUMMYFUNCTION("""COMPUTED_VALUE"""),"")</f>
        <v/>
      </c>
      <c r="AI1209" s="1" t="str">
        <f>IFERROR(__xludf.DUMMYFUNCTION("""COMPUTED_VALUE"""),"")</f>
        <v/>
      </c>
      <c r="AL1209" s="1" t="s">
        <v>25</v>
      </c>
      <c r="AM1209" s="1" t="s">
        <v>25</v>
      </c>
      <c r="AN1209" s="1" t="s">
        <v>25</v>
      </c>
      <c r="AO1209" s="1" t="s">
        <v>25</v>
      </c>
      <c r="AP1209" s="1" t="s">
        <v>25</v>
      </c>
      <c r="AQ1209" s="1"/>
      <c r="AR1209" s="1"/>
      <c r="AS1209" s="1"/>
      <c r="AT1209" s="1"/>
      <c r="AU1209" s="1"/>
      <c r="AV1209" s="1"/>
      <c r="AW1209" s="1"/>
      <c r="AY1209" s="1" t="s">
        <v>25</v>
      </c>
    </row>
    <row r="1210" ht="15.75" customHeight="1">
      <c r="A1210" s="1"/>
      <c r="B1210" s="1"/>
      <c r="C1210" s="1"/>
      <c r="D1210" s="1" t="s">
        <v>25</v>
      </c>
      <c r="E1210" s="1" t="s">
        <v>25</v>
      </c>
      <c r="F1210" s="1" t="s">
        <v>25</v>
      </c>
      <c r="G1210" s="1" t="s">
        <v>25</v>
      </c>
      <c r="H1210" s="1" t="s">
        <v>25</v>
      </c>
      <c r="M1210" s="1"/>
      <c r="N1210" s="1"/>
      <c r="O1210" s="1"/>
      <c r="P1210" s="1"/>
      <c r="Q1210" s="1"/>
      <c r="S1210" s="1" t="str">
        <f>IFERROR(__xludf.DUMMYFUNCTION("UNIQUE(D1210:H1210, TRUE)"),"")</f>
        <v/>
      </c>
      <c r="Y1210" s="1" t="str">
        <f t="shared" si="2"/>
        <v/>
      </c>
      <c r="Z1210" s="1" t="str">
        <f t="shared" ref="Z1210:AC1210" si="1210">IF($Y1210&lt;&gt;"",COUNTIF($D1210:$H1210, "=" &amp; T1210),"")</f>
        <v/>
      </c>
      <c r="AA1210" s="1" t="str">
        <f t="shared" si="1210"/>
        <v/>
      </c>
      <c r="AB1210" s="1" t="str">
        <f t="shared" si="1210"/>
        <v/>
      </c>
      <c r="AC1210" s="1" t="str">
        <f t="shared" si="1210"/>
        <v/>
      </c>
      <c r="AE1210" s="1" t="str">
        <f>IFERROR(__xludf.DUMMYFUNCTION("IFERROR(TRANSPOSE(SORT(TRANSPOSE(FILTER(Y1210:AC1210, Y1210:AC1210&lt;&gt;0)),1, FALSE)))"),"")</f>
        <v/>
      </c>
      <c r="AF1210" s="1" t="str">
        <f>IFERROR(__xludf.DUMMYFUNCTION("""COMPUTED_VALUE"""),"")</f>
        <v/>
      </c>
      <c r="AG1210" s="1" t="str">
        <f>IFERROR(__xludf.DUMMYFUNCTION("""COMPUTED_VALUE"""),"")</f>
        <v/>
      </c>
      <c r="AH1210" s="1" t="str">
        <f>IFERROR(__xludf.DUMMYFUNCTION("""COMPUTED_VALUE"""),"")</f>
        <v/>
      </c>
      <c r="AI1210" s="1" t="str">
        <f>IFERROR(__xludf.DUMMYFUNCTION("""COMPUTED_VALUE"""),"")</f>
        <v/>
      </c>
      <c r="AL1210" s="1" t="s">
        <v>25</v>
      </c>
      <c r="AM1210" s="1" t="s">
        <v>25</v>
      </c>
      <c r="AN1210" s="1" t="s">
        <v>25</v>
      </c>
      <c r="AO1210" s="1" t="s">
        <v>25</v>
      </c>
      <c r="AP1210" s="1" t="s">
        <v>25</v>
      </c>
      <c r="AQ1210" s="1"/>
      <c r="AR1210" s="1"/>
      <c r="AS1210" s="1"/>
      <c r="AT1210" s="1"/>
      <c r="AU1210" s="1"/>
      <c r="AV1210" s="1"/>
      <c r="AW1210" s="1"/>
      <c r="AY1210" s="1" t="s">
        <v>25</v>
      </c>
    </row>
    <row r="1211" ht="15.75" customHeight="1">
      <c r="A1211" s="1"/>
      <c r="B1211" s="1"/>
      <c r="C1211" s="1"/>
      <c r="D1211" s="1" t="s">
        <v>25</v>
      </c>
      <c r="E1211" s="1" t="s">
        <v>25</v>
      </c>
      <c r="F1211" s="1" t="s">
        <v>25</v>
      </c>
      <c r="G1211" s="1" t="s">
        <v>25</v>
      </c>
      <c r="H1211" s="1" t="s">
        <v>25</v>
      </c>
      <c r="M1211" s="1"/>
      <c r="N1211" s="1"/>
      <c r="O1211" s="1"/>
      <c r="P1211" s="1"/>
      <c r="Q1211" s="1"/>
      <c r="S1211" s="1" t="str">
        <f>IFERROR(__xludf.DUMMYFUNCTION("UNIQUE(D1211:H1211, TRUE)"),"")</f>
        <v/>
      </c>
      <c r="Y1211" s="1" t="str">
        <f t="shared" si="2"/>
        <v/>
      </c>
      <c r="Z1211" s="1" t="str">
        <f t="shared" ref="Z1211:AC1211" si="1211">IF($Y1211&lt;&gt;"",COUNTIF($D1211:$H1211, "=" &amp; T1211),"")</f>
        <v/>
      </c>
      <c r="AA1211" s="1" t="str">
        <f t="shared" si="1211"/>
        <v/>
      </c>
      <c r="AB1211" s="1" t="str">
        <f t="shared" si="1211"/>
        <v/>
      </c>
      <c r="AC1211" s="1" t="str">
        <f t="shared" si="1211"/>
        <v/>
      </c>
      <c r="AE1211" s="1" t="str">
        <f>IFERROR(__xludf.DUMMYFUNCTION("IFERROR(TRANSPOSE(SORT(TRANSPOSE(FILTER(Y1211:AC1211, Y1211:AC1211&lt;&gt;0)),1, FALSE)))"),"")</f>
        <v/>
      </c>
      <c r="AF1211" s="1" t="str">
        <f>IFERROR(__xludf.DUMMYFUNCTION("""COMPUTED_VALUE"""),"")</f>
        <v/>
      </c>
      <c r="AG1211" s="1" t="str">
        <f>IFERROR(__xludf.DUMMYFUNCTION("""COMPUTED_VALUE"""),"")</f>
        <v/>
      </c>
      <c r="AH1211" s="1" t="str">
        <f>IFERROR(__xludf.DUMMYFUNCTION("""COMPUTED_VALUE"""),"")</f>
        <v/>
      </c>
      <c r="AI1211" s="1" t="str">
        <f>IFERROR(__xludf.DUMMYFUNCTION("""COMPUTED_VALUE"""),"")</f>
        <v/>
      </c>
      <c r="AL1211" s="1" t="s">
        <v>25</v>
      </c>
      <c r="AM1211" s="1" t="s">
        <v>25</v>
      </c>
      <c r="AN1211" s="1" t="s">
        <v>25</v>
      </c>
      <c r="AO1211" s="1" t="s">
        <v>25</v>
      </c>
      <c r="AP1211" s="1" t="s">
        <v>25</v>
      </c>
      <c r="AQ1211" s="1"/>
      <c r="AR1211" s="1"/>
      <c r="AS1211" s="1"/>
      <c r="AT1211" s="1"/>
      <c r="AU1211" s="1"/>
      <c r="AV1211" s="1"/>
      <c r="AW1211" s="1"/>
      <c r="AY1211" s="1" t="s">
        <v>25</v>
      </c>
    </row>
    <row r="1212" ht="15.75" customHeight="1">
      <c r="A1212" s="1"/>
      <c r="B1212" s="1"/>
      <c r="C1212" s="1"/>
      <c r="D1212" s="1" t="s">
        <v>25</v>
      </c>
      <c r="E1212" s="1" t="s">
        <v>25</v>
      </c>
      <c r="F1212" s="1" t="s">
        <v>25</v>
      </c>
      <c r="G1212" s="1" t="s">
        <v>25</v>
      </c>
      <c r="H1212" s="1" t="s">
        <v>25</v>
      </c>
      <c r="M1212" s="1"/>
      <c r="N1212" s="1"/>
      <c r="O1212" s="1"/>
      <c r="P1212" s="1"/>
      <c r="Q1212" s="1"/>
      <c r="S1212" s="1" t="str">
        <f>IFERROR(__xludf.DUMMYFUNCTION("UNIQUE(D1212:H1212, TRUE)"),"")</f>
        <v/>
      </c>
      <c r="Y1212" s="1" t="str">
        <f t="shared" si="2"/>
        <v/>
      </c>
      <c r="Z1212" s="1" t="str">
        <f t="shared" ref="Z1212:AC1212" si="1212">IF($Y1212&lt;&gt;"",COUNTIF($D1212:$H1212, "=" &amp; T1212),"")</f>
        <v/>
      </c>
      <c r="AA1212" s="1" t="str">
        <f t="shared" si="1212"/>
        <v/>
      </c>
      <c r="AB1212" s="1" t="str">
        <f t="shared" si="1212"/>
        <v/>
      </c>
      <c r="AC1212" s="1" t="str">
        <f t="shared" si="1212"/>
        <v/>
      </c>
      <c r="AE1212" s="1" t="str">
        <f>IFERROR(__xludf.DUMMYFUNCTION("IFERROR(TRANSPOSE(SORT(TRANSPOSE(FILTER(Y1212:AC1212, Y1212:AC1212&lt;&gt;0)),1, FALSE)))"),"")</f>
        <v/>
      </c>
      <c r="AF1212" s="1" t="str">
        <f>IFERROR(__xludf.DUMMYFUNCTION("""COMPUTED_VALUE"""),"")</f>
        <v/>
      </c>
      <c r="AG1212" s="1" t="str">
        <f>IFERROR(__xludf.DUMMYFUNCTION("""COMPUTED_VALUE"""),"")</f>
        <v/>
      </c>
      <c r="AH1212" s="1" t="str">
        <f>IFERROR(__xludf.DUMMYFUNCTION("""COMPUTED_VALUE"""),"")</f>
        <v/>
      </c>
      <c r="AI1212" s="1" t="str">
        <f>IFERROR(__xludf.DUMMYFUNCTION("""COMPUTED_VALUE"""),"")</f>
        <v/>
      </c>
      <c r="AL1212" s="1" t="s">
        <v>25</v>
      </c>
      <c r="AM1212" s="1" t="s">
        <v>25</v>
      </c>
      <c r="AN1212" s="1" t="s">
        <v>25</v>
      </c>
      <c r="AO1212" s="1" t="s">
        <v>25</v>
      </c>
      <c r="AP1212" s="1" t="s">
        <v>25</v>
      </c>
      <c r="AQ1212" s="1"/>
      <c r="AR1212" s="1"/>
      <c r="AS1212" s="1"/>
      <c r="AT1212" s="1"/>
      <c r="AU1212" s="1"/>
      <c r="AV1212" s="1"/>
      <c r="AW1212" s="1"/>
      <c r="AY1212" s="1" t="s">
        <v>25</v>
      </c>
    </row>
    <row r="1213" ht="15.75" customHeight="1">
      <c r="A1213" s="1"/>
      <c r="B1213" s="1"/>
      <c r="C1213" s="1"/>
      <c r="D1213" s="1" t="s">
        <v>25</v>
      </c>
      <c r="E1213" s="1" t="s">
        <v>25</v>
      </c>
      <c r="F1213" s="1" t="s">
        <v>25</v>
      </c>
      <c r="G1213" s="1" t="s">
        <v>25</v>
      </c>
      <c r="H1213" s="1" t="s">
        <v>25</v>
      </c>
      <c r="M1213" s="1"/>
      <c r="N1213" s="1"/>
      <c r="O1213" s="1"/>
      <c r="P1213" s="1"/>
      <c r="Q1213" s="1"/>
      <c r="S1213" s="1" t="str">
        <f>IFERROR(__xludf.DUMMYFUNCTION("UNIQUE(D1213:H1213, TRUE)"),"")</f>
        <v/>
      </c>
      <c r="Y1213" s="1" t="str">
        <f t="shared" si="2"/>
        <v/>
      </c>
      <c r="Z1213" s="1" t="str">
        <f t="shared" ref="Z1213:AC1213" si="1213">IF($Y1213&lt;&gt;"",COUNTIF($D1213:$H1213, "=" &amp; T1213),"")</f>
        <v/>
      </c>
      <c r="AA1213" s="1" t="str">
        <f t="shared" si="1213"/>
        <v/>
      </c>
      <c r="AB1213" s="1" t="str">
        <f t="shared" si="1213"/>
        <v/>
      </c>
      <c r="AC1213" s="1" t="str">
        <f t="shared" si="1213"/>
        <v/>
      </c>
      <c r="AE1213" s="1" t="str">
        <f>IFERROR(__xludf.DUMMYFUNCTION("IFERROR(TRANSPOSE(SORT(TRANSPOSE(FILTER(Y1213:AC1213, Y1213:AC1213&lt;&gt;0)),1, FALSE)))"),"")</f>
        <v/>
      </c>
      <c r="AF1213" s="1" t="str">
        <f>IFERROR(__xludf.DUMMYFUNCTION("""COMPUTED_VALUE"""),"")</f>
        <v/>
      </c>
      <c r="AG1213" s="1" t="str">
        <f>IFERROR(__xludf.DUMMYFUNCTION("""COMPUTED_VALUE"""),"")</f>
        <v/>
      </c>
      <c r="AH1213" s="1" t="str">
        <f>IFERROR(__xludf.DUMMYFUNCTION("""COMPUTED_VALUE"""),"")</f>
        <v/>
      </c>
      <c r="AI1213" s="1" t="str">
        <f>IFERROR(__xludf.DUMMYFUNCTION("""COMPUTED_VALUE"""),"")</f>
        <v/>
      </c>
      <c r="AL1213" s="1" t="s">
        <v>25</v>
      </c>
      <c r="AM1213" s="1" t="s">
        <v>25</v>
      </c>
      <c r="AN1213" s="1" t="s">
        <v>25</v>
      </c>
      <c r="AO1213" s="1" t="s">
        <v>25</v>
      </c>
      <c r="AP1213" s="1" t="s">
        <v>25</v>
      </c>
      <c r="AQ1213" s="1"/>
      <c r="AR1213" s="1"/>
      <c r="AS1213" s="1"/>
      <c r="AT1213" s="1"/>
      <c r="AU1213" s="1"/>
      <c r="AV1213" s="1"/>
      <c r="AW1213" s="1"/>
      <c r="AY1213" s="1" t="s">
        <v>25</v>
      </c>
    </row>
    <row r="1214" ht="15.75" customHeight="1">
      <c r="A1214" s="1"/>
      <c r="B1214" s="1"/>
      <c r="C1214" s="1"/>
      <c r="D1214" s="1" t="s">
        <v>25</v>
      </c>
      <c r="E1214" s="1" t="s">
        <v>25</v>
      </c>
      <c r="F1214" s="1" t="s">
        <v>25</v>
      </c>
      <c r="G1214" s="1" t="s">
        <v>25</v>
      </c>
      <c r="H1214" s="1" t="s">
        <v>25</v>
      </c>
      <c r="M1214" s="1"/>
      <c r="N1214" s="1"/>
      <c r="O1214" s="1"/>
      <c r="P1214" s="1"/>
      <c r="Q1214" s="1"/>
      <c r="S1214" s="1" t="str">
        <f>IFERROR(__xludf.DUMMYFUNCTION("UNIQUE(D1214:H1214, TRUE)"),"")</f>
        <v/>
      </c>
      <c r="Y1214" s="1" t="str">
        <f t="shared" si="2"/>
        <v/>
      </c>
      <c r="Z1214" s="1" t="str">
        <f t="shared" ref="Z1214:AC1214" si="1214">IF($Y1214&lt;&gt;"",COUNTIF($D1214:$H1214, "=" &amp; T1214),"")</f>
        <v/>
      </c>
      <c r="AA1214" s="1" t="str">
        <f t="shared" si="1214"/>
        <v/>
      </c>
      <c r="AB1214" s="1" t="str">
        <f t="shared" si="1214"/>
        <v/>
      </c>
      <c r="AC1214" s="1" t="str">
        <f t="shared" si="1214"/>
        <v/>
      </c>
      <c r="AE1214" s="1" t="str">
        <f>IFERROR(__xludf.DUMMYFUNCTION("IFERROR(TRANSPOSE(SORT(TRANSPOSE(FILTER(Y1214:AC1214, Y1214:AC1214&lt;&gt;0)),1, FALSE)))"),"")</f>
        <v/>
      </c>
      <c r="AF1214" s="1" t="str">
        <f>IFERROR(__xludf.DUMMYFUNCTION("""COMPUTED_VALUE"""),"")</f>
        <v/>
      </c>
      <c r="AG1214" s="1" t="str">
        <f>IFERROR(__xludf.DUMMYFUNCTION("""COMPUTED_VALUE"""),"")</f>
        <v/>
      </c>
      <c r="AH1214" s="1" t="str">
        <f>IFERROR(__xludf.DUMMYFUNCTION("""COMPUTED_VALUE"""),"")</f>
        <v/>
      </c>
      <c r="AI1214" s="1" t="str">
        <f>IFERROR(__xludf.DUMMYFUNCTION("""COMPUTED_VALUE"""),"")</f>
        <v/>
      </c>
      <c r="AL1214" s="1" t="s">
        <v>25</v>
      </c>
      <c r="AM1214" s="1" t="s">
        <v>25</v>
      </c>
      <c r="AN1214" s="1" t="s">
        <v>25</v>
      </c>
      <c r="AO1214" s="1" t="s">
        <v>25</v>
      </c>
      <c r="AP1214" s="1" t="s">
        <v>25</v>
      </c>
      <c r="AQ1214" s="1"/>
      <c r="AR1214" s="1"/>
      <c r="AS1214" s="1"/>
      <c r="AT1214" s="1"/>
      <c r="AU1214" s="1"/>
      <c r="AV1214" s="1"/>
      <c r="AW1214" s="1"/>
      <c r="AY1214" s="1" t="s">
        <v>25</v>
      </c>
    </row>
    <row r="1215" ht="15.75" customHeight="1">
      <c r="A1215" s="1"/>
      <c r="B1215" s="1"/>
      <c r="C1215" s="1"/>
      <c r="D1215" s="1" t="s">
        <v>25</v>
      </c>
      <c r="E1215" s="1" t="s">
        <v>25</v>
      </c>
      <c r="F1215" s="1" t="s">
        <v>25</v>
      </c>
      <c r="G1215" s="1" t="s">
        <v>25</v>
      </c>
      <c r="H1215" s="1" t="s">
        <v>25</v>
      </c>
      <c r="M1215" s="1"/>
      <c r="N1215" s="1"/>
      <c r="O1215" s="1"/>
      <c r="P1215" s="1"/>
      <c r="Q1215" s="1"/>
      <c r="S1215" s="1" t="str">
        <f>IFERROR(__xludf.DUMMYFUNCTION("UNIQUE(D1215:H1215, TRUE)"),"")</f>
        <v/>
      </c>
      <c r="Y1215" s="1" t="str">
        <f t="shared" si="2"/>
        <v/>
      </c>
      <c r="Z1215" s="1" t="str">
        <f t="shared" ref="Z1215:AC1215" si="1215">IF($Y1215&lt;&gt;"",COUNTIF($D1215:$H1215, "=" &amp; T1215),"")</f>
        <v/>
      </c>
      <c r="AA1215" s="1" t="str">
        <f t="shared" si="1215"/>
        <v/>
      </c>
      <c r="AB1215" s="1" t="str">
        <f t="shared" si="1215"/>
        <v/>
      </c>
      <c r="AC1215" s="1" t="str">
        <f t="shared" si="1215"/>
        <v/>
      </c>
      <c r="AE1215" s="1" t="str">
        <f>IFERROR(__xludf.DUMMYFUNCTION("IFERROR(TRANSPOSE(SORT(TRANSPOSE(FILTER(Y1215:AC1215, Y1215:AC1215&lt;&gt;0)),1, FALSE)))"),"")</f>
        <v/>
      </c>
      <c r="AF1215" s="1" t="str">
        <f>IFERROR(__xludf.DUMMYFUNCTION("""COMPUTED_VALUE"""),"")</f>
        <v/>
      </c>
      <c r="AG1215" s="1" t="str">
        <f>IFERROR(__xludf.DUMMYFUNCTION("""COMPUTED_VALUE"""),"")</f>
        <v/>
      </c>
      <c r="AH1215" s="1" t="str">
        <f>IFERROR(__xludf.DUMMYFUNCTION("""COMPUTED_VALUE"""),"")</f>
        <v/>
      </c>
      <c r="AI1215" s="1" t="str">
        <f>IFERROR(__xludf.DUMMYFUNCTION("""COMPUTED_VALUE"""),"")</f>
        <v/>
      </c>
      <c r="AL1215" s="1" t="s">
        <v>25</v>
      </c>
      <c r="AM1215" s="1" t="s">
        <v>25</v>
      </c>
      <c r="AN1215" s="1" t="s">
        <v>25</v>
      </c>
      <c r="AO1215" s="1" t="s">
        <v>25</v>
      </c>
      <c r="AP1215" s="1" t="s">
        <v>25</v>
      </c>
      <c r="AQ1215" s="1"/>
      <c r="AR1215" s="1"/>
      <c r="AS1215" s="1"/>
      <c r="AT1215" s="1"/>
      <c r="AU1215" s="1"/>
      <c r="AV1215" s="1"/>
      <c r="AW1215" s="1"/>
      <c r="AY1215" s="1" t="s">
        <v>25</v>
      </c>
    </row>
    <row r="1216" ht="15.75" customHeight="1">
      <c r="A1216" s="1"/>
      <c r="B1216" s="1"/>
      <c r="C1216" s="1"/>
      <c r="D1216" s="1" t="s">
        <v>25</v>
      </c>
      <c r="E1216" s="1" t="s">
        <v>25</v>
      </c>
      <c r="F1216" s="1" t="s">
        <v>25</v>
      </c>
      <c r="G1216" s="1" t="s">
        <v>25</v>
      </c>
      <c r="H1216" s="1" t="s">
        <v>25</v>
      </c>
      <c r="M1216" s="1"/>
      <c r="N1216" s="1"/>
      <c r="O1216" s="1"/>
      <c r="P1216" s="1"/>
      <c r="Q1216" s="1"/>
      <c r="S1216" s="1" t="str">
        <f>IFERROR(__xludf.DUMMYFUNCTION("UNIQUE(D1216:H1216, TRUE)"),"")</f>
        <v/>
      </c>
      <c r="Y1216" s="1" t="str">
        <f t="shared" si="2"/>
        <v/>
      </c>
      <c r="Z1216" s="1" t="str">
        <f t="shared" ref="Z1216:AC1216" si="1216">IF($Y1216&lt;&gt;"",COUNTIF($D1216:$H1216, "=" &amp; T1216),"")</f>
        <v/>
      </c>
      <c r="AA1216" s="1" t="str">
        <f t="shared" si="1216"/>
        <v/>
      </c>
      <c r="AB1216" s="1" t="str">
        <f t="shared" si="1216"/>
        <v/>
      </c>
      <c r="AC1216" s="1" t="str">
        <f t="shared" si="1216"/>
        <v/>
      </c>
      <c r="AE1216" s="1" t="str">
        <f>IFERROR(__xludf.DUMMYFUNCTION("IFERROR(TRANSPOSE(SORT(TRANSPOSE(FILTER(Y1216:AC1216, Y1216:AC1216&lt;&gt;0)),1, FALSE)))"),"")</f>
        <v/>
      </c>
      <c r="AF1216" s="1" t="str">
        <f>IFERROR(__xludf.DUMMYFUNCTION("""COMPUTED_VALUE"""),"")</f>
        <v/>
      </c>
      <c r="AG1216" s="1" t="str">
        <f>IFERROR(__xludf.DUMMYFUNCTION("""COMPUTED_VALUE"""),"")</f>
        <v/>
      </c>
      <c r="AH1216" s="1" t="str">
        <f>IFERROR(__xludf.DUMMYFUNCTION("""COMPUTED_VALUE"""),"")</f>
        <v/>
      </c>
      <c r="AI1216" s="1" t="str">
        <f>IFERROR(__xludf.DUMMYFUNCTION("""COMPUTED_VALUE"""),"")</f>
        <v/>
      </c>
      <c r="AL1216" s="1" t="s">
        <v>25</v>
      </c>
      <c r="AM1216" s="1" t="s">
        <v>25</v>
      </c>
      <c r="AN1216" s="1" t="s">
        <v>25</v>
      </c>
      <c r="AO1216" s="1" t="s">
        <v>25</v>
      </c>
      <c r="AP1216" s="1" t="s">
        <v>25</v>
      </c>
      <c r="AQ1216" s="1"/>
      <c r="AR1216" s="1"/>
      <c r="AS1216" s="1"/>
      <c r="AT1216" s="1"/>
      <c r="AU1216" s="1"/>
      <c r="AV1216" s="1"/>
      <c r="AW1216" s="1"/>
      <c r="AY1216" s="1" t="s">
        <v>25</v>
      </c>
    </row>
    <row r="1217" ht="15.75" customHeight="1">
      <c r="A1217" s="1"/>
      <c r="B1217" s="1"/>
      <c r="C1217" s="1"/>
      <c r="D1217" s="1" t="s">
        <v>25</v>
      </c>
      <c r="E1217" s="1" t="s">
        <v>25</v>
      </c>
      <c r="F1217" s="1" t="s">
        <v>25</v>
      </c>
      <c r="G1217" s="1" t="s">
        <v>25</v>
      </c>
      <c r="H1217" s="1" t="s">
        <v>25</v>
      </c>
      <c r="M1217" s="1"/>
      <c r="N1217" s="1"/>
      <c r="O1217" s="1"/>
      <c r="P1217" s="1"/>
      <c r="Q1217" s="1"/>
      <c r="S1217" s="1" t="str">
        <f>IFERROR(__xludf.DUMMYFUNCTION("UNIQUE(D1217:H1217, TRUE)"),"")</f>
        <v/>
      </c>
      <c r="Y1217" s="1" t="str">
        <f t="shared" si="2"/>
        <v/>
      </c>
      <c r="Z1217" s="1" t="str">
        <f t="shared" ref="Z1217:AC1217" si="1217">IF($Y1217&lt;&gt;"",COUNTIF($D1217:$H1217, "=" &amp; T1217),"")</f>
        <v/>
      </c>
      <c r="AA1217" s="1" t="str">
        <f t="shared" si="1217"/>
        <v/>
      </c>
      <c r="AB1217" s="1" t="str">
        <f t="shared" si="1217"/>
        <v/>
      </c>
      <c r="AC1217" s="1" t="str">
        <f t="shared" si="1217"/>
        <v/>
      </c>
      <c r="AE1217" s="1" t="str">
        <f>IFERROR(__xludf.DUMMYFUNCTION("IFERROR(TRANSPOSE(SORT(TRANSPOSE(FILTER(Y1217:AC1217, Y1217:AC1217&lt;&gt;0)),1, FALSE)))"),"")</f>
        <v/>
      </c>
      <c r="AF1217" s="1" t="str">
        <f>IFERROR(__xludf.DUMMYFUNCTION("""COMPUTED_VALUE"""),"")</f>
        <v/>
      </c>
      <c r="AG1217" s="1" t="str">
        <f>IFERROR(__xludf.DUMMYFUNCTION("""COMPUTED_VALUE"""),"")</f>
        <v/>
      </c>
      <c r="AH1217" s="1" t="str">
        <f>IFERROR(__xludf.DUMMYFUNCTION("""COMPUTED_VALUE"""),"")</f>
        <v/>
      </c>
      <c r="AI1217" s="1" t="str">
        <f>IFERROR(__xludf.DUMMYFUNCTION("""COMPUTED_VALUE"""),"")</f>
        <v/>
      </c>
      <c r="AL1217" s="1" t="s">
        <v>25</v>
      </c>
      <c r="AM1217" s="1" t="s">
        <v>25</v>
      </c>
      <c r="AN1217" s="1" t="s">
        <v>25</v>
      </c>
      <c r="AO1217" s="1" t="s">
        <v>25</v>
      </c>
      <c r="AP1217" s="1" t="s">
        <v>25</v>
      </c>
      <c r="AQ1217" s="1"/>
      <c r="AR1217" s="1"/>
      <c r="AS1217" s="1"/>
      <c r="AT1217" s="1"/>
      <c r="AU1217" s="1"/>
      <c r="AV1217" s="1"/>
      <c r="AW1217" s="1"/>
      <c r="AY1217" s="1" t="s">
        <v>25</v>
      </c>
    </row>
    <row r="1218" ht="15.75" customHeight="1">
      <c r="A1218" s="1"/>
      <c r="B1218" s="1"/>
      <c r="C1218" s="1"/>
      <c r="D1218" s="1" t="s">
        <v>25</v>
      </c>
      <c r="E1218" s="1" t="s">
        <v>25</v>
      </c>
      <c r="F1218" s="1" t="s">
        <v>25</v>
      </c>
      <c r="G1218" s="1" t="s">
        <v>25</v>
      </c>
      <c r="H1218" s="1" t="s">
        <v>25</v>
      </c>
      <c r="M1218" s="1"/>
      <c r="N1218" s="1"/>
      <c r="O1218" s="1"/>
      <c r="P1218" s="1"/>
      <c r="Q1218" s="1"/>
      <c r="S1218" s="1" t="str">
        <f>IFERROR(__xludf.DUMMYFUNCTION("UNIQUE(D1218:H1218, TRUE)"),"")</f>
        <v/>
      </c>
      <c r="Y1218" s="1" t="str">
        <f t="shared" si="2"/>
        <v/>
      </c>
      <c r="Z1218" s="1" t="str">
        <f t="shared" ref="Z1218:AC1218" si="1218">IF($Y1218&lt;&gt;"",COUNTIF($D1218:$H1218, "=" &amp; T1218),"")</f>
        <v/>
      </c>
      <c r="AA1218" s="1" t="str">
        <f t="shared" si="1218"/>
        <v/>
      </c>
      <c r="AB1218" s="1" t="str">
        <f t="shared" si="1218"/>
        <v/>
      </c>
      <c r="AC1218" s="1" t="str">
        <f t="shared" si="1218"/>
        <v/>
      </c>
      <c r="AE1218" s="1" t="str">
        <f>IFERROR(__xludf.DUMMYFUNCTION("IFERROR(TRANSPOSE(SORT(TRANSPOSE(FILTER(Y1218:AC1218, Y1218:AC1218&lt;&gt;0)),1, FALSE)))"),"")</f>
        <v/>
      </c>
      <c r="AF1218" s="1" t="str">
        <f>IFERROR(__xludf.DUMMYFUNCTION("""COMPUTED_VALUE"""),"")</f>
        <v/>
      </c>
      <c r="AG1218" s="1" t="str">
        <f>IFERROR(__xludf.DUMMYFUNCTION("""COMPUTED_VALUE"""),"")</f>
        <v/>
      </c>
      <c r="AH1218" s="1" t="str">
        <f>IFERROR(__xludf.DUMMYFUNCTION("""COMPUTED_VALUE"""),"")</f>
        <v/>
      </c>
      <c r="AI1218" s="1" t="str">
        <f>IFERROR(__xludf.DUMMYFUNCTION("""COMPUTED_VALUE"""),"")</f>
        <v/>
      </c>
      <c r="AL1218" s="1" t="s">
        <v>25</v>
      </c>
      <c r="AM1218" s="1" t="s">
        <v>25</v>
      </c>
      <c r="AN1218" s="1" t="s">
        <v>25</v>
      </c>
      <c r="AO1218" s="1" t="s">
        <v>25</v>
      </c>
      <c r="AP1218" s="1" t="s">
        <v>25</v>
      </c>
      <c r="AQ1218" s="1"/>
      <c r="AR1218" s="1"/>
      <c r="AS1218" s="1"/>
      <c r="AT1218" s="1"/>
      <c r="AU1218" s="1"/>
      <c r="AV1218" s="1"/>
      <c r="AW1218" s="1"/>
      <c r="AY1218" s="1" t="s">
        <v>25</v>
      </c>
    </row>
    <row r="1219" ht="15.75" customHeight="1">
      <c r="A1219" s="1"/>
      <c r="B1219" s="1"/>
      <c r="C1219" s="1"/>
      <c r="D1219" s="1" t="s">
        <v>25</v>
      </c>
      <c r="E1219" s="1" t="s">
        <v>25</v>
      </c>
      <c r="F1219" s="1" t="s">
        <v>25</v>
      </c>
      <c r="G1219" s="1" t="s">
        <v>25</v>
      </c>
      <c r="H1219" s="1" t="s">
        <v>25</v>
      </c>
      <c r="M1219" s="1"/>
      <c r="N1219" s="1"/>
      <c r="O1219" s="1"/>
      <c r="P1219" s="1"/>
      <c r="Q1219" s="1"/>
      <c r="S1219" s="1" t="str">
        <f>IFERROR(__xludf.DUMMYFUNCTION("UNIQUE(D1219:H1219, TRUE)"),"")</f>
        <v/>
      </c>
      <c r="Y1219" s="1" t="str">
        <f t="shared" si="2"/>
        <v/>
      </c>
      <c r="Z1219" s="1" t="str">
        <f t="shared" ref="Z1219:AC1219" si="1219">IF($Y1219&lt;&gt;"",COUNTIF($D1219:$H1219, "=" &amp; T1219),"")</f>
        <v/>
      </c>
      <c r="AA1219" s="1" t="str">
        <f t="shared" si="1219"/>
        <v/>
      </c>
      <c r="AB1219" s="1" t="str">
        <f t="shared" si="1219"/>
        <v/>
      </c>
      <c r="AC1219" s="1" t="str">
        <f t="shared" si="1219"/>
        <v/>
      </c>
      <c r="AE1219" s="1" t="str">
        <f>IFERROR(__xludf.DUMMYFUNCTION("IFERROR(TRANSPOSE(SORT(TRANSPOSE(FILTER(Y1219:AC1219, Y1219:AC1219&lt;&gt;0)),1, FALSE)))"),"")</f>
        <v/>
      </c>
      <c r="AF1219" s="1" t="str">
        <f>IFERROR(__xludf.DUMMYFUNCTION("""COMPUTED_VALUE"""),"")</f>
        <v/>
      </c>
      <c r="AG1219" s="1" t="str">
        <f>IFERROR(__xludf.DUMMYFUNCTION("""COMPUTED_VALUE"""),"")</f>
        <v/>
      </c>
      <c r="AH1219" s="1" t="str">
        <f>IFERROR(__xludf.DUMMYFUNCTION("""COMPUTED_VALUE"""),"")</f>
        <v/>
      </c>
      <c r="AI1219" s="1" t="str">
        <f>IFERROR(__xludf.DUMMYFUNCTION("""COMPUTED_VALUE"""),"")</f>
        <v/>
      </c>
      <c r="AL1219" s="1" t="s">
        <v>25</v>
      </c>
      <c r="AM1219" s="1" t="s">
        <v>25</v>
      </c>
      <c r="AN1219" s="1" t="s">
        <v>25</v>
      </c>
      <c r="AO1219" s="1" t="s">
        <v>25</v>
      </c>
      <c r="AP1219" s="1" t="s">
        <v>25</v>
      </c>
      <c r="AQ1219" s="1"/>
      <c r="AR1219" s="1"/>
      <c r="AS1219" s="1"/>
      <c r="AT1219" s="1"/>
      <c r="AU1219" s="1"/>
      <c r="AV1219" s="1"/>
      <c r="AW1219" s="1"/>
      <c r="AY1219" s="1" t="s">
        <v>25</v>
      </c>
    </row>
    <row r="1220" ht="15.75" customHeight="1">
      <c r="A1220" s="1"/>
      <c r="B1220" s="1"/>
      <c r="C1220" s="1"/>
      <c r="D1220" s="1" t="s">
        <v>25</v>
      </c>
      <c r="E1220" s="1" t="s">
        <v>25</v>
      </c>
      <c r="F1220" s="1" t="s">
        <v>25</v>
      </c>
      <c r="G1220" s="1" t="s">
        <v>25</v>
      </c>
      <c r="H1220" s="1" t="s">
        <v>25</v>
      </c>
      <c r="M1220" s="1"/>
      <c r="N1220" s="1"/>
      <c r="O1220" s="1"/>
      <c r="P1220" s="1"/>
      <c r="Q1220" s="1"/>
      <c r="S1220" s="1" t="str">
        <f>IFERROR(__xludf.DUMMYFUNCTION("UNIQUE(D1220:H1220, TRUE)"),"")</f>
        <v/>
      </c>
      <c r="Y1220" s="1" t="str">
        <f t="shared" si="2"/>
        <v/>
      </c>
      <c r="Z1220" s="1" t="str">
        <f t="shared" ref="Z1220:AC1220" si="1220">IF($Y1220&lt;&gt;"",COUNTIF($D1220:$H1220, "=" &amp; T1220),"")</f>
        <v/>
      </c>
      <c r="AA1220" s="1" t="str">
        <f t="shared" si="1220"/>
        <v/>
      </c>
      <c r="AB1220" s="1" t="str">
        <f t="shared" si="1220"/>
        <v/>
      </c>
      <c r="AC1220" s="1" t="str">
        <f t="shared" si="1220"/>
        <v/>
      </c>
      <c r="AE1220" s="1" t="str">
        <f>IFERROR(__xludf.DUMMYFUNCTION("IFERROR(TRANSPOSE(SORT(TRANSPOSE(FILTER(Y1220:AC1220, Y1220:AC1220&lt;&gt;0)),1, FALSE)))"),"")</f>
        <v/>
      </c>
      <c r="AF1220" s="1" t="str">
        <f>IFERROR(__xludf.DUMMYFUNCTION("""COMPUTED_VALUE"""),"")</f>
        <v/>
      </c>
      <c r="AG1220" s="1" t="str">
        <f>IFERROR(__xludf.DUMMYFUNCTION("""COMPUTED_VALUE"""),"")</f>
        <v/>
      </c>
      <c r="AH1220" s="1" t="str">
        <f>IFERROR(__xludf.DUMMYFUNCTION("""COMPUTED_VALUE"""),"")</f>
        <v/>
      </c>
      <c r="AI1220" s="1" t="str">
        <f>IFERROR(__xludf.DUMMYFUNCTION("""COMPUTED_VALUE"""),"")</f>
        <v/>
      </c>
      <c r="AL1220" s="1" t="s">
        <v>25</v>
      </c>
      <c r="AM1220" s="1" t="s">
        <v>25</v>
      </c>
      <c r="AN1220" s="1" t="s">
        <v>25</v>
      </c>
      <c r="AO1220" s="1" t="s">
        <v>25</v>
      </c>
      <c r="AP1220" s="1" t="s">
        <v>25</v>
      </c>
      <c r="AQ1220" s="1"/>
      <c r="AR1220" s="1"/>
      <c r="AS1220" s="1"/>
      <c r="AT1220" s="1"/>
      <c r="AU1220" s="1"/>
      <c r="AV1220" s="1"/>
      <c r="AW1220" s="1"/>
      <c r="AY1220" s="1" t="s">
        <v>25</v>
      </c>
    </row>
    <row r="1221" ht="15.75" customHeight="1">
      <c r="A1221" s="1"/>
      <c r="B1221" s="1"/>
      <c r="C1221" s="1"/>
      <c r="D1221" s="1" t="s">
        <v>25</v>
      </c>
      <c r="E1221" s="1" t="s">
        <v>25</v>
      </c>
      <c r="F1221" s="1" t="s">
        <v>25</v>
      </c>
      <c r="G1221" s="1" t="s">
        <v>25</v>
      </c>
      <c r="H1221" s="1" t="s">
        <v>25</v>
      </c>
      <c r="M1221" s="1"/>
      <c r="N1221" s="1"/>
      <c r="O1221" s="1"/>
      <c r="P1221" s="1"/>
      <c r="Q1221" s="1"/>
      <c r="S1221" s="1" t="str">
        <f>IFERROR(__xludf.DUMMYFUNCTION("UNIQUE(D1221:H1221, TRUE)"),"")</f>
        <v/>
      </c>
      <c r="Y1221" s="1" t="str">
        <f t="shared" si="2"/>
        <v/>
      </c>
      <c r="Z1221" s="1" t="str">
        <f t="shared" ref="Z1221:AC1221" si="1221">IF($Y1221&lt;&gt;"",COUNTIF($D1221:$H1221, "=" &amp; T1221),"")</f>
        <v/>
      </c>
      <c r="AA1221" s="1" t="str">
        <f t="shared" si="1221"/>
        <v/>
      </c>
      <c r="AB1221" s="1" t="str">
        <f t="shared" si="1221"/>
        <v/>
      </c>
      <c r="AC1221" s="1" t="str">
        <f t="shared" si="1221"/>
        <v/>
      </c>
      <c r="AE1221" s="1" t="str">
        <f>IFERROR(__xludf.DUMMYFUNCTION("IFERROR(TRANSPOSE(SORT(TRANSPOSE(FILTER(Y1221:AC1221, Y1221:AC1221&lt;&gt;0)),1, FALSE)))"),"")</f>
        <v/>
      </c>
      <c r="AF1221" s="1" t="str">
        <f>IFERROR(__xludf.DUMMYFUNCTION("""COMPUTED_VALUE"""),"")</f>
        <v/>
      </c>
      <c r="AG1221" s="1" t="str">
        <f>IFERROR(__xludf.DUMMYFUNCTION("""COMPUTED_VALUE"""),"")</f>
        <v/>
      </c>
      <c r="AH1221" s="1" t="str">
        <f>IFERROR(__xludf.DUMMYFUNCTION("""COMPUTED_VALUE"""),"")</f>
        <v/>
      </c>
      <c r="AI1221" s="1" t="str">
        <f>IFERROR(__xludf.DUMMYFUNCTION("""COMPUTED_VALUE"""),"")</f>
        <v/>
      </c>
      <c r="AL1221" s="1" t="s">
        <v>25</v>
      </c>
      <c r="AM1221" s="1" t="s">
        <v>25</v>
      </c>
      <c r="AN1221" s="1" t="s">
        <v>25</v>
      </c>
      <c r="AO1221" s="1" t="s">
        <v>25</v>
      </c>
      <c r="AP1221" s="1" t="s">
        <v>25</v>
      </c>
      <c r="AQ1221" s="1"/>
      <c r="AR1221" s="1"/>
      <c r="AS1221" s="1"/>
      <c r="AT1221" s="1"/>
      <c r="AU1221" s="1"/>
      <c r="AV1221" s="1"/>
      <c r="AW1221" s="1"/>
      <c r="AY1221" s="1" t="s">
        <v>25</v>
      </c>
    </row>
    <row r="1222" ht="15.75" customHeight="1">
      <c r="A1222" s="1"/>
      <c r="B1222" s="1"/>
      <c r="C1222" s="1"/>
      <c r="D1222" s="1" t="s">
        <v>25</v>
      </c>
      <c r="E1222" s="1" t="s">
        <v>25</v>
      </c>
      <c r="F1222" s="1" t="s">
        <v>25</v>
      </c>
      <c r="G1222" s="1" t="s">
        <v>25</v>
      </c>
      <c r="H1222" s="1" t="s">
        <v>25</v>
      </c>
      <c r="M1222" s="1"/>
      <c r="N1222" s="1"/>
      <c r="O1222" s="1"/>
      <c r="P1222" s="1"/>
      <c r="Q1222" s="1"/>
      <c r="S1222" s="1" t="str">
        <f>IFERROR(__xludf.DUMMYFUNCTION("UNIQUE(D1222:H1222, TRUE)"),"")</f>
        <v/>
      </c>
      <c r="Y1222" s="1" t="str">
        <f t="shared" si="2"/>
        <v/>
      </c>
      <c r="Z1222" s="1" t="str">
        <f t="shared" ref="Z1222:AC1222" si="1222">IF($Y1222&lt;&gt;"",COUNTIF($D1222:$H1222, "=" &amp; T1222),"")</f>
        <v/>
      </c>
      <c r="AA1222" s="1" t="str">
        <f t="shared" si="1222"/>
        <v/>
      </c>
      <c r="AB1222" s="1" t="str">
        <f t="shared" si="1222"/>
        <v/>
      </c>
      <c r="AC1222" s="1" t="str">
        <f t="shared" si="1222"/>
        <v/>
      </c>
      <c r="AE1222" s="1" t="str">
        <f>IFERROR(__xludf.DUMMYFUNCTION("IFERROR(TRANSPOSE(SORT(TRANSPOSE(FILTER(Y1222:AC1222, Y1222:AC1222&lt;&gt;0)),1, FALSE)))"),"")</f>
        <v/>
      </c>
      <c r="AF1222" s="1" t="str">
        <f>IFERROR(__xludf.DUMMYFUNCTION("""COMPUTED_VALUE"""),"")</f>
        <v/>
      </c>
      <c r="AG1222" s="1" t="str">
        <f>IFERROR(__xludf.DUMMYFUNCTION("""COMPUTED_VALUE"""),"")</f>
        <v/>
      </c>
      <c r="AH1222" s="1" t="str">
        <f>IFERROR(__xludf.DUMMYFUNCTION("""COMPUTED_VALUE"""),"")</f>
        <v/>
      </c>
      <c r="AI1222" s="1" t="str">
        <f>IFERROR(__xludf.DUMMYFUNCTION("""COMPUTED_VALUE"""),"")</f>
        <v/>
      </c>
      <c r="AL1222" s="1" t="s">
        <v>25</v>
      </c>
      <c r="AM1222" s="1" t="s">
        <v>25</v>
      </c>
      <c r="AN1222" s="1" t="s">
        <v>25</v>
      </c>
      <c r="AO1222" s="1" t="s">
        <v>25</v>
      </c>
      <c r="AP1222" s="1" t="s">
        <v>25</v>
      </c>
      <c r="AQ1222" s="1"/>
      <c r="AR1222" s="1"/>
      <c r="AS1222" s="1"/>
      <c r="AT1222" s="1"/>
      <c r="AU1222" s="1"/>
      <c r="AV1222" s="1"/>
      <c r="AW1222" s="1"/>
      <c r="AY1222" s="1" t="s">
        <v>25</v>
      </c>
    </row>
    <row r="1223" ht="15.75" customHeight="1">
      <c r="A1223" s="1"/>
      <c r="B1223" s="1"/>
      <c r="C1223" s="1"/>
      <c r="D1223" s="1" t="s">
        <v>25</v>
      </c>
      <c r="E1223" s="1" t="s">
        <v>25</v>
      </c>
      <c r="F1223" s="1" t="s">
        <v>25</v>
      </c>
      <c r="G1223" s="1" t="s">
        <v>25</v>
      </c>
      <c r="H1223" s="1" t="s">
        <v>25</v>
      </c>
      <c r="M1223" s="1"/>
      <c r="N1223" s="1"/>
      <c r="O1223" s="1"/>
      <c r="P1223" s="1"/>
      <c r="Q1223" s="1"/>
      <c r="S1223" s="1" t="str">
        <f>IFERROR(__xludf.DUMMYFUNCTION("UNIQUE(D1223:H1223, TRUE)"),"")</f>
        <v/>
      </c>
      <c r="Y1223" s="1" t="str">
        <f t="shared" si="2"/>
        <v/>
      </c>
      <c r="Z1223" s="1" t="str">
        <f t="shared" ref="Z1223:AC1223" si="1223">IF($Y1223&lt;&gt;"",COUNTIF($D1223:$H1223, "=" &amp; T1223),"")</f>
        <v/>
      </c>
      <c r="AA1223" s="1" t="str">
        <f t="shared" si="1223"/>
        <v/>
      </c>
      <c r="AB1223" s="1" t="str">
        <f t="shared" si="1223"/>
        <v/>
      </c>
      <c r="AC1223" s="1" t="str">
        <f t="shared" si="1223"/>
        <v/>
      </c>
      <c r="AE1223" s="1" t="str">
        <f>IFERROR(__xludf.DUMMYFUNCTION("IFERROR(TRANSPOSE(SORT(TRANSPOSE(FILTER(Y1223:AC1223, Y1223:AC1223&lt;&gt;0)),1, FALSE)))"),"")</f>
        <v/>
      </c>
      <c r="AF1223" s="1" t="str">
        <f>IFERROR(__xludf.DUMMYFUNCTION("""COMPUTED_VALUE"""),"")</f>
        <v/>
      </c>
      <c r="AG1223" s="1" t="str">
        <f>IFERROR(__xludf.DUMMYFUNCTION("""COMPUTED_VALUE"""),"")</f>
        <v/>
      </c>
      <c r="AH1223" s="1" t="str">
        <f>IFERROR(__xludf.DUMMYFUNCTION("""COMPUTED_VALUE"""),"")</f>
        <v/>
      </c>
      <c r="AI1223" s="1" t="str">
        <f>IFERROR(__xludf.DUMMYFUNCTION("""COMPUTED_VALUE"""),"")</f>
        <v/>
      </c>
      <c r="AL1223" s="1" t="s">
        <v>25</v>
      </c>
      <c r="AM1223" s="1" t="s">
        <v>25</v>
      </c>
      <c r="AN1223" s="1" t="s">
        <v>25</v>
      </c>
      <c r="AO1223" s="1" t="s">
        <v>25</v>
      </c>
      <c r="AP1223" s="1" t="s">
        <v>25</v>
      </c>
      <c r="AQ1223" s="1"/>
      <c r="AR1223" s="1"/>
      <c r="AS1223" s="1"/>
      <c r="AT1223" s="1"/>
      <c r="AU1223" s="1"/>
      <c r="AV1223" s="1"/>
      <c r="AW1223" s="1"/>
      <c r="AY1223" s="1" t="s">
        <v>25</v>
      </c>
    </row>
    <row r="1224" ht="15.75" customHeight="1">
      <c r="A1224" s="1"/>
      <c r="B1224" s="1"/>
      <c r="C1224" s="1"/>
      <c r="D1224" s="1" t="s">
        <v>25</v>
      </c>
      <c r="E1224" s="1" t="s">
        <v>25</v>
      </c>
      <c r="F1224" s="1" t="s">
        <v>25</v>
      </c>
      <c r="G1224" s="1" t="s">
        <v>25</v>
      </c>
      <c r="H1224" s="1" t="s">
        <v>25</v>
      </c>
      <c r="M1224" s="1"/>
      <c r="N1224" s="1"/>
      <c r="O1224" s="1"/>
      <c r="P1224" s="1"/>
      <c r="Q1224" s="1"/>
      <c r="S1224" s="1" t="str">
        <f>IFERROR(__xludf.DUMMYFUNCTION("UNIQUE(D1224:H1224, TRUE)"),"")</f>
        <v/>
      </c>
      <c r="Y1224" s="1" t="str">
        <f t="shared" si="2"/>
        <v/>
      </c>
      <c r="Z1224" s="1" t="str">
        <f t="shared" ref="Z1224:AC1224" si="1224">IF($Y1224&lt;&gt;"",COUNTIF($D1224:$H1224, "=" &amp; T1224),"")</f>
        <v/>
      </c>
      <c r="AA1224" s="1" t="str">
        <f t="shared" si="1224"/>
        <v/>
      </c>
      <c r="AB1224" s="1" t="str">
        <f t="shared" si="1224"/>
        <v/>
      </c>
      <c r="AC1224" s="1" t="str">
        <f t="shared" si="1224"/>
        <v/>
      </c>
      <c r="AE1224" s="1" t="str">
        <f>IFERROR(__xludf.DUMMYFUNCTION("IFERROR(TRANSPOSE(SORT(TRANSPOSE(FILTER(Y1224:AC1224, Y1224:AC1224&lt;&gt;0)),1, FALSE)))"),"")</f>
        <v/>
      </c>
      <c r="AF1224" s="1" t="str">
        <f>IFERROR(__xludf.DUMMYFUNCTION("""COMPUTED_VALUE"""),"")</f>
        <v/>
      </c>
      <c r="AG1224" s="1" t="str">
        <f>IFERROR(__xludf.DUMMYFUNCTION("""COMPUTED_VALUE"""),"")</f>
        <v/>
      </c>
      <c r="AH1224" s="1" t="str">
        <f>IFERROR(__xludf.DUMMYFUNCTION("""COMPUTED_VALUE"""),"")</f>
        <v/>
      </c>
      <c r="AI1224" s="1" t="str">
        <f>IFERROR(__xludf.DUMMYFUNCTION("""COMPUTED_VALUE"""),"")</f>
        <v/>
      </c>
      <c r="AL1224" s="1" t="s">
        <v>25</v>
      </c>
      <c r="AM1224" s="1" t="s">
        <v>25</v>
      </c>
      <c r="AN1224" s="1" t="s">
        <v>25</v>
      </c>
      <c r="AO1224" s="1" t="s">
        <v>25</v>
      </c>
      <c r="AP1224" s="1" t="s">
        <v>25</v>
      </c>
      <c r="AQ1224" s="1"/>
      <c r="AR1224" s="1"/>
      <c r="AS1224" s="1"/>
      <c r="AT1224" s="1"/>
      <c r="AU1224" s="1"/>
      <c r="AV1224" s="1"/>
      <c r="AW1224" s="1"/>
      <c r="AY1224" s="1" t="s">
        <v>25</v>
      </c>
    </row>
    <row r="1225" ht="15.75" customHeight="1">
      <c r="A1225" s="1"/>
      <c r="B1225" s="1"/>
      <c r="C1225" s="1"/>
      <c r="D1225" s="1" t="s">
        <v>25</v>
      </c>
      <c r="E1225" s="1" t="s">
        <v>25</v>
      </c>
      <c r="F1225" s="1" t="s">
        <v>25</v>
      </c>
      <c r="G1225" s="1" t="s">
        <v>25</v>
      </c>
      <c r="H1225" s="1" t="s">
        <v>25</v>
      </c>
      <c r="M1225" s="1"/>
      <c r="N1225" s="1"/>
      <c r="O1225" s="1"/>
      <c r="P1225" s="1"/>
      <c r="Q1225" s="1"/>
      <c r="S1225" s="1" t="str">
        <f>IFERROR(__xludf.DUMMYFUNCTION("UNIQUE(D1225:H1225, TRUE)"),"")</f>
        <v/>
      </c>
      <c r="Y1225" s="1" t="str">
        <f t="shared" si="2"/>
        <v/>
      </c>
      <c r="Z1225" s="1" t="str">
        <f t="shared" ref="Z1225:AC1225" si="1225">IF($Y1225&lt;&gt;"",COUNTIF($D1225:$H1225, "=" &amp; T1225),"")</f>
        <v/>
      </c>
      <c r="AA1225" s="1" t="str">
        <f t="shared" si="1225"/>
        <v/>
      </c>
      <c r="AB1225" s="1" t="str">
        <f t="shared" si="1225"/>
        <v/>
      </c>
      <c r="AC1225" s="1" t="str">
        <f t="shared" si="1225"/>
        <v/>
      </c>
      <c r="AE1225" s="1" t="str">
        <f>IFERROR(__xludf.DUMMYFUNCTION("IFERROR(TRANSPOSE(SORT(TRANSPOSE(FILTER(Y1225:AC1225, Y1225:AC1225&lt;&gt;0)),1, FALSE)))"),"")</f>
        <v/>
      </c>
      <c r="AF1225" s="1" t="str">
        <f>IFERROR(__xludf.DUMMYFUNCTION("""COMPUTED_VALUE"""),"")</f>
        <v/>
      </c>
      <c r="AG1225" s="1" t="str">
        <f>IFERROR(__xludf.DUMMYFUNCTION("""COMPUTED_VALUE"""),"")</f>
        <v/>
      </c>
      <c r="AH1225" s="1" t="str">
        <f>IFERROR(__xludf.DUMMYFUNCTION("""COMPUTED_VALUE"""),"")</f>
        <v/>
      </c>
      <c r="AI1225" s="1" t="str">
        <f>IFERROR(__xludf.DUMMYFUNCTION("""COMPUTED_VALUE"""),"")</f>
        <v/>
      </c>
      <c r="AL1225" s="1" t="s">
        <v>25</v>
      </c>
      <c r="AM1225" s="1" t="s">
        <v>25</v>
      </c>
      <c r="AN1225" s="1" t="s">
        <v>25</v>
      </c>
      <c r="AO1225" s="1" t="s">
        <v>25</v>
      </c>
      <c r="AP1225" s="1" t="s">
        <v>25</v>
      </c>
      <c r="AQ1225" s="1"/>
      <c r="AR1225" s="1"/>
      <c r="AS1225" s="1"/>
      <c r="AT1225" s="1"/>
      <c r="AU1225" s="1"/>
      <c r="AV1225" s="1"/>
      <c r="AW1225" s="1"/>
      <c r="AY1225" s="1" t="s">
        <v>25</v>
      </c>
    </row>
    <row r="1226" ht="15.75" customHeight="1">
      <c r="A1226" s="1"/>
      <c r="B1226" s="1"/>
      <c r="C1226" s="1"/>
      <c r="D1226" s="1" t="s">
        <v>25</v>
      </c>
      <c r="E1226" s="1" t="s">
        <v>25</v>
      </c>
      <c r="F1226" s="1" t="s">
        <v>25</v>
      </c>
      <c r="G1226" s="1" t="s">
        <v>25</v>
      </c>
      <c r="H1226" s="1" t="s">
        <v>25</v>
      </c>
      <c r="M1226" s="1"/>
      <c r="N1226" s="1"/>
      <c r="O1226" s="1"/>
      <c r="P1226" s="1"/>
      <c r="Q1226" s="1"/>
      <c r="S1226" s="1" t="str">
        <f>IFERROR(__xludf.DUMMYFUNCTION("UNIQUE(D1226:H1226, TRUE)"),"")</f>
        <v/>
      </c>
      <c r="Y1226" s="1" t="str">
        <f t="shared" si="2"/>
        <v/>
      </c>
      <c r="Z1226" s="1" t="str">
        <f t="shared" ref="Z1226:AC1226" si="1226">IF($Y1226&lt;&gt;"",COUNTIF($D1226:$H1226, "=" &amp; T1226),"")</f>
        <v/>
      </c>
      <c r="AA1226" s="1" t="str">
        <f t="shared" si="1226"/>
        <v/>
      </c>
      <c r="AB1226" s="1" t="str">
        <f t="shared" si="1226"/>
        <v/>
      </c>
      <c r="AC1226" s="1" t="str">
        <f t="shared" si="1226"/>
        <v/>
      </c>
      <c r="AE1226" s="1" t="str">
        <f>IFERROR(__xludf.DUMMYFUNCTION("IFERROR(TRANSPOSE(SORT(TRANSPOSE(FILTER(Y1226:AC1226, Y1226:AC1226&lt;&gt;0)),1, FALSE)))"),"")</f>
        <v/>
      </c>
      <c r="AF1226" s="1" t="str">
        <f>IFERROR(__xludf.DUMMYFUNCTION("""COMPUTED_VALUE"""),"")</f>
        <v/>
      </c>
      <c r="AG1226" s="1" t="str">
        <f>IFERROR(__xludf.DUMMYFUNCTION("""COMPUTED_VALUE"""),"")</f>
        <v/>
      </c>
      <c r="AH1226" s="1" t="str">
        <f>IFERROR(__xludf.DUMMYFUNCTION("""COMPUTED_VALUE"""),"")</f>
        <v/>
      </c>
      <c r="AI1226" s="1" t="str">
        <f>IFERROR(__xludf.DUMMYFUNCTION("""COMPUTED_VALUE"""),"")</f>
        <v/>
      </c>
      <c r="AL1226" s="1" t="s">
        <v>25</v>
      </c>
      <c r="AM1226" s="1" t="s">
        <v>25</v>
      </c>
      <c r="AN1226" s="1" t="s">
        <v>25</v>
      </c>
      <c r="AO1226" s="1" t="s">
        <v>25</v>
      </c>
      <c r="AP1226" s="1" t="s">
        <v>25</v>
      </c>
      <c r="AQ1226" s="1"/>
      <c r="AR1226" s="1"/>
      <c r="AS1226" s="1"/>
      <c r="AT1226" s="1"/>
      <c r="AU1226" s="1"/>
      <c r="AV1226" s="1"/>
      <c r="AW1226" s="1"/>
      <c r="AY1226" s="1" t="s">
        <v>25</v>
      </c>
    </row>
    <row r="1227" ht="15.75" customHeight="1">
      <c r="A1227" s="1"/>
      <c r="B1227" s="1"/>
      <c r="C1227" s="1"/>
      <c r="D1227" s="1" t="s">
        <v>25</v>
      </c>
      <c r="E1227" s="1" t="s">
        <v>25</v>
      </c>
      <c r="F1227" s="1" t="s">
        <v>25</v>
      </c>
      <c r="G1227" s="1" t="s">
        <v>25</v>
      </c>
      <c r="H1227" s="1" t="s">
        <v>25</v>
      </c>
      <c r="M1227" s="1"/>
      <c r="N1227" s="1"/>
      <c r="O1227" s="1"/>
      <c r="P1227" s="1"/>
      <c r="Q1227" s="1"/>
      <c r="S1227" s="1" t="str">
        <f>IFERROR(__xludf.DUMMYFUNCTION("UNIQUE(D1227:H1227, TRUE)"),"")</f>
        <v/>
      </c>
      <c r="Y1227" s="1" t="str">
        <f t="shared" si="2"/>
        <v/>
      </c>
      <c r="Z1227" s="1" t="str">
        <f t="shared" ref="Z1227:AC1227" si="1227">IF($Y1227&lt;&gt;"",COUNTIF($D1227:$H1227, "=" &amp; T1227),"")</f>
        <v/>
      </c>
      <c r="AA1227" s="1" t="str">
        <f t="shared" si="1227"/>
        <v/>
      </c>
      <c r="AB1227" s="1" t="str">
        <f t="shared" si="1227"/>
        <v/>
      </c>
      <c r="AC1227" s="1" t="str">
        <f t="shared" si="1227"/>
        <v/>
      </c>
      <c r="AE1227" s="1" t="str">
        <f>IFERROR(__xludf.DUMMYFUNCTION("IFERROR(TRANSPOSE(SORT(TRANSPOSE(FILTER(Y1227:AC1227, Y1227:AC1227&lt;&gt;0)),1, FALSE)))"),"")</f>
        <v/>
      </c>
      <c r="AF1227" s="1" t="str">
        <f>IFERROR(__xludf.DUMMYFUNCTION("""COMPUTED_VALUE"""),"")</f>
        <v/>
      </c>
      <c r="AG1227" s="1" t="str">
        <f>IFERROR(__xludf.DUMMYFUNCTION("""COMPUTED_VALUE"""),"")</f>
        <v/>
      </c>
      <c r="AH1227" s="1" t="str">
        <f>IFERROR(__xludf.DUMMYFUNCTION("""COMPUTED_VALUE"""),"")</f>
        <v/>
      </c>
      <c r="AI1227" s="1" t="str">
        <f>IFERROR(__xludf.DUMMYFUNCTION("""COMPUTED_VALUE"""),"")</f>
        <v/>
      </c>
      <c r="AL1227" s="1" t="s">
        <v>25</v>
      </c>
      <c r="AM1227" s="1" t="s">
        <v>25</v>
      </c>
      <c r="AN1227" s="1" t="s">
        <v>25</v>
      </c>
      <c r="AO1227" s="1" t="s">
        <v>25</v>
      </c>
      <c r="AP1227" s="1" t="s">
        <v>25</v>
      </c>
      <c r="AQ1227" s="1"/>
      <c r="AR1227" s="1"/>
      <c r="AS1227" s="1"/>
      <c r="AT1227" s="1"/>
      <c r="AU1227" s="1"/>
      <c r="AV1227" s="1"/>
      <c r="AW1227" s="1"/>
      <c r="AY1227" s="1" t="s">
        <v>25</v>
      </c>
    </row>
    <row r="1228" ht="15.75" customHeight="1">
      <c r="A1228" s="1"/>
      <c r="B1228" s="1"/>
      <c r="C1228" s="1"/>
      <c r="D1228" s="1" t="s">
        <v>25</v>
      </c>
      <c r="E1228" s="1" t="s">
        <v>25</v>
      </c>
      <c r="F1228" s="1" t="s">
        <v>25</v>
      </c>
      <c r="G1228" s="1" t="s">
        <v>25</v>
      </c>
      <c r="H1228" s="1" t="s">
        <v>25</v>
      </c>
      <c r="M1228" s="1"/>
      <c r="N1228" s="1"/>
      <c r="O1228" s="1"/>
      <c r="P1228" s="1"/>
      <c r="Q1228" s="1"/>
      <c r="S1228" s="1" t="str">
        <f>IFERROR(__xludf.DUMMYFUNCTION("UNIQUE(D1228:H1228, TRUE)"),"")</f>
        <v/>
      </c>
      <c r="Y1228" s="1" t="str">
        <f t="shared" si="2"/>
        <v/>
      </c>
      <c r="Z1228" s="1" t="str">
        <f t="shared" ref="Z1228:AC1228" si="1228">IF($Y1228&lt;&gt;"",COUNTIF($D1228:$H1228, "=" &amp; T1228),"")</f>
        <v/>
      </c>
      <c r="AA1228" s="1" t="str">
        <f t="shared" si="1228"/>
        <v/>
      </c>
      <c r="AB1228" s="1" t="str">
        <f t="shared" si="1228"/>
        <v/>
      </c>
      <c r="AC1228" s="1" t="str">
        <f t="shared" si="1228"/>
        <v/>
      </c>
      <c r="AE1228" s="1" t="str">
        <f>IFERROR(__xludf.DUMMYFUNCTION("IFERROR(TRANSPOSE(SORT(TRANSPOSE(FILTER(Y1228:AC1228, Y1228:AC1228&lt;&gt;0)),1, FALSE)))"),"")</f>
        <v/>
      </c>
      <c r="AF1228" s="1" t="str">
        <f>IFERROR(__xludf.DUMMYFUNCTION("""COMPUTED_VALUE"""),"")</f>
        <v/>
      </c>
      <c r="AG1228" s="1" t="str">
        <f>IFERROR(__xludf.DUMMYFUNCTION("""COMPUTED_VALUE"""),"")</f>
        <v/>
      </c>
      <c r="AH1228" s="1" t="str">
        <f>IFERROR(__xludf.DUMMYFUNCTION("""COMPUTED_VALUE"""),"")</f>
        <v/>
      </c>
      <c r="AI1228" s="1" t="str">
        <f>IFERROR(__xludf.DUMMYFUNCTION("""COMPUTED_VALUE"""),"")</f>
        <v/>
      </c>
      <c r="AL1228" s="1" t="s">
        <v>25</v>
      </c>
      <c r="AM1228" s="1" t="s">
        <v>25</v>
      </c>
      <c r="AN1228" s="1" t="s">
        <v>25</v>
      </c>
      <c r="AO1228" s="1" t="s">
        <v>25</v>
      </c>
      <c r="AP1228" s="1" t="s">
        <v>25</v>
      </c>
      <c r="AQ1228" s="1"/>
      <c r="AR1228" s="1"/>
      <c r="AS1228" s="1"/>
      <c r="AT1228" s="1"/>
      <c r="AU1228" s="1"/>
      <c r="AV1228" s="1"/>
      <c r="AW1228" s="1"/>
      <c r="AY1228" s="1" t="s">
        <v>25</v>
      </c>
    </row>
    <row r="1229" ht="15.75" customHeight="1">
      <c r="A1229" s="1"/>
      <c r="B1229" s="1"/>
      <c r="C1229" s="1"/>
      <c r="D1229" s="1" t="s">
        <v>25</v>
      </c>
      <c r="E1229" s="1" t="s">
        <v>25</v>
      </c>
      <c r="F1229" s="1" t="s">
        <v>25</v>
      </c>
      <c r="G1229" s="1" t="s">
        <v>25</v>
      </c>
      <c r="H1229" s="1" t="s">
        <v>25</v>
      </c>
      <c r="M1229" s="1"/>
      <c r="N1229" s="1"/>
      <c r="O1229" s="1"/>
      <c r="P1229" s="1"/>
      <c r="Q1229" s="1"/>
      <c r="S1229" s="1" t="str">
        <f>IFERROR(__xludf.DUMMYFUNCTION("UNIQUE(D1229:H1229, TRUE)"),"")</f>
        <v/>
      </c>
      <c r="Y1229" s="1" t="str">
        <f t="shared" si="2"/>
        <v/>
      </c>
      <c r="Z1229" s="1" t="str">
        <f t="shared" ref="Z1229:AC1229" si="1229">IF($Y1229&lt;&gt;"",COUNTIF($D1229:$H1229, "=" &amp; T1229),"")</f>
        <v/>
      </c>
      <c r="AA1229" s="1" t="str">
        <f t="shared" si="1229"/>
        <v/>
      </c>
      <c r="AB1229" s="1" t="str">
        <f t="shared" si="1229"/>
        <v/>
      </c>
      <c r="AC1229" s="1" t="str">
        <f t="shared" si="1229"/>
        <v/>
      </c>
      <c r="AE1229" s="1" t="str">
        <f>IFERROR(__xludf.DUMMYFUNCTION("IFERROR(TRANSPOSE(SORT(TRANSPOSE(FILTER(Y1229:AC1229, Y1229:AC1229&lt;&gt;0)),1, FALSE)))"),"")</f>
        <v/>
      </c>
      <c r="AF1229" s="1" t="str">
        <f>IFERROR(__xludf.DUMMYFUNCTION("""COMPUTED_VALUE"""),"")</f>
        <v/>
      </c>
      <c r="AG1229" s="1" t="str">
        <f>IFERROR(__xludf.DUMMYFUNCTION("""COMPUTED_VALUE"""),"")</f>
        <v/>
      </c>
      <c r="AH1229" s="1" t="str">
        <f>IFERROR(__xludf.DUMMYFUNCTION("""COMPUTED_VALUE"""),"")</f>
        <v/>
      </c>
      <c r="AI1229" s="1" t="str">
        <f>IFERROR(__xludf.DUMMYFUNCTION("""COMPUTED_VALUE"""),"")</f>
        <v/>
      </c>
      <c r="AL1229" s="1" t="s">
        <v>25</v>
      </c>
      <c r="AM1229" s="1" t="s">
        <v>25</v>
      </c>
      <c r="AN1229" s="1" t="s">
        <v>25</v>
      </c>
      <c r="AO1229" s="1" t="s">
        <v>25</v>
      </c>
      <c r="AP1229" s="1" t="s">
        <v>25</v>
      </c>
      <c r="AQ1229" s="1"/>
      <c r="AR1229" s="1"/>
      <c r="AS1229" s="1"/>
      <c r="AT1229" s="1"/>
      <c r="AU1229" s="1"/>
      <c r="AV1229" s="1"/>
      <c r="AW1229" s="1"/>
      <c r="AY1229" s="1" t="s">
        <v>25</v>
      </c>
    </row>
    <row r="1230" ht="15.75" customHeight="1">
      <c r="A1230" s="1"/>
      <c r="B1230" s="1"/>
      <c r="C1230" s="1"/>
      <c r="D1230" s="1" t="s">
        <v>25</v>
      </c>
      <c r="E1230" s="1" t="s">
        <v>25</v>
      </c>
      <c r="F1230" s="1" t="s">
        <v>25</v>
      </c>
      <c r="G1230" s="1" t="s">
        <v>25</v>
      </c>
      <c r="H1230" s="1" t="s">
        <v>25</v>
      </c>
      <c r="M1230" s="1"/>
      <c r="N1230" s="1"/>
      <c r="O1230" s="1"/>
      <c r="P1230" s="1"/>
      <c r="Q1230" s="1"/>
      <c r="S1230" s="1" t="str">
        <f>IFERROR(__xludf.DUMMYFUNCTION("UNIQUE(D1230:H1230, TRUE)"),"")</f>
        <v/>
      </c>
      <c r="Y1230" s="1" t="str">
        <f t="shared" si="2"/>
        <v/>
      </c>
      <c r="Z1230" s="1" t="str">
        <f t="shared" ref="Z1230:AC1230" si="1230">IF($Y1230&lt;&gt;"",COUNTIF($D1230:$H1230, "=" &amp; T1230),"")</f>
        <v/>
      </c>
      <c r="AA1230" s="1" t="str">
        <f t="shared" si="1230"/>
        <v/>
      </c>
      <c r="AB1230" s="1" t="str">
        <f t="shared" si="1230"/>
        <v/>
      </c>
      <c r="AC1230" s="1" t="str">
        <f t="shared" si="1230"/>
        <v/>
      </c>
      <c r="AE1230" s="1" t="str">
        <f>IFERROR(__xludf.DUMMYFUNCTION("IFERROR(TRANSPOSE(SORT(TRANSPOSE(FILTER(Y1230:AC1230, Y1230:AC1230&lt;&gt;0)),1, FALSE)))"),"")</f>
        <v/>
      </c>
      <c r="AF1230" s="1" t="str">
        <f>IFERROR(__xludf.DUMMYFUNCTION("""COMPUTED_VALUE"""),"")</f>
        <v/>
      </c>
      <c r="AG1230" s="1" t="str">
        <f>IFERROR(__xludf.DUMMYFUNCTION("""COMPUTED_VALUE"""),"")</f>
        <v/>
      </c>
      <c r="AH1230" s="1" t="str">
        <f>IFERROR(__xludf.DUMMYFUNCTION("""COMPUTED_VALUE"""),"")</f>
        <v/>
      </c>
      <c r="AI1230" s="1" t="str">
        <f>IFERROR(__xludf.DUMMYFUNCTION("""COMPUTED_VALUE"""),"")</f>
        <v/>
      </c>
      <c r="AL1230" s="1" t="s">
        <v>25</v>
      </c>
      <c r="AM1230" s="1" t="s">
        <v>25</v>
      </c>
      <c r="AN1230" s="1" t="s">
        <v>25</v>
      </c>
      <c r="AO1230" s="1" t="s">
        <v>25</v>
      </c>
      <c r="AP1230" s="1" t="s">
        <v>25</v>
      </c>
      <c r="AQ1230" s="1"/>
      <c r="AR1230" s="1"/>
      <c r="AS1230" s="1"/>
      <c r="AT1230" s="1"/>
      <c r="AU1230" s="1"/>
      <c r="AV1230" s="1"/>
      <c r="AW1230" s="1"/>
      <c r="AY1230" s="1" t="s">
        <v>25</v>
      </c>
    </row>
    <row r="1231" ht="15.75" customHeight="1">
      <c r="A1231" s="1"/>
      <c r="B1231" s="1"/>
      <c r="C1231" s="1"/>
      <c r="D1231" s="1" t="s">
        <v>25</v>
      </c>
      <c r="E1231" s="1" t="s">
        <v>25</v>
      </c>
      <c r="F1231" s="1" t="s">
        <v>25</v>
      </c>
      <c r="G1231" s="1" t="s">
        <v>25</v>
      </c>
      <c r="H1231" s="1" t="s">
        <v>25</v>
      </c>
      <c r="M1231" s="1"/>
      <c r="N1231" s="1"/>
      <c r="O1231" s="1"/>
      <c r="P1231" s="1"/>
      <c r="Q1231" s="1"/>
      <c r="S1231" s="1" t="str">
        <f>IFERROR(__xludf.DUMMYFUNCTION("UNIQUE(D1231:H1231, TRUE)"),"")</f>
        <v/>
      </c>
      <c r="Y1231" s="1" t="str">
        <f t="shared" si="2"/>
        <v/>
      </c>
      <c r="Z1231" s="1" t="str">
        <f t="shared" ref="Z1231:AC1231" si="1231">IF($Y1231&lt;&gt;"",COUNTIF($D1231:$H1231, "=" &amp; T1231),"")</f>
        <v/>
      </c>
      <c r="AA1231" s="1" t="str">
        <f t="shared" si="1231"/>
        <v/>
      </c>
      <c r="AB1231" s="1" t="str">
        <f t="shared" si="1231"/>
        <v/>
      </c>
      <c r="AC1231" s="1" t="str">
        <f t="shared" si="1231"/>
        <v/>
      </c>
      <c r="AE1231" s="1" t="str">
        <f>IFERROR(__xludf.DUMMYFUNCTION("IFERROR(TRANSPOSE(SORT(TRANSPOSE(FILTER(Y1231:AC1231, Y1231:AC1231&lt;&gt;0)),1, FALSE)))"),"")</f>
        <v/>
      </c>
      <c r="AF1231" s="1" t="str">
        <f>IFERROR(__xludf.DUMMYFUNCTION("""COMPUTED_VALUE"""),"")</f>
        <v/>
      </c>
      <c r="AG1231" s="1" t="str">
        <f>IFERROR(__xludf.DUMMYFUNCTION("""COMPUTED_VALUE"""),"")</f>
        <v/>
      </c>
      <c r="AH1231" s="1" t="str">
        <f>IFERROR(__xludf.DUMMYFUNCTION("""COMPUTED_VALUE"""),"")</f>
        <v/>
      </c>
      <c r="AI1231" s="1" t="str">
        <f>IFERROR(__xludf.DUMMYFUNCTION("""COMPUTED_VALUE"""),"")</f>
        <v/>
      </c>
      <c r="AL1231" s="1" t="s">
        <v>25</v>
      </c>
      <c r="AM1231" s="1" t="s">
        <v>25</v>
      </c>
      <c r="AN1231" s="1" t="s">
        <v>25</v>
      </c>
      <c r="AO1231" s="1" t="s">
        <v>25</v>
      </c>
      <c r="AP1231" s="1" t="s">
        <v>25</v>
      </c>
      <c r="AQ1231" s="1"/>
      <c r="AR1231" s="1"/>
      <c r="AS1231" s="1"/>
      <c r="AT1231" s="1"/>
      <c r="AU1231" s="1"/>
      <c r="AV1231" s="1"/>
      <c r="AW1231" s="1"/>
      <c r="AY1231" s="1" t="s">
        <v>25</v>
      </c>
    </row>
    <row r="1232" ht="15.75" customHeight="1">
      <c r="A1232" s="1"/>
      <c r="B1232" s="1"/>
      <c r="C1232" s="1"/>
      <c r="D1232" s="1" t="s">
        <v>25</v>
      </c>
      <c r="E1232" s="1" t="s">
        <v>25</v>
      </c>
      <c r="F1232" s="1" t="s">
        <v>25</v>
      </c>
      <c r="G1232" s="1" t="s">
        <v>25</v>
      </c>
      <c r="H1232" s="1" t="s">
        <v>25</v>
      </c>
      <c r="M1232" s="1"/>
      <c r="N1232" s="1"/>
      <c r="O1232" s="1"/>
      <c r="P1232" s="1"/>
      <c r="Q1232" s="1"/>
      <c r="S1232" s="1" t="str">
        <f>IFERROR(__xludf.DUMMYFUNCTION("UNIQUE(D1232:H1232, TRUE)"),"")</f>
        <v/>
      </c>
      <c r="Y1232" s="1" t="str">
        <f t="shared" si="2"/>
        <v/>
      </c>
      <c r="Z1232" s="1" t="str">
        <f t="shared" ref="Z1232:AC1232" si="1232">IF($Y1232&lt;&gt;"",COUNTIF($D1232:$H1232, "=" &amp; T1232),"")</f>
        <v/>
      </c>
      <c r="AA1232" s="1" t="str">
        <f t="shared" si="1232"/>
        <v/>
      </c>
      <c r="AB1232" s="1" t="str">
        <f t="shared" si="1232"/>
        <v/>
      </c>
      <c r="AC1232" s="1" t="str">
        <f t="shared" si="1232"/>
        <v/>
      </c>
      <c r="AE1232" s="1" t="str">
        <f>IFERROR(__xludf.DUMMYFUNCTION("IFERROR(TRANSPOSE(SORT(TRANSPOSE(FILTER(Y1232:AC1232, Y1232:AC1232&lt;&gt;0)),1, FALSE)))"),"")</f>
        <v/>
      </c>
      <c r="AF1232" s="1" t="str">
        <f>IFERROR(__xludf.DUMMYFUNCTION("""COMPUTED_VALUE"""),"")</f>
        <v/>
      </c>
      <c r="AG1232" s="1" t="str">
        <f>IFERROR(__xludf.DUMMYFUNCTION("""COMPUTED_VALUE"""),"")</f>
        <v/>
      </c>
      <c r="AH1232" s="1" t="str">
        <f>IFERROR(__xludf.DUMMYFUNCTION("""COMPUTED_VALUE"""),"")</f>
        <v/>
      </c>
      <c r="AI1232" s="1" t="str">
        <f>IFERROR(__xludf.DUMMYFUNCTION("""COMPUTED_VALUE"""),"")</f>
        <v/>
      </c>
      <c r="AL1232" s="1" t="s">
        <v>25</v>
      </c>
      <c r="AM1232" s="1" t="s">
        <v>25</v>
      </c>
      <c r="AN1232" s="1" t="s">
        <v>25</v>
      </c>
      <c r="AO1232" s="1" t="s">
        <v>25</v>
      </c>
      <c r="AP1232" s="1" t="s">
        <v>25</v>
      </c>
      <c r="AQ1232" s="1"/>
      <c r="AR1232" s="1"/>
      <c r="AS1232" s="1"/>
      <c r="AT1232" s="1"/>
      <c r="AU1232" s="1"/>
      <c r="AV1232" s="1"/>
      <c r="AW1232" s="1"/>
      <c r="AY1232" s="1" t="s">
        <v>25</v>
      </c>
    </row>
    <row r="1233" ht="15.75" customHeight="1">
      <c r="A1233" s="1"/>
      <c r="B1233" s="1"/>
      <c r="C1233" s="1"/>
      <c r="D1233" s="1" t="s">
        <v>25</v>
      </c>
      <c r="E1233" s="1" t="s">
        <v>25</v>
      </c>
      <c r="F1233" s="1" t="s">
        <v>25</v>
      </c>
      <c r="G1233" s="1" t="s">
        <v>25</v>
      </c>
      <c r="H1233" s="1" t="s">
        <v>25</v>
      </c>
      <c r="M1233" s="1"/>
      <c r="N1233" s="1"/>
      <c r="O1233" s="1"/>
      <c r="P1233" s="1"/>
      <c r="Q1233" s="1"/>
      <c r="S1233" s="1" t="str">
        <f>IFERROR(__xludf.DUMMYFUNCTION("UNIQUE(D1233:H1233, TRUE)"),"")</f>
        <v/>
      </c>
      <c r="Y1233" s="1" t="str">
        <f t="shared" si="2"/>
        <v/>
      </c>
      <c r="Z1233" s="1" t="str">
        <f t="shared" ref="Z1233:AC1233" si="1233">IF($Y1233&lt;&gt;"",COUNTIF($D1233:$H1233, "=" &amp; T1233),"")</f>
        <v/>
      </c>
      <c r="AA1233" s="1" t="str">
        <f t="shared" si="1233"/>
        <v/>
      </c>
      <c r="AB1233" s="1" t="str">
        <f t="shared" si="1233"/>
        <v/>
      </c>
      <c r="AC1233" s="1" t="str">
        <f t="shared" si="1233"/>
        <v/>
      </c>
      <c r="AE1233" s="1" t="str">
        <f>IFERROR(__xludf.DUMMYFUNCTION("IFERROR(TRANSPOSE(SORT(TRANSPOSE(FILTER(Y1233:AC1233, Y1233:AC1233&lt;&gt;0)),1, FALSE)))"),"")</f>
        <v/>
      </c>
      <c r="AF1233" s="1" t="str">
        <f>IFERROR(__xludf.DUMMYFUNCTION("""COMPUTED_VALUE"""),"")</f>
        <v/>
      </c>
      <c r="AG1233" s="1" t="str">
        <f>IFERROR(__xludf.DUMMYFUNCTION("""COMPUTED_VALUE"""),"")</f>
        <v/>
      </c>
      <c r="AH1233" s="1" t="str">
        <f>IFERROR(__xludf.DUMMYFUNCTION("""COMPUTED_VALUE"""),"")</f>
        <v/>
      </c>
      <c r="AI1233" s="1" t="str">
        <f>IFERROR(__xludf.DUMMYFUNCTION("""COMPUTED_VALUE"""),"")</f>
        <v/>
      </c>
      <c r="AL1233" s="1" t="s">
        <v>25</v>
      </c>
      <c r="AM1233" s="1" t="s">
        <v>25</v>
      </c>
      <c r="AN1233" s="1" t="s">
        <v>25</v>
      </c>
      <c r="AO1233" s="1" t="s">
        <v>25</v>
      </c>
      <c r="AP1233" s="1" t="s">
        <v>25</v>
      </c>
      <c r="AQ1233" s="1"/>
      <c r="AR1233" s="1"/>
      <c r="AS1233" s="1"/>
      <c r="AT1233" s="1"/>
      <c r="AU1233" s="1"/>
      <c r="AV1233" s="1"/>
      <c r="AW1233" s="1"/>
      <c r="AY1233" s="1" t="s">
        <v>25</v>
      </c>
    </row>
    <row r="1234" ht="15.75" customHeight="1">
      <c r="A1234" s="1"/>
      <c r="B1234" s="1"/>
      <c r="C1234" s="1"/>
      <c r="D1234" s="1" t="s">
        <v>25</v>
      </c>
      <c r="E1234" s="1" t="s">
        <v>25</v>
      </c>
      <c r="F1234" s="1" t="s">
        <v>25</v>
      </c>
      <c r="G1234" s="1" t="s">
        <v>25</v>
      </c>
      <c r="H1234" s="1" t="s">
        <v>25</v>
      </c>
      <c r="M1234" s="1"/>
      <c r="N1234" s="1"/>
      <c r="O1234" s="1"/>
      <c r="P1234" s="1"/>
      <c r="Q1234" s="1"/>
      <c r="S1234" s="1" t="str">
        <f>IFERROR(__xludf.DUMMYFUNCTION("UNIQUE(D1234:H1234, TRUE)"),"")</f>
        <v/>
      </c>
      <c r="Y1234" s="1" t="str">
        <f t="shared" si="2"/>
        <v/>
      </c>
      <c r="Z1234" s="1" t="str">
        <f t="shared" ref="Z1234:AC1234" si="1234">IF($Y1234&lt;&gt;"",COUNTIF($D1234:$H1234, "=" &amp; T1234),"")</f>
        <v/>
      </c>
      <c r="AA1234" s="1" t="str">
        <f t="shared" si="1234"/>
        <v/>
      </c>
      <c r="AB1234" s="1" t="str">
        <f t="shared" si="1234"/>
        <v/>
      </c>
      <c r="AC1234" s="1" t="str">
        <f t="shared" si="1234"/>
        <v/>
      </c>
      <c r="AE1234" s="1" t="str">
        <f>IFERROR(__xludf.DUMMYFUNCTION("IFERROR(TRANSPOSE(SORT(TRANSPOSE(FILTER(Y1234:AC1234, Y1234:AC1234&lt;&gt;0)),1, FALSE)))"),"")</f>
        <v/>
      </c>
      <c r="AF1234" s="1" t="str">
        <f>IFERROR(__xludf.DUMMYFUNCTION("""COMPUTED_VALUE"""),"")</f>
        <v/>
      </c>
      <c r="AG1234" s="1" t="str">
        <f>IFERROR(__xludf.DUMMYFUNCTION("""COMPUTED_VALUE"""),"")</f>
        <v/>
      </c>
      <c r="AH1234" s="1" t="str">
        <f>IFERROR(__xludf.DUMMYFUNCTION("""COMPUTED_VALUE"""),"")</f>
        <v/>
      </c>
      <c r="AI1234" s="1" t="str">
        <f>IFERROR(__xludf.DUMMYFUNCTION("""COMPUTED_VALUE"""),"")</f>
        <v/>
      </c>
      <c r="AL1234" s="1" t="s">
        <v>25</v>
      </c>
      <c r="AM1234" s="1" t="s">
        <v>25</v>
      </c>
      <c r="AN1234" s="1" t="s">
        <v>25</v>
      </c>
      <c r="AO1234" s="1" t="s">
        <v>25</v>
      </c>
      <c r="AP1234" s="1" t="s">
        <v>25</v>
      </c>
      <c r="AQ1234" s="1"/>
      <c r="AR1234" s="1"/>
      <c r="AS1234" s="1"/>
      <c r="AT1234" s="1"/>
      <c r="AU1234" s="1"/>
      <c r="AV1234" s="1"/>
      <c r="AW1234" s="1"/>
      <c r="AY1234" s="1" t="s">
        <v>25</v>
      </c>
    </row>
    <row r="1235" ht="15.75" customHeight="1">
      <c r="A1235" s="1"/>
      <c r="B1235" s="1"/>
      <c r="C1235" s="1"/>
      <c r="D1235" s="1" t="s">
        <v>25</v>
      </c>
      <c r="E1235" s="1" t="s">
        <v>25</v>
      </c>
      <c r="F1235" s="1" t="s">
        <v>25</v>
      </c>
      <c r="G1235" s="1" t="s">
        <v>25</v>
      </c>
      <c r="H1235" s="1" t="s">
        <v>25</v>
      </c>
      <c r="M1235" s="1"/>
      <c r="N1235" s="1"/>
      <c r="O1235" s="1"/>
      <c r="P1235" s="1"/>
      <c r="Q1235" s="1"/>
      <c r="S1235" s="1" t="str">
        <f>IFERROR(__xludf.DUMMYFUNCTION("UNIQUE(D1235:H1235, TRUE)"),"")</f>
        <v/>
      </c>
      <c r="Y1235" s="1" t="str">
        <f t="shared" si="2"/>
        <v/>
      </c>
      <c r="Z1235" s="1" t="str">
        <f t="shared" ref="Z1235:AC1235" si="1235">IF($Y1235&lt;&gt;"",COUNTIF($D1235:$H1235, "=" &amp; T1235),"")</f>
        <v/>
      </c>
      <c r="AA1235" s="1" t="str">
        <f t="shared" si="1235"/>
        <v/>
      </c>
      <c r="AB1235" s="1" t="str">
        <f t="shared" si="1235"/>
        <v/>
      </c>
      <c r="AC1235" s="1" t="str">
        <f t="shared" si="1235"/>
        <v/>
      </c>
      <c r="AE1235" s="1" t="str">
        <f>IFERROR(__xludf.DUMMYFUNCTION("IFERROR(TRANSPOSE(SORT(TRANSPOSE(FILTER(Y1235:AC1235, Y1235:AC1235&lt;&gt;0)),1, FALSE)))"),"")</f>
        <v/>
      </c>
      <c r="AF1235" s="1" t="str">
        <f>IFERROR(__xludf.DUMMYFUNCTION("""COMPUTED_VALUE"""),"")</f>
        <v/>
      </c>
      <c r="AG1235" s="1" t="str">
        <f>IFERROR(__xludf.DUMMYFUNCTION("""COMPUTED_VALUE"""),"")</f>
        <v/>
      </c>
      <c r="AH1235" s="1" t="str">
        <f>IFERROR(__xludf.DUMMYFUNCTION("""COMPUTED_VALUE"""),"")</f>
        <v/>
      </c>
      <c r="AI1235" s="1" t="str">
        <f>IFERROR(__xludf.DUMMYFUNCTION("""COMPUTED_VALUE"""),"")</f>
        <v/>
      </c>
      <c r="AL1235" s="1" t="s">
        <v>25</v>
      </c>
      <c r="AM1235" s="1" t="s">
        <v>25</v>
      </c>
      <c r="AN1235" s="1" t="s">
        <v>25</v>
      </c>
      <c r="AO1235" s="1" t="s">
        <v>25</v>
      </c>
      <c r="AP1235" s="1" t="s">
        <v>25</v>
      </c>
      <c r="AQ1235" s="1"/>
      <c r="AR1235" s="1"/>
      <c r="AS1235" s="1"/>
      <c r="AT1235" s="1"/>
      <c r="AU1235" s="1"/>
      <c r="AV1235" s="1"/>
      <c r="AW1235" s="1"/>
      <c r="AY1235" s="1" t="s">
        <v>25</v>
      </c>
    </row>
    <row r="1236" ht="15.75" customHeight="1">
      <c r="A1236" s="1"/>
      <c r="B1236" s="1"/>
      <c r="C1236" s="1"/>
      <c r="D1236" s="1" t="s">
        <v>25</v>
      </c>
      <c r="E1236" s="1" t="s">
        <v>25</v>
      </c>
      <c r="F1236" s="1" t="s">
        <v>25</v>
      </c>
      <c r="G1236" s="1" t="s">
        <v>25</v>
      </c>
      <c r="H1236" s="1" t="s">
        <v>25</v>
      </c>
      <c r="M1236" s="1"/>
      <c r="N1236" s="1"/>
      <c r="O1236" s="1"/>
      <c r="P1236" s="1"/>
      <c r="Q1236" s="1"/>
      <c r="S1236" s="1" t="str">
        <f>IFERROR(__xludf.DUMMYFUNCTION("UNIQUE(D1236:H1236, TRUE)"),"")</f>
        <v/>
      </c>
      <c r="Y1236" s="1" t="str">
        <f t="shared" si="2"/>
        <v/>
      </c>
      <c r="Z1236" s="1" t="str">
        <f t="shared" ref="Z1236:AC1236" si="1236">IF($Y1236&lt;&gt;"",COUNTIF($D1236:$H1236, "=" &amp; T1236),"")</f>
        <v/>
      </c>
      <c r="AA1236" s="1" t="str">
        <f t="shared" si="1236"/>
        <v/>
      </c>
      <c r="AB1236" s="1" t="str">
        <f t="shared" si="1236"/>
        <v/>
      </c>
      <c r="AC1236" s="1" t="str">
        <f t="shared" si="1236"/>
        <v/>
      </c>
      <c r="AE1236" s="1" t="str">
        <f>IFERROR(__xludf.DUMMYFUNCTION("IFERROR(TRANSPOSE(SORT(TRANSPOSE(FILTER(Y1236:AC1236, Y1236:AC1236&lt;&gt;0)),1, FALSE)))"),"")</f>
        <v/>
      </c>
      <c r="AF1236" s="1" t="str">
        <f>IFERROR(__xludf.DUMMYFUNCTION("""COMPUTED_VALUE"""),"")</f>
        <v/>
      </c>
      <c r="AG1236" s="1" t="str">
        <f>IFERROR(__xludf.DUMMYFUNCTION("""COMPUTED_VALUE"""),"")</f>
        <v/>
      </c>
      <c r="AH1236" s="1" t="str">
        <f>IFERROR(__xludf.DUMMYFUNCTION("""COMPUTED_VALUE"""),"")</f>
        <v/>
      </c>
      <c r="AI1236" s="1" t="str">
        <f>IFERROR(__xludf.DUMMYFUNCTION("""COMPUTED_VALUE"""),"")</f>
        <v/>
      </c>
      <c r="AL1236" s="1" t="s">
        <v>25</v>
      </c>
      <c r="AM1236" s="1" t="s">
        <v>25</v>
      </c>
      <c r="AN1236" s="1" t="s">
        <v>25</v>
      </c>
      <c r="AO1236" s="1" t="s">
        <v>25</v>
      </c>
      <c r="AP1236" s="1" t="s">
        <v>25</v>
      </c>
      <c r="AQ1236" s="1"/>
      <c r="AR1236" s="1"/>
      <c r="AS1236" s="1"/>
      <c r="AT1236" s="1"/>
      <c r="AU1236" s="1"/>
      <c r="AV1236" s="1"/>
      <c r="AW1236" s="1"/>
      <c r="AY1236" s="1" t="s">
        <v>25</v>
      </c>
    </row>
    <row r="1237" ht="15.75" customHeight="1">
      <c r="A1237" s="1"/>
      <c r="B1237" s="1"/>
      <c r="C1237" s="1"/>
      <c r="D1237" s="1" t="s">
        <v>25</v>
      </c>
      <c r="E1237" s="1" t="s">
        <v>25</v>
      </c>
      <c r="F1237" s="1" t="s">
        <v>25</v>
      </c>
      <c r="G1237" s="1" t="s">
        <v>25</v>
      </c>
      <c r="H1237" s="1" t="s">
        <v>25</v>
      </c>
      <c r="M1237" s="1"/>
      <c r="N1237" s="1"/>
      <c r="O1237" s="1"/>
      <c r="P1237" s="1"/>
      <c r="Q1237" s="1"/>
      <c r="S1237" s="1" t="str">
        <f>IFERROR(__xludf.DUMMYFUNCTION("UNIQUE(D1237:H1237, TRUE)"),"")</f>
        <v/>
      </c>
      <c r="Y1237" s="1" t="str">
        <f t="shared" si="2"/>
        <v/>
      </c>
      <c r="Z1237" s="1" t="str">
        <f t="shared" ref="Z1237:AC1237" si="1237">IF($Y1237&lt;&gt;"",COUNTIF($D1237:$H1237, "=" &amp; T1237),"")</f>
        <v/>
      </c>
      <c r="AA1237" s="1" t="str">
        <f t="shared" si="1237"/>
        <v/>
      </c>
      <c r="AB1237" s="1" t="str">
        <f t="shared" si="1237"/>
        <v/>
      </c>
      <c r="AC1237" s="1" t="str">
        <f t="shared" si="1237"/>
        <v/>
      </c>
      <c r="AE1237" s="1" t="str">
        <f>IFERROR(__xludf.DUMMYFUNCTION("IFERROR(TRANSPOSE(SORT(TRANSPOSE(FILTER(Y1237:AC1237, Y1237:AC1237&lt;&gt;0)),1, FALSE)))"),"")</f>
        <v/>
      </c>
      <c r="AF1237" s="1" t="str">
        <f>IFERROR(__xludf.DUMMYFUNCTION("""COMPUTED_VALUE"""),"")</f>
        <v/>
      </c>
      <c r="AG1237" s="1" t="str">
        <f>IFERROR(__xludf.DUMMYFUNCTION("""COMPUTED_VALUE"""),"")</f>
        <v/>
      </c>
      <c r="AH1237" s="1" t="str">
        <f>IFERROR(__xludf.DUMMYFUNCTION("""COMPUTED_VALUE"""),"")</f>
        <v/>
      </c>
      <c r="AI1237" s="1" t="str">
        <f>IFERROR(__xludf.DUMMYFUNCTION("""COMPUTED_VALUE"""),"")</f>
        <v/>
      </c>
      <c r="AL1237" s="1" t="s">
        <v>25</v>
      </c>
      <c r="AM1237" s="1" t="s">
        <v>25</v>
      </c>
      <c r="AN1237" s="1" t="s">
        <v>25</v>
      </c>
      <c r="AO1237" s="1" t="s">
        <v>25</v>
      </c>
      <c r="AP1237" s="1" t="s">
        <v>25</v>
      </c>
      <c r="AQ1237" s="1"/>
      <c r="AR1237" s="1"/>
      <c r="AS1237" s="1"/>
      <c r="AT1237" s="1"/>
      <c r="AU1237" s="1"/>
      <c r="AV1237" s="1"/>
      <c r="AW1237" s="1"/>
      <c r="AY1237" s="1" t="s">
        <v>25</v>
      </c>
    </row>
    <row r="1238" ht="15.75" customHeight="1">
      <c r="A1238" s="1"/>
      <c r="B1238" s="1"/>
      <c r="C1238" s="1"/>
      <c r="D1238" s="1" t="s">
        <v>25</v>
      </c>
      <c r="E1238" s="1" t="s">
        <v>25</v>
      </c>
      <c r="F1238" s="1" t="s">
        <v>25</v>
      </c>
      <c r="G1238" s="1" t="s">
        <v>25</v>
      </c>
      <c r="H1238" s="1" t="s">
        <v>25</v>
      </c>
      <c r="M1238" s="1"/>
      <c r="N1238" s="1"/>
      <c r="O1238" s="1"/>
      <c r="P1238" s="1"/>
      <c r="Q1238" s="1"/>
      <c r="S1238" s="1" t="str">
        <f>IFERROR(__xludf.DUMMYFUNCTION("UNIQUE(D1238:H1238, TRUE)"),"")</f>
        <v/>
      </c>
      <c r="Y1238" s="1" t="str">
        <f t="shared" si="2"/>
        <v/>
      </c>
      <c r="Z1238" s="1" t="str">
        <f t="shared" ref="Z1238:AC1238" si="1238">IF($Y1238&lt;&gt;"",COUNTIF($D1238:$H1238, "=" &amp; T1238),"")</f>
        <v/>
      </c>
      <c r="AA1238" s="1" t="str">
        <f t="shared" si="1238"/>
        <v/>
      </c>
      <c r="AB1238" s="1" t="str">
        <f t="shared" si="1238"/>
        <v/>
      </c>
      <c r="AC1238" s="1" t="str">
        <f t="shared" si="1238"/>
        <v/>
      </c>
      <c r="AE1238" s="1" t="str">
        <f>IFERROR(__xludf.DUMMYFUNCTION("IFERROR(TRANSPOSE(SORT(TRANSPOSE(FILTER(Y1238:AC1238, Y1238:AC1238&lt;&gt;0)),1, FALSE)))"),"")</f>
        <v/>
      </c>
      <c r="AF1238" s="1" t="str">
        <f>IFERROR(__xludf.DUMMYFUNCTION("""COMPUTED_VALUE"""),"")</f>
        <v/>
      </c>
      <c r="AG1238" s="1" t="str">
        <f>IFERROR(__xludf.DUMMYFUNCTION("""COMPUTED_VALUE"""),"")</f>
        <v/>
      </c>
      <c r="AH1238" s="1" t="str">
        <f>IFERROR(__xludf.DUMMYFUNCTION("""COMPUTED_VALUE"""),"")</f>
        <v/>
      </c>
      <c r="AI1238" s="1" t="str">
        <f>IFERROR(__xludf.DUMMYFUNCTION("""COMPUTED_VALUE"""),"")</f>
        <v/>
      </c>
      <c r="AL1238" s="1" t="s">
        <v>25</v>
      </c>
      <c r="AM1238" s="1" t="s">
        <v>25</v>
      </c>
      <c r="AN1238" s="1" t="s">
        <v>25</v>
      </c>
      <c r="AO1238" s="1" t="s">
        <v>25</v>
      </c>
      <c r="AP1238" s="1" t="s">
        <v>25</v>
      </c>
      <c r="AQ1238" s="1"/>
      <c r="AR1238" s="1"/>
      <c r="AS1238" s="1"/>
      <c r="AT1238" s="1"/>
      <c r="AU1238" s="1"/>
      <c r="AV1238" s="1"/>
      <c r="AW1238" s="1"/>
      <c r="AY1238" s="1" t="s">
        <v>25</v>
      </c>
    </row>
    <row r="1239" ht="15.75" customHeight="1">
      <c r="A1239" s="1"/>
      <c r="B1239" s="1"/>
      <c r="C1239" s="1"/>
      <c r="D1239" s="1" t="s">
        <v>25</v>
      </c>
      <c r="E1239" s="1" t="s">
        <v>25</v>
      </c>
      <c r="F1239" s="1" t="s">
        <v>25</v>
      </c>
      <c r="G1239" s="1" t="s">
        <v>25</v>
      </c>
      <c r="H1239" s="1" t="s">
        <v>25</v>
      </c>
      <c r="M1239" s="1"/>
      <c r="N1239" s="1"/>
      <c r="O1239" s="1"/>
      <c r="P1239" s="1"/>
      <c r="Q1239" s="1"/>
      <c r="S1239" s="1" t="str">
        <f>IFERROR(__xludf.DUMMYFUNCTION("UNIQUE(D1239:H1239, TRUE)"),"")</f>
        <v/>
      </c>
      <c r="Y1239" s="1" t="str">
        <f t="shared" si="2"/>
        <v/>
      </c>
      <c r="Z1239" s="1" t="str">
        <f t="shared" ref="Z1239:AC1239" si="1239">IF($Y1239&lt;&gt;"",COUNTIF($D1239:$H1239, "=" &amp; T1239),"")</f>
        <v/>
      </c>
      <c r="AA1239" s="1" t="str">
        <f t="shared" si="1239"/>
        <v/>
      </c>
      <c r="AB1239" s="1" t="str">
        <f t="shared" si="1239"/>
        <v/>
      </c>
      <c r="AC1239" s="1" t="str">
        <f t="shared" si="1239"/>
        <v/>
      </c>
      <c r="AE1239" s="1" t="str">
        <f>IFERROR(__xludf.DUMMYFUNCTION("IFERROR(TRANSPOSE(SORT(TRANSPOSE(FILTER(Y1239:AC1239, Y1239:AC1239&lt;&gt;0)),1, FALSE)))"),"")</f>
        <v/>
      </c>
      <c r="AF1239" s="1" t="str">
        <f>IFERROR(__xludf.DUMMYFUNCTION("""COMPUTED_VALUE"""),"")</f>
        <v/>
      </c>
      <c r="AG1239" s="1" t="str">
        <f>IFERROR(__xludf.DUMMYFUNCTION("""COMPUTED_VALUE"""),"")</f>
        <v/>
      </c>
      <c r="AH1239" s="1" t="str">
        <f>IFERROR(__xludf.DUMMYFUNCTION("""COMPUTED_VALUE"""),"")</f>
        <v/>
      </c>
      <c r="AI1239" s="1" t="str">
        <f>IFERROR(__xludf.DUMMYFUNCTION("""COMPUTED_VALUE"""),"")</f>
        <v/>
      </c>
      <c r="AL1239" s="1" t="s">
        <v>25</v>
      </c>
      <c r="AM1239" s="1" t="s">
        <v>25</v>
      </c>
      <c r="AN1239" s="1" t="s">
        <v>25</v>
      </c>
      <c r="AO1239" s="1" t="s">
        <v>25</v>
      </c>
      <c r="AP1239" s="1" t="s">
        <v>25</v>
      </c>
      <c r="AQ1239" s="1"/>
      <c r="AR1239" s="1"/>
      <c r="AS1239" s="1"/>
      <c r="AT1239" s="1"/>
      <c r="AU1239" s="1"/>
      <c r="AV1239" s="1"/>
      <c r="AW1239" s="1"/>
      <c r="AY1239" s="1" t="s">
        <v>25</v>
      </c>
    </row>
    <row r="1240" ht="15.75" customHeight="1">
      <c r="A1240" s="1"/>
      <c r="B1240" s="1"/>
      <c r="C1240" s="1"/>
      <c r="D1240" s="1" t="s">
        <v>25</v>
      </c>
      <c r="E1240" s="1" t="s">
        <v>25</v>
      </c>
      <c r="F1240" s="1" t="s">
        <v>25</v>
      </c>
      <c r="G1240" s="1" t="s">
        <v>25</v>
      </c>
      <c r="H1240" s="1" t="s">
        <v>25</v>
      </c>
      <c r="M1240" s="1"/>
      <c r="N1240" s="1"/>
      <c r="O1240" s="1"/>
      <c r="P1240" s="1"/>
      <c r="Q1240" s="1"/>
      <c r="S1240" s="1" t="str">
        <f>IFERROR(__xludf.DUMMYFUNCTION("UNIQUE(D1240:H1240, TRUE)"),"")</f>
        <v/>
      </c>
      <c r="Y1240" s="1" t="str">
        <f t="shared" si="2"/>
        <v/>
      </c>
      <c r="Z1240" s="1" t="str">
        <f t="shared" ref="Z1240:AC1240" si="1240">IF($Y1240&lt;&gt;"",COUNTIF($D1240:$H1240, "=" &amp; T1240),"")</f>
        <v/>
      </c>
      <c r="AA1240" s="1" t="str">
        <f t="shared" si="1240"/>
        <v/>
      </c>
      <c r="AB1240" s="1" t="str">
        <f t="shared" si="1240"/>
        <v/>
      </c>
      <c r="AC1240" s="1" t="str">
        <f t="shared" si="1240"/>
        <v/>
      </c>
      <c r="AE1240" s="1" t="str">
        <f>IFERROR(__xludf.DUMMYFUNCTION("IFERROR(TRANSPOSE(SORT(TRANSPOSE(FILTER(Y1240:AC1240, Y1240:AC1240&lt;&gt;0)),1, FALSE)))"),"")</f>
        <v/>
      </c>
      <c r="AF1240" s="1" t="str">
        <f>IFERROR(__xludf.DUMMYFUNCTION("""COMPUTED_VALUE"""),"")</f>
        <v/>
      </c>
      <c r="AG1240" s="1" t="str">
        <f>IFERROR(__xludf.DUMMYFUNCTION("""COMPUTED_VALUE"""),"")</f>
        <v/>
      </c>
      <c r="AH1240" s="1" t="str">
        <f>IFERROR(__xludf.DUMMYFUNCTION("""COMPUTED_VALUE"""),"")</f>
        <v/>
      </c>
      <c r="AI1240" s="1" t="str">
        <f>IFERROR(__xludf.DUMMYFUNCTION("""COMPUTED_VALUE"""),"")</f>
        <v/>
      </c>
      <c r="AL1240" s="1" t="s">
        <v>25</v>
      </c>
      <c r="AM1240" s="1" t="s">
        <v>25</v>
      </c>
      <c r="AN1240" s="1" t="s">
        <v>25</v>
      </c>
      <c r="AO1240" s="1" t="s">
        <v>25</v>
      </c>
      <c r="AP1240" s="1" t="s">
        <v>25</v>
      </c>
      <c r="AQ1240" s="1"/>
      <c r="AR1240" s="1"/>
      <c r="AS1240" s="1"/>
      <c r="AT1240" s="1"/>
      <c r="AU1240" s="1"/>
      <c r="AV1240" s="1"/>
      <c r="AW1240" s="1"/>
      <c r="AY1240" s="1" t="s">
        <v>25</v>
      </c>
    </row>
    <row r="1241" ht="15.75" customHeight="1">
      <c r="A1241" s="1"/>
      <c r="B1241" s="1"/>
      <c r="C1241" s="1"/>
      <c r="D1241" s="1" t="s">
        <v>25</v>
      </c>
      <c r="E1241" s="1" t="s">
        <v>25</v>
      </c>
      <c r="F1241" s="1" t="s">
        <v>25</v>
      </c>
      <c r="G1241" s="1" t="s">
        <v>25</v>
      </c>
      <c r="H1241" s="1" t="s">
        <v>25</v>
      </c>
      <c r="M1241" s="1"/>
      <c r="N1241" s="1"/>
      <c r="O1241" s="1"/>
      <c r="P1241" s="1"/>
      <c r="Q1241" s="1"/>
      <c r="S1241" s="1" t="str">
        <f>IFERROR(__xludf.DUMMYFUNCTION("UNIQUE(D1241:H1241, TRUE)"),"")</f>
        <v/>
      </c>
      <c r="Y1241" s="1" t="str">
        <f t="shared" si="2"/>
        <v/>
      </c>
      <c r="Z1241" s="1" t="str">
        <f t="shared" ref="Z1241:AC1241" si="1241">IF($Y1241&lt;&gt;"",COUNTIF($D1241:$H1241, "=" &amp; T1241),"")</f>
        <v/>
      </c>
      <c r="AA1241" s="1" t="str">
        <f t="shared" si="1241"/>
        <v/>
      </c>
      <c r="AB1241" s="1" t="str">
        <f t="shared" si="1241"/>
        <v/>
      </c>
      <c r="AC1241" s="1" t="str">
        <f t="shared" si="1241"/>
        <v/>
      </c>
      <c r="AE1241" s="1" t="str">
        <f>IFERROR(__xludf.DUMMYFUNCTION("IFERROR(TRANSPOSE(SORT(TRANSPOSE(FILTER(Y1241:AC1241, Y1241:AC1241&lt;&gt;0)),1, FALSE)))"),"")</f>
        <v/>
      </c>
      <c r="AF1241" s="1" t="str">
        <f>IFERROR(__xludf.DUMMYFUNCTION("""COMPUTED_VALUE"""),"")</f>
        <v/>
      </c>
      <c r="AG1241" s="1" t="str">
        <f>IFERROR(__xludf.DUMMYFUNCTION("""COMPUTED_VALUE"""),"")</f>
        <v/>
      </c>
      <c r="AH1241" s="1" t="str">
        <f>IFERROR(__xludf.DUMMYFUNCTION("""COMPUTED_VALUE"""),"")</f>
        <v/>
      </c>
      <c r="AI1241" s="1" t="str">
        <f>IFERROR(__xludf.DUMMYFUNCTION("""COMPUTED_VALUE"""),"")</f>
        <v/>
      </c>
      <c r="AL1241" s="1" t="s">
        <v>25</v>
      </c>
      <c r="AM1241" s="1" t="s">
        <v>25</v>
      </c>
      <c r="AN1241" s="1" t="s">
        <v>25</v>
      </c>
      <c r="AO1241" s="1" t="s">
        <v>25</v>
      </c>
      <c r="AP1241" s="1" t="s">
        <v>25</v>
      </c>
      <c r="AQ1241" s="1"/>
      <c r="AR1241" s="1"/>
      <c r="AS1241" s="1"/>
      <c r="AT1241" s="1"/>
      <c r="AU1241" s="1"/>
      <c r="AV1241" s="1"/>
      <c r="AW1241" s="1"/>
      <c r="AY1241" s="1" t="s">
        <v>25</v>
      </c>
    </row>
    <row r="1242" ht="15.75" customHeight="1">
      <c r="A1242" s="1"/>
      <c r="B1242" s="1"/>
      <c r="C1242" s="1"/>
      <c r="D1242" s="1" t="s">
        <v>25</v>
      </c>
      <c r="E1242" s="1" t="s">
        <v>25</v>
      </c>
      <c r="F1242" s="1" t="s">
        <v>25</v>
      </c>
      <c r="G1242" s="1" t="s">
        <v>25</v>
      </c>
      <c r="H1242" s="1" t="s">
        <v>25</v>
      </c>
      <c r="M1242" s="1"/>
      <c r="N1242" s="1"/>
      <c r="O1242" s="1"/>
      <c r="P1242" s="1"/>
      <c r="Q1242" s="1"/>
      <c r="S1242" s="1" t="str">
        <f>IFERROR(__xludf.DUMMYFUNCTION("UNIQUE(D1242:H1242, TRUE)"),"")</f>
        <v/>
      </c>
      <c r="Y1242" s="1" t="str">
        <f t="shared" si="2"/>
        <v/>
      </c>
      <c r="Z1242" s="1" t="str">
        <f t="shared" ref="Z1242:AC1242" si="1242">IF($Y1242&lt;&gt;"",COUNTIF($D1242:$H1242, "=" &amp; T1242),"")</f>
        <v/>
      </c>
      <c r="AA1242" s="1" t="str">
        <f t="shared" si="1242"/>
        <v/>
      </c>
      <c r="AB1242" s="1" t="str">
        <f t="shared" si="1242"/>
        <v/>
      </c>
      <c r="AC1242" s="1" t="str">
        <f t="shared" si="1242"/>
        <v/>
      </c>
      <c r="AE1242" s="1" t="str">
        <f>IFERROR(__xludf.DUMMYFUNCTION("IFERROR(TRANSPOSE(SORT(TRANSPOSE(FILTER(Y1242:AC1242, Y1242:AC1242&lt;&gt;0)),1, FALSE)))"),"")</f>
        <v/>
      </c>
      <c r="AF1242" s="1" t="str">
        <f>IFERROR(__xludf.DUMMYFUNCTION("""COMPUTED_VALUE"""),"")</f>
        <v/>
      </c>
      <c r="AG1242" s="1" t="str">
        <f>IFERROR(__xludf.DUMMYFUNCTION("""COMPUTED_VALUE"""),"")</f>
        <v/>
      </c>
      <c r="AH1242" s="1" t="str">
        <f>IFERROR(__xludf.DUMMYFUNCTION("""COMPUTED_VALUE"""),"")</f>
        <v/>
      </c>
      <c r="AI1242" s="1" t="str">
        <f>IFERROR(__xludf.DUMMYFUNCTION("""COMPUTED_VALUE"""),"")</f>
        <v/>
      </c>
      <c r="AL1242" s="1" t="s">
        <v>25</v>
      </c>
      <c r="AM1242" s="1" t="s">
        <v>25</v>
      </c>
      <c r="AN1242" s="1" t="s">
        <v>25</v>
      </c>
      <c r="AO1242" s="1" t="s">
        <v>25</v>
      </c>
      <c r="AP1242" s="1" t="s">
        <v>25</v>
      </c>
      <c r="AQ1242" s="1"/>
      <c r="AR1242" s="1"/>
      <c r="AS1242" s="1"/>
      <c r="AT1242" s="1"/>
      <c r="AU1242" s="1"/>
      <c r="AV1242" s="1"/>
      <c r="AW1242" s="1"/>
      <c r="AY1242" s="1" t="s">
        <v>25</v>
      </c>
    </row>
    <row r="1243" ht="15.75" customHeight="1">
      <c r="A1243" s="1"/>
      <c r="B1243" s="1"/>
      <c r="C1243" s="1"/>
      <c r="D1243" s="1" t="s">
        <v>25</v>
      </c>
      <c r="E1243" s="1" t="s">
        <v>25</v>
      </c>
      <c r="F1243" s="1" t="s">
        <v>25</v>
      </c>
      <c r="G1243" s="1" t="s">
        <v>25</v>
      </c>
      <c r="H1243" s="1" t="s">
        <v>25</v>
      </c>
      <c r="M1243" s="1"/>
      <c r="N1243" s="1"/>
      <c r="O1243" s="1"/>
      <c r="P1243" s="1"/>
      <c r="Q1243" s="1"/>
      <c r="S1243" s="1" t="str">
        <f>IFERROR(__xludf.DUMMYFUNCTION("UNIQUE(D1243:H1243, TRUE)"),"")</f>
        <v/>
      </c>
      <c r="Y1243" s="1" t="str">
        <f t="shared" si="2"/>
        <v/>
      </c>
      <c r="Z1243" s="1" t="str">
        <f t="shared" ref="Z1243:AC1243" si="1243">IF($Y1243&lt;&gt;"",COUNTIF($D1243:$H1243, "=" &amp; T1243),"")</f>
        <v/>
      </c>
      <c r="AA1243" s="1" t="str">
        <f t="shared" si="1243"/>
        <v/>
      </c>
      <c r="AB1243" s="1" t="str">
        <f t="shared" si="1243"/>
        <v/>
      </c>
      <c r="AC1243" s="1" t="str">
        <f t="shared" si="1243"/>
        <v/>
      </c>
      <c r="AE1243" s="1" t="str">
        <f>IFERROR(__xludf.DUMMYFUNCTION("IFERROR(TRANSPOSE(SORT(TRANSPOSE(FILTER(Y1243:AC1243, Y1243:AC1243&lt;&gt;0)),1, FALSE)))"),"")</f>
        <v/>
      </c>
      <c r="AF1243" s="1" t="str">
        <f>IFERROR(__xludf.DUMMYFUNCTION("""COMPUTED_VALUE"""),"")</f>
        <v/>
      </c>
      <c r="AG1243" s="1" t="str">
        <f>IFERROR(__xludf.DUMMYFUNCTION("""COMPUTED_VALUE"""),"")</f>
        <v/>
      </c>
      <c r="AH1243" s="1" t="str">
        <f>IFERROR(__xludf.DUMMYFUNCTION("""COMPUTED_VALUE"""),"")</f>
        <v/>
      </c>
      <c r="AI1243" s="1" t="str">
        <f>IFERROR(__xludf.DUMMYFUNCTION("""COMPUTED_VALUE"""),"")</f>
        <v/>
      </c>
      <c r="AL1243" s="1" t="s">
        <v>25</v>
      </c>
      <c r="AM1243" s="1" t="s">
        <v>25</v>
      </c>
      <c r="AN1243" s="1" t="s">
        <v>25</v>
      </c>
      <c r="AO1243" s="1" t="s">
        <v>25</v>
      </c>
      <c r="AP1243" s="1" t="s">
        <v>25</v>
      </c>
      <c r="AQ1243" s="1"/>
      <c r="AR1243" s="1"/>
      <c r="AS1243" s="1"/>
      <c r="AT1243" s="1"/>
      <c r="AU1243" s="1"/>
      <c r="AV1243" s="1"/>
      <c r="AW1243" s="1"/>
      <c r="AY1243" s="1" t="s">
        <v>25</v>
      </c>
    </row>
    <row r="1244" ht="15.75" customHeight="1">
      <c r="A1244" s="1"/>
      <c r="B1244" s="1"/>
      <c r="C1244" s="1"/>
      <c r="D1244" s="1" t="s">
        <v>25</v>
      </c>
      <c r="E1244" s="1" t="s">
        <v>25</v>
      </c>
      <c r="F1244" s="1" t="s">
        <v>25</v>
      </c>
      <c r="G1244" s="1" t="s">
        <v>25</v>
      </c>
      <c r="H1244" s="1" t="s">
        <v>25</v>
      </c>
      <c r="M1244" s="1"/>
      <c r="N1244" s="1"/>
      <c r="O1244" s="1"/>
      <c r="P1244" s="1"/>
      <c r="Q1244" s="1"/>
      <c r="S1244" s="1" t="str">
        <f>IFERROR(__xludf.DUMMYFUNCTION("UNIQUE(D1244:H1244, TRUE)"),"")</f>
        <v/>
      </c>
      <c r="Y1244" s="1" t="str">
        <f t="shared" si="2"/>
        <v/>
      </c>
      <c r="Z1244" s="1" t="str">
        <f t="shared" ref="Z1244:AC1244" si="1244">IF($Y1244&lt;&gt;"",COUNTIF($D1244:$H1244, "=" &amp; T1244),"")</f>
        <v/>
      </c>
      <c r="AA1244" s="1" t="str">
        <f t="shared" si="1244"/>
        <v/>
      </c>
      <c r="AB1244" s="1" t="str">
        <f t="shared" si="1244"/>
        <v/>
      </c>
      <c r="AC1244" s="1" t="str">
        <f t="shared" si="1244"/>
        <v/>
      </c>
      <c r="AE1244" s="1" t="str">
        <f>IFERROR(__xludf.DUMMYFUNCTION("IFERROR(TRANSPOSE(SORT(TRANSPOSE(FILTER(Y1244:AC1244, Y1244:AC1244&lt;&gt;0)),1, FALSE)))"),"")</f>
        <v/>
      </c>
      <c r="AF1244" s="1" t="str">
        <f>IFERROR(__xludf.DUMMYFUNCTION("""COMPUTED_VALUE"""),"")</f>
        <v/>
      </c>
      <c r="AG1244" s="1" t="str">
        <f>IFERROR(__xludf.DUMMYFUNCTION("""COMPUTED_VALUE"""),"")</f>
        <v/>
      </c>
      <c r="AH1244" s="1" t="str">
        <f>IFERROR(__xludf.DUMMYFUNCTION("""COMPUTED_VALUE"""),"")</f>
        <v/>
      </c>
      <c r="AI1244" s="1" t="str">
        <f>IFERROR(__xludf.DUMMYFUNCTION("""COMPUTED_VALUE"""),"")</f>
        <v/>
      </c>
      <c r="AL1244" s="1" t="s">
        <v>25</v>
      </c>
      <c r="AM1244" s="1" t="s">
        <v>25</v>
      </c>
      <c r="AN1244" s="1" t="s">
        <v>25</v>
      </c>
      <c r="AO1244" s="1" t="s">
        <v>25</v>
      </c>
      <c r="AP1244" s="1" t="s">
        <v>25</v>
      </c>
      <c r="AQ1244" s="1"/>
      <c r="AR1244" s="1"/>
      <c r="AS1244" s="1"/>
      <c r="AT1244" s="1"/>
      <c r="AU1244" s="1"/>
      <c r="AV1244" s="1"/>
      <c r="AW1244" s="1"/>
      <c r="AY1244" s="1" t="s">
        <v>25</v>
      </c>
    </row>
    <row r="1245" ht="15.75" customHeight="1">
      <c r="A1245" s="1"/>
      <c r="B1245" s="1"/>
      <c r="C1245" s="1"/>
      <c r="D1245" s="1" t="s">
        <v>25</v>
      </c>
      <c r="E1245" s="1" t="s">
        <v>25</v>
      </c>
      <c r="F1245" s="1" t="s">
        <v>25</v>
      </c>
      <c r="G1245" s="1" t="s">
        <v>25</v>
      </c>
      <c r="H1245" s="1" t="s">
        <v>25</v>
      </c>
      <c r="M1245" s="1"/>
      <c r="N1245" s="1"/>
      <c r="O1245" s="1"/>
      <c r="P1245" s="1"/>
      <c r="Q1245" s="1"/>
      <c r="S1245" s="1" t="str">
        <f>IFERROR(__xludf.DUMMYFUNCTION("UNIQUE(D1245:H1245, TRUE)"),"")</f>
        <v/>
      </c>
      <c r="Y1245" s="1" t="str">
        <f t="shared" si="2"/>
        <v/>
      </c>
      <c r="Z1245" s="1" t="str">
        <f t="shared" ref="Z1245:AC1245" si="1245">IF($Y1245&lt;&gt;"",COUNTIF($D1245:$H1245, "=" &amp; T1245),"")</f>
        <v/>
      </c>
      <c r="AA1245" s="1" t="str">
        <f t="shared" si="1245"/>
        <v/>
      </c>
      <c r="AB1245" s="1" t="str">
        <f t="shared" si="1245"/>
        <v/>
      </c>
      <c r="AC1245" s="1" t="str">
        <f t="shared" si="1245"/>
        <v/>
      </c>
      <c r="AE1245" s="1" t="str">
        <f>IFERROR(__xludf.DUMMYFUNCTION("IFERROR(TRANSPOSE(SORT(TRANSPOSE(FILTER(Y1245:AC1245, Y1245:AC1245&lt;&gt;0)),1, FALSE)))"),"")</f>
        <v/>
      </c>
      <c r="AF1245" s="1" t="str">
        <f>IFERROR(__xludf.DUMMYFUNCTION("""COMPUTED_VALUE"""),"")</f>
        <v/>
      </c>
      <c r="AG1245" s="1" t="str">
        <f>IFERROR(__xludf.DUMMYFUNCTION("""COMPUTED_VALUE"""),"")</f>
        <v/>
      </c>
      <c r="AH1245" s="1" t="str">
        <f>IFERROR(__xludf.DUMMYFUNCTION("""COMPUTED_VALUE"""),"")</f>
        <v/>
      </c>
      <c r="AI1245" s="1" t="str">
        <f>IFERROR(__xludf.DUMMYFUNCTION("""COMPUTED_VALUE"""),"")</f>
        <v/>
      </c>
      <c r="AL1245" s="1" t="s">
        <v>25</v>
      </c>
      <c r="AM1245" s="1" t="s">
        <v>25</v>
      </c>
      <c r="AN1245" s="1" t="s">
        <v>25</v>
      </c>
      <c r="AO1245" s="1" t="s">
        <v>25</v>
      </c>
      <c r="AP1245" s="1" t="s">
        <v>25</v>
      </c>
      <c r="AQ1245" s="1"/>
      <c r="AR1245" s="1"/>
      <c r="AS1245" s="1"/>
      <c r="AT1245" s="1"/>
      <c r="AU1245" s="1"/>
      <c r="AV1245" s="1"/>
      <c r="AW1245" s="1"/>
      <c r="AY1245" s="1" t="s">
        <v>25</v>
      </c>
    </row>
    <row r="1246" ht="15.75" customHeight="1">
      <c r="A1246" s="1"/>
      <c r="B1246" s="1"/>
      <c r="C1246" s="1"/>
      <c r="D1246" s="1" t="s">
        <v>25</v>
      </c>
      <c r="E1246" s="1" t="s">
        <v>25</v>
      </c>
      <c r="F1246" s="1" t="s">
        <v>25</v>
      </c>
      <c r="G1246" s="1" t="s">
        <v>25</v>
      </c>
      <c r="H1246" s="1" t="s">
        <v>25</v>
      </c>
      <c r="M1246" s="1"/>
      <c r="N1246" s="1"/>
      <c r="O1246" s="1"/>
      <c r="P1246" s="1"/>
      <c r="Q1246" s="1"/>
      <c r="S1246" s="1" t="str">
        <f>IFERROR(__xludf.DUMMYFUNCTION("UNIQUE(D1246:H1246, TRUE)"),"")</f>
        <v/>
      </c>
      <c r="Y1246" s="1" t="str">
        <f t="shared" si="2"/>
        <v/>
      </c>
      <c r="Z1246" s="1" t="str">
        <f t="shared" ref="Z1246:AC1246" si="1246">IF($Y1246&lt;&gt;"",COUNTIF($D1246:$H1246, "=" &amp; T1246),"")</f>
        <v/>
      </c>
      <c r="AA1246" s="1" t="str">
        <f t="shared" si="1246"/>
        <v/>
      </c>
      <c r="AB1246" s="1" t="str">
        <f t="shared" si="1246"/>
        <v/>
      </c>
      <c r="AC1246" s="1" t="str">
        <f t="shared" si="1246"/>
        <v/>
      </c>
      <c r="AE1246" s="1" t="str">
        <f>IFERROR(__xludf.DUMMYFUNCTION("IFERROR(TRANSPOSE(SORT(TRANSPOSE(FILTER(Y1246:AC1246, Y1246:AC1246&lt;&gt;0)),1, FALSE)))"),"")</f>
        <v/>
      </c>
      <c r="AF1246" s="1" t="str">
        <f>IFERROR(__xludf.DUMMYFUNCTION("""COMPUTED_VALUE"""),"")</f>
        <v/>
      </c>
      <c r="AG1246" s="1" t="str">
        <f>IFERROR(__xludf.DUMMYFUNCTION("""COMPUTED_VALUE"""),"")</f>
        <v/>
      </c>
      <c r="AH1246" s="1" t="str">
        <f>IFERROR(__xludf.DUMMYFUNCTION("""COMPUTED_VALUE"""),"")</f>
        <v/>
      </c>
      <c r="AI1246" s="1" t="str">
        <f>IFERROR(__xludf.DUMMYFUNCTION("""COMPUTED_VALUE"""),"")</f>
        <v/>
      </c>
      <c r="AL1246" s="1" t="s">
        <v>25</v>
      </c>
      <c r="AM1246" s="1" t="s">
        <v>25</v>
      </c>
      <c r="AN1246" s="1" t="s">
        <v>25</v>
      </c>
      <c r="AO1246" s="1" t="s">
        <v>25</v>
      </c>
      <c r="AP1246" s="1" t="s">
        <v>25</v>
      </c>
      <c r="AQ1246" s="1"/>
      <c r="AR1246" s="1"/>
      <c r="AS1246" s="1"/>
      <c r="AT1246" s="1"/>
      <c r="AU1246" s="1"/>
      <c r="AV1246" s="1"/>
      <c r="AW1246" s="1"/>
      <c r="AY1246" s="1" t="s">
        <v>25</v>
      </c>
    </row>
    <row r="1247" ht="15.75" customHeight="1">
      <c r="A1247" s="1"/>
      <c r="B1247" s="1"/>
      <c r="C1247" s="1"/>
      <c r="D1247" s="1" t="s">
        <v>25</v>
      </c>
      <c r="E1247" s="1" t="s">
        <v>25</v>
      </c>
      <c r="F1247" s="1" t="s">
        <v>25</v>
      </c>
      <c r="G1247" s="1" t="s">
        <v>25</v>
      </c>
      <c r="H1247" s="1" t="s">
        <v>25</v>
      </c>
      <c r="M1247" s="1"/>
      <c r="N1247" s="1"/>
      <c r="O1247" s="1"/>
      <c r="P1247" s="1"/>
      <c r="Q1247" s="1"/>
      <c r="S1247" s="1" t="str">
        <f>IFERROR(__xludf.DUMMYFUNCTION("UNIQUE(D1247:H1247, TRUE)"),"")</f>
        <v/>
      </c>
      <c r="Y1247" s="1" t="str">
        <f t="shared" si="2"/>
        <v/>
      </c>
      <c r="Z1247" s="1" t="str">
        <f t="shared" ref="Z1247:AC1247" si="1247">IF($Y1247&lt;&gt;"",COUNTIF($D1247:$H1247, "=" &amp; T1247),"")</f>
        <v/>
      </c>
      <c r="AA1247" s="1" t="str">
        <f t="shared" si="1247"/>
        <v/>
      </c>
      <c r="AB1247" s="1" t="str">
        <f t="shared" si="1247"/>
        <v/>
      </c>
      <c r="AC1247" s="1" t="str">
        <f t="shared" si="1247"/>
        <v/>
      </c>
      <c r="AE1247" s="1" t="str">
        <f>IFERROR(__xludf.DUMMYFUNCTION("IFERROR(TRANSPOSE(SORT(TRANSPOSE(FILTER(Y1247:AC1247, Y1247:AC1247&lt;&gt;0)),1, FALSE)))"),"")</f>
        <v/>
      </c>
      <c r="AF1247" s="1" t="str">
        <f>IFERROR(__xludf.DUMMYFUNCTION("""COMPUTED_VALUE"""),"")</f>
        <v/>
      </c>
      <c r="AG1247" s="1" t="str">
        <f>IFERROR(__xludf.DUMMYFUNCTION("""COMPUTED_VALUE"""),"")</f>
        <v/>
      </c>
      <c r="AH1247" s="1" t="str">
        <f>IFERROR(__xludf.DUMMYFUNCTION("""COMPUTED_VALUE"""),"")</f>
        <v/>
      </c>
      <c r="AI1247" s="1" t="str">
        <f>IFERROR(__xludf.DUMMYFUNCTION("""COMPUTED_VALUE"""),"")</f>
        <v/>
      </c>
      <c r="AL1247" s="1" t="s">
        <v>25</v>
      </c>
      <c r="AM1247" s="1" t="s">
        <v>25</v>
      </c>
      <c r="AN1247" s="1" t="s">
        <v>25</v>
      </c>
      <c r="AO1247" s="1" t="s">
        <v>25</v>
      </c>
      <c r="AP1247" s="1" t="s">
        <v>25</v>
      </c>
      <c r="AQ1247" s="1"/>
      <c r="AR1247" s="1"/>
      <c r="AS1247" s="1"/>
      <c r="AT1247" s="1"/>
      <c r="AU1247" s="1"/>
      <c r="AV1247" s="1"/>
      <c r="AW1247" s="1"/>
      <c r="AY1247" s="1" t="s">
        <v>25</v>
      </c>
    </row>
    <row r="1248" ht="15.75" customHeight="1">
      <c r="A1248" s="1"/>
      <c r="B1248" s="1"/>
      <c r="C1248" s="1"/>
      <c r="D1248" s="1" t="s">
        <v>25</v>
      </c>
      <c r="E1248" s="1" t="s">
        <v>25</v>
      </c>
      <c r="F1248" s="1" t="s">
        <v>25</v>
      </c>
      <c r="G1248" s="1" t="s">
        <v>25</v>
      </c>
      <c r="H1248" s="1" t="s">
        <v>25</v>
      </c>
      <c r="M1248" s="1"/>
      <c r="N1248" s="1"/>
      <c r="O1248" s="1"/>
      <c r="P1248" s="1"/>
      <c r="Q1248" s="1"/>
      <c r="S1248" s="1" t="str">
        <f>IFERROR(__xludf.DUMMYFUNCTION("UNIQUE(D1248:H1248, TRUE)"),"")</f>
        <v/>
      </c>
      <c r="Y1248" s="1" t="str">
        <f t="shared" si="2"/>
        <v/>
      </c>
      <c r="Z1248" s="1" t="str">
        <f t="shared" ref="Z1248:AC1248" si="1248">IF($Y1248&lt;&gt;"",COUNTIF($D1248:$H1248, "=" &amp; T1248),"")</f>
        <v/>
      </c>
      <c r="AA1248" s="1" t="str">
        <f t="shared" si="1248"/>
        <v/>
      </c>
      <c r="AB1248" s="1" t="str">
        <f t="shared" si="1248"/>
        <v/>
      </c>
      <c r="AC1248" s="1" t="str">
        <f t="shared" si="1248"/>
        <v/>
      </c>
      <c r="AE1248" s="1" t="str">
        <f>IFERROR(__xludf.DUMMYFUNCTION("IFERROR(TRANSPOSE(SORT(TRANSPOSE(FILTER(Y1248:AC1248, Y1248:AC1248&lt;&gt;0)),1, FALSE)))"),"")</f>
        <v/>
      </c>
      <c r="AF1248" s="1" t="str">
        <f>IFERROR(__xludf.DUMMYFUNCTION("""COMPUTED_VALUE"""),"")</f>
        <v/>
      </c>
      <c r="AG1248" s="1" t="str">
        <f>IFERROR(__xludf.DUMMYFUNCTION("""COMPUTED_VALUE"""),"")</f>
        <v/>
      </c>
      <c r="AH1248" s="1" t="str">
        <f>IFERROR(__xludf.DUMMYFUNCTION("""COMPUTED_VALUE"""),"")</f>
        <v/>
      </c>
      <c r="AI1248" s="1" t="str">
        <f>IFERROR(__xludf.DUMMYFUNCTION("""COMPUTED_VALUE"""),"")</f>
        <v/>
      </c>
      <c r="AL1248" s="1" t="s">
        <v>25</v>
      </c>
      <c r="AM1248" s="1" t="s">
        <v>25</v>
      </c>
      <c r="AN1248" s="1" t="s">
        <v>25</v>
      </c>
      <c r="AO1248" s="1" t="s">
        <v>25</v>
      </c>
      <c r="AP1248" s="1" t="s">
        <v>25</v>
      </c>
      <c r="AQ1248" s="1"/>
      <c r="AR1248" s="1"/>
      <c r="AS1248" s="1"/>
      <c r="AT1248" s="1"/>
      <c r="AU1248" s="1"/>
      <c r="AV1248" s="1"/>
      <c r="AW1248" s="1"/>
      <c r="AY1248" s="1" t="s">
        <v>25</v>
      </c>
    </row>
    <row r="1249" ht="15.75" customHeight="1">
      <c r="A1249" s="1"/>
      <c r="B1249" s="1"/>
      <c r="C1249" s="1"/>
      <c r="D1249" s="1" t="s">
        <v>25</v>
      </c>
      <c r="E1249" s="1" t="s">
        <v>25</v>
      </c>
      <c r="F1249" s="1" t="s">
        <v>25</v>
      </c>
      <c r="G1249" s="1" t="s">
        <v>25</v>
      </c>
      <c r="H1249" s="1" t="s">
        <v>25</v>
      </c>
      <c r="M1249" s="1"/>
      <c r="N1249" s="1"/>
      <c r="O1249" s="1"/>
      <c r="P1249" s="1"/>
      <c r="Q1249" s="1"/>
      <c r="S1249" s="1" t="str">
        <f>IFERROR(__xludf.DUMMYFUNCTION("UNIQUE(D1249:H1249, TRUE)"),"")</f>
        <v/>
      </c>
      <c r="Y1249" s="1" t="str">
        <f t="shared" si="2"/>
        <v/>
      </c>
      <c r="Z1249" s="1" t="str">
        <f t="shared" ref="Z1249:AC1249" si="1249">IF($Y1249&lt;&gt;"",COUNTIF($D1249:$H1249, "=" &amp; T1249),"")</f>
        <v/>
      </c>
      <c r="AA1249" s="1" t="str">
        <f t="shared" si="1249"/>
        <v/>
      </c>
      <c r="AB1249" s="1" t="str">
        <f t="shared" si="1249"/>
        <v/>
      </c>
      <c r="AC1249" s="1" t="str">
        <f t="shared" si="1249"/>
        <v/>
      </c>
      <c r="AE1249" s="1" t="str">
        <f>IFERROR(__xludf.DUMMYFUNCTION("IFERROR(TRANSPOSE(SORT(TRANSPOSE(FILTER(Y1249:AC1249, Y1249:AC1249&lt;&gt;0)),1, FALSE)))"),"")</f>
        <v/>
      </c>
      <c r="AF1249" s="1" t="str">
        <f>IFERROR(__xludf.DUMMYFUNCTION("""COMPUTED_VALUE"""),"")</f>
        <v/>
      </c>
      <c r="AG1249" s="1" t="str">
        <f>IFERROR(__xludf.DUMMYFUNCTION("""COMPUTED_VALUE"""),"")</f>
        <v/>
      </c>
      <c r="AH1249" s="1" t="str">
        <f>IFERROR(__xludf.DUMMYFUNCTION("""COMPUTED_VALUE"""),"")</f>
        <v/>
      </c>
      <c r="AI1249" s="1" t="str">
        <f>IFERROR(__xludf.DUMMYFUNCTION("""COMPUTED_VALUE"""),"")</f>
        <v/>
      </c>
      <c r="AL1249" s="1" t="s">
        <v>25</v>
      </c>
      <c r="AM1249" s="1" t="s">
        <v>25</v>
      </c>
      <c r="AN1249" s="1" t="s">
        <v>25</v>
      </c>
      <c r="AO1249" s="1" t="s">
        <v>25</v>
      </c>
      <c r="AP1249" s="1" t="s">
        <v>25</v>
      </c>
      <c r="AQ1249" s="1"/>
      <c r="AR1249" s="1"/>
      <c r="AS1249" s="1"/>
      <c r="AT1249" s="1"/>
      <c r="AU1249" s="1"/>
      <c r="AV1249" s="1"/>
      <c r="AW1249" s="1"/>
      <c r="AY1249" s="1" t="s">
        <v>25</v>
      </c>
    </row>
    <row r="1250" ht="15.75" customHeight="1">
      <c r="A1250" s="1"/>
      <c r="B1250" s="1"/>
      <c r="C1250" s="1"/>
      <c r="D1250" s="1" t="s">
        <v>25</v>
      </c>
      <c r="E1250" s="1" t="s">
        <v>25</v>
      </c>
      <c r="F1250" s="1" t="s">
        <v>25</v>
      </c>
      <c r="G1250" s="1" t="s">
        <v>25</v>
      </c>
      <c r="H1250" s="1" t="s">
        <v>25</v>
      </c>
      <c r="M1250" s="1"/>
      <c r="N1250" s="1"/>
      <c r="O1250" s="1"/>
      <c r="P1250" s="1"/>
      <c r="Q1250" s="1"/>
      <c r="S1250" s="1" t="str">
        <f>IFERROR(__xludf.DUMMYFUNCTION("UNIQUE(D1250:H1250, TRUE)"),"")</f>
        <v/>
      </c>
      <c r="Y1250" s="1" t="str">
        <f t="shared" si="2"/>
        <v/>
      </c>
      <c r="Z1250" s="1" t="str">
        <f t="shared" ref="Z1250:AC1250" si="1250">IF($Y1250&lt;&gt;"",COUNTIF($D1250:$H1250, "=" &amp; T1250),"")</f>
        <v/>
      </c>
      <c r="AA1250" s="1" t="str">
        <f t="shared" si="1250"/>
        <v/>
      </c>
      <c r="AB1250" s="1" t="str">
        <f t="shared" si="1250"/>
        <v/>
      </c>
      <c r="AC1250" s="1" t="str">
        <f t="shared" si="1250"/>
        <v/>
      </c>
      <c r="AE1250" s="1" t="str">
        <f>IFERROR(__xludf.DUMMYFUNCTION("IFERROR(TRANSPOSE(SORT(TRANSPOSE(FILTER(Y1250:AC1250, Y1250:AC1250&lt;&gt;0)),1, FALSE)))"),"")</f>
        <v/>
      </c>
      <c r="AF1250" s="1" t="str">
        <f>IFERROR(__xludf.DUMMYFUNCTION("""COMPUTED_VALUE"""),"")</f>
        <v/>
      </c>
      <c r="AG1250" s="1" t="str">
        <f>IFERROR(__xludf.DUMMYFUNCTION("""COMPUTED_VALUE"""),"")</f>
        <v/>
      </c>
      <c r="AH1250" s="1" t="str">
        <f>IFERROR(__xludf.DUMMYFUNCTION("""COMPUTED_VALUE"""),"")</f>
        <v/>
      </c>
      <c r="AI1250" s="1" t="str">
        <f>IFERROR(__xludf.DUMMYFUNCTION("""COMPUTED_VALUE"""),"")</f>
        <v/>
      </c>
      <c r="AL1250" s="1" t="s">
        <v>25</v>
      </c>
      <c r="AM1250" s="1" t="s">
        <v>25</v>
      </c>
      <c r="AN1250" s="1" t="s">
        <v>25</v>
      </c>
      <c r="AO1250" s="1" t="s">
        <v>25</v>
      </c>
      <c r="AP1250" s="1" t="s">
        <v>25</v>
      </c>
      <c r="AQ1250" s="1"/>
      <c r="AR1250" s="1"/>
      <c r="AS1250" s="1"/>
      <c r="AT1250" s="1"/>
      <c r="AU1250" s="1"/>
      <c r="AV1250" s="1"/>
      <c r="AW1250" s="1"/>
      <c r="AY1250" s="1" t="s">
        <v>25</v>
      </c>
    </row>
    <row r="1251" ht="15.75" customHeight="1">
      <c r="A1251" s="1"/>
      <c r="B1251" s="1"/>
      <c r="C1251" s="1"/>
      <c r="D1251" s="1" t="s">
        <v>25</v>
      </c>
      <c r="E1251" s="1" t="s">
        <v>25</v>
      </c>
      <c r="F1251" s="1" t="s">
        <v>25</v>
      </c>
      <c r="G1251" s="1" t="s">
        <v>25</v>
      </c>
      <c r="H1251" s="1" t="s">
        <v>25</v>
      </c>
      <c r="M1251" s="1"/>
      <c r="N1251" s="1"/>
      <c r="O1251" s="1"/>
      <c r="P1251" s="1"/>
      <c r="Q1251" s="1"/>
      <c r="S1251" s="1" t="str">
        <f>IFERROR(__xludf.DUMMYFUNCTION("UNIQUE(D1251:H1251, TRUE)"),"")</f>
        <v/>
      </c>
      <c r="Y1251" s="1" t="str">
        <f t="shared" si="2"/>
        <v/>
      </c>
      <c r="Z1251" s="1" t="str">
        <f t="shared" ref="Z1251:AC1251" si="1251">IF($Y1251&lt;&gt;"",COUNTIF($D1251:$H1251, "=" &amp; T1251),"")</f>
        <v/>
      </c>
      <c r="AA1251" s="1" t="str">
        <f t="shared" si="1251"/>
        <v/>
      </c>
      <c r="AB1251" s="1" t="str">
        <f t="shared" si="1251"/>
        <v/>
      </c>
      <c r="AC1251" s="1" t="str">
        <f t="shared" si="1251"/>
        <v/>
      </c>
      <c r="AE1251" s="1" t="str">
        <f>IFERROR(__xludf.DUMMYFUNCTION("IFERROR(TRANSPOSE(SORT(TRANSPOSE(FILTER(Y1251:AC1251, Y1251:AC1251&lt;&gt;0)),1, FALSE)))"),"")</f>
        <v/>
      </c>
      <c r="AF1251" s="1" t="str">
        <f>IFERROR(__xludf.DUMMYFUNCTION("""COMPUTED_VALUE"""),"")</f>
        <v/>
      </c>
      <c r="AG1251" s="1" t="str">
        <f>IFERROR(__xludf.DUMMYFUNCTION("""COMPUTED_VALUE"""),"")</f>
        <v/>
      </c>
      <c r="AH1251" s="1" t="str">
        <f>IFERROR(__xludf.DUMMYFUNCTION("""COMPUTED_VALUE"""),"")</f>
        <v/>
      </c>
      <c r="AI1251" s="1" t="str">
        <f>IFERROR(__xludf.DUMMYFUNCTION("""COMPUTED_VALUE"""),"")</f>
        <v/>
      </c>
      <c r="AL1251" s="1" t="s">
        <v>25</v>
      </c>
      <c r="AM1251" s="1" t="s">
        <v>25</v>
      </c>
      <c r="AN1251" s="1" t="s">
        <v>25</v>
      </c>
      <c r="AO1251" s="1" t="s">
        <v>25</v>
      </c>
      <c r="AP1251" s="1" t="s">
        <v>25</v>
      </c>
      <c r="AQ1251" s="1"/>
      <c r="AR1251" s="1"/>
      <c r="AS1251" s="1"/>
      <c r="AT1251" s="1"/>
      <c r="AU1251" s="1"/>
      <c r="AV1251" s="1"/>
      <c r="AW1251" s="1"/>
      <c r="AY1251" s="1" t="s">
        <v>25</v>
      </c>
    </row>
    <row r="1252" ht="15.75" customHeight="1">
      <c r="A1252" s="1"/>
      <c r="B1252" s="1"/>
      <c r="C1252" s="1"/>
      <c r="D1252" s="1" t="s">
        <v>25</v>
      </c>
      <c r="E1252" s="1" t="s">
        <v>25</v>
      </c>
      <c r="F1252" s="1" t="s">
        <v>25</v>
      </c>
      <c r="G1252" s="1" t="s">
        <v>25</v>
      </c>
      <c r="H1252" s="1" t="s">
        <v>25</v>
      </c>
      <c r="M1252" s="1"/>
      <c r="N1252" s="1"/>
      <c r="O1252" s="1"/>
      <c r="P1252" s="1"/>
      <c r="Q1252" s="1"/>
      <c r="S1252" s="1" t="str">
        <f>IFERROR(__xludf.DUMMYFUNCTION("UNIQUE(D1252:H1252, TRUE)"),"")</f>
        <v/>
      </c>
      <c r="Y1252" s="1" t="str">
        <f t="shared" si="2"/>
        <v/>
      </c>
      <c r="Z1252" s="1" t="str">
        <f t="shared" ref="Z1252:AC1252" si="1252">IF($Y1252&lt;&gt;"",COUNTIF($D1252:$H1252, "=" &amp; T1252),"")</f>
        <v/>
      </c>
      <c r="AA1252" s="1" t="str">
        <f t="shared" si="1252"/>
        <v/>
      </c>
      <c r="AB1252" s="1" t="str">
        <f t="shared" si="1252"/>
        <v/>
      </c>
      <c r="AC1252" s="1" t="str">
        <f t="shared" si="1252"/>
        <v/>
      </c>
      <c r="AE1252" s="1" t="str">
        <f>IFERROR(__xludf.DUMMYFUNCTION("IFERROR(TRANSPOSE(SORT(TRANSPOSE(FILTER(Y1252:AC1252, Y1252:AC1252&lt;&gt;0)),1, FALSE)))"),"")</f>
        <v/>
      </c>
      <c r="AF1252" s="1" t="str">
        <f>IFERROR(__xludf.DUMMYFUNCTION("""COMPUTED_VALUE"""),"")</f>
        <v/>
      </c>
      <c r="AG1252" s="1" t="str">
        <f>IFERROR(__xludf.DUMMYFUNCTION("""COMPUTED_VALUE"""),"")</f>
        <v/>
      </c>
      <c r="AH1252" s="1" t="str">
        <f>IFERROR(__xludf.DUMMYFUNCTION("""COMPUTED_VALUE"""),"")</f>
        <v/>
      </c>
      <c r="AI1252" s="1" t="str">
        <f>IFERROR(__xludf.DUMMYFUNCTION("""COMPUTED_VALUE"""),"")</f>
        <v/>
      </c>
      <c r="AL1252" s="1" t="s">
        <v>25</v>
      </c>
      <c r="AM1252" s="1" t="s">
        <v>25</v>
      </c>
      <c r="AN1252" s="1" t="s">
        <v>25</v>
      </c>
      <c r="AO1252" s="1" t="s">
        <v>25</v>
      </c>
      <c r="AP1252" s="1" t="s">
        <v>25</v>
      </c>
      <c r="AQ1252" s="1"/>
      <c r="AR1252" s="1"/>
      <c r="AS1252" s="1"/>
      <c r="AT1252" s="1"/>
      <c r="AU1252" s="1"/>
      <c r="AV1252" s="1"/>
      <c r="AW1252" s="1"/>
      <c r="AY1252" s="1" t="s">
        <v>25</v>
      </c>
    </row>
    <row r="1253" ht="15.75" customHeight="1">
      <c r="A1253" s="1"/>
      <c r="B1253" s="1"/>
      <c r="C1253" s="1"/>
      <c r="D1253" s="1" t="s">
        <v>25</v>
      </c>
      <c r="E1253" s="1" t="s">
        <v>25</v>
      </c>
      <c r="F1253" s="1" t="s">
        <v>25</v>
      </c>
      <c r="G1253" s="1" t="s">
        <v>25</v>
      </c>
      <c r="H1253" s="1" t="s">
        <v>25</v>
      </c>
      <c r="M1253" s="1"/>
      <c r="N1253" s="1"/>
      <c r="O1253" s="1"/>
      <c r="P1253" s="1"/>
      <c r="Q1253" s="1"/>
      <c r="S1253" s="1" t="str">
        <f>IFERROR(__xludf.DUMMYFUNCTION("UNIQUE(D1253:H1253, TRUE)"),"")</f>
        <v/>
      </c>
      <c r="Y1253" s="1" t="str">
        <f t="shared" si="2"/>
        <v/>
      </c>
      <c r="Z1253" s="1" t="str">
        <f t="shared" ref="Z1253:AC1253" si="1253">IF($Y1253&lt;&gt;"",COUNTIF($D1253:$H1253, "=" &amp; T1253),"")</f>
        <v/>
      </c>
      <c r="AA1253" s="1" t="str">
        <f t="shared" si="1253"/>
        <v/>
      </c>
      <c r="AB1253" s="1" t="str">
        <f t="shared" si="1253"/>
        <v/>
      </c>
      <c r="AC1253" s="1" t="str">
        <f t="shared" si="1253"/>
        <v/>
      </c>
      <c r="AE1253" s="1" t="str">
        <f>IFERROR(__xludf.DUMMYFUNCTION("IFERROR(TRANSPOSE(SORT(TRANSPOSE(FILTER(Y1253:AC1253, Y1253:AC1253&lt;&gt;0)),1, FALSE)))"),"")</f>
        <v/>
      </c>
      <c r="AF1253" s="1" t="str">
        <f>IFERROR(__xludf.DUMMYFUNCTION("""COMPUTED_VALUE"""),"")</f>
        <v/>
      </c>
      <c r="AG1253" s="1" t="str">
        <f>IFERROR(__xludf.DUMMYFUNCTION("""COMPUTED_VALUE"""),"")</f>
        <v/>
      </c>
      <c r="AH1253" s="1" t="str">
        <f>IFERROR(__xludf.DUMMYFUNCTION("""COMPUTED_VALUE"""),"")</f>
        <v/>
      </c>
      <c r="AI1253" s="1" t="str">
        <f>IFERROR(__xludf.DUMMYFUNCTION("""COMPUTED_VALUE"""),"")</f>
        <v/>
      </c>
      <c r="AL1253" s="1" t="s">
        <v>25</v>
      </c>
      <c r="AM1253" s="1" t="s">
        <v>25</v>
      </c>
      <c r="AN1253" s="1" t="s">
        <v>25</v>
      </c>
      <c r="AO1253" s="1" t="s">
        <v>25</v>
      </c>
      <c r="AP1253" s="1" t="s">
        <v>25</v>
      </c>
      <c r="AQ1253" s="1"/>
      <c r="AR1253" s="1"/>
      <c r="AS1253" s="1"/>
      <c r="AT1253" s="1"/>
      <c r="AU1253" s="1"/>
      <c r="AV1253" s="1"/>
      <c r="AW1253" s="1"/>
      <c r="AY1253" s="1" t="s">
        <v>25</v>
      </c>
    </row>
    <row r="1254" ht="15.75" customHeight="1">
      <c r="A1254" s="1"/>
      <c r="B1254" s="1"/>
      <c r="C1254" s="1"/>
      <c r="D1254" s="1" t="s">
        <v>25</v>
      </c>
      <c r="E1254" s="1" t="s">
        <v>25</v>
      </c>
      <c r="F1254" s="1" t="s">
        <v>25</v>
      </c>
      <c r="G1254" s="1" t="s">
        <v>25</v>
      </c>
      <c r="H1254" s="1" t="s">
        <v>25</v>
      </c>
      <c r="M1254" s="1"/>
      <c r="N1254" s="1"/>
      <c r="O1254" s="1"/>
      <c r="P1254" s="1"/>
      <c r="Q1254" s="1"/>
      <c r="S1254" s="1" t="str">
        <f>IFERROR(__xludf.DUMMYFUNCTION("UNIQUE(D1254:H1254, TRUE)"),"")</f>
        <v/>
      </c>
      <c r="Y1254" s="1" t="str">
        <f t="shared" si="2"/>
        <v/>
      </c>
      <c r="Z1254" s="1" t="str">
        <f t="shared" ref="Z1254:AC1254" si="1254">IF($Y1254&lt;&gt;"",COUNTIF($D1254:$H1254, "=" &amp; T1254),"")</f>
        <v/>
      </c>
      <c r="AA1254" s="1" t="str">
        <f t="shared" si="1254"/>
        <v/>
      </c>
      <c r="AB1254" s="1" t="str">
        <f t="shared" si="1254"/>
        <v/>
      </c>
      <c r="AC1254" s="1" t="str">
        <f t="shared" si="1254"/>
        <v/>
      </c>
      <c r="AE1254" s="1" t="str">
        <f>IFERROR(__xludf.DUMMYFUNCTION("IFERROR(TRANSPOSE(SORT(TRANSPOSE(FILTER(Y1254:AC1254, Y1254:AC1254&lt;&gt;0)),1, FALSE)))"),"")</f>
        <v/>
      </c>
      <c r="AF1254" s="1" t="str">
        <f>IFERROR(__xludf.DUMMYFUNCTION("""COMPUTED_VALUE"""),"")</f>
        <v/>
      </c>
      <c r="AG1254" s="1" t="str">
        <f>IFERROR(__xludf.DUMMYFUNCTION("""COMPUTED_VALUE"""),"")</f>
        <v/>
      </c>
      <c r="AH1254" s="1" t="str">
        <f>IFERROR(__xludf.DUMMYFUNCTION("""COMPUTED_VALUE"""),"")</f>
        <v/>
      </c>
      <c r="AI1254" s="1" t="str">
        <f>IFERROR(__xludf.DUMMYFUNCTION("""COMPUTED_VALUE"""),"")</f>
        <v/>
      </c>
      <c r="AL1254" s="1" t="s">
        <v>25</v>
      </c>
      <c r="AM1254" s="1" t="s">
        <v>25</v>
      </c>
      <c r="AN1254" s="1" t="s">
        <v>25</v>
      </c>
      <c r="AO1254" s="1" t="s">
        <v>25</v>
      </c>
      <c r="AP1254" s="1" t="s">
        <v>25</v>
      </c>
      <c r="AQ1254" s="1"/>
      <c r="AR1254" s="1"/>
      <c r="AS1254" s="1"/>
      <c r="AT1254" s="1"/>
      <c r="AU1254" s="1"/>
      <c r="AV1254" s="1"/>
      <c r="AW1254" s="1"/>
      <c r="AY1254" s="1" t="s">
        <v>25</v>
      </c>
    </row>
    <row r="1255" ht="15.75" customHeight="1">
      <c r="A1255" s="1"/>
      <c r="B1255" s="1"/>
      <c r="C1255" s="1"/>
      <c r="D1255" s="1" t="s">
        <v>25</v>
      </c>
      <c r="E1255" s="1" t="s">
        <v>25</v>
      </c>
      <c r="F1255" s="1" t="s">
        <v>25</v>
      </c>
      <c r="G1255" s="1" t="s">
        <v>25</v>
      </c>
      <c r="H1255" s="1" t="s">
        <v>25</v>
      </c>
      <c r="M1255" s="1"/>
      <c r="N1255" s="1"/>
      <c r="O1255" s="1"/>
      <c r="P1255" s="1"/>
      <c r="Q1255" s="1"/>
      <c r="S1255" s="1" t="str">
        <f>IFERROR(__xludf.DUMMYFUNCTION("UNIQUE(D1255:H1255, TRUE)"),"")</f>
        <v/>
      </c>
      <c r="Y1255" s="1" t="str">
        <f t="shared" si="2"/>
        <v/>
      </c>
      <c r="Z1255" s="1" t="str">
        <f t="shared" ref="Z1255:AC1255" si="1255">IF($Y1255&lt;&gt;"",COUNTIF($D1255:$H1255, "=" &amp; T1255),"")</f>
        <v/>
      </c>
      <c r="AA1255" s="1" t="str">
        <f t="shared" si="1255"/>
        <v/>
      </c>
      <c r="AB1255" s="1" t="str">
        <f t="shared" si="1255"/>
        <v/>
      </c>
      <c r="AC1255" s="1" t="str">
        <f t="shared" si="1255"/>
        <v/>
      </c>
      <c r="AE1255" s="1" t="str">
        <f>IFERROR(__xludf.DUMMYFUNCTION("IFERROR(TRANSPOSE(SORT(TRANSPOSE(FILTER(Y1255:AC1255, Y1255:AC1255&lt;&gt;0)),1, FALSE)))"),"")</f>
        <v/>
      </c>
      <c r="AF1255" s="1" t="str">
        <f>IFERROR(__xludf.DUMMYFUNCTION("""COMPUTED_VALUE"""),"")</f>
        <v/>
      </c>
      <c r="AG1255" s="1" t="str">
        <f>IFERROR(__xludf.DUMMYFUNCTION("""COMPUTED_VALUE"""),"")</f>
        <v/>
      </c>
      <c r="AH1255" s="1" t="str">
        <f>IFERROR(__xludf.DUMMYFUNCTION("""COMPUTED_VALUE"""),"")</f>
        <v/>
      </c>
      <c r="AI1255" s="1" t="str">
        <f>IFERROR(__xludf.DUMMYFUNCTION("""COMPUTED_VALUE"""),"")</f>
        <v/>
      </c>
      <c r="AL1255" s="1" t="s">
        <v>25</v>
      </c>
      <c r="AM1255" s="1" t="s">
        <v>25</v>
      </c>
      <c r="AN1255" s="1" t="s">
        <v>25</v>
      </c>
      <c r="AO1255" s="1" t="s">
        <v>25</v>
      </c>
      <c r="AP1255" s="1" t="s">
        <v>25</v>
      </c>
      <c r="AQ1255" s="1"/>
      <c r="AR1255" s="1"/>
      <c r="AS1255" s="1"/>
      <c r="AT1255" s="1"/>
      <c r="AU1255" s="1"/>
      <c r="AV1255" s="1"/>
      <c r="AW1255" s="1"/>
      <c r="AY1255" s="1" t="s">
        <v>25</v>
      </c>
    </row>
    <row r="1256" ht="15.75" customHeight="1">
      <c r="A1256" s="1"/>
      <c r="B1256" s="1"/>
      <c r="C1256" s="1"/>
      <c r="D1256" s="1" t="s">
        <v>25</v>
      </c>
      <c r="E1256" s="1" t="s">
        <v>25</v>
      </c>
      <c r="F1256" s="1" t="s">
        <v>25</v>
      </c>
      <c r="G1256" s="1" t="s">
        <v>25</v>
      </c>
      <c r="H1256" s="1" t="s">
        <v>25</v>
      </c>
      <c r="M1256" s="1"/>
      <c r="N1256" s="1"/>
      <c r="O1256" s="1"/>
      <c r="P1256" s="1"/>
      <c r="Q1256" s="1"/>
      <c r="S1256" s="1" t="str">
        <f>IFERROR(__xludf.DUMMYFUNCTION("UNIQUE(D1256:H1256, TRUE)"),"")</f>
        <v/>
      </c>
      <c r="Y1256" s="1" t="str">
        <f t="shared" si="2"/>
        <v/>
      </c>
      <c r="Z1256" s="1" t="str">
        <f t="shared" ref="Z1256:AC1256" si="1256">IF($Y1256&lt;&gt;"",COUNTIF($D1256:$H1256, "=" &amp; T1256),"")</f>
        <v/>
      </c>
      <c r="AA1256" s="1" t="str">
        <f t="shared" si="1256"/>
        <v/>
      </c>
      <c r="AB1256" s="1" t="str">
        <f t="shared" si="1256"/>
        <v/>
      </c>
      <c r="AC1256" s="1" t="str">
        <f t="shared" si="1256"/>
        <v/>
      </c>
      <c r="AE1256" s="1" t="str">
        <f>IFERROR(__xludf.DUMMYFUNCTION("IFERROR(TRANSPOSE(SORT(TRANSPOSE(FILTER(Y1256:AC1256, Y1256:AC1256&lt;&gt;0)),1, FALSE)))"),"")</f>
        <v/>
      </c>
      <c r="AF1256" s="1" t="str">
        <f>IFERROR(__xludf.DUMMYFUNCTION("""COMPUTED_VALUE"""),"")</f>
        <v/>
      </c>
      <c r="AG1256" s="1" t="str">
        <f>IFERROR(__xludf.DUMMYFUNCTION("""COMPUTED_VALUE"""),"")</f>
        <v/>
      </c>
      <c r="AH1256" s="1" t="str">
        <f>IFERROR(__xludf.DUMMYFUNCTION("""COMPUTED_VALUE"""),"")</f>
        <v/>
      </c>
      <c r="AI1256" s="1" t="str">
        <f>IFERROR(__xludf.DUMMYFUNCTION("""COMPUTED_VALUE"""),"")</f>
        <v/>
      </c>
      <c r="AL1256" s="1" t="s">
        <v>25</v>
      </c>
      <c r="AM1256" s="1" t="s">
        <v>25</v>
      </c>
      <c r="AN1256" s="1" t="s">
        <v>25</v>
      </c>
      <c r="AO1256" s="1" t="s">
        <v>25</v>
      </c>
      <c r="AP1256" s="1" t="s">
        <v>25</v>
      </c>
      <c r="AQ1256" s="1"/>
      <c r="AR1256" s="1"/>
      <c r="AS1256" s="1"/>
      <c r="AT1256" s="1"/>
      <c r="AU1256" s="1"/>
      <c r="AV1256" s="1"/>
      <c r="AW1256" s="1"/>
      <c r="AY1256" s="1" t="s">
        <v>25</v>
      </c>
    </row>
    <row r="1257" ht="15.75" customHeight="1">
      <c r="A1257" s="1"/>
      <c r="B1257" s="1"/>
      <c r="C1257" s="1"/>
      <c r="D1257" s="1" t="s">
        <v>25</v>
      </c>
      <c r="E1257" s="1" t="s">
        <v>25</v>
      </c>
      <c r="F1257" s="1" t="s">
        <v>25</v>
      </c>
      <c r="G1257" s="1" t="s">
        <v>25</v>
      </c>
      <c r="H1257" s="1" t="s">
        <v>25</v>
      </c>
      <c r="M1257" s="1"/>
      <c r="N1257" s="1"/>
      <c r="O1257" s="1"/>
      <c r="P1257" s="1"/>
      <c r="Q1257" s="1"/>
      <c r="S1257" s="1" t="str">
        <f>IFERROR(__xludf.DUMMYFUNCTION("UNIQUE(D1257:H1257, TRUE)"),"")</f>
        <v/>
      </c>
      <c r="Y1257" s="1" t="str">
        <f t="shared" si="2"/>
        <v/>
      </c>
      <c r="Z1257" s="1" t="str">
        <f t="shared" ref="Z1257:AC1257" si="1257">IF($Y1257&lt;&gt;"",COUNTIF($D1257:$H1257, "=" &amp; T1257),"")</f>
        <v/>
      </c>
      <c r="AA1257" s="1" t="str">
        <f t="shared" si="1257"/>
        <v/>
      </c>
      <c r="AB1257" s="1" t="str">
        <f t="shared" si="1257"/>
        <v/>
      </c>
      <c r="AC1257" s="1" t="str">
        <f t="shared" si="1257"/>
        <v/>
      </c>
      <c r="AE1257" s="1" t="str">
        <f>IFERROR(__xludf.DUMMYFUNCTION("IFERROR(TRANSPOSE(SORT(TRANSPOSE(FILTER(Y1257:AC1257, Y1257:AC1257&lt;&gt;0)),1, FALSE)))"),"")</f>
        <v/>
      </c>
      <c r="AF1257" s="1" t="str">
        <f>IFERROR(__xludf.DUMMYFUNCTION("""COMPUTED_VALUE"""),"")</f>
        <v/>
      </c>
      <c r="AG1257" s="1" t="str">
        <f>IFERROR(__xludf.DUMMYFUNCTION("""COMPUTED_VALUE"""),"")</f>
        <v/>
      </c>
      <c r="AH1257" s="1" t="str">
        <f>IFERROR(__xludf.DUMMYFUNCTION("""COMPUTED_VALUE"""),"")</f>
        <v/>
      </c>
      <c r="AI1257" s="1" t="str">
        <f>IFERROR(__xludf.DUMMYFUNCTION("""COMPUTED_VALUE"""),"")</f>
        <v/>
      </c>
      <c r="AL1257" s="1" t="s">
        <v>25</v>
      </c>
      <c r="AM1257" s="1" t="s">
        <v>25</v>
      </c>
      <c r="AN1257" s="1" t="s">
        <v>25</v>
      </c>
      <c r="AO1257" s="1" t="s">
        <v>25</v>
      </c>
      <c r="AP1257" s="1" t="s">
        <v>25</v>
      </c>
      <c r="AQ1257" s="1"/>
      <c r="AR1257" s="1"/>
      <c r="AS1257" s="1"/>
      <c r="AT1257" s="1"/>
      <c r="AU1257" s="1"/>
      <c r="AV1257" s="1"/>
      <c r="AW1257" s="1"/>
      <c r="AY1257" s="1" t="s">
        <v>25</v>
      </c>
    </row>
    <row r="1258" ht="15.75" customHeight="1">
      <c r="A1258" s="1"/>
      <c r="B1258" s="1"/>
      <c r="C1258" s="1"/>
      <c r="D1258" s="1" t="s">
        <v>25</v>
      </c>
      <c r="E1258" s="1" t="s">
        <v>25</v>
      </c>
      <c r="F1258" s="1" t="s">
        <v>25</v>
      </c>
      <c r="G1258" s="1" t="s">
        <v>25</v>
      </c>
      <c r="H1258" s="1" t="s">
        <v>25</v>
      </c>
      <c r="M1258" s="1"/>
      <c r="N1258" s="1"/>
      <c r="O1258" s="1"/>
      <c r="P1258" s="1"/>
      <c r="Q1258" s="1"/>
      <c r="S1258" s="1" t="str">
        <f>IFERROR(__xludf.DUMMYFUNCTION("UNIQUE(D1258:H1258, TRUE)"),"")</f>
        <v/>
      </c>
      <c r="Y1258" s="1" t="str">
        <f t="shared" si="2"/>
        <v/>
      </c>
      <c r="Z1258" s="1" t="str">
        <f t="shared" ref="Z1258:AC1258" si="1258">IF($Y1258&lt;&gt;"",COUNTIF($D1258:$H1258, "=" &amp; T1258),"")</f>
        <v/>
      </c>
      <c r="AA1258" s="1" t="str">
        <f t="shared" si="1258"/>
        <v/>
      </c>
      <c r="AB1258" s="1" t="str">
        <f t="shared" si="1258"/>
        <v/>
      </c>
      <c r="AC1258" s="1" t="str">
        <f t="shared" si="1258"/>
        <v/>
      </c>
      <c r="AE1258" s="1" t="str">
        <f>IFERROR(__xludf.DUMMYFUNCTION("IFERROR(TRANSPOSE(SORT(TRANSPOSE(FILTER(Y1258:AC1258, Y1258:AC1258&lt;&gt;0)),1, FALSE)))"),"")</f>
        <v/>
      </c>
      <c r="AF1258" s="1" t="str">
        <f>IFERROR(__xludf.DUMMYFUNCTION("""COMPUTED_VALUE"""),"")</f>
        <v/>
      </c>
      <c r="AG1258" s="1" t="str">
        <f>IFERROR(__xludf.DUMMYFUNCTION("""COMPUTED_VALUE"""),"")</f>
        <v/>
      </c>
      <c r="AH1258" s="1" t="str">
        <f>IFERROR(__xludf.DUMMYFUNCTION("""COMPUTED_VALUE"""),"")</f>
        <v/>
      </c>
      <c r="AI1258" s="1" t="str">
        <f>IFERROR(__xludf.DUMMYFUNCTION("""COMPUTED_VALUE"""),"")</f>
        <v/>
      </c>
      <c r="AL1258" s="1" t="s">
        <v>25</v>
      </c>
      <c r="AM1258" s="1" t="s">
        <v>25</v>
      </c>
      <c r="AN1258" s="1" t="s">
        <v>25</v>
      </c>
      <c r="AO1258" s="1" t="s">
        <v>25</v>
      </c>
      <c r="AP1258" s="1" t="s">
        <v>25</v>
      </c>
      <c r="AQ1258" s="1"/>
      <c r="AR1258" s="1"/>
      <c r="AS1258" s="1"/>
      <c r="AT1258" s="1"/>
      <c r="AU1258" s="1"/>
      <c r="AV1258" s="1"/>
      <c r="AW1258" s="1"/>
      <c r="AY1258" s="1" t="s">
        <v>25</v>
      </c>
    </row>
    <row r="1259" ht="15.75" customHeight="1">
      <c r="A1259" s="1"/>
      <c r="B1259" s="1"/>
      <c r="C1259" s="1"/>
      <c r="D1259" s="1" t="s">
        <v>25</v>
      </c>
      <c r="E1259" s="1" t="s">
        <v>25</v>
      </c>
      <c r="F1259" s="1" t="s">
        <v>25</v>
      </c>
      <c r="G1259" s="1" t="s">
        <v>25</v>
      </c>
      <c r="H1259" s="1" t="s">
        <v>25</v>
      </c>
      <c r="M1259" s="1"/>
      <c r="N1259" s="1"/>
      <c r="O1259" s="1"/>
      <c r="P1259" s="1"/>
      <c r="Q1259" s="1"/>
      <c r="S1259" s="1" t="str">
        <f>IFERROR(__xludf.DUMMYFUNCTION("UNIQUE(D1259:H1259, TRUE)"),"")</f>
        <v/>
      </c>
      <c r="Y1259" s="1" t="str">
        <f t="shared" si="2"/>
        <v/>
      </c>
      <c r="Z1259" s="1" t="str">
        <f t="shared" ref="Z1259:AC1259" si="1259">IF($Y1259&lt;&gt;"",COUNTIF($D1259:$H1259, "=" &amp; T1259),"")</f>
        <v/>
      </c>
      <c r="AA1259" s="1" t="str">
        <f t="shared" si="1259"/>
        <v/>
      </c>
      <c r="AB1259" s="1" t="str">
        <f t="shared" si="1259"/>
        <v/>
      </c>
      <c r="AC1259" s="1" t="str">
        <f t="shared" si="1259"/>
        <v/>
      </c>
      <c r="AE1259" s="1" t="str">
        <f>IFERROR(__xludf.DUMMYFUNCTION("IFERROR(TRANSPOSE(SORT(TRANSPOSE(FILTER(Y1259:AC1259, Y1259:AC1259&lt;&gt;0)),1, FALSE)))"),"")</f>
        <v/>
      </c>
      <c r="AF1259" s="1" t="str">
        <f>IFERROR(__xludf.DUMMYFUNCTION("""COMPUTED_VALUE"""),"")</f>
        <v/>
      </c>
      <c r="AG1259" s="1" t="str">
        <f>IFERROR(__xludf.DUMMYFUNCTION("""COMPUTED_VALUE"""),"")</f>
        <v/>
      </c>
      <c r="AH1259" s="1" t="str">
        <f>IFERROR(__xludf.DUMMYFUNCTION("""COMPUTED_VALUE"""),"")</f>
        <v/>
      </c>
      <c r="AI1259" s="1" t="str">
        <f>IFERROR(__xludf.DUMMYFUNCTION("""COMPUTED_VALUE"""),"")</f>
        <v/>
      </c>
      <c r="AL1259" s="1" t="s">
        <v>25</v>
      </c>
      <c r="AM1259" s="1" t="s">
        <v>25</v>
      </c>
      <c r="AN1259" s="1" t="s">
        <v>25</v>
      </c>
      <c r="AO1259" s="1" t="s">
        <v>25</v>
      </c>
      <c r="AP1259" s="1" t="s">
        <v>25</v>
      </c>
      <c r="AQ1259" s="1"/>
      <c r="AR1259" s="1"/>
      <c r="AS1259" s="1"/>
      <c r="AT1259" s="1"/>
      <c r="AU1259" s="1"/>
      <c r="AV1259" s="1"/>
      <c r="AW1259" s="1"/>
      <c r="AY1259" s="1" t="s">
        <v>25</v>
      </c>
    </row>
    <row r="1260" ht="15.75" customHeight="1">
      <c r="A1260" s="1"/>
      <c r="B1260" s="1"/>
      <c r="C1260" s="1"/>
      <c r="D1260" s="1" t="s">
        <v>25</v>
      </c>
      <c r="E1260" s="1" t="s">
        <v>25</v>
      </c>
      <c r="F1260" s="1" t="s">
        <v>25</v>
      </c>
      <c r="G1260" s="1" t="s">
        <v>25</v>
      </c>
      <c r="H1260" s="1" t="s">
        <v>25</v>
      </c>
      <c r="M1260" s="1"/>
      <c r="N1260" s="1"/>
      <c r="O1260" s="1"/>
      <c r="P1260" s="1"/>
      <c r="Q1260" s="1"/>
      <c r="S1260" s="1" t="str">
        <f>IFERROR(__xludf.DUMMYFUNCTION("UNIQUE(D1260:H1260, TRUE)"),"")</f>
        <v/>
      </c>
      <c r="Y1260" s="1" t="str">
        <f t="shared" si="2"/>
        <v/>
      </c>
      <c r="Z1260" s="1" t="str">
        <f t="shared" ref="Z1260:AC1260" si="1260">IF($Y1260&lt;&gt;"",COUNTIF($D1260:$H1260, "=" &amp; T1260),"")</f>
        <v/>
      </c>
      <c r="AA1260" s="1" t="str">
        <f t="shared" si="1260"/>
        <v/>
      </c>
      <c r="AB1260" s="1" t="str">
        <f t="shared" si="1260"/>
        <v/>
      </c>
      <c r="AC1260" s="1" t="str">
        <f t="shared" si="1260"/>
        <v/>
      </c>
      <c r="AE1260" s="1" t="str">
        <f>IFERROR(__xludf.DUMMYFUNCTION("IFERROR(TRANSPOSE(SORT(TRANSPOSE(FILTER(Y1260:AC1260, Y1260:AC1260&lt;&gt;0)),1, FALSE)))"),"")</f>
        <v/>
      </c>
      <c r="AF1260" s="1" t="str">
        <f>IFERROR(__xludf.DUMMYFUNCTION("""COMPUTED_VALUE"""),"")</f>
        <v/>
      </c>
      <c r="AG1260" s="1" t="str">
        <f>IFERROR(__xludf.DUMMYFUNCTION("""COMPUTED_VALUE"""),"")</f>
        <v/>
      </c>
      <c r="AH1260" s="1" t="str">
        <f>IFERROR(__xludf.DUMMYFUNCTION("""COMPUTED_VALUE"""),"")</f>
        <v/>
      </c>
      <c r="AI1260" s="1" t="str">
        <f>IFERROR(__xludf.DUMMYFUNCTION("""COMPUTED_VALUE"""),"")</f>
        <v/>
      </c>
      <c r="AL1260" s="1" t="s">
        <v>25</v>
      </c>
      <c r="AM1260" s="1" t="s">
        <v>25</v>
      </c>
      <c r="AN1260" s="1" t="s">
        <v>25</v>
      </c>
      <c r="AO1260" s="1" t="s">
        <v>25</v>
      </c>
      <c r="AP1260" s="1" t="s">
        <v>25</v>
      </c>
      <c r="AQ1260" s="1"/>
      <c r="AR1260" s="1"/>
      <c r="AS1260" s="1"/>
      <c r="AT1260" s="1"/>
      <c r="AU1260" s="1"/>
      <c r="AV1260" s="1"/>
      <c r="AW1260" s="1"/>
      <c r="AY1260" s="1" t="s">
        <v>25</v>
      </c>
    </row>
    <row r="1261" ht="15.75" customHeight="1">
      <c r="A1261" s="1"/>
      <c r="B1261" s="1"/>
      <c r="C1261" s="1"/>
      <c r="D1261" s="1" t="s">
        <v>25</v>
      </c>
      <c r="E1261" s="1" t="s">
        <v>25</v>
      </c>
      <c r="F1261" s="1" t="s">
        <v>25</v>
      </c>
      <c r="G1261" s="1" t="s">
        <v>25</v>
      </c>
      <c r="H1261" s="1" t="s">
        <v>25</v>
      </c>
      <c r="M1261" s="1"/>
      <c r="N1261" s="1"/>
      <c r="O1261" s="1"/>
      <c r="P1261" s="1"/>
      <c r="Q1261" s="1"/>
      <c r="S1261" s="1" t="str">
        <f>IFERROR(__xludf.DUMMYFUNCTION("UNIQUE(D1261:H1261, TRUE)"),"")</f>
        <v/>
      </c>
      <c r="Y1261" s="1" t="str">
        <f t="shared" si="2"/>
        <v/>
      </c>
      <c r="Z1261" s="1" t="str">
        <f t="shared" ref="Z1261:AC1261" si="1261">IF($Y1261&lt;&gt;"",COUNTIF($D1261:$H1261, "=" &amp; T1261),"")</f>
        <v/>
      </c>
      <c r="AA1261" s="1" t="str">
        <f t="shared" si="1261"/>
        <v/>
      </c>
      <c r="AB1261" s="1" t="str">
        <f t="shared" si="1261"/>
        <v/>
      </c>
      <c r="AC1261" s="1" t="str">
        <f t="shared" si="1261"/>
        <v/>
      </c>
      <c r="AE1261" s="1" t="str">
        <f>IFERROR(__xludf.DUMMYFUNCTION("IFERROR(TRANSPOSE(SORT(TRANSPOSE(FILTER(Y1261:AC1261, Y1261:AC1261&lt;&gt;0)),1, FALSE)))"),"")</f>
        <v/>
      </c>
      <c r="AF1261" s="1" t="str">
        <f>IFERROR(__xludf.DUMMYFUNCTION("""COMPUTED_VALUE"""),"")</f>
        <v/>
      </c>
      <c r="AG1261" s="1" t="str">
        <f>IFERROR(__xludf.DUMMYFUNCTION("""COMPUTED_VALUE"""),"")</f>
        <v/>
      </c>
      <c r="AH1261" s="1" t="str">
        <f>IFERROR(__xludf.DUMMYFUNCTION("""COMPUTED_VALUE"""),"")</f>
        <v/>
      </c>
      <c r="AI1261" s="1" t="str">
        <f>IFERROR(__xludf.DUMMYFUNCTION("""COMPUTED_VALUE"""),"")</f>
        <v/>
      </c>
      <c r="AL1261" s="1" t="s">
        <v>25</v>
      </c>
      <c r="AM1261" s="1" t="s">
        <v>25</v>
      </c>
      <c r="AN1261" s="1" t="s">
        <v>25</v>
      </c>
      <c r="AO1261" s="1" t="s">
        <v>25</v>
      </c>
      <c r="AP1261" s="1" t="s">
        <v>25</v>
      </c>
      <c r="AQ1261" s="1"/>
      <c r="AR1261" s="1"/>
      <c r="AS1261" s="1"/>
      <c r="AT1261" s="1"/>
      <c r="AU1261" s="1"/>
      <c r="AV1261" s="1"/>
      <c r="AW1261" s="1"/>
      <c r="AY1261" s="1" t="s">
        <v>25</v>
      </c>
    </row>
    <row r="1262" ht="15.75" customHeight="1">
      <c r="A1262" s="1"/>
      <c r="B1262" s="1"/>
      <c r="C1262" s="1"/>
      <c r="D1262" s="1" t="s">
        <v>25</v>
      </c>
      <c r="E1262" s="1" t="s">
        <v>25</v>
      </c>
      <c r="F1262" s="1" t="s">
        <v>25</v>
      </c>
      <c r="G1262" s="1" t="s">
        <v>25</v>
      </c>
      <c r="H1262" s="1" t="s">
        <v>25</v>
      </c>
      <c r="M1262" s="1"/>
      <c r="N1262" s="1"/>
      <c r="O1262" s="1"/>
      <c r="P1262" s="1"/>
      <c r="Q1262" s="1"/>
      <c r="S1262" s="1" t="str">
        <f>IFERROR(__xludf.DUMMYFUNCTION("UNIQUE(D1262:H1262, TRUE)"),"")</f>
        <v/>
      </c>
      <c r="Y1262" s="1" t="str">
        <f t="shared" si="2"/>
        <v/>
      </c>
      <c r="Z1262" s="1" t="str">
        <f t="shared" ref="Z1262:AC1262" si="1262">IF($Y1262&lt;&gt;"",COUNTIF($D1262:$H1262, "=" &amp; T1262),"")</f>
        <v/>
      </c>
      <c r="AA1262" s="1" t="str">
        <f t="shared" si="1262"/>
        <v/>
      </c>
      <c r="AB1262" s="1" t="str">
        <f t="shared" si="1262"/>
        <v/>
      </c>
      <c r="AC1262" s="1" t="str">
        <f t="shared" si="1262"/>
        <v/>
      </c>
      <c r="AE1262" s="1" t="str">
        <f>IFERROR(__xludf.DUMMYFUNCTION("IFERROR(TRANSPOSE(SORT(TRANSPOSE(FILTER(Y1262:AC1262, Y1262:AC1262&lt;&gt;0)),1, FALSE)))"),"")</f>
        <v/>
      </c>
      <c r="AF1262" s="1" t="str">
        <f>IFERROR(__xludf.DUMMYFUNCTION("""COMPUTED_VALUE"""),"")</f>
        <v/>
      </c>
      <c r="AG1262" s="1" t="str">
        <f>IFERROR(__xludf.DUMMYFUNCTION("""COMPUTED_VALUE"""),"")</f>
        <v/>
      </c>
      <c r="AH1262" s="1" t="str">
        <f>IFERROR(__xludf.DUMMYFUNCTION("""COMPUTED_VALUE"""),"")</f>
        <v/>
      </c>
      <c r="AI1262" s="1" t="str">
        <f>IFERROR(__xludf.DUMMYFUNCTION("""COMPUTED_VALUE"""),"")</f>
        <v/>
      </c>
      <c r="AL1262" s="1" t="s">
        <v>25</v>
      </c>
      <c r="AM1262" s="1" t="s">
        <v>25</v>
      </c>
      <c r="AN1262" s="1" t="s">
        <v>25</v>
      </c>
      <c r="AO1262" s="1" t="s">
        <v>25</v>
      </c>
      <c r="AP1262" s="1" t="s">
        <v>25</v>
      </c>
      <c r="AQ1262" s="1"/>
      <c r="AR1262" s="1"/>
      <c r="AS1262" s="1"/>
      <c r="AT1262" s="1"/>
      <c r="AU1262" s="1"/>
      <c r="AV1262" s="1"/>
      <c r="AW1262" s="1"/>
      <c r="AY1262" s="1" t="s">
        <v>25</v>
      </c>
    </row>
    <row r="1263" ht="15.75" customHeight="1">
      <c r="A1263" s="1"/>
      <c r="B1263" s="1"/>
      <c r="C1263" s="1"/>
      <c r="D1263" s="1" t="s">
        <v>25</v>
      </c>
      <c r="E1263" s="1" t="s">
        <v>25</v>
      </c>
      <c r="F1263" s="1" t="s">
        <v>25</v>
      </c>
      <c r="G1263" s="1" t="s">
        <v>25</v>
      </c>
      <c r="H1263" s="1" t="s">
        <v>25</v>
      </c>
      <c r="M1263" s="1"/>
      <c r="N1263" s="1"/>
      <c r="O1263" s="1"/>
      <c r="P1263" s="1"/>
      <c r="Q1263" s="1"/>
      <c r="S1263" s="1" t="str">
        <f>IFERROR(__xludf.DUMMYFUNCTION("UNIQUE(D1263:H1263, TRUE)"),"")</f>
        <v/>
      </c>
      <c r="Y1263" s="1" t="str">
        <f t="shared" si="2"/>
        <v/>
      </c>
      <c r="Z1263" s="1" t="str">
        <f t="shared" ref="Z1263:AC1263" si="1263">IF($Y1263&lt;&gt;"",COUNTIF($D1263:$H1263, "=" &amp; T1263),"")</f>
        <v/>
      </c>
      <c r="AA1263" s="1" t="str">
        <f t="shared" si="1263"/>
        <v/>
      </c>
      <c r="AB1263" s="1" t="str">
        <f t="shared" si="1263"/>
        <v/>
      </c>
      <c r="AC1263" s="1" t="str">
        <f t="shared" si="1263"/>
        <v/>
      </c>
      <c r="AE1263" s="1" t="str">
        <f>IFERROR(__xludf.DUMMYFUNCTION("IFERROR(TRANSPOSE(SORT(TRANSPOSE(FILTER(Y1263:AC1263, Y1263:AC1263&lt;&gt;0)),1, FALSE)))"),"")</f>
        <v/>
      </c>
      <c r="AF1263" s="1" t="str">
        <f>IFERROR(__xludf.DUMMYFUNCTION("""COMPUTED_VALUE"""),"")</f>
        <v/>
      </c>
      <c r="AG1263" s="1" t="str">
        <f>IFERROR(__xludf.DUMMYFUNCTION("""COMPUTED_VALUE"""),"")</f>
        <v/>
      </c>
      <c r="AH1263" s="1" t="str">
        <f>IFERROR(__xludf.DUMMYFUNCTION("""COMPUTED_VALUE"""),"")</f>
        <v/>
      </c>
      <c r="AI1263" s="1" t="str">
        <f>IFERROR(__xludf.DUMMYFUNCTION("""COMPUTED_VALUE"""),"")</f>
        <v/>
      </c>
      <c r="AL1263" s="1" t="s">
        <v>25</v>
      </c>
      <c r="AM1263" s="1" t="s">
        <v>25</v>
      </c>
      <c r="AN1263" s="1" t="s">
        <v>25</v>
      </c>
      <c r="AO1263" s="1" t="s">
        <v>25</v>
      </c>
      <c r="AP1263" s="1" t="s">
        <v>25</v>
      </c>
      <c r="AQ1263" s="1"/>
      <c r="AR1263" s="1"/>
      <c r="AS1263" s="1"/>
      <c r="AT1263" s="1"/>
      <c r="AU1263" s="1"/>
      <c r="AV1263" s="1"/>
      <c r="AW1263" s="1"/>
      <c r="AY1263" s="1" t="s">
        <v>25</v>
      </c>
    </row>
    <row r="1264" ht="15.75" customHeight="1">
      <c r="A1264" s="1"/>
      <c r="B1264" s="1"/>
      <c r="C1264" s="1"/>
      <c r="D1264" s="1" t="s">
        <v>25</v>
      </c>
      <c r="E1264" s="1" t="s">
        <v>25</v>
      </c>
      <c r="F1264" s="1" t="s">
        <v>25</v>
      </c>
      <c r="G1264" s="1" t="s">
        <v>25</v>
      </c>
      <c r="H1264" s="1" t="s">
        <v>25</v>
      </c>
      <c r="M1264" s="1"/>
      <c r="N1264" s="1"/>
      <c r="O1264" s="1"/>
      <c r="P1264" s="1"/>
      <c r="Q1264" s="1"/>
      <c r="S1264" s="1" t="str">
        <f>IFERROR(__xludf.DUMMYFUNCTION("UNIQUE(D1264:H1264, TRUE)"),"")</f>
        <v/>
      </c>
      <c r="Y1264" s="1" t="str">
        <f t="shared" si="2"/>
        <v/>
      </c>
      <c r="Z1264" s="1" t="str">
        <f t="shared" ref="Z1264:AC1264" si="1264">IF($Y1264&lt;&gt;"",COUNTIF($D1264:$H1264, "=" &amp; T1264),"")</f>
        <v/>
      </c>
      <c r="AA1264" s="1" t="str">
        <f t="shared" si="1264"/>
        <v/>
      </c>
      <c r="AB1264" s="1" t="str">
        <f t="shared" si="1264"/>
        <v/>
      </c>
      <c r="AC1264" s="1" t="str">
        <f t="shared" si="1264"/>
        <v/>
      </c>
      <c r="AE1264" s="1" t="str">
        <f>IFERROR(__xludf.DUMMYFUNCTION("IFERROR(TRANSPOSE(SORT(TRANSPOSE(FILTER(Y1264:AC1264, Y1264:AC1264&lt;&gt;0)),1, FALSE)))"),"")</f>
        <v/>
      </c>
      <c r="AF1264" s="1" t="str">
        <f>IFERROR(__xludf.DUMMYFUNCTION("""COMPUTED_VALUE"""),"")</f>
        <v/>
      </c>
      <c r="AG1264" s="1" t="str">
        <f>IFERROR(__xludf.DUMMYFUNCTION("""COMPUTED_VALUE"""),"")</f>
        <v/>
      </c>
      <c r="AH1264" s="1" t="str">
        <f>IFERROR(__xludf.DUMMYFUNCTION("""COMPUTED_VALUE"""),"")</f>
        <v/>
      </c>
      <c r="AI1264" s="1" t="str">
        <f>IFERROR(__xludf.DUMMYFUNCTION("""COMPUTED_VALUE"""),"")</f>
        <v/>
      </c>
      <c r="AL1264" s="1" t="s">
        <v>25</v>
      </c>
      <c r="AM1264" s="1" t="s">
        <v>25</v>
      </c>
      <c r="AN1264" s="1" t="s">
        <v>25</v>
      </c>
      <c r="AO1264" s="1" t="s">
        <v>25</v>
      </c>
      <c r="AP1264" s="1" t="s">
        <v>25</v>
      </c>
      <c r="AQ1264" s="1"/>
      <c r="AR1264" s="1"/>
      <c r="AS1264" s="1"/>
      <c r="AT1264" s="1"/>
      <c r="AU1264" s="1"/>
      <c r="AV1264" s="1"/>
      <c r="AW1264" s="1"/>
      <c r="AY1264" s="1" t="s">
        <v>25</v>
      </c>
    </row>
    <row r="1265" ht="15.75" customHeight="1">
      <c r="A1265" s="1"/>
      <c r="B1265" s="1"/>
      <c r="C1265" s="1"/>
      <c r="D1265" s="1" t="s">
        <v>25</v>
      </c>
      <c r="E1265" s="1" t="s">
        <v>25</v>
      </c>
      <c r="F1265" s="1" t="s">
        <v>25</v>
      </c>
      <c r="G1265" s="1" t="s">
        <v>25</v>
      </c>
      <c r="H1265" s="1" t="s">
        <v>25</v>
      </c>
      <c r="M1265" s="1"/>
      <c r="N1265" s="1"/>
      <c r="O1265" s="1"/>
      <c r="P1265" s="1"/>
      <c r="Q1265" s="1"/>
      <c r="S1265" s="1" t="str">
        <f>IFERROR(__xludf.DUMMYFUNCTION("UNIQUE(D1265:H1265, TRUE)"),"")</f>
        <v/>
      </c>
      <c r="Y1265" s="1" t="str">
        <f t="shared" si="2"/>
        <v/>
      </c>
      <c r="Z1265" s="1" t="str">
        <f t="shared" ref="Z1265:AC1265" si="1265">IF($Y1265&lt;&gt;"",COUNTIF($D1265:$H1265, "=" &amp; T1265),"")</f>
        <v/>
      </c>
      <c r="AA1265" s="1" t="str">
        <f t="shared" si="1265"/>
        <v/>
      </c>
      <c r="AB1265" s="1" t="str">
        <f t="shared" si="1265"/>
        <v/>
      </c>
      <c r="AC1265" s="1" t="str">
        <f t="shared" si="1265"/>
        <v/>
      </c>
      <c r="AE1265" s="1" t="str">
        <f>IFERROR(__xludf.DUMMYFUNCTION("IFERROR(TRANSPOSE(SORT(TRANSPOSE(FILTER(Y1265:AC1265, Y1265:AC1265&lt;&gt;0)),1, FALSE)))"),"")</f>
        <v/>
      </c>
      <c r="AF1265" s="1" t="str">
        <f>IFERROR(__xludf.DUMMYFUNCTION("""COMPUTED_VALUE"""),"")</f>
        <v/>
      </c>
      <c r="AG1265" s="1" t="str">
        <f>IFERROR(__xludf.DUMMYFUNCTION("""COMPUTED_VALUE"""),"")</f>
        <v/>
      </c>
      <c r="AH1265" s="1" t="str">
        <f>IFERROR(__xludf.DUMMYFUNCTION("""COMPUTED_VALUE"""),"")</f>
        <v/>
      </c>
      <c r="AI1265" s="1" t="str">
        <f>IFERROR(__xludf.DUMMYFUNCTION("""COMPUTED_VALUE"""),"")</f>
        <v/>
      </c>
      <c r="AL1265" s="1" t="s">
        <v>25</v>
      </c>
      <c r="AM1265" s="1" t="s">
        <v>25</v>
      </c>
      <c r="AN1265" s="1" t="s">
        <v>25</v>
      </c>
      <c r="AO1265" s="1" t="s">
        <v>25</v>
      </c>
      <c r="AP1265" s="1" t="s">
        <v>25</v>
      </c>
      <c r="AQ1265" s="1"/>
      <c r="AR1265" s="1"/>
      <c r="AS1265" s="1"/>
      <c r="AT1265" s="1"/>
      <c r="AU1265" s="1"/>
      <c r="AV1265" s="1"/>
      <c r="AW1265" s="1"/>
      <c r="AY1265" s="1" t="s">
        <v>25</v>
      </c>
    </row>
    <row r="1266" ht="15.75" customHeight="1">
      <c r="A1266" s="1"/>
      <c r="B1266" s="1"/>
      <c r="C1266" s="1"/>
      <c r="D1266" s="1" t="s">
        <v>25</v>
      </c>
      <c r="E1266" s="1" t="s">
        <v>25</v>
      </c>
      <c r="F1266" s="1" t="s">
        <v>25</v>
      </c>
      <c r="G1266" s="1" t="s">
        <v>25</v>
      </c>
      <c r="H1266" s="1" t="s">
        <v>25</v>
      </c>
      <c r="M1266" s="1"/>
      <c r="N1266" s="1"/>
      <c r="O1266" s="1"/>
      <c r="P1266" s="1"/>
      <c r="Q1266" s="1"/>
      <c r="S1266" s="1" t="str">
        <f>IFERROR(__xludf.DUMMYFUNCTION("UNIQUE(D1266:H1266, TRUE)"),"")</f>
        <v/>
      </c>
      <c r="Y1266" s="1" t="str">
        <f t="shared" si="2"/>
        <v/>
      </c>
      <c r="Z1266" s="1" t="str">
        <f t="shared" ref="Z1266:AC1266" si="1266">IF($Y1266&lt;&gt;"",COUNTIF($D1266:$H1266, "=" &amp; T1266),"")</f>
        <v/>
      </c>
      <c r="AA1266" s="1" t="str">
        <f t="shared" si="1266"/>
        <v/>
      </c>
      <c r="AB1266" s="1" t="str">
        <f t="shared" si="1266"/>
        <v/>
      </c>
      <c r="AC1266" s="1" t="str">
        <f t="shared" si="1266"/>
        <v/>
      </c>
      <c r="AE1266" s="1" t="str">
        <f>IFERROR(__xludf.DUMMYFUNCTION("IFERROR(TRANSPOSE(SORT(TRANSPOSE(FILTER(Y1266:AC1266, Y1266:AC1266&lt;&gt;0)),1, FALSE)))"),"")</f>
        <v/>
      </c>
      <c r="AF1266" s="1" t="str">
        <f>IFERROR(__xludf.DUMMYFUNCTION("""COMPUTED_VALUE"""),"")</f>
        <v/>
      </c>
      <c r="AG1266" s="1" t="str">
        <f>IFERROR(__xludf.DUMMYFUNCTION("""COMPUTED_VALUE"""),"")</f>
        <v/>
      </c>
      <c r="AH1266" s="1" t="str">
        <f>IFERROR(__xludf.DUMMYFUNCTION("""COMPUTED_VALUE"""),"")</f>
        <v/>
      </c>
      <c r="AI1266" s="1" t="str">
        <f>IFERROR(__xludf.DUMMYFUNCTION("""COMPUTED_VALUE"""),"")</f>
        <v/>
      </c>
      <c r="AL1266" s="1" t="s">
        <v>25</v>
      </c>
      <c r="AM1266" s="1" t="s">
        <v>25</v>
      </c>
      <c r="AN1266" s="1" t="s">
        <v>25</v>
      </c>
      <c r="AO1266" s="1" t="s">
        <v>25</v>
      </c>
      <c r="AP1266" s="1" t="s">
        <v>25</v>
      </c>
      <c r="AQ1266" s="1"/>
      <c r="AR1266" s="1"/>
      <c r="AS1266" s="1"/>
      <c r="AT1266" s="1"/>
      <c r="AU1266" s="1"/>
      <c r="AV1266" s="1"/>
      <c r="AW1266" s="1"/>
      <c r="AY1266" s="1" t="s">
        <v>25</v>
      </c>
    </row>
    <row r="1267" ht="15.75" customHeight="1">
      <c r="A1267" s="1"/>
      <c r="B1267" s="1"/>
      <c r="C1267" s="1"/>
      <c r="D1267" s="1" t="s">
        <v>25</v>
      </c>
      <c r="E1267" s="1" t="s">
        <v>25</v>
      </c>
      <c r="F1267" s="1" t="s">
        <v>25</v>
      </c>
      <c r="G1267" s="1" t="s">
        <v>25</v>
      </c>
      <c r="H1267" s="1" t="s">
        <v>25</v>
      </c>
      <c r="M1267" s="1"/>
      <c r="N1267" s="1"/>
      <c r="O1267" s="1"/>
      <c r="P1267" s="1"/>
      <c r="Q1267" s="1"/>
      <c r="S1267" s="1" t="str">
        <f>IFERROR(__xludf.DUMMYFUNCTION("UNIQUE(D1267:H1267, TRUE)"),"")</f>
        <v/>
      </c>
      <c r="Y1267" s="1" t="str">
        <f t="shared" si="2"/>
        <v/>
      </c>
      <c r="Z1267" s="1" t="str">
        <f t="shared" ref="Z1267:AC1267" si="1267">IF($Y1267&lt;&gt;"",COUNTIF($D1267:$H1267, "=" &amp; T1267),"")</f>
        <v/>
      </c>
      <c r="AA1267" s="1" t="str">
        <f t="shared" si="1267"/>
        <v/>
      </c>
      <c r="AB1267" s="1" t="str">
        <f t="shared" si="1267"/>
        <v/>
      </c>
      <c r="AC1267" s="1" t="str">
        <f t="shared" si="1267"/>
        <v/>
      </c>
      <c r="AE1267" s="1" t="str">
        <f>IFERROR(__xludf.DUMMYFUNCTION("IFERROR(TRANSPOSE(SORT(TRANSPOSE(FILTER(Y1267:AC1267, Y1267:AC1267&lt;&gt;0)),1, FALSE)))"),"")</f>
        <v/>
      </c>
      <c r="AF1267" s="1" t="str">
        <f>IFERROR(__xludf.DUMMYFUNCTION("""COMPUTED_VALUE"""),"")</f>
        <v/>
      </c>
      <c r="AG1267" s="1" t="str">
        <f>IFERROR(__xludf.DUMMYFUNCTION("""COMPUTED_VALUE"""),"")</f>
        <v/>
      </c>
      <c r="AH1267" s="1" t="str">
        <f>IFERROR(__xludf.DUMMYFUNCTION("""COMPUTED_VALUE"""),"")</f>
        <v/>
      </c>
      <c r="AI1267" s="1" t="str">
        <f>IFERROR(__xludf.DUMMYFUNCTION("""COMPUTED_VALUE"""),"")</f>
        <v/>
      </c>
      <c r="AL1267" s="1" t="s">
        <v>25</v>
      </c>
      <c r="AM1267" s="1" t="s">
        <v>25</v>
      </c>
      <c r="AN1267" s="1" t="s">
        <v>25</v>
      </c>
      <c r="AO1267" s="1" t="s">
        <v>25</v>
      </c>
      <c r="AP1267" s="1" t="s">
        <v>25</v>
      </c>
      <c r="AQ1267" s="1"/>
      <c r="AR1267" s="1"/>
      <c r="AS1267" s="1"/>
      <c r="AT1267" s="1"/>
      <c r="AU1267" s="1"/>
      <c r="AV1267" s="1"/>
      <c r="AW1267" s="1"/>
      <c r="AY1267" s="1" t="s">
        <v>25</v>
      </c>
    </row>
    <row r="1268" ht="15.75" customHeight="1">
      <c r="A1268" s="1"/>
      <c r="B1268" s="1"/>
      <c r="C1268" s="1"/>
      <c r="D1268" s="1" t="s">
        <v>25</v>
      </c>
      <c r="E1268" s="1" t="s">
        <v>25</v>
      </c>
      <c r="F1268" s="1" t="s">
        <v>25</v>
      </c>
      <c r="G1268" s="1" t="s">
        <v>25</v>
      </c>
      <c r="H1268" s="1" t="s">
        <v>25</v>
      </c>
      <c r="M1268" s="1"/>
      <c r="N1268" s="1"/>
      <c r="O1268" s="1"/>
      <c r="P1268" s="1"/>
      <c r="Q1268" s="1"/>
      <c r="S1268" s="1" t="str">
        <f>IFERROR(__xludf.DUMMYFUNCTION("UNIQUE(D1268:H1268, TRUE)"),"")</f>
        <v/>
      </c>
      <c r="Y1268" s="1" t="str">
        <f t="shared" si="2"/>
        <v/>
      </c>
      <c r="Z1268" s="1" t="str">
        <f t="shared" ref="Z1268:AC1268" si="1268">IF($Y1268&lt;&gt;"",COUNTIF($D1268:$H1268, "=" &amp; T1268),"")</f>
        <v/>
      </c>
      <c r="AA1268" s="1" t="str">
        <f t="shared" si="1268"/>
        <v/>
      </c>
      <c r="AB1268" s="1" t="str">
        <f t="shared" si="1268"/>
        <v/>
      </c>
      <c r="AC1268" s="1" t="str">
        <f t="shared" si="1268"/>
        <v/>
      </c>
      <c r="AE1268" s="1" t="str">
        <f>IFERROR(__xludf.DUMMYFUNCTION("IFERROR(TRANSPOSE(SORT(TRANSPOSE(FILTER(Y1268:AC1268, Y1268:AC1268&lt;&gt;0)),1, FALSE)))"),"")</f>
        <v/>
      </c>
      <c r="AF1268" s="1" t="str">
        <f>IFERROR(__xludf.DUMMYFUNCTION("""COMPUTED_VALUE"""),"")</f>
        <v/>
      </c>
      <c r="AG1268" s="1" t="str">
        <f>IFERROR(__xludf.DUMMYFUNCTION("""COMPUTED_VALUE"""),"")</f>
        <v/>
      </c>
      <c r="AH1268" s="1" t="str">
        <f>IFERROR(__xludf.DUMMYFUNCTION("""COMPUTED_VALUE"""),"")</f>
        <v/>
      </c>
      <c r="AI1268" s="1" t="str">
        <f>IFERROR(__xludf.DUMMYFUNCTION("""COMPUTED_VALUE"""),"")</f>
        <v/>
      </c>
      <c r="AL1268" s="1" t="s">
        <v>25</v>
      </c>
      <c r="AM1268" s="1" t="s">
        <v>25</v>
      </c>
      <c r="AN1268" s="1" t="s">
        <v>25</v>
      </c>
      <c r="AO1268" s="1" t="s">
        <v>25</v>
      </c>
      <c r="AP1268" s="1" t="s">
        <v>25</v>
      </c>
      <c r="AQ1268" s="1"/>
      <c r="AR1268" s="1"/>
      <c r="AS1268" s="1"/>
      <c r="AT1268" s="1"/>
      <c r="AU1268" s="1"/>
      <c r="AV1268" s="1"/>
      <c r="AW1268" s="1"/>
      <c r="AY1268" s="1" t="s">
        <v>25</v>
      </c>
    </row>
    <row r="1269" ht="15.75" customHeight="1">
      <c r="A1269" s="1"/>
      <c r="B1269" s="1"/>
      <c r="C1269" s="1"/>
      <c r="D1269" s="1" t="s">
        <v>25</v>
      </c>
      <c r="E1269" s="1" t="s">
        <v>25</v>
      </c>
      <c r="F1269" s="1" t="s">
        <v>25</v>
      </c>
      <c r="G1269" s="1" t="s">
        <v>25</v>
      </c>
      <c r="H1269" s="1" t="s">
        <v>25</v>
      </c>
      <c r="M1269" s="1"/>
      <c r="N1269" s="1"/>
      <c r="O1269" s="1"/>
      <c r="P1269" s="1"/>
      <c r="Q1269" s="1"/>
      <c r="S1269" s="1" t="str">
        <f>IFERROR(__xludf.DUMMYFUNCTION("UNIQUE(D1269:H1269, TRUE)"),"")</f>
        <v/>
      </c>
      <c r="Y1269" s="1" t="str">
        <f t="shared" si="2"/>
        <v/>
      </c>
      <c r="Z1269" s="1" t="str">
        <f t="shared" ref="Z1269:AC1269" si="1269">IF($Y1269&lt;&gt;"",COUNTIF($D1269:$H1269, "=" &amp; T1269),"")</f>
        <v/>
      </c>
      <c r="AA1269" s="1" t="str">
        <f t="shared" si="1269"/>
        <v/>
      </c>
      <c r="AB1269" s="1" t="str">
        <f t="shared" si="1269"/>
        <v/>
      </c>
      <c r="AC1269" s="1" t="str">
        <f t="shared" si="1269"/>
        <v/>
      </c>
      <c r="AE1269" s="1" t="str">
        <f>IFERROR(__xludf.DUMMYFUNCTION("IFERROR(TRANSPOSE(SORT(TRANSPOSE(FILTER(Y1269:AC1269, Y1269:AC1269&lt;&gt;0)),1, FALSE)))"),"")</f>
        <v/>
      </c>
      <c r="AF1269" s="1" t="str">
        <f>IFERROR(__xludf.DUMMYFUNCTION("""COMPUTED_VALUE"""),"")</f>
        <v/>
      </c>
      <c r="AG1269" s="1" t="str">
        <f>IFERROR(__xludf.DUMMYFUNCTION("""COMPUTED_VALUE"""),"")</f>
        <v/>
      </c>
      <c r="AH1269" s="1" t="str">
        <f>IFERROR(__xludf.DUMMYFUNCTION("""COMPUTED_VALUE"""),"")</f>
        <v/>
      </c>
      <c r="AI1269" s="1" t="str">
        <f>IFERROR(__xludf.DUMMYFUNCTION("""COMPUTED_VALUE"""),"")</f>
        <v/>
      </c>
      <c r="AL1269" s="1" t="s">
        <v>25</v>
      </c>
      <c r="AM1269" s="1" t="s">
        <v>25</v>
      </c>
      <c r="AN1269" s="1" t="s">
        <v>25</v>
      </c>
      <c r="AO1269" s="1" t="s">
        <v>25</v>
      </c>
      <c r="AP1269" s="1" t="s">
        <v>25</v>
      </c>
      <c r="AQ1269" s="1"/>
      <c r="AR1269" s="1"/>
      <c r="AS1269" s="1"/>
      <c r="AT1269" s="1"/>
      <c r="AU1269" s="1"/>
      <c r="AV1269" s="1"/>
      <c r="AW1269" s="1"/>
      <c r="AY1269" s="1" t="s">
        <v>25</v>
      </c>
    </row>
    <row r="1270" ht="15.75" customHeight="1">
      <c r="A1270" s="1"/>
      <c r="B1270" s="1"/>
      <c r="C1270" s="1"/>
      <c r="D1270" s="1" t="s">
        <v>25</v>
      </c>
      <c r="E1270" s="1" t="s">
        <v>25</v>
      </c>
      <c r="F1270" s="1" t="s">
        <v>25</v>
      </c>
      <c r="G1270" s="1" t="s">
        <v>25</v>
      </c>
      <c r="H1270" s="1" t="s">
        <v>25</v>
      </c>
      <c r="M1270" s="1"/>
      <c r="N1270" s="1"/>
      <c r="O1270" s="1"/>
      <c r="P1270" s="1"/>
      <c r="Q1270" s="1"/>
      <c r="S1270" s="1" t="str">
        <f>IFERROR(__xludf.DUMMYFUNCTION("UNIQUE(D1270:H1270, TRUE)"),"")</f>
        <v/>
      </c>
      <c r="Y1270" s="1" t="str">
        <f t="shared" si="2"/>
        <v/>
      </c>
      <c r="Z1270" s="1" t="str">
        <f t="shared" ref="Z1270:AC1270" si="1270">IF($Y1270&lt;&gt;"",COUNTIF($D1270:$H1270, "=" &amp; T1270),"")</f>
        <v/>
      </c>
      <c r="AA1270" s="1" t="str">
        <f t="shared" si="1270"/>
        <v/>
      </c>
      <c r="AB1270" s="1" t="str">
        <f t="shared" si="1270"/>
        <v/>
      </c>
      <c r="AC1270" s="1" t="str">
        <f t="shared" si="1270"/>
        <v/>
      </c>
      <c r="AE1270" s="1" t="str">
        <f>IFERROR(__xludf.DUMMYFUNCTION("IFERROR(TRANSPOSE(SORT(TRANSPOSE(FILTER(Y1270:AC1270, Y1270:AC1270&lt;&gt;0)),1, FALSE)))"),"")</f>
        <v/>
      </c>
      <c r="AF1270" s="1" t="str">
        <f>IFERROR(__xludf.DUMMYFUNCTION("""COMPUTED_VALUE"""),"")</f>
        <v/>
      </c>
      <c r="AG1270" s="1" t="str">
        <f>IFERROR(__xludf.DUMMYFUNCTION("""COMPUTED_VALUE"""),"")</f>
        <v/>
      </c>
      <c r="AH1270" s="1" t="str">
        <f>IFERROR(__xludf.DUMMYFUNCTION("""COMPUTED_VALUE"""),"")</f>
        <v/>
      </c>
      <c r="AI1270" s="1" t="str">
        <f>IFERROR(__xludf.DUMMYFUNCTION("""COMPUTED_VALUE"""),"")</f>
        <v/>
      </c>
      <c r="AL1270" s="1" t="s">
        <v>25</v>
      </c>
      <c r="AM1270" s="1" t="s">
        <v>25</v>
      </c>
      <c r="AN1270" s="1" t="s">
        <v>25</v>
      </c>
      <c r="AO1270" s="1" t="s">
        <v>25</v>
      </c>
      <c r="AP1270" s="1" t="s">
        <v>25</v>
      </c>
      <c r="AQ1270" s="1"/>
      <c r="AR1270" s="1"/>
      <c r="AS1270" s="1"/>
      <c r="AT1270" s="1"/>
      <c r="AU1270" s="1"/>
      <c r="AV1270" s="1"/>
      <c r="AW1270" s="1"/>
      <c r="AY1270" s="1" t="s">
        <v>25</v>
      </c>
    </row>
    <row r="1271" ht="15.75" customHeight="1">
      <c r="A1271" s="1"/>
      <c r="B1271" s="1"/>
      <c r="C1271" s="1"/>
      <c r="D1271" s="1" t="s">
        <v>25</v>
      </c>
      <c r="E1271" s="1" t="s">
        <v>25</v>
      </c>
      <c r="F1271" s="1" t="s">
        <v>25</v>
      </c>
      <c r="G1271" s="1" t="s">
        <v>25</v>
      </c>
      <c r="H1271" s="1" t="s">
        <v>25</v>
      </c>
      <c r="M1271" s="1"/>
      <c r="N1271" s="1"/>
      <c r="O1271" s="1"/>
      <c r="P1271" s="1"/>
      <c r="Q1271" s="1"/>
      <c r="S1271" s="1" t="str">
        <f>IFERROR(__xludf.DUMMYFUNCTION("UNIQUE(D1271:H1271, TRUE)"),"")</f>
        <v/>
      </c>
      <c r="Y1271" s="1" t="str">
        <f t="shared" si="2"/>
        <v/>
      </c>
      <c r="Z1271" s="1" t="str">
        <f t="shared" ref="Z1271:AC1271" si="1271">IF($Y1271&lt;&gt;"",COUNTIF($D1271:$H1271, "=" &amp; T1271),"")</f>
        <v/>
      </c>
      <c r="AA1271" s="1" t="str">
        <f t="shared" si="1271"/>
        <v/>
      </c>
      <c r="AB1271" s="1" t="str">
        <f t="shared" si="1271"/>
        <v/>
      </c>
      <c r="AC1271" s="1" t="str">
        <f t="shared" si="1271"/>
        <v/>
      </c>
      <c r="AE1271" s="1" t="str">
        <f>IFERROR(__xludf.DUMMYFUNCTION("IFERROR(TRANSPOSE(SORT(TRANSPOSE(FILTER(Y1271:AC1271, Y1271:AC1271&lt;&gt;0)),1, FALSE)))"),"")</f>
        <v/>
      </c>
      <c r="AF1271" s="1" t="str">
        <f>IFERROR(__xludf.DUMMYFUNCTION("""COMPUTED_VALUE"""),"")</f>
        <v/>
      </c>
      <c r="AG1271" s="1" t="str">
        <f>IFERROR(__xludf.DUMMYFUNCTION("""COMPUTED_VALUE"""),"")</f>
        <v/>
      </c>
      <c r="AH1271" s="1" t="str">
        <f>IFERROR(__xludf.DUMMYFUNCTION("""COMPUTED_VALUE"""),"")</f>
        <v/>
      </c>
      <c r="AI1271" s="1" t="str">
        <f>IFERROR(__xludf.DUMMYFUNCTION("""COMPUTED_VALUE"""),"")</f>
        <v/>
      </c>
      <c r="AL1271" s="1" t="s">
        <v>25</v>
      </c>
      <c r="AM1271" s="1" t="s">
        <v>25</v>
      </c>
      <c r="AN1271" s="1" t="s">
        <v>25</v>
      </c>
      <c r="AO1271" s="1" t="s">
        <v>25</v>
      </c>
      <c r="AP1271" s="1" t="s">
        <v>25</v>
      </c>
      <c r="AQ1271" s="1"/>
      <c r="AR1271" s="1"/>
      <c r="AS1271" s="1"/>
      <c r="AT1271" s="1"/>
      <c r="AU1271" s="1"/>
      <c r="AV1271" s="1"/>
      <c r="AW1271" s="1"/>
      <c r="AY1271" s="1" t="s">
        <v>25</v>
      </c>
    </row>
    <row r="1272" ht="15.75" customHeight="1">
      <c r="A1272" s="1"/>
      <c r="B1272" s="1"/>
      <c r="C1272" s="1"/>
      <c r="D1272" s="1" t="s">
        <v>25</v>
      </c>
      <c r="E1272" s="1" t="s">
        <v>25</v>
      </c>
      <c r="F1272" s="1" t="s">
        <v>25</v>
      </c>
      <c r="G1272" s="1" t="s">
        <v>25</v>
      </c>
      <c r="H1272" s="1" t="s">
        <v>25</v>
      </c>
      <c r="M1272" s="1"/>
      <c r="N1272" s="1"/>
      <c r="O1272" s="1"/>
      <c r="P1272" s="1"/>
      <c r="Q1272" s="1"/>
      <c r="S1272" s="1" t="str">
        <f>IFERROR(__xludf.DUMMYFUNCTION("UNIQUE(D1272:H1272, TRUE)"),"")</f>
        <v/>
      </c>
      <c r="Y1272" s="1" t="str">
        <f t="shared" si="2"/>
        <v/>
      </c>
      <c r="Z1272" s="1" t="str">
        <f t="shared" ref="Z1272:AC1272" si="1272">IF($Y1272&lt;&gt;"",COUNTIF($D1272:$H1272, "=" &amp; T1272),"")</f>
        <v/>
      </c>
      <c r="AA1272" s="1" t="str">
        <f t="shared" si="1272"/>
        <v/>
      </c>
      <c r="AB1272" s="1" t="str">
        <f t="shared" si="1272"/>
        <v/>
      </c>
      <c r="AC1272" s="1" t="str">
        <f t="shared" si="1272"/>
        <v/>
      </c>
      <c r="AE1272" s="1" t="str">
        <f>IFERROR(__xludf.DUMMYFUNCTION("IFERROR(TRANSPOSE(SORT(TRANSPOSE(FILTER(Y1272:AC1272, Y1272:AC1272&lt;&gt;0)),1, FALSE)))"),"")</f>
        <v/>
      </c>
      <c r="AF1272" s="1" t="str">
        <f>IFERROR(__xludf.DUMMYFUNCTION("""COMPUTED_VALUE"""),"")</f>
        <v/>
      </c>
      <c r="AG1272" s="1" t="str">
        <f>IFERROR(__xludf.DUMMYFUNCTION("""COMPUTED_VALUE"""),"")</f>
        <v/>
      </c>
      <c r="AH1272" s="1" t="str">
        <f>IFERROR(__xludf.DUMMYFUNCTION("""COMPUTED_VALUE"""),"")</f>
        <v/>
      </c>
      <c r="AI1272" s="1" t="str">
        <f>IFERROR(__xludf.DUMMYFUNCTION("""COMPUTED_VALUE"""),"")</f>
        <v/>
      </c>
      <c r="AL1272" s="1" t="s">
        <v>25</v>
      </c>
      <c r="AM1272" s="1" t="s">
        <v>25</v>
      </c>
      <c r="AN1272" s="1" t="s">
        <v>25</v>
      </c>
      <c r="AO1272" s="1" t="s">
        <v>25</v>
      </c>
      <c r="AP1272" s="1" t="s">
        <v>25</v>
      </c>
      <c r="AQ1272" s="1"/>
      <c r="AR1272" s="1"/>
      <c r="AS1272" s="1"/>
      <c r="AT1272" s="1"/>
      <c r="AU1272" s="1"/>
      <c r="AV1272" s="1"/>
      <c r="AW1272" s="1"/>
      <c r="AY1272" s="1" t="s">
        <v>25</v>
      </c>
    </row>
    <row r="1273" ht="15.75" customHeight="1">
      <c r="A1273" s="1"/>
      <c r="B1273" s="1"/>
      <c r="C1273" s="1"/>
      <c r="D1273" s="1" t="s">
        <v>25</v>
      </c>
      <c r="E1273" s="1" t="s">
        <v>25</v>
      </c>
      <c r="F1273" s="1" t="s">
        <v>25</v>
      </c>
      <c r="G1273" s="1" t="s">
        <v>25</v>
      </c>
      <c r="H1273" s="1" t="s">
        <v>25</v>
      </c>
      <c r="M1273" s="1"/>
      <c r="N1273" s="1"/>
      <c r="O1273" s="1"/>
      <c r="P1273" s="1"/>
      <c r="Q1273" s="1"/>
      <c r="S1273" s="1" t="str">
        <f>IFERROR(__xludf.DUMMYFUNCTION("UNIQUE(D1273:H1273, TRUE)"),"")</f>
        <v/>
      </c>
      <c r="Y1273" s="1" t="str">
        <f t="shared" si="2"/>
        <v/>
      </c>
      <c r="Z1273" s="1" t="str">
        <f t="shared" ref="Z1273:AC1273" si="1273">IF($Y1273&lt;&gt;"",COUNTIF($D1273:$H1273, "=" &amp; T1273),"")</f>
        <v/>
      </c>
      <c r="AA1273" s="1" t="str">
        <f t="shared" si="1273"/>
        <v/>
      </c>
      <c r="AB1273" s="1" t="str">
        <f t="shared" si="1273"/>
        <v/>
      </c>
      <c r="AC1273" s="1" t="str">
        <f t="shared" si="1273"/>
        <v/>
      </c>
      <c r="AE1273" s="1" t="str">
        <f>IFERROR(__xludf.DUMMYFUNCTION("IFERROR(TRANSPOSE(SORT(TRANSPOSE(FILTER(Y1273:AC1273, Y1273:AC1273&lt;&gt;0)),1, FALSE)))"),"")</f>
        <v/>
      </c>
      <c r="AF1273" s="1" t="str">
        <f>IFERROR(__xludf.DUMMYFUNCTION("""COMPUTED_VALUE"""),"")</f>
        <v/>
      </c>
      <c r="AG1273" s="1" t="str">
        <f>IFERROR(__xludf.DUMMYFUNCTION("""COMPUTED_VALUE"""),"")</f>
        <v/>
      </c>
      <c r="AH1273" s="1" t="str">
        <f>IFERROR(__xludf.DUMMYFUNCTION("""COMPUTED_VALUE"""),"")</f>
        <v/>
      </c>
      <c r="AI1273" s="1" t="str">
        <f>IFERROR(__xludf.DUMMYFUNCTION("""COMPUTED_VALUE"""),"")</f>
        <v/>
      </c>
      <c r="AL1273" s="1" t="s">
        <v>25</v>
      </c>
      <c r="AM1273" s="1" t="s">
        <v>25</v>
      </c>
      <c r="AN1273" s="1" t="s">
        <v>25</v>
      </c>
      <c r="AO1273" s="1" t="s">
        <v>25</v>
      </c>
      <c r="AP1273" s="1" t="s">
        <v>25</v>
      </c>
      <c r="AQ1273" s="1"/>
      <c r="AR1273" s="1"/>
      <c r="AS1273" s="1"/>
      <c r="AT1273" s="1"/>
      <c r="AU1273" s="1"/>
      <c r="AV1273" s="1"/>
      <c r="AW1273" s="1"/>
      <c r="AY1273" s="1" t="s">
        <v>25</v>
      </c>
    </row>
    <row r="1274" ht="15.75" customHeight="1">
      <c r="A1274" s="1"/>
      <c r="B1274" s="1"/>
      <c r="C1274" s="1"/>
      <c r="D1274" s="1" t="s">
        <v>25</v>
      </c>
      <c r="E1274" s="1" t="s">
        <v>25</v>
      </c>
      <c r="F1274" s="1" t="s">
        <v>25</v>
      </c>
      <c r="G1274" s="1" t="s">
        <v>25</v>
      </c>
      <c r="H1274" s="1" t="s">
        <v>25</v>
      </c>
      <c r="M1274" s="1"/>
      <c r="N1274" s="1"/>
      <c r="O1274" s="1"/>
      <c r="P1274" s="1"/>
      <c r="Q1274" s="1"/>
      <c r="S1274" s="1" t="str">
        <f>IFERROR(__xludf.DUMMYFUNCTION("UNIQUE(D1274:H1274, TRUE)"),"")</f>
        <v/>
      </c>
      <c r="Y1274" s="1" t="str">
        <f t="shared" si="2"/>
        <v/>
      </c>
      <c r="Z1274" s="1" t="str">
        <f t="shared" ref="Z1274:AC1274" si="1274">IF($Y1274&lt;&gt;"",COUNTIF($D1274:$H1274, "=" &amp; T1274),"")</f>
        <v/>
      </c>
      <c r="AA1274" s="1" t="str">
        <f t="shared" si="1274"/>
        <v/>
      </c>
      <c r="AB1274" s="1" t="str">
        <f t="shared" si="1274"/>
        <v/>
      </c>
      <c r="AC1274" s="1" t="str">
        <f t="shared" si="1274"/>
        <v/>
      </c>
      <c r="AE1274" s="1" t="str">
        <f>IFERROR(__xludf.DUMMYFUNCTION("IFERROR(TRANSPOSE(SORT(TRANSPOSE(FILTER(Y1274:AC1274, Y1274:AC1274&lt;&gt;0)),1, FALSE)))"),"")</f>
        <v/>
      </c>
      <c r="AF1274" s="1" t="str">
        <f>IFERROR(__xludf.DUMMYFUNCTION("""COMPUTED_VALUE"""),"")</f>
        <v/>
      </c>
      <c r="AG1274" s="1" t="str">
        <f>IFERROR(__xludf.DUMMYFUNCTION("""COMPUTED_VALUE"""),"")</f>
        <v/>
      </c>
      <c r="AH1274" s="1" t="str">
        <f>IFERROR(__xludf.DUMMYFUNCTION("""COMPUTED_VALUE"""),"")</f>
        <v/>
      </c>
      <c r="AI1274" s="1" t="str">
        <f>IFERROR(__xludf.DUMMYFUNCTION("""COMPUTED_VALUE"""),"")</f>
        <v/>
      </c>
      <c r="AL1274" s="1" t="s">
        <v>25</v>
      </c>
      <c r="AM1274" s="1" t="s">
        <v>25</v>
      </c>
      <c r="AN1274" s="1" t="s">
        <v>25</v>
      </c>
      <c r="AO1274" s="1" t="s">
        <v>25</v>
      </c>
      <c r="AP1274" s="1" t="s">
        <v>25</v>
      </c>
      <c r="AQ1274" s="1"/>
      <c r="AR1274" s="1"/>
      <c r="AS1274" s="1"/>
      <c r="AT1274" s="1"/>
      <c r="AU1274" s="1"/>
      <c r="AV1274" s="1"/>
      <c r="AW1274" s="1"/>
      <c r="AY1274" s="1" t="s">
        <v>25</v>
      </c>
    </row>
    <row r="1275" ht="15.75" customHeight="1">
      <c r="A1275" s="1"/>
      <c r="B1275" s="1"/>
      <c r="C1275" s="1"/>
      <c r="D1275" s="1" t="s">
        <v>25</v>
      </c>
      <c r="E1275" s="1" t="s">
        <v>25</v>
      </c>
      <c r="F1275" s="1" t="s">
        <v>25</v>
      </c>
      <c r="G1275" s="1" t="s">
        <v>25</v>
      </c>
      <c r="H1275" s="1" t="s">
        <v>25</v>
      </c>
      <c r="M1275" s="1"/>
      <c r="N1275" s="1"/>
      <c r="O1275" s="1"/>
      <c r="P1275" s="1"/>
      <c r="Q1275" s="1"/>
      <c r="S1275" s="1" t="str">
        <f>IFERROR(__xludf.DUMMYFUNCTION("UNIQUE(D1275:H1275, TRUE)"),"")</f>
        <v/>
      </c>
      <c r="Y1275" s="1" t="str">
        <f t="shared" si="2"/>
        <v/>
      </c>
      <c r="Z1275" s="1" t="str">
        <f t="shared" ref="Z1275:AC1275" si="1275">IF($Y1275&lt;&gt;"",COUNTIF($D1275:$H1275, "=" &amp; T1275),"")</f>
        <v/>
      </c>
      <c r="AA1275" s="1" t="str">
        <f t="shared" si="1275"/>
        <v/>
      </c>
      <c r="AB1275" s="1" t="str">
        <f t="shared" si="1275"/>
        <v/>
      </c>
      <c r="AC1275" s="1" t="str">
        <f t="shared" si="1275"/>
        <v/>
      </c>
      <c r="AE1275" s="1" t="str">
        <f>IFERROR(__xludf.DUMMYFUNCTION("IFERROR(TRANSPOSE(SORT(TRANSPOSE(FILTER(Y1275:AC1275, Y1275:AC1275&lt;&gt;0)),1, FALSE)))"),"")</f>
        <v/>
      </c>
      <c r="AF1275" s="1" t="str">
        <f>IFERROR(__xludf.DUMMYFUNCTION("""COMPUTED_VALUE"""),"")</f>
        <v/>
      </c>
      <c r="AG1275" s="1" t="str">
        <f>IFERROR(__xludf.DUMMYFUNCTION("""COMPUTED_VALUE"""),"")</f>
        <v/>
      </c>
      <c r="AH1275" s="1" t="str">
        <f>IFERROR(__xludf.DUMMYFUNCTION("""COMPUTED_VALUE"""),"")</f>
        <v/>
      </c>
      <c r="AI1275" s="1" t="str">
        <f>IFERROR(__xludf.DUMMYFUNCTION("""COMPUTED_VALUE"""),"")</f>
        <v/>
      </c>
      <c r="AL1275" s="1" t="s">
        <v>25</v>
      </c>
      <c r="AM1275" s="1" t="s">
        <v>25</v>
      </c>
      <c r="AN1275" s="1" t="s">
        <v>25</v>
      </c>
      <c r="AO1275" s="1" t="s">
        <v>25</v>
      </c>
      <c r="AP1275" s="1" t="s">
        <v>25</v>
      </c>
      <c r="AQ1275" s="1"/>
      <c r="AR1275" s="1"/>
      <c r="AS1275" s="1"/>
      <c r="AT1275" s="1"/>
      <c r="AU1275" s="1"/>
      <c r="AV1275" s="1"/>
      <c r="AW1275" s="1"/>
      <c r="AY1275" s="1" t="s">
        <v>25</v>
      </c>
    </row>
    <row r="1276" ht="15.75" customHeight="1">
      <c r="A1276" s="1"/>
      <c r="B1276" s="1"/>
      <c r="C1276" s="1"/>
      <c r="D1276" s="1" t="s">
        <v>25</v>
      </c>
      <c r="E1276" s="1" t="s">
        <v>25</v>
      </c>
      <c r="F1276" s="1" t="s">
        <v>25</v>
      </c>
      <c r="G1276" s="1" t="s">
        <v>25</v>
      </c>
      <c r="H1276" s="1" t="s">
        <v>25</v>
      </c>
      <c r="M1276" s="1"/>
      <c r="N1276" s="1"/>
      <c r="O1276" s="1"/>
      <c r="P1276" s="1"/>
      <c r="Q1276" s="1"/>
      <c r="S1276" s="1" t="str">
        <f>IFERROR(__xludf.DUMMYFUNCTION("UNIQUE(D1276:H1276, TRUE)"),"")</f>
        <v/>
      </c>
      <c r="Y1276" s="1" t="str">
        <f t="shared" si="2"/>
        <v/>
      </c>
      <c r="Z1276" s="1" t="str">
        <f t="shared" ref="Z1276:AC1276" si="1276">IF($Y1276&lt;&gt;"",COUNTIF($D1276:$H1276, "=" &amp; T1276),"")</f>
        <v/>
      </c>
      <c r="AA1276" s="1" t="str">
        <f t="shared" si="1276"/>
        <v/>
      </c>
      <c r="AB1276" s="1" t="str">
        <f t="shared" si="1276"/>
        <v/>
      </c>
      <c r="AC1276" s="1" t="str">
        <f t="shared" si="1276"/>
        <v/>
      </c>
      <c r="AE1276" s="1" t="str">
        <f>IFERROR(__xludf.DUMMYFUNCTION("IFERROR(TRANSPOSE(SORT(TRANSPOSE(FILTER(Y1276:AC1276, Y1276:AC1276&lt;&gt;0)),1, FALSE)))"),"")</f>
        <v/>
      </c>
      <c r="AF1276" s="1" t="str">
        <f>IFERROR(__xludf.DUMMYFUNCTION("""COMPUTED_VALUE"""),"")</f>
        <v/>
      </c>
      <c r="AG1276" s="1" t="str">
        <f>IFERROR(__xludf.DUMMYFUNCTION("""COMPUTED_VALUE"""),"")</f>
        <v/>
      </c>
      <c r="AH1276" s="1" t="str">
        <f>IFERROR(__xludf.DUMMYFUNCTION("""COMPUTED_VALUE"""),"")</f>
        <v/>
      </c>
      <c r="AI1276" s="1" t="str">
        <f>IFERROR(__xludf.DUMMYFUNCTION("""COMPUTED_VALUE"""),"")</f>
        <v/>
      </c>
      <c r="AL1276" s="1" t="s">
        <v>25</v>
      </c>
      <c r="AM1276" s="1" t="s">
        <v>25</v>
      </c>
      <c r="AN1276" s="1" t="s">
        <v>25</v>
      </c>
      <c r="AO1276" s="1" t="s">
        <v>25</v>
      </c>
      <c r="AP1276" s="1" t="s">
        <v>25</v>
      </c>
      <c r="AQ1276" s="1"/>
      <c r="AR1276" s="1"/>
      <c r="AS1276" s="1"/>
      <c r="AT1276" s="1"/>
      <c r="AU1276" s="1"/>
      <c r="AV1276" s="1"/>
      <c r="AW1276" s="1"/>
      <c r="AY1276" s="1" t="s">
        <v>25</v>
      </c>
    </row>
    <row r="1277" ht="15.75" customHeight="1">
      <c r="A1277" s="1"/>
      <c r="B1277" s="1"/>
      <c r="C1277" s="1"/>
      <c r="D1277" s="1" t="s">
        <v>25</v>
      </c>
      <c r="E1277" s="1" t="s">
        <v>25</v>
      </c>
      <c r="F1277" s="1" t="s">
        <v>25</v>
      </c>
      <c r="G1277" s="1" t="s">
        <v>25</v>
      </c>
      <c r="H1277" s="1" t="s">
        <v>25</v>
      </c>
      <c r="M1277" s="1"/>
      <c r="N1277" s="1"/>
      <c r="O1277" s="1"/>
      <c r="P1277" s="1"/>
      <c r="Q1277" s="1"/>
      <c r="S1277" s="1" t="str">
        <f>IFERROR(__xludf.DUMMYFUNCTION("UNIQUE(D1277:H1277, TRUE)"),"")</f>
        <v/>
      </c>
      <c r="Y1277" s="1" t="str">
        <f t="shared" si="2"/>
        <v/>
      </c>
      <c r="Z1277" s="1" t="str">
        <f t="shared" ref="Z1277:AC1277" si="1277">IF($Y1277&lt;&gt;"",COUNTIF($D1277:$H1277, "=" &amp; T1277),"")</f>
        <v/>
      </c>
      <c r="AA1277" s="1" t="str">
        <f t="shared" si="1277"/>
        <v/>
      </c>
      <c r="AB1277" s="1" t="str">
        <f t="shared" si="1277"/>
        <v/>
      </c>
      <c r="AC1277" s="1" t="str">
        <f t="shared" si="1277"/>
        <v/>
      </c>
      <c r="AE1277" s="1" t="str">
        <f>IFERROR(__xludf.DUMMYFUNCTION("IFERROR(TRANSPOSE(SORT(TRANSPOSE(FILTER(Y1277:AC1277, Y1277:AC1277&lt;&gt;0)),1, FALSE)))"),"")</f>
        <v/>
      </c>
      <c r="AF1277" s="1" t="str">
        <f>IFERROR(__xludf.DUMMYFUNCTION("""COMPUTED_VALUE"""),"")</f>
        <v/>
      </c>
      <c r="AG1277" s="1" t="str">
        <f>IFERROR(__xludf.DUMMYFUNCTION("""COMPUTED_VALUE"""),"")</f>
        <v/>
      </c>
      <c r="AH1277" s="1" t="str">
        <f>IFERROR(__xludf.DUMMYFUNCTION("""COMPUTED_VALUE"""),"")</f>
        <v/>
      </c>
      <c r="AI1277" s="1" t="str">
        <f>IFERROR(__xludf.DUMMYFUNCTION("""COMPUTED_VALUE"""),"")</f>
        <v/>
      </c>
      <c r="AL1277" s="1" t="s">
        <v>25</v>
      </c>
      <c r="AM1277" s="1" t="s">
        <v>25</v>
      </c>
      <c r="AN1277" s="1" t="s">
        <v>25</v>
      </c>
      <c r="AO1277" s="1" t="s">
        <v>25</v>
      </c>
      <c r="AP1277" s="1" t="s">
        <v>25</v>
      </c>
      <c r="AQ1277" s="1"/>
      <c r="AR1277" s="1"/>
      <c r="AS1277" s="1"/>
      <c r="AT1277" s="1"/>
      <c r="AU1277" s="1"/>
      <c r="AV1277" s="1"/>
      <c r="AW1277" s="1"/>
      <c r="AY1277" s="1" t="s">
        <v>25</v>
      </c>
    </row>
    <row r="1278" ht="15.75" customHeight="1">
      <c r="A1278" s="1"/>
      <c r="B1278" s="1"/>
      <c r="C1278" s="1"/>
      <c r="D1278" s="1" t="s">
        <v>25</v>
      </c>
      <c r="E1278" s="1" t="s">
        <v>25</v>
      </c>
      <c r="F1278" s="1" t="s">
        <v>25</v>
      </c>
      <c r="G1278" s="1" t="s">
        <v>25</v>
      </c>
      <c r="H1278" s="1" t="s">
        <v>25</v>
      </c>
      <c r="M1278" s="1"/>
      <c r="N1278" s="1"/>
      <c r="O1278" s="1"/>
      <c r="P1278" s="1"/>
      <c r="Q1278" s="1"/>
      <c r="S1278" s="1" t="str">
        <f>IFERROR(__xludf.DUMMYFUNCTION("UNIQUE(D1278:H1278, TRUE)"),"")</f>
        <v/>
      </c>
      <c r="Y1278" s="1" t="str">
        <f t="shared" si="2"/>
        <v/>
      </c>
      <c r="Z1278" s="1" t="str">
        <f t="shared" ref="Z1278:AC1278" si="1278">IF($Y1278&lt;&gt;"",COUNTIF($D1278:$H1278, "=" &amp; T1278),"")</f>
        <v/>
      </c>
      <c r="AA1278" s="1" t="str">
        <f t="shared" si="1278"/>
        <v/>
      </c>
      <c r="AB1278" s="1" t="str">
        <f t="shared" si="1278"/>
        <v/>
      </c>
      <c r="AC1278" s="1" t="str">
        <f t="shared" si="1278"/>
        <v/>
      </c>
      <c r="AE1278" s="1" t="str">
        <f>IFERROR(__xludf.DUMMYFUNCTION("IFERROR(TRANSPOSE(SORT(TRANSPOSE(FILTER(Y1278:AC1278, Y1278:AC1278&lt;&gt;0)),1, FALSE)))"),"")</f>
        <v/>
      </c>
      <c r="AF1278" s="1" t="str">
        <f>IFERROR(__xludf.DUMMYFUNCTION("""COMPUTED_VALUE"""),"")</f>
        <v/>
      </c>
      <c r="AG1278" s="1" t="str">
        <f>IFERROR(__xludf.DUMMYFUNCTION("""COMPUTED_VALUE"""),"")</f>
        <v/>
      </c>
      <c r="AH1278" s="1" t="str">
        <f>IFERROR(__xludf.DUMMYFUNCTION("""COMPUTED_VALUE"""),"")</f>
        <v/>
      </c>
      <c r="AI1278" s="1" t="str">
        <f>IFERROR(__xludf.DUMMYFUNCTION("""COMPUTED_VALUE"""),"")</f>
        <v/>
      </c>
      <c r="AL1278" s="1" t="s">
        <v>25</v>
      </c>
      <c r="AM1278" s="1" t="s">
        <v>25</v>
      </c>
      <c r="AN1278" s="1" t="s">
        <v>25</v>
      </c>
      <c r="AO1278" s="1" t="s">
        <v>25</v>
      </c>
      <c r="AP1278" s="1" t="s">
        <v>25</v>
      </c>
      <c r="AQ1278" s="1"/>
      <c r="AR1278" s="1"/>
      <c r="AS1278" s="1"/>
      <c r="AT1278" s="1"/>
      <c r="AU1278" s="1"/>
      <c r="AV1278" s="1"/>
      <c r="AW1278" s="1"/>
      <c r="AY1278" s="1" t="s">
        <v>25</v>
      </c>
    </row>
    <row r="1279" ht="15.75" customHeight="1">
      <c r="A1279" s="1"/>
      <c r="B1279" s="1"/>
      <c r="C1279" s="1"/>
      <c r="D1279" s="1" t="s">
        <v>25</v>
      </c>
      <c r="E1279" s="1" t="s">
        <v>25</v>
      </c>
      <c r="F1279" s="1" t="s">
        <v>25</v>
      </c>
      <c r="G1279" s="1" t="s">
        <v>25</v>
      </c>
      <c r="H1279" s="1" t="s">
        <v>25</v>
      </c>
      <c r="M1279" s="1"/>
      <c r="N1279" s="1"/>
      <c r="O1279" s="1"/>
      <c r="P1279" s="1"/>
      <c r="Q1279" s="1"/>
      <c r="S1279" s="1" t="str">
        <f>IFERROR(__xludf.DUMMYFUNCTION("UNIQUE(D1279:H1279, TRUE)"),"")</f>
        <v/>
      </c>
      <c r="Y1279" s="1" t="str">
        <f t="shared" si="2"/>
        <v/>
      </c>
      <c r="Z1279" s="1" t="str">
        <f t="shared" ref="Z1279:AC1279" si="1279">IF($Y1279&lt;&gt;"",COUNTIF($D1279:$H1279, "=" &amp; T1279),"")</f>
        <v/>
      </c>
      <c r="AA1279" s="1" t="str">
        <f t="shared" si="1279"/>
        <v/>
      </c>
      <c r="AB1279" s="1" t="str">
        <f t="shared" si="1279"/>
        <v/>
      </c>
      <c r="AC1279" s="1" t="str">
        <f t="shared" si="1279"/>
        <v/>
      </c>
      <c r="AE1279" s="1" t="str">
        <f>IFERROR(__xludf.DUMMYFUNCTION("IFERROR(TRANSPOSE(SORT(TRANSPOSE(FILTER(Y1279:AC1279, Y1279:AC1279&lt;&gt;0)),1, FALSE)))"),"")</f>
        <v/>
      </c>
      <c r="AF1279" s="1" t="str">
        <f>IFERROR(__xludf.DUMMYFUNCTION("""COMPUTED_VALUE"""),"")</f>
        <v/>
      </c>
      <c r="AG1279" s="1" t="str">
        <f>IFERROR(__xludf.DUMMYFUNCTION("""COMPUTED_VALUE"""),"")</f>
        <v/>
      </c>
      <c r="AH1279" s="1" t="str">
        <f>IFERROR(__xludf.DUMMYFUNCTION("""COMPUTED_VALUE"""),"")</f>
        <v/>
      </c>
      <c r="AI1279" s="1" t="str">
        <f>IFERROR(__xludf.DUMMYFUNCTION("""COMPUTED_VALUE"""),"")</f>
        <v/>
      </c>
      <c r="AL1279" s="1" t="s">
        <v>25</v>
      </c>
      <c r="AM1279" s="1" t="s">
        <v>25</v>
      </c>
      <c r="AN1279" s="1" t="s">
        <v>25</v>
      </c>
      <c r="AO1279" s="1" t="s">
        <v>25</v>
      </c>
      <c r="AP1279" s="1" t="s">
        <v>25</v>
      </c>
      <c r="AQ1279" s="1"/>
      <c r="AR1279" s="1"/>
      <c r="AS1279" s="1"/>
      <c r="AT1279" s="1"/>
      <c r="AU1279" s="1"/>
      <c r="AV1279" s="1"/>
      <c r="AW1279" s="1"/>
      <c r="AY1279" s="1" t="s">
        <v>25</v>
      </c>
    </row>
    <row r="1280" ht="15.75" customHeight="1">
      <c r="A1280" s="1"/>
      <c r="B1280" s="1"/>
      <c r="C1280" s="1"/>
      <c r="D1280" s="1" t="s">
        <v>25</v>
      </c>
      <c r="E1280" s="1" t="s">
        <v>25</v>
      </c>
      <c r="F1280" s="1" t="s">
        <v>25</v>
      </c>
      <c r="G1280" s="1" t="s">
        <v>25</v>
      </c>
      <c r="H1280" s="1" t="s">
        <v>25</v>
      </c>
      <c r="M1280" s="1"/>
      <c r="N1280" s="1"/>
      <c r="O1280" s="1"/>
      <c r="P1280" s="1"/>
      <c r="Q1280" s="1"/>
      <c r="S1280" s="1" t="str">
        <f>IFERROR(__xludf.DUMMYFUNCTION("UNIQUE(D1280:H1280, TRUE)"),"")</f>
        <v/>
      </c>
      <c r="Y1280" s="1" t="str">
        <f t="shared" si="2"/>
        <v/>
      </c>
      <c r="Z1280" s="1" t="str">
        <f t="shared" ref="Z1280:AC1280" si="1280">IF($Y1280&lt;&gt;"",COUNTIF($D1280:$H1280, "=" &amp; T1280),"")</f>
        <v/>
      </c>
      <c r="AA1280" s="1" t="str">
        <f t="shared" si="1280"/>
        <v/>
      </c>
      <c r="AB1280" s="1" t="str">
        <f t="shared" si="1280"/>
        <v/>
      </c>
      <c r="AC1280" s="1" t="str">
        <f t="shared" si="1280"/>
        <v/>
      </c>
      <c r="AE1280" s="1" t="str">
        <f>IFERROR(__xludf.DUMMYFUNCTION("IFERROR(TRANSPOSE(SORT(TRANSPOSE(FILTER(Y1280:AC1280, Y1280:AC1280&lt;&gt;0)),1, FALSE)))"),"")</f>
        <v/>
      </c>
      <c r="AF1280" s="1" t="str">
        <f>IFERROR(__xludf.DUMMYFUNCTION("""COMPUTED_VALUE"""),"")</f>
        <v/>
      </c>
      <c r="AG1280" s="1" t="str">
        <f>IFERROR(__xludf.DUMMYFUNCTION("""COMPUTED_VALUE"""),"")</f>
        <v/>
      </c>
      <c r="AH1280" s="1" t="str">
        <f>IFERROR(__xludf.DUMMYFUNCTION("""COMPUTED_VALUE"""),"")</f>
        <v/>
      </c>
      <c r="AI1280" s="1" t="str">
        <f>IFERROR(__xludf.DUMMYFUNCTION("""COMPUTED_VALUE"""),"")</f>
        <v/>
      </c>
      <c r="AL1280" s="1" t="s">
        <v>25</v>
      </c>
      <c r="AM1280" s="1" t="s">
        <v>25</v>
      </c>
      <c r="AN1280" s="1" t="s">
        <v>25</v>
      </c>
      <c r="AO1280" s="1" t="s">
        <v>25</v>
      </c>
      <c r="AP1280" s="1" t="s">
        <v>25</v>
      </c>
      <c r="AQ1280" s="1"/>
      <c r="AR1280" s="1"/>
      <c r="AS1280" s="1"/>
      <c r="AT1280" s="1"/>
      <c r="AU1280" s="1"/>
      <c r="AV1280" s="1"/>
      <c r="AW1280" s="1"/>
      <c r="AY1280" s="1" t="s">
        <v>25</v>
      </c>
    </row>
    <row r="1281" ht="15.75" customHeight="1">
      <c r="A1281" s="1"/>
      <c r="B1281" s="1"/>
      <c r="C1281" s="1"/>
      <c r="D1281" s="1" t="s">
        <v>25</v>
      </c>
      <c r="E1281" s="1" t="s">
        <v>25</v>
      </c>
      <c r="F1281" s="1" t="s">
        <v>25</v>
      </c>
      <c r="G1281" s="1" t="s">
        <v>25</v>
      </c>
      <c r="H1281" s="1" t="s">
        <v>25</v>
      </c>
      <c r="M1281" s="1"/>
      <c r="N1281" s="1"/>
      <c r="O1281" s="1"/>
      <c r="P1281" s="1"/>
      <c r="Q1281" s="1"/>
      <c r="S1281" s="1" t="str">
        <f>IFERROR(__xludf.DUMMYFUNCTION("UNIQUE(D1281:H1281, TRUE)"),"")</f>
        <v/>
      </c>
      <c r="Y1281" s="1" t="str">
        <f t="shared" si="2"/>
        <v/>
      </c>
      <c r="Z1281" s="1" t="str">
        <f t="shared" ref="Z1281:AC1281" si="1281">IF($Y1281&lt;&gt;"",COUNTIF($D1281:$H1281, "=" &amp; T1281),"")</f>
        <v/>
      </c>
      <c r="AA1281" s="1" t="str">
        <f t="shared" si="1281"/>
        <v/>
      </c>
      <c r="AB1281" s="1" t="str">
        <f t="shared" si="1281"/>
        <v/>
      </c>
      <c r="AC1281" s="1" t="str">
        <f t="shared" si="1281"/>
        <v/>
      </c>
      <c r="AE1281" s="1" t="str">
        <f>IFERROR(__xludf.DUMMYFUNCTION("IFERROR(TRANSPOSE(SORT(TRANSPOSE(FILTER(Y1281:AC1281, Y1281:AC1281&lt;&gt;0)),1, FALSE)))"),"")</f>
        <v/>
      </c>
      <c r="AF1281" s="1" t="str">
        <f>IFERROR(__xludf.DUMMYFUNCTION("""COMPUTED_VALUE"""),"")</f>
        <v/>
      </c>
      <c r="AG1281" s="1" t="str">
        <f>IFERROR(__xludf.DUMMYFUNCTION("""COMPUTED_VALUE"""),"")</f>
        <v/>
      </c>
      <c r="AH1281" s="1" t="str">
        <f>IFERROR(__xludf.DUMMYFUNCTION("""COMPUTED_VALUE"""),"")</f>
        <v/>
      </c>
      <c r="AI1281" s="1" t="str">
        <f>IFERROR(__xludf.DUMMYFUNCTION("""COMPUTED_VALUE"""),"")</f>
        <v/>
      </c>
      <c r="AL1281" s="1" t="s">
        <v>25</v>
      </c>
      <c r="AM1281" s="1" t="s">
        <v>25</v>
      </c>
      <c r="AN1281" s="1" t="s">
        <v>25</v>
      </c>
      <c r="AO1281" s="1" t="s">
        <v>25</v>
      </c>
      <c r="AP1281" s="1" t="s">
        <v>25</v>
      </c>
      <c r="AQ1281" s="1"/>
      <c r="AR1281" s="1"/>
      <c r="AS1281" s="1"/>
      <c r="AT1281" s="1"/>
      <c r="AU1281" s="1"/>
      <c r="AV1281" s="1"/>
      <c r="AW1281" s="1"/>
      <c r="AY1281" s="1" t="s">
        <v>25</v>
      </c>
    </row>
    <row r="1282" ht="15.75" customHeight="1">
      <c r="A1282" s="1"/>
      <c r="B1282" s="1"/>
      <c r="C1282" s="1"/>
      <c r="D1282" s="1" t="s">
        <v>25</v>
      </c>
      <c r="E1282" s="1" t="s">
        <v>25</v>
      </c>
      <c r="F1282" s="1" t="s">
        <v>25</v>
      </c>
      <c r="G1282" s="1" t="s">
        <v>25</v>
      </c>
      <c r="H1282" s="1" t="s">
        <v>25</v>
      </c>
      <c r="M1282" s="1"/>
      <c r="N1282" s="1"/>
      <c r="O1282" s="1"/>
      <c r="P1282" s="1"/>
      <c r="Q1282" s="1"/>
      <c r="S1282" s="1" t="str">
        <f>IFERROR(__xludf.DUMMYFUNCTION("UNIQUE(D1282:H1282, TRUE)"),"")</f>
        <v/>
      </c>
      <c r="Y1282" s="1" t="str">
        <f t="shared" si="2"/>
        <v/>
      </c>
      <c r="Z1282" s="1" t="str">
        <f t="shared" ref="Z1282:AC1282" si="1282">IF($Y1282&lt;&gt;"",COUNTIF($D1282:$H1282, "=" &amp; T1282),"")</f>
        <v/>
      </c>
      <c r="AA1282" s="1" t="str">
        <f t="shared" si="1282"/>
        <v/>
      </c>
      <c r="AB1282" s="1" t="str">
        <f t="shared" si="1282"/>
        <v/>
      </c>
      <c r="AC1282" s="1" t="str">
        <f t="shared" si="1282"/>
        <v/>
      </c>
      <c r="AE1282" s="1" t="str">
        <f>IFERROR(__xludf.DUMMYFUNCTION("IFERROR(TRANSPOSE(SORT(TRANSPOSE(FILTER(Y1282:AC1282, Y1282:AC1282&lt;&gt;0)),1, FALSE)))"),"")</f>
        <v/>
      </c>
      <c r="AF1282" s="1" t="str">
        <f>IFERROR(__xludf.DUMMYFUNCTION("""COMPUTED_VALUE"""),"")</f>
        <v/>
      </c>
      <c r="AG1282" s="1" t="str">
        <f>IFERROR(__xludf.DUMMYFUNCTION("""COMPUTED_VALUE"""),"")</f>
        <v/>
      </c>
      <c r="AH1282" s="1" t="str">
        <f>IFERROR(__xludf.DUMMYFUNCTION("""COMPUTED_VALUE"""),"")</f>
        <v/>
      </c>
      <c r="AI1282" s="1" t="str">
        <f>IFERROR(__xludf.DUMMYFUNCTION("""COMPUTED_VALUE"""),"")</f>
        <v/>
      </c>
      <c r="AL1282" s="1" t="s">
        <v>25</v>
      </c>
      <c r="AM1282" s="1" t="s">
        <v>25</v>
      </c>
      <c r="AN1282" s="1" t="s">
        <v>25</v>
      </c>
      <c r="AO1282" s="1" t="s">
        <v>25</v>
      </c>
      <c r="AP1282" s="1" t="s">
        <v>25</v>
      </c>
      <c r="AQ1282" s="1"/>
      <c r="AR1282" s="1"/>
      <c r="AS1282" s="1"/>
      <c r="AT1282" s="1"/>
      <c r="AU1282" s="1"/>
      <c r="AV1282" s="1"/>
      <c r="AW1282" s="1"/>
      <c r="AY1282" s="1" t="s">
        <v>25</v>
      </c>
    </row>
    <row r="1283" ht="15.75" customHeight="1">
      <c r="A1283" s="1"/>
      <c r="B1283" s="1"/>
      <c r="C1283" s="1"/>
      <c r="D1283" s="1" t="s">
        <v>25</v>
      </c>
      <c r="E1283" s="1" t="s">
        <v>25</v>
      </c>
      <c r="F1283" s="1" t="s">
        <v>25</v>
      </c>
      <c r="G1283" s="1" t="s">
        <v>25</v>
      </c>
      <c r="H1283" s="1" t="s">
        <v>25</v>
      </c>
      <c r="M1283" s="1"/>
      <c r="N1283" s="1"/>
      <c r="O1283" s="1"/>
      <c r="P1283" s="1"/>
      <c r="Q1283" s="1"/>
      <c r="S1283" s="1" t="str">
        <f>IFERROR(__xludf.DUMMYFUNCTION("UNIQUE(D1283:H1283, TRUE)"),"")</f>
        <v/>
      </c>
      <c r="Y1283" s="1" t="str">
        <f t="shared" si="2"/>
        <v/>
      </c>
      <c r="Z1283" s="1" t="str">
        <f t="shared" ref="Z1283:AC1283" si="1283">IF($Y1283&lt;&gt;"",COUNTIF($D1283:$H1283, "=" &amp; T1283),"")</f>
        <v/>
      </c>
      <c r="AA1283" s="1" t="str">
        <f t="shared" si="1283"/>
        <v/>
      </c>
      <c r="AB1283" s="1" t="str">
        <f t="shared" si="1283"/>
        <v/>
      </c>
      <c r="AC1283" s="1" t="str">
        <f t="shared" si="1283"/>
        <v/>
      </c>
      <c r="AE1283" s="1" t="str">
        <f>IFERROR(__xludf.DUMMYFUNCTION("IFERROR(TRANSPOSE(SORT(TRANSPOSE(FILTER(Y1283:AC1283, Y1283:AC1283&lt;&gt;0)),1, FALSE)))"),"")</f>
        <v/>
      </c>
      <c r="AF1283" s="1" t="str">
        <f>IFERROR(__xludf.DUMMYFUNCTION("""COMPUTED_VALUE"""),"")</f>
        <v/>
      </c>
      <c r="AG1283" s="1" t="str">
        <f>IFERROR(__xludf.DUMMYFUNCTION("""COMPUTED_VALUE"""),"")</f>
        <v/>
      </c>
      <c r="AH1283" s="1" t="str">
        <f>IFERROR(__xludf.DUMMYFUNCTION("""COMPUTED_VALUE"""),"")</f>
        <v/>
      </c>
      <c r="AI1283" s="1" t="str">
        <f>IFERROR(__xludf.DUMMYFUNCTION("""COMPUTED_VALUE"""),"")</f>
        <v/>
      </c>
      <c r="AL1283" s="1" t="s">
        <v>25</v>
      </c>
      <c r="AM1283" s="1" t="s">
        <v>25</v>
      </c>
      <c r="AN1283" s="1" t="s">
        <v>25</v>
      </c>
      <c r="AO1283" s="1" t="s">
        <v>25</v>
      </c>
      <c r="AP1283" s="1" t="s">
        <v>25</v>
      </c>
      <c r="AQ1283" s="1"/>
      <c r="AR1283" s="1"/>
      <c r="AS1283" s="1"/>
      <c r="AT1283" s="1"/>
      <c r="AU1283" s="1"/>
      <c r="AV1283" s="1"/>
      <c r="AW1283" s="1"/>
      <c r="AY1283" s="1" t="s">
        <v>25</v>
      </c>
    </row>
    <row r="1284" ht="15.75" customHeight="1">
      <c r="A1284" s="1"/>
      <c r="B1284" s="1"/>
      <c r="C1284" s="1"/>
      <c r="D1284" s="1" t="s">
        <v>25</v>
      </c>
      <c r="E1284" s="1" t="s">
        <v>25</v>
      </c>
      <c r="F1284" s="1" t="s">
        <v>25</v>
      </c>
      <c r="G1284" s="1" t="s">
        <v>25</v>
      </c>
      <c r="H1284" s="1" t="s">
        <v>25</v>
      </c>
      <c r="M1284" s="1"/>
      <c r="N1284" s="1"/>
      <c r="O1284" s="1"/>
      <c r="P1284" s="1"/>
      <c r="Q1284" s="1"/>
      <c r="S1284" s="1" t="str">
        <f>IFERROR(__xludf.DUMMYFUNCTION("UNIQUE(D1284:H1284, TRUE)"),"")</f>
        <v/>
      </c>
      <c r="Y1284" s="1" t="str">
        <f t="shared" si="2"/>
        <v/>
      </c>
      <c r="Z1284" s="1" t="str">
        <f t="shared" ref="Z1284:AC1284" si="1284">IF($Y1284&lt;&gt;"",COUNTIF($D1284:$H1284, "=" &amp; T1284),"")</f>
        <v/>
      </c>
      <c r="AA1284" s="1" t="str">
        <f t="shared" si="1284"/>
        <v/>
      </c>
      <c r="AB1284" s="1" t="str">
        <f t="shared" si="1284"/>
        <v/>
      </c>
      <c r="AC1284" s="1" t="str">
        <f t="shared" si="1284"/>
        <v/>
      </c>
      <c r="AE1284" s="1" t="str">
        <f>IFERROR(__xludf.DUMMYFUNCTION("IFERROR(TRANSPOSE(SORT(TRANSPOSE(FILTER(Y1284:AC1284, Y1284:AC1284&lt;&gt;0)),1, FALSE)))"),"")</f>
        <v/>
      </c>
      <c r="AF1284" s="1" t="str">
        <f>IFERROR(__xludf.DUMMYFUNCTION("""COMPUTED_VALUE"""),"")</f>
        <v/>
      </c>
      <c r="AG1284" s="1" t="str">
        <f>IFERROR(__xludf.DUMMYFUNCTION("""COMPUTED_VALUE"""),"")</f>
        <v/>
      </c>
      <c r="AH1284" s="1" t="str">
        <f>IFERROR(__xludf.DUMMYFUNCTION("""COMPUTED_VALUE"""),"")</f>
        <v/>
      </c>
      <c r="AI1284" s="1" t="str">
        <f>IFERROR(__xludf.DUMMYFUNCTION("""COMPUTED_VALUE"""),"")</f>
        <v/>
      </c>
      <c r="AL1284" s="1" t="s">
        <v>25</v>
      </c>
      <c r="AM1284" s="1" t="s">
        <v>25</v>
      </c>
      <c r="AN1284" s="1" t="s">
        <v>25</v>
      </c>
      <c r="AO1284" s="1" t="s">
        <v>25</v>
      </c>
      <c r="AP1284" s="1" t="s">
        <v>25</v>
      </c>
      <c r="AQ1284" s="1"/>
      <c r="AR1284" s="1"/>
      <c r="AS1284" s="1"/>
      <c r="AT1284" s="1"/>
      <c r="AU1284" s="1"/>
      <c r="AV1284" s="1"/>
      <c r="AW1284" s="1"/>
      <c r="AY1284" s="1" t="s">
        <v>25</v>
      </c>
    </row>
    <row r="1285" ht="15.75" customHeight="1">
      <c r="A1285" s="1"/>
      <c r="B1285" s="1"/>
      <c r="C1285" s="1"/>
      <c r="D1285" s="1" t="s">
        <v>25</v>
      </c>
      <c r="E1285" s="1" t="s">
        <v>25</v>
      </c>
      <c r="F1285" s="1" t="s">
        <v>25</v>
      </c>
      <c r="G1285" s="1" t="s">
        <v>25</v>
      </c>
      <c r="H1285" s="1" t="s">
        <v>25</v>
      </c>
      <c r="M1285" s="1"/>
      <c r="N1285" s="1"/>
      <c r="O1285" s="1"/>
      <c r="P1285" s="1"/>
      <c r="Q1285" s="1"/>
      <c r="S1285" s="1" t="str">
        <f>IFERROR(__xludf.DUMMYFUNCTION("UNIQUE(D1285:H1285, TRUE)"),"")</f>
        <v/>
      </c>
      <c r="Y1285" s="1" t="str">
        <f t="shared" si="2"/>
        <v/>
      </c>
      <c r="Z1285" s="1" t="str">
        <f t="shared" ref="Z1285:AC1285" si="1285">IF($Y1285&lt;&gt;"",COUNTIF($D1285:$H1285, "=" &amp; T1285),"")</f>
        <v/>
      </c>
      <c r="AA1285" s="1" t="str">
        <f t="shared" si="1285"/>
        <v/>
      </c>
      <c r="AB1285" s="1" t="str">
        <f t="shared" si="1285"/>
        <v/>
      </c>
      <c r="AC1285" s="1" t="str">
        <f t="shared" si="1285"/>
        <v/>
      </c>
      <c r="AE1285" s="1" t="str">
        <f>IFERROR(__xludf.DUMMYFUNCTION("IFERROR(TRANSPOSE(SORT(TRANSPOSE(FILTER(Y1285:AC1285, Y1285:AC1285&lt;&gt;0)),1, FALSE)))"),"")</f>
        <v/>
      </c>
      <c r="AF1285" s="1" t="str">
        <f>IFERROR(__xludf.DUMMYFUNCTION("""COMPUTED_VALUE"""),"")</f>
        <v/>
      </c>
      <c r="AG1285" s="1" t="str">
        <f>IFERROR(__xludf.DUMMYFUNCTION("""COMPUTED_VALUE"""),"")</f>
        <v/>
      </c>
      <c r="AH1285" s="1" t="str">
        <f>IFERROR(__xludf.DUMMYFUNCTION("""COMPUTED_VALUE"""),"")</f>
        <v/>
      </c>
      <c r="AI1285" s="1" t="str">
        <f>IFERROR(__xludf.DUMMYFUNCTION("""COMPUTED_VALUE"""),"")</f>
        <v/>
      </c>
      <c r="AL1285" s="1" t="s">
        <v>25</v>
      </c>
      <c r="AM1285" s="1" t="s">
        <v>25</v>
      </c>
      <c r="AN1285" s="1" t="s">
        <v>25</v>
      </c>
      <c r="AO1285" s="1" t="s">
        <v>25</v>
      </c>
      <c r="AP1285" s="1" t="s">
        <v>25</v>
      </c>
      <c r="AQ1285" s="1"/>
      <c r="AR1285" s="1"/>
      <c r="AS1285" s="1"/>
      <c r="AT1285" s="1"/>
      <c r="AU1285" s="1"/>
      <c r="AV1285" s="1"/>
      <c r="AW1285" s="1"/>
      <c r="AY1285" s="1" t="s">
        <v>25</v>
      </c>
    </row>
    <row r="1286" ht="15.75" customHeight="1">
      <c r="A1286" s="1"/>
      <c r="B1286" s="1"/>
      <c r="C1286" s="1"/>
      <c r="D1286" s="1" t="s">
        <v>25</v>
      </c>
      <c r="E1286" s="1" t="s">
        <v>25</v>
      </c>
      <c r="F1286" s="1" t="s">
        <v>25</v>
      </c>
      <c r="G1286" s="1" t="s">
        <v>25</v>
      </c>
      <c r="H1286" s="1" t="s">
        <v>25</v>
      </c>
      <c r="M1286" s="1"/>
      <c r="N1286" s="1"/>
      <c r="O1286" s="1"/>
      <c r="P1286" s="1"/>
      <c r="Q1286" s="1"/>
      <c r="S1286" s="1" t="str">
        <f>IFERROR(__xludf.DUMMYFUNCTION("UNIQUE(D1286:H1286, TRUE)"),"")</f>
        <v/>
      </c>
      <c r="Y1286" s="1" t="str">
        <f t="shared" si="2"/>
        <v/>
      </c>
      <c r="Z1286" s="1" t="str">
        <f t="shared" ref="Z1286:AC1286" si="1286">IF($Y1286&lt;&gt;"",COUNTIF($D1286:$H1286, "=" &amp; T1286),"")</f>
        <v/>
      </c>
      <c r="AA1286" s="1" t="str">
        <f t="shared" si="1286"/>
        <v/>
      </c>
      <c r="AB1286" s="1" t="str">
        <f t="shared" si="1286"/>
        <v/>
      </c>
      <c r="AC1286" s="1" t="str">
        <f t="shared" si="1286"/>
        <v/>
      </c>
      <c r="AE1286" s="1" t="str">
        <f>IFERROR(__xludf.DUMMYFUNCTION("IFERROR(TRANSPOSE(SORT(TRANSPOSE(FILTER(Y1286:AC1286, Y1286:AC1286&lt;&gt;0)),1, FALSE)))"),"")</f>
        <v/>
      </c>
      <c r="AF1286" s="1" t="str">
        <f>IFERROR(__xludf.DUMMYFUNCTION("""COMPUTED_VALUE"""),"")</f>
        <v/>
      </c>
      <c r="AG1286" s="1" t="str">
        <f>IFERROR(__xludf.DUMMYFUNCTION("""COMPUTED_VALUE"""),"")</f>
        <v/>
      </c>
      <c r="AH1286" s="1" t="str">
        <f>IFERROR(__xludf.DUMMYFUNCTION("""COMPUTED_VALUE"""),"")</f>
        <v/>
      </c>
      <c r="AI1286" s="1" t="str">
        <f>IFERROR(__xludf.DUMMYFUNCTION("""COMPUTED_VALUE"""),"")</f>
        <v/>
      </c>
      <c r="AL1286" s="1" t="s">
        <v>25</v>
      </c>
      <c r="AM1286" s="1" t="s">
        <v>25</v>
      </c>
      <c r="AN1286" s="1" t="s">
        <v>25</v>
      </c>
      <c r="AO1286" s="1" t="s">
        <v>25</v>
      </c>
      <c r="AP1286" s="1" t="s">
        <v>25</v>
      </c>
      <c r="AQ1286" s="1"/>
      <c r="AR1286" s="1"/>
      <c r="AS1286" s="1"/>
      <c r="AT1286" s="1"/>
      <c r="AU1286" s="1"/>
      <c r="AV1286" s="1"/>
      <c r="AW1286" s="1"/>
      <c r="AY1286" s="1" t="s">
        <v>25</v>
      </c>
    </row>
    <row r="1287" ht="15.75" customHeight="1">
      <c r="A1287" s="1"/>
      <c r="B1287" s="1"/>
      <c r="C1287" s="1"/>
      <c r="D1287" s="1" t="s">
        <v>25</v>
      </c>
      <c r="E1287" s="1" t="s">
        <v>25</v>
      </c>
      <c r="F1287" s="1" t="s">
        <v>25</v>
      </c>
      <c r="G1287" s="1" t="s">
        <v>25</v>
      </c>
      <c r="H1287" s="1" t="s">
        <v>25</v>
      </c>
      <c r="M1287" s="1"/>
      <c r="N1287" s="1"/>
      <c r="O1287" s="1"/>
      <c r="P1287" s="1"/>
      <c r="Q1287" s="1"/>
      <c r="S1287" s="1" t="str">
        <f>IFERROR(__xludf.DUMMYFUNCTION("UNIQUE(D1287:H1287, TRUE)"),"")</f>
        <v/>
      </c>
      <c r="Y1287" s="1" t="str">
        <f t="shared" si="2"/>
        <v/>
      </c>
      <c r="Z1287" s="1" t="str">
        <f t="shared" ref="Z1287:AC1287" si="1287">IF($Y1287&lt;&gt;"",COUNTIF($D1287:$H1287, "=" &amp; T1287),"")</f>
        <v/>
      </c>
      <c r="AA1287" s="1" t="str">
        <f t="shared" si="1287"/>
        <v/>
      </c>
      <c r="AB1287" s="1" t="str">
        <f t="shared" si="1287"/>
        <v/>
      </c>
      <c r="AC1287" s="1" t="str">
        <f t="shared" si="1287"/>
        <v/>
      </c>
      <c r="AE1287" s="1" t="str">
        <f>IFERROR(__xludf.DUMMYFUNCTION("IFERROR(TRANSPOSE(SORT(TRANSPOSE(FILTER(Y1287:AC1287, Y1287:AC1287&lt;&gt;0)),1, FALSE)))"),"")</f>
        <v/>
      </c>
      <c r="AF1287" s="1" t="str">
        <f>IFERROR(__xludf.DUMMYFUNCTION("""COMPUTED_VALUE"""),"")</f>
        <v/>
      </c>
      <c r="AG1287" s="1" t="str">
        <f>IFERROR(__xludf.DUMMYFUNCTION("""COMPUTED_VALUE"""),"")</f>
        <v/>
      </c>
      <c r="AH1287" s="1" t="str">
        <f>IFERROR(__xludf.DUMMYFUNCTION("""COMPUTED_VALUE"""),"")</f>
        <v/>
      </c>
      <c r="AI1287" s="1" t="str">
        <f>IFERROR(__xludf.DUMMYFUNCTION("""COMPUTED_VALUE"""),"")</f>
        <v/>
      </c>
      <c r="AL1287" s="1" t="s">
        <v>25</v>
      </c>
      <c r="AM1287" s="1" t="s">
        <v>25</v>
      </c>
      <c r="AN1287" s="1" t="s">
        <v>25</v>
      </c>
      <c r="AO1287" s="1" t="s">
        <v>25</v>
      </c>
      <c r="AP1287" s="1" t="s">
        <v>25</v>
      </c>
      <c r="AQ1287" s="1"/>
      <c r="AR1287" s="1"/>
      <c r="AS1287" s="1"/>
      <c r="AT1287" s="1"/>
      <c r="AU1287" s="1"/>
      <c r="AV1287" s="1"/>
      <c r="AW1287" s="1"/>
      <c r="AY1287" s="1" t="s">
        <v>25</v>
      </c>
    </row>
    <row r="1288" ht="15.75" customHeight="1">
      <c r="A1288" s="1"/>
      <c r="B1288" s="1"/>
      <c r="C1288" s="1"/>
      <c r="D1288" s="1" t="s">
        <v>25</v>
      </c>
      <c r="E1288" s="1" t="s">
        <v>25</v>
      </c>
      <c r="F1288" s="1" t="s">
        <v>25</v>
      </c>
      <c r="G1288" s="1" t="s">
        <v>25</v>
      </c>
      <c r="H1288" s="1" t="s">
        <v>25</v>
      </c>
      <c r="M1288" s="1"/>
      <c r="N1288" s="1"/>
      <c r="O1288" s="1"/>
      <c r="P1288" s="1"/>
      <c r="Q1288" s="1"/>
      <c r="S1288" s="1" t="str">
        <f>IFERROR(__xludf.DUMMYFUNCTION("UNIQUE(D1288:H1288, TRUE)"),"")</f>
        <v/>
      </c>
      <c r="Y1288" s="1" t="str">
        <f t="shared" si="2"/>
        <v/>
      </c>
      <c r="Z1288" s="1" t="str">
        <f t="shared" ref="Z1288:AC1288" si="1288">IF($Y1288&lt;&gt;"",COUNTIF($D1288:$H1288, "=" &amp; T1288),"")</f>
        <v/>
      </c>
      <c r="AA1288" s="1" t="str">
        <f t="shared" si="1288"/>
        <v/>
      </c>
      <c r="AB1288" s="1" t="str">
        <f t="shared" si="1288"/>
        <v/>
      </c>
      <c r="AC1288" s="1" t="str">
        <f t="shared" si="1288"/>
        <v/>
      </c>
      <c r="AE1288" s="1" t="str">
        <f>IFERROR(__xludf.DUMMYFUNCTION("IFERROR(TRANSPOSE(SORT(TRANSPOSE(FILTER(Y1288:AC1288, Y1288:AC1288&lt;&gt;0)),1, FALSE)))"),"")</f>
        <v/>
      </c>
      <c r="AF1288" s="1" t="str">
        <f>IFERROR(__xludf.DUMMYFUNCTION("""COMPUTED_VALUE"""),"")</f>
        <v/>
      </c>
      <c r="AG1288" s="1" t="str">
        <f>IFERROR(__xludf.DUMMYFUNCTION("""COMPUTED_VALUE"""),"")</f>
        <v/>
      </c>
      <c r="AH1288" s="1" t="str">
        <f>IFERROR(__xludf.DUMMYFUNCTION("""COMPUTED_VALUE"""),"")</f>
        <v/>
      </c>
      <c r="AI1288" s="1" t="str">
        <f>IFERROR(__xludf.DUMMYFUNCTION("""COMPUTED_VALUE"""),"")</f>
        <v/>
      </c>
      <c r="AL1288" s="1" t="s">
        <v>25</v>
      </c>
      <c r="AM1288" s="1" t="s">
        <v>25</v>
      </c>
      <c r="AN1288" s="1" t="s">
        <v>25</v>
      </c>
      <c r="AO1288" s="1" t="s">
        <v>25</v>
      </c>
      <c r="AP1288" s="1" t="s">
        <v>25</v>
      </c>
      <c r="AQ1288" s="1"/>
      <c r="AR1288" s="1"/>
      <c r="AS1288" s="1"/>
      <c r="AT1288" s="1"/>
      <c r="AU1288" s="1"/>
      <c r="AV1288" s="1"/>
      <c r="AW1288" s="1"/>
      <c r="AY1288" s="1" t="s">
        <v>25</v>
      </c>
    </row>
    <row r="1289" ht="15.75" customHeight="1">
      <c r="A1289" s="1"/>
      <c r="B1289" s="1"/>
      <c r="C1289" s="1"/>
      <c r="D1289" s="1" t="s">
        <v>25</v>
      </c>
      <c r="E1289" s="1" t="s">
        <v>25</v>
      </c>
      <c r="F1289" s="1" t="s">
        <v>25</v>
      </c>
      <c r="G1289" s="1" t="s">
        <v>25</v>
      </c>
      <c r="H1289" s="1" t="s">
        <v>25</v>
      </c>
      <c r="M1289" s="1"/>
      <c r="N1289" s="1"/>
      <c r="O1289" s="1"/>
      <c r="P1289" s="1"/>
      <c r="Q1289" s="1"/>
      <c r="S1289" s="1" t="str">
        <f>IFERROR(__xludf.DUMMYFUNCTION("UNIQUE(D1289:H1289, TRUE)"),"")</f>
        <v/>
      </c>
      <c r="Y1289" s="1" t="str">
        <f t="shared" si="2"/>
        <v/>
      </c>
      <c r="Z1289" s="1" t="str">
        <f t="shared" ref="Z1289:AC1289" si="1289">IF($Y1289&lt;&gt;"",COUNTIF($D1289:$H1289, "=" &amp; T1289),"")</f>
        <v/>
      </c>
      <c r="AA1289" s="1" t="str">
        <f t="shared" si="1289"/>
        <v/>
      </c>
      <c r="AB1289" s="1" t="str">
        <f t="shared" si="1289"/>
        <v/>
      </c>
      <c r="AC1289" s="1" t="str">
        <f t="shared" si="1289"/>
        <v/>
      </c>
      <c r="AE1289" s="1" t="str">
        <f>IFERROR(__xludf.DUMMYFUNCTION("IFERROR(TRANSPOSE(SORT(TRANSPOSE(FILTER(Y1289:AC1289, Y1289:AC1289&lt;&gt;0)),1, FALSE)))"),"")</f>
        <v/>
      </c>
      <c r="AF1289" s="1" t="str">
        <f>IFERROR(__xludf.DUMMYFUNCTION("""COMPUTED_VALUE"""),"")</f>
        <v/>
      </c>
      <c r="AG1289" s="1" t="str">
        <f>IFERROR(__xludf.DUMMYFUNCTION("""COMPUTED_VALUE"""),"")</f>
        <v/>
      </c>
      <c r="AH1289" s="1" t="str">
        <f>IFERROR(__xludf.DUMMYFUNCTION("""COMPUTED_VALUE"""),"")</f>
        <v/>
      </c>
      <c r="AI1289" s="1" t="str">
        <f>IFERROR(__xludf.DUMMYFUNCTION("""COMPUTED_VALUE"""),"")</f>
        <v/>
      </c>
      <c r="AL1289" s="1" t="s">
        <v>25</v>
      </c>
      <c r="AM1289" s="1" t="s">
        <v>25</v>
      </c>
      <c r="AN1289" s="1" t="s">
        <v>25</v>
      </c>
      <c r="AO1289" s="1" t="s">
        <v>25</v>
      </c>
      <c r="AP1289" s="1" t="s">
        <v>25</v>
      </c>
      <c r="AQ1289" s="1"/>
      <c r="AR1289" s="1"/>
      <c r="AS1289" s="1"/>
      <c r="AT1289" s="1"/>
      <c r="AU1289" s="1"/>
      <c r="AV1289" s="1"/>
      <c r="AW1289" s="1"/>
      <c r="AY1289" s="1" t="s">
        <v>25</v>
      </c>
    </row>
    <row r="1290" ht="15.75" customHeight="1">
      <c r="A1290" s="1"/>
      <c r="B1290" s="1"/>
      <c r="C1290" s="1"/>
      <c r="D1290" s="1" t="s">
        <v>25</v>
      </c>
      <c r="E1290" s="1" t="s">
        <v>25</v>
      </c>
      <c r="F1290" s="1" t="s">
        <v>25</v>
      </c>
      <c r="G1290" s="1" t="s">
        <v>25</v>
      </c>
      <c r="H1290" s="1" t="s">
        <v>25</v>
      </c>
      <c r="M1290" s="1"/>
      <c r="N1290" s="1"/>
      <c r="O1290" s="1"/>
      <c r="P1290" s="1"/>
      <c r="Q1290" s="1"/>
      <c r="S1290" s="1" t="str">
        <f>IFERROR(__xludf.DUMMYFUNCTION("UNIQUE(D1290:H1290, TRUE)"),"")</f>
        <v/>
      </c>
      <c r="Y1290" s="1" t="str">
        <f t="shared" si="2"/>
        <v/>
      </c>
      <c r="Z1290" s="1" t="str">
        <f t="shared" ref="Z1290:AC1290" si="1290">IF($Y1290&lt;&gt;"",COUNTIF($D1290:$H1290, "=" &amp; T1290),"")</f>
        <v/>
      </c>
      <c r="AA1290" s="1" t="str">
        <f t="shared" si="1290"/>
        <v/>
      </c>
      <c r="AB1290" s="1" t="str">
        <f t="shared" si="1290"/>
        <v/>
      </c>
      <c r="AC1290" s="1" t="str">
        <f t="shared" si="1290"/>
        <v/>
      </c>
      <c r="AE1290" s="1" t="str">
        <f>IFERROR(__xludf.DUMMYFUNCTION("IFERROR(TRANSPOSE(SORT(TRANSPOSE(FILTER(Y1290:AC1290, Y1290:AC1290&lt;&gt;0)),1, FALSE)))"),"")</f>
        <v/>
      </c>
      <c r="AF1290" s="1" t="str">
        <f>IFERROR(__xludf.DUMMYFUNCTION("""COMPUTED_VALUE"""),"")</f>
        <v/>
      </c>
      <c r="AG1290" s="1" t="str">
        <f>IFERROR(__xludf.DUMMYFUNCTION("""COMPUTED_VALUE"""),"")</f>
        <v/>
      </c>
      <c r="AH1290" s="1" t="str">
        <f>IFERROR(__xludf.DUMMYFUNCTION("""COMPUTED_VALUE"""),"")</f>
        <v/>
      </c>
      <c r="AI1290" s="1" t="str">
        <f>IFERROR(__xludf.DUMMYFUNCTION("""COMPUTED_VALUE"""),"")</f>
        <v/>
      </c>
      <c r="AL1290" s="1" t="s">
        <v>25</v>
      </c>
      <c r="AM1290" s="1" t="s">
        <v>25</v>
      </c>
      <c r="AN1290" s="1" t="s">
        <v>25</v>
      </c>
      <c r="AO1290" s="1" t="s">
        <v>25</v>
      </c>
      <c r="AP1290" s="1" t="s">
        <v>25</v>
      </c>
      <c r="AQ1290" s="1"/>
      <c r="AR1290" s="1"/>
      <c r="AS1290" s="1"/>
      <c r="AT1290" s="1"/>
      <c r="AU1290" s="1"/>
      <c r="AV1290" s="1"/>
      <c r="AW1290" s="1"/>
      <c r="AY1290" s="1" t="s">
        <v>25</v>
      </c>
    </row>
    <row r="1291" ht="15.75" customHeight="1">
      <c r="A1291" s="1"/>
      <c r="B1291" s="1"/>
      <c r="C1291" s="1"/>
      <c r="D1291" s="1" t="s">
        <v>25</v>
      </c>
      <c r="E1291" s="1" t="s">
        <v>25</v>
      </c>
      <c r="F1291" s="1" t="s">
        <v>25</v>
      </c>
      <c r="G1291" s="1" t="s">
        <v>25</v>
      </c>
      <c r="H1291" s="1" t="s">
        <v>25</v>
      </c>
      <c r="M1291" s="1"/>
      <c r="N1291" s="1"/>
      <c r="O1291" s="1"/>
      <c r="P1291" s="1"/>
      <c r="Q1291" s="1"/>
      <c r="S1291" s="1" t="str">
        <f>IFERROR(__xludf.DUMMYFUNCTION("UNIQUE(D1291:H1291, TRUE)"),"")</f>
        <v/>
      </c>
      <c r="Y1291" s="1" t="str">
        <f t="shared" si="2"/>
        <v/>
      </c>
      <c r="Z1291" s="1" t="str">
        <f t="shared" ref="Z1291:AC1291" si="1291">IF($Y1291&lt;&gt;"",COUNTIF($D1291:$H1291, "=" &amp; T1291),"")</f>
        <v/>
      </c>
      <c r="AA1291" s="1" t="str">
        <f t="shared" si="1291"/>
        <v/>
      </c>
      <c r="AB1291" s="1" t="str">
        <f t="shared" si="1291"/>
        <v/>
      </c>
      <c r="AC1291" s="1" t="str">
        <f t="shared" si="1291"/>
        <v/>
      </c>
      <c r="AE1291" s="1" t="str">
        <f>IFERROR(__xludf.DUMMYFUNCTION("IFERROR(TRANSPOSE(SORT(TRANSPOSE(FILTER(Y1291:AC1291, Y1291:AC1291&lt;&gt;0)),1, FALSE)))"),"")</f>
        <v/>
      </c>
      <c r="AF1291" s="1" t="str">
        <f>IFERROR(__xludf.DUMMYFUNCTION("""COMPUTED_VALUE"""),"")</f>
        <v/>
      </c>
      <c r="AG1291" s="1" t="str">
        <f>IFERROR(__xludf.DUMMYFUNCTION("""COMPUTED_VALUE"""),"")</f>
        <v/>
      </c>
      <c r="AH1291" s="1" t="str">
        <f>IFERROR(__xludf.DUMMYFUNCTION("""COMPUTED_VALUE"""),"")</f>
        <v/>
      </c>
      <c r="AI1291" s="1" t="str">
        <f>IFERROR(__xludf.DUMMYFUNCTION("""COMPUTED_VALUE"""),"")</f>
        <v/>
      </c>
      <c r="AL1291" s="1" t="s">
        <v>25</v>
      </c>
      <c r="AM1291" s="1" t="s">
        <v>25</v>
      </c>
      <c r="AN1291" s="1" t="s">
        <v>25</v>
      </c>
      <c r="AO1291" s="1" t="s">
        <v>25</v>
      </c>
      <c r="AP1291" s="1" t="s">
        <v>25</v>
      </c>
      <c r="AQ1291" s="1"/>
      <c r="AR1291" s="1"/>
      <c r="AS1291" s="1"/>
      <c r="AT1291" s="1"/>
      <c r="AU1291" s="1"/>
      <c r="AV1291" s="1"/>
      <c r="AW1291" s="1"/>
      <c r="AY1291" s="1" t="s">
        <v>25</v>
      </c>
    </row>
    <row r="1292" ht="15.75" customHeight="1">
      <c r="A1292" s="1"/>
      <c r="B1292" s="1"/>
      <c r="C1292" s="1"/>
      <c r="D1292" s="1" t="s">
        <v>25</v>
      </c>
      <c r="E1292" s="1" t="s">
        <v>25</v>
      </c>
      <c r="F1292" s="1" t="s">
        <v>25</v>
      </c>
      <c r="G1292" s="1" t="s">
        <v>25</v>
      </c>
      <c r="H1292" s="1" t="s">
        <v>25</v>
      </c>
      <c r="M1292" s="1"/>
      <c r="N1292" s="1"/>
      <c r="O1292" s="1"/>
      <c r="P1292" s="1"/>
      <c r="Q1292" s="1"/>
      <c r="S1292" s="1" t="str">
        <f>IFERROR(__xludf.DUMMYFUNCTION("UNIQUE(D1292:H1292, TRUE)"),"")</f>
        <v/>
      </c>
      <c r="Y1292" s="1" t="str">
        <f t="shared" si="2"/>
        <v/>
      </c>
      <c r="Z1292" s="1" t="str">
        <f t="shared" ref="Z1292:AC1292" si="1292">IF($Y1292&lt;&gt;"",COUNTIF($D1292:$H1292, "=" &amp; T1292),"")</f>
        <v/>
      </c>
      <c r="AA1292" s="1" t="str">
        <f t="shared" si="1292"/>
        <v/>
      </c>
      <c r="AB1292" s="1" t="str">
        <f t="shared" si="1292"/>
        <v/>
      </c>
      <c r="AC1292" s="1" t="str">
        <f t="shared" si="1292"/>
        <v/>
      </c>
      <c r="AE1292" s="1" t="str">
        <f>IFERROR(__xludf.DUMMYFUNCTION("IFERROR(TRANSPOSE(SORT(TRANSPOSE(FILTER(Y1292:AC1292, Y1292:AC1292&lt;&gt;0)),1, FALSE)))"),"")</f>
        <v/>
      </c>
      <c r="AF1292" s="1" t="str">
        <f>IFERROR(__xludf.DUMMYFUNCTION("""COMPUTED_VALUE"""),"")</f>
        <v/>
      </c>
      <c r="AG1292" s="1" t="str">
        <f>IFERROR(__xludf.DUMMYFUNCTION("""COMPUTED_VALUE"""),"")</f>
        <v/>
      </c>
      <c r="AH1292" s="1" t="str">
        <f>IFERROR(__xludf.DUMMYFUNCTION("""COMPUTED_VALUE"""),"")</f>
        <v/>
      </c>
      <c r="AI1292" s="1" t="str">
        <f>IFERROR(__xludf.DUMMYFUNCTION("""COMPUTED_VALUE"""),"")</f>
        <v/>
      </c>
      <c r="AL1292" s="1" t="s">
        <v>25</v>
      </c>
      <c r="AM1292" s="1" t="s">
        <v>25</v>
      </c>
      <c r="AN1292" s="1" t="s">
        <v>25</v>
      </c>
      <c r="AO1292" s="1" t="s">
        <v>25</v>
      </c>
      <c r="AP1292" s="1" t="s">
        <v>25</v>
      </c>
      <c r="AQ1292" s="1"/>
      <c r="AR1292" s="1"/>
      <c r="AS1292" s="1"/>
      <c r="AT1292" s="1"/>
      <c r="AU1292" s="1"/>
      <c r="AV1292" s="1"/>
      <c r="AW1292" s="1"/>
      <c r="AY1292" s="1" t="s">
        <v>25</v>
      </c>
    </row>
    <row r="1293" ht="15.75" customHeight="1">
      <c r="A1293" s="1"/>
      <c r="B1293" s="1"/>
      <c r="C1293" s="1"/>
      <c r="D1293" s="1" t="s">
        <v>25</v>
      </c>
      <c r="E1293" s="1" t="s">
        <v>25</v>
      </c>
      <c r="F1293" s="1" t="s">
        <v>25</v>
      </c>
      <c r="G1293" s="1" t="s">
        <v>25</v>
      </c>
      <c r="H1293" s="1" t="s">
        <v>25</v>
      </c>
      <c r="M1293" s="1"/>
      <c r="N1293" s="1"/>
      <c r="O1293" s="1"/>
      <c r="P1293" s="1"/>
      <c r="Q1293" s="1"/>
      <c r="S1293" s="1" t="str">
        <f>IFERROR(__xludf.DUMMYFUNCTION("UNIQUE(D1293:H1293, TRUE)"),"")</f>
        <v/>
      </c>
      <c r="Y1293" s="1" t="str">
        <f t="shared" si="2"/>
        <v/>
      </c>
      <c r="Z1293" s="1" t="str">
        <f t="shared" ref="Z1293:AC1293" si="1293">IF($Y1293&lt;&gt;"",COUNTIF($D1293:$H1293, "=" &amp; T1293),"")</f>
        <v/>
      </c>
      <c r="AA1293" s="1" t="str">
        <f t="shared" si="1293"/>
        <v/>
      </c>
      <c r="AB1293" s="1" t="str">
        <f t="shared" si="1293"/>
        <v/>
      </c>
      <c r="AC1293" s="1" t="str">
        <f t="shared" si="1293"/>
        <v/>
      </c>
      <c r="AE1293" s="1" t="str">
        <f>IFERROR(__xludf.DUMMYFUNCTION("IFERROR(TRANSPOSE(SORT(TRANSPOSE(FILTER(Y1293:AC1293, Y1293:AC1293&lt;&gt;0)),1, FALSE)))"),"")</f>
        <v/>
      </c>
      <c r="AF1293" s="1" t="str">
        <f>IFERROR(__xludf.DUMMYFUNCTION("""COMPUTED_VALUE"""),"")</f>
        <v/>
      </c>
      <c r="AG1293" s="1" t="str">
        <f>IFERROR(__xludf.DUMMYFUNCTION("""COMPUTED_VALUE"""),"")</f>
        <v/>
      </c>
      <c r="AH1293" s="1" t="str">
        <f>IFERROR(__xludf.DUMMYFUNCTION("""COMPUTED_VALUE"""),"")</f>
        <v/>
      </c>
      <c r="AI1293" s="1" t="str">
        <f>IFERROR(__xludf.DUMMYFUNCTION("""COMPUTED_VALUE"""),"")</f>
        <v/>
      </c>
      <c r="AL1293" s="1" t="s">
        <v>25</v>
      </c>
      <c r="AM1293" s="1" t="s">
        <v>25</v>
      </c>
      <c r="AN1293" s="1" t="s">
        <v>25</v>
      </c>
      <c r="AO1293" s="1" t="s">
        <v>25</v>
      </c>
      <c r="AP1293" s="1" t="s">
        <v>25</v>
      </c>
      <c r="AQ1293" s="1"/>
      <c r="AR1293" s="1"/>
      <c r="AS1293" s="1"/>
      <c r="AT1293" s="1"/>
      <c r="AU1293" s="1"/>
      <c r="AV1293" s="1"/>
      <c r="AW1293" s="1"/>
      <c r="AY1293" s="1" t="s">
        <v>25</v>
      </c>
    </row>
    <row r="1294" ht="15.75" customHeight="1">
      <c r="A1294" s="1"/>
      <c r="B1294" s="1"/>
      <c r="C1294" s="1"/>
      <c r="D1294" s="1" t="s">
        <v>25</v>
      </c>
      <c r="E1294" s="1" t="s">
        <v>25</v>
      </c>
      <c r="F1294" s="1" t="s">
        <v>25</v>
      </c>
      <c r="G1294" s="1" t="s">
        <v>25</v>
      </c>
      <c r="H1294" s="1" t="s">
        <v>25</v>
      </c>
      <c r="M1294" s="1"/>
      <c r="N1294" s="1"/>
      <c r="O1294" s="1"/>
      <c r="P1294" s="1"/>
      <c r="Q1294" s="1"/>
      <c r="S1294" s="1" t="str">
        <f>IFERROR(__xludf.DUMMYFUNCTION("UNIQUE(D1294:H1294, TRUE)"),"")</f>
        <v/>
      </c>
      <c r="Y1294" s="1" t="str">
        <f t="shared" si="2"/>
        <v/>
      </c>
      <c r="Z1294" s="1" t="str">
        <f t="shared" ref="Z1294:AC1294" si="1294">IF($Y1294&lt;&gt;"",COUNTIF($D1294:$H1294, "=" &amp; T1294),"")</f>
        <v/>
      </c>
      <c r="AA1294" s="1" t="str">
        <f t="shared" si="1294"/>
        <v/>
      </c>
      <c r="AB1294" s="1" t="str">
        <f t="shared" si="1294"/>
        <v/>
      </c>
      <c r="AC1294" s="1" t="str">
        <f t="shared" si="1294"/>
        <v/>
      </c>
      <c r="AE1294" s="1" t="str">
        <f>IFERROR(__xludf.DUMMYFUNCTION("IFERROR(TRANSPOSE(SORT(TRANSPOSE(FILTER(Y1294:AC1294, Y1294:AC1294&lt;&gt;0)),1, FALSE)))"),"")</f>
        <v/>
      </c>
      <c r="AF1294" s="1" t="str">
        <f>IFERROR(__xludf.DUMMYFUNCTION("""COMPUTED_VALUE"""),"")</f>
        <v/>
      </c>
      <c r="AG1294" s="1" t="str">
        <f>IFERROR(__xludf.DUMMYFUNCTION("""COMPUTED_VALUE"""),"")</f>
        <v/>
      </c>
      <c r="AH1294" s="1" t="str">
        <f>IFERROR(__xludf.DUMMYFUNCTION("""COMPUTED_VALUE"""),"")</f>
        <v/>
      </c>
      <c r="AI1294" s="1" t="str">
        <f>IFERROR(__xludf.DUMMYFUNCTION("""COMPUTED_VALUE"""),"")</f>
        <v/>
      </c>
      <c r="AL1294" s="1" t="s">
        <v>25</v>
      </c>
      <c r="AM1294" s="1" t="s">
        <v>25</v>
      </c>
      <c r="AN1294" s="1" t="s">
        <v>25</v>
      </c>
      <c r="AO1294" s="1" t="s">
        <v>25</v>
      </c>
      <c r="AP1294" s="1" t="s">
        <v>25</v>
      </c>
      <c r="AQ1294" s="1"/>
      <c r="AR1294" s="1"/>
      <c r="AS1294" s="1"/>
      <c r="AT1294" s="1"/>
      <c r="AU1294" s="1"/>
      <c r="AV1294" s="1"/>
      <c r="AW1294" s="1"/>
      <c r="AY1294" s="1" t="s">
        <v>25</v>
      </c>
    </row>
    <row r="1295" ht="15.75" customHeight="1">
      <c r="A1295" s="1"/>
      <c r="B1295" s="1"/>
      <c r="C1295" s="1"/>
      <c r="D1295" s="1" t="s">
        <v>25</v>
      </c>
      <c r="E1295" s="1" t="s">
        <v>25</v>
      </c>
      <c r="F1295" s="1" t="s">
        <v>25</v>
      </c>
      <c r="G1295" s="1" t="s">
        <v>25</v>
      </c>
      <c r="H1295" s="1" t="s">
        <v>25</v>
      </c>
      <c r="M1295" s="1"/>
      <c r="N1295" s="1"/>
      <c r="O1295" s="1"/>
      <c r="P1295" s="1"/>
      <c r="Q1295" s="1"/>
      <c r="S1295" s="1" t="str">
        <f>IFERROR(__xludf.DUMMYFUNCTION("UNIQUE(D1295:H1295, TRUE)"),"")</f>
        <v/>
      </c>
      <c r="Y1295" s="1" t="str">
        <f t="shared" si="2"/>
        <v/>
      </c>
      <c r="Z1295" s="1" t="str">
        <f t="shared" ref="Z1295:AC1295" si="1295">IF($Y1295&lt;&gt;"",COUNTIF($D1295:$H1295, "=" &amp; T1295),"")</f>
        <v/>
      </c>
      <c r="AA1295" s="1" t="str">
        <f t="shared" si="1295"/>
        <v/>
      </c>
      <c r="AB1295" s="1" t="str">
        <f t="shared" si="1295"/>
        <v/>
      </c>
      <c r="AC1295" s="1" t="str">
        <f t="shared" si="1295"/>
        <v/>
      </c>
      <c r="AE1295" s="1" t="str">
        <f>IFERROR(__xludf.DUMMYFUNCTION("IFERROR(TRANSPOSE(SORT(TRANSPOSE(FILTER(Y1295:AC1295, Y1295:AC1295&lt;&gt;0)),1, FALSE)))"),"")</f>
        <v/>
      </c>
      <c r="AF1295" s="1" t="str">
        <f>IFERROR(__xludf.DUMMYFUNCTION("""COMPUTED_VALUE"""),"")</f>
        <v/>
      </c>
      <c r="AG1295" s="1" t="str">
        <f>IFERROR(__xludf.DUMMYFUNCTION("""COMPUTED_VALUE"""),"")</f>
        <v/>
      </c>
      <c r="AH1295" s="1" t="str">
        <f>IFERROR(__xludf.DUMMYFUNCTION("""COMPUTED_VALUE"""),"")</f>
        <v/>
      </c>
      <c r="AI1295" s="1" t="str">
        <f>IFERROR(__xludf.DUMMYFUNCTION("""COMPUTED_VALUE"""),"")</f>
        <v/>
      </c>
      <c r="AL1295" s="1" t="s">
        <v>25</v>
      </c>
      <c r="AM1295" s="1" t="s">
        <v>25</v>
      </c>
      <c r="AN1295" s="1" t="s">
        <v>25</v>
      </c>
      <c r="AO1295" s="1" t="s">
        <v>25</v>
      </c>
      <c r="AP1295" s="1" t="s">
        <v>25</v>
      </c>
      <c r="AQ1295" s="1"/>
      <c r="AR1295" s="1"/>
      <c r="AS1295" s="1"/>
      <c r="AT1295" s="1"/>
      <c r="AU1295" s="1"/>
      <c r="AV1295" s="1"/>
      <c r="AW1295" s="1"/>
      <c r="AY1295" s="1" t="s">
        <v>25</v>
      </c>
    </row>
    <row r="1296" ht="15.75" customHeight="1">
      <c r="A1296" s="1"/>
      <c r="B1296" s="1"/>
      <c r="C1296" s="1"/>
      <c r="D1296" s="1" t="s">
        <v>25</v>
      </c>
      <c r="E1296" s="1" t="s">
        <v>25</v>
      </c>
      <c r="F1296" s="1" t="s">
        <v>25</v>
      </c>
      <c r="G1296" s="1" t="s">
        <v>25</v>
      </c>
      <c r="H1296" s="1" t="s">
        <v>25</v>
      </c>
      <c r="M1296" s="1"/>
      <c r="N1296" s="1"/>
      <c r="O1296" s="1"/>
      <c r="P1296" s="1"/>
      <c r="Q1296" s="1"/>
      <c r="S1296" s="1" t="str">
        <f>IFERROR(__xludf.DUMMYFUNCTION("UNIQUE(D1296:H1296, TRUE)"),"")</f>
        <v/>
      </c>
      <c r="Y1296" s="1" t="str">
        <f t="shared" si="2"/>
        <v/>
      </c>
      <c r="Z1296" s="1" t="str">
        <f t="shared" ref="Z1296:AC1296" si="1296">IF($Y1296&lt;&gt;"",COUNTIF($D1296:$H1296, "=" &amp; T1296),"")</f>
        <v/>
      </c>
      <c r="AA1296" s="1" t="str">
        <f t="shared" si="1296"/>
        <v/>
      </c>
      <c r="AB1296" s="1" t="str">
        <f t="shared" si="1296"/>
        <v/>
      </c>
      <c r="AC1296" s="1" t="str">
        <f t="shared" si="1296"/>
        <v/>
      </c>
      <c r="AE1296" s="1" t="str">
        <f>IFERROR(__xludf.DUMMYFUNCTION("IFERROR(TRANSPOSE(SORT(TRANSPOSE(FILTER(Y1296:AC1296, Y1296:AC1296&lt;&gt;0)),1, FALSE)))"),"")</f>
        <v/>
      </c>
      <c r="AF1296" s="1" t="str">
        <f>IFERROR(__xludf.DUMMYFUNCTION("""COMPUTED_VALUE"""),"")</f>
        <v/>
      </c>
      <c r="AG1296" s="1" t="str">
        <f>IFERROR(__xludf.DUMMYFUNCTION("""COMPUTED_VALUE"""),"")</f>
        <v/>
      </c>
      <c r="AH1296" s="1" t="str">
        <f>IFERROR(__xludf.DUMMYFUNCTION("""COMPUTED_VALUE"""),"")</f>
        <v/>
      </c>
      <c r="AI1296" s="1" t="str">
        <f>IFERROR(__xludf.DUMMYFUNCTION("""COMPUTED_VALUE"""),"")</f>
        <v/>
      </c>
      <c r="AL1296" s="1" t="s">
        <v>25</v>
      </c>
      <c r="AM1296" s="1" t="s">
        <v>25</v>
      </c>
      <c r="AN1296" s="1" t="s">
        <v>25</v>
      </c>
      <c r="AO1296" s="1" t="s">
        <v>25</v>
      </c>
      <c r="AP1296" s="1" t="s">
        <v>25</v>
      </c>
      <c r="AQ1296" s="1"/>
      <c r="AR1296" s="1"/>
      <c r="AS1296" s="1"/>
      <c r="AT1296" s="1"/>
      <c r="AU1296" s="1"/>
      <c r="AV1296" s="1"/>
      <c r="AW1296" s="1"/>
      <c r="AY1296" s="1" t="s">
        <v>25</v>
      </c>
    </row>
    <row r="1297" ht="15.75" customHeight="1">
      <c r="A1297" s="1"/>
      <c r="B1297" s="1"/>
      <c r="C1297" s="1"/>
      <c r="D1297" s="1" t="s">
        <v>25</v>
      </c>
      <c r="E1297" s="1" t="s">
        <v>25</v>
      </c>
      <c r="F1297" s="1" t="s">
        <v>25</v>
      </c>
      <c r="G1297" s="1" t="s">
        <v>25</v>
      </c>
      <c r="H1297" s="1" t="s">
        <v>25</v>
      </c>
      <c r="M1297" s="1"/>
      <c r="N1297" s="1"/>
      <c r="O1297" s="1"/>
      <c r="P1297" s="1"/>
      <c r="Q1297" s="1"/>
      <c r="S1297" s="1" t="str">
        <f>IFERROR(__xludf.DUMMYFUNCTION("UNIQUE(D1297:H1297, TRUE)"),"")</f>
        <v/>
      </c>
      <c r="Y1297" s="1" t="str">
        <f t="shared" si="2"/>
        <v/>
      </c>
      <c r="Z1297" s="1" t="str">
        <f t="shared" ref="Z1297:AC1297" si="1297">IF($Y1297&lt;&gt;"",COUNTIF($D1297:$H1297, "=" &amp; T1297),"")</f>
        <v/>
      </c>
      <c r="AA1297" s="1" t="str">
        <f t="shared" si="1297"/>
        <v/>
      </c>
      <c r="AB1297" s="1" t="str">
        <f t="shared" si="1297"/>
        <v/>
      </c>
      <c r="AC1297" s="1" t="str">
        <f t="shared" si="1297"/>
        <v/>
      </c>
      <c r="AE1297" s="1" t="str">
        <f>IFERROR(__xludf.DUMMYFUNCTION("IFERROR(TRANSPOSE(SORT(TRANSPOSE(FILTER(Y1297:AC1297, Y1297:AC1297&lt;&gt;0)),1, FALSE)))"),"")</f>
        <v/>
      </c>
      <c r="AF1297" s="1" t="str">
        <f>IFERROR(__xludf.DUMMYFUNCTION("""COMPUTED_VALUE"""),"")</f>
        <v/>
      </c>
      <c r="AG1297" s="1" t="str">
        <f>IFERROR(__xludf.DUMMYFUNCTION("""COMPUTED_VALUE"""),"")</f>
        <v/>
      </c>
      <c r="AH1297" s="1" t="str">
        <f>IFERROR(__xludf.DUMMYFUNCTION("""COMPUTED_VALUE"""),"")</f>
        <v/>
      </c>
      <c r="AI1297" s="1" t="str">
        <f>IFERROR(__xludf.DUMMYFUNCTION("""COMPUTED_VALUE"""),"")</f>
        <v/>
      </c>
      <c r="AL1297" s="1" t="s">
        <v>25</v>
      </c>
      <c r="AM1297" s="1" t="s">
        <v>25</v>
      </c>
      <c r="AN1297" s="1" t="s">
        <v>25</v>
      </c>
      <c r="AO1297" s="1" t="s">
        <v>25</v>
      </c>
      <c r="AP1297" s="1" t="s">
        <v>25</v>
      </c>
      <c r="AQ1297" s="1"/>
      <c r="AR1297" s="1"/>
      <c r="AS1297" s="1"/>
      <c r="AT1297" s="1"/>
      <c r="AU1297" s="1"/>
      <c r="AV1297" s="1"/>
      <c r="AW1297" s="1"/>
      <c r="AY1297" s="1" t="s">
        <v>25</v>
      </c>
    </row>
    <row r="1298" ht="15.75" customHeight="1">
      <c r="A1298" s="1"/>
      <c r="B1298" s="1"/>
      <c r="C1298" s="1"/>
      <c r="D1298" s="1" t="s">
        <v>25</v>
      </c>
      <c r="E1298" s="1" t="s">
        <v>25</v>
      </c>
      <c r="F1298" s="1" t="s">
        <v>25</v>
      </c>
      <c r="G1298" s="1" t="s">
        <v>25</v>
      </c>
      <c r="H1298" s="1" t="s">
        <v>25</v>
      </c>
      <c r="M1298" s="1"/>
      <c r="N1298" s="1"/>
      <c r="O1298" s="1"/>
      <c r="P1298" s="1"/>
      <c r="Q1298" s="1"/>
      <c r="S1298" s="1" t="str">
        <f>IFERROR(__xludf.DUMMYFUNCTION("UNIQUE(D1298:H1298, TRUE)"),"")</f>
        <v/>
      </c>
      <c r="Y1298" s="1" t="str">
        <f t="shared" si="2"/>
        <v/>
      </c>
      <c r="Z1298" s="1" t="str">
        <f t="shared" ref="Z1298:AC1298" si="1298">IF($Y1298&lt;&gt;"",COUNTIF($D1298:$H1298, "=" &amp; T1298),"")</f>
        <v/>
      </c>
      <c r="AA1298" s="1" t="str">
        <f t="shared" si="1298"/>
        <v/>
      </c>
      <c r="AB1298" s="1" t="str">
        <f t="shared" si="1298"/>
        <v/>
      </c>
      <c r="AC1298" s="1" t="str">
        <f t="shared" si="1298"/>
        <v/>
      </c>
      <c r="AE1298" s="1" t="str">
        <f>IFERROR(__xludf.DUMMYFUNCTION("IFERROR(TRANSPOSE(SORT(TRANSPOSE(FILTER(Y1298:AC1298, Y1298:AC1298&lt;&gt;0)),1, FALSE)))"),"")</f>
        <v/>
      </c>
      <c r="AF1298" s="1" t="str">
        <f>IFERROR(__xludf.DUMMYFUNCTION("""COMPUTED_VALUE"""),"")</f>
        <v/>
      </c>
      <c r="AG1298" s="1" t="str">
        <f>IFERROR(__xludf.DUMMYFUNCTION("""COMPUTED_VALUE"""),"")</f>
        <v/>
      </c>
      <c r="AH1298" s="1" t="str">
        <f>IFERROR(__xludf.DUMMYFUNCTION("""COMPUTED_VALUE"""),"")</f>
        <v/>
      </c>
      <c r="AI1298" s="1" t="str">
        <f>IFERROR(__xludf.DUMMYFUNCTION("""COMPUTED_VALUE"""),"")</f>
        <v/>
      </c>
      <c r="AL1298" s="1" t="s">
        <v>25</v>
      </c>
      <c r="AM1298" s="1" t="s">
        <v>25</v>
      </c>
      <c r="AN1298" s="1" t="s">
        <v>25</v>
      </c>
      <c r="AO1298" s="1" t="s">
        <v>25</v>
      </c>
      <c r="AP1298" s="1" t="s">
        <v>25</v>
      </c>
      <c r="AQ1298" s="1"/>
      <c r="AR1298" s="1"/>
      <c r="AS1298" s="1"/>
      <c r="AT1298" s="1"/>
      <c r="AU1298" s="1"/>
      <c r="AV1298" s="1"/>
      <c r="AW1298" s="1"/>
      <c r="AY1298" s="1" t="s">
        <v>25</v>
      </c>
    </row>
    <row r="1299" ht="15.75" customHeight="1">
      <c r="A1299" s="1"/>
      <c r="B1299" s="1"/>
      <c r="C1299" s="1"/>
      <c r="D1299" s="1" t="s">
        <v>25</v>
      </c>
      <c r="E1299" s="1" t="s">
        <v>25</v>
      </c>
      <c r="F1299" s="1" t="s">
        <v>25</v>
      </c>
      <c r="G1299" s="1" t="s">
        <v>25</v>
      </c>
      <c r="H1299" s="1" t="s">
        <v>25</v>
      </c>
      <c r="M1299" s="1"/>
      <c r="N1299" s="1"/>
      <c r="O1299" s="1"/>
      <c r="P1299" s="1"/>
      <c r="Q1299" s="1"/>
      <c r="S1299" s="1" t="str">
        <f>IFERROR(__xludf.DUMMYFUNCTION("UNIQUE(D1299:H1299, TRUE)"),"")</f>
        <v/>
      </c>
      <c r="Y1299" s="1" t="str">
        <f t="shared" si="2"/>
        <v/>
      </c>
      <c r="Z1299" s="1" t="str">
        <f t="shared" ref="Z1299:AC1299" si="1299">IF($Y1299&lt;&gt;"",COUNTIF($D1299:$H1299, "=" &amp; T1299),"")</f>
        <v/>
      </c>
      <c r="AA1299" s="1" t="str">
        <f t="shared" si="1299"/>
        <v/>
      </c>
      <c r="AB1299" s="1" t="str">
        <f t="shared" si="1299"/>
        <v/>
      </c>
      <c r="AC1299" s="1" t="str">
        <f t="shared" si="1299"/>
        <v/>
      </c>
      <c r="AE1299" s="1" t="str">
        <f>IFERROR(__xludf.DUMMYFUNCTION("IFERROR(TRANSPOSE(SORT(TRANSPOSE(FILTER(Y1299:AC1299, Y1299:AC1299&lt;&gt;0)),1, FALSE)))"),"")</f>
        <v/>
      </c>
      <c r="AF1299" s="1" t="str">
        <f>IFERROR(__xludf.DUMMYFUNCTION("""COMPUTED_VALUE"""),"")</f>
        <v/>
      </c>
      <c r="AG1299" s="1" t="str">
        <f>IFERROR(__xludf.DUMMYFUNCTION("""COMPUTED_VALUE"""),"")</f>
        <v/>
      </c>
      <c r="AH1299" s="1" t="str">
        <f>IFERROR(__xludf.DUMMYFUNCTION("""COMPUTED_VALUE"""),"")</f>
        <v/>
      </c>
      <c r="AI1299" s="1" t="str">
        <f>IFERROR(__xludf.DUMMYFUNCTION("""COMPUTED_VALUE"""),"")</f>
        <v/>
      </c>
      <c r="AL1299" s="1" t="s">
        <v>25</v>
      </c>
      <c r="AM1299" s="1" t="s">
        <v>25</v>
      </c>
      <c r="AN1299" s="1" t="s">
        <v>25</v>
      </c>
      <c r="AO1299" s="1" t="s">
        <v>25</v>
      </c>
      <c r="AP1299" s="1" t="s">
        <v>25</v>
      </c>
      <c r="AQ1299" s="1"/>
      <c r="AR1299" s="1"/>
      <c r="AS1299" s="1"/>
      <c r="AT1299" s="1"/>
      <c r="AU1299" s="1"/>
      <c r="AV1299" s="1"/>
      <c r="AW1299" s="1"/>
      <c r="AY1299" s="1" t="s">
        <v>25</v>
      </c>
    </row>
    <row r="1300" ht="15.75" customHeight="1">
      <c r="A1300" s="1"/>
      <c r="B1300" s="1"/>
      <c r="C1300" s="1"/>
      <c r="D1300" s="1" t="s">
        <v>25</v>
      </c>
      <c r="E1300" s="1" t="s">
        <v>25</v>
      </c>
      <c r="F1300" s="1" t="s">
        <v>25</v>
      </c>
      <c r="G1300" s="1" t="s">
        <v>25</v>
      </c>
      <c r="H1300" s="1" t="s">
        <v>25</v>
      </c>
      <c r="M1300" s="1"/>
      <c r="N1300" s="1"/>
      <c r="O1300" s="1"/>
      <c r="P1300" s="1"/>
      <c r="Q1300" s="1"/>
      <c r="S1300" s="1" t="str">
        <f>IFERROR(__xludf.DUMMYFUNCTION("UNIQUE(D1300:H1300, TRUE)"),"")</f>
        <v/>
      </c>
      <c r="Y1300" s="1" t="str">
        <f t="shared" si="2"/>
        <v/>
      </c>
      <c r="Z1300" s="1" t="str">
        <f t="shared" ref="Z1300:AC1300" si="1300">IF($Y1300&lt;&gt;"",COUNTIF($D1300:$H1300, "=" &amp; T1300),"")</f>
        <v/>
      </c>
      <c r="AA1300" s="1" t="str">
        <f t="shared" si="1300"/>
        <v/>
      </c>
      <c r="AB1300" s="1" t="str">
        <f t="shared" si="1300"/>
        <v/>
      </c>
      <c r="AC1300" s="1" t="str">
        <f t="shared" si="1300"/>
        <v/>
      </c>
      <c r="AE1300" s="1" t="str">
        <f>IFERROR(__xludf.DUMMYFUNCTION("IFERROR(TRANSPOSE(SORT(TRANSPOSE(FILTER(Y1300:AC1300, Y1300:AC1300&lt;&gt;0)),1, FALSE)))"),"")</f>
        <v/>
      </c>
      <c r="AF1300" s="1" t="str">
        <f>IFERROR(__xludf.DUMMYFUNCTION("""COMPUTED_VALUE"""),"")</f>
        <v/>
      </c>
      <c r="AG1300" s="1" t="str">
        <f>IFERROR(__xludf.DUMMYFUNCTION("""COMPUTED_VALUE"""),"")</f>
        <v/>
      </c>
      <c r="AH1300" s="1" t="str">
        <f>IFERROR(__xludf.DUMMYFUNCTION("""COMPUTED_VALUE"""),"")</f>
        <v/>
      </c>
      <c r="AI1300" s="1" t="str">
        <f>IFERROR(__xludf.DUMMYFUNCTION("""COMPUTED_VALUE"""),"")</f>
        <v/>
      </c>
      <c r="AL1300" s="1" t="s">
        <v>25</v>
      </c>
      <c r="AM1300" s="1" t="s">
        <v>25</v>
      </c>
      <c r="AN1300" s="1" t="s">
        <v>25</v>
      </c>
      <c r="AO1300" s="1" t="s">
        <v>25</v>
      </c>
      <c r="AP1300" s="1" t="s">
        <v>25</v>
      </c>
      <c r="AQ1300" s="1"/>
      <c r="AR1300" s="1"/>
      <c r="AS1300" s="1"/>
      <c r="AT1300" s="1"/>
      <c r="AU1300" s="1"/>
      <c r="AV1300" s="1"/>
      <c r="AW1300" s="1"/>
      <c r="AY1300" s="1" t="s">
        <v>25</v>
      </c>
    </row>
    <row r="1301" ht="15.75" customHeight="1">
      <c r="A1301" s="1"/>
      <c r="B1301" s="1"/>
      <c r="C1301" s="1"/>
      <c r="D1301" s="1" t="s">
        <v>25</v>
      </c>
      <c r="E1301" s="1" t="s">
        <v>25</v>
      </c>
      <c r="F1301" s="1" t="s">
        <v>25</v>
      </c>
      <c r="G1301" s="1" t="s">
        <v>25</v>
      </c>
      <c r="H1301" s="1" t="s">
        <v>25</v>
      </c>
      <c r="M1301" s="1"/>
      <c r="N1301" s="1"/>
      <c r="O1301" s="1"/>
      <c r="P1301" s="1"/>
      <c r="Q1301" s="1"/>
      <c r="S1301" s="1" t="str">
        <f>IFERROR(__xludf.DUMMYFUNCTION("UNIQUE(D1301:H1301, TRUE)"),"")</f>
        <v/>
      </c>
      <c r="Y1301" s="1" t="str">
        <f t="shared" si="2"/>
        <v/>
      </c>
      <c r="Z1301" s="1" t="str">
        <f t="shared" ref="Z1301:AC1301" si="1301">IF($Y1301&lt;&gt;"",COUNTIF($D1301:$H1301, "=" &amp; T1301),"")</f>
        <v/>
      </c>
      <c r="AA1301" s="1" t="str">
        <f t="shared" si="1301"/>
        <v/>
      </c>
      <c r="AB1301" s="1" t="str">
        <f t="shared" si="1301"/>
        <v/>
      </c>
      <c r="AC1301" s="1" t="str">
        <f t="shared" si="1301"/>
        <v/>
      </c>
      <c r="AE1301" s="1" t="str">
        <f>IFERROR(__xludf.DUMMYFUNCTION("IFERROR(TRANSPOSE(SORT(TRANSPOSE(FILTER(Y1301:AC1301, Y1301:AC1301&lt;&gt;0)),1, FALSE)))"),"")</f>
        <v/>
      </c>
      <c r="AF1301" s="1" t="str">
        <f>IFERROR(__xludf.DUMMYFUNCTION("""COMPUTED_VALUE"""),"")</f>
        <v/>
      </c>
      <c r="AG1301" s="1" t="str">
        <f>IFERROR(__xludf.DUMMYFUNCTION("""COMPUTED_VALUE"""),"")</f>
        <v/>
      </c>
      <c r="AH1301" s="1" t="str">
        <f>IFERROR(__xludf.DUMMYFUNCTION("""COMPUTED_VALUE"""),"")</f>
        <v/>
      </c>
      <c r="AI1301" s="1" t="str">
        <f>IFERROR(__xludf.DUMMYFUNCTION("""COMPUTED_VALUE"""),"")</f>
        <v/>
      </c>
      <c r="AL1301" s="1" t="s">
        <v>25</v>
      </c>
      <c r="AM1301" s="1" t="s">
        <v>25</v>
      </c>
      <c r="AN1301" s="1" t="s">
        <v>25</v>
      </c>
      <c r="AO1301" s="1" t="s">
        <v>25</v>
      </c>
      <c r="AP1301" s="1" t="s">
        <v>25</v>
      </c>
      <c r="AQ1301" s="1"/>
      <c r="AR1301" s="1"/>
      <c r="AS1301" s="1"/>
      <c r="AT1301" s="1"/>
      <c r="AU1301" s="1"/>
      <c r="AV1301" s="1"/>
      <c r="AW1301" s="1"/>
      <c r="AY1301" s="1" t="s">
        <v>25</v>
      </c>
    </row>
    <row r="1302" ht="15.75" customHeight="1">
      <c r="A1302" s="1"/>
      <c r="B1302" s="1"/>
      <c r="C1302" s="1"/>
      <c r="D1302" s="1" t="s">
        <v>25</v>
      </c>
      <c r="E1302" s="1" t="s">
        <v>25</v>
      </c>
      <c r="F1302" s="1" t="s">
        <v>25</v>
      </c>
      <c r="G1302" s="1" t="s">
        <v>25</v>
      </c>
      <c r="H1302" s="1" t="s">
        <v>25</v>
      </c>
      <c r="M1302" s="1"/>
      <c r="N1302" s="1"/>
      <c r="O1302" s="1"/>
      <c r="P1302" s="1"/>
      <c r="Q1302" s="1"/>
      <c r="S1302" s="1" t="str">
        <f>IFERROR(__xludf.DUMMYFUNCTION("UNIQUE(D1302:H1302, TRUE)"),"")</f>
        <v/>
      </c>
      <c r="Y1302" s="1" t="str">
        <f t="shared" si="2"/>
        <v/>
      </c>
      <c r="Z1302" s="1" t="str">
        <f t="shared" ref="Z1302:AC1302" si="1302">IF($Y1302&lt;&gt;"",COUNTIF($D1302:$H1302, "=" &amp; T1302),"")</f>
        <v/>
      </c>
      <c r="AA1302" s="1" t="str">
        <f t="shared" si="1302"/>
        <v/>
      </c>
      <c r="AB1302" s="1" t="str">
        <f t="shared" si="1302"/>
        <v/>
      </c>
      <c r="AC1302" s="1" t="str">
        <f t="shared" si="1302"/>
        <v/>
      </c>
      <c r="AE1302" s="1" t="str">
        <f>IFERROR(__xludf.DUMMYFUNCTION("IFERROR(TRANSPOSE(SORT(TRANSPOSE(FILTER(Y1302:AC1302, Y1302:AC1302&lt;&gt;0)),1, FALSE)))"),"")</f>
        <v/>
      </c>
      <c r="AF1302" s="1" t="str">
        <f>IFERROR(__xludf.DUMMYFUNCTION("""COMPUTED_VALUE"""),"")</f>
        <v/>
      </c>
      <c r="AG1302" s="1" t="str">
        <f>IFERROR(__xludf.DUMMYFUNCTION("""COMPUTED_VALUE"""),"")</f>
        <v/>
      </c>
      <c r="AH1302" s="1" t="str">
        <f>IFERROR(__xludf.DUMMYFUNCTION("""COMPUTED_VALUE"""),"")</f>
        <v/>
      </c>
      <c r="AI1302" s="1" t="str">
        <f>IFERROR(__xludf.DUMMYFUNCTION("""COMPUTED_VALUE"""),"")</f>
        <v/>
      </c>
      <c r="AL1302" s="1" t="s">
        <v>25</v>
      </c>
      <c r="AM1302" s="1" t="s">
        <v>25</v>
      </c>
      <c r="AN1302" s="1" t="s">
        <v>25</v>
      </c>
      <c r="AO1302" s="1" t="s">
        <v>25</v>
      </c>
      <c r="AP1302" s="1" t="s">
        <v>25</v>
      </c>
      <c r="AQ1302" s="1"/>
      <c r="AR1302" s="1"/>
      <c r="AS1302" s="1"/>
      <c r="AT1302" s="1"/>
      <c r="AU1302" s="1"/>
      <c r="AV1302" s="1"/>
      <c r="AW1302" s="1"/>
      <c r="AY1302" s="1" t="s">
        <v>25</v>
      </c>
    </row>
    <row r="1303" ht="15.75" customHeight="1">
      <c r="A1303" s="1"/>
      <c r="B1303" s="1"/>
      <c r="C1303" s="1"/>
      <c r="D1303" s="1" t="s">
        <v>25</v>
      </c>
      <c r="E1303" s="1" t="s">
        <v>25</v>
      </c>
      <c r="F1303" s="1" t="s">
        <v>25</v>
      </c>
      <c r="G1303" s="1" t="s">
        <v>25</v>
      </c>
      <c r="H1303" s="1" t="s">
        <v>25</v>
      </c>
      <c r="M1303" s="1"/>
      <c r="N1303" s="1"/>
      <c r="O1303" s="1"/>
      <c r="P1303" s="1"/>
      <c r="Q1303" s="1"/>
      <c r="S1303" s="1" t="str">
        <f>IFERROR(__xludf.DUMMYFUNCTION("UNIQUE(D1303:H1303, TRUE)"),"")</f>
        <v/>
      </c>
      <c r="Y1303" s="1" t="str">
        <f t="shared" si="2"/>
        <v/>
      </c>
      <c r="Z1303" s="1" t="str">
        <f t="shared" ref="Z1303:AC1303" si="1303">IF($Y1303&lt;&gt;"",COUNTIF($D1303:$H1303, "=" &amp; T1303),"")</f>
        <v/>
      </c>
      <c r="AA1303" s="1" t="str">
        <f t="shared" si="1303"/>
        <v/>
      </c>
      <c r="AB1303" s="1" t="str">
        <f t="shared" si="1303"/>
        <v/>
      </c>
      <c r="AC1303" s="1" t="str">
        <f t="shared" si="1303"/>
        <v/>
      </c>
      <c r="AE1303" s="1" t="str">
        <f>IFERROR(__xludf.DUMMYFUNCTION("IFERROR(TRANSPOSE(SORT(TRANSPOSE(FILTER(Y1303:AC1303, Y1303:AC1303&lt;&gt;0)),1, FALSE)))"),"")</f>
        <v/>
      </c>
      <c r="AF1303" s="1" t="str">
        <f>IFERROR(__xludf.DUMMYFUNCTION("""COMPUTED_VALUE"""),"")</f>
        <v/>
      </c>
      <c r="AG1303" s="1" t="str">
        <f>IFERROR(__xludf.DUMMYFUNCTION("""COMPUTED_VALUE"""),"")</f>
        <v/>
      </c>
      <c r="AH1303" s="1" t="str">
        <f>IFERROR(__xludf.DUMMYFUNCTION("""COMPUTED_VALUE"""),"")</f>
        <v/>
      </c>
      <c r="AI1303" s="1" t="str">
        <f>IFERROR(__xludf.DUMMYFUNCTION("""COMPUTED_VALUE"""),"")</f>
        <v/>
      </c>
      <c r="AL1303" s="1" t="s">
        <v>25</v>
      </c>
      <c r="AM1303" s="1" t="s">
        <v>25</v>
      </c>
      <c r="AN1303" s="1" t="s">
        <v>25</v>
      </c>
      <c r="AO1303" s="1" t="s">
        <v>25</v>
      </c>
      <c r="AP1303" s="1" t="s">
        <v>25</v>
      </c>
      <c r="AQ1303" s="1"/>
      <c r="AR1303" s="1"/>
      <c r="AS1303" s="1"/>
      <c r="AT1303" s="1"/>
      <c r="AU1303" s="1"/>
      <c r="AV1303" s="1"/>
      <c r="AW1303" s="1"/>
      <c r="AY1303" s="1" t="s">
        <v>25</v>
      </c>
    </row>
    <row r="1304" ht="15.75" customHeight="1">
      <c r="A1304" s="1"/>
      <c r="B1304" s="1"/>
      <c r="C1304" s="1"/>
      <c r="D1304" s="1" t="s">
        <v>25</v>
      </c>
      <c r="E1304" s="1" t="s">
        <v>25</v>
      </c>
      <c r="F1304" s="1" t="s">
        <v>25</v>
      </c>
      <c r="G1304" s="1" t="s">
        <v>25</v>
      </c>
      <c r="H1304" s="1" t="s">
        <v>25</v>
      </c>
      <c r="M1304" s="1"/>
      <c r="N1304" s="1"/>
      <c r="O1304" s="1"/>
      <c r="P1304" s="1"/>
      <c r="Q1304" s="1"/>
      <c r="S1304" s="1" t="str">
        <f>IFERROR(__xludf.DUMMYFUNCTION("UNIQUE(D1304:H1304, TRUE)"),"")</f>
        <v/>
      </c>
      <c r="Y1304" s="1" t="str">
        <f t="shared" si="2"/>
        <v/>
      </c>
      <c r="Z1304" s="1" t="str">
        <f t="shared" ref="Z1304:AC1304" si="1304">IF($Y1304&lt;&gt;"",COUNTIF($D1304:$H1304, "=" &amp; T1304),"")</f>
        <v/>
      </c>
      <c r="AA1304" s="1" t="str">
        <f t="shared" si="1304"/>
        <v/>
      </c>
      <c r="AB1304" s="1" t="str">
        <f t="shared" si="1304"/>
        <v/>
      </c>
      <c r="AC1304" s="1" t="str">
        <f t="shared" si="1304"/>
        <v/>
      </c>
      <c r="AE1304" s="1" t="str">
        <f>IFERROR(__xludf.DUMMYFUNCTION("IFERROR(TRANSPOSE(SORT(TRANSPOSE(FILTER(Y1304:AC1304, Y1304:AC1304&lt;&gt;0)),1, FALSE)))"),"")</f>
        <v/>
      </c>
      <c r="AF1304" s="1" t="str">
        <f>IFERROR(__xludf.DUMMYFUNCTION("""COMPUTED_VALUE"""),"")</f>
        <v/>
      </c>
      <c r="AG1304" s="1" t="str">
        <f>IFERROR(__xludf.DUMMYFUNCTION("""COMPUTED_VALUE"""),"")</f>
        <v/>
      </c>
      <c r="AH1304" s="1" t="str">
        <f>IFERROR(__xludf.DUMMYFUNCTION("""COMPUTED_VALUE"""),"")</f>
        <v/>
      </c>
      <c r="AI1304" s="1" t="str">
        <f>IFERROR(__xludf.DUMMYFUNCTION("""COMPUTED_VALUE"""),"")</f>
        <v/>
      </c>
      <c r="AL1304" s="1" t="s">
        <v>25</v>
      </c>
      <c r="AM1304" s="1" t="s">
        <v>25</v>
      </c>
      <c r="AN1304" s="1" t="s">
        <v>25</v>
      </c>
      <c r="AO1304" s="1" t="s">
        <v>25</v>
      </c>
      <c r="AP1304" s="1" t="s">
        <v>25</v>
      </c>
      <c r="AQ1304" s="1"/>
      <c r="AR1304" s="1"/>
      <c r="AS1304" s="1"/>
      <c r="AT1304" s="1"/>
      <c r="AU1304" s="1"/>
      <c r="AV1304" s="1"/>
      <c r="AW1304" s="1"/>
      <c r="AY1304" s="1" t="s">
        <v>25</v>
      </c>
    </row>
    <row r="1305" ht="15.75" customHeight="1">
      <c r="A1305" s="1"/>
      <c r="B1305" s="1"/>
      <c r="C1305" s="1"/>
      <c r="D1305" s="1" t="s">
        <v>25</v>
      </c>
      <c r="E1305" s="1" t="s">
        <v>25</v>
      </c>
      <c r="F1305" s="1" t="s">
        <v>25</v>
      </c>
      <c r="G1305" s="1" t="s">
        <v>25</v>
      </c>
      <c r="H1305" s="1" t="s">
        <v>25</v>
      </c>
      <c r="M1305" s="1"/>
      <c r="N1305" s="1"/>
      <c r="O1305" s="1"/>
      <c r="P1305" s="1"/>
      <c r="Q1305" s="1"/>
      <c r="S1305" s="1" t="str">
        <f>IFERROR(__xludf.DUMMYFUNCTION("UNIQUE(D1305:H1305, TRUE)"),"")</f>
        <v/>
      </c>
      <c r="Y1305" s="1" t="str">
        <f t="shared" si="2"/>
        <v/>
      </c>
      <c r="Z1305" s="1" t="str">
        <f t="shared" ref="Z1305:AC1305" si="1305">IF($Y1305&lt;&gt;"",COUNTIF($D1305:$H1305, "=" &amp; T1305),"")</f>
        <v/>
      </c>
      <c r="AA1305" s="1" t="str">
        <f t="shared" si="1305"/>
        <v/>
      </c>
      <c r="AB1305" s="1" t="str">
        <f t="shared" si="1305"/>
        <v/>
      </c>
      <c r="AC1305" s="1" t="str">
        <f t="shared" si="1305"/>
        <v/>
      </c>
      <c r="AE1305" s="1" t="str">
        <f>IFERROR(__xludf.DUMMYFUNCTION("IFERROR(TRANSPOSE(SORT(TRANSPOSE(FILTER(Y1305:AC1305, Y1305:AC1305&lt;&gt;0)),1, FALSE)))"),"")</f>
        <v/>
      </c>
      <c r="AF1305" s="1" t="str">
        <f>IFERROR(__xludf.DUMMYFUNCTION("""COMPUTED_VALUE"""),"")</f>
        <v/>
      </c>
      <c r="AG1305" s="1" t="str">
        <f>IFERROR(__xludf.DUMMYFUNCTION("""COMPUTED_VALUE"""),"")</f>
        <v/>
      </c>
      <c r="AH1305" s="1" t="str">
        <f>IFERROR(__xludf.DUMMYFUNCTION("""COMPUTED_VALUE"""),"")</f>
        <v/>
      </c>
      <c r="AI1305" s="1" t="str">
        <f>IFERROR(__xludf.DUMMYFUNCTION("""COMPUTED_VALUE"""),"")</f>
        <v/>
      </c>
      <c r="AL1305" s="1" t="s">
        <v>25</v>
      </c>
      <c r="AM1305" s="1" t="s">
        <v>25</v>
      </c>
      <c r="AN1305" s="1" t="s">
        <v>25</v>
      </c>
      <c r="AO1305" s="1" t="s">
        <v>25</v>
      </c>
      <c r="AP1305" s="1" t="s">
        <v>25</v>
      </c>
      <c r="AQ1305" s="1"/>
      <c r="AR1305" s="1"/>
      <c r="AS1305" s="1"/>
      <c r="AT1305" s="1"/>
      <c r="AU1305" s="1"/>
      <c r="AV1305" s="1"/>
      <c r="AW1305" s="1"/>
      <c r="AY1305" s="1" t="s">
        <v>25</v>
      </c>
    </row>
    <row r="1306" ht="15.75" customHeight="1">
      <c r="A1306" s="1"/>
      <c r="B1306" s="1"/>
      <c r="C1306" s="1"/>
      <c r="D1306" s="1" t="s">
        <v>25</v>
      </c>
      <c r="E1306" s="1" t="s">
        <v>25</v>
      </c>
      <c r="F1306" s="1" t="s">
        <v>25</v>
      </c>
      <c r="G1306" s="1" t="s">
        <v>25</v>
      </c>
      <c r="H1306" s="1" t="s">
        <v>25</v>
      </c>
      <c r="M1306" s="1"/>
      <c r="N1306" s="1"/>
      <c r="O1306" s="1"/>
      <c r="P1306" s="1"/>
      <c r="Q1306" s="1"/>
      <c r="S1306" s="1" t="str">
        <f>IFERROR(__xludf.DUMMYFUNCTION("UNIQUE(D1306:H1306, TRUE)"),"")</f>
        <v/>
      </c>
      <c r="Y1306" s="1" t="str">
        <f t="shared" si="2"/>
        <v/>
      </c>
      <c r="Z1306" s="1" t="str">
        <f t="shared" ref="Z1306:AC1306" si="1306">IF($Y1306&lt;&gt;"",COUNTIF($D1306:$H1306, "=" &amp; T1306),"")</f>
        <v/>
      </c>
      <c r="AA1306" s="1" t="str">
        <f t="shared" si="1306"/>
        <v/>
      </c>
      <c r="AB1306" s="1" t="str">
        <f t="shared" si="1306"/>
        <v/>
      </c>
      <c r="AC1306" s="1" t="str">
        <f t="shared" si="1306"/>
        <v/>
      </c>
      <c r="AE1306" s="1" t="str">
        <f>IFERROR(__xludf.DUMMYFUNCTION("IFERROR(TRANSPOSE(SORT(TRANSPOSE(FILTER(Y1306:AC1306, Y1306:AC1306&lt;&gt;0)),1, FALSE)))"),"")</f>
        <v/>
      </c>
      <c r="AF1306" s="1" t="str">
        <f>IFERROR(__xludf.DUMMYFUNCTION("""COMPUTED_VALUE"""),"")</f>
        <v/>
      </c>
      <c r="AG1306" s="1" t="str">
        <f>IFERROR(__xludf.DUMMYFUNCTION("""COMPUTED_VALUE"""),"")</f>
        <v/>
      </c>
      <c r="AH1306" s="1" t="str">
        <f>IFERROR(__xludf.DUMMYFUNCTION("""COMPUTED_VALUE"""),"")</f>
        <v/>
      </c>
      <c r="AI1306" s="1" t="str">
        <f>IFERROR(__xludf.DUMMYFUNCTION("""COMPUTED_VALUE"""),"")</f>
        <v/>
      </c>
      <c r="AL1306" s="1" t="s">
        <v>25</v>
      </c>
      <c r="AM1306" s="1" t="s">
        <v>25</v>
      </c>
      <c r="AN1306" s="1" t="s">
        <v>25</v>
      </c>
      <c r="AO1306" s="1" t="s">
        <v>25</v>
      </c>
      <c r="AP1306" s="1" t="s">
        <v>25</v>
      </c>
      <c r="AQ1306" s="1"/>
      <c r="AR1306" s="1"/>
      <c r="AS1306" s="1"/>
      <c r="AT1306" s="1"/>
      <c r="AU1306" s="1"/>
      <c r="AV1306" s="1"/>
      <c r="AW1306" s="1"/>
      <c r="AY1306" s="1" t="s">
        <v>25</v>
      </c>
    </row>
    <row r="1307" ht="15.75" customHeight="1">
      <c r="A1307" s="1"/>
      <c r="B1307" s="1"/>
      <c r="C1307" s="1"/>
      <c r="D1307" s="1" t="s">
        <v>25</v>
      </c>
      <c r="E1307" s="1" t="s">
        <v>25</v>
      </c>
      <c r="F1307" s="1" t="s">
        <v>25</v>
      </c>
      <c r="G1307" s="1" t="s">
        <v>25</v>
      </c>
      <c r="H1307" s="1" t="s">
        <v>25</v>
      </c>
      <c r="M1307" s="1"/>
      <c r="N1307" s="1"/>
      <c r="O1307" s="1"/>
      <c r="P1307" s="1"/>
      <c r="Q1307" s="1"/>
      <c r="S1307" s="1" t="str">
        <f>IFERROR(__xludf.DUMMYFUNCTION("UNIQUE(D1307:H1307, TRUE)"),"")</f>
        <v/>
      </c>
      <c r="Y1307" s="1" t="str">
        <f t="shared" si="2"/>
        <v/>
      </c>
      <c r="Z1307" s="1" t="str">
        <f t="shared" ref="Z1307:AC1307" si="1307">IF($Y1307&lt;&gt;"",COUNTIF($D1307:$H1307, "=" &amp; T1307),"")</f>
        <v/>
      </c>
      <c r="AA1307" s="1" t="str">
        <f t="shared" si="1307"/>
        <v/>
      </c>
      <c r="AB1307" s="1" t="str">
        <f t="shared" si="1307"/>
        <v/>
      </c>
      <c r="AC1307" s="1" t="str">
        <f t="shared" si="1307"/>
        <v/>
      </c>
      <c r="AE1307" s="1" t="str">
        <f>IFERROR(__xludf.DUMMYFUNCTION("IFERROR(TRANSPOSE(SORT(TRANSPOSE(FILTER(Y1307:AC1307, Y1307:AC1307&lt;&gt;0)),1, FALSE)))"),"")</f>
        <v/>
      </c>
      <c r="AF1307" s="1" t="str">
        <f>IFERROR(__xludf.DUMMYFUNCTION("""COMPUTED_VALUE"""),"")</f>
        <v/>
      </c>
      <c r="AG1307" s="1" t="str">
        <f>IFERROR(__xludf.DUMMYFUNCTION("""COMPUTED_VALUE"""),"")</f>
        <v/>
      </c>
      <c r="AH1307" s="1" t="str">
        <f>IFERROR(__xludf.DUMMYFUNCTION("""COMPUTED_VALUE"""),"")</f>
        <v/>
      </c>
      <c r="AI1307" s="1" t="str">
        <f>IFERROR(__xludf.DUMMYFUNCTION("""COMPUTED_VALUE"""),"")</f>
        <v/>
      </c>
      <c r="AL1307" s="1" t="s">
        <v>25</v>
      </c>
      <c r="AM1307" s="1" t="s">
        <v>25</v>
      </c>
      <c r="AN1307" s="1" t="s">
        <v>25</v>
      </c>
      <c r="AO1307" s="1" t="s">
        <v>25</v>
      </c>
      <c r="AP1307" s="1" t="s">
        <v>25</v>
      </c>
      <c r="AQ1307" s="1"/>
      <c r="AR1307" s="1"/>
      <c r="AS1307" s="1"/>
      <c r="AT1307" s="1"/>
      <c r="AU1307" s="1"/>
      <c r="AV1307" s="1"/>
      <c r="AW1307" s="1"/>
      <c r="AY1307" s="1" t="s">
        <v>25</v>
      </c>
    </row>
    <row r="1308" ht="15.75" customHeight="1">
      <c r="A1308" s="1"/>
      <c r="B1308" s="1"/>
      <c r="C1308" s="1"/>
      <c r="D1308" s="1" t="s">
        <v>25</v>
      </c>
      <c r="E1308" s="1" t="s">
        <v>25</v>
      </c>
      <c r="F1308" s="1" t="s">
        <v>25</v>
      </c>
      <c r="G1308" s="1" t="s">
        <v>25</v>
      </c>
      <c r="H1308" s="1" t="s">
        <v>25</v>
      </c>
      <c r="M1308" s="1"/>
      <c r="N1308" s="1"/>
      <c r="O1308" s="1"/>
      <c r="P1308" s="1"/>
      <c r="Q1308" s="1"/>
      <c r="S1308" s="1" t="str">
        <f>IFERROR(__xludf.DUMMYFUNCTION("UNIQUE(D1308:H1308, TRUE)"),"")</f>
        <v/>
      </c>
      <c r="Y1308" s="1" t="str">
        <f t="shared" si="2"/>
        <v/>
      </c>
      <c r="Z1308" s="1" t="str">
        <f t="shared" ref="Z1308:AC1308" si="1308">IF($Y1308&lt;&gt;"",COUNTIF($D1308:$H1308, "=" &amp; T1308),"")</f>
        <v/>
      </c>
      <c r="AA1308" s="1" t="str">
        <f t="shared" si="1308"/>
        <v/>
      </c>
      <c r="AB1308" s="1" t="str">
        <f t="shared" si="1308"/>
        <v/>
      </c>
      <c r="AC1308" s="1" t="str">
        <f t="shared" si="1308"/>
        <v/>
      </c>
      <c r="AE1308" s="1" t="str">
        <f>IFERROR(__xludf.DUMMYFUNCTION("IFERROR(TRANSPOSE(SORT(TRANSPOSE(FILTER(Y1308:AC1308, Y1308:AC1308&lt;&gt;0)),1, FALSE)))"),"")</f>
        <v/>
      </c>
      <c r="AF1308" s="1" t="str">
        <f>IFERROR(__xludf.DUMMYFUNCTION("""COMPUTED_VALUE"""),"")</f>
        <v/>
      </c>
      <c r="AG1308" s="1" t="str">
        <f>IFERROR(__xludf.DUMMYFUNCTION("""COMPUTED_VALUE"""),"")</f>
        <v/>
      </c>
      <c r="AH1308" s="1" t="str">
        <f>IFERROR(__xludf.DUMMYFUNCTION("""COMPUTED_VALUE"""),"")</f>
        <v/>
      </c>
      <c r="AI1308" s="1" t="str">
        <f>IFERROR(__xludf.DUMMYFUNCTION("""COMPUTED_VALUE"""),"")</f>
        <v/>
      </c>
      <c r="AL1308" s="1" t="s">
        <v>25</v>
      </c>
      <c r="AM1308" s="1" t="s">
        <v>25</v>
      </c>
      <c r="AN1308" s="1" t="s">
        <v>25</v>
      </c>
      <c r="AO1308" s="1" t="s">
        <v>25</v>
      </c>
      <c r="AP1308" s="1" t="s">
        <v>25</v>
      </c>
      <c r="AQ1308" s="1"/>
      <c r="AR1308" s="1"/>
      <c r="AS1308" s="1"/>
      <c r="AT1308" s="1"/>
      <c r="AU1308" s="1"/>
      <c r="AV1308" s="1"/>
      <c r="AW1308" s="1"/>
      <c r="AY1308" s="1" t="s">
        <v>25</v>
      </c>
    </row>
    <row r="1309" ht="15.75" customHeight="1">
      <c r="A1309" s="1"/>
      <c r="B1309" s="1"/>
      <c r="C1309" s="1"/>
      <c r="D1309" s="1" t="s">
        <v>25</v>
      </c>
      <c r="E1309" s="1" t="s">
        <v>25</v>
      </c>
      <c r="F1309" s="1" t="s">
        <v>25</v>
      </c>
      <c r="G1309" s="1" t="s">
        <v>25</v>
      </c>
      <c r="H1309" s="1" t="s">
        <v>25</v>
      </c>
      <c r="M1309" s="1"/>
      <c r="N1309" s="1"/>
      <c r="O1309" s="1"/>
      <c r="P1309" s="1"/>
      <c r="Q1309" s="1"/>
      <c r="S1309" s="1" t="str">
        <f>IFERROR(__xludf.DUMMYFUNCTION("UNIQUE(D1309:H1309, TRUE)"),"")</f>
        <v/>
      </c>
      <c r="Y1309" s="1" t="str">
        <f t="shared" si="2"/>
        <v/>
      </c>
      <c r="Z1309" s="1" t="str">
        <f t="shared" ref="Z1309:AC1309" si="1309">IF($Y1309&lt;&gt;"",COUNTIF($D1309:$H1309, "=" &amp; T1309),"")</f>
        <v/>
      </c>
      <c r="AA1309" s="1" t="str">
        <f t="shared" si="1309"/>
        <v/>
      </c>
      <c r="AB1309" s="1" t="str">
        <f t="shared" si="1309"/>
        <v/>
      </c>
      <c r="AC1309" s="1" t="str">
        <f t="shared" si="1309"/>
        <v/>
      </c>
      <c r="AE1309" s="1" t="str">
        <f>IFERROR(__xludf.DUMMYFUNCTION("IFERROR(TRANSPOSE(SORT(TRANSPOSE(FILTER(Y1309:AC1309, Y1309:AC1309&lt;&gt;0)),1, FALSE)))"),"")</f>
        <v/>
      </c>
      <c r="AF1309" s="1" t="str">
        <f>IFERROR(__xludf.DUMMYFUNCTION("""COMPUTED_VALUE"""),"")</f>
        <v/>
      </c>
      <c r="AG1309" s="1" t="str">
        <f>IFERROR(__xludf.DUMMYFUNCTION("""COMPUTED_VALUE"""),"")</f>
        <v/>
      </c>
      <c r="AH1309" s="1" t="str">
        <f>IFERROR(__xludf.DUMMYFUNCTION("""COMPUTED_VALUE"""),"")</f>
        <v/>
      </c>
      <c r="AI1309" s="1" t="str">
        <f>IFERROR(__xludf.DUMMYFUNCTION("""COMPUTED_VALUE"""),"")</f>
        <v/>
      </c>
      <c r="AL1309" s="1" t="s">
        <v>25</v>
      </c>
      <c r="AM1309" s="1" t="s">
        <v>25</v>
      </c>
      <c r="AN1309" s="1" t="s">
        <v>25</v>
      </c>
      <c r="AO1309" s="1" t="s">
        <v>25</v>
      </c>
      <c r="AP1309" s="1" t="s">
        <v>25</v>
      </c>
      <c r="AQ1309" s="1"/>
      <c r="AR1309" s="1"/>
      <c r="AS1309" s="1"/>
      <c r="AT1309" s="1"/>
      <c r="AU1309" s="1"/>
      <c r="AV1309" s="1"/>
      <c r="AW1309" s="1"/>
      <c r="AY1309" s="1" t="s">
        <v>25</v>
      </c>
    </row>
    <row r="1310" ht="15.75" customHeight="1">
      <c r="A1310" s="1"/>
      <c r="B1310" s="1"/>
      <c r="C1310" s="1"/>
      <c r="D1310" s="1" t="s">
        <v>25</v>
      </c>
      <c r="E1310" s="1" t="s">
        <v>25</v>
      </c>
      <c r="F1310" s="1" t="s">
        <v>25</v>
      </c>
      <c r="G1310" s="1" t="s">
        <v>25</v>
      </c>
      <c r="H1310" s="1" t="s">
        <v>25</v>
      </c>
      <c r="M1310" s="1"/>
      <c r="N1310" s="1"/>
      <c r="O1310" s="1"/>
      <c r="P1310" s="1"/>
      <c r="Q1310" s="1"/>
      <c r="S1310" s="1" t="str">
        <f>IFERROR(__xludf.DUMMYFUNCTION("UNIQUE(D1310:H1310, TRUE)"),"")</f>
        <v/>
      </c>
      <c r="Y1310" s="1" t="str">
        <f t="shared" si="2"/>
        <v/>
      </c>
      <c r="Z1310" s="1" t="str">
        <f t="shared" ref="Z1310:AC1310" si="1310">IF($Y1310&lt;&gt;"",COUNTIF($D1310:$H1310, "=" &amp; T1310),"")</f>
        <v/>
      </c>
      <c r="AA1310" s="1" t="str">
        <f t="shared" si="1310"/>
        <v/>
      </c>
      <c r="AB1310" s="1" t="str">
        <f t="shared" si="1310"/>
        <v/>
      </c>
      <c r="AC1310" s="1" t="str">
        <f t="shared" si="1310"/>
        <v/>
      </c>
      <c r="AE1310" s="1" t="str">
        <f>IFERROR(__xludf.DUMMYFUNCTION("IFERROR(TRANSPOSE(SORT(TRANSPOSE(FILTER(Y1310:AC1310, Y1310:AC1310&lt;&gt;0)),1, FALSE)))"),"")</f>
        <v/>
      </c>
      <c r="AF1310" s="1" t="str">
        <f>IFERROR(__xludf.DUMMYFUNCTION("""COMPUTED_VALUE"""),"")</f>
        <v/>
      </c>
      <c r="AG1310" s="1" t="str">
        <f>IFERROR(__xludf.DUMMYFUNCTION("""COMPUTED_VALUE"""),"")</f>
        <v/>
      </c>
      <c r="AH1310" s="1" t="str">
        <f>IFERROR(__xludf.DUMMYFUNCTION("""COMPUTED_VALUE"""),"")</f>
        <v/>
      </c>
      <c r="AI1310" s="1" t="str">
        <f>IFERROR(__xludf.DUMMYFUNCTION("""COMPUTED_VALUE"""),"")</f>
        <v/>
      </c>
      <c r="AL1310" s="1" t="s">
        <v>25</v>
      </c>
      <c r="AM1310" s="1" t="s">
        <v>25</v>
      </c>
      <c r="AN1310" s="1" t="s">
        <v>25</v>
      </c>
      <c r="AO1310" s="1" t="s">
        <v>25</v>
      </c>
      <c r="AP1310" s="1" t="s">
        <v>25</v>
      </c>
      <c r="AQ1310" s="1"/>
      <c r="AR1310" s="1"/>
      <c r="AS1310" s="1"/>
      <c r="AT1310" s="1"/>
      <c r="AU1310" s="1"/>
      <c r="AV1310" s="1"/>
      <c r="AW1310" s="1"/>
      <c r="AY1310" s="1" t="s">
        <v>25</v>
      </c>
    </row>
    <row r="1311" ht="15.75" customHeight="1">
      <c r="A1311" s="1"/>
      <c r="B1311" s="1"/>
      <c r="C1311" s="1"/>
      <c r="D1311" s="1" t="s">
        <v>25</v>
      </c>
      <c r="E1311" s="1" t="s">
        <v>25</v>
      </c>
      <c r="F1311" s="1" t="s">
        <v>25</v>
      </c>
      <c r="G1311" s="1" t="s">
        <v>25</v>
      </c>
      <c r="H1311" s="1" t="s">
        <v>25</v>
      </c>
      <c r="M1311" s="1"/>
      <c r="N1311" s="1"/>
      <c r="O1311" s="1"/>
      <c r="P1311" s="1"/>
      <c r="Q1311" s="1"/>
      <c r="S1311" s="1" t="str">
        <f>IFERROR(__xludf.DUMMYFUNCTION("UNIQUE(D1311:H1311, TRUE)"),"")</f>
        <v/>
      </c>
      <c r="Y1311" s="1" t="str">
        <f t="shared" si="2"/>
        <v/>
      </c>
      <c r="Z1311" s="1" t="str">
        <f t="shared" ref="Z1311:AC1311" si="1311">IF($Y1311&lt;&gt;"",COUNTIF($D1311:$H1311, "=" &amp; T1311),"")</f>
        <v/>
      </c>
      <c r="AA1311" s="1" t="str">
        <f t="shared" si="1311"/>
        <v/>
      </c>
      <c r="AB1311" s="1" t="str">
        <f t="shared" si="1311"/>
        <v/>
      </c>
      <c r="AC1311" s="1" t="str">
        <f t="shared" si="1311"/>
        <v/>
      </c>
      <c r="AE1311" s="1" t="str">
        <f>IFERROR(__xludf.DUMMYFUNCTION("IFERROR(TRANSPOSE(SORT(TRANSPOSE(FILTER(Y1311:AC1311, Y1311:AC1311&lt;&gt;0)),1, FALSE)))"),"")</f>
        <v/>
      </c>
      <c r="AF1311" s="1" t="str">
        <f>IFERROR(__xludf.DUMMYFUNCTION("""COMPUTED_VALUE"""),"")</f>
        <v/>
      </c>
      <c r="AG1311" s="1" t="str">
        <f>IFERROR(__xludf.DUMMYFUNCTION("""COMPUTED_VALUE"""),"")</f>
        <v/>
      </c>
      <c r="AH1311" s="1" t="str">
        <f>IFERROR(__xludf.DUMMYFUNCTION("""COMPUTED_VALUE"""),"")</f>
        <v/>
      </c>
      <c r="AI1311" s="1" t="str">
        <f>IFERROR(__xludf.DUMMYFUNCTION("""COMPUTED_VALUE"""),"")</f>
        <v/>
      </c>
      <c r="AL1311" s="1" t="s">
        <v>25</v>
      </c>
      <c r="AM1311" s="1" t="s">
        <v>25</v>
      </c>
      <c r="AN1311" s="1" t="s">
        <v>25</v>
      </c>
      <c r="AO1311" s="1" t="s">
        <v>25</v>
      </c>
      <c r="AP1311" s="1" t="s">
        <v>25</v>
      </c>
      <c r="AQ1311" s="1"/>
      <c r="AR1311" s="1"/>
      <c r="AS1311" s="1"/>
      <c r="AT1311" s="1"/>
      <c r="AU1311" s="1"/>
      <c r="AV1311" s="1"/>
      <c r="AW1311" s="1"/>
      <c r="AY1311" s="1" t="s">
        <v>25</v>
      </c>
    </row>
    <row r="1312" ht="15.75" customHeight="1">
      <c r="A1312" s="1"/>
      <c r="B1312" s="1"/>
      <c r="C1312" s="1"/>
      <c r="D1312" s="1" t="s">
        <v>25</v>
      </c>
      <c r="E1312" s="1" t="s">
        <v>25</v>
      </c>
      <c r="F1312" s="1" t="s">
        <v>25</v>
      </c>
      <c r="G1312" s="1" t="s">
        <v>25</v>
      </c>
      <c r="H1312" s="1" t="s">
        <v>25</v>
      </c>
      <c r="M1312" s="1"/>
      <c r="N1312" s="1"/>
      <c r="O1312" s="1"/>
      <c r="P1312" s="1"/>
      <c r="Q1312" s="1"/>
      <c r="S1312" s="1" t="str">
        <f>IFERROR(__xludf.DUMMYFUNCTION("UNIQUE(D1312:H1312, TRUE)"),"")</f>
        <v/>
      </c>
      <c r="Y1312" s="1" t="str">
        <f t="shared" si="2"/>
        <v/>
      </c>
      <c r="Z1312" s="1" t="str">
        <f t="shared" ref="Z1312:AC1312" si="1312">IF($Y1312&lt;&gt;"",COUNTIF($D1312:$H1312, "=" &amp; T1312),"")</f>
        <v/>
      </c>
      <c r="AA1312" s="1" t="str">
        <f t="shared" si="1312"/>
        <v/>
      </c>
      <c r="AB1312" s="1" t="str">
        <f t="shared" si="1312"/>
        <v/>
      </c>
      <c r="AC1312" s="1" t="str">
        <f t="shared" si="1312"/>
        <v/>
      </c>
      <c r="AE1312" s="1" t="str">
        <f>IFERROR(__xludf.DUMMYFUNCTION("IFERROR(TRANSPOSE(SORT(TRANSPOSE(FILTER(Y1312:AC1312, Y1312:AC1312&lt;&gt;0)),1, FALSE)))"),"")</f>
        <v/>
      </c>
      <c r="AF1312" s="1" t="str">
        <f>IFERROR(__xludf.DUMMYFUNCTION("""COMPUTED_VALUE"""),"")</f>
        <v/>
      </c>
      <c r="AG1312" s="1" t="str">
        <f>IFERROR(__xludf.DUMMYFUNCTION("""COMPUTED_VALUE"""),"")</f>
        <v/>
      </c>
      <c r="AH1312" s="1" t="str">
        <f>IFERROR(__xludf.DUMMYFUNCTION("""COMPUTED_VALUE"""),"")</f>
        <v/>
      </c>
      <c r="AI1312" s="1" t="str">
        <f>IFERROR(__xludf.DUMMYFUNCTION("""COMPUTED_VALUE"""),"")</f>
        <v/>
      </c>
      <c r="AL1312" s="1" t="s">
        <v>25</v>
      </c>
      <c r="AM1312" s="1" t="s">
        <v>25</v>
      </c>
      <c r="AN1312" s="1" t="s">
        <v>25</v>
      </c>
      <c r="AO1312" s="1" t="s">
        <v>25</v>
      </c>
      <c r="AP1312" s="1" t="s">
        <v>25</v>
      </c>
      <c r="AQ1312" s="1"/>
      <c r="AR1312" s="1"/>
      <c r="AS1312" s="1"/>
      <c r="AT1312" s="1"/>
      <c r="AU1312" s="1"/>
      <c r="AV1312" s="1"/>
      <c r="AW1312" s="1"/>
      <c r="AY1312" s="1" t="s">
        <v>25</v>
      </c>
    </row>
    <row r="1313" ht="15.75" customHeight="1">
      <c r="A1313" s="1"/>
      <c r="B1313" s="1"/>
      <c r="C1313" s="1"/>
      <c r="D1313" s="1" t="s">
        <v>25</v>
      </c>
      <c r="E1313" s="1" t="s">
        <v>25</v>
      </c>
      <c r="F1313" s="1" t="s">
        <v>25</v>
      </c>
      <c r="G1313" s="1" t="s">
        <v>25</v>
      </c>
      <c r="H1313" s="1" t="s">
        <v>25</v>
      </c>
      <c r="M1313" s="1"/>
      <c r="N1313" s="1"/>
      <c r="O1313" s="1"/>
      <c r="P1313" s="1"/>
      <c r="Q1313" s="1"/>
      <c r="S1313" s="1" t="str">
        <f>IFERROR(__xludf.DUMMYFUNCTION("UNIQUE(D1313:H1313, TRUE)"),"")</f>
        <v/>
      </c>
      <c r="Y1313" s="1" t="str">
        <f t="shared" si="2"/>
        <v/>
      </c>
      <c r="Z1313" s="1" t="str">
        <f t="shared" ref="Z1313:AC1313" si="1313">IF($Y1313&lt;&gt;"",COUNTIF($D1313:$H1313, "=" &amp; T1313),"")</f>
        <v/>
      </c>
      <c r="AA1313" s="1" t="str">
        <f t="shared" si="1313"/>
        <v/>
      </c>
      <c r="AB1313" s="1" t="str">
        <f t="shared" si="1313"/>
        <v/>
      </c>
      <c r="AC1313" s="1" t="str">
        <f t="shared" si="1313"/>
        <v/>
      </c>
      <c r="AE1313" s="1" t="str">
        <f>IFERROR(__xludf.DUMMYFUNCTION("IFERROR(TRANSPOSE(SORT(TRANSPOSE(FILTER(Y1313:AC1313, Y1313:AC1313&lt;&gt;0)),1, FALSE)))"),"")</f>
        <v/>
      </c>
      <c r="AF1313" s="1" t="str">
        <f>IFERROR(__xludf.DUMMYFUNCTION("""COMPUTED_VALUE"""),"")</f>
        <v/>
      </c>
      <c r="AG1313" s="1" t="str">
        <f>IFERROR(__xludf.DUMMYFUNCTION("""COMPUTED_VALUE"""),"")</f>
        <v/>
      </c>
      <c r="AH1313" s="1" t="str">
        <f>IFERROR(__xludf.DUMMYFUNCTION("""COMPUTED_VALUE"""),"")</f>
        <v/>
      </c>
      <c r="AI1313" s="1" t="str">
        <f>IFERROR(__xludf.DUMMYFUNCTION("""COMPUTED_VALUE"""),"")</f>
        <v/>
      </c>
      <c r="AL1313" s="1" t="s">
        <v>25</v>
      </c>
      <c r="AM1313" s="1" t="s">
        <v>25</v>
      </c>
      <c r="AN1313" s="1" t="s">
        <v>25</v>
      </c>
      <c r="AO1313" s="1" t="s">
        <v>25</v>
      </c>
      <c r="AP1313" s="1" t="s">
        <v>25</v>
      </c>
      <c r="AQ1313" s="1"/>
      <c r="AR1313" s="1"/>
      <c r="AS1313" s="1"/>
      <c r="AT1313" s="1"/>
      <c r="AU1313" s="1"/>
      <c r="AV1313" s="1"/>
      <c r="AW1313" s="1"/>
      <c r="AY1313" s="1" t="s">
        <v>25</v>
      </c>
    </row>
    <row r="1314" ht="15.75" customHeight="1">
      <c r="A1314" s="1"/>
      <c r="B1314" s="1"/>
      <c r="C1314" s="1"/>
      <c r="D1314" s="1" t="s">
        <v>25</v>
      </c>
      <c r="E1314" s="1" t="s">
        <v>25</v>
      </c>
      <c r="F1314" s="1" t="s">
        <v>25</v>
      </c>
      <c r="G1314" s="1" t="s">
        <v>25</v>
      </c>
      <c r="H1314" s="1" t="s">
        <v>25</v>
      </c>
      <c r="M1314" s="1"/>
      <c r="N1314" s="1"/>
      <c r="O1314" s="1"/>
      <c r="P1314" s="1"/>
      <c r="Q1314" s="1"/>
      <c r="S1314" s="1" t="str">
        <f>IFERROR(__xludf.DUMMYFUNCTION("UNIQUE(D1314:H1314, TRUE)"),"")</f>
        <v/>
      </c>
      <c r="Y1314" s="1" t="str">
        <f t="shared" si="2"/>
        <v/>
      </c>
      <c r="Z1314" s="1" t="str">
        <f t="shared" ref="Z1314:AC1314" si="1314">IF($Y1314&lt;&gt;"",COUNTIF($D1314:$H1314, "=" &amp; T1314),"")</f>
        <v/>
      </c>
      <c r="AA1314" s="1" t="str">
        <f t="shared" si="1314"/>
        <v/>
      </c>
      <c r="AB1314" s="1" t="str">
        <f t="shared" si="1314"/>
        <v/>
      </c>
      <c r="AC1314" s="1" t="str">
        <f t="shared" si="1314"/>
        <v/>
      </c>
      <c r="AE1314" s="1" t="str">
        <f>IFERROR(__xludf.DUMMYFUNCTION("IFERROR(TRANSPOSE(SORT(TRANSPOSE(FILTER(Y1314:AC1314, Y1314:AC1314&lt;&gt;0)),1, FALSE)))"),"")</f>
        <v/>
      </c>
      <c r="AF1314" s="1" t="str">
        <f>IFERROR(__xludf.DUMMYFUNCTION("""COMPUTED_VALUE"""),"")</f>
        <v/>
      </c>
      <c r="AG1314" s="1" t="str">
        <f>IFERROR(__xludf.DUMMYFUNCTION("""COMPUTED_VALUE"""),"")</f>
        <v/>
      </c>
      <c r="AH1314" s="1" t="str">
        <f>IFERROR(__xludf.DUMMYFUNCTION("""COMPUTED_VALUE"""),"")</f>
        <v/>
      </c>
      <c r="AI1314" s="1" t="str">
        <f>IFERROR(__xludf.DUMMYFUNCTION("""COMPUTED_VALUE"""),"")</f>
        <v/>
      </c>
      <c r="AL1314" s="1" t="s">
        <v>25</v>
      </c>
      <c r="AM1314" s="1" t="s">
        <v>25</v>
      </c>
      <c r="AN1314" s="1" t="s">
        <v>25</v>
      </c>
      <c r="AO1314" s="1" t="s">
        <v>25</v>
      </c>
      <c r="AP1314" s="1" t="s">
        <v>25</v>
      </c>
      <c r="AQ1314" s="1"/>
      <c r="AR1314" s="1"/>
      <c r="AS1314" s="1"/>
      <c r="AT1314" s="1"/>
      <c r="AU1314" s="1"/>
      <c r="AV1314" s="1"/>
      <c r="AW1314" s="1"/>
      <c r="AY1314" s="1" t="s">
        <v>25</v>
      </c>
    </row>
    <row r="1315" ht="15.75" customHeight="1">
      <c r="A1315" s="1"/>
      <c r="B1315" s="1"/>
      <c r="C1315" s="1"/>
      <c r="D1315" s="1" t="s">
        <v>25</v>
      </c>
      <c r="E1315" s="1" t="s">
        <v>25</v>
      </c>
      <c r="F1315" s="1" t="s">
        <v>25</v>
      </c>
      <c r="G1315" s="1" t="s">
        <v>25</v>
      </c>
      <c r="H1315" s="1" t="s">
        <v>25</v>
      </c>
      <c r="M1315" s="1"/>
      <c r="N1315" s="1"/>
      <c r="O1315" s="1"/>
      <c r="P1315" s="1"/>
      <c r="Q1315" s="1"/>
      <c r="S1315" s="1" t="str">
        <f>IFERROR(__xludf.DUMMYFUNCTION("UNIQUE(D1315:H1315, TRUE)"),"")</f>
        <v/>
      </c>
      <c r="Y1315" s="1" t="str">
        <f t="shared" si="2"/>
        <v/>
      </c>
      <c r="Z1315" s="1" t="str">
        <f t="shared" ref="Z1315:AC1315" si="1315">IF($Y1315&lt;&gt;"",COUNTIF($D1315:$H1315, "=" &amp; T1315),"")</f>
        <v/>
      </c>
      <c r="AA1315" s="1" t="str">
        <f t="shared" si="1315"/>
        <v/>
      </c>
      <c r="AB1315" s="1" t="str">
        <f t="shared" si="1315"/>
        <v/>
      </c>
      <c r="AC1315" s="1" t="str">
        <f t="shared" si="1315"/>
        <v/>
      </c>
      <c r="AE1315" s="1" t="str">
        <f>IFERROR(__xludf.DUMMYFUNCTION("IFERROR(TRANSPOSE(SORT(TRANSPOSE(FILTER(Y1315:AC1315, Y1315:AC1315&lt;&gt;0)),1, FALSE)))"),"")</f>
        <v/>
      </c>
      <c r="AF1315" s="1" t="str">
        <f>IFERROR(__xludf.DUMMYFUNCTION("""COMPUTED_VALUE"""),"")</f>
        <v/>
      </c>
      <c r="AG1315" s="1" t="str">
        <f>IFERROR(__xludf.DUMMYFUNCTION("""COMPUTED_VALUE"""),"")</f>
        <v/>
      </c>
      <c r="AH1315" s="1" t="str">
        <f>IFERROR(__xludf.DUMMYFUNCTION("""COMPUTED_VALUE"""),"")</f>
        <v/>
      </c>
      <c r="AI1315" s="1" t="str">
        <f>IFERROR(__xludf.DUMMYFUNCTION("""COMPUTED_VALUE"""),"")</f>
        <v/>
      </c>
      <c r="AL1315" s="1" t="s">
        <v>25</v>
      </c>
      <c r="AM1315" s="1" t="s">
        <v>25</v>
      </c>
      <c r="AN1315" s="1" t="s">
        <v>25</v>
      </c>
      <c r="AO1315" s="1" t="s">
        <v>25</v>
      </c>
      <c r="AP1315" s="1" t="s">
        <v>25</v>
      </c>
      <c r="AQ1315" s="1"/>
      <c r="AR1315" s="1"/>
      <c r="AS1315" s="1"/>
      <c r="AT1315" s="1"/>
      <c r="AU1315" s="1"/>
      <c r="AV1315" s="1"/>
      <c r="AW1315" s="1"/>
      <c r="AY1315" s="1" t="s">
        <v>25</v>
      </c>
    </row>
    <row r="1316" ht="15.75" customHeight="1">
      <c r="A1316" s="1"/>
      <c r="B1316" s="1"/>
      <c r="C1316" s="1"/>
      <c r="D1316" s="1" t="s">
        <v>25</v>
      </c>
      <c r="E1316" s="1" t="s">
        <v>25</v>
      </c>
      <c r="F1316" s="1" t="s">
        <v>25</v>
      </c>
      <c r="G1316" s="1" t="s">
        <v>25</v>
      </c>
      <c r="H1316" s="1" t="s">
        <v>25</v>
      </c>
      <c r="M1316" s="1"/>
      <c r="N1316" s="1"/>
      <c r="O1316" s="1"/>
      <c r="P1316" s="1"/>
      <c r="Q1316" s="1"/>
      <c r="S1316" s="1" t="str">
        <f>IFERROR(__xludf.DUMMYFUNCTION("UNIQUE(D1316:H1316, TRUE)"),"")</f>
        <v/>
      </c>
      <c r="Y1316" s="1" t="str">
        <f t="shared" si="2"/>
        <v/>
      </c>
      <c r="Z1316" s="1" t="str">
        <f t="shared" ref="Z1316:AC1316" si="1316">IF($Y1316&lt;&gt;"",COUNTIF($D1316:$H1316, "=" &amp; T1316),"")</f>
        <v/>
      </c>
      <c r="AA1316" s="1" t="str">
        <f t="shared" si="1316"/>
        <v/>
      </c>
      <c r="AB1316" s="1" t="str">
        <f t="shared" si="1316"/>
        <v/>
      </c>
      <c r="AC1316" s="1" t="str">
        <f t="shared" si="1316"/>
        <v/>
      </c>
      <c r="AE1316" s="1" t="str">
        <f>IFERROR(__xludf.DUMMYFUNCTION("IFERROR(TRANSPOSE(SORT(TRANSPOSE(FILTER(Y1316:AC1316, Y1316:AC1316&lt;&gt;0)),1, FALSE)))"),"")</f>
        <v/>
      </c>
      <c r="AF1316" s="1" t="str">
        <f>IFERROR(__xludf.DUMMYFUNCTION("""COMPUTED_VALUE"""),"")</f>
        <v/>
      </c>
      <c r="AG1316" s="1" t="str">
        <f>IFERROR(__xludf.DUMMYFUNCTION("""COMPUTED_VALUE"""),"")</f>
        <v/>
      </c>
      <c r="AH1316" s="1" t="str">
        <f>IFERROR(__xludf.DUMMYFUNCTION("""COMPUTED_VALUE"""),"")</f>
        <v/>
      </c>
      <c r="AI1316" s="1" t="str">
        <f>IFERROR(__xludf.DUMMYFUNCTION("""COMPUTED_VALUE"""),"")</f>
        <v/>
      </c>
      <c r="AL1316" s="1" t="s">
        <v>25</v>
      </c>
      <c r="AM1316" s="1" t="s">
        <v>25</v>
      </c>
      <c r="AN1316" s="1" t="s">
        <v>25</v>
      </c>
      <c r="AO1316" s="1" t="s">
        <v>25</v>
      </c>
      <c r="AP1316" s="1" t="s">
        <v>25</v>
      </c>
      <c r="AQ1316" s="1"/>
      <c r="AR1316" s="1"/>
      <c r="AS1316" s="1"/>
      <c r="AT1316" s="1"/>
      <c r="AU1316" s="1"/>
      <c r="AV1316" s="1"/>
      <c r="AW1316" s="1"/>
      <c r="AY1316" s="1" t="s">
        <v>25</v>
      </c>
    </row>
    <row r="1317" ht="15.75" customHeight="1">
      <c r="A1317" s="1"/>
      <c r="B1317" s="1"/>
      <c r="C1317" s="1"/>
      <c r="D1317" s="1" t="s">
        <v>25</v>
      </c>
      <c r="E1317" s="1" t="s">
        <v>25</v>
      </c>
      <c r="F1317" s="1" t="s">
        <v>25</v>
      </c>
      <c r="G1317" s="1" t="s">
        <v>25</v>
      </c>
      <c r="H1317" s="1" t="s">
        <v>25</v>
      </c>
      <c r="M1317" s="1"/>
      <c r="N1317" s="1"/>
      <c r="O1317" s="1"/>
      <c r="P1317" s="1"/>
      <c r="Q1317" s="1"/>
      <c r="S1317" s="1" t="str">
        <f>IFERROR(__xludf.DUMMYFUNCTION("UNIQUE(D1317:H1317, TRUE)"),"")</f>
        <v/>
      </c>
      <c r="Y1317" s="1" t="str">
        <f t="shared" si="2"/>
        <v/>
      </c>
      <c r="Z1317" s="1" t="str">
        <f t="shared" ref="Z1317:AC1317" si="1317">IF($Y1317&lt;&gt;"",COUNTIF($D1317:$H1317, "=" &amp; T1317),"")</f>
        <v/>
      </c>
      <c r="AA1317" s="1" t="str">
        <f t="shared" si="1317"/>
        <v/>
      </c>
      <c r="AB1317" s="1" t="str">
        <f t="shared" si="1317"/>
        <v/>
      </c>
      <c r="AC1317" s="1" t="str">
        <f t="shared" si="1317"/>
        <v/>
      </c>
      <c r="AE1317" s="1" t="str">
        <f>IFERROR(__xludf.DUMMYFUNCTION("IFERROR(TRANSPOSE(SORT(TRANSPOSE(FILTER(Y1317:AC1317, Y1317:AC1317&lt;&gt;0)),1, FALSE)))"),"")</f>
        <v/>
      </c>
      <c r="AF1317" s="1" t="str">
        <f>IFERROR(__xludf.DUMMYFUNCTION("""COMPUTED_VALUE"""),"")</f>
        <v/>
      </c>
      <c r="AG1317" s="1" t="str">
        <f>IFERROR(__xludf.DUMMYFUNCTION("""COMPUTED_VALUE"""),"")</f>
        <v/>
      </c>
      <c r="AH1317" s="1" t="str">
        <f>IFERROR(__xludf.DUMMYFUNCTION("""COMPUTED_VALUE"""),"")</f>
        <v/>
      </c>
      <c r="AI1317" s="1" t="str">
        <f>IFERROR(__xludf.DUMMYFUNCTION("""COMPUTED_VALUE"""),"")</f>
        <v/>
      </c>
      <c r="AL1317" s="1" t="s">
        <v>25</v>
      </c>
      <c r="AM1317" s="1" t="s">
        <v>25</v>
      </c>
      <c r="AN1317" s="1" t="s">
        <v>25</v>
      </c>
      <c r="AO1317" s="1" t="s">
        <v>25</v>
      </c>
      <c r="AP1317" s="1" t="s">
        <v>25</v>
      </c>
      <c r="AQ1317" s="1"/>
      <c r="AR1317" s="1"/>
      <c r="AS1317" s="1"/>
      <c r="AT1317" s="1"/>
      <c r="AU1317" s="1"/>
      <c r="AV1317" s="1"/>
      <c r="AW1317" s="1"/>
      <c r="AY1317" s="1" t="s">
        <v>25</v>
      </c>
    </row>
    <row r="1318" ht="15.75" customHeight="1">
      <c r="A1318" s="1"/>
      <c r="B1318" s="1"/>
      <c r="C1318" s="1"/>
      <c r="D1318" s="1" t="s">
        <v>25</v>
      </c>
      <c r="E1318" s="1" t="s">
        <v>25</v>
      </c>
      <c r="F1318" s="1" t="s">
        <v>25</v>
      </c>
      <c r="G1318" s="1" t="s">
        <v>25</v>
      </c>
      <c r="H1318" s="1" t="s">
        <v>25</v>
      </c>
      <c r="M1318" s="1"/>
      <c r="N1318" s="1"/>
      <c r="O1318" s="1"/>
      <c r="P1318" s="1"/>
      <c r="Q1318" s="1"/>
      <c r="S1318" s="1" t="str">
        <f>IFERROR(__xludf.DUMMYFUNCTION("UNIQUE(D1318:H1318, TRUE)"),"")</f>
        <v/>
      </c>
      <c r="Y1318" s="1" t="str">
        <f t="shared" si="2"/>
        <v/>
      </c>
      <c r="Z1318" s="1" t="str">
        <f t="shared" ref="Z1318:AC1318" si="1318">IF($Y1318&lt;&gt;"",COUNTIF($D1318:$H1318, "=" &amp; T1318),"")</f>
        <v/>
      </c>
      <c r="AA1318" s="1" t="str">
        <f t="shared" si="1318"/>
        <v/>
      </c>
      <c r="AB1318" s="1" t="str">
        <f t="shared" si="1318"/>
        <v/>
      </c>
      <c r="AC1318" s="1" t="str">
        <f t="shared" si="1318"/>
        <v/>
      </c>
      <c r="AE1318" s="1" t="str">
        <f>IFERROR(__xludf.DUMMYFUNCTION("IFERROR(TRANSPOSE(SORT(TRANSPOSE(FILTER(Y1318:AC1318, Y1318:AC1318&lt;&gt;0)),1, FALSE)))"),"")</f>
        <v/>
      </c>
      <c r="AF1318" s="1" t="str">
        <f>IFERROR(__xludf.DUMMYFUNCTION("""COMPUTED_VALUE"""),"")</f>
        <v/>
      </c>
      <c r="AG1318" s="1" t="str">
        <f>IFERROR(__xludf.DUMMYFUNCTION("""COMPUTED_VALUE"""),"")</f>
        <v/>
      </c>
      <c r="AH1318" s="1" t="str">
        <f>IFERROR(__xludf.DUMMYFUNCTION("""COMPUTED_VALUE"""),"")</f>
        <v/>
      </c>
      <c r="AI1318" s="1" t="str">
        <f>IFERROR(__xludf.DUMMYFUNCTION("""COMPUTED_VALUE"""),"")</f>
        <v/>
      </c>
      <c r="AL1318" s="1" t="s">
        <v>25</v>
      </c>
      <c r="AM1318" s="1" t="s">
        <v>25</v>
      </c>
      <c r="AN1318" s="1" t="s">
        <v>25</v>
      </c>
      <c r="AO1318" s="1" t="s">
        <v>25</v>
      </c>
      <c r="AP1318" s="1" t="s">
        <v>25</v>
      </c>
      <c r="AQ1318" s="1"/>
      <c r="AR1318" s="1"/>
      <c r="AS1318" s="1"/>
      <c r="AT1318" s="1"/>
      <c r="AU1318" s="1"/>
      <c r="AV1318" s="1"/>
      <c r="AW1318" s="1"/>
      <c r="AY1318" s="1" t="s">
        <v>25</v>
      </c>
    </row>
    <row r="1319" ht="15.75" customHeight="1">
      <c r="A1319" s="1"/>
      <c r="B1319" s="1"/>
      <c r="C1319" s="1"/>
      <c r="D1319" s="1" t="s">
        <v>25</v>
      </c>
      <c r="E1319" s="1" t="s">
        <v>25</v>
      </c>
      <c r="F1319" s="1" t="s">
        <v>25</v>
      </c>
      <c r="G1319" s="1" t="s">
        <v>25</v>
      </c>
      <c r="H1319" s="1" t="s">
        <v>25</v>
      </c>
      <c r="M1319" s="1"/>
      <c r="N1319" s="1"/>
      <c r="O1319" s="1"/>
      <c r="P1319" s="1"/>
      <c r="Q1319" s="1"/>
      <c r="S1319" s="1" t="str">
        <f>IFERROR(__xludf.DUMMYFUNCTION("UNIQUE(D1319:H1319, TRUE)"),"")</f>
        <v/>
      </c>
      <c r="Y1319" s="1" t="str">
        <f t="shared" si="2"/>
        <v/>
      </c>
      <c r="Z1319" s="1" t="str">
        <f t="shared" ref="Z1319:AC1319" si="1319">IF($Y1319&lt;&gt;"",COUNTIF($D1319:$H1319, "=" &amp; T1319),"")</f>
        <v/>
      </c>
      <c r="AA1319" s="1" t="str">
        <f t="shared" si="1319"/>
        <v/>
      </c>
      <c r="AB1319" s="1" t="str">
        <f t="shared" si="1319"/>
        <v/>
      </c>
      <c r="AC1319" s="1" t="str">
        <f t="shared" si="1319"/>
        <v/>
      </c>
      <c r="AE1319" s="1" t="str">
        <f>IFERROR(__xludf.DUMMYFUNCTION("IFERROR(TRANSPOSE(SORT(TRANSPOSE(FILTER(Y1319:AC1319, Y1319:AC1319&lt;&gt;0)),1, FALSE)))"),"")</f>
        <v/>
      </c>
      <c r="AF1319" s="1" t="str">
        <f>IFERROR(__xludf.DUMMYFUNCTION("""COMPUTED_VALUE"""),"")</f>
        <v/>
      </c>
      <c r="AG1319" s="1" t="str">
        <f>IFERROR(__xludf.DUMMYFUNCTION("""COMPUTED_VALUE"""),"")</f>
        <v/>
      </c>
      <c r="AH1319" s="1" t="str">
        <f>IFERROR(__xludf.DUMMYFUNCTION("""COMPUTED_VALUE"""),"")</f>
        <v/>
      </c>
      <c r="AI1319" s="1" t="str">
        <f>IFERROR(__xludf.DUMMYFUNCTION("""COMPUTED_VALUE"""),"")</f>
        <v/>
      </c>
      <c r="AL1319" s="1" t="s">
        <v>25</v>
      </c>
      <c r="AM1319" s="1" t="s">
        <v>25</v>
      </c>
      <c r="AN1319" s="1" t="s">
        <v>25</v>
      </c>
      <c r="AO1319" s="1" t="s">
        <v>25</v>
      </c>
      <c r="AP1319" s="1" t="s">
        <v>25</v>
      </c>
      <c r="AQ1319" s="1"/>
      <c r="AR1319" s="1"/>
      <c r="AS1319" s="1"/>
      <c r="AT1319" s="1"/>
      <c r="AU1319" s="1"/>
      <c r="AV1319" s="1"/>
      <c r="AW1319" s="1"/>
      <c r="AY1319" s="1" t="s">
        <v>25</v>
      </c>
    </row>
    <row r="1320" ht="15.75" customHeight="1">
      <c r="A1320" s="1"/>
      <c r="B1320" s="1"/>
      <c r="C1320" s="1"/>
      <c r="D1320" s="1" t="s">
        <v>25</v>
      </c>
      <c r="E1320" s="1" t="s">
        <v>25</v>
      </c>
      <c r="F1320" s="1" t="s">
        <v>25</v>
      </c>
      <c r="G1320" s="1" t="s">
        <v>25</v>
      </c>
      <c r="H1320" s="1" t="s">
        <v>25</v>
      </c>
      <c r="M1320" s="1"/>
      <c r="N1320" s="1"/>
      <c r="O1320" s="1"/>
      <c r="P1320" s="1"/>
      <c r="Q1320" s="1"/>
      <c r="S1320" s="1" t="str">
        <f>IFERROR(__xludf.DUMMYFUNCTION("UNIQUE(D1320:H1320, TRUE)"),"")</f>
        <v/>
      </c>
      <c r="Y1320" s="1" t="str">
        <f t="shared" si="2"/>
        <v/>
      </c>
      <c r="Z1320" s="1" t="str">
        <f t="shared" ref="Z1320:AC1320" si="1320">IF($Y1320&lt;&gt;"",COUNTIF($D1320:$H1320, "=" &amp; T1320),"")</f>
        <v/>
      </c>
      <c r="AA1320" s="1" t="str">
        <f t="shared" si="1320"/>
        <v/>
      </c>
      <c r="AB1320" s="1" t="str">
        <f t="shared" si="1320"/>
        <v/>
      </c>
      <c r="AC1320" s="1" t="str">
        <f t="shared" si="1320"/>
        <v/>
      </c>
      <c r="AE1320" s="1" t="str">
        <f>IFERROR(__xludf.DUMMYFUNCTION("IFERROR(TRANSPOSE(SORT(TRANSPOSE(FILTER(Y1320:AC1320, Y1320:AC1320&lt;&gt;0)),1, FALSE)))"),"")</f>
        <v/>
      </c>
      <c r="AF1320" s="1" t="str">
        <f>IFERROR(__xludf.DUMMYFUNCTION("""COMPUTED_VALUE"""),"")</f>
        <v/>
      </c>
      <c r="AG1320" s="1" t="str">
        <f>IFERROR(__xludf.DUMMYFUNCTION("""COMPUTED_VALUE"""),"")</f>
        <v/>
      </c>
      <c r="AH1320" s="1" t="str">
        <f>IFERROR(__xludf.DUMMYFUNCTION("""COMPUTED_VALUE"""),"")</f>
        <v/>
      </c>
      <c r="AI1320" s="1" t="str">
        <f>IFERROR(__xludf.DUMMYFUNCTION("""COMPUTED_VALUE"""),"")</f>
        <v/>
      </c>
      <c r="AL1320" s="1" t="s">
        <v>25</v>
      </c>
      <c r="AM1320" s="1" t="s">
        <v>25</v>
      </c>
      <c r="AN1320" s="1" t="s">
        <v>25</v>
      </c>
      <c r="AO1320" s="1" t="s">
        <v>25</v>
      </c>
      <c r="AP1320" s="1" t="s">
        <v>25</v>
      </c>
      <c r="AQ1320" s="1"/>
      <c r="AR1320" s="1"/>
      <c r="AS1320" s="1"/>
      <c r="AT1320" s="1"/>
      <c r="AU1320" s="1"/>
      <c r="AV1320" s="1"/>
      <c r="AW1320" s="1"/>
      <c r="AY1320" s="1" t="s">
        <v>25</v>
      </c>
    </row>
    <row r="1321" ht="15.75" customHeight="1">
      <c r="A1321" s="1"/>
      <c r="B1321" s="1"/>
      <c r="C1321" s="1"/>
      <c r="D1321" s="1" t="s">
        <v>25</v>
      </c>
      <c r="E1321" s="1" t="s">
        <v>25</v>
      </c>
      <c r="F1321" s="1" t="s">
        <v>25</v>
      </c>
      <c r="G1321" s="1" t="s">
        <v>25</v>
      </c>
      <c r="H1321" s="1" t="s">
        <v>25</v>
      </c>
      <c r="M1321" s="1"/>
      <c r="N1321" s="1"/>
      <c r="O1321" s="1"/>
      <c r="P1321" s="1"/>
      <c r="Q1321" s="1"/>
      <c r="S1321" s="1" t="str">
        <f>IFERROR(__xludf.DUMMYFUNCTION("UNIQUE(D1321:H1321, TRUE)"),"")</f>
        <v/>
      </c>
      <c r="Y1321" s="1" t="str">
        <f t="shared" si="2"/>
        <v/>
      </c>
      <c r="Z1321" s="1" t="str">
        <f t="shared" ref="Z1321:AC1321" si="1321">IF($Y1321&lt;&gt;"",COUNTIF($D1321:$H1321, "=" &amp; T1321),"")</f>
        <v/>
      </c>
      <c r="AA1321" s="1" t="str">
        <f t="shared" si="1321"/>
        <v/>
      </c>
      <c r="AB1321" s="1" t="str">
        <f t="shared" si="1321"/>
        <v/>
      </c>
      <c r="AC1321" s="1" t="str">
        <f t="shared" si="1321"/>
        <v/>
      </c>
      <c r="AE1321" s="1" t="str">
        <f>IFERROR(__xludf.DUMMYFUNCTION("IFERROR(TRANSPOSE(SORT(TRANSPOSE(FILTER(Y1321:AC1321, Y1321:AC1321&lt;&gt;0)),1, FALSE)))"),"")</f>
        <v/>
      </c>
      <c r="AF1321" s="1" t="str">
        <f>IFERROR(__xludf.DUMMYFUNCTION("""COMPUTED_VALUE"""),"")</f>
        <v/>
      </c>
      <c r="AG1321" s="1" t="str">
        <f>IFERROR(__xludf.DUMMYFUNCTION("""COMPUTED_VALUE"""),"")</f>
        <v/>
      </c>
      <c r="AH1321" s="1" t="str">
        <f>IFERROR(__xludf.DUMMYFUNCTION("""COMPUTED_VALUE"""),"")</f>
        <v/>
      </c>
      <c r="AI1321" s="1" t="str">
        <f>IFERROR(__xludf.DUMMYFUNCTION("""COMPUTED_VALUE"""),"")</f>
        <v/>
      </c>
      <c r="AL1321" s="1" t="s">
        <v>25</v>
      </c>
      <c r="AM1321" s="1" t="s">
        <v>25</v>
      </c>
      <c r="AN1321" s="1" t="s">
        <v>25</v>
      </c>
      <c r="AO1321" s="1" t="s">
        <v>25</v>
      </c>
      <c r="AP1321" s="1" t="s">
        <v>25</v>
      </c>
      <c r="AQ1321" s="1"/>
      <c r="AR1321" s="1"/>
      <c r="AS1321" s="1"/>
      <c r="AT1321" s="1"/>
      <c r="AU1321" s="1"/>
      <c r="AV1321" s="1"/>
      <c r="AW1321" s="1"/>
      <c r="AY1321" s="1" t="s">
        <v>25</v>
      </c>
    </row>
    <row r="1322" ht="15.75" customHeight="1">
      <c r="A1322" s="1"/>
      <c r="B1322" s="1"/>
      <c r="C1322" s="1"/>
      <c r="D1322" s="1" t="s">
        <v>25</v>
      </c>
      <c r="E1322" s="1" t="s">
        <v>25</v>
      </c>
      <c r="F1322" s="1" t="s">
        <v>25</v>
      </c>
      <c r="G1322" s="1" t="s">
        <v>25</v>
      </c>
      <c r="H1322" s="1" t="s">
        <v>25</v>
      </c>
      <c r="M1322" s="1"/>
      <c r="N1322" s="1"/>
      <c r="O1322" s="1"/>
      <c r="P1322" s="1"/>
      <c r="Q1322" s="1"/>
      <c r="S1322" s="1" t="str">
        <f>IFERROR(__xludf.DUMMYFUNCTION("UNIQUE(D1322:H1322, TRUE)"),"")</f>
        <v/>
      </c>
      <c r="Y1322" s="1" t="str">
        <f t="shared" si="2"/>
        <v/>
      </c>
      <c r="Z1322" s="1" t="str">
        <f t="shared" ref="Z1322:AC1322" si="1322">IF($Y1322&lt;&gt;"",COUNTIF($D1322:$H1322, "=" &amp; T1322),"")</f>
        <v/>
      </c>
      <c r="AA1322" s="1" t="str">
        <f t="shared" si="1322"/>
        <v/>
      </c>
      <c r="AB1322" s="1" t="str">
        <f t="shared" si="1322"/>
        <v/>
      </c>
      <c r="AC1322" s="1" t="str">
        <f t="shared" si="1322"/>
        <v/>
      </c>
      <c r="AE1322" s="1" t="str">
        <f>IFERROR(__xludf.DUMMYFUNCTION("IFERROR(TRANSPOSE(SORT(TRANSPOSE(FILTER(Y1322:AC1322, Y1322:AC1322&lt;&gt;0)),1, FALSE)))"),"")</f>
        <v/>
      </c>
      <c r="AF1322" s="1" t="str">
        <f>IFERROR(__xludf.DUMMYFUNCTION("""COMPUTED_VALUE"""),"")</f>
        <v/>
      </c>
      <c r="AG1322" s="1" t="str">
        <f>IFERROR(__xludf.DUMMYFUNCTION("""COMPUTED_VALUE"""),"")</f>
        <v/>
      </c>
      <c r="AH1322" s="1" t="str">
        <f>IFERROR(__xludf.DUMMYFUNCTION("""COMPUTED_VALUE"""),"")</f>
        <v/>
      </c>
      <c r="AI1322" s="1" t="str">
        <f>IFERROR(__xludf.DUMMYFUNCTION("""COMPUTED_VALUE"""),"")</f>
        <v/>
      </c>
      <c r="AL1322" s="1" t="s">
        <v>25</v>
      </c>
      <c r="AM1322" s="1" t="s">
        <v>25</v>
      </c>
      <c r="AN1322" s="1" t="s">
        <v>25</v>
      </c>
      <c r="AO1322" s="1" t="s">
        <v>25</v>
      </c>
      <c r="AP1322" s="1" t="s">
        <v>25</v>
      </c>
      <c r="AQ1322" s="1"/>
      <c r="AR1322" s="1"/>
      <c r="AS1322" s="1"/>
      <c r="AT1322" s="1"/>
      <c r="AU1322" s="1"/>
      <c r="AV1322" s="1"/>
      <c r="AW1322" s="1"/>
      <c r="AY1322" s="1" t="s">
        <v>25</v>
      </c>
    </row>
    <row r="1323" ht="15.75" customHeight="1">
      <c r="A1323" s="1"/>
      <c r="B1323" s="1"/>
      <c r="C1323" s="1"/>
      <c r="D1323" s="1" t="s">
        <v>25</v>
      </c>
      <c r="E1323" s="1" t="s">
        <v>25</v>
      </c>
      <c r="F1323" s="1" t="s">
        <v>25</v>
      </c>
      <c r="G1323" s="1" t="s">
        <v>25</v>
      </c>
      <c r="H1323" s="1" t="s">
        <v>25</v>
      </c>
      <c r="M1323" s="1"/>
      <c r="N1323" s="1"/>
      <c r="O1323" s="1"/>
      <c r="P1323" s="1"/>
      <c r="Q1323" s="1"/>
      <c r="S1323" s="1" t="str">
        <f>IFERROR(__xludf.DUMMYFUNCTION("UNIQUE(D1323:H1323, TRUE)"),"")</f>
        <v/>
      </c>
      <c r="Y1323" s="1" t="str">
        <f t="shared" si="2"/>
        <v/>
      </c>
      <c r="Z1323" s="1" t="str">
        <f t="shared" ref="Z1323:AC1323" si="1323">IF($Y1323&lt;&gt;"",COUNTIF($D1323:$H1323, "=" &amp; T1323),"")</f>
        <v/>
      </c>
      <c r="AA1323" s="1" t="str">
        <f t="shared" si="1323"/>
        <v/>
      </c>
      <c r="AB1323" s="1" t="str">
        <f t="shared" si="1323"/>
        <v/>
      </c>
      <c r="AC1323" s="1" t="str">
        <f t="shared" si="1323"/>
        <v/>
      </c>
      <c r="AE1323" s="1" t="str">
        <f>IFERROR(__xludf.DUMMYFUNCTION("IFERROR(TRANSPOSE(SORT(TRANSPOSE(FILTER(Y1323:AC1323, Y1323:AC1323&lt;&gt;0)),1, FALSE)))"),"")</f>
        <v/>
      </c>
      <c r="AF1323" s="1" t="str">
        <f>IFERROR(__xludf.DUMMYFUNCTION("""COMPUTED_VALUE"""),"")</f>
        <v/>
      </c>
      <c r="AG1323" s="1" t="str">
        <f>IFERROR(__xludf.DUMMYFUNCTION("""COMPUTED_VALUE"""),"")</f>
        <v/>
      </c>
      <c r="AH1323" s="1" t="str">
        <f>IFERROR(__xludf.DUMMYFUNCTION("""COMPUTED_VALUE"""),"")</f>
        <v/>
      </c>
      <c r="AI1323" s="1" t="str">
        <f>IFERROR(__xludf.DUMMYFUNCTION("""COMPUTED_VALUE"""),"")</f>
        <v/>
      </c>
      <c r="AL1323" s="1" t="s">
        <v>25</v>
      </c>
      <c r="AM1323" s="1" t="s">
        <v>25</v>
      </c>
      <c r="AN1323" s="1" t="s">
        <v>25</v>
      </c>
      <c r="AO1323" s="1" t="s">
        <v>25</v>
      </c>
      <c r="AP1323" s="1" t="s">
        <v>25</v>
      </c>
      <c r="AQ1323" s="1"/>
      <c r="AR1323" s="1"/>
      <c r="AS1323" s="1"/>
      <c r="AT1323" s="1"/>
      <c r="AU1323" s="1"/>
      <c r="AV1323" s="1"/>
      <c r="AW1323" s="1"/>
      <c r="AY1323" s="1" t="s">
        <v>25</v>
      </c>
    </row>
    <row r="1324" ht="15.75" customHeight="1">
      <c r="A1324" s="1"/>
      <c r="B1324" s="1"/>
      <c r="C1324" s="1"/>
      <c r="D1324" s="1" t="s">
        <v>25</v>
      </c>
      <c r="E1324" s="1" t="s">
        <v>25</v>
      </c>
      <c r="F1324" s="1" t="s">
        <v>25</v>
      </c>
      <c r="G1324" s="1" t="s">
        <v>25</v>
      </c>
      <c r="H1324" s="1" t="s">
        <v>25</v>
      </c>
      <c r="M1324" s="1"/>
      <c r="N1324" s="1"/>
      <c r="O1324" s="1"/>
      <c r="P1324" s="1"/>
      <c r="Q1324" s="1"/>
      <c r="S1324" s="1" t="str">
        <f>IFERROR(__xludf.DUMMYFUNCTION("UNIQUE(D1324:H1324, TRUE)"),"")</f>
        <v/>
      </c>
      <c r="Y1324" s="1" t="str">
        <f t="shared" si="2"/>
        <v/>
      </c>
      <c r="Z1324" s="1" t="str">
        <f t="shared" ref="Z1324:AC1324" si="1324">IF($Y1324&lt;&gt;"",COUNTIF($D1324:$H1324, "=" &amp; T1324),"")</f>
        <v/>
      </c>
      <c r="AA1324" s="1" t="str">
        <f t="shared" si="1324"/>
        <v/>
      </c>
      <c r="AB1324" s="1" t="str">
        <f t="shared" si="1324"/>
        <v/>
      </c>
      <c r="AC1324" s="1" t="str">
        <f t="shared" si="1324"/>
        <v/>
      </c>
      <c r="AE1324" s="1" t="str">
        <f>IFERROR(__xludf.DUMMYFUNCTION("IFERROR(TRANSPOSE(SORT(TRANSPOSE(FILTER(Y1324:AC1324, Y1324:AC1324&lt;&gt;0)),1, FALSE)))"),"")</f>
        <v/>
      </c>
      <c r="AF1324" s="1" t="str">
        <f>IFERROR(__xludf.DUMMYFUNCTION("""COMPUTED_VALUE"""),"")</f>
        <v/>
      </c>
      <c r="AG1324" s="1" t="str">
        <f>IFERROR(__xludf.DUMMYFUNCTION("""COMPUTED_VALUE"""),"")</f>
        <v/>
      </c>
      <c r="AH1324" s="1" t="str">
        <f>IFERROR(__xludf.DUMMYFUNCTION("""COMPUTED_VALUE"""),"")</f>
        <v/>
      </c>
      <c r="AI1324" s="1" t="str">
        <f>IFERROR(__xludf.DUMMYFUNCTION("""COMPUTED_VALUE"""),"")</f>
        <v/>
      </c>
      <c r="AL1324" s="1" t="s">
        <v>25</v>
      </c>
      <c r="AM1324" s="1" t="s">
        <v>25</v>
      </c>
      <c r="AN1324" s="1" t="s">
        <v>25</v>
      </c>
      <c r="AO1324" s="1" t="s">
        <v>25</v>
      </c>
      <c r="AP1324" s="1" t="s">
        <v>25</v>
      </c>
      <c r="AQ1324" s="1"/>
      <c r="AR1324" s="1"/>
      <c r="AS1324" s="1"/>
      <c r="AT1324" s="1"/>
      <c r="AU1324" s="1"/>
      <c r="AV1324" s="1"/>
      <c r="AW1324" s="1"/>
      <c r="AY1324" s="1" t="s">
        <v>25</v>
      </c>
    </row>
    <row r="1325" ht="15.75" customHeight="1">
      <c r="A1325" s="1"/>
      <c r="B1325" s="1"/>
      <c r="C1325" s="1"/>
      <c r="D1325" s="1" t="s">
        <v>25</v>
      </c>
      <c r="E1325" s="1" t="s">
        <v>25</v>
      </c>
      <c r="F1325" s="1" t="s">
        <v>25</v>
      </c>
      <c r="G1325" s="1" t="s">
        <v>25</v>
      </c>
      <c r="H1325" s="1" t="s">
        <v>25</v>
      </c>
      <c r="M1325" s="1"/>
      <c r="N1325" s="1"/>
      <c r="O1325" s="1"/>
      <c r="P1325" s="1"/>
      <c r="Q1325" s="1"/>
      <c r="S1325" s="1" t="str">
        <f>IFERROR(__xludf.DUMMYFUNCTION("UNIQUE(D1325:H1325, TRUE)"),"")</f>
        <v/>
      </c>
      <c r="Y1325" s="1" t="str">
        <f t="shared" si="2"/>
        <v/>
      </c>
      <c r="Z1325" s="1" t="str">
        <f t="shared" ref="Z1325:AC1325" si="1325">IF($Y1325&lt;&gt;"",COUNTIF($D1325:$H1325, "=" &amp; T1325),"")</f>
        <v/>
      </c>
      <c r="AA1325" s="1" t="str">
        <f t="shared" si="1325"/>
        <v/>
      </c>
      <c r="AB1325" s="1" t="str">
        <f t="shared" si="1325"/>
        <v/>
      </c>
      <c r="AC1325" s="1" t="str">
        <f t="shared" si="1325"/>
        <v/>
      </c>
      <c r="AE1325" s="1" t="str">
        <f>IFERROR(__xludf.DUMMYFUNCTION("IFERROR(TRANSPOSE(SORT(TRANSPOSE(FILTER(Y1325:AC1325, Y1325:AC1325&lt;&gt;0)),1, FALSE)))"),"")</f>
        <v/>
      </c>
      <c r="AF1325" s="1" t="str">
        <f>IFERROR(__xludf.DUMMYFUNCTION("""COMPUTED_VALUE"""),"")</f>
        <v/>
      </c>
      <c r="AG1325" s="1" t="str">
        <f>IFERROR(__xludf.DUMMYFUNCTION("""COMPUTED_VALUE"""),"")</f>
        <v/>
      </c>
      <c r="AH1325" s="1" t="str">
        <f>IFERROR(__xludf.DUMMYFUNCTION("""COMPUTED_VALUE"""),"")</f>
        <v/>
      </c>
      <c r="AI1325" s="1" t="str">
        <f>IFERROR(__xludf.DUMMYFUNCTION("""COMPUTED_VALUE"""),"")</f>
        <v/>
      </c>
      <c r="AL1325" s="1" t="s">
        <v>25</v>
      </c>
      <c r="AM1325" s="1" t="s">
        <v>25</v>
      </c>
      <c r="AN1325" s="1" t="s">
        <v>25</v>
      </c>
      <c r="AO1325" s="1" t="s">
        <v>25</v>
      </c>
      <c r="AP1325" s="1" t="s">
        <v>25</v>
      </c>
      <c r="AQ1325" s="1"/>
      <c r="AR1325" s="1"/>
      <c r="AS1325" s="1"/>
      <c r="AT1325" s="1"/>
      <c r="AU1325" s="1"/>
      <c r="AV1325" s="1"/>
      <c r="AW1325" s="1"/>
      <c r="AY1325" s="1" t="s">
        <v>25</v>
      </c>
    </row>
    <row r="1326" ht="15.75" customHeight="1">
      <c r="A1326" s="1"/>
      <c r="B1326" s="1"/>
      <c r="C1326" s="1"/>
      <c r="D1326" s="1" t="s">
        <v>25</v>
      </c>
      <c r="E1326" s="1" t="s">
        <v>25</v>
      </c>
      <c r="F1326" s="1" t="s">
        <v>25</v>
      </c>
      <c r="G1326" s="1" t="s">
        <v>25</v>
      </c>
      <c r="H1326" s="1" t="s">
        <v>25</v>
      </c>
      <c r="M1326" s="1"/>
      <c r="N1326" s="1"/>
      <c r="O1326" s="1"/>
      <c r="P1326" s="1"/>
      <c r="Q1326" s="1"/>
      <c r="S1326" s="1" t="str">
        <f>IFERROR(__xludf.DUMMYFUNCTION("UNIQUE(D1326:H1326, TRUE)"),"")</f>
        <v/>
      </c>
      <c r="Y1326" s="1" t="str">
        <f t="shared" si="2"/>
        <v/>
      </c>
      <c r="Z1326" s="1" t="str">
        <f t="shared" ref="Z1326:AC1326" si="1326">IF($Y1326&lt;&gt;"",COUNTIF($D1326:$H1326, "=" &amp; T1326),"")</f>
        <v/>
      </c>
      <c r="AA1326" s="1" t="str">
        <f t="shared" si="1326"/>
        <v/>
      </c>
      <c r="AB1326" s="1" t="str">
        <f t="shared" si="1326"/>
        <v/>
      </c>
      <c r="AC1326" s="1" t="str">
        <f t="shared" si="1326"/>
        <v/>
      </c>
      <c r="AE1326" s="1" t="str">
        <f>IFERROR(__xludf.DUMMYFUNCTION("IFERROR(TRANSPOSE(SORT(TRANSPOSE(FILTER(Y1326:AC1326, Y1326:AC1326&lt;&gt;0)),1, FALSE)))"),"")</f>
        <v/>
      </c>
      <c r="AF1326" s="1" t="str">
        <f>IFERROR(__xludf.DUMMYFUNCTION("""COMPUTED_VALUE"""),"")</f>
        <v/>
      </c>
      <c r="AG1326" s="1" t="str">
        <f>IFERROR(__xludf.DUMMYFUNCTION("""COMPUTED_VALUE"""),"")</f>
        <v/>
      </c>
      <c r="AH1326" s="1" t="str">
        <f>IFERROR(__xludf.DUMMYFUNCTION("""COMPUTED_VALUE"""),"")</f>
        <v/>
      </c>
      <c r="AI1326" s="1" t="str">
        <f>IFERROR(__xludf.DUMMYFUNCTION("""COMPUTED_VALUE"""),"")</f>
        <v/>
      </c>
      <c r="AL1326" s="1" t="s">
        <v>25</v>
      </c>
      <c r="AM1326" s="1" t="s">
        <v>25</v>
      </c>
      <c r="AN1326" s="1" t="s">
        <v>25</v>
      </c>
      <c r="AO1326" s="1" t="s">
        <v>25</v>
      </c>
      <c r="AP1326" s="1" t="s">
        <v>25</v>
      </c>
      <c r="AQ1326" s="1"/>
      <c r="AR1326" s="1"/>
      <c r="AS1326" s="1"/>
      <c r="AT1326" s="1"/>
      <c r="AU1326" s="1"/>
      <c r="AV1326" s="1"/>
      <c r="AW1326" s="1"/>
      <c r="AY1326" s="1" t="s">
        <v>25</v>
      </c>
    </row>
    <row r="1327" ht="15.75" customHeight="1">
      <c r="A1327" s="1"/>
      <c r="B1327" s="1"/>
      <c r="C1327" s="1"/>
      <c r="D1327" s="1" t="s">
        <v>25</v>
      </c>
      <c r="E1327" s="1" t="s">
        <v>25</v>
      </c>
      <c r="F1327" s="1" t="s">
        <v>25</v>
      </c>
      <c r="G1327" s="1" t="s">
        <v>25</v>
      </c>
      <c r="H1327" s="1" t="s">
        <v>25</v>
      </c>
      <c r="M1327" s="1"/>
      <c r="N1327" s="1"/>
      <c r="O1327" s="1"/>
      <c r="P1327" s="1"/>
      <c r="Q1327" s="1"/>
      <c r="S1327" s="1" t="str">
        <f>IFERROR(__xludf.DUMMYFUNCTION("UNIQUE(D1327:H1327, TRUE)"),"")</f>
        <v/>
      </c>
      <c r="Y1327" s="1" t="str">
        <f t="shared" si="2"/>
        <v/>
      </c>
      <c r="Z1327" s="1" t="str">
        <f t="shared" ref="Z1327:AC1327" si="1327">IF($Y1327&lt;&gt;"",COUNTIF($D1327:$H1327, "=" &amp; T1327),"")</f>
        <v/>
      </c>
      <c r="AA1327" s="1" t="str">
        <f t="shared" si="1327"/>
        <v/>
      </c>
      <c r="AB1327" s="1" t="str">
        <f t="shared" si="1327"/>
        <v/>
      </c>
      <c r="AC1327" s="1" t="str">
        <f t="shared" si="1327"/>
        <v/>
      </c>
      <c r="AE1327" s="1" t="str">
        <f>IFERROR(__xludf.DUMMYFUNCTION("IFERROR(TRANSPOSE(SORT(TRANSPOSE(FILTER(Y1327:AC1327, Y1327:AC1327&lt;&gt;0)),1, FALSE)))"),"")</f>
        <v/>
      </c>
      <c r="AF1327" s="1" t="str">
        <f>IFERROR(__xludf.DUMMYFUNCTION("""COMPUTED_VALUE"""),"")</f>
        <v/>
      </c>
      <c r="AG1327" s="1" t="str">
        <f>IFERROR(__xludf.DUMMYFUNCTION("""COMPUTED_VALUE"""),"")</f>
        <v/>
      </c>
      <c r="AH1327" s="1" t="str">
        <f>IFERROR(__xludf.DUMMYFUNCTION("""COMPUTED_VALUE"""),"")</f>
        <v/>
      </c>
      <c r="AI1327" s="1" t="str">
        <f>IFERROR(__xludf.DUMMYFUNCTION("""COMPUTED_VALUE"""),"")</f>
        <v/>
      </c>
      <c r="AL1327" s="1" t="s">
        <v>25</v>
      </c>
      <c r="AM1327" s="1" t="s">
        <v>25</v>
      </c>
      <c r="AN1327" s="1" t="s">
        <v>25</v>
      </c>
      <c r="AO1327" s="1" t="s">
        <v>25</v>
      </c>
      <c r="AP1327" s="1" t="s">
        <v>25</v>
      </c>
      <c r="AQ1327" s="1"/>
      <c r="AR1327" s="1"/>
      <c r="AS1327" s="1"/>
      <c r="AT1327" s="1"/>
      <c r="AU1327" s="1"/>
      <c r="AV1327" s="1"/>
      <c r="AW1327" s="1"/>
      <c r="AY1327" s="1" t="s">
        <v>25</v>
      </c>
    </row>
    <row r="1328" ht="15.75" customHeight="1">
      <c r="A1328" s="1"/>
      <c r="B1328" s="1"/>
      <c r="C1328" s="1"/>
      <c r="D1328" s="1" t="s">
        <v>25</v>
      </c>
      <c r="E1328" s="1" t="s">
        <v>25</v>
      </c>
      <c r="F1328" s="1" t="s">
        <v>25</v>
      </c>
      <c r="G1328" s="1" t="s">
        <v>25</v>
      </c>
      <c r="H1328" s="1" t="s">
        <v>25</v>
      </c>
      <c r="M1328" s="1"/>
      <c r="N1328" s="1"/>
      <c r="O1328" s="1"/>
      <c r="P1328" s="1"/>
      <c r="Q1328" s="1"/>
      <c r="S1328" s="1" t="str">
        <f>IFERROR(__xludf.DUMMYFUNCTION("UNIQUE(D1328:H1328, TRUE)"),"")</f>
        <v/>
      </c>
      <c r="Y1328" s="1" t="str">
        <f t="shared" si="2"/>
        <v/>
      </c>
      <c r="Z1328" s="1" t="str">
        <f t="shared" ref="Z1328:AC1328" si="1328">IF($Y1328&lt;&gt;"",COUNTIF($D1328:$H1328, "=" &amp; T1328),"")</f>
        <v/>
      </c>
      <c r="AA1328" s="1" t="str">
        <f t="shared" si="1328"/>
        <v/>
      </c>
      <c r="AB1328" s="1" t="str">
        <f t="shared" si="1328"/>
        <v/>
      </c>
      <c r="AC1328" s="1" t="str">
        <f t="shared" si="1328"/>
        <v/>
      </c>
      <c r="AE1328" s="1" t="str">
        <f>IFERROR(__xludf.DUMMYFUNCTION("IFERROR(TRANSPOSE(SORT(TRANSPOSE(FILTER(Y1328:AC1328, Y1328:AC1328&lt;&gt;0)),1, FALSE)))"),"")</f>
        <v/>
      </c>
      <c r="AF1328" s="1" t="str">
        <f>IFERROR(__xludf.DUMMYFUNCTION("""COMPUTED_VALUE"""),"")</f>
        <v/>
      </c>
      <c r="AG1328" s="1" t="str">
        <f>IFERROR(__xludf.DUMMYFUNCTION("""COMPUTED_VALUE"""),"")</f>
        <v/>
      </c>
      <c r="AH1328" s="1" t="str">
        <f>IFERROR(__xludf.DUMMYFUNCTION("""COMPUTED_VALUE"""),"")</f>
        <v/>
      </c>
      <c r="AI1328" s="1" t="str">
        <f>IFERROR(__xludf.DUMMYFUNCTION("""COMPUTED_VALUE"""),"")</f>
        <v/>
      </c>
      <c r="AL1328" s="1" t="s">
        <v>25</v>
      </c>
      <c r="AM1328" s="1" t="s">
        <v>25</v>
      </c>
      <c r="AN1328" s="1" t="s">
        <v>25</v>
      </c>
      <c r="AO1328" s="1" t="s">
        <v>25</v>
      </c>
      <c r="AP1328" s="1" t="s">
        <v>25</v>
      </c>
      <c r="AQ1328" s="1"/>
      <c r="AR1328" s="1"/>
      <c r="AS1328" s="1"/>
      <c r="AT1328" s="1"/>
      <c r="AU1328" s="1"/>
      <c r="AV1328" s="1"/>
      <c r="AW1328" s="1"/>
      <c r="AY1328" s="1" t="s">
        <v>25</v>
      </c>
    </row>
    <row r="1329" ht="15.75" customHeight="1">
      <c r="A1329" s="1"/>
      <c r="B1329" s="1"/>
      <c r="C1329" s="1"/>
      <c r="D1329" s="1" t="s">
        <v>25</v>
      </c>
      <c r="E1329" s="1" t="s">
        <v>25</v>
      </c>
      <c r="F1329" s="1" t="s">
        <v>25</v>
      </c>
      <c r="G1329" s="1" t="s">
        <v>25</v>
      </c>
      <c r="H1329" s="1" t="s">
        <v>25</v>
      </c>
      <c r="M1329" s="1"/>
      <c r="N1329" s="1"/>
      <c r="O1329" s="1"/>
      <c r="P1329" s="1"/>
      <c r="Q1329" s="1"/>
      <c r="S1329" s="1" t="str">
        <f>IFERROR(__xludf.DUMMYFUNCTION("UNIQUE(D1329:H1329, TRUE)"),"")</f>
        <v/>
      </c>
      <c r="Y1329" s="1" t="str">
        <f t="shared" si="2"/>
        <v/>
      </c>
      <c r="Z1329" s="1" t="str">
        <f t="shared" ref="Z1329:AC1329" si="1329">IF($Y1329&lt;&gt;"",COUNTIF($D1329:$H1329, "=" &amp; T1329),"")</f>
        <v/>
      </c>
      <c r="AA1329" s="1" t="str">
        <f t="shared" si="1329"/>
        <v/>
      </c>
      <c r="AB1329" s="1" t="str">
        <f t="shared" si="1329"/>
        <v/>
      </c>
      <c r="AC1329" s="1" t="str">
        <f t="shared" si="1329"/>
        <v/>
      </c>
      <c r="AE1329" s="1" t="str">
        <f>IFERROR(__xludf.DUMMYFUNCTION("IFERROR(TRANSPOSE(SORT(TRANSPOSE(FILTER(Y1329:AC1329, Y1329:AC1329&lt;&gt;0)),1, FALSE)))"),"")</f>
        <v/>
      </c>
      <c r="AF1329" s="1" t="str">
        <f>IFERROR(__xludf.DUMMYFUNCTION("""COMPUTED_VALUE"""),"")</f>
        <v/>
      </c>
      <c r="AG1329" s="1" t="str">
        <f>IFERROR(__xludf.DUMMYFUNCTION("""COMPUTED_VALUE"""),"")</f>
        <v/>
      </c>
      <c r="AH1329" s="1" t="str">
        <f>IFERROR(__xludf.DUMMYFUNCTION("""COMPUTED_VALUE"""),"")</f>
        <v/>
      </c>
      <c r="AI1329" s="1" t="str">
        <f>IFERROR(__xludf.DUMMYFUNCTION("""COMPUTED_VALUE"""),"")</f>
        <v/>
      </c>
      <c r="AL1329" s="1" t="s">
        <v>25</v>
      </c>
      <c r="AM1329" s="1" t="s">
        <v>25</v>
      </c>
      <c r="AN1329" s="1" t="s">
        <v>25</v>
      </c>
      <c r="AO1329" s="1" t="s">
        <v>25</v>
      </c>
      <c r="AP1329" s="1" t="s">
        <v>25</v>
      </c>
      <c r="AQ1329" s="1"/>
      <c r="AR1329" s="1"/>
      <c r="AS1329" s="1"/>
      <c r="AT1329" s="1"/>
      <c r="AU1329" s="1"/>
      <c r="AV1329" s="1"/>
      <c r="AW1329" s="1"/>
      <c r="AY1329" s="1" t="s">
        <v>25</v>
      </c>
    </row>
    <row r="1330" ht="15.75" customHeight="1">
      <c r="A1330" s="1"/>
      <c r="B1330" s="1"/>
      <c r="C1330" s="1"/>
      <c r="D1330" s="1" t="s">
        <v>25</v>
      </c>
      <c r="E1330" s="1" t="s">
        <v>25</v>
      </c>
      <c r="F1330" s="1" t="s">
        <v>25</v>
      </c>
      <c r="G1330" s="1" t="s">
        <v>25</v>
      </c>
      <c r="H1330" s="1" t="s">
        <v>25</v>
      </c>
      <c r="M1330" s="1"/>
      <c r="N1330" s="1"/>
      <c r="O1330" s="1"/>
      <c r="P1330" s="1"/>
      <c r="Q1330" s="1"/>
      <c r="S1330" s="1" t="str">
        <f>IFERROR(__xludf.DUMMYFUNCTION("UNIQUE(D1330:H1330, TRUE)"),"")</f>
        <v/>
      </c>
      <c r="Y1330" s="1" t="str">
        <f t="shared" si="2"/>
        <v/>
      </c>
      <c r="Z1330" s="1" t="str">
        <f t="shared" ref="Z1330:AC1330" si="1330">IF($Y1330&lt;&gt;"",COUNTIF($D1330:$H1330, "=" &amp; T1330),"")</f>
        <v/>
      </c>
      <c r="AA1330" s="1" t="str">
        <f t="shared" si="1330"/>
        <v/>
      </c>
      <c r="AB1330" s="1" t="str">
        <f t="shared" si="1330"/>
        <v/>
      </c>
      <c r="AC1330" s="1" t="str">
        <f t="shared" si="1330"/>
        <v/>
      </c>
      <c r="AE1330" s="1" t="str">
        <f>IFERROR(__xludf.DUMMYFUNCTION("IFERROR(TRANSPOSE(SORT(TRANSPOSE(FILTER(Y1330:AC1330, Y1330:AC1330&lt;&gt;0)),1, FALSE)))"),"")</f>
        <v/>
      </c>
      <c r="AF1330" s="1" t="str">
        <f>IFERROR(__xludf.DUMMYFUNCTION("""COMPUTED_VALUE"""),"")</f>
        <v/>
      </c>
      <c r="AG1330" s="1" t="str">
        <f>IFERROR(__xludf.DUMMYFUNCTION("""COMPUTED_VALUE"""),"")</f>
        <v/>
      </c>
      <c r="AH1330" s="1" t="str">
        <f>IFERROR(__xludf.DUMMYFUNCTION("""COMPUTED_VALUE"""),"")</f>
        <v/>
      </c>
      <c r="AI1330" s="1" t="str">
        <f>IFERROR(__xludf.DUMMYFUNCTION("""COMPUTED_VALUE"""),"")</f>
        <v/>
      </c>
      <c r="AL1330" s="1" t="s">
        <v>25</v>
      </c>
      <c r="AM1330" s="1" t="s">
        <v>25</v>
      </c>
      <c r="AN1330" s="1" t="s">
        <v>25</v>
      </c>
      <c r="AO1330" s="1" t="s">
        <v>25</v>
      </c>
      <c r="AP1330" s="1" t="s">
        <v>25</v>
      </c>
      <c r="AQ1330" s="1"/>
      <c r="AR1330" s="1"/>
      <c r="AS1330" s="1"/>
      <c r="AT1330" s="1"/>
      <c r="AU1330" s="1"/>
      <c r="AV1330" s="1"/>
      <c r="AW1330" s="1"/>
      <c r="AY1330" s="1" t="s">
        <v>25</v>
      </c>
    </row>
    <row r="1331" ht="15.75" customHeight="1">
      <c r="A1331" s="1"/>
      <c r="B1331" s="1"/>
      <c r="C1331" s="1"/>
      <c r="D1331" s="1" t="s">
        <v>25</v>
      </c>
      <c r="E1331" s="1" t="s">
        <v>25</v>
      </c>
      <c r="F1331" s="1" t="s">
        <v>25</v>
      </c>
      <c r="G1331" s="1" t="s">
        <v>25</v>
      </c>
      <c r="H1331" s="1" t="s">
        <v>25</v>
      </c>
      <c r="M1331" s="1"/>
      <c r="N1331" s="1"/>
      <c r="O1331" s="1"/>
      <c r="P1331" s="1"/>
      <c r="Q1331" s="1"/>
      <c r="S1331" s="1" t="str">
        <f>IFERROR(__xludf.DUMMYFUNCTION("UNIQUE(D1331:H1331, TRUE)"),"")</f>
        <v/>
      </c>
      <c r="Y1331" s="1" t="str">
        <f t="shared" si="2"/>
        <v/>
      </c>
      <c r="Z1331" s="1" t="str">
        <f t="shared" ref="Z1331:AC1331" si="1331">IF($Y1331&lt;&gt;"",COUNTIF($D1331:$H1331, "=" &amp; T1331),"")</f>
        <v/>
      </c>
      <c r="AA1331" s="1" t="str">
        <f t="shared" si="1331"/>
        <v/>
      </c>
      <c r="AB1331" s="1" t="str">
        <f t="shared" si="1331"/>
        <v/>
      </c>
      <c r="AC1331" s="1" t="str">
        <f t="shared" si="1331"/>
        <v/>
      </c>
      <c r="AE1331" s="1" t="str">
        <f>IFERROR(__xludf.DUMMYFUNCTION("IFERROR(TRANSPOSE(SORT(TRANSPOSE(FILTER(Y1331:AC1331, Y1331:AC1331&lt;&gt;0)),1, FALSE)))"),"")</f>
        <v/>
      </c>
      <c r="AF1331" s="1" t="str">
        <f>IFERROR(__xludf.DUMMYFUNCTION("""COMPUTED_VALUE"""),"")</f>
        <v/>
      </c>
      <c r="AG1331" s="1" t="str">
        <f>IFERROR(__xludf.DUMMYFUNCTION("""COMPUTED_VALUE"""),"")</f>
        <v/>
      </c>
      <c r="AH1331" s="1" t="str">
        <f>IFERROR(__xludf.DUMMYFUNCTION("""COMPUTED_VALUE"""),"")</f>
        <v/>
      </c>
      <c r="AI1331" s="1" t="str">
        <f>IFERROR(__xludf.DUMMYFUNCTION("""COMPUTED_VALUE"""),"")</f>
        <v/>
      </c>
      <c r="AL1331" s="1" t="s">
        <v>25</v>
      </c>
      <c r="AM1331" s="1" t="s">
        <v>25</v>
      </c>
      <c r="AN1331" s="1" t="s">
        <v>25</v>
      </c>
      <c r="AO1331" s="1" t="s">
        <v>25</v>
      </c>
      <c r="AP1331" s="1" t="s">
        <v>25</v>
      </c>
      <c r="AQ1331" s="1"/>
      <c r="AR1331" s="1"/>
      <c r="AS1331" s="1"/>
      <c r="AT1331" s="1"/>
      <c r="AU1331" s="1"/>
      <c r="AV1331" s="1"/>
      <c r="AW1331" s="1"/>
      <c r="AY1331" s="1" t="s">
        <v>25</v>
      </c>
    </row>
    <row r="1332" ht="15.75" customHeight="1">
      <c r="A1332" s="1"/>
      <c r="B1332" s="1"/>
      <c r="C1332" s="1"/>
      <c r="D1332" s="1" t="s">
        <v>25</v>
      </c>
      <c r="E1332" s="1" t="s">
        <v>25</v>
      </c>
      <c r="F1332" s="1" t="s">
        <v>25</v>
      </c>
      <c r="G1332" s="1" t="s">
        <v>25</v>
      </c>
      <c r="H1332" s="1" t="s">
        <v>25</v>
      </c>
      <c r="M1332" s="1"/>
      <c r="N1332" s="1"/>
      <c r="O1332" s="1"/>
      <c r="P1332" s="1"/>
      <c r="Q1332" s="1"/>
      <c r="S1332" s="1" t="str">
        <f>IFERROR(__xludf.DUMMYFUNCTION("UNIQUE(D1332:H1332, TRUE)"),"")</f>
        <v/>
      </c>
      <c r="Y1332" s="1" t="str">
        <f t="shared" si="2"/>
        <v/>
      </c>
      <c r="Z1332" s="1" t="str">
        <f t="shared" ref="Z1332:AC1332" si="1332">IF($Y1332&lt;&gt;"",COUNTIF($D1332:$H1332, "=" &amp; T1332),"")</f>
        <v/>
      </c>
      <c r="AA1332" s="1" t="str">
        <f t="shared" si="1332"/>
        <v/>
      </c>
      <c r="AB1332" s="1" t="str">
        <f t="shared" si="1332"/>
        <v/>
      </c>
      <c r="AC1332" s="1" t="str">
        <f t="shared" si="1332"/>
        <v/>
      </c>
      <c r="AE1332" s="1" t="str">
        <f>IFERROR(__xludf.DUMMYFUNCTION("IFERROR(TRANSPOSE(SORT(TRANSPOSE(FILTER(Y1332:AC1332, Y1332:AC1332&lt;&gt;0)),1, FALSE)))"),"")</f>
        <v/>
      </c>
      <c r="AF1332" s="1" t="str">
        <f>IFERROR(__xludf.DUMMYFUNCTION("""COMPUTED_VALUE"""),"")</f>
        <v/>
      </c>
      <c r="AG1332" s="1" t="str">
        <f>IFERROR(__xludf.DUMMYFUNCTION("""COMPUTED_VALUE"""),"")</f>
        <v/>
      </c>
      <c r="AH1332" s="1" t="str">
        <f>IFERROR(__xludf.DUMMYFUNCTION("""COMPUTED_VALUE"""),"")</f>
        <v/>
      </c>
      <c r="AI1332" s="1" t="str">
        <f>IFERROR(__xludf.DUMMYFUNCTION("""COMPUTED_VALUE"""),"")</f>
        <v/>
      </c>
      <c r="AL1332" s="1" t="s">
        <v>25</v>
      </c>
      <c r="AM1332" s="1" t="s">
        <v>25</v>
      </c>
      <c r="AN1332" s="1" t="s">
        <v>25</v>
      </c>
      <c r="AO1332" s="1" t="s">
        <v>25</v>
      </c>
      <c r="AP1332" s="1" t="s">
        <v>25</v>
      </c>
      <c r="AQ1332" s="1"/>
      <c r="AR1332" s="1"/>
      <c r="AS1332" s="1"/>
      <c r="AT1332" s="1"/>
      <c r="AU1332" s="1"/>
      <c r="AV1332" s="1"/>
      <c r="AW1332" s="1"/>
      <c r="AY1332" s="1" t="s">
        <v>25</v>
      </c>
    </row>
    <row r="1333" ht="15.75" customHeight="1">
      <c r="A1333" s="1"/>
      <c r="B1333" s="1"/>
      <c r="C1333" s="1"/>
      <c r="D1333" s="1" t="s">
        <v>25</v>
      </c>
      <c r="E1333" s="1" t="s">
        <v>25</v>
      </c>
      <c r="F1333" s="1" t="s">
        <v>25</v>
      </c>
      <c r="G1333" s="1" t="s">
        <v>25</v>
      </c>
      <c r="H1333" s="1" t="s">
        <v>25</v>
      </c>
      <c r="M1333" s="1"/>
      <c r="N1333" s="1"/>
      <c r="O1333" s="1"/>
      <c r="P1333" s="1"/>
      <c r="Q1333" s="1"/>
      <c r="S1333" s="1" t="str">
        <f>IFERROR(__xludf.DUMMYFUNCTION("UNIQUE(D1333:H1333, TRUE)"),"")</f>
        <v/>
      </c>
      <c r="Y1333" s="1" t="str">
        <f t="shared" si="2"/>
        <v/>
      </c>
      <c r="Z1333" s="1" t="str">
        <f t="shared" ref="Z1333:AC1333" si="1333">IF($Y1333&lt;&gt;"",COUNTIF($D1333:$H1333, "=" &amp; T1333),"")</f>
        <v/>
      </c>
      <c r="AA1333" s="1" t="str">
        <f t="shared" si="1333"/>
        <v/>
      </c>
      <c r="AB1333" s="1" t="str">
        <f t="shared" si="1333"/>
        <v/>
      </c>
      <c r="AC1333" s="1" t="str">
        <f t="shared" si="1333"/>
        <v/>
      </c>
      <c r="AE1333" s="1" t="str">
        <f>IFERROR(__xludf.DUMMYFUNCTION("IFERROR(TRANSPOSE(SORT(TRANSPOSE(FILTER(Y1333:AC1333, Y1333:AC1333&lt;&gt;0)),1, FALSE)))"),"")</f>
        <v/>
      </c>
      <c r="AF1333" s="1" t="str">
        <f>IFERROR(__xludf.DUMMYFUNCTION("""COMPUTED_VALUE"""),"")</f>
        <v/>
      </c>
      <c r="AG1333" s="1" t="str">
        <f>IFERROR(__xludf.DUMMYFUNCTION("""COMPUTED_VALUE"""),"")</f>
        <v/>
      </c>
      <c r="AH1333" s="1" t="str">
        <f>IFERROR(__xludf.DUMMYFUNCTION("""COMPUTED_VALUE"""),"")</f>
        <v/>
      </c>
      <c r="AI1333" s="1" t="str">
        <f>IFERROR(__xludf.DUMMYFUNCTION("""COMPUTED_VALUE"""),"")</f>
        <v/>
      </c>
      <c r="AL1333" s="1" t="s">
        <v>25</v>
      </c>
      <c r="AM1333" s="1" t="s">
        <v>25</v>
      </c>
      <c r="AN1333" s="1" t="s">
        <v>25</v>
      </c>
      <c r="AO1333" s="1" t="s">
        <v>25</v>
      </c>
      <c r="AP1333" s="1" t="s">
        <v>25</v>
      </c>
      <c r="AQ1333" s="1"/>
      <c r="AR1333" s="1"/>
      <c r="AS1333" s="1"/>
      <c r="AT1333" s="1"/>
      <c r="AU1333" s="1"/>
      <c r="AV1333" s="1"/>
      <c r="AW1333" s="1"/>
      <c r="AY1333" s="1" t="s">
        <v>25</v>
      </c>
    </row>
    <row r="1334" ht="15.75" customHeight="1">
      <c r="A1334" s="1"/>
      <c r="B1334" s="1"/>
      <c r="C1334" s="1"/>
      <c r="D1334" s="1" t="s">
        <v>25</v>
      </c>
      <c r="E1334" s="1" t="s">
        <v>25</v>
      </c>
      <c r="F1334" s="1" t="s">
        <v>25</v>
      </c>
      <c r="G1334" s="1" t="s">
        <v>25</v>
      </c>
      <c r="H1334" s="1" t="s">
        <v>25</v>
      </c>
      <c r="M1334" s="1"/>
      <c r="N1334" s="1"/>
      <c r="O1334" s="1"/>
      <c r="P1334" s="1"/>
      <c r="Q1334" s="1"/>
      <c r="S1334" s="1" t="str">
        <f>IFERROR(__xludf.DUMMYFUNCTION("UNIQUE(D1334:H1334, TRUE)"),"")</f>
        <v/>
      </c>
      <c r="Y1334" s="1" t="str">
        <f t="shared" si="2"/>
        <v/>
      </c>
      <c r="Z1334" s="1" t="str">
        <f t="shared" ref="Z1334:AC1334" si="1334">IF($Y1334&lt;&gt;"",COUNTIF($D1334:$H1334, "=" &amp; T1334),"")</f>
        <v/>
      </c>
      <c r="AA1334" s="1" t="str">
        <f t="shared" si="1334"/>
        <v/>
      </c>
      <c r="AB1334" s="1" t="str">
        <f t="shared" si="1334"/>
        <v/>
      </c>
      <c r="AC1334" s="1" t="str">
        <f t="shared" si="1334"/>
        <v/>
      </c>
      <c r="AE1334" s="1" t="str">
        <f>IFERROR(__xludf.DUMMYFUNCTION("IFERROR(TRANSPOSE(SORT(TRANSPOSE(FILTER(Y1334:AC1334, Y1334:AC1334&lt;&gt;0)),1, FALSE)))"),"")</f>
        <v/>
      </c>
      <c r="AF1334" s="1" t="str">
        <f>IFERROR(__xludf.DUMMYFUNCTION("""COMPUTED_VALUE"""),"")</f>
        <v/>
      </c>
      <c r="AG1334" s="1" t="str">
        <f>IFERROR(__xludf.DUMMYFUNCTION("""COMPUTED_VALUE"""),"")</f>
        <v/>
      </c>
      <c r="AH1334" s="1" t="str">
        <f>IFERROR(__xludf.DUMMYFUNCTION("""COMPUTED_VALUE"""),"")</f>
        <v/>
      </c>
      <c r="AI1334" s="1" t="str">
        <f>IFERROR(__xludf.DUMMYFUNCTION("""COMPUTED_VALUE"""),"")</f>
        <v/>
      </c>
      <c r="AL1334" s="1" t="s">
        <v>25</v>
      </c>
      <c r="AM1334" s="1" t="s">
        <v>25</v>
      </c>
      <c r="AN1334" s="1" t="s">
        <v>25</v>
      </c>
      <c r="AO1334" s="1" t="s">
        <v>25</v>
      </c>
      <c r="AP1334" s="1" t="s">
        <v>25</v>
      </c>
      <c r="AQ1334" s="1"/>
      <c r="AR1334" s="1"/>
      <c r="AS1334" s="1"/>
      <c r="AT1334" s="1"/>
      <c r="AU1334" s="1"/>
      <c r="AV1334" s="1"/>
      <c r="AW1334" s="1"/>
      <c r="AY1334" s="1" t="s">
        <v>25</v>
      </c>
    </row>
    <row r="1335" ht="15.75" customHeight="1">
      <c r="A1335" s="1"/>
      <c r="B1335" s="1"/>
      <c r="C1335" s="1"/>
      <c r="D1335" s="1" t="s">
        <v>25</v>
      </c>
      <c r="E1335" s="1" t="s">
        <v>25</v>
      </c>
      <c r="F1335" s="1" t="s">
        <v>25</v>
      </c>
      <c r="G1335" s="1" t="s">
        <v>25</v>
      </c>
      <c r="H1335" s="1" t="s">
        <v>25</v>
      </c>
      <c r="M1335" s="1"/>
      <c r="N1335" s="1"/>
      <c r="O1335" s="1"/>
      <c r="P1335" s="1"/>
      <c r="Q1335" s="1"/>
      <c r="S1335" s="1" t="str">
        <f>IFERROR(__xludf.DUMMYFUNCTION("UNIQUE(D1335:H1335, TRUE)"),"")</f>
        <v/>
      </c>
      <c r="Y1335" s="1" t="str">
        <f t="shared" si="2"/>
        <v/>
      </c>
      <c r="Z1335" s="1" t="str">
        <f t="shared" ref="Z1335:AC1335" si="1335">IF($Y1335&lt;&gt;"",COUNTIF($D1335:$H1335, "=" &amp; T1335),"")</f>
        <v/>
      </c>
      <c r="AA1335" s="1" t="str">
        <f t="shared" si="1335"/>
        <v/>
      </c>
      <c r="AB1335" s="1" t="str">
        <f t="shared" si="1335"/>
        <v/>
      </c>
      <c r="AC1335" s="1" t="str">
        <f t="shared" si="1335"/>
        <v/>
      </c>
      <c r="AE1335" s="1" t="str">
        <f>IFERROR(__xludf.DUMMYFUNCTION("IFERROR(TRANSPOSE(SORT(TRANSPOSE(FILTER(Y1335:AC1335, Y1335:AC1335&lt;&gt;0)),1, FALSE)))"),"")</f>
        <v/>
      </c>
      <c r="AF1335" s="1" t="str">
        <f>IFERROR(__xludf.DUMMYFUNCTION("""COMPUTED_VALUE"""),"")</f>
        <v/>
      </c>
      <c r="AG1335" s="1" t="str">
        <f>IFERROR(__xludf.DUMMYFUNCTION("""COMPUTED_VALUE"""),"")</f>
        <v/>
      </c>
      <c r="AH1335" s="1" t="str">
        <f>IFERROR(__xludf.DUMMYFUNCTION("""COMPUTED_VALUE"""),"")</f>
        <v/>
      </c>
      <c r="AI1335" s="1" t="str">
        <f>IFERROR(__xludf.DUMMYFUNCTION("""COMPUTED_VALUE"""),"")</f>
        <v/>
      </c>
      <c r="AL1335" s="1" t="s">
        <v>25</v>
      </c>
      <c r="AM1335" s="1" t="s">
        <v>25</v>
      </c>
      <c r="AN1335" s="1" t="s">
        <v>25</v>
      </c>
      <c r="AO1335" s="1" t="s">
        <v>25</v>
      </c>
      <c r="AP1335" s="1" t="s">
        <v>25</v>
      </c>
      <c r="AQ1335" s="1"/>
      <c r="AR1335" s="1"/>
      <c r="AS1335" s="1"/>
      <c r="AT1335" s="1"/>
      <c r="AU1335" s="1"/>
      <c r="AV1335" s="1"/>
      <c r="AW1335" s="1"/>
      <c r="AY1335" s="1" t="s">
        <v>25</v>
      </c>
    </row>
    <row r="1336" ht="15.75" customHeight="1">
      <c r="A1336" s="1"/>
      <c r="B1336" s="1"/>
      <c r="C1336" s="1"/>
      <c r="D1336" s="1" t="s">
        <v>25</v>
      </c>
      <c r="E1336" s="1" t="s">
        <v>25</v>
      </c>
      <c r="F1336" s="1" t="s">
        <v>25</v>
      </c>
      <c r="G1336" s="1" t="s">
        <v>25</v>
      </c>
      <c r="H1336" s="1" t="s">
        <v>25</v>
      </c>
      <c r="M1336" s="1"/>
      <c r="N1336" s="1"/>
      <c r="O1336" s="1"/>
      <c r="P1336" s="1"/>
      <c r="Q1336" s="1"/>
      <c r="S1336" s="1" t="str">
        <f>IFERROR(__xludf.DUMMYFUNCTION("UNIQUE(D1336:H1336, TRUE)"),"")</f>
        <v/>
      </c>
      <c r="Y1336" s="1" t="str">
        <f t="shared" si="2"/>
        <v/>
      </c>
      <c r="Z1336" s="1" t="str">
        <f t="shared" ref="Z1336:AC1336" si="1336">IF($Y1336&lt;&gt;"",COUNTIF($D1336:$H1336, "=" &amp; T1336),"")</f>
        <v/>
      </c>
      <c r="AA1336" s="1" t="str">
        <f t="shared" si="1336"/>
        <v/>
      </c>
      <c r="AB1336" s="1" t="str">
        <f t="shared" si="1336"/>
        <v/>
      </c>
      <c r="AC1336" s="1" t="str">
        <f t="shared" si="1336"/>
        <v/>
      </c>
      <c r="AE1336" s="1" t="str">
        <f>IFERROR(__xludf.DUMMYFUNCTION("IFERROR(TRANSPOSE(SORT(TRANSPOSE(FILTER(Y1336:AC1336, Y1336:AC1336&lt;&gt;0)),1, FALSE)))"),"")</f>
        <v/>
      </c>
      <c r="AF1336" s="1" t="str">
        <f>IFERROR(__xludf.DUMMYFUNCTION("""COMPUTED_VALUE"""),"")</f>
        <v/>
      </c>
      <c r="AG1336" s="1" t="str">
        <f>IFERROR(__xludf.DUMMYFUNCTION("""COMPUTED_VALUE"""),"")</f>
        <v/>
      </c>
      <c r="AH1336" s="1" t="str">
        <f>IFERROR(__xludf.DUMMYFUNCTION("""COMPUTED_VALUE"""),"")</f>
        <v/>
      </c>
      <c r="AI1336" s="1" t="str">
        <f>IFERROR(__xludf.DUMMYFUNCTION("""COMPUTED_VALUE"""),"")</f>
        <v/>
      </c>
      <c r="AL1336" s="1" t="s">
        <v>25</v>
      </c>
      <c r="AM1336" s="1" t="s">
        <v>25</v>
      </c>
      <c r="AN1336" s="1" t="s">
        <v>25</v>
      </c>
      <c r="AO1336" s="1" t="s">
        <v>25</v>
      </c>
      <c r="AP1336" s="1" t="s">
        <v>25</v>
      </c>
      <c r="AQ1336" s="1"/>
      <c r="AR1336" s="1"/>
      <c r="AS1336" s="1"/>
      <c r="AT1336" s="1"/>
      <c r="AU1336" s="1"/>
      <c r="AV1336" s="1"/>
      <c r="AW1336" s="1"/>
      <c r="AY1336" s="1" t="s">
        <v>25</v>
      </c>
    </row>
    <row r="1337" ht="15.75" customHeight="1">
      <c r="A1337" s="1"/>
      <c r="B1337" s="1"/>
      <c r="C1337" s="1"/>
      <c r="D1337" s="1" t="s">
        <v>25</v>
      </c>
      <c r="E1337" s="1" t="s">
        <v>25</v>
      </c>
      <c r="F1337" s="1" t="s">
        <v>25</v>
      </c>
      <c r="G1337" s="1" t="s">
        <v>25</v>
      </c>
      <c r="H1337" s="1" t="s">
        <v>25</v>
      </c>
      <c r="M1337" s="1"/>
      <c r="N1337" s="1"/>
      <c r="O1337" s="1"/>
      <c r="P1337" s="1"/>
      <c r="Q1337" s="1"/>
      <c r="S1337" s="1" t="str">
        <f>IFERROR(__xludf.DUMMYFUNCTION("UNIQUE(D1337:H1337, TRUE)"),"")</f>
        <v/>
      </c>
      <c r="Y1337" s="1" t="str">
        <f t="shared" si="2"/>
        <v/>
      </c>
      <c r="Z1337" s="1" t="str">
        <f t="shared" ref="Z1337:AC1337" si="1337">IF($Y1337&lt;&gt;"",COUNTIF($D1337:$H1337, "=" &amp; T1337),"")</f>
        <v/>
      </c>
      <c r="AA1337" s="1" t="str">
        <f t="shared" si="1337"/>
        <v/>
      </c>
      <c r="AB1337" s="1" t="str">
        <f t="shared" si="1337"/>
        <v/>
      </c>
      <c r="AC1337" s="1" t="str">
        <f t="shared" si="1337"/>
        <v/>
      </c>
      <c r="AE1337" s="1" t="str">
        <f>IFERROR(__xludf.DUMMYFUNCTION("IFERROR(TRANSPOSE(SORT(TRANSPOSE(FILTER(Y1337:AC1337, Y1337:AC1337&lt;&gt;0)),1, FALSE)))"),"")</f>
        <v/>
      </c>
      <c r="AF1337" s="1" t="str">
        <f>IFERROR(__xludf.DUMMYFUNCTION("""COMPUTED_VALUE"""),"")</f>
        <v/>
      </c>
      <c r="AG1337" s="1" t="str">
        <f>IFERROR(__xludf.DUMMYFUNCTION("""COMPUTED_VALUE"""),"")</f>
        <v/>
      </c>
      <c r="AH1337" s="1" t="str">
        <f>IFERROR(__xludf.DUMMYFUNCTION("""COMPUTED_VALUE"""),"")</f>
        <v/>
      </c>
      <c r="AI1337" s="1" t="str">
        <f>IFERROR(__xludf.DUMMYFUNCTION("""COMPUTED_VALUE"""),"")</f>
        <v/>
      </c>
      <c r="AL1337" s="1" t="s">
        <v>25</v>
      </c>
      <c r="AM1337" s="1" t="s">
        <v>25</v>
      </c>
      <c r="AN1337" s="1" t="s">
        <v>25</v>
      </c>
      <c r="AO1337" s="1" t="s">
        <v>25</v>
      </c>
      <c r="AP1337" s="1" t="s">
        <v>25</v>
      </c>
      <c r="AQ1337" s="1"/>
      <c r="AR1337" s="1"/>
      <c r="AS1337" s="1"/>
      <c r="AT1337" s="1"/>
      <c r="AU1337" s="1"/>
      <c r="AV1337" s="1"/>
      <c r="AW1337" s="1"/>
      <c r="AY1337" s="1" t="s">
        <v>25</v>
      </c>
    </row>
    <row r="1338" ht="15.75" customHeight="1">
      <c r="A1338" s="1"/>
      <c r="B1338" s="1"/>
      <c r="C1338" s="1"/>
      <c r="D1338" s="1" t="s">
        <v>25</v>
      </c>
      <c r="E1338" s="1" t="s">
        <v>25</v>
      </c>
      <c r="F1338" s="1" t="s">
        <v>25</v>
      </c>
      <c r="G1338" s="1" t="s">
        <v>25</v>
      </c>
      <c r="H1338" s="1" t="s">
        <v>25</v>
      </c>
      <c r="M1338" s="1"/>
      <c r="N1338" s="1"/>
      <c r="O1338" s="1"/>
      <c r="P1338" s="1"/>
      <c r="Q1338" s="1"/>
      <c r="S1338" s="1" t="str">
        <f>IFERROR(__xludf.DUMMYFUNCTION("UNIQUE(D1338:H1338, TRUE)"),"")</f>
        <v/>
      </c>
      <c r="Y1338" s="1" t="str">
        <f t="shared" si="2"/>
        <v/>
      </c>
      <c r="Z1338" s="1" t="str">
        <f t="shared" ref="Z1338:AC1338" si="1338">IF($Y1338&lt;&gt;"",COUNTIF($D1338:$H1338, "=" &amp; T1338),"")</f>
        <v/>
      </c>
      <c r="AA1338" s="1" t="str">
        <f t="shared" si="1338"/>
        <v/>
      </c>
      <c r="AB1338" s="1" t="str">
        <f t="shared" si="1338"/>
        <v/>
      </c>
      <c r="AC1338" s="1" t="str">
        <f t="shared" si="1338"/>
        <v/>
      </c>
      <c r="AE1338" s="1" t="str">
        <f>IFERROR(__xludf.DUMMYFUNCTION("IFERROR(TRANSPOSE(SORT(TRANSPOSE(FILTER(Y1338:AC1338, Y1338:AC1338&lt;&gt;0)),1, FALSE)))"),"")</f>
        <v/>
      </c>
      <c r="AF1338" s="1" t="str">
        <f>IFERROR(__xludf.DUMMYFUNCTION("""COMPUTED_VALUE"""),"")</f>
        <v/>
      </c>
      <c r="AG1338" s="1" t="str">
        <f>IFERROR(__xludf.DUMMYFUNCTION("""COMPUTED_VALUE"""),"")</f>
        <v/>
      </c>
      <c r="AH1338" s="1" t="str">
        <f>IFERROR(__xludf.DUMMYFUNCTION("""COMPUTED_VALUE"""),"")</f>
        <v/>
      </c>
      <c r="AI1338" s="1" t="str">
        <f>IFERROR(__xludf.DUMMYFUNCTION("""COMPUTED_VALUE"""),"")</f>
        <v/>
      </c>
      <c r="AL1338" s="1" t="s">
        <v>25</v>
      </c>
      <c r="AM1338" s="1" t="s">
        <v>25</v>
      </c>
      <c r="AN1338" s="1" t="s">
        <v>25</v>
      </c>
      <c r="AO1338" s="1" t="s">
        <v>25</v>
      </c>
      <c r="AP1338" s="1" t="s">
        <v>25</v>
      </c>
      <c r="AQ1338" s="1"/>
      <c r="AR1338" s="1"/>
      <c r="AS1338" s="1"/>
      <c r="AT1338" s="1"/>
      <c r="AU1338" s="1"/>
      <c r="AV1338" s="1"/>
      <c r="AW1338" s="1"/>
      <c r="AY1338" s="1" t="s">
        <v>25</v>
      </c>
    </row>
    <row r="1339" ht="15.75" customHeight="1">
      <c r="A1339" s="1"/>
      <c r="B1339" s="1"/>
      <c r="C1339" s="1"/>
      <c r="D1339" s="1" t="s">
        <v>25</v>
      </c>
      <c r="E1339" s="1" t="s">
        <v>25</v>
      </c>
      <c r="F1339" s="1" t="s">
        <v>25</v>
      </c>
      <c r="G1339" s="1" t="s">
        <v>25</v>
      </c>
      <c r="H1339" s="1" t="s">
        <v>25</v>
      </c>
      <c r="M1339" s="1"/>
      <c r="N1339" s="1"/>
      <c r="O1339" s="1"/>
      <c r="P1339" s="1"/>
      <c r="Q1339" s="1"/>
      <c r="S1339" s="1" t="str">
        <f>IFERROR(__xludf.DUMMYFUNCTION("UNIQUE(D1339:H1339, TRUE)"),"")</f>
        <v/>
      </c>
      <c r="Y1339" s="1" t="str">
        <f t="shared" si="2"/>
        <v/>
      </c>
      <c r="Z1339" s="1" t="str">
        <f t="shared" ref="Z1339:AC1339" si="1339">IF($Y1339&lt;&gt;"",COUNTIF($D1339:$H1339, "=" &amp; T1339),"")</f>
        <v/>
      </c>
      <c r="AA1339" s="1" t="str">
        <f t="shared" si="1339"/>
        <v/>
      </c>
      <c r="AB1339" s="1" t="str">
        <f t="shared" si="1339"/>
        <v/>
      </c>
      <c r="AC1339" s="1" t="str">
        <f t="shared" si="1339"/>
        <v/>
      </c>
      <c r="AE1339" s="1" t="str">
        <f>IFERROR(__xludf.DUMMYFUNCTION("IFERROR(TRANSPOSE(SORT(TRANSPOSE(FILTER(Y1339:AC1339, Y1339:AC1339&lt;&gt;0)),1, FALSE)))"),"")</f>
        <v/>
      </c>
      <c r="AF1339" s="1" t="str">
        <f>IFERROR(__xludf.DUMMYFUNCTION("""COMPUTED_VALUE"""),"")</f>
        <v/>
      </c>
      <c r="AG1339" s="1" t="str">
        <f>IFERROR(__xludf.DUMMYFUNCTION("""COMPUTED_VALUE"""),"")</f>
        <v/>
      </c>
      <c r="AH1339" s="1" t="str">
        <f>IFERROR(__xludf.DUMMYFUNCTION("""COMPUTED_VALUE"""),"")</f>
        <v/>
      </c>
      <c r="AI1339" s="1" t="str">
        <f>IFERROR(__xludf.DUMMYFUNCTION("""COMPUTED_VALUE"""),"")</f>
        <v/>
      </c>
      <c r="AL1339" s="1" t="s">
        <v>25</v>
      </c>
      <c r="AM1339" s="1" t="s">
        <v>25</v>
      </c>
      <c r="AN1339" s="1" t="s">
        <v>25</v>
      </c>
      <c r="AO1339" s="1" t="s">
        <v>25</v>
      </c>
      <c r="AP1339" s="1" t="s">
        <v>25</v>
      </c>
      <c r="AQ1339" s="1"/>
      <c r="AR1339" s="1"/>
      <c r="AS1339" s="1"/>
      <c r="AT1339" s="1"/>
      <c r="AU1339" s="1"/>
      <c r="AV1339" s="1"/>
      <c r="AW1339" s="1"/>
      <c r="AY1339" s="1" t="s">
        <v>25</v>
      </c>
    </row>
    <row r="1340" ht="15.75" customHeight="1">
      <c r="A1340" s="1"/>
      <c r="B1340" s="1"/>
      <c r="C1340" s="1"/>
      <c r="D1340" s="1" t="s">
        <v>25</v>
      </c>
      <c r="E1340" s="1" t="s">
        <v>25</v>
      </c>
      <c r="F1340" s="1" t="s">
        <v>25</v>
      </c>
      <c r="G1340" s="1" t="s">
        <v>25</v>
      </c>
      <c r="H1340" s="1" t="s">
        <v>25</v>
      </c>
      <c r="M1340" s="1"/>
      <c r="N1340" s="1"/>
      <c r="O1340" s="1"/>
      <c r="P1340" s="1"/>
      <c r="Q1340" s="1"/>
      <c r="S1340" s="1" t="str">
        <f>IFERROR(__xludf.DUMMYFUNCTION("UNIQUE(D1340:H1340, TRUE)"),"")</f>
        <v/>
      </c>
      <c r="Y1340" s="1" t="str">
        <f t="shared" si="2"/>
        <v/>
      </c>
      <c r="Z1340" s="1" t="str">
        <f t="shared" ref="Z1340:AC1340" si="1340">IF($Y1340&lt;&gt;"",COUNTIF($D1340:$H1340, "=" &amp; T1340),"")</f>
        <v/>
      </c>
      <c r="AA1340" s="1" t="str">
        <f t="shared" si="1340"/>
        <v/>
      </c>
      <c r="AB1340" s="1" t="str">
        <f t="shared" si="1340"/>
        <v/>
      </c>
      <c r="AC1340" s="1" t="str">
        <f t="shared" si="1340"/>
        <v/>
      </c>
      <c r="AE1340" s="1" t="str">
        <f>IFERROR(__xludf.DUMMYFUNCTION("IFERROR(TRANSPOSE(SORT(TRANSPOSE(FILTER(Y1340:AC1340, Y1340:AC1340&lt;&gt;0)),1, FALSE)))"),"")</f>
        <v/>
      </c>
      <c r="AF1340" s="1" t="str">
        <f>IFERROR(__xludf.DUMMYFUNCTION("""COMPUTED_VALUE"""),"")</f>
        <v/>
      </c>
      <c r="AG1340" s="1" t="str">
        <f>IFERROR(__xludf.DUMMYFUNCTION("""COMPUTED_VALUE"""),"")</f>
        <v/>
      </c>
      <c r="AH1340" s="1" t="str">
        <f>IFERROR(__xludf.DUMMYFUNCTION("""COMPUTED_VALUE"""),"")</f>
        <v/>
      </c>
      <c r="AI1340" s="1" t="str">
        <f>IFERROR(__xludf.DUMMYFUNCTION("""COMPUTED_VALUE"""),"")</f>
        <v/>
      </c>
      <c r="AL1340" s="1" t="s">
        <v>25</v>
      </c>
      <c r="AM1340" s="1" t="s">
        <v>25</v>
      </c>
      <c r="AN1340" s="1" t="s">
        <v>25</v>
      </c>
      <c r="AO1340" s="1" t="s">
        <v>25</v>
      </c>
      <c r="AP1340" s="1" t="s">
        <v>25</v>
      </c>
      <c r="AQ1340" s="1"/>
      <c r="AR1340" s="1"/>
      <c r="AS1340" s="1"/>
      <c r="AT1340" s="1"/>
      <c r="AU1340" s="1"/>
      <c r="AV1340" s="1"/>
      <c r="AW1340" s="1"/>
      <c r="AY1340" s="1" t="s">
        <v>25</v>
      </c>
    </row>
    <row r="1341" ht="15.75" customHeight="1">
      <c r="A1341" s="1"/>
      <c r="B1341" s="1"/>
      <c r="C1341" s="1"/>
      <c r="D1341" s="1" t="s">
        <v>25</v>
      </c>
      <c r="E1341" s="1" t="s">
        <v>25</v>
      </c>
      <c r="F1341" s="1" t="s">
        <v>25</v>
      </c>
      <c r="G1341" s="1" t="s">
        <v>25</v>
      </c>
      <c r="H1341" s="1" t="s">
        <v>25</v>
      </c>
      <c r="M1341" s="1"/>
      <c r="N1341" s="1"/>
      <c r="O1341" s="1"/>
      <c r="P1341" s="1"/>
      <c r="Q1341" s="1"/>
      <c r="S1341" s="1" t="str">
        <f>IFERROR(__xludf.DUMMYFUNCTION("UNIQUE(D1341:H1341, TRUE)"),"")</f>
        <v/>
      </c>
      <c r="Y1341" s="1" t="str">
        <f t="shared" si="2"/>
        <v/>
      </c>
      <c r="Z1341" s="1" t="str">
        <f t="shared" ref="Z1341:AC1341" si="1341">IF($Y1341&lt;&gt;"",COUNTIF($D1341:$H1341, "=" &amp; T1341),"")</f>
        <v/>
      </c>
      <c r="AA1341" s="1" t="str">
        <f t="shared" si="1341"/>
        <v/>
      </c>
      <c r="AB1341" s="1" t="str">
        <f t="shared" si="1341"/>
        <v/>
      </c>
      <c r="AC1341" s="1" t="str">
        <f t="shared" si="1341"/>
        <v/>
      </c>
      <c r="AE1341" s="1" t="str">
        <f>IFERROR(__xludf.DUMMYFUNCTION("IFERROR(TRANSPOSE(SORT(TRANSPOSE(FILTER(Y1341:AC1341, Y1341:AC1341&lt;&gt;0)),1, FALSE)))"),"")</f>
        <v/>
      </c>
      <c r="AF1341" s="1" t="str">
        <f>IFERROR(__xludf.DUMMYFUNCTION("""COMPUTED_VALUE"""),"")</f>
        <v/>
      </c>
      <c r="AG1341" s="1" t="str">
        <f>IFERROR(__xludf.DUMMYFUNCTION("""COMPUTED_VALUE"""),"")</f>
        <v/>
      </c>
      <c r="AH1341" s="1" t="str">
        <f>IFERROR(__xludf.DUMMYFUNCTION("""COMPUTED_VALUE"""),"")</f>
        <v/>
      </c>
      <c r="AI1341" s="1" t="str">
        <f>IFERROR(__xludf.DUMMYFUNCTION("""COMPUTED_VALUE"""),"")</f>
        <v/>
      </c>
      <c r="AL1341" s="1" t="s">
        <v>25</v>
      </c>
      <c r="AM1341" s="1" t="s">
        <v>25</v>
      </c>
      <c r="AN1341" s="1" t="s">
        <v>25</v>
      </c>
      <c r="AO1341" s="1" t="s">
        <v>25</v>
      </c>
      <c r="AP1341" s="1" t="s">
        <v>25</v>
      </c>
      <c r="AQ1341" s="1"/>
      <c r="AR1341" s="1"/>
      <c r="AS1341" s="1"/>
      <c r="AT1341" s="1"/>
      <c r="AU1341" s="1"/>
      <c r="AV1341" s="1"/>
      <c r="AW1341" s="1"/>
      <c r="AY1341" s="1" t="s">
        <v>25</v>
      </c>
    </row>
    <row r="1342" ht="15.75" customHeight="1">
      <c r="A1342" s="1"/>
      <c r="B1342" s="1"/>
      <c r="C1342" s="1"/>
      <c r="D1342" s="1" t="s">
        <v>25</v>
      </c>
      <c r="E1342" s="1" t="s">
        <v>25</v>
      </c>
      <c r="F1342" s="1" t="s">
        <v>25</v>
      </c>
      <c r="G1342" s="1" t="s">
        <v>25</v>
      </c>
      <c r="H1342" s="1" t="s">
        <v>25</v>
      </c>
      <c r="M1342" s="1"/>
      <c r="N1342" s="1"/>
      <c r="O1342" s="1"/>
      <c r="P1342" s="1"/>
      <c r="Q1342" s="1"/>
      <c r="S1342" s="1" t="str">
        <f>IFERROR(__xludf.DUMMYFUNCTION("UNIQUE(D1342:H1342, TRUE)"),"")</f>
        <v/>
      </c>
      <c r="Y1342" s="1" t="str">
        <f t="shared" si="2"/>
        <v/>
      </c>
      <c r="Z1342" s="1" t="str">
        <f t="shared" ref="Z1342:AC1342" si="1342">IF($Y1342&lt;&gt;"",COUNTIF($D1342:$H1342, "=" &amp; T1342),"")</f>
        <v/>
      </c>
      <c r="AA1342" s="1" t="str">
        <f t="shared" si="1342"/>
        <v/>
      </c>
      <c r="AB1342" s="1" t="str">
        <f t="shared" si="1342"/>
        <v/>
      </c>
      <c r="AC1342" s="1" t="str">
        <f t="shared" si="1342"/>
        <v/>
      </c>
      <c r="AE1342" s="1" t="str">
        <f>IFERROR(__xludf.DUMMYFUNCTION("IFERROR(TRANSPOSE(SORT(TRANSPOSE(FILTER(Y1342:AC1342, Y1342:AC1342&lt;&gt;0)),1, FALSE)))"),"")</f>
        <v/>
      </c>
      <c r="AF1342" s="1" t="str">
        <f>IFERROR(__xludf.DUMMYFUNCTION("""COMPUTED_VALUE"""),"")</f>
        <v/>
      </c>
      <c r="AG1342" s="1" t="str">
        <f>IFERROR(__xludf.DUMMYFUNCTION("""COMPUTED_VALUE"""),"")</f>
        <v/>
      </c>
      <c r="AH1342" s="1" t="str">
        <f>IFERROR(__xludf.DUMMYFUNCTION("""COMPUTED_VALUE"""),"")</f>
        <v/>
      </c>
      <c r="AI1342" s="1" t="str">
        <f>IFERROR(__xludf.DUMMYFUNCTION("""COMPUTED_VALUE"""),"")</f>
        <v/>
      </c>
      <c r="AL1342" s="1" t="s">
        <v>25</v>
      </c>
      <c r="AM1342" s="1" t="s">
        <v>25</v>
      </c>
      <c r="AN1342" s="1" t="s">
        <v>25</v>
      </c>
      <c r="AO1342" s="1" t="s">
        <v>25</v>
      </c>
      <c r="AP1342" s="1" t="s">
        <v>25</v>
      </c>
      <c r="AQ1342" s="1"/>
      <c r="AR1342" s="1"/>
      <c r="AS1342" s="1"/>
      <c r="AT1342" s="1"/>
      <c r="AU1342" s="1"/>
      <c r="AV1342" s="1"/>
      <c r="AW1342" s="1"/>
      <c r="AY1342" s="1" t="s">
        <v>25</v>
      </c>
    </row>
    <row r="1343" ht="15.75" customHeight="1">
      <c r="A1343" s="1"/>
      <c r="B1343" s="1"/>
      <c r="C1343" s="1"/>
      <c r="D1343" s="1" t="s">
        <v>25</v>
      </c>
      <c r="E1343" s="1" t="s">
        <v>25</v>
      </c>
      <c r="F1343" s="1" t="s">
        <v>25</v>
      </c>
      <c r="G1343" s="1" t="s">
        <v>25</v>
      </c>
      <c r="H1343" s="1" t="s">
        <v>25</v>
      </c>
      <c r="M1343" s="1"/>
      <c r="N1343" s="1"/>
      <c r="O1343" s="1"/>
      <c r="P1343" s="1"/>
      <c r="Q1343" s="1"/>
      <c r="S1343" s="1" t="str">
        <f>IFERROR(__xludf.DUMMYFUNCTION("UNIQUE(D1343:H1343, TRUE)"),"")</f>
        <v/>
      </c>
      <c r="Y1343" s="1" t="str">
        <f t="shared" si="2"/>
        <v/>
      </c>
      <c r="Z1343" s="1" t="str">
        <f t="shared" ref="Z1343:AC1343" si="1343">IF($Y1343&lt;&gt;"",COUNTIF($D1343:$H1343, "=" &amp; T1343),"")</f>
        <v/>
      </c>
      <c r="AA1343" s="1" t="str">
        <f t="shared" si="1343"/>
        <v/>
      </c>
      <c r="AB1343" s="1" t="str">
        <f t="shared" si="1343"/>
        <v/>
      </c>
      <c r="AC1343" s="1" t="str">
        <f t="shared" si="1343"/>
        <v/>
      </c>
      <c r="AE1343" s="1" t="str">
        <f>IFERROR(__xludf.DUMMYFUNCTION("IFERROR(TRANSPOSE(SORT(TRANSPOSE(FILTER(Y1343:AC1343, Y1343:AC1343&lt;&gt;0)),1, FALSE)))"),"")</f>
        <v/>
      </c>
      <c r="AF1343" s="1" t="str">
        <f>IFERROR(__xludf.DUMMYFUNCTION("""COMPUTED_VALUE"""),"")</f>
        <v/>
      </c>
      <c r="AG1343" s="1" t="str">
        <f>IFERROR(__xludf.DUMMYFUNCTION("""COMPUTED_VALUE"""),"")</f>
        <v/>
      </c>
      <c r="AH1343" s="1" t="str">
        <f>IFERROR(__xludf.DUMMYFUNCTION("""COMPUTED_VALUE"""),"")</f>
        <v/>
      </c>
      <c r="AI1343" s="1" t="str">
        <f>IFERROR(__xludf.DUMMYFUNCTION("""COMPUTED_VALUE"""),"")</f>
        <v/>
      </c>
      <c r="AL1343" s="1" t="s">
        <v>25</v>
      </c>
      <c r="AM1343" s="1" t="s">
        <v>25</v>
      </c>
      <c r="AN1343" s="1" t="s">
        <v>25</v>
      </c>
      <c r="AO1343" s="1" t="s">
        <v>25</v>
      </c>
      <c r="AP1343" s="1" t="s">
        <v>25</v>
      </c>
      <c r="AQ1343" s="1"/>
      <c r="AR1343" s="1"/>
      <c r="AS1343" s="1"/>
      <c r="AT1343" s="1"/>
      <c r="AU1343" s="1"/>
      <c r="AV1343" s="1"/>
      <c r="AW1343" s="1"/>
      <c r="AY1343" s="1" t="s">
        <v>25</v>
      </c>
    </row>
    <row r="1344" ht="15.75" customHeight="1">
      <c r="A1344" s="1"/>
      <c r="B1344" s="1"/>
      <c r="C1344" s="1"/>
      <c r="D1344" s="1" t="s">
        <v>25</v>
      </c>
      <c r="E1344" s="1" t="s">
        <v>25</v>
      </c>
      <c r="F1344" s="1" t="s">
        <v>25</v>
      </c>
      <c r="G1344" s="1" t="s">
        <v>25</v>
      </c>
      <c r="H1344" s="1" t="s">
        <v>25</v>
      </c>
      <c r="M1344" s="1"/>
      <c r="N1344" s="1"/>
      <c r="O1344" s="1"/>
      <c r="P1344" s="1"/>
      <c r="Q1344" s="1"/>
      <c r="S1344" s="1" t="str">
        <f>IFERROR(__xludf.DUMMYFUNCTION("UNIQUE(D1344:H1344, TRUE)"),"")</f>
        <v/>
      </c>
      <c r="Y1344" s="1" t="str">
        <f t="shared" si="2"/>
        <v/>
      </c>
      <c r="Z1344" s="1" t="str">
        <f t="shared" ref="Z1344:AC1344" si="1344">IF($Y1344&lt;&gt;"",COUNTIF($D1344:$H1344, "=" &amp; T1344),"")</f>
        <v/>
      </c>
      <c r="AA1344" s="1" t="str">
        <f t="shared" si="1344"/>
        <v/>
      </c>
      <c r="AB1344" s="1" t="str">
        <f t="shared" si="1344"/>
        <v/>
      </c>
      <c r="AC1344" s="1" t="str">
        <f t="shared" si="1344"/>
        <v/>
      </c>
      <c r="AE1344" s="1" t="str">
        <f>IFERROR(__xludf.DUMMYFUNCTION("IFERROR(TRANSPOSE(SORT(TRANSPOSE(FILTER(Y1344:AC1344, Y1344:AC1344&lt;&gt;0)),1, FALSE)))"),"")</f>
        <v/>
      </c>
      <c r="AF1344" s="1" t="str">
        <f>IFERROR(__xludf.DUMMYFUNCTION("""COMPUTED_VALUE"""),"")</f>
        <v/>
      </c>
      <c r="AG1344" s="1" t="str">
        <f>IFERROR(__xludf.DUMMYFUNCTION("""COMPUTED_VALUE"""),"")</f>
        <v/>
      </c>
      <c r="AH1344" s="1" t="str">
        <f>IFERROR(__xludf.DUMMYFUNCTION("""COMPUTED_VALUE"""),"")</f>
        <v/>
      </c>
      <c r="AI1344" s="1" t="str">
        <f>IFERROR(__xludf.DUMMYFUNCTION("""COMPUTED_VALUE"""),"")</f>
        <v/>
      </c>
      <c r="AL1344" s="1" t="s">
        <v>25</v>
      </c>
      <c r="AM1344" s="1" t="s">
        <v>25</v>
      </c>
      <c r="AN1344" s="1" t="s">
        <v>25</v>
      </c>
      <c r="AO1344" s="1" t="s">
        <v>25</v>
      </c>
      <c r="AP1344" s="1" t="s">
        <v>25</v>
      </c>
      <c r="AQ1344" s="1"/>
      <c r="AR1344" s="1"/>
      <c r="AS1344" s="1"/>
      <c r="AT1344" s="1"/>
      <c r="AU1344" s="1"/>
      <c r="AV1344" s="1"/>
      <c r="AW1344" s="1"/>
      <c r="AY1344" s="1" t="s">
        <v>25</v>
      </c>
    </row>
    <row r="1345" ht="15.75" customHeight="1">
      <c r="A1345" s="1"/>
      <c r="B1345" s="1"/>
      <c r="C1345" s="1"/>
      <c r="D1345" s="1" t="s">
        <v>25</v>
      </c>
      <c r="E1345" s="1" t="s">
        <v>25</v>
      </c>
      <c r="F1345" s="1" t="s">
        <v>25</v>
      </c>
      <c r="G1345" s="1" t="s">
        <v>25</v>
      </c>
      <c r="H1345" s="1" t="s">
        <v>25</v>
      </c>
      <c r="M1345" s="1"/>
      <c r="N1345" s="1"/>
      <c r="O1345" s="1"/>
      <c r="P1345" s="1"/>
      <c r="Q1345" s="1"/>
      <c r="S1345" s="1" t="str">
        <f>IFERROR(__xludf.DUMMYFUNCTION("UNIQUE(D1345:H1345, TRUE)"),"")</f>
        <v/>
      </c>
      <c r="Y1345" s="1" t="str">
        <f t="shared" si="2"/>
        <v/>
      </c>
      <c r="Z1345" s="1" t="str">
        <f t="shared" ref="Z1345:AC1345" si="1345">IF($Y1345&lt;&gt;"",COUNTIF($D1345:$H1345, "=" &amp; T1345),"")</f>
        <v/>
      </c>
      <c r="AA1345" s="1" t="str">
        <f t="shared" si="1345"/>
        <v/>
      </c>
      <c r="AB1345" s="1" t="str">
        <f t="shared" si="1345"/>
        <v/>
      </c>
      <c r="AC1345" s="1" t="str">
        <f t="shared" si="1345"/>
        <v/>
      </c>
      <c r="AE1345" s="1" t="str">
        <f>IFERROR(__xludf.DUMMYFUNCTION("IFERROR(TRANSPOSE(SORT(TRANSPOSE(FILTER(Y1345:AC1345, Y1345:AC1345&lt;&gt;0)),1, FALSE)))"),"")</f>
        <v/>
      </c>
      <c r="AF1345" s="1" t="str">
        <f>IFERROR(__xludf.DUMMYFUNCTION("""COMPUTED_VALUE"""),"")</f>
        <v/>
      </c>
      <c r="AG1345" s="1" t="str">
        <f>IFERROR(__xludf.DUMMYFUNCTION("""COMPUTED_VALUE"""),"")</f>
        <v/>
      </c>
      <c r="AH1345" s="1" t="str">
        <f>IFERROR(__xludf.DUMMYFUNCTION("""COMPUTED_VALUE"""),"")</f>
        <v/>
      </c>
      <c r="AI1345" s="1" t="str">
        <f>IFERROR(__xludf.DUMMYFUNCTION("""COMPUTED_VALUE"""),"")</f>
        <v/>
      </c>
      <c r="AL1345" s="1" t="s">
        <v>25</v>
      </c>
      <c r="AM1345" s="1" t="s">
        <v>25</v>
      </c>
      <c r="AN1345" s="1" t="s">
        <v>25</v>
      </c>
      <c r="AO1345" s="1" t="s">
        <v>25</v>
      </c>
      <c r="AP1345" s="1" t="s">
        <v>25</v>
      </c>
      <c r="AQ1345" s="1"/>
      <c r="AR1345" s="1"/>
      <c r="AS1345" s="1"/>
      <c r="AT1345" s="1"/>
      <c r="AU1345" s="1"/>
      <c r="AV1345" s="1"/>
      <c r="AW1345" s="1"/>
      <c r="AY1345" s="1" t="s">
        <v>25</v>
      </c>
    </row>
    <row r="1346" ht="15.75" customHeight="1">
      <c r="A1346" s="1"/>
      <c r="B1346" s="1"/>
      <c r="C1346" s="1"/>
      <c r="D1346" s="1" t="s">
        <v>25</v>
      </c>
      <c r="E1346" s="1" t="s">
        <v>25</v>
      </c>
      <c r="F1346" s="1" t="s">
        <v>25</v>
      </c>
      <c r="G1346" s="1" t="s">
        <v>25</v>
      </c>
      <c r="H1346" s="1" t="s">
        <v>25</v>
      </c>
      <c r="M1346" s="1"/>
      <c r="N1346" s="1"/>
      <c r="O1346" s="1"/>
      <c r="P1346" s="1"/>
      <c r="Q1346" s="1"/>
      <c r="S1346" s="1" t="str">
        <f>IFERROR(__xludf.DUMMYFUNCTION("UNIQUE(D1346:H1346, TRUE)"),"")</f>
        <v/>
      </c>
      <c r="Y1346" s="1" t="str">
        <f t="shared" si="2"/>
        <v/>
      </c>
      <c r="Z1346" s="1" t="str">
        <f t="shared" ref="Z1346:AC1346" si="1346">IF($Y1346&lt;&gt;"",COUNTIF($D1346:$H1346, "=" &amp; T1346),"")</f>
        <v/>
      </c>
      <c r="AA1346" s="1" t="str">
        <f t="shared" si="1346"/>
        <v/>
      </c>
      <c r="AB1346" s="1" t="str">
        <f t="shared" si="1346"/>
        <v/>
      </c>
      <c r="AC1346" s="1" t="str">
        <f t="shared" si="1346"/>
        <v/>
      </c>
      <c r="AE1346" s="1" t="str">
        <f>IFERROR(__xludf.DUMMYFUNCTION("IFERROR(TRANSPOSE(SORT(TRANSPOSE(FILTER(Y1346:AC1346, Y1346:AC1346&lt;&gt;0)),1, FALSE)))"),"")</f>
        <v/>
      </c>
      <c r="AF1346" s="1" t="str">
        <f>IFERROR(__xludf.DUMMYFUNCTION("""COMPUTED_VALUE"""),"")</f>
        <v/>
      </c>
      <c r="AG1346" s="1" t="str">
        <f>IFERROR(__xludf.DUMMYFUNCTION("""COMPUTED_VALUE"""),"")</f>
        <v/>
      </c>
      <c r="AH1346" s="1" t="str">
        <f>IFERROR(__xludf.DUMMYFUNCTION("""COMPUTED_VALUE"""),"")</f>
        <v/>
      </c>
      <c r="AI1346" s="1" t="str">
        <f>IFERROR(__xludf.DUMMYFUNCTION("""COMPUTED_VALUE"""),"")</f>
        <v/>
      </c>
      <c r="AL1346" s="1" t="s">
        <v>25</v>
      </c>
      <c r="AM1346" s="1" t="s">
        <v>25</v>
      </c>
      <c r="AN1346" s="1" t="s">
        <v>25</v>
      </c>
      <c r="AO1346" s="1" t="s">
        <v>25</v>
      </c>
      <c r="AP1346" s="1" t="s">
        <v>25</v>
      </c>
      <c r="AQ1346" s="1"/>
      <c r="AR1346" s="1"/>
      <c r="AS1346" s="1"/>
      <c r="AT1346" s="1"/>
      <c r="AU1346" s="1"/>
      <c r="AV1346" s="1"/>
      <c r="AW1346" s="1"/>
      <c r="AY1346" s="1" t="s">
        <v>25</v>
      </c>
    </row>
    <row r="1347" ht="15.75" customHeight="1">
      <c r="A1347" s="1"/>
      <c r="B1347" s="1"/>
      <c r="C1347" s="1"/>
      <c r="D1347" s="1" t="s">
        <v>25</v>
      </c>
      <c r="E1347" s="1" t="s">
        <v>25</v>
      </c>
      <c r="F1347" s="1" t="s">
        <v>25</v>
      </c>
      <c r="G1347" s="1" t="s">
        <v>25</v>
      </c>
      <c r="H1347" s="1" t="s">
        <v>25</v>
      </c>
      <c r="M1347" s="1"/>
      <c r="N1347" s="1"/>
      <c r="O1347" s="1"/>
      <c r="P1347" s="1"/>
      <c r="Q1347" s="1"/>
      <c r="S1347" s="1" t="str">
        <f>IFERROR(__xludf.DUMMYFUNCTION("UNIQUE(D1347:H1347, TRUE)"),"")</f>
        <v/>
      </c>
      <c r="Y1347" s="1" t="str">
        <f t="shared" si="2"/>
        <v/>
      </c>
      <c r="Z1347" s="1" t="str">
        <f t="shared" ref="Z1347:AC1347" si="1347">IF($Y1347&lt;&gt;"",COUNTIF($D1347:$H1347, "=" &amp; T1347),"")</f>
        <v/>
      </c>
      <c r="AA1347" s="1" t="str">
        <f t="shared" si="1347"/>
        <v/>
      </c>
      <c r="AB1347" s="1" t="str">
        <f t="shared" si="1347"/>
        <v/>
      </c>
      <c r="AC1347" s="1" t="str">
        <f t="shared" si="1347"/>
        <v/>
      </c>
      <c r="AE1347" s="1" t="str">
        <f>IFERROR(__xludf.DUMMYFUNCTION("IFERROR(TRANSPOSE(SORT(TRANSPOSE(FILTER(Y1347:AC1347, Y1347:AC1347&lt;&gt;0)),1, FALSE)))"),"")</f>
        <v/>
      </c>
      <c r="AF1347" s="1" t="str">
        <f>IFERROR(__xludf.DUMMYFUNCTION("""COMPUTED_VALUE"""),"")</f>
        <v/>
      </c>
      <c r="AG1347" s="1" t="str">
        <f>IFERROR(__xludf.DUMMYFUNCTION("""COMPUTED_VALUE"""),"")</f>
        <v/>
      </c>
      <c r="AH1347" s="1" t="str">
        <f>IFERROR(__xludf.DUMMYFUNCTION("""COMPUTED_VALUE"""),"")</f>
        <v/>
      </c>
      <c r="AI1347" s="1" t="str">
        <f>IFERROR(__xludf.DUMMYFUNCTION("""COMPUTED_VALUE"""),"")</f>
        <v/>
      </c>
      <c r="AL1347" s="1" t="s">
        <v>25</v>
      </c>
      <c r="AM1347" s="1" t="s">
        <v>25</v>
      </c>
      <c r="AN1347" s="1" t="s">
        <v>25</v>
      </c>
      <c r="AO1347" s="1" t="s">
        <v>25</v>
      </c>
      <c r="AP1347" s="1" t="s">
        <v>25</v>
      </c>
      <c r="AQ1347" s="1"/>
      <c r="AR1347" s="1"/>
      <c r="AS1347" s="1"/>
      <c r="AT1347" s="1"/>
      <c r="AU1347" s="1"/>
      <c r="AV1347" s="1"/>
      <c r="AW1347" s="1"/>
      <c r="AY1347" s="1" t="s">
        <v>25</v>
      </c>
    </row>
    <row r="1348" ht="15.75" customHeight="1">
      <c r="A1348" s="1"/>
      <c r="B1348" s="1"/>
      <c r="C1348" s="1"/>
      <c r="D1348" s="1" t="s">
        <v>25</v>
      </c>
      <c r="E1348" s="1" t="s">
        <v>25</v>
      </c>
      <c r="F1348" s="1" t="s">
        <v>25</v>
      </c>
      <c r="G1348" s="1" t="s">
        <v>25</v>
      </c>
      <c r="H1348" s="1" t="s">
        <v>25</v>
      </c>
      <c r="M1348" s="1"/>
      <c r="N1348" s="1"/>
      <c r="O1348" s="1"/>
      <c r="P1348" s="1"/>
      <c r="Q1348" s="1"/>
      <c r="S1348" s="1" t="str">
        <f>IFERROR(__xludf.DUMMYFUNCTION("UNIQUE(D1348:H1348, TRUE)"),"")</f>
        <v/>
      </c>
      <c r="Y1348" s="1" t="str">
        <f t="shared" si="2"/>
        <v/>
      </c>
      <c r="Z1348" s="1" t="str">
        <f t="shared" ref="Z1348:AC1348" si="1348">IF($Y1348&lt;&gt;"",COUNTIF($D1348:$H1348, "=" &amp; T1348),"")</f>
        <v/>
      </c>
      <c r="AA1348" s="1" t="str">
        <f t="shared" si="1348"/>
        <v/>
      </c>
      <c r="AB1348" s="1" t="str">
        <f t="shared" si="1348"/>
        <v/>
      </c>
      <c r="AC1348" s="1" t="str">
        <f t="shared" si="1348"/>
        <v/>
      </c>
      <c r="AE1348" s="1" t="str">
        <f>IFERROR(__xludf.DUMMYFUNCTION("IFERROR(TRANSPOSE(SORT(TRANSPOSE(FILTER(Y1348:AC1348, Y1348:AC1348&lt;&gt;0)),1, FALSE)))"),"")</f>
        <v/>
      </c>
      <c r="AF1348" s="1" t="str">
        <f>IFERROR(__xludf.DUMMYFUNCTION("""COMPUTED_VALUE"""),"")</f>
        <v/>
      </c>
      <c r="AG1348" s="1" t="str">
        <f>IFERROR(__xludf.DUMMYFUNCTION("""COMPUTED_VALUE"""),"")</f>
        <v/>
      </c>
      <c r="AH1348" s="1" t="str">
        <f>IFERROR(__xludf.DUMMYFUNCTION("""COMPUTED_VALUE"""),"")</f>
        <v/>
      </c>
      <c r="AI1348" s="1" t="str">
        <f>IFERROR(__xludf.DUMMYFUNCTION("""COMPUTED_VALUE"""),"")</f>
        <v/>
      </c>
      <c r="AL1348" s="1" t="s">
        <v>25</v>
      </c>
      <c r="AM1348" s="1" t="s">
        <v>25</v>
      </c>
      <c r="AN1348" s="1" t="s">
        <v>25</v>
      </c>
      <c r="AO1348" s="1" t="s">
        <v>25</v>
      </c>
      <c r="AP1348" s="1" t="s">
        <v>25</v>
      </c>
      <c r="AQ1348" s="1"/>
      <c r="AR1348" s="1"/>
      <c r="AS1348" s="1"/>
      <c r="AT1348" s="1"/>
      <c r="AU1348" s="1"/>
      <c r="AV1348" s="1"/>
      <c r="AW1348" s="1"/>
      <c r="AY1348" s="1" t="s">
        <v>25</v>
      </c>
    </row>
    <row r="1349" ht="15.75" customHeight="1">
      <c r="A1349" s="1"/>
      <c r="B1349" s="1"/>
      <c r="C1349" s="1"/>
      <c r="D1349" s="1" t="s">
        <v>25</v>
      </c>
      <c r="E1349" s="1" t="s">
        <v>25</v>
      </c>
      <c r="F1349" s="1" t="s">
        <v>25</v>
      </c>
      <c r="G1349" s="1" t="s">
        <v>25</v>
      </c>
      <c r="H1349" s="1" t="s">
        <v>25</v>
      </c>
      <c r="M1349" s="1"/>
      <c r="N1349" s="1"/>
      <c r="O1349" s="1"/>
      <c r="P1349" s="1"/>
      <c r="Q1349" s="1"/>
      <c r="S1349" s="1" t="str">
        <f>IFERROR(__xludf.DUMMYFUNCTION("UNIQUE(D1349:H1349, TRUE)"),"")</f>
        <v/>
      </c>
      <c r="Y1349" s="1" t="str">
        <f t="shared" si="2"/>
        <v/>
      </c>
      <c r="Z1349" s="1" t="str">
        <f t="shared" ref="Z1349:AC1349" si="1349">IF($Y1349&lt;&gt;"",COUNTIF($D1349:$H1349, "=" &amp; T1349),"")</f>
        <v/>
      </c>
      <c r="AA1349" s="1" t="str">
        <f t="shared" si="1349"/>
        <v/>
      </c>
      <c r="AB1349" s="1" t="str">
        <f t="shared" si="1349"/>
        <v/>
      </c>
      <c r="AC1349" s="1" t="str">
        <f t="shared" si="1349"/>
        <v/>
      </c>
      <c r="AE1349" s="1" t="str">
        <f>IFERROR(__xludf.DUMMYFUNCTION("IFERROR(TRANSPOSE(SORT(TRANSPOSE(FILTER(Y1349:AC1349, Y1349:AC1349&lt;&gt;0)),1, FALSE)))"),"")</f>
        <v/>
      </c>
      <c r="AF1349" s="1" t="str">
        <f>IFERROR(__xludf.DUMMYFUNCTION("""COMPUTED_VALUE"""),"")</f>
        <v/>
      </c>
      <c r="AG1349" s="1" t="str">
        <f>IFERROR(__xludf.DUMMYFUNCTION("""COMPUTED_VALUE"""),"")</f>
        <v/>
      </c>
      <c r="AH1349" s="1" t="str">
        <f>IFERROR(__xludf.DUMMYFUNCTION("""COMPUTED_VALUE"""),"")</f>
        <v/>
      </c>
      <c r="AI1349" s="1" t="str">
        <f>IFERROR(__xludf.DUMMYFUNCTION("""COMPUTED_VALUE"""),"")</f>
        <v/>
      </c>
      <c r="AL1349" s="1" t="s">
        <v>25</v>
      </c>
      <c r="AM1349" s="1" t="s">
        <v>25</v>
      </c>
      <c r="AN1349" s="1" t="s">
        <v>25</v>
      </c>
      <c r="AO1349" s="1" t="s">
        <v>25</v>
      </c>
      <c r="AP1349" s="1" t="s">
        <v>25</v>
      </c>
      <c r="AQ1349" s="1"/>
      <c r="AR1349" s="1"/>
      <c r="AS1349" s="1"/>
      <c r="AT1349" s="1"/>
      <c r="AU1349" s="1"/>
      <c r="AV1349" s="1"/>
      <c r="AW1349" s="1"/>
      <c r="AY1349" s="1" t="s">
        <v>25</v>
      </c>
    </row>
    <row r="1350" ht="15.75" customHeight="1">
      <c r="A1350" s="1"/>
      <c r="B1350" s="1"/>
      <c r="C1350" s="1"/>
      <c r="D1350" s="1" t="s">
        <v>25</v>
      </c>
      <c r="E1350" s="1" t="s">
        <v>25</v>
      </c>
      <c r="F1350" s="1" t="s">
        <v>25</v>
      </c>
      <c r="G1350" s="1" t="s">
        <v>25</v>
      </c>
      <c r="H1350" s="1" t="s">
        <v>25</v>
      </c>
      <c r="M1350" s="1"/>
      <c r="N1350" s="1"/>
      <c r="O1350" s="1"/>
      <c r="P1350" s="1"/>
      <c r="Q1350" s="1"/>
      <c r="S1350" s="1" t="str">
        <f>IFERROR(__xludf.DUMMYFUNCTION("UNIQUE(D1350:H1350, TRUE)"),"")</f>
        <v/>
      </c>
      <c r="Y1350" s="1" t="str">
        <f t="shared" si="2"/>
        <v/>
      </c>
      <c r="Z1350" s="1" t="str">
        <f t="shared" ref="Z1350:AC1350" si="1350">IF($Y1350&lt;&gt;"",COUNTIF($D1350:$H1350, "=" &amp; T1350),"")</f>
        <v/>
      </c>
      <c r="AA1350" s="1" t="str">
        <f t="shared" si="1350"/>
        <v/>
      </c>
      <c r="AB1350" s="1" t="str">
        <f t="shared" si="1350"/>
        <v/>
      </c>
      <c r="AC1350" s="1" t="str">
        <f t="shared" si="1350"/>
        <v/>
      </c>
      <c r="AE1350" s="1" t="str">
        <f>IFERROR(__xludf.DUMMYFUNCTION("IFERROR(TRANSPOSE(SORT(TRANSPOSE(FILTER(Y1350:AC1350, Y1350:AC1350&lt;&gt;0)),1, FALSE)))"),"")</f>
        <v/>
      </c>
      <c r="AF1350" s="1" t="str">
        <f>IFERROR(__xludf.DUMMYFUNCTION("""COMPUTED_VALUE"""),"")</f>
        <v/>
      </c>
      <c r="AG1350" s="1" t="str">
        <f>IFERROR(__xludf.DUMMYFUNCTION("""COMPUTED_VALUE"""),"")</f>
        <v/>
      </c>
      <c r="AH1350" s="1" t="str">
        <f>IFERROR(__xludf.DUMMYFUNCTION("""COMPUTED_VALUE"""),"")</f>
        <v/>
      </c>
      <c r="AI1350" s="1" t="str">
        <f>IFERROR(__xludf.DUMMYFUNCTION("""COMPUTED_VALUE"""),"")</f>
        <v/>
      </c>
      <c r="AL1350" s="1" t="s">
        <v>25</v>
      </c>
      <c r="AM1350" s="1" t="s">
        <v>25</v>
      </c>
      <c r="AN1350" s="1" t="s">
        <v>25</v>
      </c>
      <c r="AO1350" s="1" t="s">
        <v>25</v>
      </c>
      <c r="AP1350" s="1" t="s">
        <v>25</v>
      </c>
      <c r="AQ1350" s="1"/>
      <c r="AR1350" s="1"/>
      <c r="AS1350" s="1"/>
      <c r="AT1350" s="1"/>
      <c r="AU1350" s="1"/>
      <c r="AV1350" s="1"/>
      <c r="AW1350" s="1"/>
      <c r="AY1350" s="1" t="s">
        <v>25</v>
      </c>
    </row>
    <row r="1351" ht="15.75" customHeight="1">
      <c r="A1351" s="1"/>
      <c r="B1351" s="1"/>
      <c r="C1351" s="1"/>
      <c r="D1351" s="1" t="s">
        <v>25</v>
      </c>
      <c r="E1351" s="1" t="s">
        <v>25</v>
      </c>
      <c r="F1351" s="1" t="s">
        <v>25</v>
      </c>
      <c r="G1351" s="1" t="s">
        <v>25</v>
      </c>
      <c r="H1351" s="1" t="s">
        <v>25</v>
      </c>
      <c r="M1351" s="1"/>
      <c r="N1351" s="1"/>
      <c r="O1351" s="1"/>
      <c r="P1351" s="1"/>
      <c r="Q1351" s="1"/>
      <c r="S1351" s="1" t="str">
        <f>IFERROR(__xludf.DUMMYFUNCTION("UNIQUE(D1351:H1351, TRUE)"),"")</f>
        <v/>
      </c>
      <c r="Y1351" s="1" t="str">
        <f t="shared" si="2"/>
        <v/>
      </c>
      <c r="Z1351" s="1" t="str">
        <f t="shared" ref="Z1351:AC1351" si="1351">IF($Y1351&lt;&gt;"",COUNTIF($D1351:$H1351, "=" &amp; T1351),"")</f>
        <v/>
      </c>
      <c r="AA1351" s="1" t="str">
        <f t="shared" si="1351"/>
        <v/>
      </c>
      <c r="AB1351" s="1" t="str">
        <f t="shared" si="1351"/>
        <v/>
      </c>
      <c r="AC1351" s="1" t="str">
        <f t="shared" si="1351"/>
        <v/>
      </c>
      <c r="AE1351" s="1" t="str">
        <f>IFERROR(__xludf.DUMMYFUNCTION("IFERROR(TRANSPOSE(SORT(TRANSPOSE(FILTER(Y1351:AC1351, Y1351:AC1351&lt;&gt;0)),1, FALSE)))"),"")</f>
        <v/>
      </c>
      <c r="AF1351" s="1" t="str">
        <f>IFERROR(__xludf.DUMMYFUNCTION("""COMPUTED_VALUE"""),"")</f>
        <v/>
      </c>
      <c r="AG1351" s="1" t="str">
        <f>IFERROR(__xludf.DUMMYFUNCTION("""COMPUTED_VALUE"""),"")</f>
        <v/>
      </c>
      <c r="AH1351" s="1" t="str">
        <f>IFERROR(__xludf.DUMMYFUNCTION("""COMPUTED_VALUE"""),"")</f>
        <v/>
      </c>
      <c r="AI1351" s="1" t="str">
        <f>IFERROR(__xludf.DUMMYFUNCTION("""COMPUTED_VALUE"""),"")</f>
        <v/>
      </c>
      <c r="AL1351" s="1" t="s">
        <v>25</v>
      </c>
      <c r="AM1351" s="1" t="s">
        <v>25</v>
      </c>
      <c r="AN1351" s="1" t="s">
        <v>25</v>
      </c>
      <c r="AO1351" s="1" t="s">
        <v>25</v>
      </c>
      <c r="AP1351" s="1" t="s">
        <v>25</v>
      </c>
      <c r="AQ1351" s="1"/>
      <c r="AR1351" s="1"/>
      <c r="AS1351" s="1"/>
      <c r="AT1351" s="1"/>
      <c r="AU1351" s="1"/>
      <c r="AV1351" s="1"/>
      <c r="AW1351" s="1"/>
      <c r="AY1351" s="1" t="s">
        <v>25</v>
      </c>
    </row>
    <row r="1352" ht="15.75" customHeight="1">
      <c r="A1352" s="1"/>
      <c r="B1352" s="1"/>
      <c r="C1352" s="1"/>
      <c r="D1352" s="1" t="s">
        <v>25</v>
      </c>
      <c r="E1352" s="1" t="s">
        <v>25</v>
      </c>
      <c r="F1352" s="1" t="s">
        <v>25</v>
      </c>
      <c r="G1352" s="1" t="s">
        <v>25</v>
      </c>
      <c r="H1352" s="1" t="s">
        <v>25</v>
      </c>
      <c r="M1352" s="1"/>
      <c r="N1352" s="1"/>
      <c r="O1352" s="1"/>
      <c r="P1352" s="1"/>
      <c r="Q1352" s="1"/>
      <c r="S1352" s="1" t="str">
        <f>IFERROR(__xludf.DUMMYFUNCTION("UNIQUE(D1352:H1352, TRUE)"),"")</f>
        <v/>
      </c>
      <c r="Y1352" s="1" t="str">
        <f t="shared" si="2"/>
        <v/>
      </c>
      <c r="Z1352" s="1" t="str">
        <f t="shared" ref="Z1352:AC1352" si="1352">IF($Y1352&lt;&gt;"",COUNTIF($D1352:$H1352, "=" &amp; T1352),"")</f>
        <v/>
      </c>
      <c r="AA1352" s="1" t="str">
        <f t="shared" si="1352"/>
        <v/>
      </c>
      <c r="AB1352" s="1" t="str">
        <f t="shared" si="1352"/>
        <v/>
      </c>
      <c r="AC1352" s="1" t="str">
        <f t="shared" si="1352"/>
        <v/>
      </c>
      <c r="AE1352" s="1" t="str">
        <f>IFERROR(__xludf.DUMMYFUNCTION("IFERROR(TRANSPOSE(SORT(TRANSPOSE(FILTER(Y1352:AC1352, Y1352:AC1352&lt;&gt;0)),1, FALSE)))"),"")</f>
        <v/>
      </c>
      <c r="AF1352" s="1" t="str">
        <f>IFERROR(__xludf.DUMMYFUNCTION("""COMPUTED_VALUE"""),"")</f>
        <v/>
      </c>
      <c r="AG1352" s="1" t="str">
        <f>IFERROR(__xludf.DUMMYFUNCTION("""COMPUTED_VALUE"""),"")</f>
        <v/>
      </c>
      <c r="AH1352" s="1" t="str">
        <f>IFERROR(__xludf.DUMMYFUNCTION("""COMPUTED_VALUE"""),"")</f>
        <v/>
      </c>
      <c r="AI1352" s="1" t="str">
        <f>IFERROR(__xludf.DUMMYFUNCTION("""COMPUTED_VALUE"""),"")</f>
        <v/>
      </c>
      <c r="AL1352" s="1" t="s">
        <v>25</v>
      </c>
      <c r="AM1352" s="1" t="s">
        <v>25</v>
      </c>
      <c r="AN1352" s="1" t="s">
        <v>25</v>
      </c>
      <c r="AO1352" s="1" t="s">
        <v>25</v>
      </c>
      <c r="AP1352" s="1" t="s">
        <v>25</v>
      </c>
      <c r="AQ1352" s="1"/>
      <c r="AR1352" s="1"/>
      <c r="AS1352" s="1"/>
      <c r="AT1352" s="1"/>
      <c r="AU1352" s="1"/>
      <c r="AV1352" s="1"/>
      <c r="AW1352" s="1"/>
      <c r="AY1352" s="1" t="s">
        <v>25</v>
      </c>
    </row>
    <row r="1353" ht="15.75" customHeight="1">
      <c r="A1353" s="1"/>
      <c r="B1353" s="1"/>
      <c r="C1353" s="1"/>
      <c r="D1353" s="1" t="s">
        <v>25</v>
      </c>
      <c r="E1353" s="1" t="s">
        <v>25</v>
      </c>
      <c r="F1353" s="1" t="s">
        <v>25</v>
      </c>
      <c r="G1353" s="1" t="s">
        <v>25</v>
      </c>
      <c r="H1353" s="1" t="s">
        <v>25</v>
      </c>
      <c r="M1353" s="1"/>
      <c r="N1353" s="1"/>
      <c r="O1353" s="1"/>
      <c r="P1353" s="1"/>
      <c r="Q1353" s="1"/>
      <c r="S1353" s="1" t="str">
        <f>IFERROR(__xludf.DUMMYFUNCTION("UNIQUE(D1353:H1353, TRUE)"),"")</f>
        <v/>
      </c>
      <c r="Y1353" s="1" t="str">
        <f t="shared" si="2"/>
        <v/>
      </c>
      <c r="Z1353" s="1" t="str">
        <f t="shared" ref="Z1353:AC1353" si="1353">IF($Y1353&lt;&gt;"",COUNTIF($D1353:$H1353, "=" &amp; T1353),"")</f>
        <v/>
      </c>
      <c r="AA1353" s="1" t="str">
        <f t="shared" si="1353"/>
        <v/>
      </c>
      <c r="AB1353" s="1" t="str">
        <f t="shared" si="1353"/>
        <v/>
      </c>
      <c r="AC1353" s="1" t="str">
        <f t="shared" si="1353"/>
        <v/>
      </c>
      <c r="AE1353" s="1" t="str">
        <f>IFERROR(__xludf.DUMMYFUNCTION("IFERROR(TRANSPOSE(SORT(TRANSPOSE(FILTER(Y1353:AC1353, Y1353:AC1353&lt;&gt;0)),1, FALSE)))"),"")</f>
        <v/>
      </c>
      <c r="AF1353" s="1" t="str">
        <f>IFERROR(__xludf.DUMMYFUNCTION("""COMPUTED_VALUE"""),"")</f>
        <v/>
      </c>
      <c r="AG1353" s="1" t="str">
        <f>IFERROR(__xludf.DUMMYFUNCTION("""COMPUTED_VALUE"""),"")</f>
        <v/>
      </c>
      <c r="AH1353" s="1" t="str">
        <f>IFERROR(__xludf.DUMMYFUNCTION("""COMPUTED_VALUE"""),"")</f>
        <v/>
      </c>
      <c r="AI1353" s="1" t="str">
        <f>IFERROR(__xludf.DUMMYFUNCTION("""COMPUTED_VALUE"""),"")</f>
        <v/>
      </c>
      <c r="AL1353" s="1" t="s">
        <v>25</v>
      </c>
      <c r="AM1353" s="1" t="s">
        <v>25</v>
      </c>
      <c r="AN1353" s="1" t="s">
        <v>25</v>
      </c>
      <c r="AO1353" s="1" t="s">
        <v>25</v>
      </c>
      <c r="AP1353" s="1" t="s">
        <v>25</v>
      </c>
      <c r="AQ1353" s="1"/>
      <c r="AR1353" s="1"/>
      <c r="AS1353" s="1"/>
      <c r="AT1353" s="1"/>
      <c r="AU1353" s="1"/>
      <c r="AV1353" s="1"/>
      <c r="AW1353" s="1"/>
      <c r="AY1353" s="1" t="s">
        <v>25</v>
      </c>
    </row>
    <row r="1354" ht="15.75" customHeight="1">
      <c r="A1354" s="1"/>
      <c r="B1354" s="1"/>
      <c r="C1354" s="1"/>
      <c r="D1354" s="1" t="s">
        <v>25</v>
      </c>
      <c r="E1354" s="1" t="s">
        <v>25</v>
      </c>
      <c r="F1354" s="1" t="s">
        <v>25</v>
      </c>
      <c r="G1354" s="1" t="s">
        <v>25</v>
      </c>
      <c r="H1354" s="1" t="s">
        <v>25</v>
      </c>
      <c r="M1354" s="1"/>
      <c r="N1354" s="1"/>
      <c r="O1354" s="1"/>
      <c r="P1354" s="1"/>
      <c r="Q1354" s="1"/>
      <c r="S1354" s="1" t="str">
        <f>IFERROR(__xludf.DUMMYFUNCTION("UNIQUE(D1354:H1354, TRUE)"),"")</f>
        <v/>
      </c>
      <c r="Y1354" s="1" t="str">
        <f t="shared" si="2"/>
        <v/>
      </c>
      <c r="Z1354" s="1" t="str">
        <f t="shared" ref="Z1354:AC1354" si="1354">IF($Y1354&lt;&gt;"",COUNTIF($D1354:$H1354, "=" &amp; T1354),"")</f>
        <v/>
      </c>
      <c r="AA1354" s="1" t="str">
        <f t="shared" si="1354"/>
        <v/>
      </c>
      <c r="AB1354" s="1" t="str">
        <f t="shared" si="1354"/>
        <v/>
      </c>
      <c r="AC1354" s="1" t="str">
        <f t="shared" si="1354"/>
        <v/>
      </c>
      <c r="AE1354" s="1" t="str">
        <f>IFERROR(__xludf.DUMMYFUNCTION("IFERROR(TRANSPOSE(SORT(TRANSPOSE(FILTER(Y1354:AC1354, Y1354:AC1354&lt;&gt;0)),1, FALSE)))"),"")</f>
        <v/>
      </c>
      <c r="AF1354" s="1" t="str">
        <f>IFERROR(__xludf.DUMMYFUNCTION("""COMPUTED_VALUE"""),"")</f>
        <v/>
      </c>
      <c r="AG1354" s="1" t="str">
        <f>IFERROR(__xludf.DUMMYFUNCTION("""COMPUTED_VALUE"""),"")</f>
        <v/>
      </c>
      <c r="AH1354" s="1" t="str">
        <f>IFERROR(__xludf.DUMMYFUNCTION("""COMPUTED_VALUE"""),"")</f>
        <v/>
      </c>
      <c r="AI1354" s="1" t="str">
        <f>IFERROR(__xludf.DUMMYFUNCTION("""COMPUTED_VALUE"""),"")</f>
        <v/>
      </c>
      <c r="AL1354" s="1" t="s">
        <v>25</v>
      </c>
      <c r="AM1354" s="1" t="s">
        <v>25</v>
      </c>
      <c r="AN1354" s="1" t="s">
        <v>25</v>
      </c>
      <c r="AO1354" s="1" t="s">
        <v>25</v>
      </c>
      <c r="AP1354" s="1" t="s">
        <v>25</v>
      </c>
      <c r="AQ1354" s="1"/>
      <c r="AR1354" s="1"/>
      <c r="AS1354" s="1"/>
      <c r="AT1354" s="1"/>
      <c r="AU1354" s="1"/>
      <c r="AV1354" s="1"/>
      <c r="AW1354" s="1"/>
      <c r="AY1354" s="1" t="s">
        <v>25</v>
      </c>
    </row>
    <row r="1355" ht="15.75" customHeight="1">
      <c r="A1355" s="1"/>
      <c r="B1355" s="1"/>
      <c r="C1355" s="1"/>
      <c r="D1355" s="1" t="s">
        <v>25</v>
      </c>
      <c r="E1355" s="1" t="s">
        <v>25</v>
      </c>
      <c r="F1355" s="1" t="s">
        <v>25</v>
      </c>
      <c r="G1355" s="1" t="s">
        <v>25</v>
      </c>
      <c r="H1355" s="1" t="s">
        <v>25</v>
      </c>
      <c r="M1355" s="1"/>
      <c r="N1355" s="1"/>
      <c r="O1355" s="1"/>
      <c r="P1355" s="1"/>
      <c r="Q1355" s="1"/>
      <c r="S1355" s="1" t="str">
        <f>IFERROR(__xludf.DUMMYFUNCTION("UNIQUE(D1355:H1355, TRUE)"),"")</f>
        <v/>
      </c>
      <c r="Y1355" s="1" t="str">
        <f t="shared" si="2"/>
        <v/>
      </c>
      <c r="Z1355" s="1" t="str">
        <f t="shared" ref="Z1355:AC1355" si="1355">IF($Y1355&lt;&gt;"",COUNTIF($D1355:$H1355, "=" &amp; T1355),"")</f>
        <v/>
      </c>
      <c r="AA1355" s="1" t="str">
        <f t="shared" si="1355"/>
        <v/>
      </c>
      <c r="AB1355" s="1" t="str">
        <f t="shared" si="1355"/>
        <v/>
      </c>
      <c r="AC1355" s="1" t="str">
        <f t="shared" si="1355"/>
        <v/>
      </c>
      <c r="AE1355" s="1" t="str">
        <f>IFERROR(__xludf.DUMMYFUNCTION("IFERROR(TRANSPOSE(SORT(TRANSPOSE(FILTER(Y1355:AC1355, Y1355:AC1355&lt;&gt;0)),1, FALSE)))"),"")</f>
        <v/>
      </c>
      <c r="AF1355" s="1" t="str">
        <f>IFERROR(__xludf.DUMMYFUNCTION("""COMPUTED_VALUE"""),"")</f>
        <v/>
      </c>
      <c r="AG1355" s="1" t="str">
        <f>IFERROR(__xludf.DUMMYFUNCTION("""COMPUTED_VALUE"""),"")</f>
        <v/>
      </c>
      <c r="AH1355" s="1" t="str">
        <f>IFERROR(__xludf.DUMMYFUNCTION("""COMPUTED_VALUE"""),"")</f>
        <v/>
      </c>
      <c r="AI1355" s="1" t="str">
        <f>IFERROR(__xludf.DUMMYFUNCTION("""COMPUTED_VALUE"""),"")</f>
        <v/>
      </c>
      <c r="AL1355" s="1" t="s">
        <v>25</v>
      </c>
      <c r="AM1355" s="1" t="s">
        <v>25</v>
      </c>
      <c r="AN1355" s="1" t="s">
        <v>25</v>
      </c>
      <c r="AO1355" s="1" t="s">
        <v>25</v>
      </c>
      <c r="AP1355" s="1" t="s">
        <v>25</v>
      </c>
      <c r="AQ1355" s="1"/>
      <c r="AR1355" s="1"/>
      <c r="AS1355" s="1"/>
      <c r="AT1355" s="1"/>
      <c r="AU1355" s="1"/>
      <c r="AV1355" s="1"/>
      <c r="AW1355" s="1"/>
      <c r="AY1355" s="1" t="s">
        <v>25</v>
      </c>
    </row>
    <row r="1356" ht="15.75" customHeight="1">
      <c r="A1356" s="1"/>
      <c r="B1356" s="1"/>
      <c r="C1356" s="1"/>
      <c r="D1356" s="1" t="s">
        <v>25</v>
      </c>
      <c r="E1356" s="1" t="s">
        <v>25</v>
      </c>
      <c r="F1356" s="1" t="s">
        <v>25</v>
      </c>
      <c r="G1356" s="1" t="s">
        <v>25</v>
      </c>
      <c r="H1356" s="1" t="s">
        <v>25</v>
      </c>
      <c r="M1356" s="1"/>
      <c r="N1356" s="1"/>
      <c r="O1356" s="1"/>
      <c r="P1356" s="1"/>
      <c r="Q1356" s="1"/>
      <c r="S1356" s="1" t="str">
        <f>IFERROR(__xludf.DUMMYFUNCTION("UNIQUE(D1356:H1356, TRUE)"),"")</f>
        <v/>
      </c>
      <c r="Y1356" s="1" t="str">
        <f t="shared" si="2"/>
        <v/>
      </c>
      <c r="Z1356" s="1" t="str">
        <f t="shared" ref="Z1356:AC1356" si="1356">IF($Y1356&lt;&gt;"",COUNTIF($D1356:$H1356, "=" &amp; T1356),"")</f>
        <v/>
      </c>
      <c r="AA1356" s="1" t="str">
        <f t="shared" si="1356"/>
        <v/>
      </c>
      <c r="AB1356" s="1" t="str">
        <f t="shared" si="1356"/>
        <v/>
      </c>
      <c r="AC1356" s="1" t="str">
        <f t="shared" si="1356"/>
        <v/>
      </c>
      <c r="AE1356" s="1" t="str">
        <f>IFERROR(__xludf.DUMMYFUNCTION("IFERROR(TRANSPOSE(SORT(TRANSPOSE(FILTER(Y1356:AC1356, Y1356:AC1356&lt;&gt;0)),1, FALSE)))"),"")</f>
        <v/>
      </c>
      <c r="AF1356" s="1" t="str">
        <f>IFERROR(__xludf.DUMMYFUNCTION("""COMPUTED_VALUE"""),"")</f>
        <v/>
      </c>
      <c r="AG1356" s="1" t="str">
        <f>IFERROR(__xludf.DUMMYFUNCTION("""COMPUTED_VALUE"""),"")</f>
        <v/>
      </c>
      <c r="AH1356" s="1" t="str">
        <f>IFERROR(__xludf.DUMMYFUNCTION("""COMPUTED_VALUE"""),"")</f>
        <v/>
      </c>
      <c r="AI1356" s="1" t="str">
        <f>IFERROR(__xludf.DUMMYFUNCTION("""COMPUTED_VALUE"""),"")</f>
        <v/>
      </c>
      <c r="AL1356" s="1" t="s">
        <v>25</v>
      </c>
      <c r="AM1356" s="1" t="s">
        <v>25</v>
      </c>
      <c r="AN1356" s="1" t="s">
        <v>25</v>
      </c>
      <c r="AO1356" s="1" t="s">
        <v>25</v>
      </c>
      <c r="AP1356" s="1" t="s">
        <v>25</v>
      </c>
      <c r="AQ1356" s="1"/>
      <c r="AR1356" s="1"/>
      <c r="AS1356" s="1"/>
      <c r="AT1356" s="1"/>
      <c r="AU1356" s="1"/>
      <c r="AV1356" s="1"/>
      <c r="AW1356" s="1"/>
      <c r="AY1356" s="1" t="s">
        <v>25</v>
      </c>
    </row>
    <row r="1357" ht="15.75" customHeight="1">
      <c r="A1357" s="1"/>
      <c r="B1357" s="1"/>
      <c r="C1357" s="1"/>
      <c r="D1357" s="1" t="s">
        <v>25</v>
      </c>
      <c r="E1357" s="1" t="s">
        <v>25</v>
      </c>
      <c r="F1357" s="1" t="s">
        <v>25</v>
      </c>
      <c r="G1357" s="1" t="s">
        <v>25</v>
      </c>
      <c r="H1357" s="1" t="s">
        <v>25</v>
      </c>
      <c r="M1357" s="1"/>
      <c r="N1357" s="1"/>
      <c r="O1357" s="1"/>
      <c r="P1357" s="1"/>
      <c r="Q1357" s="1"/>
      <c r="S1357" s="1" t="str">
        <f>IFERROR(__xludf.DUMMYFUNCTION("UNIQUE(D1357:H1357, TRUE)"),"")</f>
        <v/>
      </c>
      <c r="Y1357" s="1" t="str">
        <f t="shared" si="2"/>
        <v/>
      </c>
      <c r="Z1357" s="1" t="str">
        <f t="shared" ref="Z1357:AC1357" si="1357">IF($Y1357&lt;&gt;"",COUNTIF($D1357:$H1357, "=" &amp; T1357),"")</f>
        <v/>
      </c>
      <c r="AA1357" s="1" t="str">
        <f t="shared" si="1357"/>
        <v/>
      </c>
      <c r="AB1357" s="1" t="str">
        <f t="shared" si="1357"/>
        <v/>
      </c>
      <c r="AC1357" s="1" t="str">
        <f t="shared" si="1357"/>
        <v/>
      </c>
      <c r="AE1357" s="1" t="str">
        <f>IFERROR(__xludf.DUMMYFUNCTION("IFERROR(TRANSPOSE(SORT(TRANSPOSE(FILTER(Y1357:AC1357, Y1357:AC1357&lt;&gt;0)),1, FALSE)))"),"")</f>
        <v/>
      </c>
      <c r="AF1357" s="1" t="str">
        <f>IFERROR(__xludf.DUMMYFUNCTION("""COMPUTED_VALUE"""),"")</f>
        <v/>
      </c>
      <c r="AG1357" s="1" t="str">
        <f>IFERROR(__xludf.DUMMYFUNCTION("""COMPUTED_VALUE"""),"")</f>
        <v/>
      </c>
      <c r="AH1357" s="1" t="str">
        <f>IFERROR(__xludf.DUMMYFUNCTION("""COMPUTED_VALUE"""),"")</f>
        <v/>
      </c>
      <c r="AI1357" s="1" t="str">
        <f>IFERROR(__xludf.DUMMYFUNCTION("""COMPUTED_VALUE"""),"")</f>
        <v/>
      </c>
      <c r="AL1357" s="1" t="s">
        <v>25</v>
      </c>
      <c r="AM1357" s="1" t="s">
        <v>25</v>
      </c>
      <c r="AN1357" s="1" t="s">
        <v>25</v>
      </c>
      <c r="AO1357" s="1" t="s">
        <v>25</v>
      </c>
      <c r="AP1357" s="1" t="s">
        <v>25</v>
      </c>
      <c r="AQ1357" s="1"/>
      <c r="AR1357" s="1"/>
      <c r="AS1357" s="1"/>
      <c r="AT1357" s="1"/>
      <c r="AU1357" s="1"/>
      <c r="AV1357" s="1"/>
      <c r="AW1357" s="1"/>
      <c r="AY1357" s="1" t="s">
        <v>25</v>
      </c>
    </row>
    <row r="1358" ht="15.75" customHeight="1">
      <c r="A1358" s="1"/>
      <c r="B1358" s="1"/>
      <c r="C1358" s="1"/>
      <c r="D1358" s="1" t="s">
        <v>25</v>
      </c>
      <c r="E1358" s="1" t="s">
        <v>25</v>
      </c>
      <c r="F1358" s="1" t="s">
        <v>25</v>
      </c>
      <c r="G1358" s="1" t="s">
        <v>25</v>
      </c>
      <c r="H1358" s="1" t="s">
        <v>25</v>
      </c>
      <c r="M1358" s="1"/>
      <c r="N1358" s="1"/>
      <c r="O1358" s="1"/>
      <c r="P1358" s="1"/>
      <c r="Q1358" s="1"/>
      <c r="S1358" s="1" t="str">
        <f>IFERROR(__xludf.DUMMYFUNCTION("UNIQUE(D1358:H1358, TRUE)"),"")</f>
        <v/>
      </c>
      <c r="Y1358" s="1" t="str">
        <f t="shared" si="2"/>
        <v/>
      </c>
      <c r="Z1358" s="1" t="str">
        <f t="shared" ref="Z1358:AC1358" si="1358">IF($Y1358&lt;&gt;"",COUNTIF($D1358:$H1358, "=" &amp; T1358),"")</f>
        <v/>
      </c>
      <c r="AA1358" s="1" t="str">
        <f t="shared" si="1358"/>
        <v/>
      </c>
      <c r="AB1358" s="1" t="str">
        <f t="shared" si="1358"/>
        <v/>
      </c>
      <c r="AC1358" s="1" t="str">
        <f t="shared" si="1358"/>
        <v/>
      </c>
      <c r="AE1358" s="1" t="str">
        <f>IFERROR(__xludf.DUMMYFUNCTION("IFERROR(TRANSPOSE(SORT(TRANSPOSE(FILTER(Y1358:AC1358, Y1358:AC1358&lt;&gt;0)),1, FALSE)))"),"")</f>
        <v/>
      </c>
      <c r="AF1358" s="1" t="str">
        <f>IFERROR(__xludf.DUMMYFUNCTION("""COMPUTED_VALUE"""),"")</f>
        <v/>
      </c>
      <c r="AG1358" s="1" t="str">
        <f>IFERROR(__xludf.DUMMYFUNCTION("""COMPUTED_VALUE"""),"")</f>
        <v/>
      </c>
      <c r="AH1358" s="1" t="str">
        <f>IFERROR(__xludf.DUMMYFUNCTION("""COMPUTED_VALUE"""),"")</f>
        <v/>
      </c>
      <c r="AI1358" s="1" t="str">
        <f>IFERROR(__xludf.DUMMYFUNCTION("""COMPUTED_VALUE"""),"")</f>
        <v/>
      </c>
      <c r="AL1358" s="1" t="s">
        <v>25</v>
      </c>
      <c r="AM1358" s="1" t="s">
        <v>25</v>
      </c>
      <c r="AN1358" s="1" t="s">
        <v>25</v>
      </c>
      <c r="AO1358" s="1" t="s">
        <v>25</v>
      </c>
      <c r="AP1358" s="1" t="s">
        <v>25</v>
      </c>
      <c r="AQ1358" s="1"/>
      <c r="AR1358" s="1"/>
      <c r="AS1358" s="1"/>
      <c r="AT1358" s="1"/>
      <c r="AU1358" s="1"/>
      <c r="AV1358" s="1"/>
      <c r="AW1358" s="1"/>
      <c r="AY1358" s="1" t="s">
        <v>25</v>
      </c>
    </row>
    <row r="1359" ht="15.75" customHeight="1">
      <c r="A1359" s="1"/>
      <c r="B1359" s="1"/>
      <c r="C1359" s="1"/>
      <c r="D1359" s="1" t="s">
        <v>25</v>
      </c>
      <c r="E1359" s="1" t="s">
        <v>25</v>
      </c>
      <c r="F1359" s="1" t="s">
        <v>25</v>
      </c>
      <c r="G1359" s="1" t="s">
        <v>25</v>
      </c>
      <c r="H1359" s="1" t="s">
        <v>25</v>
      </c>
      <c r="M1359" s="1"/>
      <c r="N1359" s="1"/>
      <c r="O1359" s="1"/>
      <c r="P1359" s="1"/>
      <c r="Q1359" s="1"/>
      <c r="S1359" s="1" t="str">
        <f>IFERROR(__xludf.DUMMYFUNCTION("UNIQUE(D1359:H1359, TRUE)"),"")</f>
        <v/>
      </c>
      <c r="Y1359" s="1" t="str">
        <f t="shared" si="2"/>
        <v/>
      </c>
      <c r="Z1359" s="1" t="str">
        <f t="shared" ref="Z1359:AC1359" si="1359">IF($Y1359&lt;&gt;"",COUNTIF($D1359:$H1359, "=" &amp; T1359),"")</f>
        <v/>
      </c>
      <c r="AA1359" s="1" t="str">
        <f t="shared" si="1359"/>
        <v/>
      </c>
      <c r="AB1359" s="1" t="str">
        <f t="shared" si="1359"/>
        <v/>
      </c>
      <c r="AC1359" s="1" t="str">
        <f t="shared" si="1359"/>
        <v/>
      </c>
      <c r="AE1359" s="1" t="str">
        <f>IFERROR(__xludf.DUMMYFUNCTION("IFERROR(TRANSPOSE(SORT(TRANSPOSE(FILTER(Y1359:AC1359, Y1359:AC1359&lt;&gt;0)),1, FALSE)))"),"")</f>
        <v/>
      </c>
      <c r="AF1359" s="1" t="str">
        <f>IFERROR(__xludf.DUMMYFUNCTION("""COMPUTED_VALUE"""),"")</f>
        <v/>
      </c>
      <c r="AG1359" s="1" t="str">
        <f>IFERROR(__xludf.DUMMYFUNCTION("""COMPUTED_VALUE"""),"")</f>
        <v/>
      </c>
      <c r="AH1359" s="1" t="str">
        <f>IFERROR(__xludf.DUMMYFUNCTION("""COMPUTED_VALUE"""),"")</f>
        <v/>
      </c>
      <c r="AI1359" s="1" t="str">
        <f>IFERROR(__xludf.DUMMYFUNCTION("""COMPUTED_VALUE"""),"")</f>
        <v/>
      </c>
      <c r="AL1359" s="1" t="s">
        <v>25</v>
      </c>
      <c r="AM1359" s="1" t="s">
        <v>25</v>
      </c>
      <c r="AN1359" s="1" t="s">
        <v>25</v>
      </c>
      <c r="AO1359" s="1" t="s">
        <v>25</v>
      </c>
      <c r="AP1359" s="1" t="s">
        <v>25</v>
      </c>
      <c r="AQ1359" s="1"/>
      <c r="AR1359" s="1"/>
      <c r="AS1359" s="1"/>
      <c r="AT1359" s="1"/>
      <c r="AU1359" s="1"/>
      <c r="AV1359" s="1"/>
      <c r="AW1359" s="1"/>
      <c r="AY1359" s="1" t="s">
        <v>25</v>
      </c>
    </row>
    <row r="1360" ht="15.75" customHeight="1">
      <c r="A1360" s="1"/>
      <c r="B1360" s="1"/>
      <c r="C1360" s="1"/>
      <c r="D1360" s="1" t="s">
        <v>25</v>
      </c>
      <c r="E1360" s="1" t="s">
        <v>25</v>
      </c>
      <c r="F1360" s="1" t="s">
        <v>25</v>
      </c>
      <c r="G1360" s="1" t="s">
        <v>25</v>
      </c>
      <c r="H1360" s="1" t="s">
        <v>25</v>
      </c>
      <c r="M1360" s="1"/>
      <c r="N1360" s="1"/>
      <c r="O1360" s="1"/>
      <c r="P1360" s="1"/>
      <c r="Q1360" s="1"/>
      <c r="S1360" s="1" t="str">
        <f>IFERROR(__xludf.DUMMYFUNCTION("UNIQUE(D1360:H1360, TRUE)"),"")</f>
        <v/>
      </c>
      <c r="Y1360" s="1" t="str">
        <f t="shared" si="2"/>
        <v/>
      </c>
      <c r="Z1360" s="1" t="str">
        <f t="shared" ref="Z1360:AC1360" si="1360">IF($Y1360&lt;&gt;"",COUNTIF($D1360:$H1360, "=" &amp; T1360),"")</f>
        <v/>
      </c>
      <c r="AA1360" s="1" t="str">
        <f t="shared" si="1360"/>
        <v/>
      </c>
      <c r="AB1360" s="1" t="str">
        <f t="shared" si="1360"/>
        <v/>
      </c>
      <c r="AC1360" s="1" t="str">
        <f t="shared" si="1360"/>
        <v/>
      </c>
      <c r="AE1360" s="1" t="str">
        <f>IFERROR(__xludf.DUMMYFUNCTION("IFERROR(TRANSPOSE(SORT(TRANSPOSE(FILTER(Y1360:AC1360, Y1360:AC1360&lt;&gt;0)),1, FALSE)))"),"")</f>
        <v/>
      </c>
      <c r="AF1360" s="1" t="str">
        <f>IFERROR(__xludf.DUMMYFUNCTION("""COMPUTED_VALUE"""),"")</f>
        <v/>
      </c>
      <c r="AG1360" s="1" t="str">
        <f>IFERROR(__xludf.DUMMYFUNCTION("""COMPUTED_VALUE"""),"")</f>
        <v/>
      </c>
      <c r="AH1360" s="1" t="str">
        <f>IFERROR(__xludf.DUMMYFUNCTION("""COMPUTED_VALUE"""),"")</f>
        <v/>
      </c>
      <c r="AI1360" s="1" t="str">
        <f>IFERROR(__xludf.DUMMYFUNCTION("""COMPUTED_VALUE"""),"")</f>
        <v/>
      </c>
      <c r="AL1360" s="1" t="s">
        <v>25</v>
      </c>
      <c r="AM1360" s="1" t="s">
        <v>25</v>
      </c>
      <c r="AN1360" s="1" t="s">
        <v>25</v>
      </c>
      <c r="AO1360" s="1" t="s">
        <v>25</v>
      </c>
      <c r="AP1360" s="1" t="s">
        <v>25</v>
      </c>
      <c r="AQ1360" s="1"/>
      <c r="AR1360" s="1"/>
      <c r="AS1360" s="1"/>
      <c r="AT1360" s="1"/>
      <c r="AU1360" s="1"/>
      <c r="AV1360" s="1"/>
      <c r="AW1360" s="1"/>
      <c r="AY1360" s="1" t="s">
        <v>25</v>
      </c>
    </row>
    <row r="1361" ht="15.75" customHeight="1">
      <c r="A1361" s="1"/>
      <c r="B1361" s="1"/>
      <c r="C1361" s="1"/>
      <c r="D1361" s="1" t="s">
        <v>25</v>
      </c>
      <c r="E1361" s="1" t="s">
        <v>25</v>
      </c>
      <c r="F1361" s="1" t="s">
        <v>25</v>
      </c>
      <c r="G1361" s="1" t="s">
        <v>25</v>
      </c>
      <c r="H1361" s="1" t="s">
        <v>25</v>
      </c>
      <c r="M1361" s="1"/>
      <c r="N1361" s="1"/>
      <c r="O1361" s="1"/>
      <c r="P1361" s="1"/>
      <c r="Q1361" s="1"/>
      <c r="S1361" s="1" t="str">
        <f>IFERROR(__xludf.DUMMYFUNCTION("UNIQUE(D1361:H1361, TRUE)"),"")</f>
        <v/>
      </c>
      <c r="Y1361" s="1" t="str">
        <f t="shared" si="2"/>
        <v/>
      </c>
      <c r="Z1361" s="1" t="str">
        <f t="shared" ref="Z1361:AC1361" si="1361">IF($Y1361&lt;&gt;"",COUNTIF($D1361:$H1361, "=" &amp; T1361),"")</f>
        <v/>
      </c>
      <c r="AA1361" s="1" t="str">
        <f t="shared" si="1361"/>
        <v/>
      </c>
      <c r="AB1361" s="1" t="str">
        <f t="shared" si="1361"/>
        <v/>
      </c>
      <c r="AC1361" s="1" t="str">
        <f t="shared" si="1361"/>
        <v/>
      </c>
      <c r="AE1361" s="1" t="str">
        <f>IFERROR(__xludf.DUMMYFUNCTION("IFERROR(TRANSPOSE(SORT(TRANSPOSE(FILTER(Y1361:AC1361, Y1361:AC1361&lt;&gt;0)),1, FALSE)))"),"")</f>
        <v/>
      </c>
      <c r="AF1361" s="1" t="str">
        <f>IFERROR(__xludf.DUMMYFUNCTION("""COMPUTED_VALUE"""),"")</f>
        <v/>
      </c>
      <c r="AG1361" s="1" t="str">
        <f>IFERROR(__xludf.DUMMYFUNCTION("""COMPUTED_VALUE"""),"")</f>
        <v/>
      </c>
      <c r="AH1361" s="1" t="str">
        <f>IFERROR(__xludf.DUMMYFUNCTION("""COMPUTED_VALUE"""),"")</f>
        <v/>
      </c>
      <c r="AI1361" s="1" t="str">
        <f>IFERROR(__xludf.DUMMYFUNCTION("""COMPUTED_VALUE"""),"")</f>
        <v/>
      </c>
      <c r="AL1361" s="1" t="s">
        <v>25</v>
      </c>
      <c r="AM1361" s="1" t="s">
        <v>25</v>
      </c>
      <c r="AN1361" s="1" t="s">
        <v>25</v>
      </c>
      <c r="AO1361" s="1" t="s">
        <v>25</v>
      </c>
      <c r="AP1361" s="1" t="s">
        <v>25</v>
      </c>
      <c r="AQ1361" s="1"/>
      <c r="AR1361" s="1"/>
      <c r="AS1361" s="1"/>
      <c r="AT1361" s="1"/>
      <c r="AU1361" s="1"/>
      <c r="AV1361" s="1"/>
      <c r="AW1361" s="1"/>
      <c r="AY1361" s="1" t="s">
        <v>25</v>
      </c>
    </row>
    <row r="1362" ht="15.75" customHeight="1">
      <c r="A1362" s="1"/>
      <c r="B1362" s="1"/>
      <c r="C1362" s="1"/>
      <c r="D1362" s="1" t="s">
        <v>25</v>
      </c>
      <c r="E1362" s="1" t="s">
        <v>25</v>
      </c>
      <c r="F1362" s="1" t="s">
        <v>25</v>
      </c>
      <c r="G1362" s="1" t="s">
        <v>25</v>
      </c>
      <c r="H1362" s="1" t="s">
        <v>25</v>
      </c>
      <c r="M1362" s="1"/>
      <c r="N1362" s="1"/>
      <c r="O1362" s="1"/>
      <c r="P1362" s="1"/>
      <c r="Q1362" s="1"/>
      <c r="S1362" s="1" t="str">
        <f>IFERROR(__xludf.DUMMYFUNCTION("UNIQUE(D1362:H1362, TRUE)"),"")</f>
        <v/>
      </c>
      <c r="Y1362" s="1" t="str">
        <f t="shared" si="2"/>
        <v/>
      </c>
      <c r="Z1362" s="1" t="str">
        <f t="shared" ref="Z1362:AC1362" si="1362">IF($Y1362&lt;&gt;"",COUNTIF($D1362:$H1362, "=" &amp; T1362),"")</f>
        <v/>
      </c>
      <c r="AA1362" s="1" t="str">
        <f t="shared" si="1362"/>
        <v/>
      </c>
      <c r="AB1362" s="1" t="str">
        <f t="shared" si="1362"/>
        <v/>
      </c>
      <c r="AC1362" s="1" t="str">
        <f t="shared" si="1362"/>
        <v/>
      </c>
      <c r="AE1362" s="1" t="str">
        <f>IFERROR(__xludf.DUMMYFUNCTION("IFERROR(TRANSPOSE(SORT(TRANSPOSE(FILTER(Y1362:AC1362, Y1362:AC1362&lt;&gt;0)),1, FALSE)))"),"")</f>
        <v/>
      </c>
      <c r="AF1362" s="1" t="str">
        <f>IFERROR(__xludf.DUMMYFUNCTION("""COMPUTED_VALUE"""),"")</f>
        <v/>
      </c>
      <c r="AG1362" s="1" t="str">
        <f>IFERROR(__xludf.DUMMYFUNCTION("""COMPUTED_VALUE"""),"")</f>
        <v/>
      </c>
      <c r="AH1362" s="1" t="str">
        <f>IFERROR(__xludf.DUMMYFUNCTION("""COMPUTED_VALUE"""),"")</f>
        <v/>
      </c>
      <c r="AI1362" s="1" t="str">
        <f>IFERROR(__xludf.DUMMYFUNCTION("""COMPUTED_VALUE"""),"")</f>
        <v/>
      </c>
      <c r="AL1362" s="1" t="s">
        <v>25</v>
      </c>
      <c r="AM1362" s="1" t="s">
        <v>25</v>
      </c>
      <c r="AN1362" s="1" t="s">
        <v>25</v>
      </c>
      <c r="AO1362" s="1" t="s">
        <v>25</v>
      </c>
      <c r="AP1362" s="1" t="s">
        <v>25</v>
      </c>
      <c r="AQ1362" s="1"/>
      <c r="AR1362" s="1"/>
      <c r="AS1362" s="1"/>
      <c r="AT1362" s="1"/>
      <c r="AU1362" s="1"/>
      <c r="AV1362" s="1"/>
      <c r="AW1362" s="1"/>
      <c r="AY1362" s="1" t="s">
        <v>25</v>
      </c>
    </row>
    <row r="1363" ht="15.75" customHeight="1">
      <c r="A1363" s="1"/>
      <c r="B1363" s="1"/>
      <c r="C1363" s="1"/>
      <c r="D1363" s="1" t="s">
        <v>25</v>
      </c>
      <c r="E1363" s="1" t="s">
        <v>25</v>
      </c>
      <c r="F1363" s="1" t="s">
        <v>25</v>
      </c>
      <c r="G1363" s="1" t="s">
        <v>25</v>
      </c>
      <c r="H1363" s="1" t="s">
        <v>25</v>
      </c>
      <c r="M1363" s="1"/>
      <c r="N1363" s="1"/>
      <c r="O1363" s="1"/>
      <c r="P1363" s="1"/>
      <c r="Q1363" s="1"/>
      <c r="S1363" s="1" t="str">
        <f>IFERROR(__xludf.DUMMYFUNCTION("UNIQUE(D1363:H1363, TRUE)"),"")</f>
        <v/>
      </c>
      <c r="Y1363" s="1" t="str">
        <f t="shared" si="2"/>
        <v/>
      </c>
      <c r="Z1363" s="1" t="str">
        <f t="shared" ref="Z1363:AC1363" si="1363">IF($Y1363&lt;&gt;"",COUNTIF($D1363:$H1363, "=" &amp; T1363),"")</f>
        <v/>
      </c>
      <c r="AA1363" s="1" t="str">
        <f t="shared" si="1363"/>
        <v/>
      </c>
      <c r="AB1363" s="1" t="str">
        <f t="shared" si="1363"/>
        <v/>
      </c>
      <c r="AC1363" s="1" t="str">
        <f t="shared" si="1363"/>
        <v/>
      </c>
      <c r="AE1363" s="1" t="str">
        <f>IFERROR(__xludf.DUMMYFUNCTION("IFERROR(TRANSPOSE(SORT(TRANSPOSE(FILTER(Y1363:AC1363, Y1363:AC1363&lt;&gt;0)),1, FALSE)))"),"")</f>
        <v/>
      </c>
      <c r="AF1363" s="1" t="str">
        <f>IFERROR(__xludf.DUMMYFUNCTION("""COMPUTED_VALUE"""),"")</f>
        <v/>
      </c>
      <c r="AG1363" s="1" t="str">
        <f>IFERROR(__xludf.DUMMYFUNCTION("""COMPUTED_VALUE"""),"")</f>
        <v/>
      </c>
      <c r="AH1363" s="1" t="str">
        <f>IFERROR(__xludf.DUMMYFUNCTION("""COMPUTED_VALUE"""),"")</f>
        <v/>
      </c>
      <c r="AI1363" s="1" t="str">
        <f>IFERROR(__xludf.DUMMYFUNCTION("""COMPUTED_VALUE"""),"")</f>
        <v/>
      </c>
      <c r="AL1363" s="1" t="s">
        <v>25</v>
      </c>
      <c r="AM1363" s="1" t="s">
        <v>25</v>
      </c>
      <c r="AN1363" s="1" t="s">
        <v>25</v>
      </c>
      <c r="AO1363" s="1" t="s">
        <v>25</v>
      </c>
      <c r="AP1363" s="1" t="s">
        <v>25</v>
      </c>
      <c r="AQ1363" s="1"/>
      <c r="AR1363" s="1"/>
      <c r="AS1363" s="1"/>
      <c r="AT1363" s="1"/>
      <c r="AU1363" s="1"/>
      <c r="AV1363" s="1"/>
      <c r="AW1363" s="1"/>
      <c r="AY1363" s="1" t="s">
        <v>25</v>
      </c>
    </row>
    <row r="1364" ht="15.75" customHeight="1">
      <c r="A1364" s="1"/>
      <c r="B1364" s="1"/>
      <c r="C1364" s="1"/>
      <c r="D1364" s="1" t="s">
        <v>25</v>
      </c>
      <c r="E1364" s="1" t="s">
        <v>25</v>
      </c>
      <c r="F1364" s="1" t="s">
        <v>25</v>
      </c>
      <c r="G1364" s="1" t="s">
        <v>25</v>
      </c>
      <c r="H1364" s="1" t="s">
        <v>25</v>
      </c>
      <c r="M1364" s="1"/>
      <c r="N1364" s="1"/>
      <c r="O1364" s="1"/>
      <c r="P1364" s="1"/>
      <c r="Q1364" s="1"/>
      <c r="S1364" s="1" t="str">
        <f>IFERROR(__xludf.DUMMYFUNCTION("UNIQUE(D1364:H1364, TRUE)"),"")</f>
        <v/>
      </c>
      <c r="Y1364" s="1" t="str">
        <f t="shared" si="2"/>
        <v/>
      </c>
      <c r="Z1364" s="1" t="str">
        <f t="shared" ref="Z1364:AC1364" si="1364">IF($Y1364&lt;&gt;"",COUNTIF($D1364:$H1364, "=" &amp; T1364),"")</f>
        <v/>
      </c>
      <c r="AA1364" s="1" t="str">
        <f t="shared" si="1364"/>
        <v/>
      </c>
      <c r="AB1364" s="1" t="str">
        <f t="shared" si="1364"/>
        <v/>
      </c>
      <c r="AC1364" s="1" t="str">
        <f t="shared" si="1364"/>
        <v/>
      </c>
      <c r="AE1364" s="1" t="str">
        <f>IFERROR(__xludf.DUMMYFUNCTION("IFERROR(TRANSPOSE(SORT(TRANSPOSE(FILTER(Y1364:AC1364, Y1364:AC1364&lt;&gt;0)),1, FALSE)))"),"")</f>
        <v/>
      </c>
      <c r="AF1364" s="1" t="str">
        <f>IFERROR(__xludf.DUMMYFUNCTION("""COMPUTED_VALUE"""),"")</f>
        <v/>
      </c>
      <c r="AG1364" s="1" t="str">
        <f>IFERROR(__xludf.DUMMYFUNCTION("""COMPUTED_VALUE"""),"")</f>
        <v/>
      </c>
      <c r="AH1364" s="1" t="str">
        <f>IFERROR(__xludf.DUMMYFUNCTION("""COMPUTED_VALUE"""),"")</f>
        <v/>
      </c>
      <c r="AI1364" s="1" t="str">
        <f>IFERROR(__xludf.DUMMYFUNCTION("""COMPUTED_VALUE"""),"")</f>
        <v/>
      </c>
      <c r="AL1364" s="1" t="s">
        <v>25</v>
      </c>
      <c r="AM1364" s="1" t="s">
        <v>25</v>
      </c>
      <c r="AN1364" s="1" t="s">
        <v>25</v>
      </c>
      <c r="AO1364" s="1" t="s">
        <v>25</v>
      </c>
      <c r="AP1364" s="1" t="s">
        <v>25</v>
      </c>
      <c r="AQ1364" s="1"/>
      <c r="AR1364" s="1"/>
      <c r="AS1364" s="1"/>
      <c r="AT1364" s="1"/>
      <c r="AU1364" s="1"/>
      <c r="AV1364" s="1"/>
      <c r="AW1364" s="1"/>
      <c r="AY1364" s="1" t="s">
        <v>25</v>
      </c>
    </row>
    <row r="1365" ht="15.75" customHeight="1">
      <c r="A1365" s="1"/>
      <c r="B1365" s="1"/>
      <c r="C1365" s="1"/>
      <c r="D1365" s="1" t="s">
        <v>25</v>
      </c>
      <c r="E1365" s="1" t="s">
        <v>25</v>
      </c>
      <c r="F1365" s="1" t="s">
        <v>25</v>
      </c>
      <c r="G1365" s="1" t="s">
        <v>25</v>
      </c>
      <c r="H1365" s="1" t="s">
        <v>25</v>
      </c>
      <c r="M1365" s="1"/>
      <c r="N1365" s="1"/>
      <c r="O1365" s="1"/>
      <c r="P1365" s="1"/>
      <c r="Q1365" s="1"/>
      <c r="S1365" s="1" t="str">
        <f>IFERROR(__xludf.DUMMYFUNCTION("UNIQUE(D1365:H1365, TRUE)"),"")</f>
        <v/>
      </c>
      <c r="Y1365" s="1" t="str">
        <f t="shared" si="2"/>
        <v/>
      </c>
      <c r="Z1365" s="1" t="str">
        <f t="shared" ref="Z1365:AC1365" si="1365">IF($Y1365&lt;&gt;"",COUNTIF($D1365:$H1365, "=" &amp; T1365),"")</f>
        <v/>
      </c>
      <c r="AA1365" s="1" t="str">
        <f t="shared" si="1365"/>
        <v/>
      </c>
      <c r="AB1365" s="1" t="str">
        <f t="shared" si="1365"/>
        <v/>
      </c>
      <c r="AC1365" s="1" t="str">
        <f t="shared" si="1365"/>
        <v/>
      </c>
      <c r="AE1365" s="1" t="str">
        <f>IFERROR(__xludf.DUMMYFUNCTION("IFERROR(TRANSPOSE(SORT(TRANSPOSE(FILTER(Y1365:AC1365, Y1365:AC1365&lt;&gt;0)),1, FALSE)))"),"")</f>
        <v/>
      </c>
      <c r="AF1365" s="1" t="str">
        <f>IFERROR(__xludf.DUMMYFUNCTION("""COMPUTED_VALUE"""),"")</f>
        <v/>
      </c>
      <c r="AG1365" s="1" t="str">
        <f>IFERROR(__xludf.DUMMYFUNCTION("""COMPUTED_VALUE"""),"")</f>
        <v/>
      </c>
      <c r="AH1365" s="1" t="str">
        <f>IFERROR(__xludf.DUMMYFUNCTION("""COMPUTED_VALUE"""),"")</f>
        <v/>
      </c>
      <c r="AI1365" s="1" t="str">
        <f>IFERROR(__xludf.DUMMYFUNCTION("""COMPUTED_VALUE"""),"")</f>
        <v/>
      </c>
      <c r="AL1365" s="1" t="s">
        <v>25</v>
      </c>
      <c r="AM1365" s="1" t="s">
        <v>25</v>
      </c>
      <c r="AN1365" s="1" t="s">
        <v>25</v>
      </c>
      <c r="AO1365" s="1" t="s">
        <v>25</v>
      </c>
      <c r="AP1365" s="1" t="s">
        <v>25</v>
      </c>
      <c r="AQ1365" s="1"/>
      <c r="AR1365" s="1"/>
      <c r="AS1365" s="1"/>
      <c r="AT1365" s="1"/>
      <c r="AU1365" s="1"/>
      <c r="AV1365" s="1"/>
      <c r="AW1365" s="1"/>
      <c r="AY1365" s="1" t="s">
        <v>25</v>
      </c>
    </row>
    <row r="1366" ht="15.75" customHeight="1">
      <c r="A1366" s="1"/>
      <c r="B1366" s="1"/>
      <c r="C1366" s="1"/>
      <c r="D1366" s="1" t="s">
        <v>25</v>
      </c>
      <c r="E1366" s="1" t="s">
        <v>25</v>
      </c>
      <c r="F1366" s="1" t="s">
        <v>25</v>
      </c>
      <c r="G1366" s="1" t="s">
        <v>25</v>
      </c>
      <c r="H1366" s="1" t="s">
        <v>25</v>
      </c>
      <c r="M1366" s="1"/>
      <c r="N1366" s="1"/>
      <c r="O1366" s="1"/>
      <c r="P1366" s="1"/>
      <c r="Q1366" s="1"/>
      <c r="S1366" s="1" t="str">
        <f>IFERROR(__xludf.DUMMYFUNCTION("UNIQUE(D1366:H1366, TRUE)"),"")</f>
        <v/>
      </c>
      <c r="Y1366" s="1" t="str">
        <f t="shared" si="2"/>
        <v/>
      </c>
      <c r="Z1366" s="1" t="str">
        <f t="shared" ref="Z1366:AC1366" si="1366">IF($Y1366&lt;&gt;"",COUNTIF($D1366:$H1366, "=" &amp; T1366),"")</f>
        <v/>
      </c>
      <c r="AA1366" s="1" t="str">
        <f t="shared" si="1366"/>
        <v/>
      </c>
      <c r="AB1366" s="1" t="str">
        <f t="shared" si="1366"/>
        <v/>
      </c>
      <c r="AC1366" s="1" t="str">
        <f t="shared" si="1366"/>
        <v/>
      </c>
      <c r="AE1366" s="1" t="str">
        <f>IFERROR(__xludf.DUMMYFUNCTION("IFERROR(TRANSPOSE(SORT(TRANSPOSE(FILTER(Y1366:AC1366, Y1366:AC1366&lt;&gt;0)),1, FALSE)))"),"")</f>
        <v/>
      </c>
      <c r="AF1366" s="1" t="str">
        <f>IFERROR(__xludf.DUMMYFUNCTION("""COMPUTED_VALUE"""),"")</f>
        <v/>
      </c>
      <c r="AG1366" s="1" t="str">
        <f>IFERROR(__xludf.DUMMYFUNCTION("""COMPUTED_VALUE"""),"")</f>
        <v/>
      </c>
      <c r="AH1366" s="1" t="str">
        <f>IFERROR(__xludf.DUMMYFUNCTION("""COMPUTED_VALUE"""),"")</f>
        <v/>
      </c>
      <c r="AI1366" s="1" t="str">
        <f>IFERROR(__xludf.DUMMYFUNCTION("""COMPUTED_VALUE"""),"")</f>
        <v/>
      </c>
      <c r="AL1366" s="1" t="s">
        <v>25</v>
      </c>
      <c r="AM1366" s="1" t="s">
        <v>25</v>
      </c>
      <c r="AN1366" s="1" t="s">
        <v>25</v>
      </c>
      <c r="AO1366" s="1" t="s">
        <v>25</v>
      </c>
      <c r="AP1366" s="1" t="s">
        <v>25</v>
      </c>
      <c r="AQ1366" s="1"/>
      <c r="AR1366" s="1"/>
      <c r="AS1366" s="1"/>
      <c r="AT1366" s="1"/>
      <c r="AU1366" s="1"/>
      <c r="AV1366" s="1"/>
      <c r="AW1366" s="1"/>
      <c r="AY1366" s="1" t="s">
        <v>25</v>
      </c>
    </row>
    <row r="1367" ht="15.75" customHeight="1">
      <c r="A1367" s="1"/>
      <c r="B1367" s="1"/>
      <c r="C1367" s="1"/>
      <c r="D1367" s="1" t="s">
        <v>25</v>
      </c>
      <c r="E1367" s="1" t="s">
        <v>25</v>
      </c>
      <c r="F1367" s="1" t="s">
        <v>25</v>
      </c>
      <c r="G1367" s="1" t="s">
        <v>25</v>
      </c>
      <c r="H1367" s="1" t="s">
        <v>25</v>
      </c>
      <c r="M1367" s="1"/>
      <c r="N1367" s="1"/>
      <c r="O1367" s="1"/>
      <c r="P1367" s="1"/>
      <c r="Q1367" s="1"/>
      <c r="S1367" s="1" t="str">
        <f>IFERROR(__xludf.DUMMYFUNCTION("UNIQUE(D1367:H1367, TRUE)"),"")</f>
        <v/>
      </c>
      <c r="Y1367" s="1" t="str">
        <f t="shared" si="2"/>
        <v/>
      </c>
      <c r="Z1367" s="1" t="str">
        <f t="shared" ref="Z1367:AC1367" si="1367">IF($Y1367&lt;&gt;"",COUNTIF($D1367:$H1367, "=" &amp; T1367),"")</f>
        <v/>
      </c>
      <c r="AA1367" s="1" t="str">
        <f t="shared" si="1367"/>
        <v/>
      </c>
      <c r="AB1367" s="1" t="str">
        <f t="shared" si="1367"/>
        <v/>
      </c>
      <c r="AC1367" s="1" t="str">
        <f t="shared" si="1367"/>
        <v/>
      </c>
      <c r="AE1367" s="1" t="str">
        <f>IFERROR(__xludf.DUMMYFUNCTION("IFERROR(TRANSPOSE(SORT(TRANSPOSE(FILTER(Y1367:AC1367, Y1367:AC1367&lt;&gt;0)),1, FALSE)))"),"")</f>
        <v/>
      </c>
      <c r="AF1367" s="1" t="str">
        <f>IFERROR(__xludf.DUMMYFUNCTION("""COMPUTED_VALUE"""),"")</f>
        <v/>
      </c>
      <c r="AG1367" s="1" t="str">
        <f>IFERROR(__xludf.DUMMYFUNCTION("""COMPUTED_VALUE"""),"")</f>
        <v/>
      </c>
      <c r="AH1367" s="1" t="str">
        <f>IFERROR(__xludf.DUMMYFUNCTION("""COMPUTED_VALUE"""),"")</f>
        <v/>
      </c>
      <c r="AI1367" s="1" t="str">
        <f>IFERROR(__xludf.DUMMYFUNCTION("""COMPUTED_VALUE"""),"")</f>
        <v/>
      </c>
      <c r="AL1367" s="1" t="s">
        <v>25</v>
      </c>
      <c r="AM1367" s="1" t="s">
        <v>25</v>
      </c>
      <c r="AN1367" s="1" t="s">
        <v>25</v>
      </c>
      <c r="AO1367" s="1" t="s">
        <v>25</v>
      </c>
      <c r="AP1367" s="1" t="s">
        <v>25</v>
      </c>
      <c r="AQ1367" s="1"/>
      <c r="AR1367" s="1"/>
      <c r="AS1367" s="1"/>
      <c r="AT1367" s="1"/>
      <c r="AU1367" s="1"/>
      <c r="AV1367" s="1"/>
      <c r="AW1367" s="1"/>
      <c r="AY1367" s="1" t="s">
        <v>25</v>
      </c>
    </row>
    <row r="1368" ht="15.75" customHeight="1">
      <c r="A1368" s="1"/>
      <c r="B1368" s="1"/>
      <c r="C1368" s="1"/>
      <c r="D1368" s="1" t="s">
        <v>25</v>
      </c>
      <c r="E1368" s="1" t="s">
        <v>25</v>
      </c>
      <c r="F1368" s="1" t="s">
        <v>25</v>
      </c>
      <c r="G1368" s="1" t="s">
        <v>25</v>
      </c>
      <c r="H1368" s="1" t="s">
        <v>25</v>
      </c>
      <c r="M1368" s="1"/>
      <c r="N1368" s="1"/>
      <c r="O1368" s="1"/>
      <c r="P1368" s="1"/>
      <c r="Q1368" s="1"/>
      <c r="S1368" s="1" t="str">
        <f>IFERROR(__xludf.DUMMYFUNCTION("UNIQUE(D1368:H1368, TRUE)"),"")</f>
        <v/>
      </c>
      <c r="Y1368" s="1" t="str">
        <f t="shared" si="2"/>
        <v/>
      </c>
      <c r="Z1368" s="1" t="str">
        <f t="shared" ref="Z1368:AC1368" si="1368">IF($Y1368&lt;&gt;"",COUNTIF($D1368:$H1368, "=" &amp; T1368),"")</f>
        <v/>
      </c>
      <c r="AA1368" s="1" t="str">
        <f t="shared" si="1368"/>
        <v/>
      </c>
      <c r="AB1368" s="1" t="str">
        <f t="shared" si="1368"/>
        <v/>
      </c>
      <c r="AC1368" s="1" t="str">
        <f t="shared" si="1368"/>
        <v/>
      </c>
      <c r="AE1368" s="1" t="str">
        <f>IFERROR(__xludf.DUMMYFUNCTION("IFERROR(TRANSPOSE(SORT(TRANSPOSE(FILTER(Y1368:AC1368, Y1368:AC1368&lt;&gt;0)),1, FALSE)))"),"")</f>
        <v/>
      </c>
      <c r="AF1368" s="1" t="str">
        <f>IFERROR(__xludf.DUMMYFUNCTION("""COMPUTED_VALUE"""),"")</f>
        <v/>
      </c>
      <c r="AG1368" s="1" t="str">
        <f>IFERROR(__xludf.DUMMYFUNCTION("""COMPUTED_VALUE"""),"")</f>
        <v/>
      </c>
      <c r="AH1368" s="1" t="str">
        <f>IFERROR(__xludf.DUMMYFUNCTION("""COMPUTED_VALUE"""),"")</f>
        <v/>
      </c>
      <c r="AI1368" s="1" t="str">
        <f>IFERROR(__xludf.DUMMYFUNCTION("""COMPUTED_VALUE"""),"")</f>
        <v/>
      </c>
      <c r="AL1368" s="1" t="s">
        <v>25</v>
      </c>
      <c r="AM1368" s="1" t="s">
        <v>25</v>
      </c>
      <c r="AN1368" s="1" t="s">
        <v>25</v>
      </c>
      <c r="AO1368" s="1" t="s">
        <v>25</v>
      </c>
      <c r="AP1368" s="1" t="s">
        <v>25</v>
      </c>
      <c r="AQ1368" s="1"/>
      <c r="AR1368" s="1"/>
      <c r="AS1368" s="1"/>
      <c r="AT1368" s="1"/>
      <c r="AU1368" s="1"/>
      <c r="AV1368" s="1"/>
      <c r="AW1368" s="1"/>
      <c r="AY1368" s="1" t="s">
        <v>25</v>
      </c>
    </row>
    <row r="1369" ht="15.75" customHeight="1">
      <c r="A1369" s="1"/>
      <c r="B1369" s="1"/>
      <c r="C1369" s="1"/>
      <c r="D1369" s="1" t="s">
        <v>25</v>
      </c>
      <c r="E1369" s="1" t="s">
        <v>25</v>
      </c>
      <c r="F1369" s="1" t="s">
        <v>25</v>
      </c>
      <c r="G1369" s="1" t="s">
        <v>25</v>
      </c>
      <c r="H1369" s="1" t="s">
        <v>25</v>
      </c>
      <c r="M1369" s="1"/>
      <c r="N1369" s="1"/>
      <c r="O1369" s="1"/>
      <c r="P1369" s="1"/>
      <c r="Q1369" s="1"/>
      <c r="S1369" s="1" t="str">
        <f>IFERROR(__xludf.DUMMYFUNCTION("UNIQUE(D1369:H1369, TRUE)"),"")</f>
        <v/>
      </c>
      <c r="Y1369" s="1" t="str">
        <f t="shared" si="2"/>
        <v/>
      </c>
      <c r="Z1369" s="1" t="str">
        <f t="shared" ref="Z1369:AC1369" si="1369">IF($Y1369&lt;&gt;"",COUNTIF($D1369:$H1369, "=" &amp; T1369),"")</f>
        <v/>
      </c>
      <c r="AA1369" s="1" t="str">
        <f t="shared" si="1369"/>
        <v/>
      </c>
      <c r="AB1369" s="1" t="str">
        <f t="shared" si="1369"/>
        <v/>
      </c>
      <c r="AC1369" s="1" t="str">
        <f t="shared" si="1369"/>
        <v/>
      </c>
      <c r="AE1369" s="1" t="str">
        <f>IFERROR(__xludf.DUMMYFUNCTION("IFERROR(TRANSPOSE(SORT(TRANSPOSE(FILTER(Y1369:AC1369, Y1369:AC1369&lt;&gt;0)),1, FALSE)))"),"")</f>
        <v/>
      </c>
      <c r="AF1369" s="1" t="str">
        <f>IFERROR(__xludf.DUMMYFUNCTION("""COMPUTED_VALUE"""),"")</f>
        <v/>
      </c>
      <c r="AG1369" s="1" t="str">
        <f>IFERROR(__xludf.DUMMYFUNCTION("""COMPUTED_VALUE"""),"")</f>
        <v/>
      </c>
      <c r="AH1369" s="1" t="str">
        <f>IFERROR(__xludf.DUMMYFUNCTION("""COMPUTED_VALUE"""),"")</f>
        <v/>
      </c>
      <c r="AI1369" s="1" t="str">
        <f>IFERROR(__xludf.DUMMYFUNCTION("""COMPUTED_VALUE"""),"")</f>
        <v/>
      </c>
      <c r="AL1369" s="1" t="s">
        <v>25</v>
      </c>
      <c r="AM1369" s="1" t="s">
        <v>25</v>
      </c>
      <c r="AN1369" s="1" t="s">
        <v>25</v>
      </c>
      <c r="AO1369" s="1" t="s">
        <v>25</v>
      </c>
      <c r="AP1369" s="1" t="s">
        <v>25</v>
      </c>
      <c r="AQ1369" s="1"/>
      <c r="AR1369" s="1"/>
      <c r="AS1369" s="1"/>
      <c r="AT1369" s="1"/>
      <c r="AU1369" s="1"/>
      <c r="AV1369" s="1"/>
      <c r="AW1369" s="1"/>
      <c r="AY1369" s="1" t="s">
        <v>25</v>
      </c>
    </row>
    <row r="1370" ht="15.75" customHeight="1">
      <c r="A1370" s="1"/>
      <c r="B1370" s="1"/>
      <c r="C1370" s="1"/>
      <c r="D1370" s="1" t="s">
        <v>25</v>
      </c>
      <c r="E1370" s="1" t="s">
        <v>25</v>
      </c>
      <c r="F1370" s="1" t="s">
        <v>25</v>
      </c>
      <c r="G1370" s="1" t="s">
        <v>25</v>
      </c>
      <c r="H1370" s="1" t="s">
        <v>25</v>
      </c>
      <c r="M1370" s="1"/>
      <c r="N1370" s="1"/>
      <c r="O1370" s="1"/>
      <c r="P1370" s="1"/>
      <c r="Q1370" s="1"/>
      <c r="S1370" s="1" t="str">
        <f>IFERROR(__xludf.DUMMYFUNCTION("UNIQUE(D1370:H1370, TRUE)"),"")</f>
        <v/>
      </c>
      <c r="Y1370" s="1" t="str">
        <f t="shared" si="2"/>
        <v/>
      </c>
      <c r="Z1370" s="1" t="str">
        <f t="shared" ref="Z1370:AC1370" si="1370">IF($Y1370&lt;&gt;"",COUNTIF($D1370:$H1370, "=" &amp; T1370),"")</f>
        <v/>
      </c>
      <c r="AA1370" s="1" t="str">
        <f t="shared" si="1370"/>
        <v/>
      </c>
      <c r="AB1370" s="1" t="str">
        <f t="shared" si="1370"/>
        <v/>
      </c>
      <c r="AC1370" s="1" t="str">
        <f t="shared" si="1370"/>
        <v/>
      </c>
      <c r="AE1370" s="1" t="str">
        <f>IFERROR(__xludf.DUMMYFUNCTION("IFERROR(TRANSPOSE(SORT(TRANSPOSE(FILTER(Y1370:AC1370, Y1370:AC1370&lt;&gt;0)),1, FALSE)))"),"")</f>
        <v/>
      </c>
      <c r="AF1370" s="1" t="str">
        <f>IFERROR(__xludf.DUMMYFUNCTION("""COMPUTED_VALUE"""),"")</f>
        <v/>
      </c>
      <c r="AG1370" s="1" t="str">
        <f>IFERROR(__xludf.DUMMYFUNCTION("""COMPUTED_VALUE"""),"")</f>
        <v/>
      </c>
      <c r="AH1370" s="1" t="str">
        <f>IFERROR(__xludf.DUMMYFUNCTION("""COMPUTED_VALUE"""),"")</f>
        <v/>
      </c>
      <c r="AI1370" s="1" t="str">
        <f>IFERROR(__xludf.DUMMYFUNCTION("""COMPUTED_VALUE"""),"")</f>
        <v/>
      </c>
      <c r="AL1370" s="1" t="s">
        <v>25</v>
      </c>
      <c r="AM1370" s="1" t="s">
        <v>25</v>
      </c>
      <c r="AN1370" s="1" t="s">
        <v>25</v>
      </c>
      <c r="AO1370" s="1" t="s">
        <v>25</v>
      </c>
      <c r="AP1370" s="1" t="s">
        <v>25</v>
      </c>
      <c r="AQ1370" s="1"/>
      <c r="AR1370" s="1"/>
      <c r="AS1370" s="1"/>
      <c r="AT1370" s="1"/>
      <c r="AU1370" s="1"/>
      <c r="AV1370" s="1"/>
      <c r="AW1370" s="1"/>
      <c r="AY1370" s="1" t="s">
        <v>25</v>
      </c>
    </row>
    <row r="1371" ht="15.75" customHeight="1">
      <c r="A1371" s="1"/>
      <c r="B1371" s="1"/>
      <c r="C1371" s="1"/>
      <c r="D1371" s="1" t="s">
        <v>25</v>
      </c>
      <c r="E1371" s="1" t="s">
        <v>25</v>
      </c>
      <c r="F1371" s="1" t="s">
        <v>25</v>
      </c>
      <c r="G1371" s="1" t="s">
        <v>25</v>
      </c>
      <c r="H1371" s="1" t="s">
        <v>25</v>
      </c>
      <c r="M1371" s="1"/>
      <c r="N1371" s="1"/>
      <c r="O1371" s="1"/>
      <c r="P1371" s="1"/>
      <c r="Q1371" s="1"/>
      <c r="S1371" s="1" t="str">
        <f>IFERROR(__xludf.DUMMYFUNCTION("UNIQUE(D1371:H1371, TRUE)"),"")</f>
        <v/>
      </c>
      <c r="Y1371" s="1" t="str">
        <f t="shared" si="2"/>
        <v/>
      </c>
      <c r="Z1371" s="1" t="str">
        <f t="shared" ref="Z1371:AC1371" si="1371">IF($Y1371&lt;&gt;"",COUNTIF($D1371:$H1371, "=" &amp; T1371),"")</f>
        <v/>
      </c>
      <c r="AA1371" s="1" t="str">
        <f t="shared" si="1371"/>
        <v/>
      </c>
      <c r="AB1371" s="1" t="str">
        <f t="shared" si="1371"/>
        <v/>
      </c>
      <c r="AC1371" s="1" t="str">
        <f t="shared" si="1371"/>
        <v/>
      </c>
      <c r="AE1371" s="1" t="str">
        <f>IFERROR(__xludf.DUMMYFUNCTION("IFERROR(TRANSPOSE(SORT(TRANSPOSE(FILTER(Y1371:AC1371, Y1371:AC1371&lt;&gt;0)),1, FALSE)))"),"")</f>
        <v/>
      </c>
      <c r="AF1371" s="1" t="str">
        <f>IFERROR(__xludf.DUMMYFUNCTION("""COMPUTED_VALUE"""),"")</f>
        <v/>
      </c>
      <c r="AG1371" s="1" t="str">
        <f>IFERROR(__xludf.DUMMYFUNCTION("""COMPUTED_VALUE"""),"")</f>
        <v/>
      </c>
      <c r="AH1371" s="1" t="str">
        <f>IFERROR(__xludf.DUMMYFUNCTION("""COMPUTED_VALUE"""),"")</f>
        <v/>
      </c>
      <c r="AI1371" s="1" t="str">
        <f>IFERROR(__xludf.DUMMYFUNCTION("""COMPUTED_VALUE"""),"")</f>
        <v/>
      </c>
      <c r="AL1371" s="1" t="s">
        <v>25</v>
      </c>
      <c r="AM1371" s="1" t="s">
        <v>25</v>
      </c>
      <c r="AN1371" s="1" t="s">
        <v>25</v>
      </c>
      <c r="AO1371" s="1" t="s">
        <v>25</v>
      </c>
      <c r="AP1371" s="1" t="s">
        <v>25</v>
      </c>
      <c r="AQ1371" s="1"/>
      <c r="AR1371" s="1"/>
      <c r="AS1371" s="1"/>
      <c r="AT1371" s="1"/>
      <c r="AU1371" s="1"/>
      <c r="AV1371" s="1"/>
      <c r="AW1371" s="1"/>
      <c r="AY1371" s="1" t="s">
        <v>25</v>
      </c>
    </row>
    <row r="1372" ht="15.75" customHeight="1">
      <c r="A1372" s="1"/>
      <c r="B1372" s="1"/>
      <c r="C1372" s="1"/>
      <c r="D1372" s="1" t="s">
        <v>25</v>
      </c>
      <c r="E1372" s="1" t="s">
        <v>25</v>
      </c>
      <c r="F1372" s="1" t="s">
        <v>25</v>
      </c>
      <c r="G1372" s="1" t="s">
        <v>25</v>
      </c>
      <c r="H1372" s="1" t="s">
        <v>25</v>
      </c>
      <c r="M1372" s="1"/>
      <c r="N1372" s="1"/>
      <c r="O1372" s="1"/>
      <c r="P1372" s="1"/>
      <c r="Q1372" s="1"/>
      <c r="S1372" s="1" t="str">
        <f>IFERROR(__xludf.DUMMYFUNCTION("UNIQUE(D1372:H1372, TRUE)"),"")</f>
        <v/>
      </c>
      <c r="Y1372" s="1" t="str">
        <f t="shared" si="2"/>
        <v/>
      </c>
      <c r="Z1372" s="1" t="str">
        <f t="shared" ref="Z1372:AC1372" si="1372">IF($Y1372&lt;&gt;"",COUNTIF($D1372:$H1372, "=" &amp; T1372),"")</f>
        <v/>
      </c>
      <c r="AA1372" s="1" t="str">
        <f t="shared" si="1372"/>
        <v/>
      </c>
      <c r="AB1372" s="1" t="str">
        <f t="shared" si="1372"/>
        <v/>
      </c>
      <c r="AC1372" s="1" t="str">
        <f t="shared" si="1372"/>
        <v/>
      </c>
      <c r="AE1372" s="1" t="str">
        <f>IFERROR(__xludf.DUMMYFUNCTION("IFERROR(TRANSPOSE(SORT(TRANSPOSE(FILTER(Y1372:AC1372, Y1372:AC1372&lt;&gt;0)),1, FALSE)))"),"")</f>
        <v/>
      </c>
      <c r="AF1372" s="1" t="str">
        <f>IFERROR(__xludf.DUMMYFUNCTION("""COMPUTED_VALUE"""),"")</f>
        <v/>
      </c>
      <c r="AG1372" s="1" t="str">
        <f>IFERROR(__xludf.DUMMYFUNCTION("""COMPUTED_VALUE"""),"")</f>
        <v/>
      </c>
      <c r="AH1372" s="1" t="str">
        <f>IFERROR(__xludf.DUMMYFUNCTION("""COMPUTED_VALUE"""),"")</f>
        <v/>
      </c>
      <c r="AI1372" s="1" t="str">
        <f>IFERROR(__xludf.DUMMYFUNCTION("""COMPUTED_VALUE"""),"")</f>
        <v/>
      </c>
      <c r="AL1372" s="1" t="s">
        <v>25</v>
      </c>
      <c r="AM1372" s="1" t="s">
        <v>25</v>
      </c>
      <c r="AN1372" s="1" t="s">
        <v>25</v>
      </c>
      <c r="AO1372" s="1" t="s">
        <v>25</v>
      </c>
      <c r="AP1372" s="1" t="s">
        <v>25</v>
      </c>
      <c r="AQ1372" s="1"/>
      <c r="AR1372" s="1"/>
      <c r="AS1372" s="1"/>
      <c r="AT1372" s="1"/>
      <c r="AU1372" s="1"/>
      <c r="AV1372" s="1"/>
      <c r="AW1372" s="1"/>
      <c r="AY1372" s="1" t="s">
        <v>25</v>
      </c>
    </row>
    <row r="1373" ht="15.75" customHeight="1">
      <c r="A1373" s="1"/>
      <c r="B1373" s="1"/>
      <c r="C1373" s="1"/>
      <c r="D1373" s="1" t="s">
        <v>25</v>
      </c>
      <c r="E1373" s="1" t="s">
        <v>25</v>
      </c>
      <c r="F1373" s="1" t="s">
        <v>25</v>
      </c>
      <c r="G1373" s="1" t="s">
        <v>25</v>
      </c>
      <c r="H1373" s="1" t="s">
        <v>25</v>
      </c>
      <c r="M1373" s="1"/>
      <c r="N1373" s="1"/>
      <c r="O1373" s="1"/>
      <c r="P1373" s="1"/>
      <c r="Q1373" s="1"/>
      <c r="S1373" s="1" t="str">
        <f>IFERROR(__xludf.DUMMYFUNCTION("UNIQUE(D1373:H1373, TRUE)"),"")</f>
        <v/>
      </c>
      <c r="Y1373" s="1" t="str">
        <f t="shared" si="2"/>
        <v/>
      </c>
      <c r="Z1373" s="1" t="str">
        <f t="shared" ref="Z1373:AC1373" si="1373">IF($Y1373&lt;&gt;"",COUNTIF($D1373:$H1373, "=" &amp; T1373),"")</f>
        <v/>
      </c>
      <c r="AA1373" s="1" t="str">
        <f t="shared" si="1373"/>
        <v/>
      </c>
      <c r="AB1373" s="1" t="str">
        <f t="shared" si="1373"/>
        <v/>
      </c>
      <c r="AC1373" s="1" t="str">
        <f t="shared" si="1373"/>
        <v/>
      </c>
      <c r="AE1373" s="1" t="str">
        <f>IFERROR(__xludf.DUMMYFUNCTION("IFERROR(TRANSPOSE(SORT(TRANSPOSE(FILTER(Y1373:AC1373, Y1373:AC1373&lt;&gt;0)),1, FALSE)))"),"")</f>
        <v/>
      </c>
      <c r="AF1373" s="1" t="str">
        <f>IFERROR(__xludf.DUMMYFUNCTION("""COMPUTED_VALUE"""),"")</f>
        <v/>
      </c>
      <c r="AG1373" s="1" t="str">
        <f>IFERROR(__xludf.DUMMYFUNCTION("""COMPUTED_VALUE"""),"")</f>
        <v/>
      </c>
      <c r="AH1373" s="1" t="str">
        <f>IFERROR(__xludf.DUMMYFUNCTION("""COMPUTED_VALUE"""),"")</f>
        <v/>
      </c>
      <c r="AI1373" s="1" t="str">
        <f>IFERROR(__xludf.DUMMYFUNCTION("""COMPUTED_VALUE"""),"")</f>
        <v/>
      </c>
      <c r="AL1373" s="1" t="s">
        <v>25</v>
      </c>
      <c r="AM1373" s="1" t="s">
        <v>25</v>
      </c>
      <c r="AN1373" s="1" t="s">
        <v>25</v>
      </c>
      <c r="AO1373" s="1" t="s">
        <v>25</v>
      </c>
      <c r="AP1373" s="1" t="s">
        <v>25</v>
      </c>
      <c r="AQ1373" s="1"/>
      <c r="AR1373" s="1"/>
      <c r="AS1373" s="1"/>
      <c r="AT1373" s="1"/>
      <c r="AU1373" s="1"/>
      <c r="AV1373" s="1"/>
      <c r="AW1373" s="1"/>
      <c r="AY1373" s="1" t="s">
        <v>25</v>
      </c>
    </row>
    <row r="1374" ht="15.75" customHeight="1">
      <c r="A1374" s="1"/>
      <c r="B1374" s="1"/>
      <c r="C1374" s="1"/>
      <c r="D1374" s="1" t="s">
        <v>25</v>
      </c>
      <c r="E1374" s="1" t="s">
        <v>25</v>
      </c>
      <c r="F1374" s="1" t="s">
        <v>25</v>
      </c>
      <c r="G1374" s="1" t="s">
        <v>25</v>
      </c>
      <c r="H1374" s="1" t="s">
        <v>25</v>
      </c>
      <c r="M1374" s="1"/>
      <c r="N1374" s="1"/>
      <c r="O1374" s="1"/>
      <c r="P1374" s="1"/>
      <c r="Q1374" s="1"/>
      <c r="S1374" s="1" t="str">
        <f>IFERROR(__xludf.DUMMYFUNCTION("UNIQUE(D1374:H1374, TRUE)"),"")</f>
        <v/>
      </c>
      <c r="Y1374" s="1" t="str">
        <f t="shared" si="2"/>
        <v/>
      </c>
      <c r="Z1374" s="1" t="str">
        <f t="shared" ref="Z1374:AC1374" si="1374">IF($Y1374&lt;&gt;"",COUNTIF($D1374:$H1374, "=" &amp; T1374),"")</f>
        <v/>
      </c>
      <c r="AA1374" s="1" t="str">
        <f t="shared" si="1374"/>
        <v/>
      </c>
      <c r="AB1374" s="1" t="str">
        <f t="shared" si="1374"/>
        <v/>
      </c>
      <c r="AC1374" s="1" t="str">
        <f t="shared" si="1374"/>
        <v/>
      </c>
      <c r="AE1374" s="1" t="str">
        <f>IFERROR(__xludf.DUMMYFUNCTION("IFERROR(TRANSPOSE(SORT(TRANSPOSE(FILTER(Y1374:AC1374, Y1374:AC1374&lt;&gt;0)),1, FALSE)))"),"")</f>
        <v/>
      </c>
      <c r="AF1374" s="1" t="str">
        <f>IFERROR(__xludf.DUMMYFUNCTION("""COMPUTED_VALUE"""),"")</f>
        <v/>
      </c>
      <c r="AG1374" s="1" t="str">
        <f>IFERROR(__xludf.DUMMYFUNCTION("""COMPUTED_VALUE"""),"")</f>
        <v/>
      </c>
      <c r="AH1374" s="1" t="str">
        <f>IFERROR(__xludf.DUMMYFUNCTION("""COMPUTED_VALUE"""),"")</f>
        <v/>
      </c>
      <c r="AI1374" s="1" t="str">
        <f>IFERROR(__xludf.DUMMYFUNCTION("""COMPUTED_VALUE"""),"")</f>
        <v/>
      </c>
      <c r="AL1374" s="1" t="s">
        <v>25</v>
      </c>
      <c r="AM1374" s="1" t="s">
        <v>25</v>
      </c>
      <c r="AN1374" s="1" t="s">
        <v>25</v>
      </c>
      <c r="AO1374" s="1" t="s">
        <v>25</v>
      </c>
      <c r="AP1374" s="1" t="s">
        <v>25</v>
      </c>
      <c r="AQ1374" s="1"/>
      <c r="AR1374" s="1"/>
      <c r="AS1374" s="1"/>
      <c r="AT1374" s="1"/>
      <c r="AU1374" s="1"/>
      <c r="AV1374" s="1"/>
      <c r="AW1374" s="1"/>
      <c r="AY1374" s="1" t="s">
        <v>25</v>
      </c>
    </row>
    <row r="1375" ht="15.75" customHeight="1">
      <c r="A1375" s="1"/>
      <c r="B1375" s="1"/>
      <c r="C1375" s="1"/>
      <c r="D1375" s="1" t="s">
        <v>25</v>
      </c>
      <c r="E1375" s="1" t="s">
        <v>25</v>
      </c>
      <c r="F1375" s="1" t="s">
        <v>25</v>
      </c>
      <c r="G1375" s="1" t="s">
        <v>25</v>
      </c>
      <c r="H1375" s="1" t="s">
        <v>25</v>
      </c>
      <c r="M1375" s="1"/>
      <c r="N1375" s="1"/>
      <c r="O1375" s="1"/>
      <c r="P1375" s="1"/>
      <c r="Q1375" s="1"/>
      <c r="S1375" s="1" t="str">
        <f>IFERROR(__xludf.DUMMYFUNCTION("UNIQUE(D1375:H1375, TRUE)"),"")</f>
        <v/>
      </c>
      <c r="Y1375" s="1" t="str">
        <f t="shared" si="2"/>
        <v/>
      </c>
      <c r="Z1375" s="1" t="str">
        <f t="shared" ref="Z1375:AC1375" si="1375">IF($Y1375&lt;&gt;"",COUNTIF($D1375:$H1375, "=" &amp; T1375),"")</f>
        <v/>
      </c>
      <c r="AA1375" s="1" t="str">
        <f t="shared" si="1375"/>
        <v/>
      </c>
      <c r="AB1375" s="1" t="str">
        <f t="shared" si="1375"/>
        <v/>
      </c>
      <c r="AC1375" s="1" t="str">
        <f t="shared" si="1375"/>
        <v/>
      </c>
      <c r="AE1375" s="1" t="str">
        <f>IFERROR(__xludf.DUMMYFUNCTION("IFERROR(TRANSPOSE(SORT(TRANSPOSE(FILTER(Y1375:AC1375, Y1375:AC1375&lt;&gt;0)),1, FALSE)))"),"")</f>
        <v/>
      </c>
      <c r="AF1375" s="1" t="str">
        <f>IFERROR(__xludf.DUMMYFUNCTION("""COMPUTED_VALUE"""),"")</f>
        <v/>
      </c>
      <c r="AG1375" s="1" t="str">
        <f>IFERROR(__xludf.DUMMYFUNCTION("""COMPUTED_VALUE"""),"")</f>
        <v/>
      </c>
      <c r="AH1375" s="1" t="str">
        <f>IFERROR(__xludf.DUMMYFUNCTION("""COMPUTED_VALUE"""),"")</f>
        <v/>
      </c>
      <c r="AI1375" s="1" t="str">
        <f>IFERROR(__xludf.DUMMYFUNCTION("""COMPUTED_VALUE"""),"")</f>
        <v/>
      </c>
      <c r="AL1375" s="1" t="s">
        <v>25</v>
      </c>
      <c r="AM1375" s="1" t="s">
        <v>25</v>
      </c>
      <c r="AN1375" s="1" t="s">
        <v>25</v>
      </c>
      <c r="AO1375" s="1" t="s">
        <v>25</v>
      </c>
      <c r="AP1375" s="1" t="s">
        <v>25</v>
      </c>
      <c r="AQ1375" s="1"/>
      <c r="AR1375" s="1"/>
      <c r="AS1375" s="1"/>
      <c r="AT1375" s="1"/>
      <c r="AU1375" s="1"/>
      <c r="AV1375" s="1"/>
      <c r="AW1375" s="1"/>
      <c r="AY1375" s="1" t="s">
        <v>25</v>
      </c>
    </row>
    <row r="1376" ht="15.75" customHeight="1">
      <c r="A1376" s="1"/>
      <c r="B1376" s="1"/>
      <c r="C1376" s="1"/>
      <c r="D1376" s="1" t="s">
        <v>25</v>
      </c>
      <c r="E1376" s="1" t="s">
        <v>25</v>
      </c>
      <c r="F1376" s="1" t="s">
        <v>25</v>
      </c>
      <c r="G1376" s="1" t="s">
        <v>25</v>
      </c>
      <c r="H1376" s="1" t="s">
        <v>25</v>
      </c>
      <c r="M1376" s="1"/>
      <c r="N1376" s="1"/>
      <c r="O1376" s="1"/>
      <c r="P1376" s="1"/>
      <c r="Q1376" s="1"/>
      <c r="S1376" s="1" t="str">
        <f>IFERROR(__xludf.DUMMYFUNCTION("UNIQUE(D1376:H1376, TRUE)"),"")</f>
        <v/>
      </c>
      <c r="Y1376" s="1" t="str">
        <f t="shared" si="2"/>
        <v/>
      </c>
      <c r="Z1376" s="1" t="str">
        <f t="shared" ref="Z1376:AC1376" si="1376">IF($Y1376&lt;&gt;"",COUNTIF($D1376:$H1376, "=" &amp; T1376),"")</f>
        <v/>
      </c>
      <c r="AA1376" s="1" t="str">
        <f t="shared" si="1376"/>
        <v/>
      </c>
      <c r="AB1376" s="1" t="str">
        <f t="shared" si="1376"/>
        <v/>
      </c>
      <c r="AC1376" s="1" t="str">
        <f t="shared" si="1376"/>
        <v/>
      </c>
      <c r="AE1376" s="1" t="str">
        <f>IFERROR(__xludf.DUMMYFUNCTION("IFERROR(TRANSPOSE(SORT(TRANSPOSE(FILTER(Y1376:AC1376, Y1376:AC1376&lt;&gt;0)),1, FALSE)))"),"")</f>
        <v/>
      </c>
      <c r="AF1376" s="1" t="str">
        <f>IFERROR(__xludf.DUMMYFUNCTION("""COMPUTED_VALUE"""),"")</f>
        <v/>
      </c>
      <c r="AG1376" s="1" t="str">
        <f>IFERROR(__xludf.DUMMYFUNCTION("""COMPUTED_VALUE"""),"")</f>
        <v/>
      </c>
      <c r="AH1376" s="1" t="str">
        <f>IFERROR(__xludf.DUMMYFUNCTION("""COMPUTED_VALUE"""),"")</f>
        <v/>
      </c>
      <c r="AI1376" s="1" t="str">
        <f>IFERROR(__xludf.DUMMYFUNCTION("""COMPUTED_VALUE"""),"")</f>
        <v/>
      </c>
      <c r="AL1376" s="1" t="s">
        <v>25</v>
      </c>
      <c r="AM1376" s="1" t="s">
        <v>25</v>
      </c>
      <c r="AN1376" s="1" t="s">
        <v>25</v>
      </c>
      <c r="AO1376" s="1" t="s">
        <v>25</v>
      </c>
      <c r="AP1376" s="1" t="s">
        <v>25</v>
      </c>
      <c r="AQ1376" s="1"/>
      <c r="AR1376" s="1"/>
      <c r="AS1376" s="1"/>
      <c r="AT1376" s="1"/>
      <c r="AU1376" s="1"/>
      <c r="AV1376" s="1"/>
      <c r="AW1376" s="1"/>
      <c r="AY1376" s="1" t="s">
        <v>25</v>
      </c>
    </row>
    <row r="1377" ht="15.75" customHeight="1">
      <c r="A1377" s="1"/>
      <c r="B1377" s="1"/>
      <c r="C1377" s="1"/>
      <c r="D1377" s="1" t="s">
        <v>25</v>
      </c>
      <c r="E1377" s="1" t="s">
        <v>25</v>
      </c>
      <c r="F1377" s="1" t="s">
        <v>25</v>
      </c>
      <c r="G1377" s="1" t="s">
        <v>25</v>
      </c>
      <c r="H1377" s="1" t="s">
        <v>25</v>
      </c>
      <c r="M1377" s="1"/>
      <c r="N1377" s="1"/>
      <c r="O1377" s="1"/>
      <c r="P1377" s="1"/>
      <c r="Q1377" s="1"/>
      <c r="S1377" s="1" t="str">
        <f>IFERROR(__xludf.DUMMYFUNCTION("UNIQUE(D1377:H1377, TRUE)"),"")</f>
        <v/>
      </c>
      <c r="Y1377" s="1" t="str">
        <f t="shared" si="2"/>
        <v/>
      </c>
      <c r="Z1377" s="1" t="str">
        <f t="shared" ref="Z1377:AC1377" si="1377">IF($Y1377&lt;&gt;"",COUNTIF($D1377:$H1377, "=" &amp; T1377),"")</f>
        <v/>
      </c>
      <c r="AA1377" s="1" t="str">
        <f t="shared" si="1377"/>
        <v/>
      </c>
      <c r="AB1377" s="1" t="str">
        <f t="shared" si="1377"/>
        <v/>
      </c>
      <c r="AC1377" s="1" t="str">
        <f t="shared" si="1377"/>
        <v/>
      </c>
      <c r="AE1377" s="1" t="str">
        <f>IFERROR(__xludf.DUMMYFUNCTION("IFERROR(TRANSPOSE(SORT(TRANSPOSE(FILTER(Y1377:AC1377, Y1377:AC1377&lt;&gt;0)),1, FALSE)))"),"")</f>
        <v/>
      </c>
      <c r="AF1377" s="1" t="str">
        <f>IFERROR(__xludf.DUMMYFUNCTION("""COMPUTED_VALUE"""),"")</f>
        <v/>
      </c>
      <c r="AG1377" s="1" t="str">
        <f>IFERROR(__xludf.DUMMYFUNCTION("""COMPUTED_VALUE"""),"")</f>
        <v/>
      </c>
      <c r="AH1377" s="1" t="str">
        <f>IFERROR(__xludf.DUMMYFUNCTION("""COMPUTED_VALUE"""),"")</f>
        <v/>
      </c>
      <c r="AI1377" s="1" t="str">
        <f>IFERROR(__xludf.DUMMYFUNCTION("""COMPUTED_VALUE"""),"")</f>
        <v/>
      </c>
      <c r="AL1377" s="1" t="s">
        <v>25</v>
      </c>
      <c r="AM1377" s="1" t="s">
        <v>25</v>
      </c>
      <c r="AN1377" s="1" t="s">
        <v>25</v>
      </c>
      <c r="AO1377" s="1" t="s">
        <v>25</v>
      </c>
      <c r="AP1377" s="1" t="s">
        <v>25</v>
      </c>
      <c r="AQ1377" s="1"/>
      <c r="AR1377" s="1"/>
      <c r="AS1377" s="1"/>
      <c r="AT1377" s="1"/>
      <c r="AU1377" s="1"/>
      <c r="AV1377" s="1"/>
      <c r="AW1377" s="1"/>
      <c r="AY1377" s="1" t="s">
        <v>25</v>
      </c>
    </row>
    <row r="1378" ht="15.75" customHeight="1">
      <c r="A1378" s="1"/>
      <c r="B1378" s="1"/>
      <c r="C1378" s="1"/>
      <c r="D1378" s="1" t="s">
        <v>25</v>
      </c>
      <c r="E1378" s="1" t="s">
        <v>25</v>
      </c>
      <c r="F1378" s="1" t="s">
        <v>25</v>
      </c>
      <c r="G1378" s="1" t="s">
        <v>25</v>
      </c>
      <c r="H1378" s="1" t="s">
        <v>25</v>
      </c>
      <c r="M1378" s="1"/>
      <c r="N1378" s="1"/>
      <c r="O1378" s="1"/>
      <c r="P1378" s="1"/>
      <c r="Q1378" s="1"/>
      <c r="S1378" s="1" t="str">
        <f>IFERROR(__xludf.DUMMYFUNCTION("UNIQUE(D1378:H1378, TRUE)"),"")</f>
        <v/>
      </c>
      <c r="Y1378" s="1" t="str">
        <f t="shared" si="2"/>
        <v/>
      </c>
      <c r="Z1378" s="1" t="str">
        <f t="shared" ref="Z1378:AC1378" si="1378">IF($Y1378&lt;&gt;"",COUNTIF($D1378:$H1378, "=" &amp; T1378),"")</f>
        <v/>
      </c>
      <c r="AA1378" s="1" t="str">
        <f t="shared" si="1378"/>
        <v/>
      </c>
      <c r="AB1378" s="1" t="str">
        <f t="shared" si="1378"/>
        <v/>
      </c>
      <c r="AC1378" s="1" t="str">
        <f t="shared" si="1378"/>
        <v/>
      </c>
      <c r="AE1378" s="1" t="str">
        <f>IFERROR(__xludf.DUMMYFUNCTION("IFERROR(TRANSPOSE(SORT(TRANSPOSE(FILTER(Y1378:AC1378, Y1378:AC1378&lt;&gt;0)),1, FALSE)))"),"")</f>
        <v/>
      </c>
      <c r="AF1378" s="1" t="str">
        <f>IFERROR(__xludf.DUMMYFUNCTION("""COMPUTED_VALUE"""),"")</f>
        <v/>
      </c>
      <c r="AG1378" s="1" t="str">
        <f>IFERROR(__xludf.DUMMYFUNCTION("""COMPUTED_VALUE"""),"")</f>
        <v/>
      </c>
      <c r="AH1378" s="1" t="str">
        <f>IFERROR(__xludf.DUMMYFUNCTION("""COMPUTED_VALUE"""),"")</f>
        <v/>
      </c>
      <c r="AI1378" s="1" t="str">
        <f>IFERROR(__xludf.DUMMYFUNCTION("""COMPUTED_VALUE"""),"")</f>
        <v/>
      </c>
      <c r="AL1378" s="1" t="s">
        <v>25</v>
      </c>
      <c r="AM1378" s="1" t="s">
        <v>25</v>
      </c>
      <c r="AN1378" s="1" t="s">
        <v>25</v>
      </c>
      <c r="AO1378" s="1" t="s">
        <v>25</v>
      </c>
      <c r="AP1378" s="1" t="s">
        <v>25</v>
      </c>
      <c r="AQ1378" s="1"/>
      <c r="AR1378" s="1"/>
      <c r="AS1378" s="1"/>
      <c r="AT1378" s="1"/>
      <c r="AU1378" s="1"/>
      <c r="AV1378" s="1"/>
      <c r="AW1378" s="1"/>
      <c r="AY1378" s="1" t="s">
        <v>25</v>
      </c>
    </row>
    <row r="1379" ht="15.75" customHeight="1">
      <c r="A1379" s="1"/>
      <c r="B1379" s="1"/>
      <c r="C1379" s="1"/>
      <c r="D1379" s="1" t="s">
        <v>25</v>
      </c>
      <c r="E1379" s="1" t="s">
        <v>25</v>
      </c>
      <c r="F1379" s="1" t="s">
        <v>25</v>
      </c>
      <c r="G1379" s="1" t="s">
        <v>25</v>
      </c>
      <c r="H1379" s="1" t="s">
        <v>25</v>
      </c>
      <c r="M1379" s="1"/>
      <c r="N1379" s="1"/>
      <c r="O1379" s="1"/>
      <c r="P1379" s="1"/>
      <c r="Q1379" s="1"/>
      <c r="S1379" s="1" t="str">
        <f>IFERROR(__xludf.DUMMYFUNCTION("UNIQUE(D1379:H1379, TRUE)"),"")</f>
        <v/>
      </c>
      <c r="Y1379" s="1" t="str">
        <f t="shared" si="2"/>
        <v/>
      </c>
      <c r="Z1379" s="1" t="str">
        <f t="shared" ref="Z1379:AC1379" si="1379">IF($Y1379&lt;&gt;"",COUNTIF($D1379:$H1379, "=" &amp; T1379),"")</f>
        <v/>
      </c>
      <c r="AA1379" s="1" t="str">
        <f t="shared" si="1379"/>
        <v/>
      </c>
      <c r="AB1379" s="1" t="str">
        <f t="shared" si="1379"/>
        <v/>
      </c>
      <c r="AC1379" s="1" t="str">
        <f t="shared" si="1379"/>
        <v/>
      </c>
      <c r="AE1379" s="1" t="str">
        <f>IFERROR(__xludf.DUMMYFUNCTION("IFERROR(TRANSPOSE(SORT(TRANSPOSE(FILTER(Y1379:AC1379, Y1379:AC1379&lt;&gt;0)),1, FALSE)))"),"")</f>
        <v/>
      </c>
      <c r="AF1379" s="1" t="str">
        <f>IFERROR(__xludf.DUMMYFUNCTION("""COMPUTED_VALUE"""),"")</f>
        <v/>
      </c>
      <c r="AG1379" s="1" t="str">
        <f>IFERROR(__xludf.DUMMYFUNCTION("""COMPUTED_VALUE"""),"")</f>
        <v/>
      </c>
      <c r="AH1379" s="1" t="str">
        <f>IFERROR(__xludf.DUMMYFUNCTION("""COMPUTED_VALUE"""),"")</f>
        <v/>
      </c>
      <c r="AI1379" s="1" t="str">
        <f>IFERROR(__xludf.DUMMYFUNCTION("""COMPUTED_VALUE"""),"")</f>
        <v/>
      </c>
      <c r="AL1379" s="1" t="s">
        <v>25</v>
      </c>
      <c r="AM1379" s="1" t="s">
        <v>25</v>
      </c>
      <c r="AN1379" s="1" t="s">
        <v>25</v>
      </c>
      <c r="AO1379" s="1" t="s">
        <v>25</v>
      </c>
      <c r="AP1379" s="1" t="s">
        <v>25</v>
      </c>
      <c r="AQ1379" s="1"/>
      <c r="AR1379" s="1"/>
      <c r="AS1379" s="1"/>
      <c r="AT1379" s="1"/>
      <c r="AU1379" s="1"/>
      <c r="AV1379" s="1"/>
      <c r="AW1379" s="1"/>
      <c r="AY1379" s="1" t="s">
        <v>25</v>
      </c>
    </row>
    <row r="1380" ht="15.75" customHeight="1">
      <c r="A1380" s="1"/>
      <c r="B1380" s="1"/>
      <c r="C1380" s="1"/>
      <c r="D1380" s="1" t="s">
        <v>25</v>
      </c>
      <c r="E1380" s="1" t="s">
        <v>25</v>
      </c>
      <c r="F1380" s="1" t="s">
        <v>25</v>
      </c>
      <c r="G1380" s="1" t="s">
        <v>25</v>
      </c>
      <c r="H1380" s="1" t="s">
        <v>25</v>
      </c>
      <c r="M1380" s="1"/>
      <c r="N1380" s="1"/>
      <c r="O1380" s="1"/>
      <c r="P1380" s="1"/>
      <c r="Q1380" s="1"/>
      <c r="S1380" s="1" t="str">
        <f>IFERROR(__xludf.DUMMYFUNCTION("UNIQUE(D1380:H1380, TRUE)"),"")</f>
        <v/>
      </c>
      <c r="Y1380" s="1" t="str">
        <f t="shared" si="2"/>
        <v/>
      </c>
      <c r="Z1380" s="1" t="str">
        <f t="shared" ref="Z1380:AC1380" si="1380">IF($Y1380&lt;&gt;"",COUNTIF($D1380:$H1380, "=" &amp; T1380),"")</f>
        <v/>
      </c>
      <c r="AA1380" s="1" t="str">
        <f t="shared" si="1380"/>
        <v/>
      </c>
      <c r="AB1380" s="1" t="str">
        <f t="shared" si="1380"/>
        <v/>
      </c>
      <c r="AC1380" s="1" t="str">
        <f t="shared" si="1380"/>
        <v/>
      </c>
      <c r="AE1380" s="1" t="str">
        <f>IFERROR(__xludf.DUMMYFUNCTION("IFERROR(TRANSPOSE(SORT(TRANSPOSE(FILTER(Y1380:AC1380, Y1380:AC1380&lt;&gt;0)),1, FALSE)))"),"")</f>
        <v/>
      </c>
      <c r="AF1380" s="1" t="str">
        <f>IFERROR(__xludf.DUMMYFUNCTION("""COMPUTED_VALUE"""),"")</f>
        <v/>
      </c>
      <c r="AG1380" s="1" t="str">
        <f>IFERROR(__xludf.DUMMYFUNCTION("""COMPUTED_VALUE"""),"")</f>
        <v/>
      </c>
      <c r="AH1380" s="1" t="str">
        <f>IFERROR(__xludf.DUMMYFUNCTION("""COMPUTED_VALUE"""),"")</f>
        <v/>
      </c>
      <c r="AI1380" s="1" t="str">
        <f>IFERROR(__xludf.DUMMYFUNCTION("""COMPUTED_VALUE"""),"")</f>
        <v/>
      </c>
      <c r="AL1380" s="1" t="s">
        <v>25</v>
      </c>
      <c r="AM1380" s="1" t="s">
        <v>25</v>
      </c>
      <c r="AN1380" s="1" t="s">
        <v>25</v>
      </c>
      <c r="AO1380" s="1" t="s">
        <v>25</v>
      </c>
      <c r="AP1380" s="1" t="s">
        <v>25</v>
      </c>
      <c r="AQ1380" s="1"/>
      <c r="AR1380" s="1"/>
      <c r="AS1380" s="1"/>
      <c r="AT1380" s="1"/>
      <c r="AU1380" s="1"/>
      <c r="AV1380" s="1"/>
      <c r="AW1380" s="1"/>
      <c r="AY1380" s="1" t="s">
        <v>25</v>
      </c>
    </row>
    <row r="1381" ht="15.75" customHeight="1">
      <c r="A1381" s="1"/>
      <c r="B1381" s="1"/>
      <c r="C1381" s="1"/>
      <c r="D1381" s="1" t="s">
        <v>25</v>
      </c>
      <c r="E1381" s="1" t="s">
        <v>25</v>
      </c>
      <c r="F1381" s="1" t="s">
        <v>25</v>
      </c>
      <c r="G1381" s="1" t="s">
        <v>25</v>
      </c>
      <c r="H1381" s="1" t="s">
        <v>25</v>
      </c>
      <c r="M1381" s="1"/>
      <c r="N1381" s="1"/>
      <c r="O1381" s="1"/>
      <c r="P1381" s="1"/>
      <c r="Q1381" s="1"/>
      <c r="S1381" s="1" t="str">
        <f>IFERROR(__xludf.DUMMYFUNCTION("UNIQUE(D1381:H1381, TRUE)"),"")</f>
        <v/>
      </c>
      <c r="Y1381" s="1" t="str">
        <f t="shared" si="2"/>
        <v/>
      </c>
      <c r="Z1381" s="1" t="str">
        <f t="shared" ref="Z1381:AC1381" si="1381">IF($Y1381&lt;&gt;"",COUNTIF($D1381:$H1381, "=" &amp; T1381),"")</f>
        <v/>
      </c>
      <c r="AA1381" s="1" t="str">
        <f t="shared" si="1381"/>
        <v/>
      </c>
      <c r="AB1381" s="1" t="str">
        <f t="shared" si="1381"/>
        <v/>
      </c>
      <c r="AC1381" s="1" t="str">
        <f t="shared" si="1381"/>
        <v/>
      </c>
      <c r="AE1381" s="1" t="str">
        <f>IFERROR(__xludf.DUMMYFUNCTION("IFERROR(TRANSPOSE(SORT(TRANSPOSE(FILTER(Y1381:AC1381, Y1381:AC1381&lt;&gt;0)),1, FALSE)))"),"")</f>
        <v/>
      </c>
      <c r="AF1381" s="1" t="str">
        <f>IFERROR(__xludf.DUMMYFUNCTION("""COMPUTED_VALUE"""),"")</f>
        <v/>
      </c>
      <c r="AG1381" s="1" t="str">
        <f>IFERROR(__xludf.DUMMYFUNCTION("""COMPUTED_VALUE"""),"")</f>
        <v/>
      </c>
      <c r="AH1381" s="1" t="str">
        <f>IFERROR(__xludf.DUMMYFUNCTION("""COMPUTED_VALUE"""),"")</f>
        <v/>
      </c>
      <c r="AI1381" s="1" t="str">
        <f>IFERROR(__xludf.DUMMYFUNCTION("""COMPUTED_VALUE"""),"")</f>
        <v/>
      </c>
      <c r="AL1381" s="1" t="s">
        <v>25</v>
      </c>
      <c r="AM1381" s="1" t="s">
        <v>25</v>
      </c>
      <c r="AN1381" s="1" t="s">
        <v>25</v>
      </c>
      <c r="AO1381" s="1" t="s">
        <v>25</v>
      </c>
      <c r="AP1381" s="1" t="s">
        <v>25</v>
      </c>
      <c r="AQ1381" s="1"/>
      <c r="AR1381" s="1"/>
      <c r="AS1381" s="1"/>
      <c r="AT1381" s="1"/>
      <c r="AU1381" s="1"/>
      <c r="AV1381" s="1"/>
      <c r="AW1381" s="1"/>
      <c r="AY1381" s="1" t="s">
        <v>25</v>
      </c>
    </row>
    <row r="1382" ht="15.75" customHeight="1">
      <c r="A1382" s="1"/>
      <c r="B1382" s="1"/>
      <c r="C1382" s="1"/>
      <c r="D1382" s="1" t="s">
        <v>25</v>
      </c>
      <c r="E1382" s="1" t="s">
        <v>25</v>
      </c>
      <c r="F1382" s="1" t="s">
        <v>25</v>
      </c>
      <c r="G1382" s="1" t="s">
        <v>25</v>
      </c>
      <c r="H1382" s="1" t="s">
        <v>25</v>
      </c>
      <c r="M1382" s="1"/>
      <c r="N1382" s="1"/>
      <c r="O1382" s="1"/>
      <c r="P1382" s="1"/>
      <c r="Q1382" s="1"/>
      <c r="S1382" s="1" t="str">
        <f>IFERROR(__xludf.DUMMYFUNCTION("UNIQUE(D1382:H1382, TRUE)"),"")</f>
        <v/>
      </c>
      <c r="Y1382" s="1" t="str">
        <f t="shared" si="2"/>
        <v/>
      </c>
      <c r="Z1382" s="1" t="str">
        <f t="shared" ref="Z1382:AC1382" si="1382">IF($Y1382&lt;&gt;"",COUNTIF($D1382:$H1382, "=" &amp; T1382),"")</f>
        <v/>
      </c>
      <c r="AA1382" s="1" t="str">
        <f t="shared" si="1382"/>
        <v/>
      </c>
      <c r="AB1382" s="1" t="str">
        <f t="shared" si="1382"/>
        <v/>
      </c>
      <c r="AC1382" s="1" t="str">
        <f t="shared" si="1382"/>
        <v/>
      </c>
      <c r="AE1382" s="1" t="str">
        <f>IFERROR(__xludf.DUMMYFUNCTION("IFERROR(TRANSPOSE(SORT(TRANSPOSE(FILTER(Y1382:AC1382, Y1382:AC1382&lt;&gt;0)),1, FALSE)))"),"")</f>
        <v/>
      </c>
      <c r="AF1382" s="1" t="str">
        <f>IFERROR(__xludf.DUMMYFUNCTION("""COMPUTED_VALUE"""),"")</f>
        <v/>
      </c>
      <c r="AG1382" s="1" t="str">
        <f>IFERROR(__xludf.DUMMYFUNCTION("""COMPUTED_VALUE"""),"")</f>
        <v/>
      </c>
      <c r="AH1382" s="1" t="str">
        <f>IFERROR(__xludf.DUMMYFUNCTION("""COMPUTED_VALUE"""),"")</f>
        <v/>
      </c>
      <c r="AI1382" s="1" t="str">
        <f>IFERROR(__xludf.DUMMYFUNCTION("""COMPUTED_VALUE"""),"")</f>
        <v/>
      </c>
      <c r="AL1382" s="1" t="s">
        <v>25</v>
      </c>
      <c r="AM1382" s="1" t="s">
        <v>25</v>
      </c>
      <c r="AN1382" s="1" t="s">
        <v>25</v>
      </c>
      <c r="AO1382" s="1" t="s">
        <v>25</v>
      </c>
      <c r="AP1382" s="1" t="s">
        <v>25</v>
      </c>
      <c r="AQ1382" s="1"/>
      <c r="AR1382" s="1"/>
      <c r="AS1382" s="1"/>
      <c r="AT1382" s="1"/>
      <c r="AU1382" s="1"/>
      <c r="AV1382" s="1"/>
      <c r="AW1382" s="1"/>
      <c r="AY1382" s="1" t="s">
        <v>25</v>
      </c>
    </row>
    <row r="1383" ht="15.75" customHeight="1">
      <c r="A1383" s="1"/>
      <c r="B1383" s="1"/>
      <c r="C1383" s="1"/>
      <c r="D1383" s="1" t="s">
        <v>25</v>
      </c>
      <c r="E1383" s="1" t="s">
        <v>25</v>
      </c>
      <c r="F1383" s="1" t="s">
        <v>25</v>
      </c>
      <c r="G1383" s="1" t="s">
        <v>25</v>
      </c>
      <c r="H1383" s="1" t="s">
        <v>25</v>
      </c>
      <c r="M1383" s="1"/>
      <c r="N1383" s="1"/>
      <c r="O1383" s="1"/>
      <c r="P1383" s="1"/>
      <c r="Q1383" s="1"/>
      <c r="S1383" s="1" t="str">
        <f>IFERROR(__xludf.DUMMYFUNCTION("UNIQUE(D1383:H1383, TRUE)"),"")</f>
        <v/>
      </c>
      <c r="Y1383" s="1" t="str">
        <f t="shared" si="2"/>
        <v/>
      </c>
      <c r="Z1383" s="1" t="str">
        <f t="shared" ref="Z1383:AC1383" si="1383">IF($Y1383&lt;&gt;"",COUNTIF($D1383:$H1383, "=" &amp; T1383),"")</f>
        <v/>
      </c>
      <c r="AA1383" s="1" t="str">
        <f t="shared" si="1383"/>
        <v/>
      </c>
      <c r="AB1383" s="1" t="str">
        <f t="shared" si="1383"/>
        <v/>
      </c>
      <c r="AC1383" s="1" t="str">
        <f t="shared" si="1383"/>
        <v/>
      </c>
      <c r="AE1383" s="1" t="str">
        <f>IFERROR(__xludf.DUMMYFUNCTION("IFERROR(TRANSPOSE(SORT(TRANSPOSE(FILTER(Y1383:AC1383, Y1383:AC1383&lt;&gt;0)),1, FALSE)))"),"")</f>
        <v/>
      </c>
      <c r="AF1383" s="1" t="str">
        <f>IFERROR(__xludf.DUMMYFUNCTION("""COMPUTED_VALUE"""),"")</f>
        <v/>
      </c>
      <c r="AG1383" s="1" t="str">
        <f>IFERROR(__xludf.DUMMYFUNCTION("""COMPUTED_VALUE"""),"")</f>
        <v/>
      </c>
      <c r="AH1383" s="1" t="str">
        <f>IFERROR(__xludf.DUMMYFUNCTION("""COMPUTED_VALUE"""),"")</f>
        <v/>
      </c>
      <c r="AI1383" s="1" t="str">
        <f>IFERROR(__xludf.DUMMYFUNCTION("""COMPUTED_VALUE"""),"")</f>
        <v/>
      </c>
      <c r="AL1383" s="1" t="s">
        <v>25</v>
      </c>
      <c r="AM1383" s="1" t="s">
        <v>25</v>
      </c>
      <c r="AN1383" s="1" t="s">
        <v>25</v>
      </c>
      <c r="AO1383" s="1" t="s">
        <v>25</v>
      </c>
      <c r="AP1383" s="1" t="s">
        <v>25</v>
      </c>
      <c r="AQ1383" s="1"/>
      <c r="AR1383" s="1"/>
      <c r="AS1383" s="1"/>
      <c r="AT1383" s="1"/>
      <c r="AU1383" s="1"/>
      <c r="AV1383" s="1"/>
      <c r="AW1383" s="1"/>
      <c r="AY1383" s="1" t="s">
        <v>25</v>
      </c>
    </row>
    <row r="1384" ht="15.75" customHeight="1">
      <c r="A1384" s="1"/>
      <c r="B1384" s="1"/>
      <c r="C1384" s="1"/>
      <c r="D1384" s="1" t="s">
        <v>25</v>
      </c>
      <c r="E1384" s="1" t="s">
        <v>25</v>
      </c>
      <c r="F1384" s="1" t="s">
        <v>25</v>
      </c>
      <c r="G1384" s="1" t="s">
        <v>25</v>
      </c>
      <c r="H1384" s="1" t="s">
        <v>25</v>
      </c>
      <c r="M1384" s="1"/>
      <c r="N1384" s="1"/>
      <c r="O1384" s="1"/>
      <c r="P1384" s="1"/>
      <c r="Q1384" s="1"/>
      <c r="S1384" s="1" t="str">
        <f>IFERROR(__xludf.DUMMYFUNCTION("UNIQUE(D1384:H1384, TRUE)"),"")</f>
        <v/>
      </c>
      <c r="Y1384" s="1" t="str">
        <f t="shared" si="2"/>
        <v/>
      </c>
      <c r="Z1384" s="1" t="str">
        <f t="shared" ref="Z1384:AC1384" si="1384">IF($Y1384&lt;&gt;"",COUNTIF($D1384:$H1384, "=" &amp; T1384),"")</f>
        <v/>
      </c>
      <c r="AA1384" s="1" t="str">
        <f t="shared" si="1384"/>
        <v/>
      </c>
      <c r="AB1384" s="1" t="str">
        <f t="shared" si="1384"/>
        <v/>
      </c>
      <c r="AC1384" s="1" t="str">
        <f t="shared" si="1384"/>
        <v/>
      </c>
      <c r="AE1384" s="1" t="str">
        <f>IFERROR(__xludf.DUMMYFUNCTION("IFERROR(TRANSPOSE(SORT(TRANSPOSE(FILTER(Y1384:AC1384, Y1384:AC1384&lt;&gt;0)),1, FALSE)))"),"")</f>
        <v/>
      </c>
      <c r="AF1384" s="1" t="str">
        <f>IFERROR(__xludf.DUMMYFUNCTION("""COMPUTED_VALUE"""),"")</f>
        <v/>
      </c>
      <c r="AG1384" s="1" t="str">
        <f>IFERROR(__xludf.DUMMYFUNCTION("""COMPUTED_VALUE"""),"")</f>
        <v/>
      </c>
      <c r="AH1384" s="1" t="str">
        <f>IFERROR(__xludf.DUMMYFUNCTION("""COMPUTED_VALUE"""),"")</f>
        <v/>
      </c>
      <c r="AI1384" s="1" t="str">
        <f>IFERROR(__xludf.DUMMYFUNCTION("""COMPUTED_VALUE"""),"")</f>
        <v/>
      </c>
      <c r="AL1384" s="1" t="s">
        <v>25</v>
      </c>
      <c r="AM1384" s="1" t="s">
        <v>25</v>
      </c>
      <c r="AN1384" s="1" t="s">
        <v>25</v>
      </c>
      <c r="AO1384" s="1" t="s">
        <v>25</v>
      </c>
      <c r="AP1384" s="1" t="s">
        <v>25</v>
      </c>
      <c r="AQ1384" s="1"/>
      <c r="AR1384" s="1"/>
      <c r="AS1384" s="1"/>
      <c r="AT1384" s="1"/>
      <c r="AU1384" s="1"/>
      <c r="AV1384" s="1"/>
      <c r="AW1384" s="1"/>
      <c r="AY1384" s="1" t="s">
        <v>25</v>
      </c>
    </row>
    <row r="1385" ht="15.75" customHeight="1">
      <c r="A1385" s="1"/>
      <c r="B1385" s="1"/>
      <c r="C1385" s="1"/>
      <c r="D1385" s="1" t="s">
        <v>25</v>
      </c>
      <c r="E1385" s="1" t="s">
        <v>25</v>
      </c>
      <c r="F1385" s="1" t="s">
        <v>25</v>
      </c>
      <c r="G1385" s="1" t="s">
        <v>25</v>
      </c>
      <c r="H1385" s="1" t="s">
        <v>25</v>
      </c>
      <c r="M1385" s="1"/>
      <c r="N1385" s="1"/>
      <c r="O1385" s="1"/>
      <c r="P1385" s="1"/>
      <c r="Q1385" s="1"/>
      <c r="S1385" s="1" t="str">
        <f>IFERROR(__xludf.DUMMYFUNCTION("UNIQUE(D1385:H1385, TRUE)"),"")</f>
        <v/>
      </c>
      <c r="Y1385" s="1" t="str">
        <f t="shared" si="2"/>
        <v/>
      </c>
      <c r="Z1385" s="1" t="str">
        <f t="shared" ref="Z1385:AC1385" si="1385">IF($Y1385&lt;&gt;"",COUNTIF($D1385:$H1385, "=" &amp; T1385),"")</f>
        <v/>
      </c>
      <c r="AA1385" s="1" t="str">
        <f t="shared" si="1385"/>
        <v/>
      </c>
      <c r="AB1385" s="1" t="str">
        <f t="shared" si="1385"/>
        <v/>
      </c>
      <c r="AC1385" s="1" t="str">
        <f t="shared" si="1385"/>
        <v/>
      </c>
      <c r="AE1385" s="1" t="str">
        <f>IFERROR(__xludf.DUMMYFUNCTION("IFERROR(TRANSPOSE(SORT(TRANSPOSE(FILTER(Y1385:AC1385, Y1385:AC1385&lt;&gt;0)),1, FALSE)))"),"")</f>
        <v/>
      </c>
      <c r="AF1385" s="1" t="str">
        <f>IFERROR(__xludf.DUMMYFUNCTION("""COMPUTED_VALUE"""),"")</f>
        <v/>
      </c>
      <c r="AG1385" s="1" t="str">
        <f>IFERROR(__xludf.DUMMYFUNCTION("""COMPUTED_VALUE"""),"")</f>
        <v/>
      </c>
      <c r="AH1385" s="1" t="str">
        <f>IFERROR(__xludf.DUMMYFUNCTION("""COMPUTED_VALUE"""),"")</f>
        <v/>
      </c>
      <c r="AI1385" s="1" t="str">
        <f>IFERROR(__xludf.DUMMYFUNCTION("""COMPUTED_VALUE"""),"")</f>
        <v/>
      </c>
      <c r="AL1385" s="1" t="s">
        <v>25</v>
      </c>
      <c r="AM1385" s="1" t="s">
        <v>25</v>
      </c>
      <c r="AN1385" s="1" t="s">
        <v>25</v>
      </c>
      <c r="AO1385" s="1" t="s">
        <v>25</v>
      </c>
      <c r="AP1385" s="1" t="s">
        <v>25</v>
      </c>
      <c r="AQ1385" s="1"/>
      <c r="AR1385" s="1"/>
      <c r="AS1385" s="1"/>
      <c r="AT1385" s="1"/>
      <c r="AU1385" s="1"/>
      <c r="AV1385" s="1"/>
      <c r="AW1385" s="1"/>
      <c r="AY1385" s="1" t="s">
        <v>25</v>
      </c>
    </row>
    <row r="1386" ht="15.75" customHeight="1">
      <c r="A1386" s="1"/>
      <c r="B1386" s="1"/>
      <c r="C1386" s="1"/>
      <c r="D1386" s="1" t="s">
        <v>25</v>
      </c>
      <c r="E1386" s="1" t="s">
        <v>25</v>
      </c>
      <c r="F1386" s="1" t="s">
        <v>25</v>
      </c>
      <c r="G1386" s="1" t="s">
        <v>25</v>
      </c>
      <c r="H1386" s="1" t="s">
        <v>25</v>
      </c>
      <c r="M1386" s="1"/>
      <c r="N1386" s="1"/>
      <c r="O1386" s="1"/>
      <c r="P1386" s="1"/>
      <c r="Q1386" s="1"/>
      <c r="S1386" s="1" t="str">
        <f>IFERROR(__xludf.DUMMYFUNCTION("UNIQUE(D1386:H1386, TRUE)"),"")</f>
        <v/>
      </c>
      <c r="Y1386" s="1" t="str">
        <f t="shared" si="2"/>
        <v/>
      </c>
      <c r="Z1386" s="1" t="str">
        <f t="shared" ref="Z1386:AC1386" si="1386">IF($Y1386&lt;&gt;"",COUNTIF($D1386:$H1386, "=" &amp; T1386),"")</f>
        <v/>
      </c>
      <c r="AA1386" s="1" t="str">
        <f t="shared" si="1386"/>
        <v/>
      </c>
      <c r="AB1386" s="1" t="str">
        <f t="shared" si="1386"/>
        <v/>
      </c>
      <c r="AC1386" s="1" t="str">
        <f t="shared" si="1386"/>
        <v/>
      </c>
      <c r="AE1386" s="1" t="str">
        <f>IFERROR(__xludf.DUMMYFUNCTION("IFERROR(TRANSPOSE(SORT(TRANSPOSE(FILTER(Y1386:AC1386, Y1386:AC1386&lt;&gt;0)),1, FALSE)))"),"")</f>
        <v/>
      </c>
      <c r="AF1386" s="1" t="str">
        <f>IFERROR(__xludf.DUMMYFUNCTION("""COMPUTED_VALUE"""),"")</f>
        <v/>
      </c>
      <c r="AG1386" s="1" t="str">
        <f>IFERROR(__xludf.DUMMYFUNCTION("""COMPUTED_VALUE"""),"")</f>
        <v/>
      </c>
      <c r="AH1386" s="1" t="str">
        <f>IFERROR(__xludf.DUMMYFUNCTION("""COMPUTED_VALUE"""),"")</f>
        <v/>
      </c>
      <c r="AI1386" s="1" t="str">
        <f>IFERROR(__xludf.DUMMYFUNCTION("""COMPUTED_VALUE"""),"")</f>
        <v/>
      </c>
      <c r="AL1386" s="1" t="s">
        <v>25</v>
      </c>
      <c r="AM1386" s="1" t="s">
        <v>25</v>
      </c>
      <c r="AN1386" s="1" t="s">
        <v>25</v>
      </c>
      <c r="AO1386" s="1" t="s">
        <v>25</v>
      </c>
      <c r="AP1386" s="1" t="s">
        <v>25</v>
      </c>
      <c r="AQ1386" s="1"/>
      <c r="AR1386" s="1"/>
      <c r="AS1386" s="1"/>
      <c r="AT1386" s="1"/>
      <c r="AU1386" s="1"/>
      <c r="AV1386" s="1"/>
      <c r="AW1386" s="1"/>
      <c r="AY1386" s="1" t="s">
        <v>25</v>
      </c>
    </row>
    <row r="1387" ht="15.75" customHeight="1">
      <c r="A1387" s="1"/>
      <c r="B1387" s="1"/>
      <c r="C1387" s="1"/>
      <c r="D1387" s="1" t="s">
        <v>25</v>
      </c>
      <c r="E1387" s="1" t="s">
        <v>25</v>
      </c>
      <c r="F1387" s="1" t="s">
        <v>25</v>
      </c>
      <c r="G1387" s="1" t="s">
        <v>25</v>
      </c>
      <c r="H1387" s="1" t="s">
        <v>25</v>
      </c>
      <c r="M1387" s="1"/>
      <c r="N1387" s="1"/>
      <c r="O1387" s="1"/>
      <c r="P1387" s="1"/>
      <c r="Q1387" s="1"/>
      <c r="S1387" s="1" t="str">
        <f>IFERROR(__xludf.DUMMYFUNCTION("UNIQUE(D1387:H1387, TRUE)"),"")</f>
        <v/>
      </c>
      <c r="Y1387" s="1" t="str">
        <f t="shared" si="2"/>
        <v/>
      </c>
      <c r="Z1387" s="1" t="str">
        <f t="shared" ref="Z1387:AC1387" si="1387">IF($Y1387&lt;&gt;"",COUNTIF($D1387:$H1387, "=" &amp; T1387),"")</f>
        <v/>
      </c>
      <c r="AA1387" s="1" t="str">
        <f t="shared" si="1387"/>
        <v/>
      </c>
      <c r="AB1387" s="1" t="str">
        <f t="shared" si="1387"/>
        <v/>
      </c>
      <c r="AC1387" s="1" t="str">
        <f t="shared" si="1387"/>
        <v/>
      </c>
      <c r="AE1387" s="1" t="str">
        <f>IFERROR(__xludf.DUMMYFUNCTION("IFERROR(TRANSPOSE(SORT(TRANSPOSE(FILTER(Y1387:AC1387, Y1387:AC1387&lt;&gt;0)),1, FALSE)))"),"")</f>
        <v/>
      </c>
      <c r="AF1387" s="1" t="str">
        <f>IFERROR(__xludf.DUMMYFUNCTION("""COMPUTED_VALUE"""),"")</f>
        <v/>
      </c>
      <c r="AG1387" s="1" t="str">
        <f>IFERROR(__xludf.DUMMYFUNCTION("""COMPUTED_VALUE"""),"")</f>
        <v/>
      </c>
      <c r="AH1387" s="1" t="str">
        <f>IFERROR(__xludf.DUMMYFUNCTION("""COMPUTED_VALUE"""),"")</f>
        <v/>
      </c>
      <c r="AI1387" s="1" t="str">
        <f>IFERROR(__xludf.DUMMYFUNCTION("""COMPUTED_VALUE"""),"")</f>
        <v/>
      </c>
      <c r="AL1387" s="1" t="s">
        <v>25</v>
      </c>
      <c r="AM1387" s="1" t="s">
        <v>25</v>
      </c>
      <c r="AN1387" s="1" t="s">
        <v>25</v>
      </c>
      <c r="AO1387" s="1" t="s">
        <v>25</v>
      </c>
      <c r="AP1387" s="1" t="s">
        <v>25</v>
      </c>
      <c r="AQ1387" s="1"/>
      <c r="AR1387" s="1"/>
      <c r="AS1387" s="1"/>
      <c r="AT1387" s="1"/>
      <c r="AU1387" s="1"/>
      <c r="AV1387" s="1"/>
      <c r="AW1387" s="1"/>
      <c r="AY1387" s="1" t="s">
        <v>25</v>
      </c>
    </row>
    <row r="1388" ht="15.75" customHeight="1">
      <c r="A1388" s="1"/>
      <c r="B1388" s="1"/>
      <c r="C1388" s="1"/>
      <c r="D1388" s="1" t="s">
        <v>25</v>
      </c>
      <c r="E1388" s="1" t="s">
        <v>25</v>
      </c>
      <c r="F1388" s="1" t="s">
        <v>25</v>
      </c>
      <c r="G1388" s="1" t="s">
        <v>25</v>
      </c>
      <c r="H1388" s="1" t="s">
        <v>25</v>
      </c>
      <c r="M1388" s="1"/>
      <c r="N1388" s="1"/>
      <c r="O1388" s="1"/>
      <c r="P1388" s="1"/>
      <c r="Q1388" s="1"/>
      <c r="S1388" s="1" t="str">
        <f>IFERROR(__xludf.DUMMYFUNCTION("UNIQUE(D1388:H1388, TRUE)"),"")</f>
        <v/>
      </c>
      <c r="Y1388" s="1" t="str">
        <f t="shared" si="2"/>
        <v/>
      </c>
      <c r="Z1388" s="1" t="str">
        <f t="shared" ref="Z1388:AC1388" si="1388">IF($Y1388&lt;&gt;"",COUNTIF($D1388:$H1388, "=" &amp; T1388),"")</f>
        <v/>
      </c>
      <c r="AA1388" s="1" t="str">
        <f t="shared" si="1388"/>
        <v/>
      </c>
      <c r="AB1388" s="1" t="str">
        <f t="shared" si="1388"/>
        <v/>
      </c>
      <c r="AC1388" s="1" t="str">
        <f t="shared" si="1388"/>
        <v/>
      </c>
      <c r="AE1388" s="1" t="str">
        <f>IFERROR(__xludf.DUMMYFUNCTION("IFERROR(TRANSPOSE(SORT(TRANSPOSE(FILTER(Y1388:AC1388, Y1388:AC1388&lt;&gt;0)),1, FALSE)))"),"")</f>
        <v/>
      </c>
      <c r="AF1388" s="1" t="str">
        <f>IFERROR(__xludf.DUMMYFUNCTION("""COMPUTED_VALUE"""),"")</f>
        <v/>
      </c>
      <c r="AG1388" s="1" t="str">
        <f>IFERROR(__xludf.DUMMYFUNCTION("""COMPUTED_VALUE"""),"")</f>
        <v/>
      </c>
      <c r="AH1388" s="1" t="str">
        <f>IFERROR(__xludf.DUMMYFUNCTION("""COMPUTED_VALUE"""),"")</f>
        <v/>
      </c>
      <c r="AI1388" s="1" t="str">
        <f>IFERROR(__xludf.DUMMYFUNCTION("""COMPUTED_VALUE"""),"")</f>
        <v/>
      </c>
      <c r="AL1388" s="1" t="s">
        <v>25</v>
      </c>
      <c r="AM1388" s="1" t="s">
        <v>25</v>
      </c>
      <c r="AN1388" s="1" t="s">
        <v>25</v>
      </c>
      <c r="AO1388" s="1" t="s">
        <v>25</v>
      </c>
      <c r="AP1388" s="1" t="s">
        <v>25</v>
      </c>
      <c r="AQ1388" s="1"/>
      <c r="AR1388" s="1"/>
      <c r="AS1388" s="1"/>
      <c r="AT1388" s="1"/>
      <c r="AU1388" s="1"/>
      <c r="AV1388" s="1"/>
      <c r="AW1388" s="1"/>
      <c r="AY1388" s="1" t="s">
        <v>25</v>
      </c>
    </row>
    <row r="1389" ht="15.75" customHeight="1">
      <c r="A1389" s="1"/>
      <c r="B1389" s="1"/>
      <c r="C1389" s="1"/>
      <c r="D1389" s="1" t="s">
        <v>25</v>
      </c>
      <c r="E1389" s="1" t="s">
        <v>25</v>
      </c>
      <c r="F1389" s="1" t="s">
        <v>25</v>
      </c>
      <c r="G1389" s="1" t="s">
        <v>25</v>
      </c>
      <c r="H1389" s="1" t="s">
        <v>25</v>
      </c>
      <c r="M1389" s="1"/>
      <c r="N1389" s="1"/>
      <c r="O1389" s="1"/>
      <c r="P1389" s="1"/>
      <c r="Q1389" s="1"/>
      <c r="S1389" s="1" t="str">
        <f>IFERROR(__xludf.DUMMYFUNCTION("UNIQUE(D1389:H1389, TRUE)"),"")</f>
        <v/>
      </c>
      <c r="Y1389" s="1" t="str">
        <f t="shared" si="2"/>
        <v/>
      </c>
      <c r="Z1389" s="1" t="str">
        <f t="shared" ref="Z1389:AC1389" si="1389">IF($Y1389&lt;&gt;"",COUNTIF($D1389:$H1389, "=" &amp; T1389),"")</f>
        <v/>
      </c>
      <c r="AA1389" s="1" t="str">
        <f t="shared" si="1389"/>
        <v/>
      </c>
      <c r="AB1389" s="1" t="str">
        <f t="shared" si="1389"/>
        <v/>
      </c>
      <c r="AC1389" s="1" t="str">
        <f t="shared" si="1389"/>
        <v/>
      </c>
      <c r="AE1389" s="1" t="str">
        <f>IFERROR(__xludf.DUMMYFUNCTION("IFERROR(TRANSPOSE(SORT(TRANSPOSE(FILTER(Y1389:AC1389, Y1389:AC1389&lt;&gt;0)),1, FALSE)))"),"")</f>
        <v/>
      </c>
      <c r="AF1389" s="1" t="str">
        <f>IFERROR(__xludf.DUMMYFUNCTION("""COMPUTED_VALUE"""),"")</f>
        <v/>
      </c>
      <c r="AG1389" s="1" t="str">
        <f>IFERROR(__xludf.DUMMYFUNCTION("""COMPUTED_VALUE"""),"")</f>
        <v/>
      </c>
      <c r="AH1389" s="1" t="str">
        <f>IFERROR(__xludf.DUMMYFUNCTION("""COMPUTED_VALUE"""),"")</f>
        <v/>
      </c>
      <c r="AI1389" s="1" t="str">
        <f>IFERROR(__xludf.DUMMYFUNCTION("""COMPUTED_VALUE"""),"")</f>
        <v/>
      </c>
      <c r="AL1389" s="1" t="s">
        <v>25</v>
      </c>
      <c r="AM1389" s="1" t="s">
        <v>25</v>
      </c>
      <c r="AN1389" s="1" t="s">
        <v>25</v>
      </c>
      <c r="AO1389" s="1" t="s">
        <v>25</v>
      </c>
      <c r="AP1389" s="1" t="s">
        <v>25</v>
      </c>
      <c r="AQ1389" s="1"/>
      <c r="AR1389" s="1"/>
      <c r="AS1389" s="1"/>
      <c r="AT1389" s="1"/>
      <c r="AU1389" s="1"/>
      <c r="AV1389" s="1"/>
      <c r="AW1389" s="1"/>
      <c r="AY1389" s="1" t="s">
        <v>25</v>
      </c>
    </row>
    <row r="1390" ht="15.75" customHeight="1">
      <c r="A1390" s="1"/>
      <c r="B1390" s="1"/>
      <c r="C1390" s="1"/>
      <c r="D1390" s="1" t="s">
        <v>25</v>
      </c>
      <c r="E1390" s="1" t="s">
        <v>25</v>
      </c>
      <c r="F1390" s="1" t="s">
        <v>25</v>
      </c>
      <c r="G1390" s="1" t="s">
        <v>25</v>
      </c>
      <c r="H1390" s="1" t="s">
        <v>25</v>
      </c>
      <c r="M1390" s="1"/>
      <c r="N1390" s="1"/>
      <c r="O1390" s="1"/>
      <c r="P1390" s="1"/>
      <c r="Q1390" s="1"/>
      <c r="S1390" s="1" t="str">
        <f>IFERROR(__xludf.DUMMYFUNCTION("UNIQUE(D1390:H1390, TRUE)"),"")</f>
        <v/>
      </c>
      <c r="Y1390" s="1" t="str">
        <f t="shared" si="2"/>
        <v/>
      </c>
      <c r="Z1390" s="1" t="str">
        <f t="shared" ref="Z1390:AC1390" si="1390">IF($Y1390&lt;&gt;"",COUNTIF($D1390:$H1390, "=" &amp; T1390),"")</f>
        <v/>
      </c>
      <c r="AA1390" s="1" t="str">
        <f t="shared" si="1390"/>
        <v/>
      </c>
      <c r="AB1390" s="1" t="str">
        <f t="shared" si="1390"/>
        <v/>
      </c>
      <c r="AC1390" s="1" t="str">
        <f t="shared" si="1390"/>
        <v/>
      </c>
      <c r="AE1390" s="1" t="str">
        <f>IFERROR(__xludf.DUMMYFUNCTION("IFERROR(TRANSPOSE(SORT(TRANSPOSE(FILTER(Y1390:AC1390, Y1390:AC1390&lt;&gt;0)),1, FALSE)))"),"")</f>
        <v/>
      </c>
      <c r="AF1390" s="1" t="str">
        <f>IFERROR(__xludf.DUMMYFUNCTION("""COMPUTED_VALUE"""),"")</f>
        <v/>
      </c>
      <c r="AG1390" s="1" t="str">
        <f>IFERROR(__xludf.DUMMYFUNCTION("""COMPUTED_VALUE"""),"")</f>
        <v/>
      </c>
      <c r="AH1390" s="1" t="str">
        <f>IFERROR(__xludf.DUMMYFUNCTION("""COMPUTED_VALUE"""),"")</f>
        <v/>
      </c>
      <c r="AI1390" s="1" t="str">
        <f>IFERROR(__xludf.DUMMYFUNCTION("""COMPUTED_VALUE"""),"")</f>
        <v/>
      </c>
      <c r="AL1390" s="1" t="s">
        <v>25</v>
      </c>
      <c r="AM1390" s="1" t="s">
        <v>25</v>
      </c>
      <c r="AN1390" s="1" t="s">
        <v>25</v>
      </c>
      <c r="AO1390" s="1" t="s">
        <v>25</v>
      </c>
      <c r="AP1390" s="1" t="s">
        <v>25</v>
      </c>
      <c r="AQ1390" s="1"/>
      <c r="AR1390" s="1"/>
      <c r="AS1390" s="1"/>
      <c r="AT1390" s="1"/>
      <c r="AU1390" s="1"/>
      <c r="AV1390" s="1"/>
      <c r="AW1390" s="1"/>
      <c r="AY1390" s="1" t="s">
        <v>25</v>
      </c>
    </row>
    <row r="1391" ht="15.75" customHeight="1">
      <c r="A1391" s="1"/>
      <c r="B1391" s="1"/>
      <c r="C1391" s="1"/>
      <c r="D1391" s="1" t="s">
        <v>25</v>
      </c>
      <c r="E1391" s="1" t="s">
        <v>25</v>
      </c>
      <c r="F1391" s="1" t="s">
        <v>25</v>
      </c>
      <c r="G1391" s="1" t="s">
        <v>25</v>
      </c>
      <c r="H1391" s="1" t="s">
        <v>25</v>
      </c>
      <c r="M1391" s="1"/>
      <c r="N1391" s="1"/>
      <c r="O1391" s="1"/>
      <c r="P1391" s="1"/>
      <c r="Q1391" s="1"/>
      <c r="S1391" s="1" t="str">
        <f>IFERROR(__xludf.DUMMYFUNCTION("UNIQUE(D1391:H1391, TRUE)"),"")</f>
        <v/>
      </c>
      <c r="Y1391" s="1" t="str">
        <f t="shared" si="2"/>
        <v/>
      </c>
      <c r="Z1391" s="1" t="str">
        <f t="shared" ref="Z1391:AC1391" si="1391">IF($Y1391&lt;&gt;"",COUNTIF($D1391:$H1391, "=" &amp; T1391),"")</f>
        <v/>
      </c>
      <c r="AA1391" s="1" t="str">
        <f t="shared" si="1391"/>
        <v/>
      </c>
      <c r="AB1391" s="1" t="str">
        <f t="shared" si="1391"/>
        <v/>
      </c>
      <c r="AC1391" s="1" t="str">
        <f t="shared" si="1391"/>
        <v/>
      </c>
      <c r="AE1391" s="1" t="str">
        <f>IFERROR(__xludf.DUMMYFUNCTION("IFERROR(TRANSPOSE(SORT(TRANSPOSE(FILTER(Y1391:AC1391, Y1391:AC1391&lt;&gt;0)),1, FALSE)))"),"")</f>
        <v/>
      </c>
      <c r="AF1391" s="1" t="str">
        <f>IFERROR(__xludf.DUMMYFUNCTION("""COMPUTED_VALUE"""),"")</f>
        <v/>
      </c>
      <c r="AG1391" s="1" t="str">
        <f>IFERROR(__xludf.DUMMYFUNCTION("""COMPUTED_VALUE"""),"")</f>
        <v/>
      </c>
      <c r="AH1391" s="1" t="str">
        <f>IFERROR(__xludf.DUMMYFUNCTION("""COMPUTED_VALUE"""),"")</f>
        <v/>
      </c>
      <c r="AI1391" s="1" t="str">
        <f>IFERROR(__xludf.DUMMYFUNCTION("""COMPUTED_VALUE"""),"")</f>
        <v/>
      </c>
      <c r="AL1391" s="1" t="s">
        <v>25</v>
      </c>
      <c r="AM1391" s="1" t="s">
        <v>25</v>
      </c>
      <c r="AN1391" s="1" t="s">
        <v>25</v>
      </c>
      <c r="AO1391" s="1" t="s">
        <v>25</v>
      </c>
      <c r="AP1391" s="1" t="s">
        <v>25</v>
      </c>
      <c r="AQ1391" s="1"/>
      <c r="AR1391" s="1"/>
      <c r="AS1391" s="1"/>
      <c r="AT1391" s="1"/>
      <c r="AU1391" s="1"/>
      <c r="AV1391" s="1"/>
      <c r="AW1391" s="1"/>
      <c r="AY1391" s="1" t="s">
        <v>25</v>
      </c>
    </row>
    <row r="1392" ht="15.75" customHeight="1">
      <c r="A1392" s="1"/>
      <c r="B1392" s="1"/>
      <c r="C1392" s="1"/>
      <c r="D1392" s="1" t="s">
        <v>25</v>
      </c>
      <c r="E1392" s="1" t="s">
        <v>25</v>
      </c>
      <c r="F1392" s="1" t="s">
        <v>25</v>
      </c>
      <c r="G1392" s="1" t="s">
        <v>25</v>
      </c>
      <c r="H1392" s="1" t="s">
        <v>25</v>
      </c>
      <c r="M1392" s="1"/>
      <c r="N1392" s="1"/>
      <c r="O1392" s="1"/>
      <c r="P1392" s="1"/>
      <c r="Q1392" s="1"/>
      <c r="S1392" s="1" t="str">
        <f>IFERROR(__xludf.DUMMYFUNCTION("UNIQUE(D1392:H1392, TRUE)"),"")</f>
        <v/>
      </c>
      <c r="Y1392" s="1" t="str">
        <f t="shared" si="2"/>
        <v/>
      </c>
      <c r="Z1392" s="1" t="str">
        <f t="shared" ref="Z1392:AC1392" si="1392">IF($Y1392&lt;&gt;"",COUNTIF($D1392:$H1392, "=" &amp; T1392),"")</f>
        <v/>
      </c>
      <c r="AA1392" s="1" t="str">
        <f t="shared" si="1392"/>
        <v/>
      </c>
      <c r="AB1392" s="1" t="str">
        <f t="shared" si="1392"/>
        <v/>
      </c>
      <c r="AC1392" s="1" t="str">
        <f t="shared" si="1392"/>
        <v/>
      </c>
      <c r="AE1392" s="1" t="str">
        <f>IFERROR(__xludf.DUMMYFUNCTION("IFERROR(TRANSPOSE(SORT(TRANSPOSE(FILTER(Y1392:AC1392, Y1392:AC1392&lt;&gt;0)),1, FALSE)))"),"")</f>
        <v/>
      </c>
      <c r="AF1392" s="1" t="str">
        <f>IFERROR(__xludf.DUMMYFUNCTION("""COMPUTED_VALUE"""),"")</f>
        <v/>
      </c>
      <c r="AG1392" s="1" t="str">
        <f>IFERROR(__xludf.DUMMYFUNCTION("""COMPUTED_VALUE"""),"")</f>
        <v/>
      </c>
      <c r="AH1392" s="1" t="str">
        <f>IFERROR(__xludf.DUMMYFUNCTION("""COMPUTED_VALUE"""),"")</f>
        <v/>
      </c>
      <c r="AI1392" s="1" t="str">
        <f>IFERROR(__xludf.DUMMYFUNCTION("""COMPUTED_VALUE"""),"")</f>
        <v/>
      </c>
      <c r="AL1392" s="1" t="s">
        <v>25</v>
      </c>
      <c r="AM1392" s="1" t="s">
        <v>25</v>
      </c>
      <c r="AN1392" s="1" t="s">
        <v>25</v>
      </c>
      <c r="AO1392" s="1" t="s">
        <v>25</v>
      </c>
      <c r="AP1392" s="1" t="s">
        <v>25</v>
      </c>
      <c r="AQ1392" s="1"/>
      <c r="AR1392" s="1"/>
      <c r="AS1392" s="1"/>
      <c r="AT1392" s="1"/>
      <c r="AU1392" s="1"/>
      <c r="AV1392" s="1"/>
      <c r="AW1392" s="1"/>
      <c r="AY1392" s="1" t="s">
        <v>25</v>
      </c>
    </row>
    <row r="1393" ht="15.75" customHeight="1">
      <c r="A1393" s="1"/>
      <c r="B1393" s="1"/>
      <c r="C1393" s="1"/>
      <c r="D1393" s="1" t="s">
        <v>25</v>
      </c>
      <c r="E1393" s="1" t="s">
        <v>25</v>
      </c>
      <c r="F1393" s="1" t="s">
        <v>25</v>
      </c>
      <c r="G1393" s="1" t="s">
        <v>25</v>
      </c>
      <c r="H1393" s="1" t="s">
        <v>25</v>
      </c>
      <c r="M1393" s="1"/>
      <c r="N1393" s="1"/>
      <c r="O1393" s="1"/>
      <c r="P1393" s="1"/>
      <c r="Q1393" s="1"/>
      <c r="S1393" s="1" t="str">
        <f>IFERROR(__xludf.DUMMYFUNCTION("UNIQUE(D1393:H1393, TRUE)"),"")</f>
        <v/>
      </c>
      <c r="Y1393" s="1" t="str">
        <f t="shared" si="2"/>
        <v/>
      </c>
      <c r="Z1393" s="1" t="str">
        <f t="shared" ref="Z1393:AC1393" si="1393">IF($Y1393&lt;&gt;"",COUNTIF($D1393:$H1393, "=" &amp; T1393),"")</f>
        <v/>
      </c>
      <c r="AA1393" s="1" t="str">
        <f t="shared" si="1393"/>
        <v/>
      </c>
      <c r="AB1393" s="1" t="str">
        <f t="shared" si="1393"/>
        <v/>
      </c>
      <c r="AC1393" s="1" t="str">
        <f t="shared" si="1393"/>
        <v/>
      </c>
      <c r="AE1393" s="1" t="str">
        <f>IFERROR(__xludf.DUMMYFUNCTION("IFERROR(TRANSPOSE(SORT(TRANSPOSE(FILTER(Y1393:AC1393, Y1393:AC1393&lt;&gt;0)),1, FALSE)))"),"")</f>
        <v/>
      </c>
      <c r="AF1393" s="1" t="str">
        <f>IFERROR(__xludf.DUMMYFUNCTION("""COMPUTED_VALUE"""),"")</f>
        <v/>
      </c>
      <c r="AG1393" s="1" t="str">
        <f>IFERROR(__xludf.DUMMYFUNCTION("""COMPUTED_VALUE"""),"")</f>
        <v/>
      </c>
      <c r="AH1393" s="1" t="str">
        <f>IFERROR(__xludf.DUMMYFUNCTION("""COMPUTED_VALUE"""),"")</f>
        <v/>
      </c>
      <c r="AI1393" s="1" t="str">
        <f>IFERROR(__xludf.DUMMYFUNCTION("""COMPUTED_VALUE"""),"")</f>
        <v/>
      </c>
      <c r="AL1393" s="1" t="s">
        <v>25</v>
      </c>
      <c r="AM1393" s="1" t="s">
        <v>25</v>
      </c>
      <c r="AN1393" s="1" t="s">
        <v>25</v>
      </c>
      <c r="AO1393" s="1" t="s">
        <v>25</v>
      </c>
      <c r="AP1393" s="1" t="s">
        <v>25</v>
      </c>
      <c r="AQ1393" s="1"/>
      <c r="AR1393" s="1"/>
      <c r="AS1393" s="1"/>
      <c r="AT1393" s="1"/>
      <c r="AU1393" s="1"/>
      <c r="AV1393" s="1"/>
      <c r="AW1393" s="1"/>
      <c r="AY1393" s="1" t="s">
        <v>25</v>
      </c>
    </row>
    <row r="1394" ht="15.75" customHeight="1">
      <c r="A1394" s="1"/>
      <c r="B1394" s="1"/>
      <c r="C1394" s="1"/>
      <c r="D1394" s="1" t="s">
        <v>25</v>
      </c>
      <c r="E1394" s="1" t="s">
        <v>25</v>
      </c>
      <c r="F1394" s="1" t="s">
        <v>25</v>
      </c>
      <c r="G1394" s="1" t="s">
        <v>25</v>
      </c>
      <c r="H1394" s="1" t="s">
        <v>25</v>
      </c>
      <c r="M1394" s="1"/>
      <c r="N1394" s="1"/>
      <c r="O1394" s="1"/>
      <c r="P1394" s="1"/>
      <c r="Q1394" s="1"/>
      <c r="S1394" s="1" t="str">
        <f>IFERROR(__xludf.DUMMYFUNCTION("UNIQUE(D1394:H1394, TRUE)"),"")</f>
        <v/>
      </c>
      <c r="Y1394" s="1" t="str">
        <f t="shared" si="2"/>
        <v/>
      </c>
      <c r="Z1394" s="1" t="str">
        <f t="shared" ref="Z1394:AC1394" si="1394">IF($Y1394&lt;&gt;"",COUNTIF($D1394:$H1394, "=" &amp; T1394),"")</f>
        <v/>
      </c>
      <c r="AA1394" s="1" t="str">
        <f t="shared" si="1394"/>
        <v/>
      </c>
      <c r="AB1394" s="1" t="str">
        <f t="shared" si="1394"/>
        <v/>
      </c>
      <c r="AC1394" s="1" t="str">
        <f t="shared" si="1394"/>
        <v/>
      </c>
      <c r="AE1394" s="1" t="str">
        <f>IFERROR(__xludf.DUMMYFUNCTION("IFERROR(TRANSPOSE(SORT(TRANSPOSE(FILTER(Y1394:AC1394, Y1394:AC1394&lt;&gt;0)),1, FALSE)))"),"")</f>
        <v/>
      </c>
      <c r="AF1394" s="1" t="str">
        <f>IFERROR(__xludf.DUMMYFUNCTION("""COMPUTED_VALUE"""),"")</f>
        <v/>
      </c>
      <c r="AG1394" s="1" t="str">
        <f>IFERROR(__xludf.DUMMYFUNCTION("""COMPUTED_VALUE"""),"")</f>
        <v/>
      </c>
      <c r="AH1394" s="1" t="str">
        <f>IFERROR(__xludf.DUMMYFUNCTION("""COMPUTED_VALUE"""),"")</f>
        <v/>
      </c>
      <c r="AI1394" s="1" t="str">
        <f>IFERROR(__xludf.DUMMYFUNCTION("""COMPUTED_VALUE"""),"")</f>
        <v/>
      </c>
      <c r="AL1394" s="1" t="s">
        <v>25</v>
      </c>
      <c r="AM1394" s="1" t="s">
        <v>25</v>
      </c>
      <c r="AN1394" s="1" t="s">
        <v>25</v>
      </c>
      <c r="AO1394" s="1" t="s">
        <v>25</v>
      </c>
      <c r="AP1394" s="1" t="s">
        <v>25</v>
      </c>
      <c r="AQ1394" s="1"/>
      <c r="AR1394" s="1"/>
      <c r="AS1394" s="1"/>
      <c r="AT1394" s="1"/>
      <c r="AU1394" s="1"/>
      <c r="AV1394" s="1"/>
      <c r="AW1394" s="1"/>
      <c r="AY1394" s="1" t="s">
        <v>25</v>
      </c>
    </row>
    <row r="1395" ht="15.75" customHeight="1">
      <c r="A1395" s="1"/>
      <c r="B1395" s="1"/>
      <c r="C1395" s="1"/>
      <c r="D1395" s="1" t="s">
        <v>25</v>
      </c>
      <c r="E1395" s="1" t="s">
        <v>25</v>
      </c>
      <c r="F1395" s="1" t="s">
        <v>25</v>
      </c>
      <c r="G1395" s="1" t="s">
        <v>25</v>
      </c>
      <c r="H1395" s="1" t="s">
        <v>25</v>
      </c>
      <c r="M1395" s="1"/>
      <c r="N1395" s="1"/>
      <c r="O1395" s="1"/>
      <c r="P1395" s="1"/>
      <c r="Q1395" s="1"/>
      <c r="S1395" s="1" t="str">
        <f>IFERROR(__xludf.DUMMYFUNCTION("UNIQUE(D1395:H1395, TRUE)"),"")</f>
        <v/>
      </c>
      <c r="Y1395" s="1" t="str">
        <f t="shared" si="2"/>
        <v/>
      </c>
      <c r="Z1395" s="1" t="str">
        <f t="shared" ref="Z1395:AC1395" si="1395">IF($Y1395&lt;&gt;"",COUNTIF($D1395:$H1395, "=" &amp; T1395),"")</f>
        <v/>
      </c>
      <c r="AA1395" s="1" t="str">
        <f t="shared" si="1395"/>
        <v/>
      </c>
      <c r="AB1395" s="1" t="str">
        <f t="shared" si="1395"/>
        <v/>
      </c>
      <c r="AC1395" s="1" t="str">
        <f t="shared" si="1395"/>
        <v/>
      </c>
      <c r="AE1395" s="1" t="str">
        <f>IFERROR(__xludf.DUMMYFUNCTION("IFERROR(TRANSPOSE(SORT(TRANSPOSE(FILTER(Y1395:AC1395, Y1395:AC1395&lt;&gt;0)),1, FALSE)))"),"")</f>
        <v/>
      </c>
      <c r="AF1395" s="1" t="str">
        <f>IFERROR(__xludf.DUMMYFUNCTION("""COMPUTED_VALUE"""),"")</f>
        <v/>
      </c>
      <c r="AG1395" s="1" t="str">
        <f>IFERROR(__xludf.DUMMYFUNCTION("""COMPUTED_VALUE"""),"")</f>
        <v/>
      </c>
      <c r="AH1395" s="1" t="str">
        <f>IFERROR(__xludf.DUMMYFUNCTION("""COMPUTED_VALUE"""),"")</f>
        <v/>
      </c>
      <c r="AI1395" s="1" t="str">
        <f>IFERROR(__xludf.DUMMYFUNCTION("""COMPUTED_VALUE"""),"")</f>
        <v/>
      </c>
      <c r="AL1395" s="1" t="s">
        <v>25</v>
      </c>
      <c r="AM1395" s="1" t="s">
        <v>25</v>
      </c>
      <c r="AN1395" s="1" t="s">
        <v>25</v>
      </c>
      <c r="AO1395" s="1" t="s">
        <v>25</v>
      </c>
      <c r="AP1395" s="1" t="s">
        <v>25</v>
      </c>
      <c r="AQ1395" s="1"/>
      <c r="AR1395" s="1"/>
      <c r="AS1395" s="1"/>
      <c r="AT1395" s="1"/>
      <c r="AU1395" s="1"/>
      <c r="AV1395" s="1"/>
      <c r="AW1395" s="1"/>
      <c r="AY1395" s="1" t="s">
        <v>25</v>
      </c>
    </row>
    <row r="1396" ht="15.75" customHeight="1">
      <c r="A1396" s="1"/>
      <c r="B1396" s="1"/>
      <c r="C1396" s="1"/>
      <c r="D1396" s="1" t="s">
        <v>25</v>
      </c>
      <c r="E1396" s="1" t="s">
        <v>25</v>
      </c>
      <c r="F1396" s="1" t="s">
        <v>25</v>
      </c>
      <c r="G1396" s="1" t="s">
        <v>25</v>
      </c>
      <c r="H1396" s="1" t="s">
        <v>25</v>
      </c>
      <c r="M1396" s="1"/>
      <c r="N1396" s="1"/>
      <c r="O1396" s="1"/>
      <c r="P1396" s="1"/>
      <c r="Q1396" s="1"/>
      <c r="S1396" s="1" t="str">
        <f>IFERROR(__xludf.DUMMYFUNCTION("UNIQUE(D1396:H1396, TRUE)"),"")</f>
        <v/>
      </c>
      <c r="Y1396" s="1" t="str">
        <f t="shared" si="2"/>
        <v/>
      </c>
      <c r="Z1396" s="1" t="str">
        <f t="shared" ref="Z1396:AC1396" si="1396">IF($Y1396&lt;&gt;"",COUNTIF($D1396:$H1396, "=" &amp; T1396),"")</f>
        <v/>
      </c>
      <c r="AA1396" s="1" t="str">
        <f t="shared" si="1396"/>
        <v/>
      </c>
      <c r="AB1396" s="1" t="str">
        <f t="shared" si="1396"/>
        <v/>
      </c>
      <c r="AC1396" s="1" t="str">
        <f t="shared" si="1396"/>
        <v/>
      </c>
      <c r="AE1396" s="1" t="str">
        <f>IFERROR(__xludf.DUMMYFUNCTION("IFERROR(TRANSPOSE(SORT(TRANSPOSE(FILTER(Y1396:AC1396, Y1396:AC1396&lt;&gt;0)),1, FALSE)))"),"")</f>
        <v/>
      </c>
      <c r="AF1396" s="1" t="str">
        <f>IFERROR(__xludf.DUMMYFUNCTION("""COMPUTED_VALUE"""),"")</f>
        <v/>
      </c>
      <c r="AG1396" s="1" t="str">
        <f>IFERROR(__xludf.DUMMYFUNCTION("""COMPUTED_VALUE"""),"")</f>
        <v/>
      </c>
      <c r="AH1396" s="1" t="str">
        <f>IFERROR(__xludf.DUMMYFUNCTION("""COMPUTED_VALUE"""),"")</f>
        <v/>
      </c>
      <c r="AI1396" s="1" t="str">
        <f>IFERROR(__xludf.DUMMYFUNCTION("""COMPUTED_VALUE"""),"")</f>
        <v/>
      </c>
      <c r="AL1396" s="1" t="s">
        <v>25</v>
      </c>
      <c r="AM1396" s="1" t="s">
        <v>25</v>
      </c>
      <c r="AN1396" s="1" t="s">
        <v>25</v>
      </c>
      <c r="AO1396" s="1" t="s">
        <v>25</v>
      </c>
      <c r="AP1396" s="1" t="s">
        <v>25</v>
      </c>
      <c r="AQ1396" s="1"/>
      <c r="AR1396" s="1"/>
      <c r="AS1396" s="1"/>
      <c r="AT1396" s="1"/>
      <c r="AU1396" s="1"/>
      <c r="AV1396" s="1"/>
      <c r="AW1396" s="1"/>
      <c r="AY1396" s="1" t="s">
        <v>25</v>
      </c>
    </row>
    <row r="1397" ht="15.75" customHeight="1">
      <c r="A1397" s="1"/>
      <c r="B1397" s="1"/>
      <c r="C1397" s="1"/>
      <c r="D1397" s="1" t="s">
        <v>25</v>
      </c>
      <c r="E1397" s="1" t="s">
        <v>25</v>
      </c>
      <c r="F1397" s="1" t="s">
        <v>25</v>
      </c>
      <c r="G1397" s="1" t="s">
        <v>25</v>
      </c>
      <c r="H1397" s="1" t="s">
        <v>25</v>
      </c>
      <c r="M1397" s="1"/>
      <c r="N1397" s="1"/>
      <c r="O1397" s="1"/>
      <c r="P1397" s="1"/>
      <c r="Q1397" s="1"/>
      <c r="S1397" s="1" t="str">
        <f>IFERROR(__xludf.DUMMYFUNCTION("UNIQUE(D1397:H1397, TRUE)"),"")</f>
        <v/>
      </c>
      <c r="Y1397" s="1" t="str">
        <f t="shared" si="2"/>
        <v/>
      </c>
      <c r="Z1397" s="1" t="str">
        <f t="shared" ref="Z1397:AC1397" si="1397">IF($Y1397&lt;&gt;"",COUNTIF($D1397:$H1397, "=" &amp; T1397),"")</f>
        <v/>
      </c>
      <c r="AA1397" s="1" t="str">
        <f t="shared" si="1397"/>
        <v/>
      </c>
      <c r="AB1397" s="1" t="str">
        <f t="shared" si="1397"/>
        <v/>
      </c>
      <c r="AC1397" s="1" t="str">
        <f t="shared" si="1397"/>
        <v/>
      </c>
      <c r="AE1397" s="1" t="str">
        <f>IFERROR(__xludf.DUMMYFUNCTION("IFERROR(TRANSPOSE(SORT(TRANSPOSE(FILTER(Y1397:AC1397, Y1397:AC1397&lt;&gt;0)),1, FALSE)))"),"")</f>
        <v/>
      </c>
      <c r="AF1397" s="1" t="str">
        <f>IFERROR(__xludf.DUMMYFUNCTION("""COMPUTED_VALUE"""),"")</f>
        <v/>
      </c>
      <c r="AG1397" s="1" t="str">
        <f>IFERROR(__xludf.DUMMYFUNCTION("""COMPUTED_VALUE"""),"")</f>
        <v/>
      </c>
      <c r="AH1397" s="1" t="str">
        <f>IFERROR(__xludf.DUMMYFUNCTION("""COMPUTED_VALUE"""),"")</f>
        <v/>
      </c>
      <c r="AI1397" s="1" t="str">
        <f>IFERROR(__xludf.DUMMYFUNCTION("""COMPUTED_VALUE"""),"")</f>
        <v/>
      </c>
      <c r="AL1397" s="1" t="s">
        <v>25</v>
      </c>
      <c r="AM1397" s="1" t="s">
        <v>25</v>
      </c>
      <c r="AN1397" s="1" t="s">
        <v>25</v>
      </c>
      <c r="AO1397" s="1" t="s">
        <v>25</v>
      </c>
      <c r="AP1397" s="1" t="s">
        <v>25</v>
      </c>
      <c r="AQ1397" s="1"/>
      <c r="AR1397" s="1"/>
      <c r="AS1397" s="1"/>
      <c r="AT1397" s="1"/>
      <c r="AU1397" s="1"/>
      <c r="AV1397" s="1"/>
      <c r="AW1397" s="1"/>
      <c r="AY1397" s="1" t="s">
        <v>25</v>
      </c>
    </row>
    <row r="1398" ht="15.75" customHeight="1">
      <c r="A1398" s="1"/>
      <c r="B1398" s="1"/>
      <c r="C1398" s="1"/>
      <c r="D1398" s="1" t="s">
        <v>25</v>
      </c>
      <c r="E1398" s="1" t="s">
        <v>25</v>
      </c>
      <c r="F1398" s="1" t="s">
        <v>25</v>
      </c>
      <c r="G1398" s="1" t="s">
        <v>25</v>
      </c>
      <c r="H1398" s="1" t="s">
        <v>25</v>
      </c>
      <c r="M1398" s="1"/>
      <c r="N1398" s="1"/>
      <c r="O1398" s="1"/>
      <c r="P1398" s="1"/>
      <c r="Q1398" s="1"/>
      <c r="S1398" s="1" t="str">
        <f>IFERROR(__xludf.DUMMYFUNCTION("UNIQUE(D1398:H1398, TRUE)"),"")</f>
        <v/>
      </c>
      <c r="Y1398" s="1" t="str">
        <f t="shared" si="2"/>
        <v/>
      </c>
      <c r="Z1398" s="1" t="str">
        <f t="shared" ref="Z1398:AC1398" si="1398">IF($Y1398&lt;&gt;"",COUNTIF($D1398:$H1398, "=" &amp; T1398),"")</f>
        <v/>
      </c>
      <c r="AA1398" s="1" t="str">
        <f t="shared" si="1398"/>
        <v/>
      </c>
      <c r="AB1398" s="1" t="str">
        <f t="shared" si="1398"/>
        <v/>
      </c>
      <c r="AC1398" s="1" t="str">
        <f t="shared" si="1398"/>
        <v/>
      </c>
      <c r="AE1398" s="1" t="str">
        <f>IFERROR(__xludf.DUMMYFUNCTION("IFERROR(TRANSPOSE(SORT(TRANSPOSE(FILTER(Y1398:AC1398, Y1398:AC1398&lt;&gt;0)),1, FALSE)))"),"")</f>
        <v/>
      </c>
      <c r="AF1398" s="1" t="str">
        <f>IFERROR(__xludf.DUMMYFUNCTION("""COMPUTED_VALUE"""),"")</f>
        <v/>
      </c>
      <c r="AG1398" s="1" t="str">
        <f>IFERROR(__xludf.DUMMYFUNCTION("""COMPUTED_VALUE"""),"")</f>
        <v/>
      </c>
      <c r="AH1398" s="1" t="str">
        <f>IFERROR(__xludf.DUMMYFUNCTION("""COMPUTED_VALUE"""),"")</f>
        <v/>
      </c>
      <c r="AI1398" s="1" t="str">
        <f>IFERROR(__xludf.DUMMYFUNCTION("""COMPUTED_VALUE"""),"")</f>
        <v/>
      </c>
      <c r="AL1398" s="1" t="s">
        <v>25</v>
      </c>
      <c r="AM1398" s="1" t="s">
        <v>25</v>
      </c>
      <c r="AN1398" s="1" t="s">
        <v>25</v>
      </c>
      <c r="AO1398" s="1" t="s">
        <v>25</v>
      </c>
      <c r="AP1398" s="1" t="s">
        <v>25</v>
      </c>
      <c r="AQ1398" s="1"/>
      <c r="AR1398" s="1"/>
      <c r="AS1398" s="1"/>
      <c r="AT1398" s="1"/>
      <c r="AU1398" s="1"/>
      <c r="AV1398" s="1"/>
      <c r="AW1398" s="1"/>
      <c r="AY1398" s="1" t="s">
        <v>25</v>
      </c>
    </row>
    <row r="1399" ht="15.75" customHeight="1">
      <c r="A1399" s="1"/>
      <c r="B1399" s="1"/>
      <c r="C1399" s="1"/>
      <c r="D1399" s="1" t="s">
        <v>25</v>
      </c>
      <c r="E1399" s="1" t="s">
        <v>25</v>
      </c>
      <c r="F1399" s="1" t="s">
        <v>25</v>
      </c>
      <c r="G1399" s="1" t="s">
        <v>25</v>
      </c>
      <c r="H1399" s="1" t="s">
        <v>25</v>
      </c>
      <c r="M1399" s="1"/>
      <c r="N1399" s="1"/>
      <c r="O1399" s="1"/>
      <c r="P1399" s="1"/>
      <c r="Q1399" s="1"/>
      <c r="S1399" s="1" t="str">
        <f>IFERROR(__xludf.DUMMYFUNCTION("UNIQUE(D1399:H1399, TRUE)"),"")</f>
        <v/>
      </c>
      <c r="Y1399" s="1" t="str">
        <f t="shared" si="2"/>
        <v/>
      </c>
      <c r="Z1399" s="1" t="str">
        <f t="shared" ref="Z1399:AC1399" si="1399">IF($Y1399&lt;&gt;"",COUNTIF($D1399:$H1399, "=" &amp; T1399),"")</f>
        <v/>
      </c>
      <c r="AA1399" s="1" t="str">
        <f t="shared" si="1399"/>
        <v/>
      </c>
      <c r="AB1399" s="1" t="str">
        <f t="shared" si="1399"/>
        <v/>
      </c>
      <c r="AC1399" s="1" t="str">
        <f t="shared" si="1399"/>
        <v/>
      </c>
      <c r="AE1399" s="1" t="str">
        <f>IFERROR(__xludf.DUMMYFUNCTION("IFERROR(TRANSPOSE(SORT(TRANSPOSE(FILTER(Y1399:AC1399, Y1399:AC1399&lt;&gt;0)),1, FALSE)))"),"")</f>
        <v/>
      </c>
      <c r="AF1399" s="1" t="str">
        <f>IFERROR(__xludf.DUMMYFUNCTION("""COMPUTED_VALUE"""),"")</f>
        <v/>
      </c>
      <c r="AG1399" s="1" t="str">
        <f>IFERROR(__xludf.DUMMYFUNCTION("""COMPUTED_VALUE"""),"")</f>
        <v/>
      </c>
      <c r="AH1399" s="1" t="str">
        <f>IFERROR(__xludf.DUMMYFUNCTION("""COMPUTED_VALUE"""),"")</f>
        <v/>
      </c>
      <c r="AI1399" s="1" t="str">
        <f>IFERROR(__xludf.DUMMYFUNCTION("""COMPUTED_VALUE"""),"")</f>
        <v/>
      </c>
      <c r="AL1399" s="1" t="s">
        <v>25</v>
      </c>
      <c r="AM1399" s="1" t="s">
        <v>25</v>
      </c>
      <c r="AN1399" s="1" t="s">
        <v>25</v>
      </c>
      <c r="AO1399" s="1" t="s">
        <v>25</v>
      </c>
      <c r="AP1399" s="1" t="s">
        <v>25</v>
      </c>
      <c r="AQ1399" s="1"/>
      <c r="AR1399" s="1"/>
      <c r="AS1399" s="1"/>
      <c r="AT1399" s="1"/>
      <c r="AU1399" s="1"/>
      <c r="AV1399" s="1"/>
      <c r="AW1399" s="1"/>
      <c r="AY1399" s="1" t="s">
        <v>25</v>
      </c>
    </row>
    <row r="1400" ht="15.75" customHeight="1">
      <c r="A1400" s="1"/>
      <c r="B1400" s="1"/>
      <c r="C1400" s="1"/>
      <c r="D1400" s="1" t="s">
        <v>25</v>
      </c>
      <c r="E1400" s="1" t="s">
        <v>25</v>
      </c>
      <c r="F1400" s="1" t="s">
        <v>25</v>
      </c>
      <c r="G1400" s="1" t="s">
        <v>25</v>
      </c>
      <c r="H1400" s="1" t="s">
        <v>25</v>
      </c>
      <c r="M1400" s="1"/>
      <c r="N1400" s="1"/>
      <c r="O1400" s="1"/>
      <c r="P1400" s="1"/>
      <c r="Q1400" s="1"/>
      <c r="S1400" s="1" t="str">
        <f>IFERROR(__xludf.DUMMYFUNCTION("UNIQUE(D1400:H1400, TRUE)"),"")</f>
        <v/>
      </c>
      <c r="Y1400" s="1" t="str">
        <f t="shared" si="2"/>
        <v/>
      </c>
      <c r="Z1400" s="1" t="str">
        <f t="shared" ref="Z1400:AC1400" si="1400">IF($Y1400&lt;&gt;"",COUNTIF($D1400:$H1400, "=" &amp; T1400),"")</f>
        <v/>
      </c>
      <c r="AA1400" s="1" t="str">
        <f t="shared" si="1400"/>
        <v/>
      </c>
      <c r="AB1400" s="1" t="str">
        <f t="shared" si="1400"/>
        <v/>
      </c>
      <c r="AC1400" s="1" t="str">
        <f t="shared" si="1400"/>
        <v/>
      </c>
      <c r="AE1400" s="1" t="str">
        <f>IFERROR(__xludf.DUMMYFUNCTION("IFERROR(TRANSPOSE(SORT(TRANSPOSE(FILTER(Y1400:AC1400, Y1400:AC1400&lt;&gt;0)),1, FALSE)))"),"")</f>
        <v/>
      </c>
      <c r="AF1400" s="1" t="str">
        <f>IFERROR(__xludf.DUMMYFUNCTION("""COMPUTED_VALUE"""),"")</f>
        <v/>
      </c>
      <c r="AG1400" s="1" t="str">
        <f>IFERROR(__xludf.DUMMYFUNCTION("""COMPUTED_VALUE"""),"")</f>
        <v/>
      </c>
      <c r="AH1400" s="1" t="str">
        <f>IFERROR(__xludf.DUMMYFUNCTION("""COMPUTED_VALUE"""),"")</f>
        <v/>
      </c>
      <c r="AI1400" s="1" t="str">
        <f>IFERROR(__xludf.DUMMYFUNCTION("""COMPUTED_VALUE"""),"")</f>
        <v/>
      </c>
      <c r="AL1400" s="1" t="s">
        <v>25</v>
      </c>
      <c r="AM1400" s="1" t="s">
        <v>25</v>
      </c>
      <c r="AN1400" s="1" t="s">
        <v>25</v>
      </c>
      <c r="AO1400" s="1" t="s">
        <v>25</v>
      </c>
      <c r="AP1400" s="1" t="s">
        <v>25</v>
      </c>
      <c r="AQ1400" s="1"/>
      <c r="AR1400" s="1"/>
      <c r="AS1400" s="1"/>
      <c r="AT1400" s="1"/>
      <c r="AU1400" s="1"/>
      <c r="AV1400" s="1"/>
      <c r="AW1400" s="1"/>
      <c r="AY1400" s="1" t="s">
        <v>25</v>
      </c>
    </row>
    <row r="1401" ht="15.75" customHeight="1">
      <c r="A1401" s="1"/>
      <c r="B1401" s="1"/>
      <c r="C1401" s="1"/>
      <c r="D1401" s="1" t="s">
        <v>25</v>
      </c>
      <c r="E1401" s="1" t="s">
        <v>25</v>
      </c>
      <c r="F1401" s="1" t="s">
        <v>25</v>
      </c>
      <c r="G1401" s="1" t="s">
        <v>25</v>
      </c>
      <c r="H1401" s="1" t="s">
        <v>25</v>
      </c>
      <c r="M1401" s="1"/>
      <c r="N1401" s="1"/>
      <c r="O1401" s="1"/>
      <c r="P1401" s="1"/>
      <c r="Q1401" s="1"/>
      <c r="S1401" s="1" t="str">
        <f>IFERROR(__xludf.DUMMYFUNCTION("UNIQUE(D1401:H1401, TRUE)"),"")</f>
        <v/>
      </c>
      <c r="Y1401" s="1" t="str">
        <f t="shared" si="2"/>
        <v/>
      </c>
      <c r="Z1401" s="1" t="str">
        <f t="shared" ref="Z1401:AC1401" si="1401">IF($Y1401&lt;&gt;"",COUNTIF($D1401:$H1401, "=" &amp; T1401),"")</f>
        <v/>
      </c>
      <c r="AA1401" s="1" t="str">
        <f t="shared" si="1401"/>
        <v/>
      </c>
      <c r="AB1401" s="1" t="str">
        <f t="shared" si="1401"/>
        <v/>
      </c>
      <c r="AC1401" s="1" t="str">
        <f t="shared" si="1401"/>
        <v/>
      </c>
      <c r="AE1401" s="1" t="str">
        <f>IFERROR(__xludf.DUMMYFUNCTION("IFERROR(TRANSPOSE(SORT(TRANSPOSE(FILTER(Y1401:AC1401, Y1401:AC1401&lt;&gt;0)),1, FALSE)))"),"")</f>
        <v/>
      </c>
      <c r="AF1401" s="1" t="str">
        <f>IFERROR(__xludf.DUMMYFUNCTION("""COMPUTED_VALUE"""),"")</f>
        <v/>
      </c>
      <c r="AG1401" s="1" t="str">
        <f>IFERROR(__xludf.DUMMYFUNCTION("""COMPUTED_VALUE"""),"")</f>
        <v/>
      </c>
      <c r="AH1401" s="1" t="str">
        <f>IFERROR(__xludf.DUMMYFUNCTION("""COMPUTED_VALUE"""),"")</f>
        <v/>
      </c>
      <c r="AI1401" s="1" t="str">
        <f>IFERROR(__xludf.DUMMYFUNCTION("""COMPUTED_VALUE"""),"")</f>
        <v/>
      </c>
      <c r="AL1401" s="1" t="s">
        <v>25</v>
      </c>
      <c r="AM1401" s="1" t="s">
        <v>25</v>
      </c>
      <c r="AN1401" s="1" t="s">
        <v>25</v>
      </c>
      <c r="AO1401" s="1" t="s">
        <v>25</v>
      </c>
      <c r="AP1401" s="1" t="s">
        <v>25</v>
      </c>
      <c r="AQ1401" s="1"/>
      <c r="AR1401" s="1"/>
      <c r="AS1401" s="1"/>
      <c r="AT1401" s="1"/>
      <c r="AU1401" s="1"/>
      <c r="AV1401" s="1"/>
      <c r="AW1401" s="1"/>
      <c r="AY1401" s="1" t="s">
        <v>25</v>
      </c>
    </row>
    <row r="1402" ht="15.75" customHeight="1">
      <c r="A1402" s="1"/>
      <c r="B1402" s="1"/>
      <c r="C1402" s="1"/>
      <c r="D1402" s="1" t="s">
        <v>25</v>
      </c>
      <c r="E1402" s="1" t="s">
        <v>25</v>
      </c>
      <c r="F1402" s="1" t="s">
        <v>25</v>
      </c>
      <c r="G1402" s="1" t="s">
        <v>25</v>
      </c>
      <c r="H1402" s="1" t="s">
        <v>25</v>
      </c>
      <c r="M1402" s="1"/>
      <c r="N1402" s="1"/>
      <c r="O1402" s="1"/>
      <c r="P1402" s="1"/>
      <c r="Q1402" s="1"/>
      <c r="S1402" s="1" t="str">
        <f>IFERROR(__xludf.DUMMYFUNCTION("UNIQUE(D1402:H1402, TRUE)"),"")</f>
        <v/>
      </c>
      <c r="Y1402" s="1" t="str">
        <f t="shared" si="2"/>
        <v/>
      </c>
      <c r="Z1402" s="1" t="str">
        <f t="shared" ref="Z1402:AC1402" si="1402">IF($Y1402&lt;&gt;"",COUNTIF($D1402:$H1402, "=" &amp; T1402),"")</f>
        <v/>
      </c>
      <c r="AA1402" s="1" t="str">
        <f t="shared" si="1402"/>
        <v/>
      </c>
      <c r="AB1402" s="1" t="str">
        <f t="shared" si="1402"/>
        <v/>
      </c>
      <c r="AC1402" s="1" t="str">
        <f t="shared" si="1402"/>
        <v/>
      </c>
      <c r="AE1402" s="1" t="str">
        <f>IFERROR(__xludf.DUMMYFUNCTION("IFERROR(TRANSPOSE(SORT(TRANSPOSE(FILTER(Y1402:AC1402, Y1402:AC1402&lt;&gt;0)),1, FALSE)))"),"")</f>
        <v/>
      </c>
      <c r="AF1402" s="1" t="str">
        <f>IFERROR(__xludf.DUMMYFUNCTION("""COMPUTED_VALUE"""),"")</f>
        <v/>
      </c>
      <c r="AG1402" s="1" t="str">
        <f>IFERROR(__xludf.DUMMYFUNCTION("""COMPUTED_VALUE"""),"")</f>
        <v/>
      </c>
      <c r="AH1402" s="1" t="str">
        <f>IFERROR(__xludf.DUMMYFUNCTION("""COMPUTED_VALUE"""),"")</f>
        <v/>
      </c>
      <c r="AI1402" s="1" t="str">
        <f>IFERROR(__xludf.DUMMYFUNCTION("""COMPUTED_VALUE"""),"")</f>
        <v/>
      </c>
      <c r="AL1402" s="1" t="s">
        <v>25</v>
      </c>
      <c r="AM1402" s="1" t="s">
        <v>25</v>
      </c>
      <c r="AN1402" s="1" t="s">
        <v>25</v>
      </c>
      <c r="AO1402" s="1" t="s">
        <v>25</v>
      </c>
      <c r="AP1402" s="1" t="s">
        <v>25</v>
      </c>
      <c r="AQ1402" s="1"/>
      <c r="AR1402" s="1"/>
      <c r="AS1402" s="1"/>
      <c r="AT1402" s="1"/>
      <c r="AU1402" s="1"/>
      <c r="AV1402" s="1"/>
      <c r="AW1402" s="1"/>
      <c r="AY1402" s="1" t="s">
        <v>25</v>
      </c>
    </row>
    <row r="1403" ht="15.75" customHeight="1">
      <c r="A1403" s="1"/>
      <c r="B1403" s="1"/>
      <c r="C1403" s="1"/>
      <c r="D1403" s="1" t="s">
        <v>25</v>
      </c>
      <c r="E1403" s="1" t="s">
        <v>25</v>
      </c>
      <c r="F1403" s="1" t="s">
        <v>25</v>
      </c>
      <c r="G1403" s="1" t="s">
        <v>25</v>
      </c>
      <c r="H1403" s="1" t="s">
        <v>25</v>
      </c>
      <c r="M1403" s="1"/>
      <c r="N1403" s="1"/>
      <c r="O1403" s="1"/>
      <c r="P1403" s="1"/>
      <c r="Q1403" s="1"/>
      <c r="S1403" s="1" t="str">
        <f>IFERROR(__xludf.DUMMYFUNCTION("UNIQUE(D1403:H1403, TRUE)"),"")</f>
        <v/>
      </c>
      <c r="Y1403" s="1" t="str">
        <f t="shared" si="2"/>
        <v/>
      </c>
      <c r="Z1403" s="1" t="str">
        <f t="shared" ref="Z1403:AC1403" si="1403">IF($Y1403&lt;&gt;"",COUNTIF($D1403:$H1403, "=" &amp; T1403),"")</f>
        <v/>
      </c>
      <c r="AA1403" s="1" t="str">
        <f t="shared" si="1403"/>
        <v/>
      </c>
      <c r="AB1403" s="1" t="str">
        <f t="shared" si="1403"/>
        <v/>
      </c>
      <c r="AC1403" s="1" t="str">
        <f t="shared" si="1403"/>
        <v/>
      </c>
      <c r="AE1403" s="1" t="str">
        <f>IFERROR(__xludf.DUMMYFUNCTION("IFERROR(TRANSPOSE(SORT(TRANSPOSE(FILTER(Y1403:AC1403, Y1403:AC1403&lt;&gt;0)),1, FALSE)))"),"")</f>
        <v/>
      </c>
      <c r="AF1403" s="1" t="str">
        <f>IFERROR(__xludf.DUMMYFUNCTION("""COMPUTED_VALUE"""),"")</f>
        <v/>
      </c>
      <c r="AG1403" s="1" t="str">
        <f>IFERROR(__xludf.DUMMYFUNCTION("""COMPUTED_VALUE"""),"")</f>
        <v/>
      </c>
      <c r="AH1403" s="1" t="str">
        <f>IFERROR(__xludf.DUMMYFUNCTION("""COMPUTED_VALUE"""),"")</f>
        <v/>
      </c>
      <c r="AI1403" s="1" t="str">
        <f>IFERROR(__xludf.DUMMYFUNCTION("""COMPUTED_VALUE"""),"")</f>
        <v/>
      </c>
      <c r="AL1403" s="1" t="s">
        <v>25</v>
      </c>
      <c r="AM1403" s="1" t="s">
        <v>25</v>
      </c>
      <c r="AN1403" s="1" t="s">
        <v>25</v>
      </c>
      <c r="AO1403" s="1" t="s">
        <v>25</v>
      </c>
      <c r="AP1403" s="1" t="s">
        <v>25</v>
      </c>
      <c r="AQ1403" s="1"/>
      <c r="AR1403" s="1"/>
      <c r="AS1403" s="1"/>
      <c r="AT1403" s="1"/>
      <c r="AU1403" s="1"/>
      <c r="AV1403" s="1"/>
      <c r="AW1403" s="1"/>
      <c r="AY1403" s="1" t="s">
        <v>25</v>
      </c>
    </row>
    <row r="1404" ht="15.75" customHeight="1">
      <c r="A1404" s="1"/>
      <c r="B1404" s="1"/>
      <c r="C1404" s="1"/>
      <c r="D1404" s="1" t="s">
        <v>25</v>
      </c>
      <c r="E1404" s="1" t="s">
        <v>25</v>
      </c>
      <c r="F1404" s="1" t="s">
        <v>25</v>
      </c>
      <c r="G1404" s="1" t="s">
        <v>25</v>
      </c>
      <c r="H1404" s="1" t="s">
        <v>25</v>
      </c>
      <c r="M1404" s="1"/>
      <c r="N1404" s="1"/>
      <c r="O1404" s="1"/>
      <c r="P1404" s="1"/>
      <c r="Q1404" s="1"/>
      <c r="S1404" s="1" t="str">
        <f>IFERROR(__xludf.DUMMYFUNCTION("UNIQUE(D1404:H1404, TRUE)"),"")</f>
        <v/>
      </c>
      <c r="Y1404" s="1" t="str">
        <f t="shared" si="2"/>
        <v/>
      </c>
      <c r="Z1404" s="1" t="str">
        <f t="shared" ref="Z1404:AC1404" si="1404">IF($Y1404&lt;&gt;"",COUNTIF($D1404:$H1404, "=" &amp; T1404),"")</f>
        <v/>
      </c>
      <c r="AA1404" s="1" t="str">
        <f t="shared" si="1404"/>
        <v/>
      </c>
      <c r="AB1404" s="1" t="str">
        <f t="shared" si="1404"/>
        <v/>
      </c>
      <c r="AC1404" s="1" t="str">
        <f t="shared" si="1404"/>
        <v/>
      </c>
      <c r="AE1404" s="1" t="str">
        <f>IFERROR(__xludf.DUMMYFUNCTION("IFERROR(TRANSPOSE(SORT(TRANSPOSE(FILTER(Y1404:AC1404, Y1404:AC1404&lt;&gt;0)),1, FALSE)))"),"")</f>
        <v/>
      </c>
      <c r="AF1404" s="1" t="str">
        <f>IFERROR(__xludf.DUMMYFUNCTION("""COMPUTED_VALUE"""),"")</f>
        <v/>
      </c>
      <c r="AG1404" s="1" t="str">
        <f>IFERROR(__xludf.DUMMYFUNCTION("""COMPUTED_VALUE"""),"")</f>
        <v/>
      </c>
      <c r="AH1404" s="1" t="str">
        <f>IFERROR(__xludf.DUMMYFUNCTION("""COMPUTED_VALUE"""),"")</f>
        <v/>
      </c>
      <c r="AI1404" s="1" t="str">
        <f>IFERROR(__xludf.DUMMYFUNCTION("""COMPUTED_VALUE"""),"")</f>
        <v/>
      </c>
      <c r="AL1404" s="1" t="s">
        <v>25</v>
      </c>
      <c r="AM1404" s="1" t="s">
        <v>25</v>
      </c>
      <c r="AN1404" s="1" t="s">
        <v>25</v>
      </c>
      <c r="AO1404" s="1" t="s">
        <v>25</v>
      </c>
      <c r="AP1404" s="1" t="s">
        <v>25</v>
      </c>
      <c r="AQ1404" s="1"/>
      <c r="AR1404" s="1"/>
      <c r="AS1404" s="1"/>
      <c r="AT1404" s="1"/>
      <c r="AU1404" s="1"/>
      <c r="AV1404" s="1"/>
      <c r="AW1404" s="1"/>
      <c r="AY1404" s="1" t="s">
        <v>25</v>
      </c>
    </row>
    <row r="1405" ht="15.75" customHeight="1">
      <c r="A1405" s="1"/>
      <c r="B1405" s="1"/>
      <c r="C1405" s="1"/>
      <c r="D1405" s="1" t="s">
        <v>25</v>
      </c>
      <c r="E1405" s="1" t="s">
        <v>25</v>
      </c>
      <c r="F1405" s="1" t="s">
        <v>25</v>
      </c>
      <c r="G1405" s="1" t="s">
        <v>25</v>
      </c>
      <c r="H1405" s="1" t="s">
        <v>25</v>
      </c>
      <c r="M1405" s="1"/>
      <c r="N1405" s="1"/>
      <c r="O1405" s="1"/>
      <c r="P1405" s="1"/>
      <c r="Q1405" s="1"/>
      <c r="S1405" s="1" t="str">
        <f>IFERROR(__xludf.DUMMYFUNCTION("UNIQUE(D1405:H1405, TRUE)"),"")</f>
        <v/>
      </c>
      <c r="Y1405" s="1" t="str">
        <f t="shared" si="2"/>
        <v/>
      </c>
      <c r="Z1405" s="1" t="str">
        <f t="shared" ref="Z1405:AC1405" si="1405">IF($Y1405&lt;&gt;"",COUNTIF($D1405:$H1405, "=" &amp; T1405),"")</f>
        <v/>
      </c>
      <c r="AA1405" s="1" t="str">
        <f t="shared" si="1405"/>
        <v/>
      </c>
      <c r="AB1405" s="1" t="str">
        <f t="shared" si="1405"/>
        <v/>
      </c>
      <c r="AC1405" s="1" t="str">
        <f t="shared" si="1405"/>
        <v/>
      </c>
      <c r="AE1405" s="1" t="str">
        <f>IFERROR(__xludf.DUMMYFUNCTION("IFERROR(TRANSPOSE(SORT(TRANSPOSE(FILTER(Y1405:AC1405, Y1405:AC1405&lt;&gt;0)),1, FALSE)))"),"")</f>
        <v/>
      </c>
      <c r="AF1405" s="1" t="str">
        <f>IFERROR(__xludf.DUMMYFUNCTION("""COMPUTED_VALUE"""),"")</f>
        <v/>
      </c>
      <c r="AG1405" s="1" t="str">
        <f>IFERROR(__xludf.DUMMYFUNCTION("""COMPUTED_VALUE"""),"")</f>
        <v/>
      </c>
      <c r="AH1405" s="1" t="str">
        <f>IFERROR(__xludf.DUMMYFUNCTION("""COMPUTED_VALUE"""),"")</f>
        <v/>
      </c>
      <c r="AI1405" s="1" t="str">
        <f>IFERROR(__xludf.DUMMYFUNCTION("""COMPUTED_VALUE"""),"")</f>
        <v/>
      </c>
      <c r="AL1405" s="1" t="s">
        <v>25</v>
      </c>
      <c r="AM1405" s="1" t="s">
        <v>25</v>
      </c>
      <c r="AN1405" s="1" t="s">
        <v>25</v>
      </c>
      <c r="AO1405" s="1" t="s">
        <v>25</v>
      </c>
      <c r="AP1405" s="1" t="s">
        <v>25</v>
      </c>
      <c r="AQ1405" s="1"/>
      <c r="AR1405" s="1"/>
      <c r="AS1405" s="1"/>
      <c r="AT1405" s="1"/>
      <c r="AU1405" s="1"/>
      <c r="AV1405" s="1"/>
      <c r="AW1405" s="1"/>
      <c r="AY1405" s="1" t="s">
        <v>25</v>
      </c>
    </row>
    <row r="1406" ht="15.75" customHeight="1">
      <c r="A1406" s="1"/>
      <c r="B1406" s="1"/>
      <c r="C1406" s="1"/>
      <c r="D1406" s="1" t="s">
        <v>25</v>
      </c>
      <c r="E1406" s="1" t="s">
        <v>25</v>
      </c>
      <c r="F1406" s="1" t="s">
        <v>25</v>
      </c>
      <c r="G1406" s="1" t="s">
        <v>25</v>
      </c>
      <c r="H1406" s="1" t="s">
        <v>25</v>
      </c>
      <c r="M1406" s="1"/>
      <c r="N1406" s="1"/>
      <c r="O1406" s="1"/>
      <c r="P1406" s="1"/>
      <c r="Q1406" s="1"/>
      <c r="S1406" s="1" t="str">
        <f>IFERROR(__xludf.DUMMYFUNCTION("UNIQUE(D1406:H1406, TRUE)"),"")</f>
        <v/>
      </c>
      <c r="Y1406" s="1" t="str">
        <f t="shared" si="2"/>
        <v/>
      </c>
      <c r="Z1406" s="1" t="str">
        <f t="shared" ref="Z1406:AC1406" si="1406">IF($Y1406&lt;&gt;"",COUNTIF($D1406:$H1406, "=" &amp; T1406),"")</f>
        <v/>
      </c>
      <c r="AA1406" s="1" t="str">
        <f t="shared" si="1406"/>
        <v/>
      </c>
      <c r="AB1406" s="1" t="str">
        <f t="shared" si="1406"/>
        <v/>
      </c>
      <c r="AC1406" s="1" t="str">
        <f t="shared" si="1406"/>
        <v/>
      </c>
      <c r="AE1406" s="1" t="str">
        <f>IFERROR(__xludf.DUMMYFUNCTION("IFERROR(TRANSPOSE(SORT(TRANSPOSE(FILTER(Y1406:AC1406, Y1406:AC1406&lt;&gt;0)),1, FALSE)))"),"")</f>
        <v/>
      </c>
      <c r="AF1406" s="1" t="str">
        <f>IFERROR(__xludf.DUMMYFUNCTION("""COMPUTED_VALUE"""),"")</f>
        <v/>
      </c>
      <c r="AG1406" s="1" t="str">
        <f>IFERROR(__xludf.DUMMYFUNCTION("""COMPUTED_VALUE"""),"")</f>
        <v/>
      </c>
      <c r="AH1406" s="1" t="str">
        <f>IFERROR(__xludf.DUMMYFUNCTION("""COMPUTED_VALUE"""),"")</f>
        <v/>
      </c>
      <c r="AI1406" s="1" t="str">
        <f>IFERROR(__xludf.DUMMYFUNCTION("""COMPUTED_VALUE"""),"")</f>
        <v/>
      </c>
      <c r="AL1406" s="1" t="s">
        <v>25</v>
      </c>
      <c r="AM1406" s="1" t="s">
        <v>25</v>
      </c>
      <c r="AN1406" s="1" t="s">
        <v>25</v>
      </c>
      <c r="AO1406" s="1" t="s">
        <v>25</v>
      </c>
      <c r="AP1406" s="1" t="s">
        <v>25</v>
      </c>
      <c r="AQ1406" s="1"/>
      <c r="AR1406" s="1"/>
      <c r="AS1406" s="1"/>
      <c r="AT1406" s="1"/>
      <c r="AU1406" s="1"/>
      <c r="AV1406" s="1"/>
      <c r="AW1406" s="1"/>
      <c r="AY1406" s="1" t="s">
        <v>25</v>
      </c>
    </row>
    <row r="1407" ht="15.75" customHeight="1">
      <c r="A1407" s="1"/>
      <c r="B1407" s="1"/>
      <c r="C1407" s="1"/>
      <c r="D1407" s="1" t="s">
        <v>25</v>
      </c>
      <c r="E1407" s="1" t="s">
        <v>25</v>
      </c>
      <c r="F1407" s="1" t="s">
        <v>25</v>
      </c>
      <c r="G1407" s="1" t="s">
        <v>25</v>
      </c>
      <c r="H1407" s="1" t="s">
        <v>25</v>
      </c>
      <c r="M1407" s="1"/>
      <c r="N1407" s="1"/>
      <c r="O1407" s="1"/>
      <c r="P1407" s="1"/>
      <c r="Q1407" s="1"/>
      <c r="S1407" s="1" t="str">
        <f>IFERROR(__xludf.DUMMYFUNCTION("UNIQUE(D1407:H1407, TRUE)"),"")</f>
        <v/>
      </c>
      <c r="Y1407" s="1" t="str">
        <f t="shared" si="2"/>
        <v/>
      </c>
      <c r="Z1407" s="1" t="str">
        <f t="shared" ref="Z1407:AC1407" si="1407">IF($Y1407&lt;&gt;"",COUNTIF($D1407:$H1407, "=" &amp; T1407),"")</f>
        <v/>
      </c>
      <c r="AA1407" s="1" t="str">
        <f t="shared" si="1407"/>
        <v/>
      </c>
      <c r="AB1407" s="1" t="str">
        <f t="shared" si="1407"/>
        <v/>
      </c>
      <c r="AC1407" s="1" t="str">
        <f t="shared" si="1407"/>
        <v/>
      </c>
      <c r="AE1407" s="1" t="str">
        <f>IFERROR(__xludf.DUMMYFUNCTION("IFERROR(TRANSPOSE(SORT(TRANSPOSE(FILTER(Y1407:AC1407, Y1407:AC1407&lt;&gt;0)),1, FALSE)))"),"")</f>
        <v/>
      </c>
      <c r="AF1407" s="1" t="str">
        <f>IFERROR(__xludf.DUMMYFUNCTION("""COMPUTED_VALUE"""),"")</f>
        <v/>
      </c>
      <c r="AG1407" s="1" t="str">
        <f>IFERROR(__xludf.DUMMYFUNCTION("""COMPUTED_VALUE"""),"")</f>
        <v/>
      </c>
      <c r="AH1407" s="1" t="str">
        <f>IFERROR(__xludf.DUMMYFUNCTION("""COMPUTED_VALUE"""),"")</f>
        <v/>
      </c>
      <c r="AI1407" s="1" t="str">
        <f>IFERROR(__xludf.DUMMYFUNCTION("""COMPUTED_VALUE"""),"")</f>
        <v/>
      </c>
      <c r="AL1407" s="1" t="s">
        <v>25</v>
      </c>
      <c r="AM1407" s="1" t="s">
        <v>25</v>
      </c>
      <c r="AN1407" s="1" t="s">
        <v>25</v>
      </c>
      <c r="AO1407" s="1" t="s">
        <v>25</v>
      </c>
      <c r="AP1407" s="1" t="s">
        <v>25</v>
      </c>
      <c r="AQ1407" s="1"/>
      <c r="AR1407" s="1"/>
      <c r="AS1407" s="1"/>
      <c r="AT1407" s="1"/>
      <c r="AU1407" s="1"/>
      <c r="AV1407" s="1"/>
      <c r="AW1407" s="1"/>
      <c r="AY1407" s="1" t="s">
        <v>25</v>
      </c>
    </row>
    <row r="1408" ht="15.75" customHeight="1">
      <c r="A1408" s="1"/>
      <c r="B1408" s="1"/>
      <c r="C1408" s="1"/>
      <c r="D1408" s="1" t="s">
        <v>25</v>
      </c>
      <c r="E1408" s="1" t="s">
        <v>25</v>
      </c>
      <c r="F1408" s="1" t="s">
        <v>25</v>
      </c>
      <c r="G1408" s="1" t="s">
        <v>25</v>
      </c>
      <c r="H1408" s="1" t="s">
        <v>25</v>
      </c>
      <c r="M1408" s="1"/>
      <c r="N1408" s="1"/>
      <c r="O1408" s="1"/>
      <c r="P1408" s="1"/>
      <c r="Q1408" s="1"/>
      <c r="S1408" s="1" t="str">
        <f>IFERROR(__xludf.DUMMYFUNCTION("UNIQUE(D1408:H1408, TRUE)"),"")</f>
        <v/>
      </c>
      <c r="Y1408" s="1" t="str">
        <f t="shared" si="2"/>
        <v/>
      </c>
      <c r="Z1408" s="1" t="str">
        <f t="shared" ref="Z1408:AC1408" si="1408">IF($Y1408&lt;&gt;"",COUNTIF($D1408:$H1408, "=" &amp; T1408),"")</f>
        <v/>
      </c>
      <c r="AA1408" s="1" t="str">
        <f t="shared" si="1408"/>
        <v/>
      </c>
      <c r="AB1408" s="1" t="str">
        <f t="shared" si="1408"/>
        <v/>
      </c>
      <c r="AC1408" s="1" t="str">
        <f t="shared" si="1408"/>
        <v/>
      </c>
      <c r="AE1408" s="1" t="str">
        <f>IFERROR(__xludf.DUMMYFUNCTION("IFERROR(TRANSPOSE(SORT(TRANSPOSE(FILTER(Y1408:AC1408, Y1408:AC1408&lt;&gt;0)),1, FALSE)))"),"")</f>
        <v/>
      </c>
      <c r="AF1408" s="1" t="str">
        <f>IFERROR(__xludf.DUMMYFUNCTION("""COMPUTED_VALUE"""),"")</f>
        <v/>
      </c>
      <c r="AG1408" s="1" t="str">
        <f>IFERROR(__xludf.DUMMYFUNCTION("""COMPUTED_VALUE"""),"")</f>
        <v/>
      </c>
      <c r="AH1408" s="1" t="str">
        <f>IFERROR(__xludf.DUMMYFUNCTION("""COMPUTED_VALUE"""),"")</f>
        <v/>
      </c>
      <c r="AI1408" s="1" t="str">
        <f>IFERROR(__xludf.DUMMYFUNCTION("""COMPUTED_VALUE"""),"")</f>
        <v/>
      </c>
      <c r="AL1408" s="1" t="s">
        <v>25</v>
      </c>
      <c r="AM1408" s="1" t="s">
        <v>25</v>
      </c>
      <c r="AN1408" s="1" t="s">
        <v>25</v>
      </c>
      <c r="AO1408" s="1" t="s">
        <v>25</v>
      </c>
      <c r="AP1408" s="1" t="s">
        <v>25</v>
      </c>
      <c r="AQ1408" s="1"/>
      <c r="AR1408" s="1"/>
      <c r="AS1408" s="1"/>
      <c r="AT1408" s="1"/>
      <c r="AU1408" s="1"/>
      <c r="AV1408" s="1"/>
      <c r="AW1408" s="1"/>
      <c r="AY1408" s="1" t="s">
        <v>25</v>
      </c>
    </row>
    <row r="1409" ht="15.75" customHeight="1">
      <c r="A1409" s="1"/>
      <c r="B1409" s="1"/>
      <c r="C1409" s="1"/>
      <c r="D1409" s="1" t="s">
        <v>25</v>
      </c>
      <c r="E1409" s="1" t="s">
        <v>25</v>
      </c>
      <c r="F1409" s="1" t="s">
        <v>25</v>
      </c>
      <c r="G1409" s="1" t="s">
        <v>25</v>
      </c>
      <c r="H1409" s="1" t="s">
        <v>25</v>
      </c>
      <c r="M1409" s="1"/>
      <c r="N1409" s="1"/>
      <c r="O1409" s="1"/>
      <c r="P1409" s="1"/>
      <c r="Q1409" s="1"/>
      <c r="S1409" s="1" t="str">
        <f>IFERROR(__xludf.DUMMYFUNCTION("UNIQUE(D1409:H1409, TRUE)"),"")</f>
        <v/>
      </c>
      <c r="Y1409" s="1" t="str">
        <f t="shared" si="2"/>
        <v/>
      </c>
      <c r="Z1409" s="1" t="str">
        <f t="shared" ref="Z1409:AC1409" si="1409">IF($Y1409&lt;&gt;"",COUNTIF($D1409:$H1409, "=" &amp; T1409),"")</f>
        <v/>
      </c>
      <c r="AA1409" s="1" t="str">
        <f t="shared" si="1409"/>
        <v/>
      </c>
      <c r="AB1409" s="1" t="str">
        <f t="shared" si="1409"/>
        <v/>
      </c>
      <c r="AC1409" s="1" t="str">
        <f t="shared" si="1409"/>
        <v/>
      </c>
      <c r="AE1409" s="1" t="str">
        <f>IFERROR(__xludf.DUMMYFUNCTION("IFERROR(TRANSPOSE(SORT(TRANSPOSE(FILTER(Y1409:AC1409, Y1409:AC1409&lt;&gt;0)),1, FALSE)))"),"")</f>
        <v/>
      </c>
      <c r="AF1409" s="1" t="str">
        <f>IFERROR(__xludf.DUMMYFUNCTION("""COMPUTED_VALUE"""),"")</f>
        <v/>
      </c>
      <c r="AG1409" s="1" t="str">
        <f>IFERROR(__xludf.DUMMYFUNCTION("""COMPUTED_VALUE"""),"")</f>
        <v/>
      </c>
      <c r="AH1409" s="1" t="str">
        <f>IFERROR(__xludf.DUMMYFUNCTION("""COMPUTED_VALUE"""),"")</f>
        <v/>
      </c>
      <c r="AI1409" s="1" t="str">
        <f>IFERROR(__xludf.DUMMYFUNCTION("""COMPUTED_VALUE"""),"")</f>
        <v/>
      </c>
      <c r="AL1409" s="1" t="s">
        <v>25</v>
      </c>
      <c r="AM1409" s="1" t="s">
        <v>25</v>
      </c>
      <c r="AN1409" s="1" t="s">
        <v>25</v>
      </c>
      <c r="AO1409" s="1" t="s">
        <v>25</v>
      </c>
      <c r="AP1409" s="1" t="s">
        <v>25</v>
      </c>
      <c r="AQ1409" s="1"/>
      <c r="AR1409" s="1"/>
      <c r="AS1409" s="1"/>
      <c r="AT1409" s="1"/>
      <c r="AU1409" s="1"/>
      <c r="AV1409" s="1"/>
      <c r="AW1409" s="1"/>
      <c r="AY1409" s="1" t="s">
        <v>25</v>
      </c>
    </row>
    <row r="1410" ht="15.75" customHeight="1">
      <c r="A1410" s="1"/>
      <c r="B1410" s="1"/>
      <c r="C1410" s="1"/>
      <c r="D1410" s="1" t="s">
        <v>25</v>
      </c>
      <c r="E1410" s="1" t="s">
        <v>25</v>
      </c>
      <c r="F1410" s="1" t="s">
        <v>25</v>
      </c>
      <c r="G1410" s="1" t="s">
        <v>25</v>
      </c>
      <c r="H1410" s="1" t="s">
        <v>25</v>
      </c>
      <c r="M1410" s="1"/>
      <c r="N1410" s="1"/>
      <c r="O1410" s="1"/>
      <c r="P1410" s="1"/>
      <c r="Q1410" s="1"/>
      <c r="S1410" s="1" t="str">
        <f>IFERROR(__xludf.DUMMYFUNCTION("UNIQUE(D1410:H1410, TRUE)"),"")</f>
        <v/>
      </c>
      <c r="Y1410" s="1" t="str">
        <f t="shared" si="2"/>
        <v/>
      </c>
      <c r="Z1410" s="1" t="str">
        <f t="shared" ref="Z1410:AC1410" si="1410">IF($Y1410&lt;&gt;"",COUNTIF($D1410:$H1410, "=" &amp; T1410),"")</f>
        <v/>
      </c>
      <c r="AA1410" s="1" t="str">
        <f t="shared" si="1410"/>
        <v/>
      </c>
      <c r="AB1410" s="1" t="str">
        <f t="shared" si="1410"/>
        <v/>
      </c>
      <c r="AC1410" s="1" t="str">
        <f t="shared" si="1410"/>
        <v/>
      </c>
      <c r="AE1410" s="1" t="str">
        <f>IFERROR(__xludf.DUMMYFUNCTION("IFERROR(TRANSPOSE(SORT(TRANSPOSE(FILTER(Y1410:AC1410, Y1410:AC1410&lt;&gt;0)),1, FALSE)))"),"")</f>
        <v/>
      </c>
      <c r="AF1410" s="1" t="str">
        <f>IFERROR(__xludf.DUMMYFUNCTION("""COMPUTED_VALUE"""),"")</f>
        <v/>
      </c>
      <c r="AG1410" s="1" t="str">
        <f>IFERROR(__xludf.DUMMYFUNCTION("""COMPUTED_VALUE"""),"")</f>
        <v/>
      </c>
      <c r="AH1410" s="1" t="str">
        <f>IFERROR(__xludf.DUMMYFUNCTION("""COMPUTED_VALUE"""),"")</f>
        <v/>
      </c>
      <c r="AI1410" s="1" t="str">
        <f>IFERROR(__xludf.DUMMYFUNCTION("""COMPUTED_VALUE"""),"")</f>
        <v/>
      </c>
      <c r="AL1410" s="1" t="s">
        <v>25</v>
      </c>
      <c r="AM1410" s="1" t="s">
        <v>25</v>
      </c>
      <c r="AN1410" s="1" t="s">
        <v>25</v>
      </c>
      <c r="AO1410" s="1" t="s">
        <v>25</v>
      </c>
      <c r="AP1410" s="1" t="s">
        <v>25</v>
      </c>
      <c r="AQ1410" s="1"/>
      <c r="AR1410" s="1"/>
      <c r="AS1410" s="1"/>
      <c r="AT1410" s="1"/>
      <c r="AU1410" s="1"/>
      <c r="AV1410" s="1"/>
      <c r="AW1410" s="1"/>
      <c r="AY1410" s="1" t="s">
        <v>25</v>
      </c>
    </row>
    <row r="1411" ht="15.75" customHeight="1">
      <c r="A1411" s="1"/>
      <c r="B1411" s="1"/>
      <c r="C1411" s="1"/>
      <c r="D1411" s="1" t="s">
        <v>25</v>
      </c>
      <c r="E1411" s="1" t="s">
        <v>25</v>
      </c>
      <c r="F1411" s="1" t="s">
        <v>25</v>
      </c>
      <c r="G1411" s="1" t="s">
        <v>25</v>
      </c>
      <c r="H1411" s="1" t="s">
        <v>25</v>
      </c>
      <c r="M1411" s="1"/>
      <c r="N1411" s="1"/>
      <c r="O1411" s="1"/>
      <c r="P1411" s="1"/>
      <c r="Q1411" s="1"/>
      <c r="S1411" s="1" t="str">
        <f>IFERROR(__xludf.DUMMYFUNCTION("UNIQUE(D1411:H1411, TRUE)"),"")</f>
        <v/>
      </c>
      <c r="Y1411" s="1" t="str">
        <f t="shared" si="2"/>
        <v/>
      </c>
      <c r="Z1411" s="1" t="str">
        <f t="shared" ref="Z1411:AC1411" si="1411">IF($Y1411&lt;&gt;"",COUNTIF($D1411:$H1411, "=" &amp; T1411),"")</f>
        <v/>
      </c>
      <c r="AA1411" s="1" t="str">
        <f t="shared" si="1411"/>
        <v/>
      </c>
      <c r="AB1411" s="1" t="str">
        <f t="shared" si="1411"/>
        <v/>
      </c>
      <c r="AC1411" s="1" t="str">
        <f t="shared" si="1411"/>
        <v/>
      </c>
      <c r="AE1411" s="1" t="str">
        <f>IFERROR(__xludf.DUMMYFUNCTION("IFERROR(TRANSPOSE(SORT(TRANSPOSE(FILTER(Y1411:AC1411, Y1411:AC1411&lt;&gt;0)),1, FALSE)))"),"")</f>
        <v/>
      </c>
      <c r="AF1411" s="1" t="str">
        <f>IFERROR(__xludf.DUMMYFUNCTION("""COMPUTED_VALUE"""),"")</f>
        <v/>
      </c>
      <c r="AG1411" s="1" t="str">
        <f>IFERROR(__xludf.DUMMYFUNCTION("""COMPUTED_VALUE"""),"")</f>
        <v/>
      </c>
      <c r="AH1411" s="1" t="str">
        <f>IFERROR(__xludf.DUMMYFUNCTION("""COMPUTED_VALUE"""),"")</f>
        <v/>
      </c>
      <c r="AI1411" s="1" t="str">
        <f>IFERROR(__xludf.DUMMYFUNCTION("""COMPUTED_VALUE"""),"")</f>
        <v/>
      </c>
      <c r="AL1411" s="1" t="s">
        <v>25</v>
      </c>
      <c r="AM1411" s="1" t="s">
        <v>25</v>
      </c>
      <c r="AN1411" s="1" t="s">
        <v>25</v>
      </c>
      <c r="AO1411" s="1" t="s">
        <v>25</v>
      </c>
      <c r="AP1411" s="1" t="s">
        <v>25</v>
      </c>
      <c r="AQ1411" s="1"/>
      <c r="AR1411" s="1"/>
      <c r="AS1411" s="1"/>
      <c r="AT1411" s="1"/>
      <c r="AU1411" s="1"/>
      <c r="AV1411" s="1"/>
      <c r="AW1411" s="1"/>
      <c r="AY1411" s="1" t="s">
        <v>25</v>
      </c>
    </row>
    <row r="1412" ht="15.75" customHeight="1">
      <c r="A1412" s="1"/>
      <c r="B1412" s="1"/>
      <c r="C1412" s="1"/>
      <c r="D1412" s="1" t="s">
        <v>25</v>
      </c>
      <c r="E1412" s="1" t="s">
        <v>25</v>
      </c>
      <c r="F1412" s="1" t="s">
        <v>25</v>
      </c>
      <c r="G1412" s="1" t="s">
        <v>25</v>
      </c>
      <c r="H1412" s="1" t="s">
        <v>25</v>
      </c>
      <c r="M1412" s="1"/>
      <c r="N1412" s="1"/>
      <c r="O1412" s="1"/>
      <c r="P1412" s="1"/>
      <c r="Q1412" s="1"/>
      <c r="S1412" s="1" t="str">
        <f>IFERROR(__xludf.DUMMYFUNCTION("UNIQUE(D1412:H1412, TRUE)"),"")</f>
        <v/>
      </c>
      <c r="Y1412" s="1" t="str">
        <f t="shared" si="2"/>
        <v/>
      </c>
      <c r="Z1412" s="1" t="str">
        <f t="shared" ref="Z1412:AC1412" si="1412">IF($Y1412&lt;&gt;"",COUNTIF($D1412:$H1412, "=" &amp; T1412),"")</f>
        <v/>
      </c>
      <c r="AA1412" s="1" t="str">
        <f t="shared" si="1412"/>
        <v/>
      </c>
      <c r="AB1412" s="1" t="str">
        <f t="shared" si="1412"/>
        <v/>
      </c>
      <c r="AC1412" s="1" t="str">
        <f t="shared" si="1412"/>
        <v/>
      </c>
      <c r="AE1412" s="1" t="str">
        <f>IFERROR(__xludf.DUMMYFUNCTION("IFERROR(TRANSPOSE(SORT(TRANSPOSE(FILTER(Y1412:AC1412, Y1412:AC1412&lt;&gt;0)),1, FALSE)))"),"")</f>
        <v/>
      </c>
      <c r="AF1412" s="1" t="str">
        <f>IFERROR(__xludf.DUMMYFUNCTION("""COMPUTED_VALUE"""),"")</f>
        <v/>
      </c>
      <c r="AG1412" s="1" t="str">
        <f>IFERROR(__xludf.DUMMYFUNCTION("""COMPUTED_VALUE"""),"")</f>
        <v/>
      </c>
      <c r="AH1412" s="1" t="str">
        <f>IFERROR(__xludf.DUMMYFUNCTION("""COMPUTED_VALUE"""),"")</f>
        <v/>
      </c>
      <c r="AI1412" s="1" t="str">
        <f>IFERROR(__xludf.DUMMYFUNCTION("""COMPUTED_VALUE"""),"")</f>
        <v/>
      </c>
      <c r="AL1412" s="1" t="s">
        <v>25</v>
      </c>
      <c r="AM1412" s="1" t="s">
        <v>25</v>
      </c>
      <c r="AN1412" s="1" t="s">
        <v>25</v>
      </c>
      <c r="AO1412" s="1" t="s">
        <v>25</v>
      </c>
      <c r="AP1412" s="1" t="s">
        <v>25</v>
      </c>
      <c r="AQ1412" s="1"/>
      <c r="AR1412" s="1"/>
      <c r="AS1412" s="1"/>
      <c r="AT1412" s="1"/>
      <c r="AU1412" s="1"/>
      <c r="AV1412" s="1"/>
      <c r="AW1412" s="1"/>
      <c r="AY1412" s="1" t="s">
        <v>25</v>
      </c>
    </row>
    <row r="1413" ht="15.75" customHeight="1">
      <c r="A1413" s="1"/>
      <c r="B1413" s="1"/>
      <c r="C1413" s="1"/>
      <c r="D1413" s="1" t="s">
        <v>25</v>
      </c>
      <c r="E1413" s="1" t="s">
        <v>25</v>
      </c>
      <c r="F1413" s="1" t="s">
        <v>25</v>
      </c>
      <c r="G1413" s="1" t="s">
        <v>25</v>
      </c>
      <c r="H1413" s="1" t="s">
        <v>25</v>
      </c>
      <c r="M1413" s="1"/>
      <c r="N1413" s="1"/>
      <c r="O1413" s="1"/>
      <c r="P1413" s="1"/>
      <c r="Q1413" s="1"/>
      <c r="S1413" s="1" t="str">
        <f>IFERROR(__xludf.DUMMYFUNCTION("UNIQUE(D1413:H1413, TRUE)"),"")</f>
        <v/>
      </c>
      <c r="Y1413" s="1" t="str">
        <f t="shared" si="2"/>
        <v/>
      </c>
      <c r="Z1413" s="1" t="str">
        <f t="shared" ref="Z1413:AC1413" si="1413">IF($Y1413&lt;&gt;"",COUNTIF($D1413:$H1413, "=" &amp; T1413),"")</f>
        <v/>
      </c>
      <c r="AA1413" s="1" t="str">
        <f t="shared" si="1413"/>
        <v/>
      </c>
      <c r="AB1413" s="1" t="str">
        <f t="shared" si="1413"/>
        <v/>
      </c>
      <c r="AC1413" s="1" t="str">
        <f t="shared" si="1413"/>
        <v/>
      </c>
      <c r="AE1413" s="1" t="str">
        <f>IFERROR(__xludf.DUMMYFUNCTION("IFERROR(TRANSPOSE(SORT(TRANSPOSE(FILTER(Y1413:AC1413, Y1413:AC1413&lt;&gt;0)),1, FALSE)))"),"")</f>
        <v/>
      </c>
      <c r="AF1413" s="1" t="str">
        <f>IFERROR(__xludf.DUMMYFUNCTION("""COMPUTED_VALUE"""),"")</f>
        <v/>
      </c>
      <c r="AG1413" s="1" t="str">
        <f>IFERROR(__xludf.DUMMYFUNCTION("""COMPUTED_VALUE"""),"")</f>
        <v/>
      </c>
      <c r="AH1413" s="1" t="str">
        <f>IFERROR(__xludf.DUMMYFUNCTION("""COMPUTED_VALUE"""),"")</f>
        <v/>
      </c>
      <c r="AI1413" s="1" t="str">
        <f>IFERROR(__xludf.DUMMYFUNCTION("""COMPUTED_VALUE"""),"")</f>
        <v/>
      </c>
      <c r="AL1413" s="1" t="s">
        <v>25</v>
      </c>
      <c r="AM1413" s="1" t="s">
        <v>25</v>
      </c>
      <c r="AN1413" s="1" t="s">
        <v>25</v>
      </c>
      <c r="AO1413" s="1" t="s">
        <v>25</v>
      </c>
      <c r="AP1413" s="1" t="s">
        <v>25</v>
      </c>
      <c r="AQ1413" s="1"/>
      <c r="AR1413" s="1"/>
      <c r="AS1413" s="1"/>
      <c r="AT1413" s="1"/>
      <c r="AU1413" s="1"/>
      <c r="AV1413" s="1"/>
      <c r="AW1413" s="1"/>
      <c r="AY1413" s="1" t="s">
        <v>25</v>
      </c>
    </row>
    <row r="1414" ht="15.75" customHeight="1">
      <c r="A1414" s="1"/>
      <c r="B1414" s="1"/>
      <c r="C1414" s="1"/>
      <c r="D1414" s="1" t="s">
        <v>25</v>
      </c>
      <c r="E1414" s="1" t="s">
        <v>25</v>
      </c>
      <c r="F1414" s="1" t="s">
        <v>25</v>
      </c>
      <c r="G1414" s="1" t="s">
        <v>25</v>
      </c>
      <c r="H1414" s="1" t="s">
        <v>25</v>
      </c>
      <c r="M1414" s="1"/>
      <c r="N1414" s="1"/>
      <c r="O1414" s="1"/>
      <c r="P1414" s="1"/>
      <c r="Q1414" s="1"/>
      <c r="S1414" s="1" t="str">
        <f>IFERROR(__xludf.DUMMYFUNCTION("UNIQUE(D1414:H1414, TRUE)"),"")</f>
        <v/>
      </c>
      <c r="Y1414" s="1" t="str">
        <f t="shared" si="2"/>
        <v/>
      </c>
      <c r="Z1414" s="1" t="str">
        <f t="shared" ref="Z1414:AC1414" si="1414">IF($Y1414&lt;&gt;"",COUNTIF($D1414:$H1414, "=" &amp; T1414),"")</f>
        <v/>
      </c>
      <c r="AA1414" s="1" t="str">
        <f t="shared" si="1414"/>
        <v/>
      </c>
      <c r="AB1414" s="1" t="str">
        <f t="shared" si="1414"/>
        <v/>
      </c>
      <c r="AC1414" s="1" t="str">
        <f t="shared" si="1414"/>
        <v/>
      </c>
      <c r="AE1414" s="1" t="str">
        <f>IFERROR(__xludf.DUMMYFUNCTION("IFERROR(TRANSPOSE(SORT(TRANSPOSE(FILTER(Y1414:AC1414, Y1414:AC1414&lt;&gt;0)),1, FALSE)))"),"")</f>
        <v/>
      </c>
      <c r="AF1414" s="1" t="str">
        <f>IFERROR(__xludf.DUMMYFUNCTION("""COMPUTED_VALUE"""),"")</f>
        <v/>
      </c>
      <c r="AG1414" s="1" t="str">
        <f>IFERROR(__xludf.DUMMYFUNCTION("""COMPUTED_VALUE"""),"")</f>
        <v/>
      </c>
      <c r="AH1414" s="1" t="str">
        <f>IFERROR(__xludf.DUMMYFUNCTION("""COMPUTED_VALUE"""),"")</f>
        <v/>
      </c>
      <c r="AI1414" s="1" t="str">
        <f>IFERROR(__xludf.DUMMYFUNCTION("""COMPUTED_VALUE"""),"")</f>
        <v/>
      </c>
      <c r="AL1414" s="1" t="s">
        <v>25</v>
      </c>
      <c r="AM1414" s="1" t="s">
        <v>25</v>
      </c>
      <c r="AN1414" s="1" t="s">
        <v>25</v>
      </c>
      <c r="AO1414" s="1" t="s">
        <v>25</v>
      </c>
      <c r="AP1414" s="1" t="s">
        <v>25</v>
      </c>
      <c r="AQ1414" s="1"/>
      <c r="AR1414" s="1"/>
      <c r="AS1414" s="1"/>
      <c r="AT1414" s="1"/>
      <c r="AU1414" s="1"/>
      <c r="AV1414" s="1"/>
      <c r="AW1414" s="1"/>
      <c r="AY1414" s="1" t="s">
        <v>25</v>
      </c>
    </row>
    <row r="1415" ht="15.75" customHeight="1">
      <c r="A1415" s="1"/>
      <c r="B1415" s="1"/>
      <c r="C1415" s="1"/>
      <c r="D1415" s="1" t="s">
        <v>25</v>
      </c>
      <c r="E1415" s="1" t="s">
        <v>25</v>
      </c>
      <c r="F1415" s="1" t="s">
        <v>25</v>
      </c>
      <c r="G1415" s="1" t="s">
        <v>25</v>
      </c>
      <c r="H1415" s="1" t="s">
        <v>25</v>
      </c>
      <c r="M1415" s="1"/>
      <c r="N1415" s="1"/>
      <c r="O1415" s="1"/>
      <c r="P1415" s="1"/>
      <c r="Q1415" s="1"/>
      <c r="S1415" s="1" t="str">
        <f>IFERROR(__xludf.DUMMYFUNCTION("UNIQUE(D1415:H1415, TRUE)"),"")</f>
        <v/>
      </c>
      <c r="Y1415" s="1" t="str">
        <f t="shared" si="2"/>
        <v/>
      </c>
      <c r="Z1415" s="1" t="str">
        <f t="shared" ref="Z1415:AC1415" si="1415">IF($Y1415&lt;&gt;"",COUNTIF($D1415:$H1415, "=" &amp; T1415),"")</f>
        <v/>
      </c>
      <c r="AA1415" s="1" t="str">
        <f t="shared" si="1415"/>
        <v/>
      </c>
      <c r="AB1415" s="1" t="str">
        <f t="shared" si="1415"/>
        <v/>
      </c>
      <c r="AC1415" s="1" t="str">
        <f t="shared" si="1415"/>
        <v/>
      </c>
      <c r="AE1415" s="1" t="str">
        <f>IFERROR(__xludf.DUMMYFUNCTION("IFERROR(TRANSPOSE(SORT(TRANSPOSE(FILTER(Y1415:AC1415, Y1415:AC1415&lt;&gt;0)),1, FALSE)))"),"")</f>
        <v/>
      </c>
      <c r="AF1415" s="1" t="str">
        <f>IFERROR(__xludf.DUMMYFUNCTION("""COMPUTED_VALUE"""),"")</f>
        <v/>
      </c>
      <c r="AG1415" s="1" t="str">
        <f>IFERROR(__xludf.DUMMYFUNCTION("""COMPUTED_VALUE"""),"")</f>
        <v/>
      </c>
      <c r="AH1415" s="1" t="str">
        <f>IFERROR(__xludf.DUMMYFUNCTION("""COMPUTED_VALUE"""),"")</f>
        <v/>
      </c>
      <c r="AI1415" s="1" t="str">
        <f>IFERROR(__xludf.DUMMYFUNCTION("""COMPUTED_VALUE"""),"")</f>
        <v/>
      </c>
      <c r="AL1415" s="1" t="s">
        <v>25</v>
      </c>
      <c r="AM1415" s="1" t="s">
        <v>25</v>
      </c>
      <c r="AN1415" s="1" t="s">
        <v>25</v>
      </c>
      <c r="AO1415" s="1" t="s">
        <v>25</v>
      </c>
      <c r="AP1415" s="1" t="s">
        <v>25</v>
      </c>
      <c r="AQ1415" s="1"/>
      <c r="AR1415" s="1"/>
      <c r="AS1415" s="1"/>
      <c r="AT1415" s="1"/>
      <c r="AU1415" s="1"/>
      <c r="AV1415" s="1"/>
      <c r="AW1415" s="1"/>
      <c r="AY1415" s="1" t="s">
        <v>25</v>
      </c>
    </row>
    <row r="1416" ht="15.75" customHeight="1">
      <c r="A1416" s="1"/>
      <c r="B1416" s="1"/>
      <c r="C1416" s="1"/>
      <c r="D1416" s="1" t="s">
        <v>25</v>
      </c>
      <c r="E1416" s="1" t="s">
        <v>25</v>
      </c>
      <c r="F1416" s="1" t="s">
        <v>25</v>
      </c>
      <c r="G1416" s="1" t="s">
        <v>25</v>
      </c>
      <c r="H1416" s="1" t="s">
        <v>25</v>
      </c>
      <c r="M1416" s="1"/>
      <c r="N1416" s="1"/>
      <c r="O1416" s="1"/>
      <c r="P1416" s="1"/>
      <c r="Q1416" s="1"/>
      <c r="S1416" s="1" t="str">
        <f>IFERROR(__xludf.DUMMYFUNCTION("UNIQUE(D1416:H1416, TRUE)"),"")</f>
        <v/>
      </c>
      <c r="Y1416" s="1" t="str">
        <f t="shared" si="2"/>
        <v/>
      </c>
      <c r="Z1416" s="1" t="str">
        <f t="shared" ref="Z1416:AC1416" si="1416">IF($Y1416&lt;&gt;"",COUNTIF($D1416:$H1416, "=" &amp; T1416),"")</f>
        <v/>
      </c>
      <c r="AA1416" s="1" t="str">
        <f t="shared" si="1416"/>
        <v/>
      </c>
      <c r="AB1416" s="1" t="str">
        <f t="shared" si="1416"/>
        <v/>
      </c>
      <c r="AC1416" s="1" t="str">
        <f t="shared" si="1416"/>
        <v/>
      </c>
      <c r="AE1416" s="1" t="str">
        <f>IFERROR(__xludf.DUMMYFUNCTION("IFERROR(TRANSPOSE(SORT(TRANSPOSE(FILTER(Y1416:AC1416, Y1416:AC1416&lt;&gt;0)),1, FALSE)))"),"")</f>
        <v/>
      </c>
      <c r="AF1416" s="1" t="str">
        <f>IFERROR(__xludf.DUMMYFUNCTION("""COMPUTED_VALUE"""),"")</f>
        <v/>
      </c>
      <c r="AG1416" s="1" t="str">
        <f>IFERROR(__xludf.DUMMYFUNCTION("""COMPUTED_VALUE"""),"")</f>
        <v/>
      </c>
      <c r="AH1416" s="1" t="str">
        <f>IFERROR(__xludf.DUMMYFUNCTION("""COMPUTED_VALUE"""),"")</f>
        <v/>
      </c>
      <c r="AI1416" s="1" t="str">
        <f>IFERROR(__xludf.DUMMYFUNCTION("""COMPUTED_VALUE"""),"")</f>
        <v/>
      </c>
      <c r="AL1416" s="1" t="s">
        <v>25</v>
      </c>
      <c r="AM1416" s="1" t="s">
        <v>25</v>
      </c>
      <c r="AN1416" s="1" t="s">
        <v>25</v>
      </c>
      <c r="AO1416" s="1" t="s">
        <v>25</v>
      </c>
      <c r="AP1416" s="1" t="s">
        <v>25</v>
      </c>
      <c r="AQ1416" s="1"/>
      <c r="AR1416" s="1"/>
      <c r="AS1416" s="1"/>
      <c r="AT1416" s="1"/>
      <c r="AU1416" s="1"/>
      <c r="AV1416" s="1"/>
      <c r="AW1416" s="1"/>
      <c r="AY1416" s="1" t="s">
        <v>25</v>
      </c>
    </row>
    <row r="1417" ht="15.75" customHeight="1">
      <c r="A1417" s="1"/>
      <c r="B1417" s="1"/>
      <c r="C1417" s="1"/>
      <c r="D1417" s="1" t="s">
        <v>25</v>
      </c>
      <c r="E1417" s="1" t="s">
        <v>25</v>
      </c>
      <c r="F1417" s="1" t="s">
        <v>25</v>
      </c>
      <c r="G1417" s="1" t="s">
        <v>25</v>
      </c>
      <c r="H1417" s="1" t="s">
        <v>25</v>
      </c>
      <c r="M1417" s="1"/>
      <c r="N1417" s="1"/>
      <c r="O1417" s="1"/>
      <c r="P1417" s="1"/>
      <c r="Q1417" s="1"/>
      <c r="S1417" s="1" t="str">
        <f>IFERROR(__xludf.DUMMYFUNCTION("UNIQUE(D1417:H1417, TRUE)"),"")</f>
        <v/>
      </c>
      <c r="Y1417" s="1" t="str">
        <f t="shared" si="2"/>
        <v/>
      </c>
      <c r="Z1417" s="1" t="str">
        <f t="shared" ref="Z1417:AC1417" si="1417">IF($Y1417&lt;&gt;"",COUNTIF($D1417:$H1417, "=" &amp; T1417),"")</f>
        <v/>
      </c>
      <c r="AA1417" s="1" t="str">
        <f t="shared" si="1417"/>
        <v/>
      </c>
      <c r="AB1417" s="1" t="str">
        <f t="shared" si="1417"/>
        <v/>
      </c>
      <c r="AC1417" s="1" t="str">
        <f t="shared" si="1417"/>
        <v/>
      </c>
      <c r="AE1417" s="1" t="str">
        <f>IFERROR(__xludf.DUMMYFUNCTION("IFERROR(TRANSPOSE(SORT(TRANSPOSE(FILTER(Y1417:AC1417, Y1417:AC1417&lt;&gt;0)),1, FALSE)))"),"")</f>
        <v/>
      </c>
      <c r="AF1417" s="1" t="str">
        <f>IFERROR(__xludf.DUMMYFUNCTION("""COMPUTED_VALUE"""),"")</f>
        <v/>
      </c>
      <c r="AG1417" s="1" t="str">
        <f>IFERROR(__xludf.DUMMYFUNCTION("""COMPUTED_VALUE"""),"")</f>
        <v/>
      </c>
      <c r="AH1417" s="1" t="str">
        <f>IFERROR(__xludf.DUMMYFUNCTION("""COMPUTED_VALUE"""),"")</f>
        <v/>
      </c>
      <c r="AI1417" s="1" t="str">
        <f>IFERROR(__xludf.DUMMYFUNCTION("""COMPUTED_VALUE"""),"")</f>
        <v/>
      </c>
      <c r="AL1417" s="1" t="s">
        <v>25</v>
      </c>
      <c r="AM1417" s="1" t="s">
        <v>25</v>
      </c>
      <c r="AN1417" s="1" t="s">
        <v>25</v>
      </c>
      <c r="AO1417" s="1" t="s">
        <v>25</v>
      </c>
      <c r="AP1417" s="1" t="s">
        <v>25</v>
      </c>
      <c r="AQ1417" s="1"/>
      <c r="AR1417" s="1"/>
      <c r="AS1417" s="1"/>
      <c r="AT1417" s="1"/>
      <c r="AU1417" s="1"/>
      <c r="AV1417" s="1"/>
      <c r="AW1417" s="1"/>
      <c r="AY1417" s="1" t="s">
        <v>25</v>
      </c>
    </row>
    <row r="1418" ht="15.75" customHeight="1">
      <c r="A1418" s="1"/>
      <c r="B1418" s="1"/>
      <c r="C1418" s="1"/>
      <c r="D1418" s="1" t="s">
        <v>25</v>
      </c>
      <c r="E1418" s="1" t="s">
        <v>25</v>
      </c>
      <c r="F1418" s="1" t="s">
        <v>25</v>
      </c>
      <c r="G1418" s="1" t="s">
        <v>25</v>
      </c>
      <c r="H1418" s="1" t="s">
        <v>25</v>
      </c>
      <c r="M1418" s="1"/>
      <c r="N1418" s="1"/>
      <c r="O1418" s="1"/>
      <c r="P1418" s="1"/>
      <c r="Q1418" s="1"/>
      <c r="S1418" s="1" t="str">
        <f>IFERROR(__xludf.DUMMYFUNCTION("UNIQUE(D1418:H1418, TRUE)"),"")</f>
        <v/>
      </c>
      <c r="Y1418" s="1" t="str">
        <f t="shared" si="2"/>
        <v/>
      </c>
      <c r="Z1418" s="1" t="str">
        <f t="shared" ref="Z1418:AC1418" si="1418">IF($Y1418&lt;&gt;"",COUNTIF($D1418:$H1418, "=" &amp; T1418),"")</f>
        <v/>
      </c>
      <c r="AA1418" s="1" t="str">
        <f t="shared" si="1418"/>
        <v/>
      </c>
      <c r="AB1418" s="1" t="str">
        <f t="shared" si="1418"/>
        <v/>
      </c>
      <c r="AC1418" s="1" t="str">
        <f t="shared" si="1418"/>
        <v/>
      </c>
      <c r="AE1418" s="1" t="str">
        <f>IFERROR(__xludf.DUMMYFUNCTION("IFERROR(TRANSPOSE(SORT(TRANSPOSE(FILTER(Y1418:AC1418, Y1418:AC1418&lt;&gt;0)),1, FALSE)))"),"")</f>
        <v/>
      </c>
      <c r="AF1418" s="1" t="str">
        <f>IFERROR(__xludf.DUMMYFUNCTION("""COMPUTED_VALUE"""),"")</f>
        <v/>
      </c>
      <c r="AG1418" s="1" t="str">
        <f>IFERROR(__xludf.DUMMYFUNCTION("""COMPUTED_VALUE"""),"")</f>
        <v/>
      </c>
      <c r="AH1418" s="1" t="str">
        <f>IFERROR(__xludf.DUMMYFUNCTION("""COMPUTED_VALUE"""),"")</f>
        <v/>
      </c>
      <c r="AI1418" s="1" t="str">
        <f>IFERROR(__xludf.DUMMYFUNCTION("""COMPUTED_VALUE"""),"")</f>
        <v/>
      </c>
      <c r="AL1418" s="1" t="s">
        <v>25</v>
      </c>
      <c r="AM1418" s="1" t="s">
        <v>25</v>
      </c>
      <c r="AN1418" s="1" t="s">
        <v>25</v>
      </c>
      <c r="AO1418" s="1" t="s">
        <v>25</v>
      </c>
      <c r="AP1418" s="1" t="s">
        <v>25</v>
      </c>
      <c r="AQ1418" s="1"/>
      <c r="AR1418" s="1"/>
      <c r="AS1418" s="1"/>
      <c r="AT1418" s="1"/>
      <c r="AU1418" s="1"/>
      <c r="AV1418" s="1"/>
      <c r="AW1418" s="1"/>
      <c r="AY1418" s="1" t="s">
        <v>25</v>
      </c>
    </row>
    <row r="1419" ht="15.75" customHeight="1">
      <c r="A1419" s="1"/>
      <c r="B1419" s="1"/>
      <c r="C1419" s="1"/>
      <c r="D1419" s="1" t="s">
        <v>25</v>
      </c>
      <c r="E1419" s="1" t="s">
        <v>25</v>
      </c>
      <c r="F1419" s="1" t="s">
        <v>25</v>
      </c>
      <c r="G1419" s="1" t="s">
        <v>25</v>
      </c>
      <c r="H1419" s="1" t="s">
        <v>25</v>
      </c>
      <c r="M1419" s="1"/>
      <c r="N1419" s="1"/>
      <c r="O1419" s="1"/>
      <c r="P1419" s="1"/>
      <c r="Q1419" s="1"/>
      <c r="S1419" s="1" t="str">
        <f>IFERROR(__xludf.DUMMYFUNCTION("UNIQUE(D1419:H1419, TRUE)"),"")</f>
        <v/>
      </c>
      <c r="Y1419" s="1" t="str">
        <f t="shared" si="2"/>
        <v/>
      </c>
      <c r="Z1419" s="1" t="str">
        <f t="shared" ref="Z1419:AC1419" si="1419">IF($Y1419&lt;&gt;"",COUNTIF($D1419:$H1419, "=" &amp; T1419),"")</f>
        <v/>
      </c>
      <c r="AA1419" s="1" t="str">
        <f t="shared" si="1419"/>
        <v/>
      </c>
      <c r="AB1419" s="1" t="str">
        <f t="shared" si="1419"/>
        <v/>
      </c>
      <c r="AC1419" s="1" t="str">
        <f t="shared" si="1419"/>
        <v/>
      </c>
      <c r="AE1419" s="1" t="str">
        <f>IFERROR(__xludf.DUMMYFUNCTION("IFERROR(TRANSPOSE(SORT(TRANSPOSE(FILTER(Y1419:AC1419, Y1419:AC1419&lt;&gt;0)),1, FALSE)))"),"")</f>
        <v/>
      </c>
      <c r="AF1419" s="1" t="str">
        <f>IFERROR(__xludf.DUMMYFUNCTION("""COMPUTED_VALUE"""),"")</f>
        <v/>
      </c>
      <c r="AG1419" s="1" t="str">
        <f>IFERROR(__xludf.DUMMYFUNCTION("""COMPUTED_VALUE"""),"")</f>
        <v/>
      </c>
      <c r="AH1419" s="1" t="str">
        <f>IFERROR(__xludf.DUMMYFUNCTION("""COMPUTED_VALUE"""),"")</f>
        <v/>
      </c>
      <c r="AI1419" s="1" t="str">
        <f>IFERROR(__xludf.DUMMYFUNCTION("""COMPUTED_VALUE"""),"")</f>
        <v/>
      </c>
      <c r="AL1419" s="1" t="s">
        <v>25</v>
      </c>
      <c r="AM1419" s="1" t="s">
        <v>25</v>
      </c>
      <c r="AN1419" s="1" t="s">
        <v>25</v>
      </c>
      <c r="AO1419" s="1" t="s">
        <v>25</v>
      </c>
      <c r="AP1419" s="1" t="s">
        <v>25</v>
      </c>
      <c r="AQ1419" s="1"/>
      <c r="AR1419" s="1"/>
      <c r="AS1419" s="1"/>
      <c r="AT1419" s="1"/>
      <c r="AU1419" s="1"/>
      <c r="AV1419" s="1"/>
      <c r="AW1419" s="1"/>
      <c r="AY1419" s="1" t="s">
        <v>25</v>
      </c>
    </row>
    <row r="1420" ht="15.75" customHeight="1">
      <c r="A1420" s="1"/>
      <c r="B1420" s="1"/>
      <c r="C1420" s="1"/>
      <c r="D1420" s="1" t="s">
        <v>25</v>
      </c>
      <c r="E1420" s="1" t="s">
        <v>25</v>
      </c>
      <c r="F1420" s="1" t="s">
        <v>25</v>
      </c>
      <c r="G1420" s="1" t="s">
        <v>25</v>
      </c>
      <c r="H1420" s="1" t="s">
        <v>25</v>
      </c>
      <c r="M1420" s="1"/>
      <c r="N1420" s="1"/>
      <c r="O1420" s="1"/>
      <c r="P1420" s="1"/>
      <c r="Q1420" s="1"/>
      <c r="S1420" s="1" t="str">
        <f>IFERROR(__xludf.DUMMYFUNCTION("UNIQUE(D1420:H1420, TRUE)"),"")</f>
        <v/>
      </c>
      <c r="Y1420" s="1" t="str">
        <f t="shared" si="2"/>
        <v/>
      </c>
      <c r="Z1420" s="1" t="str">
        <f t="shared" ref="Z1420:AC1420" si="1420">IF($Y1420&lt;&gt;"",COUNTIF($D1420:$H1420, "=" &amp; T1420),"")</f>
        <v/>
      </c>
      <c r="AA1420" s="1" t="str">
        <f t="shared" si="1420"/>
        <v/>
      </c>
      <c r="AB1420" s="1" t="str">
        <f t="shared" si="1420"/>
        <v/>
      </c>
      <c r="AC1420" s="1" t="str">
        <f t="shared" si="1420"/>
        <v/>
      </c>
      <c r="AE1420" s="1" t="str">
        <f>IFERROR(__xludf.DUMMYFUNCTION("IFERROR(TRANSPOSE(SORT(TRANSPOSE(FILTER(Y1420:AC1420, Y1420:AC1420&lt;&gt;0)),1, FALSE)))"),"")</f>
        <v/>
      </c>
      <c r="AF1420" s="1" t="str">
        <f>IFERROR(__xludf.DUMMYFUNCTION("""COMPUTED_VALUE"""),"")</f>
        <v/>
      </c>
      <c r="AG1420" s="1" t="str">
        <f>IFERROR(__xludf.DUMMYFUNCTION("""COMPUTED_VALUE"""),"")</f>
        <v/>
      </c>
      <c r="AH1420" s="1" t="str">
        <f>IFERROR(__xludf.DUMMYFUNCTION("""COMPUTED_VALUE"""),"")</f>
        <v/>
      </c>
      <c r="AI1420" s="1" t="str">
        <f>IFERROR(__xludf.DUMMYFUNCTION("""COMPUTED_VALUE"""),"")</f>
        <v/>
      </c>
      <c r="AL1420" s="1" t="s">
        <v>25</v>
      </c>
      <c r="AM1420" s="1" t="s">
        <v>25</v>
      </c>
      <c r="AN1420" s="1" t="s">
        <v>25</v>
      </c>
      <c r="AO1420" s="1" t="s">
        <v>25</v>
      </c>
      <c r="AP1420" s="1" t="s">
        <v>25</v>
      </c>
      <c r="AQ1420" s="1"/>
      <c r="AR1420" s="1"/>
      <c r="AS1420" s="1"/>
      <c r="AT1420" s="1"/>
      <c r="AU1420" s="1"/>
      <c r="AV1420" s="1"/>
      <c r="AW1420" s="1"/>
      <c r="AY1420" s="1" t="s">
        <v>25</v>
      </c>
    </row>
    <row r="1421" ht="15.75" customHeight="1">
      <c r="A1421" s="1"/>
      <c r="B1421" s="1"/>
      <c r="C1421" s="1"/>
      <c r="D1421" s="1" t="s">
        <v>25</v>
      </c>
      <c r="E1421" s="1" t="s">
        <v>25</v>
      </c>
      <c r="F1421" s="1" t="s">
        <v>25</v>
      </c>
      <c r="G1421" s="1" t="s">
        <v>25</v>
      </c>
      <c r="H1421" s="1" t="s">
        <v>25</v>
      </c>
      <c r="M1421" s="1"/>
      <c r="N1421" s="1"/>
      <c r="O1421" s="1"/>
      <c r="P1421" s="1"/>
      <c r="Q1421" s="1"/>
      <c r="S1421" s="1" t="str">
        <f>IFERROR(__xludf.DUMMYFUNCTION("UNIQUE(D1421:H1421, TRUE)"),"")</f>
        <v/>
      </c>
      <c r="Y1421" s="1" t="str">
        <f t="shared" si="2"/>
        <v/>
      </c>
      <c r="Z1421" s="1" t="str">
        <f t="shared" ref="Z1421:AC1421" si="1421">IF($Y1421&lt;&gt;"",COUNTIF($D1421:$H1421, "=" &amp; T1421),"")</f>
        <v/>
      </c>
      <c r="AA1421" s="1" t="str">
        <f t="shared" si="1421"/>
        <v/>
      </c>
      <c r="AB1421" s="1" t="str">
        <f t="shared" si="1421"/>
        <v/>
      </c>
      <c r="AC1421" s="1" t="str">
        <f t="shared" si="1421"/>
        <v/>
      </c>
      <c r="AE1421" s="1" t="str">
        <f>IFERROR(__xludf.DUMMYFUNCTION("IFERROR(TRANSPOSE(SORT(TRANSPOSE(FILTER(Y1421:AC1421, Y1421:AC1421&lt;&gt;0)),1, FALSE)))"),"")</f>
        <v/>
      </c>
      <c r="AF1421" s="1" t="str">
        <f>IFERROR(__xludf.DUMMYFUNCTION("""COMPUTED_VALUE"""),"")</f>
        <v/>
      </c>
      <c r="AG1421" s="1" t="str">
        <f>IFERROR(__xludf.DUMMYFUNCTION("""COMPUTED_VALUE"""),"")</f>
        <v/>
      </c>
      <c r="AH1421" s="1" t="str">
        <f>IFERROR(__xludf.DUMMYFUNCTION("""COMPUTED_VALUE"""),"")</f>
        <v/>
      </c>
      <c r="AI1421" s="1" t="str">
        <f>IFERROR(__xludf.DUMMYFUNCTION("""COMPUTED_VALUE"""),"")</f>
        <v/>
      </c>
      <c r="AL1421" s="1" t="s">
        <v>25</v>
      </c>
      <c r="AM1421" s="1" t="s">
        <v>25</v>
      </c>
      <c r="AN1421" s="1" t="s">
        <v>25</v>
      </c>
      <c r="AO1421" s="1" t="s">
        <v>25</v>
      </c>
      <c r="AP1421" s="1" t="s">
        <v>25</v>
      </c>
      <c r="AQ1421" s="1"/>
      <c r="AR1421" s="1"/>
      <c r="AS1421" s="1"/>
      <c r="AT1421" s="1"/>
      <c r="AU1421" s="1"/>
      <c r="AV1421" s="1"/>
      <c r="AW1421" s="1"/>
      <c r="AY1421" s="1" t="s">
        <v>25</v>
      </c>
    </row>
    <row r="1422" ht="15.75" customHeight="1">
      <c r="A1422" s="1"/>
      <c r="B1422" s="1"/>
      <c r="C1422" s="1"/>
      <c r="D1422" s="1" t="s">
        <v>25</v>
      </c>
      <c r="E1422" s="1" t="s">
        <v>25</v>
      </c>
      <c r="F1422" s="1" t="s">
        <v>25</v>
      </c>
      <c r="G1422" s="1" t="s">
        <v>25</v>
      </c>
      <c r="H1422" s="1" t="s">
        <v>25</v>
      </c>
      <c r="M1422" s="1"/>
      <c r="N1422" s="1"/>
      <c r="O1422" s="1"/>
      <c r="P1422" s="1"/>
      <c r="Q1422" s="1"/>
      <c r="S1422" s="1" t="str">
        <f>IFERROR(__xludf.DUMMYFUNCTION("UNIQUE(D1422:H1422, TRUE)"),"")</f>
        <v/>
      </c>
      <c r="Y1422" s="1" t="str">
        <f t="shared" si="2"/>
        <v/>
      </c>
      <c r="Z1422" s="1" t="str">
        <f t="shared" ref="Z1422:AC1422" si="1422">IF($Y1422&lt;&gt;"",COUNTIF($D1422:$H1422, "=" &amp; T1422),"")</f>
        <v/>
      </c>
      <c r="AA1422" s="1" t="str">
        <f t="shared" si="1422"/>
        <v/>
      </c>
      <c r="AB1422" s="1" t="str">
        <f t="shared" si="1422"/>
        <v/>
      </c>
      <c r="AC1422" s="1" t="str">
        <f t="shared" si="1422"/>
        <v/>
      </c>
      <c r="AE1422" s="1" t="str">
        <f>IFERROR(__xludf.DUMMYFUNCTION("IFERROR(TRANSPOSE(SORT(TRANSPOSE(FILTER(Y1422:AC1422, Y1422:AC1422&lt;&gt;0)),1, FALSE)))"),"")</f>
        <v/>
      </c>
      <c r="AF1422" s="1" t="str">
        <f>IFERROR(__xludf.DUMMYFUNCTION("""COMPUTED_VALUE"""),"")</f>
        <v/>
      </c>
      <c r="AG1422" s="1" t="str">
        <f>IFERROR(__xludf.DUMMYFUNCTION("""COMPUTED_VALUE"""),"")</f>
        <v/>
      </c>
      <c r="AH1422" s="1" t="str">
        <f>IFERROR(__xludf.DUMMYFUNCTION("""COMPUTED_VALUE"""),"")</f>
        <v/>
      </c>
      <c r="AI1422" s="1" t="str">
        <f>IFERROR(__xludf.DUMMYFUNCTION("""COMPUTED_VALUE"""),"")</f>
        <v/>
      </c>
      <c r="AL1422" s="1" t="s">
        <v>25</v>
      </c>
      <c r="AM1422" s="1" t="s">
        <v>25</v>
      </c>
      <c r="AN1422" s="1" t="s">
        <v>25</v>
      </c>
      <c r="AO1422" s="1" t="s">
        <v>25</v>
      </c>
      <c r="AP1422" s="1" t="s">
        <v>25</v>
      </c>
      <c r="AQ1422" s="1"/>
      <c r="AR1422" s="1"/>
      <c r="AS1422" s="1"/>
      <c r="AT1422" s="1"/>
      <c r="AU1422" s="1"/>
      <c r="AV1422" s="1"/>
      <c r="AW1422" s="1"/>
      <c r="AY1422" s="1" t="s">
        <v>25</v>
      </c>
    </row>
    <row r="1423" ht="15.75" customHeight="1">
      <c r="A1423" s="1"/>
      <c r="B1423" s="1"/>
      <c r="C1423" s="1"/>
      <c r="D1423" s="1" t="s">
        <v>25</v>
      </c>
      <c r="E1423" s="1" t="s">
        <v>25</v>
      </c>
      <c r="F1423" s="1" t="s">
        <v>25</v>
      </c>
      <c r="G1423" s="1" t="s">
        <v>25</v>
      </c>
      <c r="H1423" s="1" t="s">
        <v>25</v>
      </c>
      <c r="M1423" s="1"/>
      <c r="N1423" s="1"/>
      <c r="O1423" s="1"/>
      <c r="P1423" s="1"/>
      <c r="Q1423" s="1"/>
      <c r="S1423" s="1" t="str">
        <f>IFERROR(__xludf.DUMMYFUNCTION("UNIQUE(D1423:H1423, TRUE)"),"")</f>
        <v/>
      </c>
      <c r="Y1423" s="1" t="str">
        <f t="shared" si="2"/>
        <v/>
      </c>
      <c r="Z1423" s="1" t="str">
        <f t="shared" ref="Z1423:AC1423" si="1423">IF($Y1423&lt;&gt;"",COUNTIF($D1423:$H1423, "=" &amp; T1423),"")</f>
        <v/>
      </c>
      <c r="AA1423" s="1" t="str">
        <f t="shared" si="1423"/>
        <v/>
      </c>
      <c r="AB1423" s="1" t="str">
        <f t="shared" si="1423"/>
        <v/>
      </c>
      <c r="AC1423" s="1" t="str">
        <f t="shared" si="1423"/>
        <v/>
      </c>
      <c r="AE1423" s="1" t="str">
        <f>IFERROR(__xludf.DUMMYFUNCTION("IFERROR(TRANSPOSE(SORT(TRANSPOSE(FILTER(Y1423:AC1423, Y1423:AC1423&lt;&gt;0)),1, FALSE)))"),"")</f>
        <v/>
      </c>
      <c r="AF1423" s="1" t="str">
        <f>IFERROR(__xludf.DUMMYFUNCTION("""COMPUTED_VALUE"""),"")</f>
        <v/>
      </c>
      <c r="AG1423" s="1" t="str">
        <f>IFERROR(__xludf.DUMMYFUNCTION("""COMPUTED_VALUE"""),"")</f>
        <v/>
      </c>
      <c r="AH1423" s="1" t="str">
        <f>IFERROR(__xludf.DUMMYFUNCTION("""COMPUTED_VALUE"""),"")</f>
        <v/>
      </c>
      <c r="AI1423" s="1" t="str">
        <f>IFERROR(__xludf.DUMMYFUNCTION("""COMPUTED_VALUE"""),"")</f>
        <v/>
      </c>
      <c r="AL1423" s="1" t="s">
        <v>25</v>
      </c>
      <c r="AM1423" s="1" t="s">
        <v>25</v>
      </c>
      <c r="AN1423" s="1" t="s">
        <v>25</v>
      </c>
      <c r="AO1423" s="1" t="s">
        <v>25</v>
      </c>
      <c r="AP1423" s="1" t="s">
        <v>25</v>
      </c>
      <c r="AQ1423" s="1"/>
      <c r="AR1423" s="1"/>
      <c r="AS1423" s="1"/>
      <c r="AT1423" s="1"/>
      <c r="AU1423" s="1"/>
      <c r="AV1423" s="1"/>
      <c r="AW1423" s="1"/>
      <c r="AY1423" s="1" t="s">
        <v>25</v>
      </c>
    </row>
    <row r="1424" ht="15.75" customHeight="1">
      <c r="A1424" s="1"/>
      <c r="B1424" s="1"/>
      <c r="C1424" s="1"/>
      <c r="D1424" s="1" t="s">
        <v>25</v>
      </c>
      <c r="E1424" s="1" t="s">
        <v>25</v>
      </c>
      <c r="F1424" s="1" t="s">
        <v>25</v>
      </c>
      <c r="G1424" s="1" t="s">
        <v>25</v>
      </c>
      <c r="H1424" s="1" t="s">
        <v>25</v>
      </c>
      <c r="M1424" s="1"/>
      <c r="N1424" s="1"/>
      <c r="O1424" s="1"/>
      <c r="P1424" s="1"/>
      <c r="Q1424" s="1"/>
      <c r="S1424" s="1" t="str">
        <f>IFERROR(__xludf.DUMMYFUNCTION("UNIQUE(D1424:H1424, TRUE)"),"")</f>
        <v/>
      </c>
      <c r="Y1424" s="1" t="str">
        <f t="shared" si="2"/>
        <v/>
      </c>
      <c r="Z1424" s="1" t="str">
        <f t="shared" ref="Z1424:AC1424" si="1424">IF($Y1424&lt;&gt;"",COUNTIF($D1424:$H1424, "=" &amp; T1424),"")</f>
        <v/>
      </c>
      <c r="AA1424" s="1" t="str">
        <f t="shared" si="1424"/>
        <v/>
      </c>
      <c r="AB1424" s="1" t="str">
        <f t="shared" si="1424"/>
        <v/>
      </c>
      <c r="AC1424" s="1" t="str">
        <f t="shared" si="1424"/>
        <v/>
      </c>
      <c r="AE1424" s="1" t="str">
        <f>IFERROR(__xludf.DUMMYFUNCTION("IFERROR(TRANSPOSE(SORT(TRANSPOSE(FILTER(Y1424:AC1424, Y1424:AC1424&lt;&gt;0)),1, FALSE)))"),"")</f>
        <v/>
      </c>
      <c r="AF1424" s="1" t="str">
        <f>IFERROR(__xludf.DUMMYFUNCTION("""COMPUTED_VALUE"""),"")</f>
        <v/>
      </c>
      <c r="AG1424" s="1" t="str">
        <f>IFERROR(__xludf.DUMMYFUNCTION("""COMPUTED_VALUE"""),"")</f>
        <v/>
      </c>
      <c r="AH1424" s="1" t="str">
        <f>IFERROR(__xludf.DUMMYFUNCTION("""COMPUTED_VALUE"""),"")</f>
        <v/>
      </c>
      <c r="AI1424" s="1" t="str">
        <f>IFERROR(__xludf.DUMMYFUNCTION("""COMPUTED_VALUE"""),"")</f>
        <v/>
      </c>
      <c r="AL1424" s="1" t="s">
        <v>25</v>
      </c>
      <c r="AM1424" s="1" t="s">
        <v>25</v>
      </c>
      <c r="AN1424" s="1" t="s">
        <v>25</v>
      </c>
      <c r="AO1424" s="1" t="s">
        <v>25</v>
      </c>
      <c r="AP1424" s="1" t="s">
        <v>25</v>
      </c>
      <c r="AQ1424" s="1"/>
      <c r="AR1424" s="1"/>
      <c r="AS1424" s="1"/>
      <c r="AT1424" s="1"/>
      <c r="AU1424" s="1"/>
      <c r="AV1424" s="1"/>
      <c r="AW1424" s="1"/>
      <c r="AY1424" s="1" t="s">
        <v>25</v>
      </c>
    </row>
    <row r="1425" ht="15.75" customHeight="1">
      <c r="A1425" s="1"/>
      <c r="B1425" s="1"/>
      <c r="C1425" s="1"/>
      <c r="D1425" s="1" t="s">
        <v>25</v>
      </c>
      <c r="E1425" s="1" t="s">
        <v>25</v>
      </c>
      <c r="F1425" s="1" t="s">
        <v>25</v>
      </c>
      <c r="G1425" s="1" t="s">
        <v>25</v>
      </c>
      <c r="H1425" s="1" t="s">
        <v>25</v>
      </c>
      <c r="M1425" s="1"/>
      <c r="N1425" s="1"/>
      <c r="O1425" s="1"/>
      <c r="P1425" s="1"/>
      <c r="Q1425" s="1"/>
      <c r="S1425" s="1" t="str">
        <f>IFERROR(__xludf.DUMMYFUNCTION("UNIQUE(D1425:H1425, TRUE)"),"")</f>
        <v/>
      </c>
      <c r="Y1425" s="1" t="str">
        <f t="shared" si="2"/>
        <v/>
      </c>
      <c r="Z1425" s="1" t="str">
        <f t="shared" ref="Z1425:AC1425" si="1425">IF($Y1425&lt;&gt;"",COUNTIF($D1425:$H1425, "=" &amp; T1425),"")</f>
        <v/>
      </c>
      <c r="AA1425" s="1" t="str">
        <f t="shared" si="1425"/>
        <v/>
      </c>
      <c r="AB1425" s="1" t="str">
        <f t="shared" si="1425"/>
        <v/>
      </c>
      <c r="AC1425" s="1" t="str">
        <f t="shared" si="1425"/>
        <v/>
      </c>
      <c r="AE1425" s="1" t="str">
        <f>IFERROR(__xludf.DUMMYFUNCTION("IFERROR(TRANSPOSE(SORT(TRANSPOSE(FILTER(Y1425:AC1425, Y1425:AC1425&lt;&gt;0)),1, FALSE)))"),"")</f>
        <v/>
      </c>
      <c r="AF1425" s="1" t="str">
        <f>IFERROR(__xludf.DUMMYFUNCTION("""COMPUTED_VALUE"""),"")</f>
        <v/>
      </c>
      <c r="AG1425" s="1" t="str">
        <f>IFERROR(__xludf.DUMMYFUNCTION("""COMPUTED_VALUE"""),"")</f>
        <v/>
      </c>
      <c r="AH1425" s="1" t="str">
        <f>IFERROR(__xludf.DUMMYFUNCTION("""COMPUTED_VALUE"""),"")</f>
        <v/>
      </c>
      <c r="AI1425" s="1" t="str">
        <f>IFERROR(__xludf.DUMMYFUNCTION("""COMPUTED_VALUE"""),"")</f>
        <v/>
      </c>
      <c r="AL1425" s="1" t="s">
        <v>25</v>
      </c>
      <c r="AM1425" s="1" t="s">
        <v>25</v>
      </c>
      <c r="AN1425" s="1" t="s">
        <v>25</v>
      </c>
      <c r="AO1425" s="1" t="s">
        <v>25</v>
      </c>
      <c r="AP1425" s="1" t="s">
        <v>25</v>
      </c>
      <c r="AQ1425" s="1"/>
      <c r="AR1425" s="1"/>
      <c r="AS1425" s="1"/>
      <c r="AT1425" s="1"/>
      <c r="AU1425" s="1"/>
      <c r="AV1425" s="1"/>
      <c r="AW1425" s="1"/>
      <c r="AY1425" s="1" t="s">
        <v>25</v>
      </c>
    </row>
    <row r="1426" ht="15.75" customHeight="1">
      <c r="A1426" s="1"/>
      <c r="B1426" s="1"/>
      <c r="C1426" s="1"/>
      <c r="D1426" s="1" t="s">
        <v>25</v>
      </c>
      <c r="E1426" s="1" t="s">
        <v>25</v>
      </c>
      <c r="F1426" s="1" t="s">
        <v>25</v>
      </c>
      <c r="G1426" s="1" t="s">
        <v>25</v>
      </c>
      <c r="H1426" s="1" t="s">
        <v>25</v>
      </c>
      <c r="M1426" s="1"/>
      <c r="N1426" s="1"/>
      <c r="O1426" s="1"/>
      <c r="P1426" s="1"/>
      <c r="Q1426" s="1"/>
      <c r="S1426" s="1" t="str">
        <f>IFERROR(__xludf.DUMMYFUNCTION("UNIQUE(D1426:H1426, TRUE)"),"")</f>
        <v/>
      </c>
      <c r="Y1426" s="1" t="str">
        <f t="shared" si="2"/>
        <v/>
      </c>
      <c r="Z1426" s="1" t="str">
        <f t="shared" ref="Z1426:AC1426" si="1426">IF($Y1426&lt;&gt;"",COUNTIF($D1426:$H1426, "=" &amp; T1426),"")</f>
        <v/>
      </c>
      <c r="AA1426" s="1" t="str">
        <f t="shared" si="1426"/>
        <v/>
      </c>
      <c r="AB1426" s="1" t="str">
        <f t="shared" si="1426"/>
        <v/>
      </c>
      <c r="AC1426" s="1" t="str">
        <f t="shared" si="1426"/>
        <v/>
      </c>
      <c r="AE1426" s="1" t="str">
        <f>IFERROR(__xludf.DUMMYFUNCTION("IFERROR(TRANSPOSE(SORT(TRANSPOSE(FILTER(Y1426:AC1426, Y1426:AC1426&lt;&gt;0)),1, FALSE)))"),"")</f>
        <v/>
      </c>
      <c r="AF1426" s="1" t="str">
        <f>IFERROR(__xludf.DUMMYFUNCTION("""COMPUTED_VALUE"""),"")</f>
        <v/>
      </c>
      <c r="AG1426" s="1" t="str">
        <f>IFERROR(__xludf.DUMMYFUNCTION("""COMPUTED_VALUE"""),"")</f>
        <v/>
      </c>
      <c r="AH1426" s="1" t="str">
        <f>IFERROR(__xludf.DUMMYFUNCTION("""COMPUTED_VALUE"""),"")</f>
        <v/>
      </c>
      <c r="AI1426" s="1" t="str">
        <f>IFERROR(__xludf.DUMMYFUNCTION("""COMPUTED_VALUE"""),"")</f>
        <v/>
      </c>
      <c r="AL1426" s="1" t="s">
        <v>25</v>
      </c>
      <c r="AM1426" s="1" t="s">
        <v>25</v>
      </c>
      <c r="AN1426" s="1" t="s">
        <v>25</v>
      </c>
      <c r="AO1426" s="1" t="s">
        <v>25</v>
      </c>
      <c r="AP1426" s="1" t="s">
        <v>25</v>
      </c>
      <c r="AQ1426" s="1"/>
      <c r="AR1426" s="1"/>
      <c r="AS1426" s="1"/>
      <c r="AT1426" s="1"/>
      <c r="AU1426" s="1"/>
      <c r="AV1426" s="1"/>
      <c r="AW1426" s="1"/>
      <c r="AY1426" s="1" t="s">
        <v>25</v>
      </c>
    </row>
    <row r="1427" ht="15.75" customHeight="1">
      <c r="A1427" s="1"/>
      <c r="B1427" s="1"/>
      <c r="C1427" s="1"/>
      <c r="D1427" s="1" t="s">
        <v>25</v>
      </c>
      <c r="E1427" s="1" t="s">
        <v>25</v>
      </c>
      <c r="F1427" s="1" t="s">
        <v>25</v>
      </c>
      <c r="G1427" s="1" t="s">
        <v>25</v>
      </c>
      <c r="H1427" s="1" t="s">
        <v>25</v>
      </c>
      <c r="M1427" s="1"/>
      <c r="N1427" s="1"/>
      <c r="O1427" s="1"/>
      <c r="P1427" s="1"/>
      <c r="Q1427" s="1"/>
      <c r="S1427" s="1" t="str">
        <f>IFERROR(__xludf.DUMMYFUNCTION("UNIQUE(D1427:H1427, TRUE)"),"")</f>
        <v/>
      </c>
      <c r="Y1427" s="1" t="str">
        <f t="shared" si="2"/>
        <v/>
      </c>
      <c r="Z1427" s="1" t="str">
        <f t="shared" ref="Z1427:AC1427" si="1427">IF($Y1427&lt;&gt;"",COUNTIF($D1427:$H1427, "=" &amp; T1427),"")</f>
        <v/>
      </c>
      <c r="AA1427" s="1" t="str">
        <f t="shared" si="1427"/>
        <v/>
      </c>
      <c r="AB1427" s="1" t="str">
        <f t="shared" si="1427"/>
        <v/>
      </c>
      <c r="AC1427" s="1" t="str">
        <f t="shared" si="1427"/>
        <v/>
      </c>
      <c r="AE1427" s="1" t="str">
        <f>IFERROR(__xludf.DUMMYFUNCTION("IFERROR(TRANSPOSE(SORT(TRANSPOSE(FILTER(Y1427:AC1427, Y1427:AC1427&lt;&gt;0)),1, FALSE)))"),"")</f>
        <v/>
      </c>
      <c r="AF1427" s="1" t="str">
        <f>IFERROR(__xludf.DUMMYFUNCTION("""COMPUTED_VALUE"""),"")</f>
        <v/>
      </c>
      <c r="AG1427" s="1" t="str">
        <f>IFERROR(__xludf.DUMMYFUNCTION("""COMPUTED_VALUE"""),"")</f>
        <v/>
      </c>
      <c r="AH1427" s="1" t="str">
        <f>IFERROR(__xludf.DUMMYFUNCTION("""COMPUTED_VALUE"""),"")</f>
        <v/>
      </c>
      <c r="AI1427" s="1" t="str">
        <f>IFERROR(__xludf.DUMMYFUNCTION("""COMPUTED_VALUE"""),"")</f>
        <v/>
      </c>
      <c r="AL1427" s="1" t="s">
        <v>25</v>
      </c>
      <c r="AM1427" s="1" t="s">
        <v>25</v>
      </c>
      <c r="AN1427" s="1" t="s">
        <v>25</v>
      </c>
      <c r="AO1427" s="1" t="s">
        <v>25</v>
      </c>
      <c r="AP1427" s="1" t="s">
        <v>25</v>
      </c>
      <c r="AQ1427" s="1"/>
      <c r="AR1427" s="1"/>
      <c r="AS1427" s="1"/>
      <c r="AT1427" s="1"/>
      <c r="AU1427" s="1"/>
      <c r="AV1427" s="1"/>
      <c r="AW1427" s="1"/>
      <c r="AY1427" s="1" t="s">
        <v>25</v>
      </c>
    </row>
    <row r="1428" ht="15.75" customHeight="1">
      <c r="A1428" s="1"/>
      <c r="B1428" s="1"/>
      <c r="C1428" s="1"/>
      <c r="D1428" s="1" t="s">
        <v>25</v>
      </c>
      <c r="E1428" s="1" t="s">
        <v>25</v>
      </c>
      <c r="F1428" s="1" t="s">
        <v>25</v>
      </c>
      <c r="G1428" s="1" t="s">
        <v>25</v>
      </c>
      <c r="H1428" s="1" t="s">
        <v>25</v>
      </c>
      <c r="M1428" s="1"/>
      <c r="N1428" s="1"/>
      <c r="O1428" s="1"/>
      <c r="P1428" s="1"/>
      <c r="Q1428" s="1"/>
      <c r="S1428" s="1" t="str">
        <f>IFERROR(__xludf.DUMMYFUNCTION("UNIQUE(D1428:H1428, TRUE)"),"")</f>
        <v/>
      </c>
      <c r="Y1428" s="1" t="str">
        <f t="shared" si="2"/>
        <v/>
      </c>
      <c r="Z1428" s="1" t="str">
        <f t="shared" ref="Z1428:AC1428" si="1428">IF($Y1428&lt;&gt;"",COUNTIF($D1428:$H1428, "=" &amp; T1428),"")</f>
        <v/>
      </c>
      <c r="AA1428" s="1" t="str">
        <f t="shared" si="1428"/>
        <v/>
      </c>
      <c r="AB1428" s="1" t="str">
        <f t="shared" si="1428"/>
        <v/>
      </c>
      <c r="AC1428" s="1" t="str">
        <f t="shared" si="1428"/>
        <v/>
      </c>
      <c r="AE1428" s="1" t="str">
        <f>IFERROR(__xludf.DUMMYFUNCTION("IFERROR(TRANSPOSE(SORT(TRANSPOSE(FILTER(Y1428:AC1428, Y1428:AC1428&lt;&gt;0)),1, FALSE)))"),"")</f>
        <v/>
      </c>
      <c r="AF1428" s="1" t="str">
        <f>IFERROR(__xludf.DUMMYFUNCTION("""COMPUTED_VALUE"""),"")</f>
        <v/>
      </c>
      <c r="AG1428" s="1" t="str">
        <f>IFERROR(__xludf.DUMMYFUNCTION("""COMPUTED_VALUE"""),"")</f>
        <v/>
      </c>
      <c r="AH1428" s="1" t="str">
        <f>IFERROR(__xludf.DUMMYFUNCTION("""COMPUTED_VALUE"""),"")</f>
        <v/>
      </c>
      <c r="AI1428" s="1" t="str">
        <f>IFERROR(__xludf.DUMMYFUNCTION("""COMPUTED_VALUE"""),"")</f>
        <v/>
      </c>
      <c r="AL1428" s="1" t="s">
        <v>25</v>
      </c>
      <c r="AM1428" s="1" t="s">
        <v>25</v>
      </c>
      <c r="AN1428" s="1" t="s">
        <v>25</v>
      </c>
      <c r="AO1428" s="1" t="s">
        <v>25</v>
      </c>
      <c r="AP1428" s="1" t="s">
        <v>25</v>
      </c>
      <c r="AQ1428" s="1"/>
      <c r="AR1428" s="1"/>
      <c r="AS1428" s="1"/>
      <c r="AT1428" s="1"/>
      <c r="AU1428" s="1"/>
      <c r="AV1428" s="1"/>
      <c r="AW1428" s="1"/>
      <c r="AY1428" s="1" t="s">
        <v>25</v>
      </c>
    </row>
    <row r="1429" ht="15.75" customHeight="1">
      <c r="A1429" s="1"/>
      <c r="B1429" s="1"/>
      <c r="C1429" s="1"/>
      <c r="D1429" s="1" t="s">
        <v>25</v>
      </c>
      <c r="E1429" s="1" t="s">
        <v>25</v>
      </c>
      <c r="F1429" s="1" t="s">
        <v>25</v>
      </c>
      <c r="G1429" s="1" t="s">
        <v>25</v>
      </c>
      <c r="H1429" s="1" t="s">
        <v>25</v>
      </c>
      <c r="M1429" s="1"/>
      <c r="N1429" s="1"/>
      <c r="O1429" s="1"/>
      <c r="P1429" s="1"/>
      <c r="Q1429" s="1"/>
      <c r="S1429" s="1" t="str">
        <f>IFERROR(__xludf.DUMMYFUNCTION("UNIQUE(D1429:H1429, TRUE)"),"")</f>
        <v/>
      </c>
      <c r="Y1429" s="1" t="str">
        <f t="shared" si="2"/>
        <v/>
      </c>
      <c r="Z1429" s="1" t="str">
        <f t="shared" ref="Z1429:AC1429" si="1429">IF($Y1429&lt;&gt;"",COUNTIF($D1429:$H1429, "=" &amp; T1429),"")</f>
        <v/>
      </c>
      <c r="AA1429" s="1" t="str">
        <f t="shared" si="1429"/>
        <v/>
      </c>
      <c r="AB1429" s="1" t="str">
        <f t="shared" si="1429"/>
        <v/>
      </c>
      <c r="AC1429" s="1" t="str">
        <f t="shared" si="1429"/>
        <v/>
      </c>
      <c r="AE1429" s="1" t="str">
        <f>IFERROR(__xludf.DUMMYFUNCTION("IFERROR(TRANSPOSE(SORT(TRANSPOSE(FILTER(Y1429:AC1429, Y1429:AC1429&lt;&gt;0)),1, FALSE)))"),"")</f>
        <v/>
      </c>
      <c r="AF1429" s="1" t="str">
        <f>IFERROR(__xludf.DUMMYFUNCTION("""COMPUTED_VALUE"""),"")</f>
        <v/>
      </c>
      <c r="AG1429" s="1" t="str">
        <f>IFERROR(__xludf.DUMMYFUNCTION("""COMPUTED_VALUE"""),"")</f>
        <v/>
      </c>
      <c r="AH1429" s="1" t="str">
        <f>IFERROR(__xludf.DUMMYFUNCTION("""COMPUTED_VALUE"""),"")</f>
        <v/>
      </c>
      <c r="AI1429" s="1" t="str">
        <f>IFERROR(__xludf.DUMMYFUNCTION("""COMPUTED_VALUE"""),"")</f>
        <v/>
      </c>
      <c r="AL1429" s="1" t="s">
        <v>25</v>
      </c>
      <c r="AM1429" s="1" t="s">
        <v>25</v>
      </c>
      <c r="AN1429" s="1" t="s">
        <v>25</v>
      </c>
      <c r="AO1429" s="1" t="s">
        <v>25</v>
      </c>
      <c r="AP1429" s="1" t="s">
        <v>25</v>
      </c>
      <c r="AQ1429" s="1"/>
      <c r="AR1429" s="1"/>
      <c r="AS1429" s="1"/>
      <c r="AT1429" s="1"/>
      <c r="AU1429" s="1"/>
      <c r="AV1429" s="1"/>
      <c r="AW1429" s="1"/>
      <c r="AY1429" s="1" t="s">
        <v>25</v>
      </c>
    </row>
    <row r="1430" ht="15.75" customHeight="1">
      <c r="A1430" s="1"/>
      <c r="B1430" s="1"/>
      <c r="C1430" s="1"/>
      <c r="D1430" s="1" t="s">
        <v>25</v>
      </c>
      <c r="E1430" s="1" t="s">
        <v>25</v>
      </c>
      <c r="F1430" s="1" t="s">
        <v>25</v>
      </c>
      <c r="G1430" s="1" t="s">
        <v>25</v>
      </c>
      <c r="H1430" s="1" t="s">
        <v>25</v>
      </c>
      <c r="M1430" s="1"/>
      <c r="N1430" s="1"/>
      <c r="O1430" s="1"/>
      <c r="P1430" s="1"/>
      <c r="Q1430" s="1"/>
      <c r="S1430" s="1" t="str">
        <f>IFERROR(__xludf.DUMMYFUNCTION("UNIQUE(D1430:H1430, TRUE)"),"")</f>
        <v/>
      </c>
      <c r="Y1430" s="1" t="str">
        <f t="shared" si="2"/>
        <v/>
      </c>
      <c r="Z1430" s="1" t="str">
        <f t="shared" ref="Z1430:AC1430" si="1430">IF($Y1430&lt;&gt;"",COUNTIF($D1430:$H1430, "=" &amp; T1430),"")</f>
        <v/>
      </c>
      <c r="AA1430" s="1" t="str">
        <f t="shared" si="1430"/>
        <v/>
      </c>
      <c r="AB1430" s="1" t="str">
        <f t="shared" si="1430"/>
        <v/>
      </c>
      <c r="AC1430" s="1" t="str">
        <f t="shared" si="1430"/>
        <v/>
      </c>
      <c r="AE1430" s="1" t="str">
        <f>IFERROR(__xludf.DUMMYFUNCTION("IFERROR(TRANSPOSE(SORT(TRANSPOSE(FILTER(Y1430:AC1430, Y1430:AC1430&lt;&gt;0)),1, FALSE)))"),"")</f>
        <v/>
      </c>
      <c r="AF1430" s="1" t="str">
        <f>IFERROR(__xludf.DUMMYFUNCTION("""COMPUTED_VALUE"""),"")</f>
        <v/>
      </c>
      <c r="AG1430" s="1" t="str">
        <f>IFERROR(__xludf.DUMMYFUNCTION("""COMPUTED_VALUE"""),"")</f>
        <v/>
      </c>
      <c r="AH1430" s="1" t="str">
        <f>IFERROR(__xludf.DUMMYFUNCTION("""COMPUTED_VALUE"""),"")</f>
        <v/>
      </c>
      <c r="AI1430" s="1" t="str">
        <f>IFERROR(__xludf.DUMMYFUNCTION("""COMPUTED_VALUE"""),"")</f>
        <v/>
      </c>
      <c r="AL1430" s="1" t="s">
        <v>25</v>
      </c>
      <c r="AM1430" s="1" t="s">
        <v>25</v>
      </c>
      <c r="AN1430" s="1" t="s">
        <v>25</v>
      </c>
      <c r="AO1430" s="1" t="s">
        <v>25</v>
      </c>
      <c r="AP1430" s="1" t="s">
        <v>25</v>
      </c>
      <c r="AQ1430" s="1"/>
      <c r="AR1430" s="1"/>
      <c r="AS1430" s="1"/>
      <c r="AT1430" s="1"/>
      <c r="AU1430" s="1"/>
      <c r="AV1430" s="1"/>
      <c r="AW1430" s="1"/>
      <c r="AY1430" s="1" t="s">
        <v>25</v>
      </c>
    </row>
    <row r="1431" ht="15.75" customHeight="1">
      <c r="A1431" s="1"/>
      <c r="B1431" s="1"/>
      <c r="C1431" s="1"/>
      <c r="D1431" s="1" t="s">
        <v>25</v>
      </c>
      <c r="E1431" s="1" t="s">
        <v>25</v>
      </c>
      <c r="F1431" s="1" t="s">
        <v>25</v>
      </c>
      <c r="G1431" s="1" t="s">
        <v>25</v>
      </c>
      <c r="H1431" s="1" t="s">
        <v>25</v>
      </c>
      <c r="M1431" s="1"/>
      <c r="N1431" s="1"/>
      <c r="O1431" s="1"/>
      <c r="P1431" s="1"/>
      <c r="Q1431" s="1"/>
      <c r="S1431" s="1" t="str">
        <f>IFERROR(__xludf.DUMMYFUNCTION("UNIQUE(D1431:H1431, TRUE)"),"")</f>
        <v/>
      </c>
      <c r="Y1431" s="1" t="str">
        <f t="shared" si="2"/>
        <v/>
      </c>
      <c r="Z1431" s="1" t="str">
        <f t="shared" ref="Z1431:AC1431" si="1431">IF($Y1431&lt;&gt;"",COUNTIF($D1431:$H1431, "=" &amp; T1431),"")</f>
        <v/>
      </c>
      <c r="AA1431" s="1" t="str">
        <f t="shared" si="1431"/>
        <v/>
      </c>
      <c r="AB1431" s="1" t="str">
        <f t="shared" si="1431"/>
        <v/>
      </c>
      <c r="AC1431" s="1" t="str">
        <f t="shared" si="1431"/>
        <v/>
      </c>
      <c r="AE1431" s="1" t="str">
        <f>IFERROR(__xludf.DUMMYFUNCTION("IFERROR(TRANSPOSE(SORT(TRANSPOSE(FILTER(Y1431:AC1431, Y1431:AC1431&lt;&gt;0)),1, FALSE)))"),"")</f>
        <v/>
      </c>
      <c r="AF1431" s="1" t="str">
        <f>IFERROR(__xludf.DUMMYFUNCTION("""COMPUTED_VALUE"""),"")</f>
        <v/>
      </c>
      <c r="AG1431" s="1" t="str">
        <f>IFERROR(__xludf.DUMMYFUNCTION("""COMPUTED_VALUE"""),"")</f>
        <v/>
      </c>
      <c r="AH1431" s="1" t="str">
        <f>IFERROR(__xludf.DUMMYFUNCTION("""COMPUTED_VALUE"""),"")</f>
        <v/>
      </c>
      <c r="AI1431" s="1" t="str">
        <f>IFERROR(__xludf.DUMMYFUNCTION("""COMPUTED_VALUE"""),"")</f>
        <v/>
      </c>
      <c r="AL1431" s="1" t="s">
        <v>25</v>
      </c>
      <c r="AM1431" s="1" t="s">
        <v>25</v>
      </c>
      <c r="AN1431" s="1" t="s">
        <v>25</v>
      </c>
      <c r="AO1431" s="1" t="s">
        <v>25</v>
      </c>
      <c r="AP1431" s="1" t="s">
        <v>25</v>
      </c>
      <c r="AQ1431" s="1"/>
      <c r="AR1431" s="1"/>
      <c r="AS1431" s="1"/>
      <c r="AT1431" s="1"/>
      <c r="AU1431" s="1"/>
      <c r="AV1431" s="1"/>
      <c r="AW1431" s="1"/>
      <c r="AY1431" s="1" t="s">
        <v>25</v>
      </c>
    </row>
    <row r="1432" ht="15.75" customHeight="1">
      <c r="A1432" s="1"/>
      <c r="B1432" s="1"/>
      <c r="C1432" s="1"/>
      <c r="D1432" s="1" t="s">
        <v>25</v>
      </c>
      <c r="E1432" s="1" t="s">
        <v>25</v>
      </c>
      <c r="F1432" s="1" t="s">
        <v>25</v>
      </c>
      <c r="G1432" s="1" t="s">
        <v>25</v>
      </c>
      <c r="H1432" s="1" t="s">
        <v>25</v>
      </c>
      <c r="M1432" s="1"/>
      <c r="N1432" s="1"/>
      <c r="O1432" s="1"/>
      <c r="P1432" s="1"/>
      <c r="Q1432" s="1"/>
      <c r="S1432" s="1" t="str">
        <f>IFERROR(__xludf.DUMMYFUNCTION("UNIQUE(D1432:H1432, TRUE)"),"")</f>
        <v/>
      </c>
      <c r="Y1432" s="1" t="str">
        <f t="shared" si="2"/>
        <v/>
      </c>
      <c r="Z1432" s="1" t="str">
        <f t="shared" ref="Z1432:AC1432" si="1432">IF($Y1432&lt;&gt;"",COUNTIF($D1432:$H1432, "=" &amp; T1432),"")</f>
        <v/>
      </c>
      <c r="AA1432" s="1" t="str">
        <f t="shared" si="1432"/>
        <v/>
      </c>
      <c r="AB1432" s="1" t="str">
        <f t="shared" si="1432"/>
        <v/>
      </c>
      <c r="AC1432" s="1" t="str">
        <f t="shared" si="1432"/>
        <v/>
      </c>
      <c r="AE1432" s="1" t="str">
        <f>IFERROR(__xludf.DUMMYFUNCTION("IFERROR(TRANSPOSE(SORT(TRANSPOSE(FILTER(Y1432:AC1432, Y1432:AC1432&lt;&gt;0)),1, FALSE)))"),"")</f>
        <v/>
      </c>
      <c r="AF1432" s="1" t="str">
        <f>IFERROR(__xludf.DUMMYFUNCTION("""COMPUTED_VALUE"""),"")</f>
        <v/>
      </c>
      <c r="AG1432" s="1" t="str">
        <f>IFERROR(__xludf.DUMMYFUNCTION("""COMPUTED_VALUE"""),"")</f>
        <v/>
      </c>
      <c r="AH1432" s="1" t="str">
        <f>IFERROR(__xludf.DUMMYFUNCTION("""COMPUTED_VALUE"""),"")</f>
        <v/>
      </c>
      <c r="AI1432" s="1" t="str">
        <f>IFERROR(__xludf.DUMMYFUNCTION("""COMPUTED_VALUE"""),"")</f>
        <v/>
      </c>
      <c r="AL1432" s="1" t="s">
        <v>25</v>
      </c>
      <c r="AM1432" s="1" t="s">
        <v>25</v>
      </c>
      <c r="AN1432" s="1" t="s">
        <v>25</v>
      </c>
      <c r="AO1432" s="1" t="s">
        <v>25</v>
      </c>
      <c r="AP1432" s="1" t="s">
        <v>25</v>
      </c>
      <c r="AQ1432" s="1"/>
      <c r="AR1432" s="1"/>
      <c r="AS1432" s="1"/>
      <c r="AT1432" s="1"/>
      <c r="AU1432" s="1"/>
      <c r="AV1432" s="1"/>
      <c r="AW1432" s="1"/>
      <c r="AY1432" s="1" t="s">
        <v>25</v>
      </c>
    </row>
    <row r="1433" ht="15.75" customHeight="1">
      <c r="A1433" s="1"/>
      <c r="B1433" s="1"/>
      <c r="C1433" s="1"/>
      <c r="D1433" s="1" t="s">
        <v>25</v>
      </c>
      <c r="E1433" s="1" t="s">
        <v>25</v>
      </c>
      <c r="F1433" s="1" t="s">
        <v>25</v>
      </c>
      <c r="G1433" s="1" t="s">
        <v>25</v>
      </c>
      <c r="H1433" s="1" t="s">
        <v>25</v>
      </c>
      <c r="M1433" s="1"/>
      <c r="N1433" s="1"/>
      <c r="O1433" s="1"/>
      <c r="P1433" s="1"/>
      <c r="Q1433" s="1"/>
      <c r="S1433" s="1" t="str">
        <f>IFERROR(__xludf.DUMMYFUNCTION("UNIQUE(D1433:H1433, TRUE)"),"")</f>
        <v/>
      </c>
      <c r="Y1433" s="1" t="str">
        <f t="shared" si="2"/>
        <v/>
      </c>
      <c r="Z1433" s="1" t="str">
        <f t="shared" ref="Z1433:AC1433" si="1433">IF($Y1433&lt;&gt;"",COUNTIF($D1433:$H1433, "=" &amp; T1433),"")</f>
        <v/>
      </c>
      <c r="AA1433" s="1" t="str">
        <f t="shared" si="1433"/>
        <v/>
      </c>
      <c r="AB1433" s="1" t="str">
        <f t="shared" si="1433"/>
        <v/>
      </c>
      <c r="AC1433" s="1" t="str">
        <f t="shared" si="1433"/>
        <v/>
      </c>
      <c r="AE1433" s="1" t="str">
        <f>IFERROR(__xludf.DUMMYFUNCTION("IFERROR(TRANSPOSE(SORT(TRANSPOSE(FILTER(Y1433:AC1433, Y1433:AC1433&lt;&gt;0)),1, FALSE)))"),"")</f>
        <v/>
      </c>
      <c r="AF1433" s="1" t="str">
        <f>IFERROR(__xludf.DUMMYFUNCTION("""COMPUTED_VALUE"""),"")</f>
        <v/>
      </c>
      <c r="AG1433" s="1" t="str">
        <f>IFERROR(__xludf.DUMMYFUNCTION("""COMPUTED_VALUE"""),"")</f>
        <v/>
      </c>
      <c r="AH1433" s="1" t="str">
        <f>IFERROR(__xludf.DUMMYFUNCTION("""COMPUTED_VALUE"""),"")</f>
        <v/>
      </c>
      <c r="AI1433" s="1" t="str">
        <f>IFERROR(__xludf.DUMMYFUNCTION("""COMPUTED_VALUE"""),"")</f>
        <v/>
      </c>
      <c r="AL1433" s="1" t="s">
        <v>25</v>
      </c>
      <c r="AM1433" s="1" t="s">
        <v>25</v>
      </c>
      <c r="AN1433" s="1" t="s">
        <v>25</v>
      </c>
      <c r="AO1433" s="1" t="s">
        <v>25</v>
      </c>
      <c r="AP1433" s="1" t="s">
        <v>25</v>
      </c>
      <c r="AQ1433" s="1"/>
      <c r="AR1433" s="1"/>
      <c r="AS1433" s="1"/>
      <c r="AT1433" s="1"/>
      <c r="AU1433" s="1"/>
      <c r="AV1433" s="1"/>
      <c r="AW1433" s="1"/>
      <c r="AY1433" s="1" t="s">
        <v>25</v>
      </c>
    </row>
    <row r="1434" ht="15.75" customHeight="1">
      <c r="A1434" s="1"/>
      <c r="B1434" s="1"/>
      <c r="C1434" s="1"/>
      <c r="D1434" s="1" t="s">
        <v>25</v>
      </c>
      <c r="E1434" s="1" t="s">
        <v>25</v>
      </c>
      <c r="F1434" s="1" t="s">
        <v>25</v>
      </c>
      <c r="G1434" s="1" t="s">
        <v>25</v>
      </c>
      <c r="H1434" s="1" t="s">
        <v>25</v>
      </c>
      <c r="M1434" s="1"/>
      <c r="N1434" s="1"/>
      <c r="O1434" s="1"/>
      <c r="P1434" s="1"/>
      <c r="Q1434" s="1"/>
      <c r="S1434" s="1" t="str">
        <f>IFERROR(__xludf.DUMMYFUNCTION("UNIQUE(D1434:H1434, TRUE)"),"")</f>
        <v/>
      </c>
      <c r="Y1434" s="1" t="str">
        <f t="shared" si="2"/>
        <v/>
      </c>
      <c r="Z1434" s="1" t="str">
        <f t="shared" ref="Z1434:AC1434" si="1434">IF($Y1434&lt;&gt;"",COUNTIF($D1434:$H1434, "=" &amp; T1434),"")</f>
        <v/>
      </c>
      <c r="AA1434" s="1" t="str">
        <f t="shared" si="1434"/>
        <v/>
      </c>
      <c r="AB1434" s="1" t="str">
        <f t="shared" si="1434"/>
        <v/>
      </c>
      <c r="AC1434" s="1" t="str">
        <f t="shared" si="1434"/>
        <v/>
      </c>
      <c r="AE1434" s="1" t="str">
        <f>IFERROR(__xludf.DUMMYFUNCTION("IFERROR(TRANSPOSE(SORT(TRANSPOSE(FILTER(Y1434:AC1434, Y1434:AC1434&lt;&gt;0)),1, FALSE)))"),"")</f>
        <v/>
      </c>
      <c r="AF1434" s="1" t="str">
        <f>IFERROR(__xludf.DUMMYFUNCTION("""COMPUTED_VALUE"""),"")</f>
        <v/>
      </c>
      <c r="AG1434" s="1" t="str">
        <f>IFERROR(__xludf.DUMMYFUNCTION("""COMPUTED_VALUE"""),"")</f>
        <v/>
      </c>
      <c r="AH1434" s="1" t="str">
        <f>IFERROR(__xludf.DUMMYFUNCTION("""COMPUTED_VALUE"""),"")</f>
        <v/>
      </c>
      <c r="AI1434" s="1" t="str">
        <f>IFERROR(__xludf.DUMMYFUNCTION("""COMPUTED_VALUE"""),"")</f>
        <v/>
      </c>
      <c r="AL1434" s="1" t="s">
        <v>25</v>
      </c>
      <c r="AM1434" s="1" t="s">
        <v>25</v>
      </c>
      <c r="AN1434" s="1" t="s">
        <v>25</v>
      </c>
      <c r="AO1434" s="1" t="s">
        <v>25</v>
      </c>
      <c r="AP1434" s="1" t="s">
        <v>25</v>
      </c>
      <c r="AQ1434" s="1"/>
      <c r="AR1434" s="1"/>
      <c r="AS1434" s="1"/>
      <c r="AT1434" s="1"/>
      <c r="AU1434" s="1"/>
      <c r="AV1434" s="1"/>
      <c r="AW1434" s="1"/>
      <c r="AY1434" s="1" t="s">
        <v>25</v>
      </c>
    </row>
    <row r="1435" ht="15.75" customHeight="1">
      <c r="A1435" s="1"/>
      <c r="B1435" s="1"/>
      <c r="C1435" s="1"/>
      <c r="D1435" s="1" t="s">
        <v>25</v>
      </c>
      <c r="E1435" s="1" t="s">
        <v>25</v>
      </c>
      <c r="F1435" s="1" t="s">
        <v>25</v>
      </c>
      <c r="G1435" s="1" t="s">
        <v>25</v>
      </c>
      <c r="H1435" s="1" t="s">
        <v>25</v>
      </c>
      <c r="M1435" s="1"/>
      <c r="N1435" s="1"/>
      <c r="O1435" s="1"/>
      <c r="P1435" s="1"/>
      <c r="Q1435" s="1"/>
      <c r="S1435" s="1" t="str">
        <f>IFERROR(__xludf.DUMMYFUNCTION("UNIQUE(D1435:H1435, TRUE)"),"")</f>
        <v/>
      </c>
      <c r="Y1435" s="1" t="str">
        <f t="shared" si="2"/>
        <v/>
      </c>
      <c r="Z1435" s="1" t="str">
        <f t="shared" ref="Z1435:AC1435" si="1435">IF($Y1435&lt;&gt;"",COUNTIF($D1435:$H1435, "=" &amp; T1435),"")</f>
        <v/>
      </c>
      <c r="AA1435" s="1" t="str">
        <f t="shared" si="1435"/>
        <v/>
      </c>
      <c r="AB1435" s="1" t="str">
        <f t="shared" si="1435"/>
        <v/>
      </c>
      <c r="AC1435" s="1" t="str">
        <f t="shared" si="1435"/>
        <v/>
      </c>
      <c r="AE1435" s="1" t="str">
        <f>IFERROR(__xludf.DUMMYFUNCTION("IFERROR(TRANSPOSE(SORT(TRANSPOSE(FILTER(Y1435:AC1435, Y1435:AC1435&lt;&gt;0)),1, FALSE)))"),"")</f>
        <v/>
      </c>
      <c r="AF1435" s="1" t="str">
        <f>IFERROR(__xludf.DUMMYFUNCTION("""COMPUTED_VALUE"""),"")</f>
        <v/>
      </c>
      <c r="AG1435" s="1" t="str">
        <f>IFERROR(__xludf.DUMMYFUNCTION("""COMPUTED_VALUE"""),"")</f>
        <v/>
      </c>
      <c r="AH1435" s="1" t="str">
        <f>IFERROR(__xludf.DUMMYFUNCTION("""COMPUTED_VALUE"""),"")</f>
        <v/>
      </c>
      <c r="AI1435" s="1" t="str">
        <f>IFERROR(__xludf.DUMMYFUNCTION("""COMPUTED_VALUE"""),"")</f>
        <v/>
      </c>
      <c r="AL1435" s="1" t="s">
        <v>25</v>
      </c>
      <c r="AM1435" s="1" t="s">
        <v>25</v>
      </c>
      <c r="AN1435" s="1" t="s">
        <v>25</v>
      </c>
      <c r="AO1435" s="1" t="s">
        <v>25</v>
      </c>
      <c r="AP1435" s="1" t="s">
        <v>25</v>
      </c>
      <c r="AQ1435" s="1"/>
      <c r="AR1435" s="1"/>
      <c r="AS1435" s="1"/>
      <c r="AT1435" s="1"/>
      <c r="AU1435" s="1"/>
      <c r="AV1435" s="1"/>
      <c r="AW1435" s="1"/>
      <c r="AY1435" s="1" t="s">
        <v>25</v>
      </c>
    </row>
    <row r="1436" ht="15.75" customHeight="1">
      <c r="A1436" s="1"/>
      <c r="B1436" s="1"/>
      <c r="C1436" s="1"/>
      <c r="D1436" s="1" t="s">
        <v>25</v>
      </c>
      <c r="E1436" s="1" t="s">
        <v>25</v>
      </c>
      <c r="F1436" s="1" t="s">
        <v>25</v>
      </c>
      <c r="G1436" s="1" t="s">
        <v>25</v>
      </c>
      <c r="H1436" s="1" t="s">
        <v>25</v>
      </c>
      <c r="M1436" s="1"/>
      <c r="N1436" s="1"/>
      <c r="O1436" s="1"/>
      <c r="P1436" s="1"/>
      <c r="Q1436" s="1"/>
      <c r="S1436" s="1" t="str">
        <f>IFERROR(__xludf.DUMMYFUNCTION("UNIQUE(D1436:H1436, TRUE)"),"")</f>
        <v/>
      </c>
      <c r="Y1436" s="1" t="str">
        <f t="shared" si="2"/>
        <v/>
      </c>
      <c r="Z1436" s="1" t="str">
        <f t="shared" ref="Z1436:AC1436" si="1436">IF($Y1436&lt;&gt;"",COUNTIF($D1436:$H1436, "=" &amp; T1436),"")</f>
        <v/>
      </c>
      <c r="AA1436" s="1" t="str">
        <f t="shared" si="1436"/>
        <v/>
      </c>
      <c r="AB1436" s="1" t="str">
        <f t="shared" si="1436"/>
        <v/>
      </c>
      <c r="AC1436" s="1" t="str">
        <f t="shared" si="1436"/>
        <v/>
      </c>
      <c r="AE1436" s="1" t="str">
        <f>IFERROR(__xludf.DUMMYFUNCTION("IFERROR(TRANSPOSE(SORT(TRANSPOSE(FILTER(Y1436:AC1436, Y1436:AC1436&lt;&gt;0)),1, FALSE)))"),"")</f>
        <v/>
      </c>
      <c r="AF1436" s="1" t="str">
        <f>IFERROR(__xludf.DUMMYFUNCTION("""COMPUTED_VALUE"""),"")</f>
        <v/>
      </c>
      <c r="AG1436" s="1" t="str">
        <f>IFERROR(__xludf.DUMMYFUNCTION("""COMPUTED_VALUE"""),"")</f>
        <v/>
      </c>
      <c r="AH1436" s="1" t="str">
        <f>IFERROR(__xludf.DUMMYFUNCTION("""COMPUTED_VALUE"""),"")</f>
        <v/>
      </c>
      <c r="AI1436" s="1" t="str">
        <f>IFERROR(__xludf.DUMMYFUNCTION("""COMPUTED_VALUE"""),"")</f>
        <v/>
      </c>
      <c r="AL1436" s="1" t="s">
        <v>25</v>
      </c>
      <c r="AM1436" s="1" t="s">
        <v>25</v>
      </c>
      <c r="AN1436" s="1" t="s">
        <v>25</v>
      </c>
      <c r="AO1436" s="1" t="s">
        <v>25</v>
      </c>
      <c r="AP1436" s="1" t="s">
        <v>25</v>
      </c>
      <c r="AQ1436" s="1"/>
      <c r="AR1436" s="1"/>
      <c r="AS1436" s="1"/>
      <c r="AT1436" s="1"/>
      <c r="AU1436" s="1"/>
      <c r="AV1436" s="1"/>
      <c r="AW1436" s="1"/>
      <c r="AY1436" s="1" t="s">
        <v>25</v>
      </c>
    </row>
    <row r="1437" ht="15.75" customHeight="1">
      <c r="A1437" s="1"/>
      <c r="B1437" s="1"/>
      <c r="C1437" s="1"/>
      <c r="D1437" s="1" t="s">
        <v>25</v>
      </c>
      <c r="E1437" s="1" t="s">
        <v>25</v>
      </c>
      <c r="F1437" s="1" t="s">
        <v>25</v>
      </c>
      <c r="G1437" s="1" t="s">
        <v>25</v>
      </c>
      <c r="H1437" s="1" t="s">
        <v>25</v>
      </c>
      <c r="M1437" s="1"/>
      <c r="N1437" s="1"/>
      <c r="O1437" s="1"/>
      <c r="P1437" s="1"/>
      <c r="Q1437" s="1"/>
      <c r="S1437" s="1" t="str">
        <f>IFERROR(__xludf.DUMMYFUNCTION("UNIQUE(D1437:H1437, TRUE)"),"")</f>
        <v/>
      </c>
      <c r="Y1437" s="1" t="str">
        <f t="shared" si="2"/>
        <v/>
      </c>
      <c r="Z1437" s="1" t="str">
        <f t="shared" ref="Z1437:AC1437" si="1437">IF($Y1437&lt;&gt;"",COUNTIF($D1437:$H1437, "=" &amp; T1437),"")</f>
        <v/>
      </c>
      <c r="AA1437" s="1" t="str">
        <f t="shared" si="1437"/>
        <v/>
      </c>
      <c r="AB1437" s="1" t="str">
        <f t="shared" si="1437"/>
        <v/>
      </c>
      <c r="AC1437" s="1" t="str">
        <f t="shared" si="1437"/>
        <v/>
      </c>
      <c r="AE1437" s="1" t="str">
        <f>IFERROR(__xludf.DUMMYFUNCTION("IFERROR(TRANSPOSE(SORT(TRANSPOSE(FILTER(Y1437:AC1437, Y1437:AC1437&lt;&gt;0)),1, FALSE)))"),"")</f>
        <v/>
      </c>
      <c r="AF1437" s="1" t="str">
        <f>IFERROR(__xludf.DUMMYFUNCTION("""COMPUTED_VALUE"""),"")</f>
        <v/>
      </c>
      <c r="AG1437" s="1" t="str">
        <f>IFERROR(__xludf.DUMMYFUNCTION("""COMPUTED_VALUE"""),"")</f>
        <v/>
      </c>
      <c r="AH1437" s="1" t="str">
        <f>IFERROR(__xludf.DUMMYFUNCTION("""COMPUTED_VALUE"""),"")</f>
        <v/>
      </c>
      <c r="AI1437" s="1" t="str">
        <f>IFERROR(__xludf.DUMMYFUNCTION("""COMPUTED_VALUE"""),"")</f>
        <v/>
      </c>
      <c r="AL1437" s="1" t="s">
        <v>25</v>
      </c>
      <c r="AM1437" s="1" t="s">
        <v>25</v>
      </c>
      <c r="AN1437" s="1" t="s">
        <v>25</v>
      </c>
      <c r="AO1437" s="1" t="s">
        <v>25</v>
      </c>
      <c r="AP1437" s="1" t="s">
        <v>25</v>
      </c>
      <c r="AQ1437" s="1"/>
      <c r="AR1437" s="1"/>
      <c r="AS1437" s="1"/>
      <c r="AT1437" s="1"/>
      <c r="AU1437" s="1"/>
      <c r="AV1437" s="1"/>
      <c r="AW1437" s="1"/>
      <c r="AY1437" s="1" t="s">
        <v>25</v>
      </c>
    </row>
    <row r="1438" ht="15.75" customHeight="1">
      <c r="A1438" s="1"/>
      <c r="B1438" s="1"/>
      <c r="C1438" s="1"/>
      <c r="D1438" s="1" t="s">
        <v>25</v>
      </c>
      <c r="E1438" s="1" t="s">
        <v>25</v>
      </c>
      <c r="F1438" s="1" t="s">
        <v>25</v>
      </c>
      <c r="G1438" s="1" t="s">
        <v>25</v>
      </c>
      <c r="H1438" s="1" t="s">
        <v>25</v>
      </c>
      <c r="M1438" s="1"/>
      <c r="N1438" s="1"/>
      <c r="O1438" s="1"/>
      <c r="P1438" s="1"/>
      <c r="Q1438" s="1"/>
      <c r="S1438" s="1" t="str">
        <f>IFERROR(__xludf.DUMMYFUNCTION("UNIQUE(D1438:H1438, TRUE)"),"")</f>
        <v/>
      </c>
      <c r="Y1438" s="1" t="str">
        <f t="shared" si="2"/>
        <v/>
      </c>
      <c r="Z1438" s="1" t="str">
        <f t="shared" ref="Z1438:AC1438" si="1438">IF($Y1438&lt;&gt;"",COUNTIF($D1438:$H1438, "=" &amp; T1438),"")</f>
        <v/>
      </c>
      <c r="AA1438" s="1" t="str">
        <f t="shared" si="1438"/>
        <v/>
      </c>
      <c r="AB1438" s="1" t="str">
        <f t="shared" si="1438"/>
        <v/>
      </c>
      <c r="AC1438" s="1" t="str">
        <f t="shared" si="1438"/>
        <v/>
      </c>
      <c r="AE1438" s="1" t="str">
        <f>IFERROR(__xludf.DUMMYFUNCTION("IFERROR(TRANSPOSE(SORT(TRANSPOSE(FILTER(Y1438:AC1438, Y1438:AC1438&lt;&gt;0)),1, FALSE)))"),"")</f>
        <v/>
      </c>
      <c r="AF1438" s="1" t="str">
        <f>IFERROR(__xludf.DUMMYFUNCTION("""COMPUTED_VALUE"""),"")</f>
        <v/>
      </c>
      <c r="AG1438" s="1" t="str">
        <f>IFERROR(__xludf.DUMMYFUNCTION("""COMPUTED_VALUE"""),"")</f>
        <v/>
      </c>
      <c r="AH1438" s="1" t="str">
        <f>IFERROR(__xludf.DUMMYFUNCTION("""COMPUTED_VALUE"""),"")</f>
        <v/>
      </c>
      <c r="AI1438" s="1" t="str">
        <f>IFERROR(__xludf.DUMMYFUNCTION("""COMPUTED_VALUE"""),"")</f>
        <v/>
      </c>
      <c r="AL1438" s="1" t="s">
        <v>25</v>
      </c>
      <c r="AM1438" s="1" t="s">
        <v>25</v>
      </c>
      <c r="AN1438" s="1" t="s">
        <v>25</v>
      </c>
      <c r="AO1438" s="1" t="s">
        <v>25</v>
      </c>
      <c r="AP1438" s="1" t="s">
        <v>25</v>
      </c>
      <c r="AQ1438" s="1"/>
      <c r="AR1438" s="1"/>
      <c r="AS1438" s="1"/>
      <c r="AT1438" s="1"/>
      <c r="AU1438" s="1"/>
      <c r="AV1438" s="1"/>
      <c r="AW1438" s="1"/>
      <c r="AY1438" s="1" t="s">
        <v>25</v>
      </c>
    </row>
    <row r="1439" ht="15.75" customHeight="1">
      <c r="A1439" s="1"/>
      <c r="B1439" s="1"/>
      <c r="C1439" s="1"/>
      <c r="D1439" s="1" t="s">
        <v>25</v>
      </c>
      <c r="E1439" s="1" t="s">
        <v>25</v>
      </c>
      <c r="F1439" s="1" t="s">
        <v>25</v>
      </c>
      <c r="G1439" s="1" t="s">
        <v>25</v>
      </c>
      <c r="H1439" s="1" t="s">
        <v>25</v>
      </c>
      <c r="M1439" s="1"/>
      <c r="N1439" s="1"/>
      <c r="O1439" s="1"/>
      <c r="P1439" s="1"/>
      <c r="Q1439" s="1"/>
      <c r="S1439" s="1" t="str">
        <f>IFERROR(__xludf.DUMMYFUNCTION("UNIQUE(D1439:H1439, TRUE)"),"")</f>
        <v/>
      </c>
      <c r="Y1439" s="1" t="str">
        <f t="shared" si="2"/>
        <v/>
      </c>
      <c r="Z1439" s="1" t="str">
        <f t="shared" ref="Z1439:AC1439" si="1439">IF($Y1439&lt;&gt;"",COUNTIF($D1439:$H1439, "=" &amp; T1439),"")</f>
        <v/>
      </c>
      <c r="AA1439" s="1" t="str">
        <f t="shared" si="1439"/>
        <v/>
      </c>
      <c r="AB1439" s="1" t="str">
        <f t="shared" si="1439"/>
        <v/>
      </c>
      <c r="AC1439" s="1" t="str">
        <f t="shared" si="1439"/>
        <v/>
      </c>
      <c r="AE1439" s="1" t="str">
        <f>IFERROR(__xludf.DUMMYFUNCTION("IFERROR(TRANSPOSE(SORT(TRANSPOSE(FILTER(Y1439:AC1439, Y1439:AC1439&lt;&gt;0)),1, FALSE)))"),"")</f>
        <v/>
      </c>
      <c r="AF1439" s="1" t="str">
        <f>IFERROR(__xludf.DUMMYFUNCTION("""COMPUTED_VALUE"""),"")</f>
        <v/>
      </c>
      <c r="AG1439" s="1" t="str">
        <f>IFERROR(__xludf.DUMMYFUNCTION("""COMPUTED_VALUE"""),"")</f>
        <v/>
      </c>
      <c r="AH1439" s="1" t="str">
        <f>IFERROR(__xludf.DUMMYFUNCTION("""COMPUTED_VALUE"""),"")</f>
        <v/>
      </c>
      <c r="AI1439" s="1" t="str">
        <f>IFERROR(__xludf.DUMMYFUNCTION("""COMPUTED_VALUE"""),"")</f>
        <v/>
      </c>
      <c r="AL1439" s="1" t="s">
        <v>25</v>
      </c>
      <c r="AM1439" s="1" t="s">
        <v>25</v>
      </c>
      <c r="AN1439" s="1" t="s">
        <v>25</v>
      </c>
      <c r="AO1439" s="1" t="s">
        <v>25</v>
      </c>
      <c r="AP1439" s="1" t="s">
        <v>25</v>
      </c>
      <c r="AQ1439" s="1"/>
      <c r="AR1439" s="1"/>
      <c r="AS1439" s="1"/>
      <c r="AT1439" s="1"/>
      <c r="AU1439" s="1"/>
      <c r="AV1439" s="1"/>
      <c r="AW1439" s="1"/>
      <c r="AY1439" s="1" t="s">
        <v>25</v>
      </c>
    </row>
    <row r="1440" ht="15.75" customHeight="1">
      <c r="A1440" s="1"/>
      <c r="B1440" s="1"/>
      <c r="C1440" s="1"/>
      <c r="D1440" s="1" t="s">
        <v>25</v>
      </c>
      <c r="E1440" s="1" t="s">
        <v>25</v>
      </c>
      <c r="F1440" s="1" t="s">
        <v>25</v>
      </c>
      <c r="G1440" s="1" t="s">
        <v>25</v>
      </c>
      <c r="H1440" s="1" t="s">
        <v>25</v>
      </c>
      <c r="M1440" s="1"/>
      <c r="N1440" s="1"/>
      <c r="O1440" s="1"/>
      <c r="P1440" s="1"/>
      <c r="Q1440" s="1"/>
      <c r="S1440" s="1" t="str">
        <f>IFERROR(__xludf.DUMMYFUNCTION("UNIQUE(D1440:H1440, TRUE)"),"")</f>
        <v/>
      </c>
      <c r="Y1440" s="1" t="str">
        <f t="shared" si="2"/>
        <v/>
      </c>
      <c r="Z1440" s="1" t="str">
        <f t="shared" ref="Z1440:AC1440" si="1440">IF($Y1440&lt;&gt;"",COUNTIF($D1440:$H1440, "=" &amp; T1440),"")</f>
        <v/>
      </c>
      <c r="AA1440" s="1" t="str">
        <f t="shared" si="1440"/>
        <v/>
      </c>
      <c r="AB1440" s="1" t="str">
        <f t="shared" si="1440"/>
        <v/>
      </c>
      <c r="AC1440" s="1" t="str">
        <f t="shared" si="1440"/>
        <v/>
      </c>
      <c r="AE1440" s="1" t="str">
        <f>IFERROR(__xludf.DUMMYFUNCTION("IFERROR(TRANSPOSE(SORT(TRANSPOSE(FILTER(Y1440:AC1440, Y1440:AC1440&lt;&gt;0)),1, FALSE)))"),"")</f>
        <v/>
      </c>
      <c r="AF1440" s="1" t="str">
        <f>IFERROR(__xludf.DUMMYFUNCTION("""COMPUTED_VALUE"""),"")</f>
        <v/>
      </c>
      <c r="AG1440" s="1" t="str">
        <f>IFERROR(__xludf.DUMMYFUNCTION("""COMPUTED_VALUE"""),"")</f>
        <v/>
      </c>
      <c r="AH1440" s="1" t="str">
        <f>IFERROR(__xludf.DUMMYFUNCTION("""COMPUTED_VALUE"""),"")</f>
        <v/>
      </c>
      <c r="AI1440" s="1" t="str">
        <f>IFERROR(__xludf.DUMMYFUNCTION("""COMPUTED_VALUE"""),"")</f>
        <v/>
      </c>
      <c r="AL1440" s="1" t="s">
        <v>25</v>
      </c>
      <c r="AM1440" s="1" t="s">
        <v>25</v>
      </c>
      <c r="AN1440" s="1" t="s">
        <v>25</v>
      </c>
      <c r="AO1440" s="1" t="s">
        <v>25</v>
      </c>
      <c r="AP1440" s="1" t="s">
        <v>25</v>
      </c>
      <c r="AQ1440" s="1"/>
      <c r="AR1440" s="1"/>
      <c r="AS1440" s="1"/>
      <c r="AT1440" s="1"/>
      <c r="AU1440" s="1"/>
      <c r="AV1440" s="1"/>
      <c r="AW1440" s="1"/>
      <c r="AY1440" s="1" t="s">
        <v>25</v>
      </c>
    </row>
    <row r="1441" ht="15.75" customHeight="1">
      <c r="A1441" s="1"/>
      <c r="B1441" s="1"/>
      <c r="C1441" s="1"/>
      <c r="D1441" s="1" t="s">
        <v>25</v>
      </c>
      <c r="E1441" s="1" t="s">
        <v>25</v>
      </c>
      <c r="F1441" s="1" t="s">
        <v>25</v>
      </c>
      <c r="G1441" s="1" t="s">
        <v>25</v>
      </c>
      <c r="H1441" s="1" t="s">
        <v>25</v>
      </c>
      <c r="M1441" s="1"/>
      <c r="N1441" s="1"/>
      <c r="O1441" s="1"/>
      <c r="P1441" s="1"/>
      <c r="Q1441" s="1"/>
      <c r="S1441" s="1" t="str">
        <f>IFERROR(__xludf.DUMMYFUNCTION("UNIQUE(D1441:H1441, TRUE)"),"")</f>
        <v/>
      </c>
      <c r="Y1441" s="1" t="str">
        <f t="shared" si="2"/>
        <v/>
      </c>
      <c r="Z1441" s="1" t="str">
        <f t="shared" ref="Z1441:AC1441" si="1441">IF($Y1441&lt;&gt;"",COUNTIF($D1441:$H1441, "=" &amp; T1441),"")</f>
        <v/>
      </c>
      <c r="AA1441" s="1" t="str">
        <f t="shared" si="1441"/>
        <v/>
      </c>
      <c r="AB1441" s="1" t="str">
        <f t="shared" si="1441"/>
        <v/>
      </c>
      <c r="AC1441" s="1" t="str">
        <f t="shared" si="1441"/>
        <v/>
      </c>
      <c r="AE1441" s="1" t="str">
        <f>IFERROR(__xludf.DUMMYFUNCTION("IFERROR(TRANSPOSE(SORT(TRANSPOSE(FILTER(Y1441:AC1441, Y1441:AC1441&lt;&gt;0)),1, FALSE)))"),"")</f>
        <v/>
      </c>
      <c r="AF1441" s="1" t="str">
        <f>IFERROR(__xludf.DUMMYFUNCTION("""COMPUTED_VALUE"""),"")</f>
        <v/>
      </c>
      <c r="AG1441" s="1" t="str">
        <f>IFERROR(__xludf.DUMMYFUNCTION("""COMPUTED_VALUE"""),"")</f>
        <v/>
      </c>
      <c r="AH1441" s="1" t="str">
        <f>IFERROR(__xludf.DUMMYFUNCTION("""COMPUTED_VALUE"""),"")</f>
        <v/>
      </c>
      <c r="AI1441" s="1" t="str">
        <f>IFERROR(__xludf.DUMMYFUNCTION("""COMPUTED_VALUE"""),"")</f>
        <v/>
      </c>
      <c r="AL1441" s="1" t="s">
        <v>25</v>
      </c>
      <c r="AM1441" s="1" t="s">
        <v>25</v>
      </c>
      <c r="AN1441" s="1" t="s">
        <v>25</v>
      </c>
      <c r="AO1441" s="1" t="s">
        <v>25</v>
      </c>
      <c r="AP1441" s="1" t="s">
        <v>25</v>
      </c>
      <c r="AQ1441" s="1"/>
      <c r="AR1441" s="1"/>
      <c r="AS1441" s="1"/>
      <c r="AT1441" s="1"/>
      <c r="AU1441" s="1"/>
      <c r="AV1441" s="1"/>
      <c r="AW1441" s="1"/>
      <c r="AY1441" s="1" t="s">
        <v>25</v>
      </c>
    </row>
    <row r="1442" ht="15.75" customHeight="1">
      <c r="A1442" s="1"/>
      <c r="B1442" s="1"/>
      <c r="C1442" s="1"/>
      <c r="D1442" s="1" t="s">
        <v>25</v>
      </c>
      <c r="E1442" s="1" t="s">
        <v>25</v>
      </c>
      <c r="F1442" s="1" t="s">
        <v>25</v>
      </c>
      <c r="G1442" s="1" t="s">
        <v>25</v>
      </c>
      <c r="H1442" s="1" t="s">
        <v>25</v>
      </c>
      <c r="M1442" s="1"/>
      <c r="N1442" s="1"/>
      <c r="O1442" s="1"/>
      <c r="P1442" s="1"/>
      <c r="Q1442" s="1"/>
      <c r="S1442" s="1" t="str">
        <f>IFERROR(__xludf.DUMMYFUNCTION("UNIQUE(D1442:H1442, TRUE)"),"")</f>
        <v/>
      </c>
      <c r="Y1442" s="1" t="str">
        <f t="shared" si="2"/>
        <v/>
      </c>
      <c r="Z1442" s="1" t="str">
        <f t="shared" ref="Z1442:AC1442" si="1442">IF($Y1442&lt;&gt;"",COUNTIF($D1442:$H1442, "=" &amp; T1442),"")</f>
        <v/>
      </c>
      <c r="AA1442" s="1" t="str">
        <f t="shared" si="1442"/>
        <v/>
      </c>
      <c r="AB1442" s="1" t="str">
        <f t="shared" si="1442"/>
        <v/>
      </c>
      <c r="AC1442" s="1" t="str">
        <f t="shared" si="1442"/>
        <v/>
      </c>
      <c r="AE1442" s="1" t="str">
        <f>IFERROR(__xludf.DUMMYFUNCTION("IFERROR(TRANSPOSE(SORT(TRANSPOSE(FILTER(Y1442:AC1442, Y1442:AC1442&lt;&gt;0)),1, FALSE)))"),"")</f>
        <v/>
      </c>
      <c r="AF1442" s="1" t="str">
        <f>IFERROR(__xludf.DUMMYFUNCTION("""COMPUTED_VALUE"""),"")</f>
        <v/>
      </c>
      <c r="AG1442" s="1" t="str">
        <f>IFERROR(__xludf.DUMMYFUNCTION("""COMPUTED_VALUE"""),"")</f>
        <v/>
      </c>
      <c r="AH1442" s="1" t="str">
        <f>IFERROR(__xludf.DUMMYFUNCTION("""COMPUTED_VALUE"""),"")</f>
        <v/>
      </c>
      <c r="AI1442" s="1" t="str">
        <f>IFERROR(__xludf.DUMMYFUNCTION("""COMPUTED_VALUE"""),"")</f>
        <v/>
      </c>
      <c r="AL1442" s="1" t="s">
        <v>25</v>
      </c>
      <c r="AM1442" s="1" t="s">
        <v>25</v>
      </c>
      <c r="AN1442" s="1" t="s">
        <v>25</v>
      </c>
      <c r="AO1442" s="1" t="s">
        <v>25</v>
      </c>
      <c r="AP1442" s="1" t="s">
        <v>25</v>
      </c>
      <c r="AQ1442" s="1"/>
      <c r="AR1442" s="1"/>
      <c r="AS1442" s="1"/>
      <c r="AT1442" s="1"/>
      <c r="AU1442" s="1"/>
      <c r="AV1442" s="1"/>
      <c r="AW1442" s="1"/>
      <c r="AY1442" s="1" t="s">
        <v>25</v>
      </c>
    </row>
    <row r="1443" ht="15.75" customHeight="1">
      <c r="A1443" s="1"/>
      <c r="B1443" s="1"/>
      <c r="C1443" s="1"/>
      <c r="D1443" s="1" t="s">
        <v>25</v>
      </c>
      <c r="E1443" s="1" t="s">
        <v>25</v>
      </c>
      <c r="F1443" s="1" t="s">
        <v>25</v>
      </c>
      <c r="G1443" s="1" t="s">
        <v>25</v>
      </c>
      <c r="H1443" s="1" t="s">
        <v>25</v>
      </c>
      <c r="M1443" s="1"/>
      <c r="N1443" s="1"/>
      <c r="O1443" s="1"/>
      <c r="P1443" s="1"/>
      <c r="Q1443" s="1"/>
      <c r="S1443" s="1" t="str">
        <f>IFERROR(__xludf.DUMMYFUNCTION("UNIQUE(D1443:H1443, TRUE)"),"")</f>
        <v/>
      </c>
      <c r="Y1443" s="1" t="str">
        <f t="shared" si="2"/>
        <v/>
      </c>
      <c r="Z1443" s="1" t="str">
        <f t="shared" ref="Z1443:AC1443" si="1443">IF($Y1443&lt;&gt;"",COUNTIF($D1443:$H1443, "=" &amp; T1443),"")</f>
        <v/>
      </c>
      <c r="AA1443" s="1" t="str">
        <f t="shared" si="1443"/>
        <v/>
      </c>
      <c r="AB1443" s="1" t="str">
        <f t="shared" si="1443"/>
        <v/>
      </c>
      <c r="AC1443" s="1" t="str">
        <f t="shared" si="1443"/>
        <v/>
      </c>
      <c r="AE1443" s="1" t="str">
        <f>IFERROR(__xludf.DUMMYFUNCTION("IFERROR(TRANSPOSE(SORT(TRANSPOSE(FILTER(Y1443:AC1443, Y1443:AC1443&lt;&gt;0)),1, FALSE)))"),"")</f>
        <v/>
      </c>
      <c r="AF1443" s="1" t="str">
        <f>IFERROR(__xludf.DUMMYFUNCTION("""COMPUTED_VALUE"""),"")</f>
        <v/>
      </c>
      <c r="AG1443" s="1" t="str">
        <f>IFERROR(__xludf.DUMMYFUNCTION("""COMPUTED_VALUE"""),"")</f>
        <v/>
      </c>
      <c r="AH1443" s="1" t="str">
        <f>IFERROR(__xludf.DUMMYFUNCTION("""COMPUTED_VALUE"""),"")</f>
        <v/>
      </c>
      <c r="AI1443" s="1" t="str">
        <f>IFERROR(__xludf.DUMMYFUNCTION("""COMPUTED_VALUE"""),"")</f>
        <v/>
      </c>
      <c r="AL1443" s="1" t="s">
        <v>25</v>
      </c>
      <c r="AM1443" s="1" t="s">
        <v>25</v>
      </c>
      <c r="AN1443" s="1" t="s">
        <v>25</v>
      </c>
      <c r="AO1443" s="1" t="s">
        <v>25</v>
      </c>
      <c r="AP1443" s="1" t="s">
        <v>25</v>
      </c>
      <c r="AQ1443" s="1"/>
      <c r="AR1443" s="1"/>
      <c r="AS1443" s="1"/>
      <c r="AT1443" s="1"/>
      <c r="AU1443" s="1"/>
      <c r="AV1443" s="1"/>
      <c r="AW1443" s="1"/>
      <c r="AY1443" s="1" t="s">
        <v>25</v>
      </c>
    </row>
    <row r="1444" ht="15.75" customHeight="1">
      <c r="A1444" s="1"/>
      <c r="B1444" s="1"/>
      <c r="C1444" s="1"/>
      <c r="D1444" s="1" t="s">
        <v>25</v>
      </c>
      <c r="E1444" s="1" t="s">
        <v>25</v>
      </c>
      <c r="F1444" s="1" t="s">
        <v>25</v>
      </c>
      <c r="G1444" s="1" t="s">
        <v>25</v>
      </c>
      <c r="H1444" s="1" t="s">
        <v>25</v>
      </c>
      <c r="M1444" s="1"/>
      <c r="N1444" s="1"/>
      <c r="O1444" s="1"/>
      <c r="P1444" s="1"/>
      <c r="Q1444" s="1"/>
      <c r="S1444" s="1" t="str">
        <f>IFERROR(__xludf.DUMMYFUNCTION("UNIQUE(D1444:H1444, TRUE)"),"")</f>
        <v/>
      </c>
      <c r="Y1444" s="1" t="str">
        <f t="shared" si="2"/>
        <v/>
      </c>
      <c r="Z1444" s="1" t="str">
        <f t="shared" ref="Z1444:AC1444" si="1444">IF($Y1444&lt;&gt;"",COUNTIF($D1444:$H1444, "=" &amp; T1444),"")</f>
        <v/>
      </c>
      <c r="AA1444" s="1" t="str">
        <f t="shared" si="1444"/>
        <v/>
      </c>
      <c r="AB1444" s="1" t="str">
        <f t="shared" si="1444"/>
        <v/>
      </c>
      <c r="AC1444" s="1" t="str">
        <f t="shared" si="1444"/>
        <v/>
      </c>
      <c r="AE1444" s="1" t="str">
        <f>IFERROR(__xludf.DUMMYFUNCTION("IFERROR(TRANSPOSE(SORT(TRANSPOSE(FILTER(Y1444:AC1444, Y1444:AC1444&lt;&gt;0)),1, FALSE)))"),"")</f>
        <v/>
      </c>
      <c r="AF1444" s="1" t="str">
        <f>IFERROR(__xludf.DUMMYFUNCTION("""COMPUTED_VALUE"""),"")</f>
        <v/>
      </c>
      <c r="AG1444" s="1" t="str">
        <f>IFERROR(__xludf.DUMMYFUNCTION("""COMPUTED_VALUE"""),"")</f>
        <v/>
      </c>
      <c r="AH1444" s="1" t="str">
        <f>IFERROR(__xludf.DUMMYFUNCTION("""COMPUTED_VALUE"""),"")</f>
        <v/>
      </c>
      <c r="AI1444" s="1" t="str">
        <f>IFERROR(__xludf.DUMMYFUNCTION("""COMPUTED_VALUE"""),"")</f>
        <v/>
      </c>
      <c r="AL1444" s="1" t="s">
        <v>25</v>
      </c>
      <c r="AM1444" s="1" t="s">
        <v>25</v>
      </c>
      <c r="AN1444" s="1" t="s">
        <v>25</v>
      </c>
      <c r="AO1444" s="1" t="s">
        <v>25</v>
      </c>
      <c r="AP1444" s="1" t="s">
        <v>25</v>
      </c>
      <c r="AQ1444" s="1"/>
      <c r="AR1444" s="1"/>
      <c r="AS1444" s="1"/>
      <c r="AT1444" s="1"/>
      <c r="AU1444" s="1"/>
      <c r="AV1444" s="1"/>
      <c r="AW1444" s="1"/>
      <c r="AY1444" s="1" t="s">
        <v>25</v>
      </c>
    </row>
    <row r="1445" ht="15.75" customHeight="1">
      <c r="A1445" s="1"/>
      <c r="B1445" s="1"/>
      <c r="C1445" s="1"/>
      <c r="D1445" s="1" t="s">
        <v>25</v>
      </c>
      <c r="E1445" s="1" t="s">
        <v>25</v>
      </c>
      <c r="F1445" s="1" t="s">
        <v>25</v>
      </c>
      <c r="G1445" s="1" t="s">
        <v>25</v>
      </c>
      <c r="H1445" s="1" t="s">
        <v>25</v>
      </c>
      <c r="M1445" s="1"/>
      <c r="N1445" s="1"/>
      <c r="O1445" s="1"/>
      <c r="P1445" s="1"/>
      <c r="Q1445" s="1"/>
      <c r="S1445" s="1" t="str">
        <f>IFERROR(__xludf.DUMMYFUNCTION("UNIQUE(D1445:H1445, TRUE)"),"")</f>
        <v/>
      </c>
      <c r="Y1445" s="1" t="str">
        <f t="shared" si="2"/>
        <v/>
      </c>
      <c r="Z1445" s="1" t="str">
        <f t="shared" ref="Z1445:AC1445" si="1445">IF($Y1445&lt;&gt;"",COUNTIF($D1445:$H1445, "=" &amp; T1445),"")</f>
        <v/>
      </c>
      <c r="AA1445" s="1" t="str">
        <f t="shared" si="1445"/>
        <v/>
      </c>
      <c r="AB1445" s="1" t="str">
        <f t="shared" si="1445"/>
        <v/>
      </c>
      <c r="AC1445" s="1" t="str">
        <f t="shared" si="1445"/>
        <v/>
      </c>
      <c r="AE1445" s="1" t="str">
        <f>IFERROR(__xludf.DUMMYFUNCTION("IFERROR(TRANSPOSE(SORT(TRANSPOSE(FILTER(Y1445:AC1445, Y1445:AC1445&lt;&gt;0)),1, FALSE)))"),"")</f>
        <v/>
      </c>
      <c r="AF1445" s="1" t="str">
        <f>IFERROR(__xludf.DUMMYFUNCTION("""COMPUTED_VALUE"""),"")</f>
        <v/>
      </c>
      <c r="AG1445" s="1" t="str">
        <f>IFERROR(__xludf.DUMMYFUNCTION("""COMPUTED_VALUE"""),"")</f>
        <v/>
      </c>
      <c r="AH1445" s="1" t="str">
        <f>IFERROR(__xludf.DUMMYFUNCTION("""COMPUTED_VALUE"""),"")</f>
        <v/>
      </c>
      <c r="AI1445" s="1" t="str">
        <f>IFERROR(__xludf.DUMMYFUNCTION("""COMPUTED_VALUE"""),"")</f>
        <v/>
      </c>
      <c r="AL1445" s="1" t="s">
        <v>25</v>
      </c>
      <c r="AM1445" s="1" t="s">
        <v>25</v>
      </c>
      <c r="AN1445" s="1" t="s">
        <v>25</v>
      </c>
      <c r="AO1445" s="1" t="s">
        <v>25</v>
      </c>
      <c r="AP1445" s="1" t="s">
        <v>25</v>
      </c>
      <c r="AQ1445" s="1"/>
      <c r="AR1445" s="1"/>
      <c r="AS1445" s="1"/>
      <c r="AT1445" s="1"/>
      <c r="AU1445" s="1"/>
      <c r="AV1445" s="1"/>
      <c r="AW1445" s="1"/>
      <c r="AY1445" s="1" t="s">
        <v>25</v>
      </c>
    </row>
    <row r="1446" ht="15.75" customHeight="1">
      <c r="A1446" s="1"/>
      <c r="B1446" s="1"/>
      <c r="C1446" s="1"/>
      <c r="D1446" s="1" t="s">
        <v>25</v>
      </c>
      <c r="E1446" s="1" t="s">
        <v>25</v>
      </c>
      <c r="F1446" s="1" t="s">
        <v>25</v>
      </c>
      <c r="G1446" s="1" t="s">
        <v>25</v>
      </c>
      <c r="H1446" s="1" t="s">
        <v>25</v>
      </c>
      <c r="M1446" s="1"/>
      <c r="N1446" s="1"/>
      <c r="O1446" s="1"/>
      <c r="P1446" s="1"/>
      <c r="Q1446" s="1"/>
      <c r="S1446" s="1" t="str">
        <f>IFERROR(__xludf.DUMMYFUNCTION("UNIQUE(D1446:H1446, TRUE)"),"")</f>
        <v/>
      </c>
      <c r="Y1446" s="1" t="str">
        <f t="shared" si="2"/>
        <v/>
      </c>
      <c r="Z1446" s="1" t="str">
        <f t="shared" ref="Z1446:AC1446" si="1446">IF($Y1446&lt;&gt;"",COUNTIF($D1446:$H1446, "=" &amp; T1446),"")</f>
        <v/>
      </c>
      <c r="AA1446" s="1" t="str">
        <f t="shared" si="1446"/>
        <v/>
      </c>
      <c r="AB1446" s="1" t="str">
        <f t="shared" si="1446"/>
        <v/>
      </c>
      <c r="AC1446" s="1" t="str">
        <f t="shared" si="1446"/>
        <v/>
      </c>
      <c r="AE1446" s="1" t="str">
        <f>IFERROR(__xludf.DUMMYFUNCTION("IFERROR(TRANSPOSE(SORT(TRANSPOSE(FILTER(Y1446:AC1446, Y1446:AC1446&lt;&gt;0)),1, FALSE)))"),"")</f>
        <v/>
      </c>
      <c r="AF1446" s="1" t="str">
        <f>IFERROR(__xludf.DUMMYFUNCTION("""COMPUTED_VALUE"""),"")</f>
        <v/>
      </c>
      <c r="AG1446" s="1" t="str">
        <f>IFERROR(__xludf.DUMMYFUNCTION("""COMPUTED_VALUE"""),"")</f>
        <v/>
      </c>
      <c r="AH1446" s="1" t="str">
        <f>IFERROR(__xludf.DUMMYFUNCTION("""COMPUTED_VALUE"""),"")</f>
        <v/>
      </c>
      <c r="AI1446" s="1" t="str">
        <f>IFERROR(__xludf.DUMMYFUNCTION("""COMPUTED_VALUE"""),"")</f>
        <v/>
      </c>
      <c r="AL1446" s="1" t="s">
        <v>25</v>
      </c>
      <c r="AM1446" s="1" t="s">
        <v>25</v>
      </c>
      <c r="AN1446" s="1" t="s">
        <v>25</v>
      </c>
      <c r="AO1446" s="1" t="s">
        <v>25</v>
      </c>
      <c r="AP1446" s="1" t="s">
        <v>25</v>
      </c>
      <c r="AQ1446" s="1"/>
      <c r="AR1446" s="1"/>
      <c r="AS1446" s="1"/>
      <c r="AT1446" s="1"/>
      <c r="AU1446" s="1"/>
      <c r="AV1446" s="1"/>
      <c r="AW1446" s="1"/>
      <c r="AY1446" s="1" t="s">
        <v>25</v>
      </c>
    </row>
    <row r="1447" ht="15.75" customHeight="1">
      <c r="A1447" s="1"/>
      <c r="B1447" s="1"/>
      <c r="C1447" s="1"/>
      <c r="D1447" s="1" t="s">
        <v>25</v>
      </c>
      <c r="E1447" s="1" t="s">
        <v>25</v>
      </c>
      <c r="F1447" s="1" t="s">
        <v>25</v>
      </c>
      <c r="G1447" s="1" t="s">
        <v>25</v>
      </c>
      <c r="H1447" s="1" t="s">
        <v>25</v>
      </c>
      <c r="M1447" s="1"/>
      <c r="N1447" s="1"/>
      <c r="O1447" s="1"/>
      <c r="P1447" s="1"/>
      <c r="Q1447" s="1"/>
      <c r="S1447" s="1" t="str">
        <f>IFERROR(__xludf.DUMMYFUNCTION("UNIQUE(D1447:H1447, TRUE)"),"")</f>
        <v/>
      </c>
      <c r="Y1447" s="1" t="str">
        <f t="shared" si="2"/>
        <v/>
      </c>
      <c r="Z1447" s="1" t="str">
        <f t="shared" ref="Z1447:AC1447" si="1447">IF($Y1447&lt;&gt;"",COUNTIF($D1447:$H1447, "=" &amp; T1447),"")</f>
        <v/>
      </c>
      <c r="AA1447" s="1" t="str">
        <f t="shared" si="1447"/>
        <v/>
      </c>
      <c r="AB1447" s="1" t="str">
        <f t="shared" si="1447"/>
        <v/>
      </c>
      <c r="AC1447" s="1" t="str">
        <f t="shared" si="1447"/>
        <v/>
      </c>
      <c r="AE1447" s="1" t="str">
        <f>IFERROR(__xludf.DUMMYFUNCTION("IFERROR(TRANSPOSE(SORT(TRANSPOSE(FILTER(Y1447:AC1447, Y1447:AC1447&lt;&gt;0)),1, FALSE)))"),"")</f>
        <v/>
      </c>
      <c r="AF1447" s="1" t="str">
        <f>IFERROR(__xludf.DUMMYFUNCTION("""COMPUTED_VALUE"""),"")</f>
        <v/>
      </c>
      <c r="AG1447" s="1" t="str">
        <f>IFERROR(__xludf.DUMMYFUNCTION("""COMPUTED_VALUE"""),"")</f>
        <v/>
      </c>
      <c r="AH1447" s="1" t="str">
        <f>IFERROR(__xludf.DUMMYFUNCTION("""COMPUTED_VALUE"""),"")</f>
        <v/>
      </c>
      <c r="AI1447" s="1" t="str">
        <f>IFERROR(__xludf.DUMMYFUNCTION("""COMPUTED_VALUE"""),"")</f>
        <v/>
      </c>
      <c r="AL1447" s="1" t="s">
        <v>25</v>
      </c>
      <c r="AM1447" s="1" t="s">
        <v>25</v>
      </c>
      <c r="AN1447" s="1" t="s">
        <v>25</v>
      </c>
      <c r="AO1447" s="1" t="s">
        <v>25</v>
      </c>
      <c r="AP1447" s="1" t="s">
        <v>25</v>
      </c>
      <c r="AQ1447" s="1"/>
      <c r="AR1447" s="1"/>
      <c r="AS1447" s="1"/>
      <c r="AT1447" s="1"/>
      <c r="AU1447" s="1"/>
      <c r="AV1447" s="1"/>
      <c r="AW1447" s="1"/>
      <c r="AY1447" s="1" t="s">
        <v>25</v>
      </c>
    </row>
    <row r="1448" ht="15.75" customHeight="1">
      <c r="A1448" s="1"/>
      <c r="B1448" s="1"/>
      <c r="C1448" s="1"/>
      <c r="D1448" s="1" t="s">
        <v>25</v>
      </c>
      <c r="E1448" s="1" t="s">
        <v>25</v>
      </c>
      <c r="F1448" s="1" t="s">
        <v>25</v>
      </c>
      <c r="G1448" s="1" t="s">
        <v>25</v>
      </c>
      <c r="H1448" s="1" t="s">
        <v>25</v>
      </c>
      <c r="M1448" s="1"/>
      <c r="N1448" s="1"/>
      <c r="O1448" s="1"/>
      <c r="P1448" s="1"/>
      <c r="Q1448" s="1"/>
      <c r="S1448" s="1" t="str">
        <f>IFERROR(__xludf.DUMMYFUNCTION("UNIQUE(D1448:H1448, TRUE)"),"")</f>
        <v/>
      </c>
      <c r="Y1448" s="1" t="str">
        <f t="shared" si="2"/>
        <v/>
      </c>
      <c r="Z1448" s="1" t="str">
        <f t="shared" ref="Z1448:AC1448" si="1448">IF($Y1448&lt;&gt;"",COUNTIF($D1448:$H1448, "=" &amp; T1448),"")</f>
        <v/>
      </c>
      <c r="AA1448" s="1" t="str">
        <f t="shared" si="1448"/>
        <v/>
      </c>
      <c r="AB1448" s="1" t="str">
        <f t="shared" si="1448"/>
        <v/>
      </c>
      <c r="AC1448" s="1" t="str">
        <f t="shared" si="1448"/>
        <v/>
      </c>
      <c r="AE1448" s="1" t="str">
        <f>IFERROR(__xludf.DUMMYFUNCTION("IFERROR(TRANSPOSE(SORT(TRANSPOSE(FILTER(Y1448:AC1448, Y1448:AC1448&lt;&gt;0)),1, FALSE)))"),"")</f>
        <v/>
      </c>
      <c r="AF1448" s="1" t="str">
        <f>IFERROR(__xludf.DUMMYFUNCTION("""COMPUTED_VALUE"""),"")</f>
        <v/>
      </c>
      <c r="AG1448" s="1" t="str">
        <f>IFERROR(__xludf.DUMMYFUNCTION("""COMPUTED_VALUE"""),"")</f>
        <v/>
      </c>
      <c r="AH1448" s="1" t="str">
        <f>IFERROR(__xludf.DUMMYFUNCTION("""COMPUTED_VALUE"""),"")</f>
        <v/>
      </c>
      <c r="AI1448" s="1" t="str">
        <f>IFERROR(__xludf.DUMMYFUNCTION("""COMPUTED_VALUE"""),"")</f>
        <v/>
      </c>
      <c r="AL1448" s="1" t="s">
        <v>25</v>
      </c>
      <c r="AM1448" s="1" t="s">
        <v>25</v>
      </c>
      <c r="AN1448" s="1" t="s">
        <v>25</v>
      </c>
      <c r="AO1448" s="1" t="s">
        <v>25</v>
      </c>
      <c r="AP1448" s="1" t="s">
        <v>25</v>
      </c>
      <c r="AQ1448" s="1"/>
      <c r="AR1448" s="1"/>
      <c r="AS1448" s="1"/>
      <c r="AT1448" s="1"/>
      <c r="AU1448" s="1"/>
      <c r="AV1448" s="1"/>
      <c r="AW1448" s="1"/>
      <c r="AY1448" s="1" t="s">
        <v>25</v>
      </c>
    </row>
    <row r="1449" ht="15.75" customHeight="1">
      <c r="A1449" s="1"/>
      <c r="B1449" s="1"/>
      <c r="C1449" s="1"/>
      <c r="D1449" s="1" t="s">
        <v>25</v>
      </c>
      <c r="E1449" s="1" t="s">
        <v>25</v>
      </c>
      <c r="F1449" s="1" t="s">
        <v>25</v>
      </c>
      <c r="G1449" s="1" t="s">
        <v>25</v>
      </c>
      <c r="H1449" s="1" t="s">
        <v>25</v>
      </c>
      <c r="M1449" s="1"/>
      <c r="N1449" s="1"/>
      <c r="O1449" s="1"/>
      <c r="P1449" s="1"/>
      <c r="Q1449" s="1"/>
      <c r="S1449" s="1" t="str">
        <f>IFERROR(__xludf.DUMMYFUNCTION("UNIQUE(D1449:H1449, TRUE)"),"")</f>
        <v/>
      </c>
      <c r="Y1449" s="1" t="str">
        <f t="shared" si="2"/>
        <v/>
      </c>
      <c r="Z1449" s="1" t="str">
        <f t="shared" ref="Z1449:AC1449" si="1449">IF($Y1449&lt;&gt;"",COUNTIF($D1449:$H1449, "=" &amp; T1449),"")</f>
        <v/>
      </c>
      <c r="AA1449" s="1" t="str">
        <f t="shared" si="1449"/>
        <v/>
      </c>
      <c r="AB1449" s="1" t="str">
        <f t="shared" si="1449"/>
        <v/>
      </c>
      <c r="AC1449" s="1" t="str">
        <f t="shared" si="1449"/>
        <v/>
      </c>
      <c r="AE1449" s="1" t="str">
        <f>IFERROR(__xludf.DUMMYFUNCTION("IFERROR(TRANSPOSE(SORT(TRANSPOSE(FILTER(Y1449:AC1449, Y1449:AC1449&lt;&gt;0)),1, FALSE)))"),"")</f>
        <v/>
      </c>
      <c r="AF1449" s="1" t="str">
        <f>IFERROR(__xludf.DUMMYFUNCTION("""COMPUTED_VALUE"""),"")</f>
        <v/>
      </c>
      <c r="AG1449" s="1" t="str">
        <f>IFERROR(__xludf.DUMMYFUNCTION("""COMPUTED_VALUE"""),"")</f>
        <v/>
      </c>
      <c r="AH1449" s="1" t="str">
        <f>IFERROR(__xludf.DUMMYFUNCTION("""COMPUTED_VALUE"""),"")</f>
        <v/>
      </c>
      <c r="AI1449" s="1" t="str">
        <f>IFERROR(__xludf.DUMMYFUNCTION("""COMPUTED_VALUE"""),"")</f>
        <v/>
      </c>
      <c r="AL1449" s="1" t="s">
        <v>25</v>
      </c>
      <c r="AM1449" s="1" t="s">
        <v>25</v>
      </c>
      <c r="AN1449" s="1" t="s">
        <v>25</v>
      </c>
      <c r="AO1449" s="1" t="s">
        <v>25</v>
      </c>
      <c r="AP1449" s="1" t="s">
        <v>25</v>
      </c>
      <c r="AQ1449" s="1"/>
      <c r="AR1449" s="1"/>
      <c r="AS1449" s="1"/>
      <c r="AT1449" s="1"/>
      <c r="AU1449" s="1"/>
      <c r="AV1449" s="1"/>
      <c r="AW1449" s="1"/>
      <c r="AY1449" s="1" t="s">
        <v>25</v>
      </c>
    </row>
    <row r="1450" ht="15.75" customHeight="1">
      <c r="A1450" s="1"/>
      <c r="B1450" s="1"/>
      <c r="C1450" s="1"/>
      <c r="D1450" s="1" t="s">
        <v>25</v>
      </c>
      <c r="E1450" s="1" t="s">
        <v>25</v>
      </c>
      <c r="F1450" s="1" t="s">
        <v>25</v>
      </c>
      <c r="G1450" s="1" t="s">
        <v>25</v>
      </c>
      <c r="H1450" s="1" t="s">
        <v>25</v>
      </c>
      <c r="M1450" s="1"/>
      <c r="N1450" s="1"/>
      <c r="O1450" s="1"/>
      <c r="P1450" s="1"/>
      <c r="Q1450" s="1"/>
      <c r="S1450" s="1" t="str">
        <f>IFERROR(__xludf.DUMMYFUNCTION("UNIQUE(D1450:H1450, TRUE)"),"")</f>
        <v/>
      </c>
      <c r="Y1450" s="1" t="str">
        <f t="shared" si="2"/>
        <v/>
      </c>
      <c r="Z1450" s="1" t="str">
        <f t="shared" ref="Z1450:AC1450" si="1450">IF($Y1450&lt;&gt;"",COUNTIF($D1450:$H1450, "=" &amp; T1450),"")</f>
        <v/>
      </c>
      <c r="AA1450" s="1" t="str">
        <f t="shared" si="1450"/>
        <v/>
      </c>
      <c r="AB1450" s="1" t="str">
        <f t="shared" si="1450"/>
        <v/>
      </c>
      <c r="AC1450" s="1" t="str">
        <f t="shared" si="1450"/>
        <v/>
      </c>
      <c r="AE1450" s="1" t="str">
        <f>IFERROR(__xludf.DUMMYFUNCTION("IFERROR(TRANSPOSE(SORT(TRANSPOSE(FILTER(Y1450:AC1450, Y1450:AC1450&lt;&gt;0)),1, FALSE)))"),"")</f>
        <v/>
      </c>
      <c r="AF1450" s="1" t="str">
        <f>IFERROR(__xludf.DUMMYFUNCTION("""COMPUTED_VALUE"""),"")</f>
        <v/>
      </c>
      <c r="AG1450" s="1" t="str">
        <f>IFERROR(__xludf.DUMMYFUNCTION("""COMPUTED_VALUE"""),"")</f>
        <v/>
      </c>
      <c r="AH1450" s="1" t="str">
        <f>IFERROR(__xludf.DUMMYFUNCTION("""COMPUTED_VALUE"""),"")</f>
        <v/>
      </c>
      <c r="AI1450" s="1" t="str">
        <f>IFERROR(__xludf.DUMMYFUNCTION("""COMPUTED_VALUE"""),"")</f>
        <v/>
      </c>
      <c r="AL1450" s="1" t="s">
        <v>25</v>
      </c>
      <c r="AM1450" s="1" t="s">
        <v>25</v>
      </c>
      <c r="AN1450" s="1" t="s">
        <v>25</v>
      </c>
      <c r="AO1450" s="1" t="s">
        <v>25</v>
      </c>
      <c r="AP1450" s="1" t="s">
        <v>25</v>
      </c>
      <c r="AQ1450" s="1"/>
      <c r="AR1450" s="1"/>
      <c r="AS1450" s="1"/>
      <c r="AT1450" s="1"/>
      <c r="AU1450" s="1"/>
      <c r="AV1450" s="1"/>
      <c r="AW1450" s="1"/>
      <c r="AY1450" s="1" t="s">
        <v>25</v>
      </c>
    </row>
    <row r="1451" ht="15.75" customHeight="1">
      <c r="A1451" s="1"/>
      <c r="B1451" s="1"/>
      <c r="C1451" s="1"/>
      <c r="D1451" s="1" t="s">
        <v>25</v>
      </c>
      <c r="E1451" s="1" t="s">
        <v>25</v>
      </c>
      <c r="F1451" s="1" t="s">
        <v>25</v>
      </c>
      <c r="G1451" s="1" t="s">
        <v>25</v>
      </c>
      <c r="H1451" s="1" t="s">
        <v>25</v>
      </c>
      <c r="M1451" s="1"/>
      <c r="N1451" s="1"/>
      <c r="O1451" s="1"/>
      <c r="P1451" s="1"/>
      <c r="Q1451" s="1"/>
      <c r="S1451" s="1" t="str">
        <f>IFERROR(__xludf.DUMMYFUNCTION("UNIQUE(D1451:H1451, TRUE)"),"")</f>
        <v/>
      </c>
      <c r="Y1451" s="1" t="str">
        <f t="shared" si="2"/>
        <v/>
      </c>
      <c r="Z1451" s="1" t="str">
        <f t="shared" ref="Z1451:AC1451" si="1451">IF($Y1451&lt;&gt;"",COUNTIF($D1451:$H1451, "=" &amp; T1451),"")</f>
        <v/>
      </c>
      <c r="AA1451" s="1" t="str">
        <f t="shared" si="1451"/>
        <v/>
      </c>
      <c r="AB1451" s="1" t="str">
        <f t="shared" si="1451"/>
        <v/>
      </c>
      <c r="AC1451" s="1" t="str">
        <f t="shared" si="1451"/>
        <v/>
      </c>
      <c r="AE1451" s="1" t="str">
        <f>IFERROR(__xludf.DUMMYFUNCTION("IFERROR(TRANSPOSE(SORT(TRANSPOSE(FILTER(Y1451:AC1451, Y1451:AC1451&lt;&gt;0)),1, FALSE)))"),"")</f>
        <v/>
      </c>
      <c r="AF1451" s="1" t="str">
        <f>IFERROR(__xludf.DUMMYFUNCTION("""COMPUTED_VALUE"""),"")</f>
        <v/>
      </c>
      <c r="AG1451" s="1" t="str">
        <f>IFERROR(__xludf.DUMMYFUNCTION("""COMPUTED_VALUE"""),"")</f>
        <v/>
      </c>
      <c r="AH1451" s="1" t="str">
        <f>IFERROR(__xludf.DUMMYFUNCTION("""COMPUTED_VALUE"""),"")</f>
        <v/>
      </c>
      <c r="AI1451" s="1" t="str">
        <f>IFERROR(__xludf.DUMMYFUNCTION("""COMPUTED_VALUE"""),"")</f>
        <v/>
      </c>
      <c r="AL1451" s="1" t="s">
        <v>25</v>
      </c>
      <c r="AM1451" s="1" t="s">
        <v>25</v>
      </c>
      <c r="AN1451" s="1" t="s">
        <v>25</v>
      </c>
      <c r="AO1451" s="1" t="s">
        <v>25</v>
      </c>
      <c r="AP1451" s="1" t="s">
        <v>25</v>
      </c>
      <c r="AQ1451" s="1"/>
      <c r="AR1451" s="1"/>
      <c r="AS1451" s="1"/>
      <c r="AT1451" s="1"/>
      <c r="AU1451" s="1"/>
      <c r="AV1451" s="1"/>
      <c r="AW1451" s="1"/>
      <c r="AY1451" s="1" t="s">
        <v>25</v>
      </c>
    </row>
    <row r="1452" ht="15.75" customHeight="1">
      <c r="A1452" s="1"/>
      <c r="B1452" s="1"/>
      <c r="C1452" s="1"/>
      <c r="D1452" s="1" t="s">
        <v>25</v>
      </c>
      <c r="E1452" s="1" t="s">
        <v>25</v>
      </c>
      <c r="F1452" s="1" t="s">
        <v>25</v>
      </c>
      <c r="G1452" s="1" t="s">
        <v>25</v>
      </c>
      <c r="H1452" s="1" t="s">
        <v>25</v>
      </c>
      <c r="M1452" s="1"/>
      <c r="N1452" s="1"/>
      <c r="O1452" s="1"/>
      <c r="P1452" s="1"/>
      <c r="Q1452" s="1"/>
      <c r="S1452" s="1" t="str">
        <f>IFERROR(__xludf.DUMMYFUNCTION("UNIQUE(D1452:H1452, TRUE)"),"")</f>
        <v/>
      </c>
      <c r="Y1452" s="1" t="str">
        <f t="shared" si="2"/>
        <v/>
      </c>
      <c r="Z1452" s="1" t="str">
        <f t="shared" ref="Z1452:AC1452" si="1452">IF($Y1452&lt;&gt;"",COUNTIF($D1452:$H1452, "=" &amp; T1452),"")</f>
        <v/>
      </c>
      <c r="AA1452" s="1" t="str">
        <f t="shared" si="1452"/>
        <v/>
      </c>
      <c r="AB1452" s="1" t="str">
        <f t="shared" si="1452"/>
        <v/>
      </c>
      <c r="AC1452" s="1" t="str">
        <f t="shared" si="1452"/>
        <v/>
      </c>
      <c r="AE1452" s="1" t="str">
        <f>IFERROR(__xludf.DUMMYFUNCTION("IFERROR(TRANSPOSE(SORT(TRANSPOSE(FILTER(Y1452:AC1452, Y1452:AC1452&lt;&gt;0)),1, FALSE)))"),"")</f>
        <v/>
      </c>
      <c r="AF1452" s="1" t="str">
        <f>IFERROR(__xludf.DUMMYFUNCTION("""COMPUTED_VALUE"""),"")</f>
        <v/>
      </c>
      <c r="AG1452" s="1" t="str">
        <f>IFERROR(__xludf.DUMMYFUNCTION("""COMPUTED_VALUE"""),"")</f>
        <v/>
      </c>
      <c r="AH1452" s="1" t="str">
        <f>IFERROR(__xludf.DUMMYFUNCTION("""COMPUTED_VALUE"""),"")</f>
        <v/>
      </c>
      <c r="AI1452" s="1" t="str">
        <f>IFERROR(__xludf.DUMMYFUNCTION("""COMPUTED_VALUE"""),"")</f>
        <v/>
      </c>
      <c r="AL1452" s="1" t="s">
        <v>25</v>
      </c>
      <c r="AM1452" s="1" t="s">
        <v>25</v>
      </c>
      <c r="AN1452" s="1" t="s">
        <v>25</v>
      </c>
      <c r="AO1452" s="1" t="s">
        <v>25</v>
      </c>
      <c r="AP1452" s="1" t="s">
        <v>25</v>
      </c>
      <c r="AQ1452" s="1"/>
      <c r="AR1452" s="1"/>
      <c r="AS1452" s="1"/>
      <c r="AT1452" s="1"/>
      <c r="AU1452" s="1"/>
      <c r="AV1452" s="1"/>
      <c r="AW1452" s="1"/>
      <c r="AY1452" s="1" t="s">
        <v>25</v>
      </c>
    </row>
    <row r="1453" ht="15.75" customHeight="1">
      <c r="A1453" s="1"/>
      <c r="B1453" s="1"/>
      <c r="C1453" s="1"/>
      <c r="D1453" s="1" t="s">
        <v>25</v>
      </c>
      <c r="E1453" s="1" t="s">
        <v>25</v>
      </c>
      <c r="F1453" s="1" t="s">
        <v>25</v>
      </c>
      <c r="G1453" s="1" t="s">
        <v>25</v>
      </c>
      <c r="H1453" s="1" t="s">
        <v>25</v>
      </c>
      <c r="M1453" s="1"/>
      <c r="N1453" s="1"/>
      <c r="O1453" s="1"/>
      <c r="P1453" s="1"/>
      <c r="Q1453" s="1"/>
      <c r="S1453" s="1" t="str">
        <f>IFERROR(__xludf.DUMMYFUNCTION("UNIQUE(D1453:H1453, TRUE)"),"")</f>
        <v/>
      </c>
      <c r="Y1453" s="1" t="str">
        <f t="shared" si="2"/>
        <v/>
      </c>
      <c r="Z1453" s="1" t="str">
        <f t="shared" ref="Z1453:AC1453" si="1453">IF($Y1453&lt;&gt;"",COUNTIF($D1453:$H1453, "=" &amp; T1453),"")</f>
        <v/>
      </c>
      <c r="AA1453" s="1" t="str">
        <f t="shared" si="1453"/>
        <v/>
      </c>
      <c r="AB1453" s="1" t="str">
        <f t="shared" si="1453"/>
        <v/>
      </c>
      <c r="AC1453" s="1" t="str">
        <f t="shared" si="1453"/>
        <v/>
      </c>
      <c r="AE1453" s="1" t="str">
        <f>IFERROR(__xludf.DUMMYFUNCTION("IFERROR(TRANSPOSE(SORT(TRANSPOSE(FILTER(Y1453:AC1453, Y1453:AC1453&lt;&gt;0)),1, FALSE)))"),"")</f>
        <v/>
      </c>
      <c r="AF1453" s="1" t="str">
        <f>IFERROR(__xludf.DUMMYFUNCTION("""COMPUTED_VALUE"""),"")</f>
        <v/>
      </c>
      <c r="AG1453" s="1" t="str">
        <f>IFERROR(__xludf.DUMMYFUNCTION("""COMPUTED_VALUE"""),"")</f>
        <v/>
      </c>
      <c r="AH1453" s="1" t="str">
        <f>IFERROR(__xludf.DUMMYFUNCTION("""COMPUTED_VALUE"""),"")</f>
        <v/>
      </c>
      <c r="AI1453" s="1" t="str">
        <f>IFERROR(__xludf.DUMMYFUNCTION("""COMPUTED_VALUE"""),"")</f>
        <v/>
      </c>
      <c r="AL1453" s="1" t="s">
        <v>25</v>
      </c>
      <c r="AM1453" s="1" t="s">
        <v>25</v>
      </c>
      <c r="AN1453" s="1" t="s">
        <v>25</v>
      </c>
      <c r="AO1453" s="1" t="s">
        <v>25</v>
      </c>
      <c r="AP1453" s="1" t="s">
        <v>25</v>
      </c>
      <c r="AQ1453" s="1"/>
      <c r="AR1453" s="1"/>
      <c r="AS1453" s="1"/>
      <c r="AT1453" s="1"/>
      <c r="AU1453" s="1"/>
      <c r="AV1453" s="1"/>
      <c r="AW1453" s="1"/>
      <c r="AY1453" s="1" t="s">
        <v>25</v>
      </c>
    </row>
    <row r="1454" ht="15.75" customHeight="1">
      <c r="A1454" s="1"/>
      <c r="B1454" s="1"/>
      <c r="C1454" s="1"/>
      <c r="D1454" s="1" t="s">
        <v>25</v>
      </c>
      <c r="E1454" s="1" t="s">
        <v>25</v>
      </c>
      <c r="F1454" s="1" t="s">
        <v>25</v>
      </c>
      <c r="G1454" s="1" t="s">
        <v>25</v>
      </c>
      <c r="H1454" s="1" t="s">
        <v>25</v>
      </c>
      <c r="M1454" s="1"/>
      <c r="N1454" s="1"/>
      <c r="O1454" s="1"/>
      <c r="P1454" s="1"/>
      <c r="Q1454" s="1"/>
      <c r="S1454" s="1" t="str">
        <f>IFERROR(__xludf.DUMMYFUNCTION("UNIQUE(D1454:H1454, TRUE)"),"")</f>
        <v/>
      </c>
      <c r="Y1454" s="1" t="str">
        <f t="shared" si="2"/>
        <v/>
      </c>
      <c r="Z1454" s="1" t="str">
        <f t="shared" ref="Z1454:AC1454" si="1454">IF($Y1454&lt;&gt;"",COUNTIF($D1454:$H1454, "=" &amp; T1454),"")</f>
        <v/>
      </c>
      <c r="AA1454" s="1" t="str">
        <f t="shared" si="1454"/>
        <v/>
      </c>
      <c r="AB1454" s="1" t="str">
        <f t="shared" si="1454"/>
        <v/>
      </c>
      <c r="AC1454" s="1" t="str">
        <f t="shared" si="1454"/>
        <v/>
      </c>
      <c r="AE1454" s="1" t="str">
        <f>IFERROR(__xludf.DUMMYFUNCTION("IFERROR(TRANSPOSE(SORT(TRANSPOSE(FILTER(Y1454:AC1454, Y1454:AC1454&lt;&gt;0)),1, FALSE)))"),"")</f>
        <v/>
      </c>
      <c r="AF1454" s="1" t="str">
        <f>IFERROR(__xludf.DUMMYFUNCTION("""COMPUTED_VALUE"""),"")</f>
        <v/>
      </c>
      <c r="AG1454" s="1" t="str">
        <f>IFERROR(__xludf.DUMMYFUNCTION("""COMPUTED_VALUE"""),"")</f>
        <v/>
      </c>
      <c r="AH1454" s="1" t="str">
        <f>IFERROR(__xludf.DUMMYFUNCTION("""COMPUTED_VALUE"""),"")</f>
        <v/>
      </c>
      <c r="AI1454" s="1" t="str">
        <f>IFERROR(__xludf.DUMMYFUNCTION("""COMPUTED_VALUE"""),"")</f>
        <v/>
      </c>
      <c r="AL1454" s="1" t="s">
        <v>25</v>
      </c>
      <c r="AM1454" s="1" t="s">
        <v>25</v>
      </c>
      <c r="AN1454" s="1" t="s">
        <v>25</v>
      </c>
      <c r="AO1454" s="1" t="s">
        <v>25</v>
      </c>
      <c r="AP1454" s="1" t="s">
        <v>25</v>
      </c>
      <c r="AQ1454" s="1"/>
      <c r="AR1454" s="1"/>
      <c r="AS1454" s="1"/>
      <c r="AT1454" s="1"/>
      <c r="AU1454" s="1"/>
      <c r="AV1454" s="1"/>
      <c r="AW1454" s="1"/>
      <c r="AY1454" s="1" t="s">
        <v>25</v>
      </c>
    </row>
    <row r="1455" ht="15.75" customHeight="1">
      <c r="A1455" s="1"/>
      <c r="B1455" s="1"/>
      <c r="C1455" s="1"/>
      <c r="D1455" s="1" t="s">
        <v>25</v>
      </c>
      <c r="E1455" s="1" t="s">
        <v>25</v>
      </c>
      <c r="F1455" s="1" t="s">
        <v>25</v>
      </c>
      <c r="G1455" s="1" t="s">
        <v>25</v>
      </c>
      <c r="H1455" s="1" t="s">
        <v>25</v>
      </c>
      <c r="M1455" s="1"/>
      <c r="N1455" s="1"/>
      <c r="O1455" s="1"/>
      <c r="P1455" s="1"/>
      <c r="Q1455" s="1"/>
      <c r="S1455" s="1" t="str">
        <f>IFERROR(__xludf.DUMMYFUNCTION("UNIQUE(D1455:H1455, TRUE)"),"")</f>
        <v/>
      </c>
      <c r="Y1455" s="1" t="str">
        <f t="shared" si="2"/>
        <v/>
      </c>
      <c r="Z1455" s="1" t="str">
        <f t="shared" ref="Z1455:AC1455" si="1455">IF($Y1455&lt;&gt;"",COUNTIF($D1455:$H1455, "=" &amp; T1455),"")</f>
        <v/>
      </c>
      <c r="AA1455" s="1" t="str">
        <f t="shared" si="1455"/>
        <v/>
      </c>
      <c r="AB1455" s="1" t="str">
        <f t="shared" si="1455"/>
        <v/>
      </c>
      <c r="AC1455" s="1" t="str">
        <f t="shared" si="1455"/>
        <v/>
      </c>
      <c r="AE1455" s="1" t="str">
        <f>IFERROR(__xludf.DUMMYFUNCTION("IFERROR(TRANSPOSE(SORT(TRANSPOSE(FILTER(Y1455:AC1455, Y1455:AC1455&lt;&gt;0)),1, FALSE)))"),"")</f>
        <v/>
      </c>
      <c r="AF1455" s="1" t="str">
        <f>IFERROR(__xludf.DUMMYFUNCTION("""COMPUTED_VALUE"""),"")</f>
        <v/>
      </c>
      <c r="AG1455" s="1" t="str">
        <f>IFERROR(__xludf.DUMMYFUNCTION("""COMPUTED_VALUE"""),"")</f>
        <v/>
      </c>
      <c r="AH1455" s="1" t="str">
        <f>IFERROR(__xludf.DUMMYFUNCTION("""COMPUTED_VALUE"""),"")</f>
        <v/>
      </c>
      <c r="AI1455" s="1" t="str">
        <f>IFERROR(__xludf.DUMMYFUNCTION("""COMPUTED_VALUE"""),"")</f>
        <v/>
      </c>
      <c r="AL1455" s="1" t="s">
        <v>25</v>
      </c>
      <c r="AM1455" s="1" t="s">
        <v>25</v>
      </c>
      <c r="AN1455" s="1" t="s">
        <v>25</v>
      </c>
      <c r="AO1455" s="1" t="s">
        <v>25</v>
      </c>
      <c r="AP1455" s="1" t="s">
        <v>25</v>
      </c>
      <c r="AQ1455" s="1"/>
      <c r="AR1455" s="1"/>
      <c r="AS1455" s="1"/>
      <c r="AT1455" s="1"/>
      <c r="AU1455" s="1"/>
      <c r="AV1455" s="1"/>
      <c r="AW1455" s="1"/>
      <c r="AY1455" s="1" t="s">
        <v>25</v>
      </c>
    </row>
    <row r="1456" ht="15.75" customHeight="1">
      <c r="A1456" s="1"/>
      <c r="B1456" s="1"/>
      <c r="C1456" s="1"/>
      <c r="D1456" s="1" t="s">
        <v>25</v>
      </c>
      <c r="E1456" s="1" t="s">
        <v>25</v>
      </c>
      <c r="F1456" s="1" t="s">
        <v>25</v>
      </c>
      <c r="G1456" s="1" t="s">
        <v>25</v>
      </c>
      <c r="H1456" s="1" t="s">
        <v>25</v>
      </c>
      <c r="M1456" s="1"/>
      <c r="N1456" s="1"/>
      <c r="O1456" s="1"/>
      <c r="P1456" s="1"/>
      <c r="Q1456" s="1"/>
      <c r="S1456" s="1" t="str">
        <f>IFERROR(__xludf.DUMMYFUNCTION("UNIQUE(D1456:H1456, TRUE)"),"")</f>
        <v/>
      </c>
      <c r="Y1456" s="1" t="str">
        <f t="shared" si="2"/>
        <v/>
      </c>
      <c r="Z1456" s="1" t="str">
        <f t="shared" ref="Z1456:AC1456" si="1456">IF($Y1456&lt;&gt;"",COUNTIF($D1456:$H1456, "=" &amp; T1456),"")</f>
        <v/>
      </c>
      <c r="AA1456" s="1" t="str">
        <f t="shared" si="1456"/>
        <v/>
      </c>
      <c r="AB1456" s="1" t="str">
        <f t="shared" si="1456"/>
        <v/>
      </c>
      <c r="AC1456" s="1" t="str">
        <f t="shared" si="1456"/>
        <v/>
      </c>
      <c r="AE1456" s="1" t="str">
        <f>IFERROR(__xludf.DUMMYFUNCTION("IFERROR(TRANSPOSE(SORT(TRANSPOSE(FILTER(Y1456:AC1456, Y1456:AC1456&lt;&gt;0)),1, FALSE)))"),"")</f>
        <v/>
      </c>
      <c r="AF1456" s="1" t="str">
        <f>IFERROR(__xludf.DUMMYFUNCTION("""COMPUTED_VALUE"""),"")</f>
        <v/>
      </c>
      <c r="AG1456" s="1" t="str">
        <f>IFERROR(__xludf.DUMMYFUNCTION("""COMPUTED_VALUE"""),"")</f>
        <v/>
      </c>
      <c r="AH1456" s="1" t="str">
        <f>IFERROR(__xludf.DUMMYFUNCTION("""COMPUTED_VALUE"""),"")</f>
        <v/>
      </c>
      <c r="AI1456" s="1" t="str">
        <f>IFERROR(__xludf.DUMMYFUNCTION("""COMPUTED_VALUE"""),"")</f>
        <v/>
      </c>
      <c r="AL1456" s="1" t="s">
        <v>25</v>
      </c>
      <c r="AM1456" s="1" t="s">
        <v>25</v>
      </c>
      <c r="AN1456" s="1" t="s">
        <v>25</v>
      </c>
      <c r="AO1456" s="1" t="s">
        <v>25</v>
      </c>
      <c r="AP1456" s="1" t="s">
        <v>25</v>
      </c>
      <c r="AQ1456" s="1"/>
      <c r="AR1456" s="1"/>
      <c r="AS1456" s="1"/>
      <c r="AT1456" s="1"/>
      <c r="AU1456" s="1"/>
      <c r="AV1456" s="1"/>
      <c r="AW1456" s="1"/>
      <c r="AY1456" s="1" t="s">
        <v>25</v>
      </c>
    </row>
    <row r="1457" ht="15.75" customHeight="1">
      <c r="A1457" s="1"/>
      <c r="B1457" s="1"/>
      <c r="C1457" s="1"/>
      <c r="D1457" s="1" t="s">
        <v>25</v>
      </c>
      <c r="E1457" s="1" t="s">
        <v>25</v>
      </c>
      <c r="F1457" s="1" t="s">
        <v>25</v>
      </c>
      <c r="G1457" s="1" t="s">
        <v>25</v>
      </c>
      <c r="H1457" s="1" t="s">
        <v>25</v>
      </c>
      <c r="M1457" s="1"/>
      <c r="N1457" s="1"/>
      <c r="O1457" s="1"/>
      <c r="P1457" s="1"/>
      <c r="Q1457" s="1"/>
      <c r="S1457" s="1" t="str">
        <f>IFERROR(__xludf.DUMMYFUNCTION("UNIQUE(D1457:H1457, TRUE)"),"")</f>
        <v/>
      </c>
      <c r="Y1457" s="1" t="str">
        <f t="shared" si="2"/>
        <v/>
      </c>
      <c r="Z1457" s="1" t="str">
        <f t="shared" ref="Z1457:AC1457" si="1457">IF($Y1457&lt;&gt;"",COUNTIF($D1457:$H1457, "=" &amp; T1457),"")</f>
        <v/>
      </c>
      <c r="AA1457" s="1" t="str">
        <f t="shared" si="1457"/>
        <v/>
      </c>
      <c r="AB1457" s="1" t="str">
        <f t="shared" si="1457"/>
        <v/>
      </c>
      <c r="AC1457" s="1" t="str">
        <f t="shared" si="1457"/>
        <v/>
      </c>
      <c r="AE1457" s="1" t="str">
        <f>IFERROR(__xludf.DUMMYFUNCTION("IFERROR(TRANSPOSE(SORT(TRANSPOSE(FILTER(Y1457:AC1457, Y1457:AC1457&lt;&gt;0)),1, FALSE)))"),"")</f>
        <v/>
      </c>
      <c r="AF1457" s="1" t="str">
        <f>IFERROR(__xludf.DUMMYFUNCTION("""COMPUTED_VALUE"""),"")</f>
        <v/>
      </c>
      <c r="AG1457" s="1" t="str">
        <f>IFERROR(__xludf.DUMMYFUNCTION("""COMPUTED_VALUE"""),"")</f>
        <v/>
      </c>
      <c r="AH1457" s="1" t="str">
        <f>IFERROR(__xludf.DUMMYFUNCTION("""COMPUTED_VALUE"""),"")</f>
        <v/>
      </c>
      <c r="AI1457" s="1" t="str">
        <f>IFERROR(__xludf.DUMMYFUNCTION("""COMPUTED_VALUE"""),"")</f>
        <v/>
      </c>
      <c r="AL1457" s="1" t="s">
        <v>25</v>
      </c>
      <c r="AM1457" s="1" t="s">
        <v>25</v>
      </c>
      <c r="AN1457" s="1" t="s">
        <v>25</v>
      </c>
      <c r="AO1457" s="1" t="s">
        <v>25</v>
      </c>
      <c r="AP1457" s="1" t="s">
        <v>25</v>
      </c>
      <c r="AQ1457" s="1"/>
      <c r="AR1457" s="1"/>
      <c r="AS1457" s="1"/>
      <c r="AT1457" s="1"/>
      <c r="AU1457" s="1"/>
      <c r="AV1457" s="1"/>
      <c r="AW1457" s="1"/>
      <c r="AY1457" s="1" t="s">
        <v>25</v>
      </c>
    </row>
    <row r="1458" ht="15.75" customHeight="1">
      <c r="A1458" s="1"/>
      <c r="B1458" s="1"/>
      <c r="C1458" s="1"/>
      <c r="D1458" s="1" t="s">
        <v>25</v>
      </c>
      <c r="E1458" s="1" t="s">
        <v>25</v>
      </c>
      <c r="F1458" s="1" t="s">
        <v>25</v>
      </c>
      <c r="G1458" s="1" t="s">
        <v>25</v>
      </c>
      <c r="H1458" s="1" t="s">
        <v>25</v>
      </c>
      <c r="M1458" s="1"/>
      <c r="N1458" s="1"/>
      <c r="O1458" s="1"/>
      <c r="P1458" s="1"/>
      <c r="Q1458" s="1"/>
      <c r="S1458" s="1" t="str">
        <f>IFERROR(__xludf.DUMMYFUNCTION("UNIQUE(D1458:H1458, TRUE)"),"")</f>
        <v/>
      </c>
      <c r="Y1458" s="1" t="str">
        <f t="shared" si="2"/>
        <v/>
      </c>
      <c r="Z1458" s="1" t="str">
        <f t="shared" ref="Z1458:AC1458" si="1458">IF($Y1458&lt;&gt;"",COUNTIF($D1458:$H1458, "=" &amp; T1458),"")</f>
        <v/>
      </c>
      <c r="AA1458" s="1" t="str">
        <f t="shared" si="1458"/>
        <v/>
      </c>
      <c r="AB1458" s="1" t="str">
        <f t="shared" si="1458"/>
        <v/>
      </c>
      <c r="AC1458" s="1" t="str">
        <f t="shared" si="1458"/>
        <v/>
      </c>
      <c r="AE1458" s="1" t="str">
        <f>IFERROR(__xludf.DUMMYFUNCTION("IFERROR(TRANSPOSE(SORT(TRANSPOSE(FILTER(Y1458:AC1458, Y1458:AC1458&lt;&gt;0)),1, FALSE)))"),"")</f>
        <v/>
      </c>
      <c r="AF1458" s="1" t="str">
        <f>IFERROR(__xludf.DUMMYFUNCTION("""COMPUTED_VALUE"""),"")</f>
        <v/>
      </c>
      <c r="AG1458" s="1" t="str">
        <f>IFERROR(__xludf.DUMMYFUNCTION("""COMPUTED_VALUE"""),"")</f>
        <v/>
      </c>
      <c r="AH1458" s="1" t="str">
        <f>IFERROR(__xludf.DUMMYFUNCTION("""COMPUTED_VALUE"""),"")</f>
        <v/>
      </c>
      <c r="AI1458" s="1" t="str">
        <f>IFERROR(__xludf.DUMMYFUNCTION("""COMPUTED_VALUE"""),"")</f>
        <v/>
      </c>
      <c r="AL1458" s="1" t="s">
        <v>25</v>
      </c>
      <c r="AM1458" s="1" t="s">
        <v>25</v>
      </c>
      <c r="AN1458" s="1" t="s">
        <v>25</v>
      </c>
      <c r="AO1458" s="1" t="s">
        <v>25</v>
      </c>
      <c r="AP1458" s="1" t="s">
        <v>25</v>
      </c>
      <c r="AQ1458" s="1"/>
      <c r="AR1458" s="1"/>
      <c r="AS1458" s="1"/>
      <c r="AT1458" s="1"/>
      <c r="AU1458" s="1"/>
      <c r="AV1458" s="1"/>
      <c r="AW1458" s="1"/>
      <c r="AY1458" s="1" t="s">
        <v>25</v>
      </c>
    </row>
    <row r="1459" ht="15.75" customHeight="1">
      <c r="A1459" s="1"/>
      <c r="B1459" s="1"/>
      <c r="C1459" s="1"/>
      <c r="D1459" s="1" t="s">
        <v>25</v>
      </c>
      <c r="E1459" s="1" t="s">
        <v>25</v>
      </c>
      <c r="F1459" s="1" t="s">
        <v>25</v>
      </c>
      <c r="G1459" s="1" t="s">
        <v>25</v>
      </c>
      <c r="H1459" s="1" t="s">
        <v>25</v>
      </c>
      <c r="M1459" s="1"/>
      <c r="N1459" s="1"/>
      <c r="O1459" s="1"/>
      <c r="P1459" s="1"/>
      <c r="Q1459" s="1"/>
      <c r="S1459" s="1" t="str">
        <f>IFERROR(__xludf.DUMMYFUNCTION("UNIQUE(D1459:H1459, TRUE)"),"")</f>
        <v/>
      </c>
      <c r="Y1459" s="1" t="str">
        <f t="shared" si="2"/>
        <v/>
      </c>
      <c r="Z1459" s="1" t="str">
        <f t="shared" ref="Z1459:AC1459" si="1459">IF($Y1459&lt;&gt;"",COUNTIF($D1459:$H1459, "=" &amp; T1459),"")</f>
        <v/>
      </c>
      <c r="AA1459" s="1" t="str">
        <f t="shared" si="1459"/>
        <v/>
      </c>
      <c r="AB1459" s="1" t="str">
        <f t="shared" si="1459"/>
        <v/>
      </c>
      <c r="AC1459" s="1" t="str">
        <f t="shared" si="1459"/>
        <v/>
      </c>
      <c r="AE1459" s="1" t="str">
        <f>IFERROR(__xludf.DUMMYFUNCTION("IFERROR(TRANSPOSE(SORT(TRANSPOSE(FILTER(Y1459:AC1459, Y1459:AC1459&lt;&gt;0)),1, FALSE)))"),"")</f>
        <v/>
      </c>
      <c r="AF1459" s="1" t="str">
        <f>IFERROR(__xludf.DUMMYFUNCTION("""COMPUTED_VALUE"""),"")</f>
        <v/>
      </c>
      <c r="AG1459" s="1" t="str">
        <f>IFERROR(__xludf.DUMMYFUNCTION("""COMPUTED_VALUE"""),"")</f>
        <v/>
      </c>
      <c r="AH1459" s="1" t="str">
        <f>IFERROR(__xludf.DUMMYFUNCTION("""COMPUTED_VALUE"""),"")</f>
        <v/>
      </c>
      <c r="AI1459" s="1" t="str">
        <f>IFERROR(__xludf.DUMMYFUNCTION("""COMPUTED_VALUE"""),"")</f>
        <v/>
      </c>
      <c r="AL1459" s="1" t="s">
        <v>25</v>
      </c>
      <c r="AM1459" s="1" t="s">
        <v>25</v>
      </c>
      <c r="AN1459" s="1" t="s">
        <v>25</v>
      </c>
      <c r="AO1459" s="1" t="s">
        <v>25</v>
      </c>
      <c r="AP1459" s="1" t="s">
        <v>25</v>
      </c>
      <c r="AQ1459" s="1"/>
      <c r="AR1459" s="1"/>
      <c r="AS1459" s="1"/>
      <c r="AT1459" s="1"/>
      <c r="AU1459" s="1"/>
      <c r="AV1459" s="1"/>
      <c r="AW1459" s="1"/>
      <c r="AY1459" s="1" t="s">
        <v>25</v>
      </c>
    </row>
    <row r="1460" ht="15.75" customHeight="1">
      <c r="A1460" s="1"/>
      <c r="B1460" s="1"/>
      <c r="C1460" s="1"/>
      <c r="D1460" s="1" t="s">
        <v>25</v>
      </c>
      <c r="E1460" s="1" t="s">
        <v>25</v>
      </c>
      <c r="F1460" s="1" t="s">
        <v>25</v>
      </c>
      <c r="G1460" s="1" t="s">
        <v>25</v>
      </c>
      <c r="H1460" s="1" t="s">
        <v>25</v>
      </c>
      <c r="M1460" s="1"/>
      <c r="N1460" s="1"/>
      <c r="O1460" s="1"/>
      <c r="P1460" s="1"/>
      <c r="Q1460" s="1"/>
      <c r="S1460" s="1" t="str">
        <f>IFERROR(__xludf.DUMMYFUNCTION("UNIQUE(D1460:H1460, TRUE)"),"")</f>
        <v/>
      </c>
      <c r="Y1460" s="1" t="str">
        <f t="shared" si="2"/>
        <v/>
      </c>
      <c r="Z1460" s="1" t="str">
        <f t="shared" ref="Z1460:AC1460" si="1460">IF($Y1460&lt;&gt;"",COUNTIF($D1460:$H1460, "=" &amp; T1460),"")</f>
        <v/>
      </c>
      <c r="AA1460" s="1" t="str">
        <f t="shared" si="1460"/>
        <v/>
      </c>
      <c r="AB1460" s="1" t="str">
        <f t="shared" si="1460"/>
        <v/>
      </c>
      <c r="AC1460" s="1" t="str">
        <f t="shared" si="1460"/>
        <v/>
      </c>
      <c r="AE1460" s="1" t="str">
        <f>IFERROR(__xludf.DUMMYFUNCTION("IFERROR(TRANSPOSE(SORT(TRANSPOSE(FILTER(Y1460:AC1460, Y1460:AC1460&lt;&gt;0)),1, FALSE)))"),"")</f>
        <v/>
      </c>
      <c r="AF1460" s="1" t="str">
        <f>IFERROR(__xludf.DUMMYFUNCTION("""COMPUTED_VALUE"""),"")</f>
        <v/>
      </c>
      <c r="AG1460" s="1" t="str">
        <f>IFERROR(__xludf.DUMMYFUNCTION("""COMPUTED_VALUE"""),"")</f>
        <v/>
      </c>
      <c r="AH1460" s="1" t="str">
        <f>IFERROR(__xludf.DUMMYFUNCTION("""COMPUTED_VALUE"""),"")</f>
        <v/>
      </c>
      <c r="AI1460" s="1" t="str">
        <f>IFERROR(__xludf.DUMMYFUNCTION("""COMPUTED_VALUE"""),"")</f>
        <v/>
      </c>
      <c r="AL1460" s="1" t="s">
        <v>25</v>
      </c>
      <c r="AM1460" s="1" t="s">
        <v>25</v>
      </c>
      <c r="AN1460" s="1" t="s">
        <v>25</v>
      </c>
      <c r="AO1460" s="1" t="s">
        <v>25</v>
      </c>
      <c r="AP1460" s="1" t="s">
        <v>25</v>
      </c>
      <c r="AQ1460" s="1"/>
      <c r="AR1460" s="1"/>
      <c r="AS1460" s="1"/>
      <c r="AT1460" s="1"/>
      <c r="AU1460" s="1"/>
      <c r="AV1460" s="1"/>
      <c r="AW1460" s="1"/>
      <c r="AY1460" s="1" t="s">
        <v>25</v>
      </c>
    </row>
    <row r="1461" ht="15.75" customHeight="1">
      <c r="A1461" s="1"/>
      <c r="B1461" s="1"/>
      <c r="C1461" s="1"/>
      <c r="D1461" s="1" t="s">
        <v>25</v>
      </c>
      <c r="E1461" s="1" t="s">
        <v>25</v>
      </c>
      <c r="F1461" s="1" t="s">
        <v>25</v>
      </c>
      <c r="G1461" s="1" t="s">
        <v>25</v>
      </c>
      <c r="H1461" s="1" t="s">
        <v>25</v>
      </c>
      <c r="M1461" s="1"/>
      <c r="N1461" s="1"/>
      <c r="O1461" s="1"/>
      <c r="P1461" s="1"/>
      <c r="Q1461" s="1"/>
      <c r="S1461" s="1" t="str">
        <f>IFERROR(__xludf.DUMMYFUNCTION("UNIQUE(D1461:H1461, TRUE)"),"")</f>
        <v/>
      </c>
      <c r="Y1461" s="1" t="str">
        <f t="shared" si="2"/>
        <v/>
      </c>
      <c r="Z1461" s="1" t="str">
        <f t="shared" ref="Z1461:AC1461" si="1461">IF($Y1461&lt;&gt;"",COUNTIF($D1461:$H1461, "=" &amp; T1461),"")</f>
        <v/>
      </c>
      <c r="AA1461" s="1" t="str">
        <f t="shared" si="1461"/>
        <v/>
      </c>
      <c r="AB1461" s="1" t="str">
        <f t="shared" si="1461"/>
        <v/>
      </c>
      <c r="AC1461" s="1" t="str">
        <f t="shared" si="1461"/>
        <v/>
      </c>
      <c r="AE1461" s="1" t="str">
        <f>IFERROR(__xludf.DUMMYFUNCTION("IFERROR(TRANSPOSE(SORT(TRANSPOSE(FILTER(Y1461:AC1461, Y1461:AC1461&lt;&gt;0)),1, FALSE)))"),"")</f>
        <v/>
      </c>
      <c r="AF1461" s="1" t="str">
        <f>IFERROR(__xludf.DUMMYFUNCTION("""COMPUTED_VALUE"""),"")</f>
        <v/>
      </c>
      <c r="AG1461" s="1" t="str">
        <f>IFERROR(__xludf.DUMMYFUNCTION("""COMPUTED_VALUE"""),"")</f>
        <v/>
      </c>
      <c r="AH1461" s="1" t="str">
        <f>IFERROR(__xludf.DUMMYFUNCTION("""COMPUTED_VALUE"""),"")</f>
        <v/>
      </c>
      <c r="AI1461" s="1" t="str">
        <f>IFERROR(__xludf.DUMMYFUNCTION("""COMPUTED_VALUE"""),"")</f>
        <v/>
      </c>
      <c r="AL1461" s="1" t="s">
        <v>25</v>
      </c>
      <c r="AM1461" s="1" t="s">
        <v>25</v>
      </c>
      <c r="AN1461" s="1" t="s">
        <v>25</v>
      </c>
      <c r="AO1461" s="1" t="s">
        <v>25</v>
      </c>
      <c r="AP1461" s="1" t="s">
        <v>25</v>
      </c>
      <c r="AQ1461" s="1"/>
      <c r="AR1461" s="1"/>
      <c r="AS1461" s="1"/>
      <c r="AT1461" s="1"/>
      <c r="AU1461" s="1"/>
      <c r="AV1461" s="1"/>
      <c r="AW1461" s="1"/>
      <c r="AY1461" s="1" t="s">
        <v>25</v>
      </c>
    </row>
    <row r="1462" ht="15.75" customHeight="1">
      <c r="A1462" s="1"/>
      <c r="B1462" s="1"/>
      <c r="C1462" s="1"/>
      <c r="D1462" s="1" t="s">
        <v>25</v>
      </c>
      <c r="E1462" s="1" t="s">
        <v>25</v>
      </c>
      <c r="F1462" s="1" t="s">
        <v>25</v>
      </c>
      <c r="G1462" s="1" t="s">
        <v>25</v>
      </c>
      <c r="H1462" s="1" t="s">
        <v>25</v>
      </c>
      <c r="M1462" s="1"/>
      <c r="N1462" s="1"/>
      <c r="O1462" s="1"/>
      <c r="P1462" s="1"/>
      <c r="Q1462" s="1"/>
      <c r="S1462" s="1" t="str">
        <f>IFERROR(__xludf.DUMMYFUNCTION("UNIQUE(D1462:H1462, TRUE)"),"")</f>
        <v/>
      </c>
      <c r="Y1462" s="1" t="str">
        <f t="shared" si="2"/>
        <v/>
      </c>
      <c r="Z1462" s="1" t="str">
        <f t="shared" ref="Z1462:AC1462" si="1462">IF($Y1462&lt;&gt;"",COUNTIF($D1462:$H1462, "=" &amp; T1462),"")</f>
        <v/>
      </c>
      <c r="AA1462" s="1" t="str">
        <f t="shared" si="1462"/>
        <v/>
      </c>
      <c r="AB1462" s="1" t="str">
        <f t="shared" si="1462"/>
        <v/>
      </c>
      <c r="AC1462" s="1" t="str">
        <f t="shared" si="1462"/>
        <v/>
      </c>
      <c r="AE1462" s="1" t="str">
        <f>IFERROR(__xludf.DUMMYFUNCTION("IFERROR(TRANSPOSE(SORT(TRANSPOSE(FILTER(Y1462:AC1462, Y1462:AC1462&lt;&gt;0)),1, FALSE)))"),"")</f>
        <v/>
      </c>
      <c r="AF1462" s="1" t="str">
        <f>IFERROR(__xludf.DUMMYFUNCTION("""COMPUTED_VALUE"""),"")</f>
        <v/>
      </c>
      <c r="AG1462" s="1" t="str">
        <f>IFERROR(__xludf.DUMMYFUNCTION("""COMPUTED_VALUE"""),"")</f>
        <v/>
      </c>
      <c r="AH1462" s="1" t="str">
        <f>IFERROR(__xludf.DUMMYFUNCTION("""COMPUTED_VALUE"""),"")</f>
        <v/>
      </c>
      <c r="AI1462" s="1" t="str">
        <f>IFERROR(__xludf.DUMMYFUNCTION("""COMPUTED_VALUE"""),"")</f>
        <v/>
      </c>
      <c r="AL1462" s="1" t="s">
        <v>25</v>
      </c>
      <c r="AM1462" s="1" t="s">
        <v>25</v>
      </c>
      <c r="AN1462" s="1" t="s">
        <v>25</v>
      </c>
      <c r="AO1462" s="1" t="s">
        <v>25</v>
      </c>
      <c r="AP1462" s="1" t="s">
        <v>25</v>
      </c>
      <c r="AQ1462" s="1"/>
      <c r="AR1462" s="1"/>
      <c r="AS1462" s="1"/>
      <c r="AT1462" s="1"/>
      <c r="AU1462" s="1"/>
      <c r="AV1462" s="1"/>
      <c r="AW1462" s="1"/>
      <c r="AY1462" s="1" t="s">
        <v>25</v>
      </c>
    </row>
    <row r="1463" ht="15.75" customHeight="1">
      <c r="A1463" s="1"/>
      <c r="B1463" s="1"/>
      <c r="C1463" s="1"/>
      <c r="D1463" s="1" t="s">
        <v>25</v>
      </c>
      <c r="E1463" s="1" t="s">
        <v>25</v>
      </c>
      <c r="F1463" s="1" t="s">
        <v>25</v>
      </c>
      <c r="G1463" s="1" t="s">
        <v>25</v>
      </c>
      <c r="H1463" s="1" t="s">
        <v>25</v>
      </c>
      <c r="M1463" s="1"/>
      <c r="N1463" s="1"/>
      <c r="O1463" s="1"/>
      <c r="P1463" s="1"/>
      <c r="Q1463" s="1"/>
      <c r="S1463" s="1" t="str">
        <f>IFERROR(__xludf.DUMMYFUNCTION("UNIQUE(D1463:H1463, TRUE)"),"")</f>
        <v/>
      </c>
      <c r="Y1463" s="1" t="str">
        <f t="shared" si="2"/>
        <v/>
      </c>
      <c r="Z1463" s="1" t="str">
        <f t="shared" ref="Z1463:AC1463" si="1463">IF($Y1463&lt;&gt;"",COUNTIF($D1463:$H1463, "=" &amp; T1463),"")</f>
        <v/>
      </c>
      <c r="AA1463" s="1" t="str">
        <f t="shared" si="1463"/>
        <v/>
      </c>
      <c r="AB1463" s="1" t="str">
        <f t="shared" si="1463"/>
        <v/>
      </c>
      <c r="AC1463" s="1" t="str">
        <f t="shared" si="1463"/>
        <v/>
      </c>
      <c r="AE1463" s="1" t="str">
        <f>IFERROR(__xludf.DUMMYFUNCTION("IFERROR(TRANSPOSE(SORT(TRANSPOSE(FILTER(Y1463:AC1463, Y1463:AC1463&lt;&gt;0)),1, FALSE)))"),"")</f>
        <v/>
      </c>
      <c r="AF1463" s="1" t="str">
        <f>IFERROR(__xludf.DUMMYFUNCTION("""COMPUTED_VALUE"""),"")</f>
        <v/>
      </c>
      <c r="AG1463" s="1" t="str">
        <f>IFERROR(__xludf.DUMMYFUNCTION("""COMPUTED_VALUE"""),"")</f>
        <v/>
      </c>
      <c r="AH1463" s="1" t="str">
        <f>IFERROR(__xludf.DUMMYFUNCTION("""COMPUTED_VALUE"""),"")</f>
        <v/>
      </c>
      <c r="AI1463" s="1" t="str">
        <f>IFERROR(__xludf.DUMMYFUNCTION("""COMPUTED_VALUE"""),"")</f>
        <v/>
      </c>
      <c r="AL1463" s="1" t="s">
        <v>25</v>
      </c>
      <c r="AM1463" s="1" t="s">
        <v>25</v>
      </c>
      <c r="AN1463" s="1" t="s">
        <v>25</v>
      </c>
      <c r="AO1463" s="1" t="s">
        <v>25</v>
      </c>
      <c r="AP1463" s="1" t="s">
        <v>25</v>
      </c>
      <c r="AQ1463" s="1"/>
      <c r="AR1463" s="1"/>
      <c r="AS1463" s="1"/>
      <c r="AT1463" s="1"/>
      <c r="AU1463" s="1"/>
      <c r="AV1463" s="1"/>
      <c r="AW1463" s="1"/>
      <c r="AY1463" s="1" t="s">
        <v>25</v>
      </c>
    </row>
    <row r="1464" ht="15.75" customHeight="1">
      <c r="A1464" s="1"/>
      <c r="B1464" s="1"/>
      <c r="C1464" s="1"/>
      <c r="D1464" s="1" t="s">
        <v>25</v>
      </c>
      <c r="E1464" s="1" t="s">
        <v>25</v>
      </c>
      <c r="F1464" s="1" t="s">
        <v>25</v>
      </c>
      <c r="G1464" s="1" t="s">
        <v>25</v>
      </c>
      <c r="H1464" s="1" t="s">
        <v>25</v>
      </c>
      <c r="M1464" s="1"/>
      <c r="N1464" s="1"/>
      <c r="O1464" s="1"/>
      <c r="P1464" s="1"/>
      <c r="Q1464" s="1"/>
      <c r="S1464" s="1" t="str">
        <f>IFERROR(__xludf.DUMMYFUNCTION("UNIQUE(D1464:H1464, TRUE)"),"")</f>
        <v/>
      </c>
      <c r="Y1464" s="1" t="str">
        <f t="shared" si="2"/>
        <v/>
      </c>
      <c r="Z1464" s="1" t="str">
        <f t="shared" ref="Z1464:AC1464" si="1464">IF($Y1464&lt;&gt;"",COUNTIF($D1464:$H1464, "=" &amp; T1464),"")</f>
        <v/>
      </c>
      <c r="AA1464" s="1" t="str">
        <f t="shared" si="1464"/>
        <v/>
      </c>
      <c r="AB1464" s="1" t="str">
        <f t="shared" si="1464"/>
        <v/>
      </c>
      <c r="AC1464" s="1" t="str">
        <f t="shared" si="1464"/>
        <v/>
      </c>
      <c r="AE1464" s="1" t="str">
        <f>IFERROR(__xludf.DUMMYFUNCTION("IFERROR(TRANSPOSE(SORT(TRANSPOSE(FILTER(Y1464:AC1464, Y1464:AC1464&lt;&gt;0)),1, FALSE)))"),"")</f>
        <v/>
      </c>
      <c r="AF1464" s="1" t="str">
        <f>IFERROR(__xludf.DUMMYFUNCTION("""COMPUTED_VALUE"""),"")</f>
        <v/>
      </c>
      <c r="AG1464" s="1" t="str">
        <f>IFERROR(__xludf.DUMMYFUNCTION("""COMPUTED_VALUE"""),"")</f>
        <v/>
      </c>
      <c r="AH1464" s="1" t="str">
        <f>IFERROR(__xludf.DUMMYFUNCTION("""COMPUTED_VALUE"""),"")</f>
        <v/>
      </c>
      <c r="AI1464" s="1" t="str">
        <f>IFERROR(__xludf.DUMMYFUNCTION("""COMPUTED_VALUE"""),"")</f>
        <v/>
      </c>
      <c r="AL1464" s="1" t="s">
        <v>25</v>
      </c>
      <c r="AM1464" s="1" t="s">
        <v>25</v>
      </c>
      <c r="AN1464" s="1" t="s">
        <v>25</v>
      </c>
      <c r="AO1464" s="1" t="s">
        <v>25</v>
      </c>
      <c r="AP1464" s="1" t="s">
        <v>25</v>
      </c>
      <c r="AQ1464" s="1"/>
      <c r="AR1464" s="1"/>
      <c r="AS1464" s="1"/>
      <c r="AT1464" s="1"/>
      <c r="AU1464" s="1"/>
      <c r="AV1464" s="1"/>
      <c r="AW1464" s="1"/>
      <c r="AY1464" s="1" t="s">
        <v>25</v>
      </c>
    </row>
    <row r="1465" ht="15.75" customHeight="1">
      <c r="A1465" s="1"/>
      <c r="B1465" s="1"/>
      <c r="C1465" s="1"/>
      <c r="D1465" s="1" t="s">
        <v>25</v>
      </c>
      <c r="E1465" s="1" t="s">
        <v>25</v>
      </c>
      <c r="F1465" s="1" t="s">
        <v>25</v>
      </c>
      <c r="G1465" s="1" t="s">
        <v>25</v>
      </c>
      <c r="H1465" s="1" t="s">
        <v>25</v>
      </c>
      <c r="M1465" s="1"/>
      <c r="N1465" s="1"/>
      <c r="O1465" s="1"/>
      <c r="P1465" s="1"/>
      <c r="Q1465" s="1"/>
      <c r="S1465" s="1" t="str">
        <f>IFERROR(__xludf.DUMMYFUNCTION("UNIQUE(D1465:H1465, TRUE)"),"")</f>
        <v/>
      </c>
      <c r="Y1465" s="1" t="str">
        <f t="shared" si="2"/>
        <v/>
      </c>
      <c r="Z1465" s="1" t="str">
        <f t="shared" ref="Z1465:AC1465" si="1465">IF($Y1465&lt;&gt;"",COUNTIF($D1465:$H1465, "=" &amp; T1465),"")</f>
        <v/>
      </c>
      <c r="AA1465" s="1" t="str">
        <f t="shared" si="1465"/>
        <v/>
      </c>
      <c r="AB1465" s="1" t="str">
        <f t="shared" si="1465"/>
        <v/>
      </c>
      <c r="AC1465" s="1" t="str">
        <f t="shared" si="1465"/>
        <v/>
      </c>
      <c r="AE1465" s="1" t="str">
        <f>IFERROR(__xludf.DUMMYFUNCTION("IFERROR(TRANSPOSE(SORT(TRANSPOSE(FILTER(Y1465:AC1465, Y1465:AC1465&lt;&gt;0)),1, FALSE)))"),"")</f>
        <v/>
      </c>
      <c r="AF1465" s="1" t="str">
        <f>IFERROR(__xludf.DUMMYFUNCTION("""COMPUTED_VALUE"""),"")</f>
        <v/>
      </c>
      <c r="AG1465" s="1" t="str">
        <f>IFERROR(__xludf.DUMMYFUNCTION("""COMPUTED_VALUE"""),"")</f>
        <v/>
      </c>
      <c r="AH1465" s="1" t="str">
        <f>IFERROR(__xludf.DUMMYFUNCTION("""COMPUTED_VALUE"""),"")</f>
        <v/>
      </c>
      <c r="AI1465" s="1" t="str">
        <f>IFERROR(__xludf.DUMMYFUNCTION("""COMPUTED_VALUE"""),"")</f>
        <v/>
      </c>
      <c r="AL1465" s="1" t="s">
        <v>25</v>
      </c>
      <c r="AM1465" s="1" t="s">
        <v>25</v>
      </c>
      <c r="AN1465" s="1" t="s">
        <v>25</v>
      </c>
      <c r="AO1465" s="1" t="s">
        <v>25</v>
      </c>
      <c r="AP1465" s="1" t="s">
        <v>25</v>
      </c>
      <c r="AQ1465" s="1"/>
      <c r="AR1465" s="1"/>
      <c r="AS1465" s="1"/>
      <c r="AT1465" s="1"/>
      <c r="AU1465" s="1"/>
      <c r="AV1465" s="1"/>
      <c r="AW1465" s="1"/>
      <c r="AY1465" s="1" t="s">
        <v>25</v>
      </c>
    </row>
    <row r="1466" ht="15.75" customHeight="1">
      <c r="A1466" s="1"/>
      <c r="B1466" s="1"/>
      <c r="C1466" s="1"/>
      <c r="D1466" s="1" t="s">
        <v>25</v>
      </c>
      <c r="E1466" s="1" t="s">
        <v>25</v>
      </c>
      <c r="F1466" s="1" t="s">
        <v>25</v>
      </c>
      <c r="G1466" s="1" t="s">
        <v>25</v>
      </c>
      <c r="H1466" s="1" t="s">
        <v>25</v>
      </c>
      <c r="M1466" s="1"/>
      <c r="N1466" s="1"/>
      <c r="O1466" s="1"/>
      <c r="P1466" s="1"/>
      <c r="Q1466" s="1"/>
      <c r="S1466" s="1" t="str">
        <f>IFERROR(__xludf.DUMMYFUNCTION("UNIQUE(D1466:H1466, TRUE)"),"")</f>
        <v/>
      </c>
      <c r="Y1466" s="1" t="str">
        <f t="shared" si="2"/>
        <v/>
      </c>
      <c r="Z1466" s="1" t="str">
        <f t="shared" ref="Z1466:AC1466" si="1466">IF($Y1466&lt;&gt;"",COUNTIF($D1466:$H1466, "=" &amp; T1466),"")</f>
        <v/>
      </c>
      <c r="AA1466" s="1" t="str">
        <f t="shared" si="1466"/>
        <v/>
      </c>
      <c r="AB1466" s="1" t="str">
        <f t="shared" si="1466"/>
        <v/>
      </c>
      <c r="AC1466" s="1" t="str">
        <f t="shared" si="1466"/>
        <v/>
      </c>
      <c r="AE1466" s="1" t="str">
        <f>IFERROR(__xludf.DUMMYFUNCTION("IFERROR(TRANSPOSE(SORT(TRANSPOSE(FILTER(Y1466:AC1466, Y1466:AC1466&lt;&gt;0)),1, FALSE)))"),"")</f>
        <v/>
      </c>
      <c r="AF1466" s="1" t="str">
        <f>IFERROR(__xludf.DUMMYFUNCTION("""COMPUTED_VALUE"""),"")</f>
        <v/>
      </c>
      <c r="AG1466" s="1" t="str">
        <f>IFERROR(__xludf.DUMMYFUNCTION("""COMPUTED_VALUE"""),"")</f>
        <v/>
      </c>
      <c r="AH1466" s="1" t="str">
        <f>IFERROR(__xludf.DUMMYFUNCTION("""COMPUTED_VALUE"""),"")</f>
        <v/>
      </c>
      <c r="AI1466" s="1" t="str">
        <f>IFERROR(__xludf.DUMMYFUNCTION("""COMPUTED_VALUE"""),"")</f>
        <v/>
      </c>
      <c r="AL1466" s="1" t="s">
        <v>25</v>
      </c>
      <c r="AM1466" s="1" t="s">
        <v>25</v>
      </c>
      <c r="AN1466" s="1" t="s">
        <v>25</v>
      </c>
      <c r="AO1466" s="1" t="s">
        <v>25</v>
      </c>
      <c r="AP1466" s="1" t="s">
        <v>25</v>
      </c>
      <c r="AQ1466" s="1"/>
      <c r="AR1466" s="1"/>
      <c r="AS1466" s="1"/>
      <c r="AT1466" s="1"/>
      <c r="AU1466" s="1"/>
      <c r="AV1466" s="1"/>
      <c r="AW1466" s="1"/>
      <c r="AY1466" s="1" t="s">
        <v>25</v>
      </c>
    </row>
    <row r="1467" ht="15.75" customHeight="1">
      <c r="A1467" s="1"/>
      <c r="B1467" s="1"/>
      <c r="C1467" s="1"/>
      <c r="D1467" s="1" t="s">
        <v>25</v>
      </c>
      <c r="E1467" s="1" t="s">
        <v>25</v>
      </c>
      <c r="F1467" s="1" t="s">
        <v>25</v>
      </c>
      <c r="G1467" s="1" t="s">
        <v>25</v>
      </c>
      <c r="H1467" s="1" t="s">
        <v>25</v>
      </c>
      <c r="M1467" s="1"/>
      <c r="N1467" s="1"/>
      <c r="O1467" s="1"/>
      <c r="P1467" s="1"/>
      <c r="Q1467" s="1"/>
      <c r="S1467" s="1" t="str">
        <f>IFERROR(__xludf.DUMMYFUNCTION("UNIQUE(D1467:H1467, TRUE)"),"")</f>
        <v/>
      </c>
      <c r="Y1467" s="1" t="str">
        <f t="shared" si="2"/>
        <v/>
      </c>
      <c r="Z1467" s="1" t="str">
        <f t="shared" ref="Z1467:AC1467" si="1467">IF($Y1467&lt;&gt;"",COUNTIF($D1467:$H1467, "=" &amp; T1467),"")</f>
        <v/>
      </c>
      <c r="AA1467" s="1" t="str">
        <f t="shared" si="1467"/>
        <v/>
      </c>
      <c r="AB1467" s="1" t="str">
        <f t="shared" si="1467"/>
        <v/>
      </c>
      <c r="AC1467" s="1" t="str">
        <f t="shared" si="1467"/>
        <v/>
      </c>
      <c r="AE1467" s="1" t="str">
        <f>IFERROR(__xludf.DUMMYFUNCTION("IFERROR(TRANSPOSE(SORT(TRANSPOSE(FILTER(Y1467:AC1467, Y1467:AC1467&lt;&gt;0)),1, FALSE)))"),"")</f>
        <v/>
      </c>
      <c r="AF1467" s="1" t="str">
        <f>IFERROR(__xludf.DUMMYFUNCTION("""COMPUTED_VALUE"""),"")</f>
        <v/>
      </c>
      <c r="AG1467" s="1" t="str">
        <f>IFERROR(__xludf.DUMMYFUNCTION("""COMPUTED_VALUE"""),"")</f>
        <v/>
      </c>
      <c r="AH1467" s="1" t="str">
        <f>IFERROR(__xludf.DUMMYFUNCTION("""COMPUTED_VALUE"""),"")</f>
        <v/>
      </c>
      <c r="AI1467" s="1" t="str">
        <f>IFERROR(__xludf.DUMMYFUNCTION("""COMPUTED_VALUE"""),"")</f>
        <v/>
      </c>
      <c r="AL1467" s="1" t="s">
        <v>25</v>
      </c>
      <c r="AM1467" s="1" t="s">
        <v>25</v>
      </c>
      <c r="AN1467" s="1" t="s">
        <v>25</v>
      </c>
      <c r="AO1467" s="1" t="s">
        <v>25</v>
      </c>
      <c r="AP1467" s="1" t="s">
        <v>25</v>
      </c>
      <c r="AQ1467" s="1"/>
      <c r="AR1467" s="1"/>
      <c r="AS1467" s="1"/>
      <c r="AT1467" s="1"/>
      <c r="AU1467" s="1"/>
      <c r="AV1467" s="1"/>
      <c r="AW1467" s="1"/>
      <c r="AY1467" s="1" t="s">
        <v>25</v>
      </c>
    </row>
    <row r="1468" ht="15.75" customHeight="1">
      <c r="A1468" s="1"/>
      <c r="B1468" s="1"/>
      <c r="C1468" s="1"/>
      <c r="D1468" s="1" t="s">
        <v>25</v>
      </c>
      <c r="E1468" s="1" t="s">
        <v>25</v>
      </c>
      <c r="F1468" s="1" t="s">
        <v>25</v>
      </c>
      <c r="G1468" s="1" t="s">
        <v>25</v>
      </c>
      <c r="H1468" s="1" t="s">
        <v>25</v>
      </c>
      <c r="M1468" s="1"/>
      <c r="N1468" s="1"/>
      <c r="O1468" s="1"/>
      <c r="P1468" s="1"/>
      <c r="Q1468" s="1"/>
      <c r="S1468" s="1" t="str">
        <f>IFERROR(__xludf.DUMMYFUNCTION("UNIQUE(D1468:H1468, TRUE)"),"")</f>
        <v/>
      </c>
      <c r="Y1468" s="1" t="str">
        <f t="shared" si="2"/>
        <v/>
      </c>
      <c r="Z1468" s="1" t="str">
        <f t="shared" ref="Z1468:AC1468" si="1468">IF($Y1468&lt;&gt;"",COUNTIF($D1468:$H1468, "=" &amp; T1468),"")</f>
        <v/>
      </c>
      <c r="AA1468" s="1" t="str">
        <f t="shared" si="1468"/>
        <v/>
      </c>
      <c r="AB1468" s="1" t="str">
        <f t="shared" si="1468"/>
        <v/>
      </c>
      <c r="AC1468" s="1" t="str">
        <f t="shared" si="1468"/>
        <v/>
      </c>
      <c r="AE1468" s="1" t="str">
        <f>IFERROR(__xludf.DUMMYFUNCTION("IFERROR(TRANSPOSE(SORT(TRANSPOSE(FILTER(Y1468:AC1468, Y1468:AC1468&lt;&gt;0)),1, FALSE)))"),"")</f>
        <v/>
      </c>
      <c r="AF1468" s="1" t="str">
        <f>IFERROR(__xludf.DUMMYFUNCTION("""COMPUTED_VALUE"""),"")</f>
        <v/>
      </c>
      <c r="AG1468" s="1" t="str">
        <f>IFERROR(__xludf.DUMMYFUNCTION("""COMPUTED_VALUE"""),"")</f>
        <v/>
      </c>
      <c r="AH1468" s="1" t="str">
        <f>IFERROR(__xludf.DUMMYFUNCTION("""COMPUTED_VALUE"""),"")</f>
        <v/>
      </c>
      <c r="AI1468" s="1" t="str">
        <f>IFERROR(__xludf.DUMMYFUNCTION("""COMPUTED_VALUE"""),"")</f>
        <v/>
      </c>
      <c r="AL1468" s="1" t="s">
        <v>25</v>
      </c>
      <c r="AM1468" s="1" t="s">
        <v>25</v>
      </c>
      <c r="AN1468" s="1" t="s">
        <v>25</v>
      </c>
      <c r="AO1468" s="1" t="s">
        <v>25</v>
      </c>
      <c r="AP1468" s="1" t="s">
        <v>25</v>
      </c>
      <c r="AQ1468" s="1"/>
      <c r="AR1468" s="1"/>
      <c r="AS1468" s="1"/>
      <c r="AT1468" s="1"/>
      <c r="AU1468" s="1"/>
      <c r="AV1468" s="1"/>
      <c r="AW1468" s="1"/>
      <c r="AY1468" s="1" t="s">
        <v>25</v>
      </c>
    </row>
    <row r="1469" ht="15.75" customHeight="1">
      <c r="A1469" s="1"/>
      <c r="B1469" s="1"/>
      <c r="C1469" s="1"/>
      <c r="D1469" s="1" t="s">
        <v>25</v>
      </c>
      <c r="E1469" s="1" t="s">
        <v>25</v>
      </c>
      <c r="F1469" s="1" t="s">
        <v>25</v>
      </c>
      <c r="G1469" s="1" t="s">
        <v>25</v>
      </c>
      <c r="H1469" s="1" t="s">
        <v>25</v>
      </c>
      <c r="M1469" s="1"/>
      <c r="N1469" s="1"/>
      <c r="O1469" s="1"/>
      <c r="P1469" s="1"/>
      <c r="Q1469" s="1"/>
      <c r="S1469" s="1" t="str">
        <f>IFERROR(__xludf.DUMMYFUNCTION("UNIQUE(D1469:H1469, TRUE)"),"")</f>
        <v/>
      </c>
      <c r="Y1469" s="1" t="str">
        <f t="shared" si="2"/>
        <v/>
      </c>
      <c r="Z1469" s="1" t="str">
        <f t="shared" ref="Z1469:AC1469" si="1469">IF($Y1469&lt;&gt;"",COUNTIF($D1469:$H1469, "=" &amp; T1469),"")</f>
        <v/>
      </c>
      <c r="AA1469" s="1" t="str">
        <f t="shared" si="1469"/>
        <v/>
      </c>
      <c r="AB1469" s="1" t="str">
        <f t="shared" si="1469"/>
        <v/>
      </c>
      <c r="AC1469" s="1" t="str">
        <f t="shared" si="1469"/>
        <v/>
      </c>
      <c r="AE1469" s="1" t="str">
        <f>IFERROR(__xludf.DUMMYFUNCTION("IFERROR(TRANSPOSE(SORT(TRANSPOSE(FILTER(Y1469:AC1469, Y1469:AC1469&lt;&gt;0)),1, FALSE)))"),"")</f>
        <v/>
      </c>
      <c r="AF1469" s="1" t="str">
        <f>IFERROR(__xludf.DUMMYFUNCTION("""COMPUTED_VALUE"""),"")</f>
        <v/>
      </c>
      <c r="AG1469" s="1" t="str">
        <f>IFERROR(__xludf.DUMMYFUNCTION("""COMPUTED_VALUE"""),"")</f>
        <v/>
      </c>
      <c r="AH1469" s="1" t="str">
        <f>IFERROR(__xludf.DUMMYFUNCTION("""COMPUTED_VALUE"""),"")</f>
        <v/>
      </c>
      <c r="AI1469" s="1" t="str">
        <f>IFERROR(__xludf.DUMMYFUNCTION("""COMPUTED_VALUE"""),"")</f>
        <v/>
      </c>
      <c r="AL1469" s="1" t="s">
        <v>25</v>
      </c>
      <c r="AM1469" s="1" t="s">
        <v>25</v>
      </c>
      <c r="AN1469" s="1" t="s">
        <v>25</v>
      </c>
      <c r="AO1469" s="1" t="s">
        <v>25</v>
      </c>
      <c r="AP1469" s="1" t="s">
        <v>25</v>
      </c>
      <c r="AQ1469" s="1"/>
      <c r="AR1469" s="1"/>
      <c r="AS1469" s="1"/>
      <c r="AT1469" s="1"/>
      <c r="AU1469" s="1"/>
      <c r="AV1469" s="1"/>
      <c r="AW1469" s="1"/>
      <c r="AY1469" s="1" t="s">
        <v>25</v>
      </c>
    </row>
    <row r="1470" ht="15.75" customHeight="1">
      <c r="A1470" s="1"/>
      <c r="B1470" s="1"/>
      <c r="C1470" s="1"/>
      <c r="D1470" s="1" t="s">
        <v>25</v>
      </c>
      <c r="E1470" s="1" t="s">
        <v>25</v>
      </c>
      <c r="F1470" s="1" t="s">
        <v>25</v>
      </c>
      <c r="G1470" s="1" t="s">
        <v>25</v>
      </c>
      <c r="H1470" s="1" t="s">
        <v>25</v>
      </c>
      <c r="M1470" s="1"/>
      <c r="N1470" s="1"/>
      <c r="O1470" s="1"/>
      <c r="P1470" s="1"/>
      <c r="Q1470" s="1"/>
      <c r="S1470" s="1" t="str">
        <f>IFERROR(__xludf.DUMMYFUNCTION("UNIQUE(D1470:H1470, TRUE)"),"")</f>
        <v/>
      </c>
      <c r="Y1470" s="1" t="str">
        <f t="shared" si="2"/>
        <v/>
      </c>
      <c r="Z1470" s="1" t="str">
        <f t="shared" ref="Z1470:AC1470" si="1470">IF($Y1470&lt;&gt;"",COUNTIF($D1470:$H1470, "=" &amp; T1470),"")</f>
        <v/>
      </c>
      <c r="AA1470" s="1" t="str">
        <f t="shared" si="1470"/>
        <v/>
      </c>
      <c r="AB1470" s="1" t="str">
        <f t="shared" si="1470"/>
        <v/>
      </c>
      <c r="AC1470" s="1" t="str">
        <f t="shared" si="1470"/>
        <v/>
      </c>
      <c r="AE1470" s="1" t="str">
        <f>IFERROR(__xludf.DUMMYFUNCTION("IFERROR(TRANSPOSE(SORT(TRANSPOSE(FILTER(Y1470:AC1470, Y1470:AC1470&lt;&gt;0)),1, FALSE)))"),"")</f>
        <v/>
      </c>
      <c r="AF1470" s="1" t="str">
        <f>IFERROR(__xludf.DUMMYFUNCTION("""COMPUTED_VALUE"""),"")</f>
        <v/>
      </c>
      <c r="AG1470" s="1" t="str">
        <f>IFERROR(__xludf.DUMMYFUNCTION("""COMPUTED_VALUE"""),"")</f>
        <v/>
      </c>
      <c r="AH1470" s="1" t="str">
        <f>IFERROR(__xludf.DUMMYFUNCTION("""COMPUTED_VALUE"""),"")</f>
        <v/>
      </c>
      <c r="AI1470" s="1" t="str">
        <f>IFERROR(__xludf.DUMMYFUNCTION("""COMPUTED_VALUE"""),"")</f>
        <v/>
      </c>
      <c r="AL1470" s="1" t="s">
        <v>25</v>
      </c>
      <c r="AM1470" s="1" t="s">
        <v>25</v>
      </c>
      <c r="AN1470" s="1" t="s">
        <v>25</v>
      </c>
      <c r="AO1470" s="1" t="s">
        <v>25</v>
      </c>
      <c r="AP1470" s="1" t="s">
        <v>25</v>
      </c>
      <c r="AQ1470" s="1"/>
      <c r="AR1470" s="1"/>
      <c r="AS1470" s="1"/>
      <c r="AT1470" s="1"/>
      <c r="AU1470" s="1"/>
      <c r="AV1470" s="1"/>
      <c r="AW1470" s="1"/>
      <c r="AY1470" s="1" t="s">
        <v>25</v>
      </c>
    </row>
    <row r="1471" ht="15.75" customHeight="1">
      <c r="A1471" s="1"/>
      <c r="B1471" s="1"/>
      <c r="C1471" s="1"/>
      <c r="D1471" s="1" t="s">
        <v>25</v>
      </c>
      <c r="E1471" s="1" t="s">
        <v>25</v>
      </c>
      <c r="F1471" s="1" t="s">
        <v>25</v>
      </c>
      <c r="G1471" s="1" t="s">
        <v>25</v>
      </c>
      <c r="H1471" s="1" t="s">
        <v>25</v>
      </c>
      <c r="M1471" s="1"/>
      <c r="N1471" s="1"/>
      <c r="O1471" s="1"/>
      <c r="P1471" s="1"/>
      <c r="Q1471" s="1"/>
      <c r="S1471" s="1" t="str">
        <f>IFERROR(__xludf.DUMMYFUNCTION("UNIQUE(D1471:H1471, TRUE)"),"")</f>
        <v/>
      </c>
      <c r="Y1471" s="1" t="str">
        <f t="shared" si="2"/>
        <v/>
      </c>
      <c r="Z1471" s="1" t="str">
        <f t="shared" ref="Z1471:AC1471" si="1471">IF($Y1471&lt;&gt;"",COUNTIF($D1471:$H1471, "=" &amp; T1471),"")</f>
        <v/>
      </c>
      <c r="AA1471" s="1" t="str">
        <f t="shared" si="1471"/>
        <v/>
      </c>
      <c r="AB1471" s="1" t="str">
        <f t="shared" si="1471"/>
        <v/>
      </c>
      <c r="AC1471" s="1" t="str">
        <f t="shared" si="1471"/>
        <v/>
      </c>
      <c r="AE1471" s="1" t="str">
        <f>IFERROR(__xludf.DUMMYFUNCTION("IFERROR(TRANSPOSE(SORT(TRANSPOSE(FILTER(Y1471:AC1471, Y1471:AC1471&lt;&gt;0)),1, FALSE)))"),"")</f>
        <v/>
      </c>
      <c r="AF1471" s="1" t="str">
        <f>IFERROR(__xludf.DUMMYFUNCTION("""COMPUTED_VALUE"""),"")</f>
        <v/>
      </c>
      <c r="AG1471" s="1" t="str">
        <f>IFERROR(__xludf.DUMMYFUNCTION("""COMPUTED_VALUE"""),"")</f>
        <v/>
      </c>
      <c r="AH1471" s="1" t="str">
        <f>IFERROR(__xludf.DUMMYFUNCTION("""COMPUTED_VALUE"""),"")</f>
        <v/>
      </c>
      <c r="AI1471" s="1" t="str">
        <f>IFERROR(__xludf.DUMMYFUNCTION("""COMPUTED_VALUE"""),"")</f>
        <v/>
      </c>
      <c r="AL1471" s="1" t="s">
        <v>25</v>
      </c>
      <c r="AM1471" s="1" t="s">
        <v>25</v>
      </c>
      <c r="AN1471" s="1" t="s">
        <v>25</v>
      </c>
      <c r="AO1471" s="1" t="s">
        <v>25</v>
      </c>
      <c r="AP1471" s="1" t="s">
        <v>25</v>
      </c>
      <c r="AQ1471" s="1"/>
      <c r="AR1471" s="1"/>
      <c r="AS1471" s="1"/>
      <c r="AT1471" s="1"/>
      <c r="AU1471" s="1"/>
      <c r="AV1471" s="1"/>
      <c r="AW1471" s="1"/>
      <c r="AY1471" s="1" t="s">
        <v>25</v>
      </c>
    </row>
    <row r="1472" ht="15.75" customHeight="1">
      <c r="A1472" s="1"/>
      <c r="B1472" s="1"/>
      <c r="C1472" s="1"/>
      <c r="D1472" s="1" t="s">
        <v>25</v>
      </c>
      <c r="E1472" s="1" t="s">
        <v>25</v>
      </c>
      <c r="F1472" s="1" t="s">
        <v>25</v>
      </c>
      <c r="G1472" s="1" t="s">
        <v>25</v>
      </c>
      <c r="H1472" s="1" t="s">
        <v>25</v>
      </c>
      <c r="M1472" s="1"/>
      <c r="N1472" s="1"/>
      <c r="O1472" s="1"/>
      <c r="P1472" s="1"/>
      <c r="Q1472" s="1"/>
      <c r="S1472" s="1" t="str">
        <f>IFERROR(__xludf.DUMMYFUNCTION("UNIQUE(D1472:H1472, TRUE)"),"")</f>
        <v/>
      </c>
      <c r="Y1472" s="1" t="str">
        <f t="shared" si="2"/>
        <v/>
      </c>
      <c r="Z1472" s="1" t="str">
        <f t="shared" ref="Z1472:AC1472" si="1472">IF($Y1472&lt;&gt;"",COUNTIF($D1472:$H1472, "=" &amp; T1472),"")</f>
        <v/>
      </c>
      <c r="AA1472" s="1" t="str">
        <f t="shared" si="1472"/>
        <v/>
      </c>
      <c r="AB1472" s="1" t="str">
        <f t="shared" si="1472"/>
        <v/>
      </c>
      <c r="AC1472" s="1" t="str">
        <f t="shared" si="1472"/>
        <v/>
      </c>
      <c r="AE1472" s="1" t="str">
        <f>IFERROR(__xludf.DUMMYFUNCTION("IFERROR(TRANSPOSE(SORT(TRANSPOSE(FILTER(Y1472:AC1472, Y1472:AC1472&lt;&gt;0)),1, FALSE)))"),"")</f>
        <v/>
      </c>
      <c r="AF1472" s="1" t="str">
        <f>IFERROR(__xludf.DUMMYFUNCTION("""COMPUTED_VALUE"""),"")</f>
        <v/>
      </c>
      <c r="AG1472" s="1" t="str">
        <f>IFERROR(__xludf.DUMMYFUNCTION("""COMPUTED_VALUE"""),"")</f>
        <v/>
      </c>
      <c r="AH1472" s="1" t="str">
        <f>IFERROR(__xludf.DUMMYFUNCTION("""COMPUTED_VALUE"""),"")</f>
        <v/>
      </c>
      <c r="AI1472" s="1" t="str">
        <f>IFERROR(__xludf.DUMMYFUNCTION("""COMPUTED_VALUE"""),"")</f>
        <v/>
      </c>
      <c r="AL1472" s="1" t="s">
        <v>25</v>
      </c>
      <c r="AM1472" s="1" t="s">
        <v>25</v>
      </c>
      <c r="AN1472" s="1" t="s">
        <v>25</v>
      </c>
      <c r="AO1472" s="1" t="s">
        <v>25</v>
      </c>
      <c r="AP1472" s="1" t="s">
        <v>25</v>
      </c>
      <c r="AQ1472" s="1"/>
      <c r="AR1472" s="1"/>
      <c r="AS1472" s="1"/>
      <c r="AT1472" s="1"/>
      <c r="AU1472" s="1"/>
      <c r="AV1472" s="1"/>
      <c r="AW1472" s="1"/>
      <c r="AY1472" s="1" t="s">
        <v>25</v>
      </c>
    </row>
    <row r="1473" ht="15.75" customHeight="1">
      <c r="A1473" s="1"/>
      <c r="B1473" s="1"/>
      <c r="C1473" s="1"/>
      <c r="D1473" s="1" t="s">
        <v>25</v>
      </c>
      <c r="E1473" s="1" t="s">
        <v>25</v>
      </c>
      <c r="F1473" s="1" t="s">
        <v>25</v>
      </c>
      <c r="G1473" s="1" t="s">
        <v>25</v>
      </c>
      <c r="H1473" s="1" t="s">
        <v>25</v>
      </c>
      <c r="M1473" s="1"/>
      <c r="N1473" s="1"/>
      <c r="O1473" s="1"/>
      <c r="P1473" s="1"/>
      <c r="Q1473" s="1"/>
      <c r="S1473" s="1" t="str">
        <f>IFERROR(__xludf.DUMMYFUNCTION("UNIQUE(D1473:H1473, TRUE)"),"")</f>
        <v/>
      </c>
      <c r="Y1473" s="1" t="str">
        <f t="shared" si="2"/>
        <v/>
      </c>
      <c r="Z1473" s="1" t="str">
        <f t="shared" ref="Z1473:AC1473" si="1473">IF($Y1473&lt;&gt;"",COUNTIF($D1473:$H1473, "=" &amp; T1473),"")</f>
        <v/>
      </c>
      <c r="AA1473" s="1" t="str">
        <f t="shared" si="1473"/>
        <v/>
      </c>
      <c r="AB1473" s="1" t="str">
        <f t="shared" si="1473"/>
        <v/>
      </c>
      <c r="AC1473" s="1" t="str">
        <f t="shared" si="1473"/>
        <v/>
      </c>
      <c r="AE1473" s="1" t="str">
        <f>IFERROR(__xludf.DUMMYFUNCTION("IFERROR(TRANSPOSE(SORT(TRANSPOSE(FILTER(Y1473:AC1473, Y1473:AC1473&lt;&gt;0)),1, FALSE)))"),"")</f>
        <v/>
      </c>
      <c r="AF1473" s="1" t="str">
        <f>IFERROR(__xludf.DUMMYFUNCTION("""COMPUTED_VALUE"""),"")</f>
        <v/>
      </c>
      <c r="AG1473" s="1" t="str">
        <f>IFERROR(__xludf.DUMMYFUNCTION("""COMPUTED_VALUE"""),"")</f>
        <v/>
      </c>
      <c r="AH1473" s="1" t="str">
        <f>IFERROR(__xludf.DUMMYFUNCTION("""COMPUTED_VALUE"""),"")</f>
        <v/>
      </c>
      <c r="AI1473" s="1" t="str">
        <f>IFERROR(__xludf.DUMMYFUNCTION("""COMPUTED_VALUE"""),"")</f>
        <v/>
      </c>
      <c r="AL1473" s="1" t="s">
        <v>25</v>
      </c>
      <c r="AM1473" s="1" t="s">
        <v>25</v>
      </c>
      <c r="AN1473" s="1" t="s">
        <v>25</v>
      </c>
      <c r="AO1473" s="1" t="s">
        <v>25</v>
      </c>
      <c r="AP1473" s="1" t="s">
        <v>25</v>
      </c>
      <c r="AQ1473" s="1"/>
      <c r="AR1473" s="1"/>
      <c r="AS1473" s="1"/>
      <c r="AT1473" s="1"/>
      <c r="AU1473" s="1"/>
      <c r="AV1473" s="1"/>
      <c r="AW1473" s="1"/>
      <c r="AY1473" s="1" t="s">
        <v>25</v>
      </c>
    </row>
    <row r="1474" ht="15.75" customHeight="1">
      <c r="A1474" s="1"/>
      <c r="B1474" s="1"/>
      <c r="C1474" s="1"/>
      <c r="D1474" s="1" t="s">
        <v>25</v>
      </c>
      <c r="E1474" s="1" t="s">
        <v>25</v>
      </c>
      <c r="F1474" s="1" t="s">
        <v>25</v>
      </c>
      <c r="G1474" s="1" t="s">
        <v>25</v>
      </c>
      <c r="H1474" s="1" t="s">
        <v>25</v>
      </c>
      <c r="M1474" s="1"/>
      <c r="N1474" s="1"/>
      <c r="O1474" s="1"/>
      <c r="P1474" s="1"/>
      <c r="Q1474" s="1"/>
      <c r="S1474" s="1" t="str">
        <f>IFERROR(__xludf.DUMMYFUNCTION("UNIQUE(D1474:H1474, TRUE)"),"")</f>
        <v/>
      </c>
      <c r="Y1474" s="1" t="str">
        <f t="shared" si="2"/>
        <v/>
      </c>
      <c r="Z1474" s="1" t="str">
        <f t="shared" ref="Z1474:AC1474" si="1474">IF($Y1474&lt;&gt;"",COUNTIF($D1474:$H1474, "=" &amp; T1474),"")</f>
        <v/>
      </c>
      <c r="AA1474" s="1" t="str">
        <f t="shared" si="1474"/>
        <v/>
      </c>
      <c r="AB1474" s="1" t="str">
        <f t="shared" si="1474"/>
        <v/>
      </c>
      <c r="AC1474" s="1" t="str">
        <f t="shared" si="1474"/>
        <v/>
      </c>
      <c r="AE1474" s="1" t="str">
        <f>IFERROR(__xludf.DUMMYFUNCTION("IFERROR(TRANSPOSE(SORT(TRANSPOSE(FILTER(Y1474:AC1474, Y1474:AC1474&lt;&gt;0)),1, FALSE)))"),"")</f>
        <v/>
      </c>
      <c r="AF1474" s="1" t="str">
        <f>IFERROR(__xludf.DUMMYFUNCTION("""COMPUTED_VALUE"""),"")</f>
        <v/>
      </c>
      <c r="AG1474" s="1" t="str">
        <f>IFERROR(__xludf.DUMMYFUNCTION("""COMPUTED_VALUE"""),"")</f>
        <v/>
      </c>
      <c r="AH1474" s="1" t="str">
        <f>IFERROR(__xludf.DUMMYFUNCTION("""COMPUTED_VALUE"""),"")</f>
        <v/>
      </c>
      <c r="AI1474" s="1" t="str">
        <f>IFERROR(__xludf.DUMMYFUNCTION("""COMPUTED_VALUE"""),"")</f>
        <v/>
      </c>
      <c r="AL1474" s="1" t="s">
        <v>25</v>
      </c>
      <c r="AM1474" s="1" t="s">
        <v>25</v>
      </c>
      <c r="AN1474" s="1" t="s">
        <v>25</v>
      </c>
      <c r="AO1474" s="1" t="s">
        <v>25</v>
      </c>
      <c r="AP1474" s="1" t="s">
        <v>25</v>
      </c>
      <c r="AQ1474" s="1"/>
      <c r="AR1474" s="1"/>
      <c r="AS1474" s="1"/>
      <c r="AT1474" s="1"/>
      <c r="AU1474" s="1"/>
      <c r="AV1474" s="1"/>
      <c r="AW1474" s="1"/>
      <c r="AY1474" s="1" t="s">
        <v>25</v>
      </c>
    </row>
    <row r="1475" ht="15.75" customHeight="1">
      <c r="A1475" s="1"/>
      <c r="B1475" s="1"/>
      <c r="C1475" s="1"/>
      <c r="D1475" s="1" t="s">
        <v>25</v>
      </c>
      <c r="E1475" s="1" t="s">
        <v>25</v>
      </c>
      <c r="F1475" s="1" t="s">
        <v>25</v>
      </c>
      <c r="G1475" s="1" t="s">
        <v>25</v>
      </c>
      <c r="H1475" s="1" t="s">
        <v>25</v>
      </c>
      <c r="M1475" s="1"/>
      <c r="N1475" s="1"/>
      <c r="O1475" s="1"/>
      <c r="P1475" s="1"/>
      <c r="Q1475" s="1"/>
      <c r="S1475" s="1" t="str">
        <f>IFERROR(__xludf.DUMMYFUNCTION("UNIQUE(D1475:H1475, TRUE)"),"")</f>
        <v/>
      </c>
      <c r="Y1475" s="1" t="str">
        <f t="shared" si="2"/>
        <v/>
      </c>
      <c r="Z1475" s="1" t="str">
        <f t="shared" ref="Z1475:AC1475" si="1475">IF($Y1475&lt;&gt;"",COUNTIF($D1475:$H1475, "=" &amp; T1475),"")</f>
        <v/>
      </c>
      <c r="AA1475" s="1" t="str">
        <f t="shared" si="1475"/>
        <v/>
      </c>
      <c r="AB1475" s="1" t="str">
        <f t="shared" si="1475"/>
        <v/>
      </c>
      <c r="AC1475" s="1" t="str">
        <f t="shared" si="1475"/>
        <v/>
      </c>
      <c r="AE1475" s="1" t="str">
        <f>IFERROR(__xludf.DUMMYFUNCTION("IFERROR(TRANSPOSE(SORT(TRANSPOSE(FILTER(Y1475:AC1475, Y1475:AC1475&lt;&gt;0)),1, FALSE)))"),"")</f>
        <v/>
      </c>
      <c r="AF1475" s="1" t="str">
        <f>IFERROR(__xludf.DUMMYFUNCTION("""COMPUTED_VALUE"""),"")</f>
        <v/>
      </c>
      <c r="AG1475" s="1" t="str">
        <f>IFERROR(__xludf.DUMMYFUNCTION("""COMPUTED_VALUE"""),"")</f>
        <v/>
      </c>
      <c r="AH1475" s="1" t="str">
        <f>IFERROR(__xludf.DUMMYFUNCTION("""COMPUTED_VALUE"""),"")</f>
        <v/>
      </c>
      <c r="AI1475" s="1" t="str">
        <f>IFERROR(__xludf.DUMMYFUNCTION("""COMPUTED_VALUE"""),"")</f>
        <v/>
      </c>
      <c r="AL1475" s="1" t="s">
        <v>25</v>
      </c>
      <c r="AM1475" s="1" t="s">
        <v>25</v>
      </c>
      <c r="AN1475" s="1" t="s">
        <v>25</v>
      </c>
      <c r="AO1475" s="1" t="s">
        <v>25</v>
      </c>
      <c r="AP1475" s="1" t="s">
        <v>25</v>
      </c>
      <c r="AQ1475" s="1"/>
      <c r="AR1475" s="1"/>
      <c r="AS1475" s="1"/>
      <c r="AT1475" s="1"/>
      <c r="AU1475" s="1"/>
      <c r="AV1475" s="1"/>
      <c r="AW1475" s="1"/>
      <c r="AY1475" s="1" t="s">
        <v>25</v>
      </c>
    </row>
    <row r="1476" ht="15.75" customHeight="1">
      <c r="A1476" s="1"/>
      <c r="B1476" s="1"/>
      <c r="C1476" s="1"/>
      <c r="D1476" s="1" t="s">
        <v>25</v>
      </c>
      <c r="E1476" s="1" t="s">
        <v>25</v>
      </c>
      <c r="F1476" s="1" t="s">
        <v>25</v>
      </c>
      <c r="G1476" s="1" t="s">
        <v>25</v>
      </c>
      <c r="H1476" s="1" t="s">
        <v>25</v>
      </c>
      <c r="M1476" s="1"/>
      <c r="N1476" s="1"/>
      <c r="O1476" s="1"/>
      <c r="P1476" s="1"/>
      <c r="Q1476" s="1"/>
      <c r="S1476" s="1" t="str">
        <f>IFERROR(__xludf.DUMMYFUNCTION("UNIQUE(D1476:H1476, TRUE)"),"")</f>
        <v/>
      </c>
      <c r="Y1476" s="1" t="str">
        <f t="shared" si="2"/>
        <v/>
      </c>
      <c r="Z1476" s="1" t="str">
        <f t="shared" ref="Z1476:AC1476" si="1476">IF($Y1476&lt;&gt;"",COUNTIF($D1476:$H1476, "=" &amp; T1476),"")</f>
        <v/>
      </c>
      <c r="AA1476" s="1" t="str">
        <f t="shared" si="1476"/>
        <v/>
      </c>
      <c r="AB1476" s="1" t="str">
        <f t="shared" si="1476"/>
        <v/>
      </c>
      <c r="AC1476" s="1" t="str">
        <f t="shared" si="1476"/>
        <v/>
      </c>
      <c r="AE1476" s="1" t="str">
        <f>IFERROR(__xludf.DUMMYFUNCTION("IFERROR(TRANSPOSE(SORT(TRANSPOSE(FILTER(Y1476:AC1476, Y1476:AC1476&lt;&gt;0)),1, FALSE)))"),"")</f>
        <v/>
      </c>
      <c r="AF1476" s="1" t="str">
        <f>IFERROR(__xludf.DUMMYFUNCTION("""COMPUTED_VALUE"""),"")</f>
        <v/>
      </c>
      <c r="AG1476" s="1" t="str">
        <f>IFERROR(__xludf.DUMMYFUNCTION("""COMPUTED_VALUE"""),"")</f>
        <v/>
      </c>
      <c r="AH1476" s="1" t="str">
        <f>IFERROR(__xludf.DUMMYFUNCTION("""COMPUTED_VALUE"""),"")</f>
        <v/>
      </c>
      <c r="AI1476" s="1" t="str">
        <f>IFERROR(__xludf.DUMMYFUNCTION("""COMPUTED_VALUE"""),"")</f>
        <v/>
      </c>
      <c r="AL1476" s="1" t="s">
        <v>25</v>
      </c>
      <c r="AM1476" s="1" t="s">
        <v>25</v>
      </c>
      <c r="AN1476" s="1" t="s">
        <v>25</v>
      </c>
      <c r="AO1476" s="1" t="s">
        <v>25</v>
      </c>
      <c r="AP1476" s="1" t="s">
        <v>25</v>
      </c>
      <c r="AQ1476" s="1"/>
      <c r="AR1476" s="1"/>
      <c r="AS1476" s="1"/>
      <c r="AT1476" s="1"/>
      <c r="AU1476" s="1"/>
      <c r="AV1476" s="1"/>
      <c r="AW1476" s="1"/>
      <c r="AY1476" s="1" t="s">
        <v>25</v>
      </c>
    </row>
    <row r="1477" ht="15.75" customHeight="1">
      <c r="A1477" s="1"/>
      <c r="B1477" s="1"/>
      <c r="C1477" s="1"/>
      <c r="D1477" s="1" t="s">
        <v>25</v>
      </c>
      <c r="E1477" s="1" t="s">
        <v>25</v>
      </c>
      <c r="F1477" s="1" t="s">
        <v>25</v>
      </c>
      <c r="G1477" s="1" t="s">
        <v>25</v>
      </c>
      <c r="H1477" s="1" t="s">
        <v>25</v>
      </c>
      <c r="M1477" s="1"/>
      <c r="N1477" s="1"/>
      <c r="O1477" s="1"/>
      <c r="P1477" s="1"/>
      <c r="Q1477" s="1"/>
      <c r="S1477" s="1" t="str">
        <f>IFERROR(__xludf.DUMMYFUNCTION("UNIQUE(D1477:H1477, TRUE)"),"")</f>
        <v/>
      </c>
      <c r="Y1477" s="1" t="str">
        <f t="shared" si="2"/>
        <v/>
      </c>
      <c r="Z1477" s="1" t="str">
        <f t="shared" ref="Z1477:AC1477" si="1477">IF($Y1477&lt;&gt;"",COUNTIF($D1477:$H1477, "=" &amp; T1477),"")</f>
        <v/>
      </c>
      <c r="AA1477" s="1" t="str">
        <f t="shared" si="1477"/>
        <v/>
      </c>
      <c r="AB1477" s="1" t="str">
        <f t="shared" si="1477"/>
        <v/>
      </c>
      <c r="AC1477" s="1" t="str">
        <f t="shared" si="1477"/>
        <v/>
      </c>
      <c r="AE1477" s="1" t="str">
        <f>IFERROR(__xludf.DUMMYFUNCTION("IFERROR(TRANSPOSE(SORT(TRANSPOSE(FILTER(Y1477:AC1477, Y1477:AC1477&lt;&gt;0)),1, FALSE)))"),"")</f>
        <v/>
      </c>
      <c r="AF1477" s="1" t="str">
        <f>IFERROR(__xludf.DUMMYFUNCTION("""COMPUTED_VALUE"""),"")</f>
        <v/>
      </c>
      <c r="AG1477" s="1" t="str">
        <f>IFERROR(__xludf.DUMMYFUNCTION("""COMPUTED_VALUE"""),"")</f>
        <v/>
      </c>
      <c r="AH1477" s="1" t="str">
        <f>IFERROR(__xludf.DUMMYFUNCTION("""COMPUTED_VALUE"""),"")</f>
        <v/>
      </c>
      <c r="AI1477" s="1" t="str">
        <f>IFERROR(__xludf.DUMMYFUNCTION("""COMPUTED_VALUE"""),"")</f>
        <v/>
      </c>
      <c r="AL1477" s="1" t="s">
        <v>25</v>
      </c>
      <c r="AM1477" s="1" t="s">
        <v>25</v>
      </c>
      <c r="AN1477" s="1" t="s">
        <v>25</v>
      </c>
      <c r="AO1477" s="1" t="s">
        <v>25</v>
      </c>
      <c r="AP1477" s="1" t="s">
        <v>25</v>
      </c>
      <c r="AQ1477" s="1"/>
      <c r="AR1477" s="1"/>
      <c r="AS1477" s="1"/>
      <c r="AT1477" s="1"/>
      <c r="AU1477" s="1"/>
      <c r="AV1477" s="1"/>
      <c r="AW1477" s="1"/>
      <c r="AY1477" s="1" t="s">
        <v>25</v>
      </c>
    </row>
    <row r="1478" ht="15.75" customHeight="1">
      <c r="A1478" s="1"/>
      <c r="B1478" s="1"/>
      <c r="C1478" s="1"/>
      <c r="D1478" s="1" t="s">
        <v>25</v>
      </c>
      <c r="E1478" s="1" t="s">
        <v>25</v>
      </c>
      <c r="F1478" s="1" t="s">
        <v>25</v>
      </c>
      <c r="G1478" s="1" t="s">
        <v>25</v>
      </c>
      <c r="H1478" s="1" t="s">
        <v>25</v>
      </c>
      <c r="M1478" s="1"/>
      <c r="N1478" s="1"/>
      <c r="O1478" s="1"/>
      <c r="P1478" s="1"/>
      <c r="Q1478" s="1"/>
      <c r="S1478" s="1" t="str">
        <f>IFERROR(__xludf.DUMMYFUNCTION("UNIQUE(D1478:H1478, TRUE)"),"")</f>
        <v/>
      </c>
      <c r="Y1478" s="1" t="str">
        <f t="shared" si="2"/>
        <v/>
      </c>
      <c r="Z1478" s="1" t="str">
        <f t="shared" ref="Z1478:AC1478" si="1478">IF($Y1478&lt;&gt;"",COUNTIF($D1478:$H1478, "=" &amp; T1478),"")</f>
        <v/>
      </c>
      <c r="AA1478" s="1" t="str">
        <f t="shared" si="1478"/>
        <v/>
      </c>
      <c r="AB1478" s="1" t="str">
        <f t="shared" si="1478"/>
        <v/>
      </c>
      <c r="AC1478" s="1" t="str">
        <f t="shared" si="1478"/>
        <v/>
      </c>
      <c r="AE1478" s="1" t="str">
        <f>IFERROR(__xludf.DUMMYFUNCTION("IFERROR(TRANSPOSE(SORT(TRANSPOSE(FILTER(Y1478:AC1478, Y1478:AC1478&lt;&gt;0)),1, FALSE)))"),"")</f>
        <v/>
      </c>
      <c r="AF1478" s="1" t="str">
        <f>IFERROR(__xludf.DUMMYFUNCTION("""COMPUTED_VALUE"""),"")</f>
        <v/>
      </c>
      <c r="AG1478" s="1" t="str">
        <f>IFERROR(__xludf.DUMMYFUNCTION("""COMPUTED_VALUE"""),"")</f>
        <v/>
      </c>
      <c r="AH1478" s="1" t="str">
        <f>IFERROR(__xludf.DUMMYFUNCTION("""COMPUTED_VALUE"""),"")</f>
        <v/>
      </c>
      <c r="AI1478" s="1" t="str">
        <f>IFERROR(__xludf.DUMMYFUNCTION("""COMPUTED_VALUE"""),"")</f>
        <v/>
      </c>
      <c r="AL1478" s="1" t="s">
        <v>25</v>
      </c>
      <c r="AM1478" s="1" t="s">
        <v>25</v>
      </c>
      <c r="AN1478" s="1" t="s">
        <v>25</v>
      </c>
      <c r="AO1478" s="1" t="s">
        <v>25</v>
      </c>
      <c r="AP1478" s="1" t="s">
        <v>25</v>
      </c>
      <c r="AQ1478" s="1"/>
      <c r="AR1478" s="1"/>
      <c r="AS1478" s="1"/>
      <c r="AT1478" s="1"/>
      <c r="AU1478" s="1"/>
      <c r="AV1478" s="1"/>
      <c r="AW1478" s="1"/>
      <c r="AY1478" s="1" t="s">
        <v>25</v>
      </c>
    </row>
    <row r="1479" ht="15.75" customHeight="1">
      <c r="A1479" s="1"/>
      <c r="B1479" s="1"/>
      <c r="C1479" s="1"/>
      <c r="D1479" s="1" t="s">
        <v>25</v>
      </c>
      <c r="E1479" s="1" t="s">
        <v>25</v>
      </c>
      <c r="F1479" s="1" t="s">
        <v>25</v>
      </c>
      <c r="G1479" s="1" t="s">
        <v>25</v>
      </c>
      <c r="H1479" s="1" t="s">
        <v>25</v>
      </c>
      <c r="M1479" s="1"/>
      <c r="N1479" s="1"/>
      <c r="O1479" s="1"/>
      <c r="P1479" s="1"/>
      <c r="Q1479" s="1"/>
      <c r="S1479" s="1" t="str">
        <f>IFERROR(__xludf.DUMMYFUNCTION("UNIQUE(D1479:H1479, TRUE)"),"")</f>
        <v/>
      </c>
      <c r="Y1479" s="1" t="str">
        <f t="shared" si="2"/>
        <v/>
      </c>
      <c r="Z1479" s="1" t="str">
        <f t="shared" ref="Z1479:AC1479" si="1479">IF($Y1479&lt;&gt;"",COUNTIF($D1479:$H1479, "=" &amp; T1479),"")</f>
        <v/>
      </c>
      <c r="AA1479" s="1" t="str">
        <f t="shared" si="1479"/>
        <v/>
      </c>
      <c r="AB1479" s="1" t="str">
        <f t="shared" si="1479"/>
        <v/>
      </c>
      <c r="AC1479" s="1" t="str">
        <f t="shared" si="1479"/>
        <v/>
      </c>
      <c r="AE1479" s="1" t="str">
        <f>IFERROR(__xludf.DUMMYFUNCTION("IFERROR(TRANSPOSE(SORT(TRANSPOSE(FILTER(Y1479:AC1479, Y1479:AC1479&lt;&gt;0)),1, FALSE)))"),"")</f>
        <v/>
      </c>
      <c r="AF1479" s="1" t="str">
        <f>IFERROR(__xludf.DUMMYFUNCTION("""COMPUTED_VALUE"""),"")</f>
        <v/>
      </c>
      <c r="AG1479" s="1" t="str">
        <f>IFERROR(__xludf.DUMMYFUNCTION("""COMPUTED_VALUE"""),"")</f>
        <v/>
      </c>
      <c r="AH1479" s="1" t="str">
        <f>IFERROR(__xludf.DUMMYFUNCTION("""COMPUTED_VALUE"""),"")</f>
        <v/>
      </c>
      <c r="AI1479" s="1" t="str">
        <f>IFERROR(__xludf.DUMMYFUNCTION("""COMPUTED_VALUE"""),"")</f>
        <v/>
      </c>
      <c r="AL1479" s="1" t="s">
        <v>25</v>
      </c>
      <c r="AM1479" s="1" t="s">
        <v>25</v>
      </c>
      <c r="AN1479" s="1" t="s">
        <v>25</v>
      </c>
      <c r="AO1479" s="1" t="s">
        <v>25</v>
      </c>
      <c r="AP1479" s="1" t="s">
        <v>25</v>
      </c>
      <c r="AQ1479" s="1"/>
      <c r="AR1479" s="1"/>
      <c r="AS1479" s="1"/>
      <c r="AT1479" s="1"/>
      <c r="AU1479" s="1"/>
      <c r="AV1479" s="1"/>
      <c r="AW1479" s="1"/>
      <c r="AY1479" s="1" t="s">
        <v>25</v>
      </c>
    </row>
    <row r="1480" ht="15.75" customHeight="1">
      <c r="A1480" s="1"/>
      <c r="B1480" s="1"/>
      <c r="C1480" s="1"/>
      <c r="D1480" s="1" t="s">
        <v>25</v>
      </c>
      <c r="E1480" s="1" t="s">
        <v>25</v>
      </c>
      <c r="F1480" s="1" t="s">
        <v>25</v>
      </c>
      <c r="G1480" s="1" t="s">
        <v>25</v>
      </c>
      <c r="H1480" s="1" t="s">
        <v>25</v>
      </c>
      <c r="M1480" s="1"/>
      <c r="N1480" s="1"/>
      <c r="O1480" s="1"/>
      <c r="P1480" s="1"/>
      <c r="Q1480" s="1"/>
      <c r="S1480" s="1" t="str">
        <f>IFERROR(__xludf.DUMMYFUNCTION("UNIQUE(D1480:H1480, TRUE)"),"")</f>
        <v/>
      </c>
      <c r="Y1480" s="1" t="str">
        <f t="shared" si="2"/>
        <v/>
      </c>
      <c r="Z1480" s="1" t="str">
        <f t="shared" ref="Z1480:AC1480" si="1480">IF($Y1480&lt;&gt;"",COUNTIF($D1480:$H1480, "=" &amp; T1480),"")</f>
        <v/>
      </c>
      <c r="AA1480" s="1" t="str">
        <f t="shared" si="1480"/>
        <v/>
      </c>
      <c r="AB1480" s="1" t="str">
        <f t="shared" si="1480"/>
        <v/>
      </c>
      <c r="AC1480" s="1" t="str">
        <f t="shared" si="1480"/>
        <v/>
      </c>
      <c r="AE1480" s="1" t="str">
        <f>IFERROR(__xludf.DUMMYFUNCTION("IFERROR(TRANSPOSE(SORT(TRANSPOSE(FILTER(Y1480:AC1480, Y1480:AC1480&lt;&gt;0)),1, FALSE)))"),"")</f>
        <v/>
      </c>
      <c r="AF1480" s="1" t="str">
        <f>IFERROR(__xludf.DUMMYFUNCTION("""COMPUTED_VALUE"""),"")</f>
        <v/>
      </c>
      <c r="AG1480" s="1" t="str">
        <f>IFERROR(__xludf.DUMMYFUNCTION("""COMPUTED_VALUE"""),"")</f>
        <v/>
      </c>
      <c r="AH1480" s="1" t="str">
        <f>IFERROR(__xludf.DUMMYFUNCTION("""COMPUTED_VALUE"""),"")</f>
        <v/>
      </c>
      <c r="AI1480" s="1" t="str">
        <f>IFERROR(__xludf.DUMMYFUNCTION("""COMPUTED_VALUE"""),"")</f>
        <v/>
      </c>
      <c r="AL1480" s="1" t="s">
        <v>25</v>
      </c>
      <c r="AM1480" s="1" t="s">
        <v>25</v>
      </c>
      <c r="AN1480" s="1" t="s">
        <v>25</v>
      </c>
      <c r="AO1480" s="1" t="s">
        <v>25</v>
      </c>
      <c r="AP1480" s="1" t="s">
        <v>25</v>
      </c>
      <c r="AQ1480" s="1"/>
      <c r="AR1480" s="1"/>
      <c r="AS1480" s="1"/>
      <c r="AT1480" s="1"/>
      <c r="AU1480" s="1"/>
      <c r="AV1480" s="1"/>
      <c r="AW1480" s="1"/>
      <c r="AY1480" s="1" t="s">
        <v>25</v>
      </c>
    </row>
    <row r="1481" ht="15.75" customHeight="1">
      <c r="A1481" s="1"/>
      <c r="B1481" s="1"/>
      <c r="C1481" s="1"/>
      <c r="D1481" s="1" t="s">
        <v>25</v>
      </c>
      <c r="E1481" s="1" t="s">
        <v>25</v>
      </c>
      <c r="F1481" s="1" t="s">
        <v>25</v>
      </c>
      <c r="G1481" s="1" t="s">
        <v>25</v>
      </c>
      <c r="H1481" s="1" t="s">
        <v>25</v>
      </c>
      <c r="M1481" s="1"/>
      <c r="N1481" s="1"/>
      <c r="O1481" s="1"/>
      <c r="P1481" s="1"/>
      <c r="Q1481" s="1"/>
      <c r="S1481" s="1" t="str">
        <f>IFERROR(__xludf.DUMMYFUNCTION("UNIQUE(D1481:H1481, TRUE)"),"")</f>
        <v/>
      </c>
      <c r="Y1481" s="1" t="str">
        <f t="shared" si="2"/>
        <v/>
      </c>
      <c r="Z1481" s="1" t="str">
        <f t="shared" ref="Z1481:AC1481" si="1481">IF($Y1481&lt;&gt;"",COUNTIF($D1481:$H1481, "=" &amp; T1481),"")</f>
        <v/>
      </c>
      <c r="AA1481" s="1" t="str">
        <f t="shared" si="1481"/>
        <v/>
      </c>
      <c r="AB1481" s="1" t="str">
        <f t="shared" si="1481"/>
        <v/>
      </c>
      <c r="AC1481" s="1" t="str">
        <f t="shared" si="1481"/>
        <v/>
      </c>
      <c r="AE1481" s="1" t="str">
        <f>IFERROR(__xludf.DUMMYFUNCTION("IFERROR(TRANSPOSE(SORT(TRANSPOSE(FILTER(Y1481:AC1481, Y1481:AC1481&lt;&gt;0)),1, FALSE)))"),"")</f>
        <v/>
      </c>
      <c r="AF1481" s="1" t="str">
        <f>IFERROR(__xludf.DUMMYFUNCTION("""COMPUTED_VALUE"""),"")</f>
        <v/>
      </c>
      <c r="AG1481" s="1" t="str">
        <f>IFERROR(__xludf.DUMMYFUNCTION("""COMPUTED_VALUE"""),"")</f>
        <v/>
      </c>
      <c r="AH1481" s="1" t="str">
        <f>IFERROR(__xludf.DUMMYFUNCTION("""COMPUTED_VALUE"""),"")</f>
        <v/>
      </c>
      <c r="AI1481" s="1" t="str">
        <f>IFERROR(__xludf.DUMMYFUNCTION("""COMPUTED_VALUE"""),"")</f>
        <v/>
      </c>
      <c r="AL1481" s="1" t="s">
        <v>25</v>
      </c>
      <c r="AM1481" s="1" t="s">
        <v>25</v>
      </c>
      <c r="AN1481" s="1" t="s">
        <v>25</v>
      </c>
      <c r="AO1481" s="1" t="s">
        <v>25</v>
      </c>
      <c r="AP1481" s="1" t="s">
        <v>25</v>
      </c>
      <c r="AQ1481" s="1"/>
      <c r="AR1481" s="1"/>
      <c r="AS1481" s="1"/>
      <c r="AT1481" s="1"/>
      <c r="AU1481" s="1"/>
      <c r="AV1481" s="1"/>
      <c r="AW1481" s="1"/>
      <c r="AY1481" s="1" t="s">
        <v>25</v>
      </c>
    </row>
    <row r="1482" ht="15.75" customHeight="1">
      <c r="A1482" s="1"/>
      <c r="B1482" s="1"/>
      <c r="C1482" s="1"/>
      <c r="D1482" s="1" t="s">
        <v>25</v>
      </c>
      <c r="E1482" s="1" t="s">
        <v>25</v>
      </c>
      <c r="F1482" s="1" t="s">
        <v>25</v>
      </c>
      <c r="G1482" s="1" t="s">
        <v>25</v>
      </c>
      <c r="H1482" s="1" t="s">
        <v>25</v>
      </c>
      <c r="M1482" s="1"/>
      <c r="N1482" s="1"/>
      <c r="O1482" s="1"/>
      <c r="P1482" s="1"/>
      <c r="Q1482" s="1"/>
      <c r="S1482" s="1" t="str">
        <f>IFERROR(__xludf.DUMMYFUNCTION("UNIQUE(D1482:H1482, TRUE)"),"")</f>
        <v/>
      </c>
      <c r="Y1482" s="1" t="str">
        <f t="shared" si="2"/>
        <v/>
      </c>
      <c r="Z1482" s="1" t="str">
        <f t="shared" ref="Z1482:AC1482" si="1482">IF($Y1482&lt;&gt;"",COUNTIF($D1482:$H1482, "=" &amp; T1482),"")</f>
        <v/>
      </c>
      <c r="AA1482" s="1" t="str">
        <f t="shared" si="1482"/>
        <v/>
      </c>
      <c r="AB1482" s="1" t="str">
        <f t="shared" si="1482"/>
        <v/>
      </c>
      <c r="AC1482" s="1" t="str">
        <f t="shared" si="1482"/>
        <v/>
      </c>
      <c r="AE1482" s="1" t="str">
        <f>IFERROR(__xludf.DUMMYFUNCTION("IFERROR(TRANSPOSE(SORT(TRANSPOSE(FILTER(Y1482:AC1482, Y1482:AC1482&lt;&gt;0)),1, FALSE)))"),"")</f>
        <v/>
      </c>
      <c r="AF1482" s="1" t="str">
        <f>IFERROR(__xludf.DUMMYFUNCTION("""COMPUTED_VALUE"""),"")</f>
        <v/>
      </c>
      <c r="AG1482" s="1" t="str">
        <f>IFERROR(__xludf.DUMMYFUNCTION("""COMPUTED_VALUE"""),"")</f>
        <v/>
      </c>
      <c r="AH1482" s="1" t="str">
        <f>IFERROR(__xludf.DUMMYFUNCTION("""COMPUTED_VALUE"""),"")</f>
        <v/>
      </c>
      <c r="AI1482" s="1" t="str">
        <f>IFERROR(__xludf.DUMMYFUNCTION("""COMPUTED_VALUE"""),"")</f>
        <v/>
      </c>
      <c r="AL1482" s="1" t="s">
        <v>25</v>
      </c>
      <c r="AM1482" s="1" t="s">
        <v>25</v>
      </c>
      <c r="AN1482" s="1" t="s">
        <v>25</v>
      </c>
      <c r="AO1482" s="1" t="s">
        <v>25</v>
      </c>
      <c r="AP1482" s="1" t="s">
        <v>25</v>
      </c>
      <c r="AQ1482" s="1"/>
      <c r="AR1482" s="1"/>
      <c r="AS1482" s="1"/>
      <c r="AT1482" s="1"/>
      <c r="AU1482" s="1"/>
      <c r="AV1482" s="1"/>
      <c r="AW1482" s="1"/>
      <c r="AY1482" s="1" t="s">
        <v>25</v>
      </c>
    </row>
    <row r="1483" ht="15.75" customHeight="1">
      <c r="A1483" s="1"/>
      <c r="B1483" s="1"/>
      <c r="C1483" s="1"/>
      <c r="D1483" s="1" t="s">
        <v>25</v>
      </c>
      <c r="E1483" s="1" t="s">
        <v>25</v>
      </c>
      <c r="F1483" s="1" t="s">
        <v>25</v>
      </c>
      <c r="G1483" s="1" t="s">
        <v>25</v>
      </c>
      <c r="H1483" s="1" t="s">
        <v>25</v>
      </c>
      <c r="M1483" s="1"/>
      <c r="N1483" s="1"/>
      <c r="O1483" s="1"/>
      <c r="P1483" s="1"/>
      <c r="Q1483" s="1"/>
      <c r="S1483" s="1" t="str">
        <f>IFERROR(__xludf.DUMMYFUNCTION("UNIQUE(D1483:H1483, TRUE)"),"")</f>
        <v/>
      </c>
      <c r="Y1483" s="1" t="str">
        <f t="shared" si="2"/>
        <v/>
      </c>
      <c r="Z1483" s="1" t="str">
        <f t="shared" ref="Z1483:AC1483" si="1483">IF($Y1483&lt;&gt;"",COUNTIF($D1483:$H1483, "=" &amp; T1483),"")</f>
        <v/>
      </c>
      <c r="AA1483" s="1" t="str">
        <f t="shared" si="1483"/>
        <v/>
      </c>
      <c r="AB1483" s="1" t="str">
        <f t="shared" si="1483"/>
        <v/>
      </c>
      <c r="AC1483" s="1" t="str">
        <f t="shared" si="1483"/>
        <v/>
      </c>
      <c r="AE1483" s="1" t="str">
        <f>IFERROR(__xludf.DUMMYFUNCTION("IFERROR(TRANSPOSE(SORT(TRANSPOSE(FILTER(Y1483:AC1483, Y1483:AC1483&lt;&gt;0)),1, FALSE)))"),"")</f>
        <v/>
      </c>
      <c r="AF1483" s="1" t="str">
        <f>IFERROR(__xludf.DUMMYFUNCTION("""COMPUTED_VALUE"""),"")</f>
        <v/>
      </c>
      <c r="AG1483" s="1" t="str">
        <f>IFERROR(__xludf.DUMMYFUNCTION("""COMPUTED_VALUE"""),"")</f>
        <v/>
      </c>
      <c r="AH1483" s="1" t="str">
        <f>IFERROR(__xludf.DUMMYFUNCTION("""COMPUTED_VALUE"""),"")</f>
        <v/>
      </c>
      <c r="AI1483" s="1" t="str">
        <f>IFERROR(__xludf.DUMMYFUNCTION("""COMPUTED_VALUE"""),"")</f>
        <v/>
      </c>
      <c r="AL1483" s="1" t="s">
        <v>25</v>
      </c>
      <c r="AM1483" s="1" t="s">
        <v>25</v>
      </c>
      <c r="AN1483" s="1" t="s">
        <v>25</v>
      </c>
      <c r="AO1483" s="1" t="s">
        <v>25</v>
      </c>
      <c r="AP1483" s="1" t="s">
        <v>25</v>
      </c>
      <c r="AQ1483" s="1"/>
      <c r="AR1483" s="1"/>
      <c r="AS1483" s="1"/>
      <c r="AT1483" s="1"/>
      <c r="AU1483" s="1"/>
      <c r="AV1483" s="1"/>
      <c r="AW1483" s="1"/>
      <c r="AY1483" s="1" t="s">
        <v>25</v>
      </c>
    </row>
    <row r="1484" ht="15.75" customHeight="1">
      <c r="A1484" s="1"/>
      <c r="B1484" s="1"/>
      <c r="C1484" s="1"/>
      <c r="D1484" s="1" t="s">
        <v>25</v>
      </c>
      <c r="E1484" s="1" t="s">
        <v>25</v>
      </c>
      <c r="F1484" s="1" t="s">
        <v>25</v>
      </c>
      <c r="G1484" s="1" t="s">
        <v>25</v>
      </c>
      <c r="H1484" s="1" t="s">
        <v>25</v>
      </c>
      <c r="M1484" s="1"/>
      <c r="N1484" s="1"/>
      <c r="O1484" s="1"/>
      <c r="P1484" s="1"/>
      <c r="Q1484" s="1"/>
      <c r="S1484" s="1" t="str">
        <f>IFERROR(__xludf.DUMMYFUNCTION("UNIQUE(D1484:H1484, TRUE)"),"")</f>
        <v/>
      </c>
      <c r="Y1484" s="1" t="str">
        <f t="shared" si="2"/>
        <v/>
      </c>
      <c r="Z1484" s="1" t="str">
        <f t="shared" ref="Z1484:AC1484" si="1484">IF($Y1484&lt;&gt;"",COUNTIF($D1484:$H1484, "=" &amp; T1484),"")</f>
        <v/>
      </c>
      <c r="AA1484" s="1" t="str">
        <f t="shared" si="1484"/>
        <v/>
      </c>
      <c r="AB1484" s="1" t="str">
        <f t="shared" si="1484"/>
        <v/>
      </c>
      <c r="AC1484" s="1" t="str">
        <f t="shared" si="1484"/>
        <v/>
      </c>
      <c r="AE1484" s="1" t="str">
        <f>IFERROR(__xludf.DUMMYFUNCTION("IFERROR(TRANSPOSE(SORT(TRANSPOSE(FILTER(Y1484:AC1484, Y1484:AC1484&lt;&gt;0)),1, FALSE)))"),"")</f>
        <v/>
      </c>
      <c r="AF1484" s="1" t="str">
        <f>IFERROR(__xludf.DUMMYFUNCTION("""COMPUTED_VALUE"""),"")</f>
        <v/>
      </c>
      <c r="AG1484" s="1" t="str">
        <f>IFERROR(__xludf.DUMMYFUNCTION("""COMPUTED_VALUE"""),"")</f>
        <v/>
      </c>
      <c r="AH1484" s="1" t="str">
        <f>IFERROR(__xludf.DUMMYFUNCTION("""COMPUTED_VALUE"""),"")</f>
        <v/>
      </c>
      <c r="AI1484" s="1" t="str">
        <f>IFERROR(__xludf.DUMMYFUNCTION("""COMPUTED_VALUE"""),"")</f>
        <v/>
      </c>
      <c r="AL1484" s="1" t="s">
        <v>25</v>
      </c>
      <c r="AM1484" s="1" t="s">
        <v>25</v>
      </c>
      <c r="AN1484" s="1" t="s">
        <v>25</v>
      </c>
      <c r="AO1484" s="1" t="s">
        <v>25</v>
      </c>
      <c r="AP1484" s="1" t="s">
        <v>25</v>
      </c>
      <c r="AQ1484" s="1"/>
      <c r="AR1484" s="1"/>
      <c r="AS1484" s="1"/>
      <c r="AT1484" s="1"/>
      <c r="AU1484" s="1"/>
      <c r="AV1484" s="1"/>
      <c r="AW1484" s="1"/>
      <c r="AY1484" s="1" t="s">
        <v>25</v>
      </c>
    </row>
    <row r="1485" ht="15.75" customHeight="1">
      <c r="A1485" s="1"/>
      <c r="B1485" s="1"/>
      <c r="C1485" s="1"/>
      <c r="D1485" s="1" t="s">
        <v>25</v>
      </c>
      <c r="E1485" s="1" t="s">
        <v>25</v>
      </c>
      <c r="F1485" s="1" t="s">
        <v>25</v>
      </c>
      <c r="G1485" s="1" t="s">
        <v>25</v>
      </c>
      <c r="H1485" s="1" t="s">
        <v>25</v>
      </c>
      <c r="M1485" s="1"/>
      <c r="N1485" s="1"/>
      <c r="O1485" s="1"/>
      <c r="P1485" s="1"/>
      <c r="Q1485" s="1"/>
      <c r="S1485" s="1" t="str">
        <f>IFERROR(__xludf.DUMMYFUNCTION("UNIQUE(D1485:H1485, TRUE)"),"")</f>
        <v/>
      </c>
      <c r="Y1485" s="1" t="str">
        <f t="shared" si="2"/>
        <v/>
      </c>
      <c r="Z1485" s="1" t="str">
        <f t="shared" ref="Z1485:AC1485" si="1485">IF($Y1485&lt;&gt;"",COUNTIF($D1485:$H1485, "=" &amp; T1485),"")</f>
        <v/>
      </c>
      <c r="AA1485" s="1" t="str">
        <f t="shared" si="1485"/>
        <v/>
      </c>
      <c r="AB1485" s="1" t="str">
        <f t="shared" si="1485"/>
        <v/>
      </c>
      <c r="AC1485" s="1" t="str">
        <f t="shared" si="1485"/>
        <v/>
      </c>
      <c r="AE1485" s="1" t="str">
        <f>IFERROR(__xludf.DUMMYFUNCTION("IFERROR(TRANSPOSE(SORT(TRANSPOSE(FILTER(Y1485:AC1485, Y1485:AC1485&lt;&gt;0)),1, FALSE)))"),"")</f>
        <v/>
      </c>
      <c r="AF1485" s="1" t="str">
        <f>IFERROR(__xludf.DUMMYFUNCTION("""COMPUTED_VALUE"""),"")</f>
        <v/>
      </c>
      <c r="AG1485" s="1" t="str">
        <f>IFERROR(__xludf.DUMMYFUNCTION("""COMPUTED_VALUE"""),"")</f>
        <v/>
      </c>
      <c r="AH1485" s="1" t="str">
        <f>IFERROR(__xludf.DUMMYFUNCTION("""COMPUTED_VALUE"""),"")</f>
        <v/>
      </c>
      <c r="AI1485" s="1" t="str">
        <f>IFERROR(__xludf.DUMMYFUNCTION("""COMPUTED_VALUE"""),"")</f>
        <v/>
      </c>
      <c r="AL1485" s="1" t="s">
        <v>25</v>
      </c>
      <c r="AM1485" s="1" t="s">
        <v>25</v>
      </c>
      <c r="AN1485" s="1" t="s">
        <v>25</v>
      </c>
      <c r="AO1485" s="1" t="s">
        <v>25</v>
      </c>
      <c r="AP1485" s="1" t="s">
        <v>25</v>
      </c>
      <c r="AQ1485" s="1"/>
      <c r="AR1485" s="1"/>
      <c r="AS1485" s="1"/>
      <c r="AT1485" s="1"/>
      <c r="AU1485" s="1"/>
      <c r="AV1485" s="1"/>
      <c r="AW1485" s="1"/>
      <c r="AY1485" s="1" t="s">
        <v>25</v>
      </c>
    </row>
    <row r="1486" ht="15.75" customHeight="1">
      <c r="A1486" s="1"/>
      <c r="B1486" s="1"/>
      <c r="C1486" s="1"/>
      <c r="D1486" s="1" t="s">
        <v>25</v>
      </c>
      <c r="E1486" s="1" t="s">
        <v>25</v>
      </c>
      <c r="F1486" s="1" t="s">
        <v>25</v>
      </c>
      <c r="G1486" s="1" t="s">
        <v>25</v>
      </c>
      <c r="H1486" s="1" t="s">
        <v>25</v>
      </c>
      <c r="M1486" s="1"/>
      <c r="N1486" s="1"/>
      <c r="O1486" s="1"/>
      <c r="P1486" s="1"/>
      <c r="Q1486" s="1"/>
      <c r="S1486" s="1" t="str">
        <f>IFERROR(__xludf.DUMMYFUNCTION("UNIQUE(D1486:H1486, TRUE)"),"")</f>
        <v/>
      </c>
      <c r="Y1486" s="1" t="str">
        <f t="shared" si="2"/>
        <v/>
      </c>
      <c r="Z1486" s="1" t="str">
        <f t="shared" ref="Z1486:AC1486" si="1486">IF($Y1486&lt;&gt;"",COUNTIF($D1486:$H1486, "=" &amp; T1486),"")</f>
        <v/>
      </c>
      <c r="AA1486" s="1" t="str">
        <f t="shared" si="1486"/>
        <v/>
      </c>
      <c r="AB1486" s="1" t="str">
        <f t="shared" si="1486"/>
        <v/>
      </c>
      <c r="AC1486" s="1" t="str">
        <f t="shared" si="1486"/>
        <v/>
      </c>
      <c r="AE1486" s="1" t="str">
        <f>IFERROR(__xludf.DUMMYFUNCTION("IFERROR(TRANSPOSE(SORT(TRANSPOSE(FILTER(Y1486:AC1486, Y1486:AC1486&lt;&gt;0)),1, FALSE)))"),"")</f>
        <v/>
      </c>
      <c r="AF1486" s="1" t="str">
        <f>IFERROR(__xludf.DUMMYFUNCTION("""COMPUTED_VALUE"""),"")</f>
        <v/>
      </c>
      <c r="AG1486" s="1" t="str">
        <f>IFERROR(__xludf.DUMMYFUNCTION("""COMPUTED_VALUE"""),"")</f>
        <v/>
      </c>
      <c r="AH1486" s="1" t="str">
        <f>IFERROR(__xludf.DUMMYFUNCTION("""COMPUTED_VALUE"""),"")</f>
        <v/>
      </c>
      <c r="AI1486" s="1" t="str">
        <f>IFERROR(__xludf.DUMMYFUNCTION("""COMPUTED_VALUE"""),"")</f>
        <v/>
      </c>
      <c r="AL1486" s="1" t="s">
        <v>25</v>
      </c>
      <c r="AM1486" s="1" t="s">
        <v>25</v>
      </c>
      <c r="AN1486" s="1" t="s">
        <v>25</v>
      </c>
      <c r="AO1486" s="1" t="s">
        <v>25</v>
      </c>
      <c r="AP1486" s="1" t="s">
        <v>25</v>
      </c>
      <c r="AQ1486" s="1"/>
      <c r="AR1486" s="1"/>
      <c r="AS1486" s="1"/>
      <c r="AT1486" s="1"/>
      <c r="AU1486" s="1"/>
      <c r="AV1486" s="1"/>
      <c r="AW1486" s="1"/>
      <c r="AY1486" s="1" t="s">
        <v>25</v>
      </c>
    </row>
    <row r="1487" ht="15.75" customHeight="1">
      <c r="A1487" s="1"/>
      <c r="B1487" s="1"/>
      <c r="C1487" s="1"/>
      <c r="D1487" s="1" t="s">
        <v>25</v>
      </c>
      <c r="E1487" s="1" t="s">
        <v>25</v>
      </c>
      <c r="F1487" s="1" t="s">
        <v>25</v>
      </c>
      <c r="G1487" s="1" t="s">
        <v>25</v>
      </c>
      <c r="H1487" s="1" t="s">
        <v>25</v>
      </c>
      <c r="M1487" s="1"/>
      <c r="N1487" s="1"/>
      <c r="O1487" s="1"/>
      <c r="P1487" s="1"/>
      <c r="Q1487" s="1"/>
      <c r="S1487" s="1" t="str">
        <f>IFERROR(__xludf.DUMMYFUNCTION("UNIQUE(D1487:H1487, TRUE)"),"")</f>
        <v/>
      </c>
      <c r="Y1487" s="1" t="str">
        <f t="shared" si="2"/>
        <v/>
      </c>
      <c r="Z1487" s="1" t="str">
        <f t="shared" ref="Z1487:AC1487" si="1487">IF($Y1487&lt;&gt;"",COUNTIF($D1487:$H1487, "=" &amp; T1487),"")</f>
        <v/>
      </c>
      <c r="AA1487" s="1" t="str">
        <f t="shared" si="1487"/>
        <v/>
      </c>
      <c r="AB1487" s="1" t="str">
        <f t="shared" si="1487"/>
        <v/>
      </c>
      <c r="AC1487" s="1" t="str">
        <f t="shared" si="1487"/>
        <v/>
      </c>
      <c r="AE1487" s="1" t="str">
        <f>IFERROR(__xludf.DUMMYFUNCTION("IFERROR(TRANSPOSE(SORT(TRANSPOSE(FILTER(Y1487:AC1487, Y1487:AC1487&lt;&gt;0)),1, FALSE)))"),"")</f>
        <v/>
      </c>
      <c r="AF1487" s="1" t="str">
        <f>IFERROR(__xludf.DUMMYFUNCTION("""COMPUTED_VALUE"""),"")</f>
        <v/>
      </c>
      <c r="AG1487" s="1" t="str">
        <f>IFERROR(__xludf.DUMMYFUNCTION("""COMPUTED_VALUE"""),"")</f>
        <v/>
      </c>
      <c r="AH1487" s="1" t="str">
        <f>IFERROR(__xludf.DUMMYFUNCTION("""COMPUTED_VALUE"""),"")</f>
        <v/>
      </c>
      <c r="AI1487" s="1" t="str">
        <f>IFERROR(__xludf.DUMMYFUNCTION("""COMPUTED_VALUE"""),"")</f>
        <v/>
      </c>
      <c r="AL1487" s="1" t="s">
        <v>25</v>
      </c>
      <c r="AM1487" s="1" t="s">
        <v>25</v>
      </c>
      <c r="AN1487" s="1" t="s">
        <v>25</v>
      </c>
      <c r="AO1487" s="1" t="s">
        <v>25</v>
      </c>
      <c r="AP1487" s="1" t="s">
        <v>25</v>
      </c>
      <c r="AQ1487" s="1"/>
      <c r="AR1487" s="1"/>
      <c r="AS1487" s="1"/>
      <c r="AT1487" s="1"/>
      <c r="AU1487" s="1"/>
      <c r="AV1487" s="1"/>
      <c r="AW1487" s="1"/>
      <c r="AY1487" s="1" t="s">
        <v>25</v>
      </c>
    </row>
    <row r="1488" ht="15.75" customHeight="1">
      <c r="A1488" s="1"/>
      <c r="B1488" s="1"/>
      <c r="C1488" s="1"/>
      <c r="D1488" s="1" t="s">
        <v>25</v>
      </c>
      <c r="E1488" s="1" t="s">
        <v>25</v>
      </c>
      <c r="F1488" s="1" t="s">
        <v>25</v>
      </c>
      <c r="G1488" s="1" t="s">
        <v>25</v>
      </c>
      <c r="H1488" s="1" t="s">
        <v>25</v>
      </c>
      <c r="M1488" s="1"/>
      <c r="N1488" s="1"/>
      <c r="O1488" s="1"/>
      <c r="P1488" s="1"/>
      <c r="Q1488" s="1"/>
      <c r="S1488" s="1" t="str">
        <f>IFERROR(__xludf.DUMMYFUNCTION("UNIQUE(D1488:H1488, TRUE)"),"")</f>
        <v/>
      </c>
      <c r="Y1488" s="1" t="str">
        <f t="shared" si="2"/>
        <v/>
      </c>
      <c r="Z1488" s="1" t="str">
        <f t="shared" ref="Z1488:AC1488" si="1488">IF($Y1488&lt;&gt;"",COUNTIF($D1488:$H1488, "=" &amp; T1488),"")</f>
        <v/>
      </c>
      <c r="AA1488" s="1" t="str">
        <f t="shared" si="1488"/>
        <v/>
      </c>
      <c r="AB1488" s="1" t="str">
        <f t="shared" si="1488"/>
        <v/>
      </c>
      <c r="AC1488" s="1" t="str">
        <f t="shared" si="1488"/>
        <v/>
      </c>
      <c r="AE1488" s="1" t="str">
        <f>IFERROR(__xludf.DUMMYFUNCTION("IFERROR(TRANSPOSE(SORT(TRANSPOSE(FILTER(Y1488:AC1488, Y1488:AC1488&lt;&gt;0)),1, FALSE)))"),"")</f>
        <v/>
      </c>
      <c r="AF1488" s="1" t="str">
        <f>IFERROR(__xludf.DUMMYFUNCTION("""COMPUTED_VALUE"""),"")</f>
        <v/>
      </c>
      <c r="AG1488" s="1" t="str">
        <f>IFERROR(__xludf.DUMMYFUNCTION("""COMPUTED_VALUE"""),"")</f>
        <v/>
      </c>
      <c r="AH1488" s="1" t="str">
        <f>IFERROR(__xludf.DUMMYFUNCTION("""COMPUTED_VALUE"""),"")</f>
        <v/>
      </c>
      <c r="AI1488" s="1" t="str">
        <f>IFERROR(__xludf.DUMMYFUNCTION("""COMPUTED_VALUE"""),"")</f>
        <v/>
      </c>
      <c r="AL1488" s="1" t="s">
        <v>25</v>
      </c>
      <c r="AM1488" s="1" t="s">
        <v>25</v>
      </c>
      <c r="AN1488" s="1" t="s">
        <v>25</v>
      </c>
      <c r="AO1488" s="1" t="s">
        <v>25</v>
      </c>
      <c r="AP1488" s="1" t="s">
        <v>25</v>
      </c>
      <c r="AQ1488" s="1"/>
      <c r="AR1488" s="1"/>
      <c r="AS1488" s="1"/>
      <c r="AT1488" s="1"/>
      <c r="AU1488" s="1"/>
      <c r="AV1488" s="1"/>
      <c r="AW1488" s="1"/>
      <c r="AY1488" s="1" t="s">
        <v>25</v>
      </c>
    </row>
    <row r="1489" ht="15.75" customHeight="1">
      <c r="A1489" s="1"/>
      <c r="B1489" s="1"/>
      <c r="C1489" s="1"/>
      <c r="D1489" s="1" t="s">
        <v>25</v>
      </c>
      <c r="E1489" s="1" t="s">
        <v>25</v>
      </c>
      <c r="F1489" s="1" t="s">
        <v>25</v>
      </c>
      <c r="G1489" s="1" t="s">
        <v>25</v>
      </c>
      <c r="H1489" s="1" t="s">
        <v>25</v>
      </c>
      <c r="M1489" s="1"/>
      <c r="N1489" s="1"/>
      <c r="O1489" s="1"/>
      <c r="P1489" s="1"/>
      <c r="Q1489" s="1"/>
      <c r="S1489" s="1" t="str">
        <f>IFERROR(__xludf.DUMMYFUNCTION("UNIQUE(D1489:H1489, TRUE)"),"")</f>
        <v/>
      </c>
      <c r="Y1489" s="1" t="str">
        <f t="shared" si="2"/>
        <v/>
      </c>
      <c r="Z1489" s="1" t="str">
        <f t="shared" ref="Z1489:AC1489" si="1489">IF($Y1489&lt;&gt;"",COUNTIF($D1489:$H1489, "=" &amp; T1489),"")</f>
        <v/>
      </c>
      <c r="AA1489" s="1" t="str">
        <f t="shared" si="1489"/>
        <v/>
      </c>
      <c r="AB1489" s="1" t="str">
        <f t="shared" si="1489"/>
        <v/>
      </c>
      <c r="AC1489" s="1" t="str">
        <f t="shared" si="1489"/>
        <v/>
      </c>
      <c r="AE1489" s="1" t="str">
        <f>IFERROR(__xludf.DUMMYFUNCTION("IFERROR(TRANSPOSE(SORT(TRANSPOSE(FILTER(Y1489:AC1489, Y1489:AC1489&lt;&gt;0)),1, FALSE)))"),"")</f>
        <v/>
      </c>
      <c r="AF1489" s="1" t="str">
        <f>IFERROR(__xludf.DUMMYFUNCTION("""COMPUTED_VALUE"""),"")</f>
        <v/>
      </c>
      <c r="AG1489" s="1" t="str">
        <f>IFERROR(__xludf.DUMMYFUNCTION("""COMPUTED_VALUE"""),"")</f>
        <v/>
      </c>
      <c r="AH1489" s="1" t="str">
        <f>IFERROR(__xludf.DUMMYFUNCTION("""COMPUTED_VALUE"""),"")</f>
        <v/>
      </c>
      <c r="AI1489" s="1" t="str">
        <f>IFERROR(__xludf.DUMMYFUNCTION("""COMPUTED_VALUE"""),"")</f>
        <v/>
      </c>
      <c r="AL1489" s="1" t="s">
        <v>25</v>
      </c>
      <c r="AM1489" s="1" t="s">
        <v>25</v>
      </c>
      <c r="AN1489" s="1" t="s">
        <v>25</v>
      </c>
      <c r="AO1489" s="1" t="s">
        <v>25</v>
      </c>
      <c r="AP1489" s="1" t="s">
        <v>25</v>
      </c>
      <c r="AQ1489" s="1"/>
      <c r="AR1489" s="1"/>
      <c r="AS1489" s="1"/>
      <c r="AT1489" s="1"/>
      <c r="AU1489" s="1"/>
      <c r="AV1489" s="1"/>
      <c r="AW1489" s="1"/>
      <c r="AY1489" s="1" t="s">
        <v>25</v>
      </c>
    </row>
    <row r="1490" ht="15.75" customHeight="1">
      <c r="A1490" s="1"/>
      <c r="B1490" s="1"/>
      <c r="C1490" s="1"/>
      <c r="D1490" s="1" t="s">
        <v>25</v>
      </c>
      <c r="E1490" s="1" t="s">
        <v>25</v>
      </c>
      <c r="F1490" s="1" t="s">
        <v>25</v>
      </c>
      <c r="G1490" s="1" t="s">
        <v>25</v>
      </c>
      <c r="H1490" s="1" t="s">
        <v>25</v>
      </c>
      <c r="M1490" s="1"/>
      <c r="N1490" s="1"/>
      <c r="O1490" s="1"/>
      <c r="P1490" s="1"/>
      <c r="Q1490" s="1"/>
      <c r="S1490" s="1" t="str">
        <f>IFERROR(__xludf.DUMMYFUNCTION("UNIQUE(D1490:H1490, TRUE)"),"")</f>
        <v/>
      </c>
      <c r="Y1490" s="1" t="str">
        <f t="shared" si="2"/>
        <v/>
      </c>
      <c r="Z1490" s="1" t="str">
        <f t="shared" ref="Z1490:AC1490" si="1490">IF($Y1490&lt;&gt;"",COUNTIF($D1490:$H1490, "=" &amp; T1490),"")</f>
        <v/>
      </c>
      <c r="AA1490" s="1" t="str">
        <f t="shared" si="1490"/>
        <v/>
      </c>
      <c r="AB1490" s="1" t="str">
        <f t="shared" si="1490"/>
        <v/>
      </c>
      <c r="AC1490" s="1" t="str">
        <f t="shared" si="1490"/>
        <v/>
      </c>
      <c r="AE1490" s="1" t="str">
        <f>IFERROR(__xludf.DUMMYFUNCTION("IFERROR(TRANSPOSE(SORT(TRANSPOSE(FILTER(Y1490:AC1490, Y1490:AC1490&lt;&gt;0)),1, FALSE)))"),"")</f>
        <v/>
      </c>
      <c r="AF1490" s="1" t="str">
        <f>IFERROR(__xludf.DUMMYFUNCTION("""COMPUTED_VALUE"""),"")</f>
        <v/>
      </c>
      <c r="AG1490" s="1" t="str">
        <f>IFERROR(__xludf.DUMMYFUNCTION("""COMPUTED_VALUE"""),"")</f>
        <v/>
      </c>
      <c r="AH1490" s="1" t="str">
        <f>IFERROR(__xludf.DUMMYFUNCTION("""COMPUTED_VALUE"""),"")</f>
        <v/>
      </c>
      <c r="AI1490" s="1" t="str">
        <f>IFERROR(__xludf.DUMMYFUNCTION("""COMPUTED_VALUE"""),"")</f>
        <v/>
      </c>
      <c r="AL1490" s="1" t="s">
        <v>25</v>
      </c>
      <c r="AM1490" s="1" t="s">
        <v>25</v>
      </c>
      <c r="AN1490" s="1" t="s">
        <v>25</v>
      </c>
      <c r="AO1490" s="1" t="s">
        <v>25</v>
      </c>
      <c r="AP1490" s="1" t="s">
        <v>25</v>
      </c>
      <c r="AQ1490" s="1"/>
      <c r="AR1490" s="1"/>
      <c r="AS1490" s="1"/>
      <c r="AT1490" s="1"/>
      <c r="AU1490" s="1"/>
      <c r="AV1490" s="1"/>
      <c r="AW1490" s="1"/>
      <c r="AY1490" s="1" t="s">
        <v>25</v>
      </c>
    </row>
    <row r="1491" ht="15.75" customHeight="1">
      <c r="A1491" s="1"/>
      <c r="B1491" s="1"/>
      <c r="C1491" s="1"/>
      <c r="D1491" s="1" t="s">
        <v>25</v>
      </c>
      <c r="E1491" s="1" t="s">
        <v>25</v>
      </c>
      <c r="F1491" s="1" t="s">
        <v>25</v>
      </c>
      <c r="G1491" s="1" t="s">
        <v>25</v>
      </c>
      <c r="H1491" s="1" t="s">
        <v>25</v>
      </c>
      <c r="M1491" s="1"/>
      <c r="N1491" s="1"/>
      <c r="O1491" s="1"/>
      <c r="P1491" s="1"/>
      <c r="Q1491" s="1"/>
      <c r="S1491" s="1" t="str">
        <f>IFERROR(__xludf.DUMMYFUNCTION("UNIQUE(D1491:H1491, TRUE)"),"")</f>
        <v/>
      </c>
      <c r="Y1491" s="1" t="str">
        <f t="shared" si="2"/>
        <v/>
      </c>
      <c r="Z1491" s="1" t="str">
        <f t="shared" ref="Z1491:AC1491" si="1491">IF($Y1491&lt;&gt;"",COUNTIF($D1491:$H1491, "=" &amp; T1491),"")</f>
        <v/>
      </c>
      <c r="AA1491" s="1" t="str">
        <f t="shared" si="1491"/>
        <v/>
      </c>
      <c r="AB1491" s="1" t="str">
        <f t="shared" si="1491"/>
        <v/>
      </c>
      <c r="AC1491" s="1" t="str">
        <f t="shared" si="1491"/>
        <v/>
      </c>
      <c r="AE1491" s="1" t="str">
        <f>IFERROR(__xludf.DUMMYFUNCTION("IFERROR(TRANSPOSE(SORT(TRANSPOSE(FILTER(Y1491:AC1491, Y1491:AC1491&lt;&gt;0)),1, FALSE)))"),"")</f>
        <v/>
      </c>
      <c r="AF1491" s="1" t="str">
        <f>IFERROR(__xludf.DUMMYFUNCTION("""COMPUTED_VALUE"""),"")</f>
        <v/>
      </c>
      <c r="AG1491" s="1" t="str">
        <f>IFERROR(__xludf.DUMMYFUNCTION("""COMPUTED_VALUE"""),"")</f>
        <v/>
      </c>
      <c r="AH1491" s="1" t="str">
        <f>IFERROR(__xludf.DUMMYFUNCTION("""COMPUTED_VALUE"""),"")</f>
        <v/>
      </c>
      <c r="AI1491" s="1" t="str">
        <f>IFERROR(__xludf.DUMMYFUNCTION("""COMPUTED_VALUE"""),"")</f>
        <v/>
      </c>
      <c r="AL1491" s="1" t="s">
        <v>25</v>
      </c>
      <c r="AM1491" s="1" t="s">
        <v>25</v>
      </c>
      <c r="AN1491" s="1" t="s">
        <v>25</v>
      </c>
      <c r="AO1491" s="1" t="s">
        <v>25</v>
      </c>
      <c r="AP1491" s="1" t="s">
        <v>25</v>
      </c>
      <c r="AQ1491" s="1"/>
      <c r="AR1491" s="1"/>
      <c r="AS1491" s="1"/>
      <c r="AT1491" s="1"/>
      <c r="AU1491" s="1"/>
      <c r="AV1491" s="1"/>
      <c r="AW1491" s="1"/>
      <c r="AY1491" s="1" t="s">
        <v>25</v>
      </c>
    </row>
    <row r="1492" ht="15.75" customHeight="1">
      <c r="A1492" s="1"/>
      <c r="B1492" s="1"/>
      <c r="C1492" s="1"/>
      <c r="D1492" s="1" t="s">
        <v>25</v>
      </c>
      <c r="E1492" s="1" t="s">
        <v>25</v>
      </c>
      <c r="F1492" s="1" t="s">
        <v>25</v>
      </c>
      <c r="G1492" s="1" t="s">
        <v>25</v>
      </c>
      <c r="H1492" s="1" t="s">
        <v>25</v>
      </c>
      <c r="M1492" s="1"/>
      <c r="N1492" s="1"/>
      <c r="O1492" s="1"/>
      <c r="P1492" s="1"/>
      <c r="Q1492" s="1"/>
      <c r="S1492" s="1" t="str">
        <f>IFERROR(__xludf.DUMMYFUNCTION("UNIQUE(D1492:H1492, TRUE)"),"")</f>
        <v/>
      </c>
      <c r="Y1492" s="1" t="str">
        <f t="shared" si="2"/>
        <v/>
      </c>
      <c r="Z1492" s="1" t="str">
        <f t="shared" ref="Z1492:AC1492" si="1492">IF($Y1492&lt;&gt;"",COUNTIF($D1492:$H1492, "=" &amp; T1492),"")</f>
        <v/>
      </c>
      <c r="AA1492" s="1" t="str">
        <f t="shared" si="1492"/>
        <v/>
      </c>
      <c r="AB1492" s="1" t="str">
        <f t="shared" si="1492"/>
        <v/>
      </c>
      <c r="AC1492" s="1" t="str">
        <f t="shared" si="1492"/>
        <v/>
      </c>
      <c r="AE1492" s="1" t="str">
        <f>IFERROR(__xludf.DUMMYFUNCTION("IFERROR(TRANSPOSE(SORT(TRANSPOSE(FILTER(Y1492:AC1492, Y1492:AC1492&lt;&gt;0)),1, FALSE)))"),"")</f>
        <v/>
      </c>
      <c r="AF1492" s="1" t="str">
        <f>IFERROR(__xludf.DUMMYFUNCTION("""COMPUTED_VALUE"""),"")</f>
        <v/>
      </c>
      <c r="AG1492" s="1" t="str">
        <f>IFERROR(__xludf.DUMMYFUNCTION("""COMPUTED_VALUE"""),"")</f>
        <v/>
      </c>
      <c r="AH1492" s="1" t="str">
        <f>IFERROR(__xludf.DUMMYFUNCTION("""COMPUTED_VALUE"""),"")</f>
        <v/>
      </c>
      <c r="AI1492" s="1" t="str">
        <f>IFERROR(__xludf.DUMMYFUNCTION("""COMPUTED_VALUE"""),"")</f>
        <v/>
      </c>
      <c r="AL1492" s="1" t="s">
        <v>25</v>
      </c>
      <c r="AM1492" s="1" t="s">
        <v>25</v>
      </c>
      <c r="AN1492" s="1" t="s">
        <v>25</v>
      </c>
      <c r="AO1492" s="1" t="s">
        <v>25</v>
      </c>
      <c r="AP1492" s="1" t="s">
        <v>25</v>
      </c>
      <c r="AQ1492" s="1"/>
      <c r="AR1492" s="1"/>
      <c r="AS1492" s="1"/>
      <c r="AT1492" s="1"/>
      <c r="AU1492" s="1"/>
      <c r="AV1492" s="1"/>
      <c r="AW1492" s="1"/>
      <c r="AY1492" s="1" t="s">
        <v>25</v>
      </c>
    </row>
    <row r="1493" ht="15.75" customHeight="1">
      <c r="A1493" s="1"/>
      <c r="B1493" s="1"/>
      <c r="C1493" s="1"/>
      <c r="D1493" s="1" t="s">
        <v>25</v>
      </c>
      <c r="E1493" s="1" t="s">
        <v>25</v>
      </c>
      <c r="F1493" s="1" t="s">
        <v>25</v>
      </c>
      <c r="G1493" s="1" t="s">
        <v>25</v>
      </c>
      <c r="H1493" s="1" t="s">
        <v>25</v>
      </c>
      <c r="M1493" s="1"/>
      <c r="N1493" s="1"/>
      <c r="O1493" s="1"/>
      <c r="P1493" s="1"/>
      <c r="Q1493" s="1"/>
      <c r="S1493" s="1" t="str">
        <f>IFERROR(__xludf.DUMMYFUNCTION("UNIQUE(D1493:H1493, TRUE)"),"")</f>
        <v/>
      </c>
      <c r="Y1493" s="1" t="str">
        <f t="shared" si="2"/>
        <v/>
      </c>
      <c r="Z1493" s="1" t="str">
        <f t="shared" ref="Z1493:AC1493" si="1493">IF($Y1493&lt;&gt;"",COUNTIF($D1493:$H1493, "=" &amp; T1493),"")</f>
        <v/>
      </c>
      <c r="AA1493" s="1" t="str">
        <f t="shared" si="1493"/>
        <v/>
      </c>
      <c r="AB1493" s="1" t="str">
        <f t="shared" si="1493"/>
        <v/>
      </c>
      <c r="AC1493" s="1" t="str">
        <f t="shared" si="1493"/>
        <v/>
      </c>
      <c r="AE1493" s="1" t="str">
        <f>IFERROR(__xludf.DUMMYFUNCTION("IFERROR(TRANSPOSE(SORT(TRANSPOSE(FILTER(Y1493:AC1493, Y1493:AC1493&lt;&gt;0)),1, FALSE)))"),"")</f>
        <v/>
      </c>
      <c r="AF1493" s="1" t="str">
        <f>IFERROR(__xludf.DUMMYFUNCTION("""COMPUTED_VALUE"""),"")</f>
        <v/>
      </c>
      <c r="AG1493" s="1" t="str">
        <f>IFERROR(__xludf.DUMMYFUNCTION("""COMPUTED_VALUE"""),"")</f>
        <v/>
      </c>
      <c r="AH1493" s="1" t="str">
        <f>IFERROR(__xludf.DUMMYFUNCTION("""COMPUTED_VALUE"""),"")</f>
        <v/>
      </c>
      <c r="AI1493" s="1" t="str">
        <f>IFERROR(__xludf.DUMMYFUNCTION("""COMPUTED_VALUE"""),"")</f>
        <v/>
      </c>
      <c r="AL1493" s="1" t="s">
        <v>25</v>
      </c>
      <c r="AM1493" s="1" t="s">
        <v>25</v>
      </c>
      <c r="AN1493" s="1" t="s">
        <v>25</v>
      </c>
      <c r="AO1493" s="1" t="s">
        <v>25</v>
      </c>
      <c r="AP1493" s="1" t="s">
        <v>25</v>
      </c>
      <c r="AQ1493" s="1"/>
      <c r="AR1493" s="1"/>
      <c r="AS1493" s="1"/>
      <c r="AT1493" s="1"/>
      <c r="AU1493" s="1"/>
      <c r="AV1493" s="1"/>
      <c r="AW1493" s="1"/>
      <c r="AY1493" s="1" t="s">
        <v>25</v>
      </c>
    </row>
    <row r="1494" ht="15.75" customHeight="1">
      <c r="A1494" s="1"/>
      <c r="B1494" s="1"/>
      <c r="C1494" s="1"/>
      <c r="D1494" s="1" t="s">
        <v>25</v>
      </c>
      <c r="E1494" s="1" t="s">
        <v>25</v>
      </c>
      <c r="F1494" s="1" t="s">
        <v>25</v>
      </c>
      <c r="G1494" s="1" t="s">
        <v>25</v>
      </c>
      <c r="H1494" s="1" t="s">
        <v>25</v>
      </c>
      <c r="M1494" s="1"/>
      <c r="N1494" s="1"/>
      <c r="O1494" s="1"/>
      <c r="P1494" s="1"/>
      <c r="Q1494" s="1"/>
      <c r="S1494" s="1" t="str">
        <f>IFERROR(__xludf.DUMMYFUNCTION("UNIQUE(D1494:H1494, TRUE)"),"")</f>
        <v/>
      </c>
      <c r="Y1494" s="1" t="str">
        <f t="shared" si="2"/>
        <v/>
      </c>
      <c r="Z1494" s="1" t="str">
        <f t="shared" ref="Z1494:AC1494" si="1494">IF($Y1494&lt;&gt;"",COUNTIF($D1494:$H1494, "=" &amp; T1494),"")</f>
        <v/>
      </c>
      <c r="AA1494" s="1" t="str">
        <f t="shared" si="1494"/>
        <v/>
      </c>
      <c r="AB1494" s="1" t="str">
        <f t="shared" si="1494"/>
        <v/>
      </c>
      <c r="AC1494" s="1" t="str">
        <f t="shared" si="1494"/>
        <v/>
      </c>
      <c r="AE1494" s="1" t="str">
        <f>IFERROR(__xludf.DUMMYFUNCTION("IFERROR(TRANSPOSE(SORT(TRANSPOSE(FILTER(Y1494:AC1494, Y1494:AC1494&lt;&gt;0)),1, FALSE)))"),"")</f>
        <v/>
      </c>
      <c r="AF1494" s="1" t="str">
        <f>IFERROR(__xludf.DUMMYFUNCTION("""COMPUTED_VALUE"""),"")</f>
        <v/>
      </c>
      <c r="AG1494" s="1" t="str">
        <f>IFERROR(__xludf.DUMMYFUNCTION("""COMPUTED_VALUE"""),"")</f>
        <v/>
      </c>
      <c r="AH1494" s="1" t="str">
        <f>IFERROR(__xludf.DUMMYFUNCTION("""COMPUTED_VALUE"""),"")</f>
        <v/>
      </c>
      <c r="AI1494" s="1" t="str">
        <f>IFERROR(__xludf.DUMMYFUNCTION("""COMPUTED_VALUE"""),"")</f>
        <v/>
      </c>
      <c r="AL1494" s="1" t="s">
        <v>25</v>
      </c>
      <c r="AM1494" s="1" t="s">
        <v>25</v>
      </c>
      <c r="AN1494" s="1" t="s">
        <v>25</v>
      </c>
      <c r="AO1494" s="1" t="s">
        <v>25</v>
      </c>
      <c r="AP1494" s="1" t="s">
        <v>25</v>
      </c>
      <c r="AQ1494" s="1"/>
      <c r="AR1494" s="1"/>
      <c r="AS1494" s="1"/>
      <c r="AT1494" s="1"/>
      <c r="AU1494" s="1"/>
      <c r="AV1494" s="1"/>
      <c r="AW1494" s="1"/>
      <c r="AY1494" s="1" t="s">
        <v>25</v>
      </c>
    </row>
    <row r="1495" ht="15.75" customHeight="1">
      <c r="A1495" s="1"/>
      <c r="B1495" s="1"/>
      <c r="C1495" s="1"/>
      <c r="D1495" s="1" t="s">
        <v>25</v>
      </c>
      <c r="E1495" s="1" t="s">
        <v>25</v>
      </c>
      <c r="F1495" s="1" t="s">
        <v>25</v>
      </c>
      <c r="G1495" s="1" t="s">
        <v>25</v>
      </c>
      <c r="H1495" s="1" t="s">
        <v>25</v>
      </c>
      <c r="M1495" s="1"/>
      <c r="N1495" s="1"/>
      <c r="O1495" s="1"/>
      <c r="P1495" s="1"/>
      <c r="Q1495" s="1"/>
      <c r="S1495" s="1" t="str">
        <f>IFERROR(__xludf.DUMMYFUNCTION("UNIQUE(D1495:H1495, TRUE)"),"")</f>
        <v/>
      </c>
      <c r="Y1495" s="1" t="str">
        <f t="shared" si="2"/>
        <v/>
      </c>
      <c r="Z1495" s="1" t="str">
        <f t="shared" ref="Z1495:AC1495" si="1495">IF($Y1495&lt;&gt;"",COUNTIF($D1495:$H1495, "=" &amp; T1495),"")</f>
        <v/>
      </c>
      <c r="AA1495" s="1" t="str">
        <f t="shared" si="1495"/>
        <v/>
      </c>
      <c r="AB1495" s="1" t="str">
        <f t="shared" si="1495"/>
        <v/>
      </c>
      <c r="AC1495" s="1" t="str">
        <f t="shared" si="1495"/>
        <v/>
      </c>
      <c r="AE1495" s="1" t="str">
        <f>IFERROR(__xludf.DUMMYFUNCTION("IFERROR(TRANSPOSE(SORT(TRANSPOSE(FILTER(Y1495:AC1495, Y1495:AC1495&lt;&gt;0)),1, FALSE)))"),"")</f>
        <v/>
      </c>
      <c r="AF1495" s="1" t="str">
        <f>IFERROR(__xludf.DUMMYFUNCTION("""COMPUTED_VALUE"""),"")</f>
        <v/>
      </c>
      <c r="AG1495" s="1" t="str">
        <f>IFERROR(__xludf.DUMMYFUNCTION("""COMPUTED_VALUE"""),"")</f>
        <v/>
      </c>
      <c r="AH1495" s="1" t="str">
        <f>IFERROR(__xludf.DUMMYFUNCTION("""COMPUTED_VALUE"""),"")</f>
        <v/>
      </c>
      <c r="AI1495" s="1" t="str">
        <f>IFERROR(__xludf.DUMMYFUNCTION("""COMPUTED_VALUE"""),"")</f>
        <v/>
      </c>
      <c r="AL1495" s="1" t="s">
        <v>25</v>
      </c>
      <c r="AM1495" s="1" t="s">
        <v>25</v>
      </c>
      <c r="AN1495" s="1" t="s">
        <v>25</v>
      </c>
      <c r="AO1495" s="1" t="s">
        <v>25</v>
      </c>
      <c r="AP1495" s="1" t="s">
        <v>25</v>
      </c>
      <c r="AQ1495" s="1"/>
      <c r="AR1495" s="1"/>
      <c r="AS1495" s="1"/>
      <c r="AT1495" s="1"/>
      <c r="AU1495" s="1"/>
      <c r="AV1495" s="1"/>
      <c r="AW1495" s="1"/>
      <c r="AY1495" s="1" t="s">
        <v>25</v>
      </c>
    </row>
    <row r="1496" ht="15.75" customHeight="1">
      <c r="A1496" s="1"/>
      <c r="B1496" s="1"/>
      <c r="C1496" s="1"/>
      <c r="D1496" s="1" t="s">
        <v>25</v>
      </c>
      <c r="E1496" s="1" t="s">
        <v>25</v>
      </c>
      <c r="F1496" s="1" t="s">
        <v>25</v>
      </c>
      <c r="G1496" s="1" t="s">
        <v>25</v>
      </c>
      <c r="H1496" s="1" t="s">
        <v>25</v>
      </c>
      <c r="M1496" s="1"/>
      <c r="N1496" s="1"/>
      <c r="O1496" s="1"/>
      <c r="P1496" s="1"/>
      <c r="Q1496" s="1"/>
      <c r="S1496" s="1" t="str">
        <f>IFERROR(__xludf.DUMMYFUNCTION("UNIQUE(D1496:H1496, TRUE)"),"")</f>
        <v/>
      </c>
      <c r="Y1496" s="1" t="str">
        <f t="shared" si="2"/>
        <v/>
      </c>
      <c r="Z1496" s="1" t="str">
        <f t="shared" ref="Z1496:AC1496" si="1496">IF($Y1496&lt;&gt;"",COUNTIF($D1496:$H1496, "=" &amp; T1496),"")</f>
        <v/>
      </c>
      <c r="AA1496" s="1" t="str">
        <f t="shared" si="1496"/>
        <v/>
      </c>
      <c r="AB1496" s="1" t="str">
        <f t="shared" si="1496"/>
        <v/>
      </c>
      <c r="AC1496" s="1" t="str">
        <f t="shared" si="1496"/>
        <v/>
      </c>
      <c r="AE1496" s="1" t="str">
        <f>IFERROR(__xludf.DUMMYFUNCTION("IFERROR(TRANSPOSE(SORT(TRANSPOSE(FILTER(Y1496:AC1496, Y1496:AC1496&lt;&gt;0)),1, FALSE)))"),"")</f>
        <v/>
      </c>
      <c r="AF1496" s="1" t="str">
        <f>IFERROR(__xludf.DUMMYFUNCTION("""COMPUTED_VALUE"""),"")</f>
        <v/>
      </c>
      <c r="AG1496" s="1" t="str">
        <f>IFERROR(__xludf.DUMMYFUNCTION("""COMPUTED_VALUE"""),"")</f>
        <v/>
      </c>
      <c r="AH1496" s="1" t="str">
        <f>IFERROR(__xludf.DUMMYFUNCTION("""COMPUTED_VALUE"""),"")</f>
        <v/>
      </c>
      <c r="AI1496" s="1" t="str">
        <f>IFERROR(__xludf.DUMMYFUNCTION("""COMPUTED_VALUE"""),"")</f>
        <v/>
      </c>
      <c r="AL1496" s="1" t="s">
        <v>25</v>
      </c>
      <c r="AM1496" s="1" t="s">
        <v>25</v>
      </c>
      <c r="AN1496" s="1" t="s">
        <v>25</v>
      </c>
      <c r="AO1496" s="1" t="s">
        <v>25</v>
      </c>
      <c r="AP1496" s="1" t="s">
        <v>25</v>
      </c>
      <c r="AQ1496" s="1"/>
      <c r="AR1496" s="1"/>
      <c r="AS1496" s="1"/>
      <c r="AT1496" s="1"/>
      <c r="AU1496" s="1"/>
      <c r="AV1496" s="1"/>
      <c r="AW1496" s="1"/>
      <c r="AY1496" s="1" t="s">
        <v>25</v>
      </c>
    </row>
    <row r="1497" ht="15.75" customHeight="1">
      <c r="A1497" s="1"/>
      <c r="B1497" s="1"/>
      <c r="C1497" s="1"/>
      <c r="D1497" s="1" t="s">
        <v>25</v>
      </c>
      <c r="E1497" s="1" t="s">
        <v>25</v>
      </c>
      <c r="F1497" s="1" t="s">
        <v>25</v>
      </c>
      <c r="G1497" s="1" t="s">
        <v>25</v>
      </c>
      <c r="H1497" s="1" t="s">
        <v>25</v>
      </c>
      <c r="M1497" s="1"/>
      <c r="N1497" s="1"/>
      <c r="O1497" s="1"/>
      <c r="P1497" s="1"/>
      <c r="Q1497" s="1"/>
      <c r="S1497" s="1" t="str">
        <f>IFERROR(__xludf.DUMMYFUNCTION("UNIQUE(D1497:H1497, TRUE)"),"")</f>
        <v/>
      </c>
      <c r="Y1497" s="1" t="str">
        <f t="shared" si="2"/>
        <v/>
      </c>
      <c r="Z1497" s="1" t="str">
        <f t="shared" ref="Z1497:AC1497" si="1497">IF($Y1497&lt;&gt;"",COUNTIF($D1497:$H1497, "=" &amp; T1497),"")</f>
        <v/>
      </c>
      <c r="AA1497" s="1" t="str">
        <f t="shared" si="1497"/>
        <v/>
      </c>
      <c r="AB1497" s="1" t="str">
        <f t="shared" si="1497"/>
        <v/>
      </c>
      <c r="AC1497" s="1" t="str">
        <f t="shared" si="1497"/>
        <v/>
      </c>
      <c r="AE1497" s="1" t="str">
        <f>IFERROR(__xludf.DUMMYFUNCTION("IFERROR(TRANSPOSE(SORT(TRANSPOSE(FILTER(Y1497:AC1497, Y1497:AC1497&lt;&gt;0)),1, FALSE)))"),"")</f>
        <v/>
      </c>
      <c r="AF1497" s="1" t="str">
        <f>IFERROR(__xludf.DUMMYFUNCTION("""COMPUTED_VALUE"""),"")</f>
        <v/>
      </c>
      <c r="AG1497" s="1" t="str">
        <f>IFERROR(__xludf.DUMMYFUNCTION("""COMPUTED_VALUE"""),"")</f>
        <v/>
      </c>
      <c r="AH1497" s="1" t="str">
        <f>IFERROR(__xludf.DUMMYFUNCTION("""COMPUTED_VALUE"""),"")</f>
        <v/>
      </c>
      <c r="AI1497" s="1" t="str">
        <f>IFERROR(__xludf.DUMMYFUNCTION("""COMPUTED_VALUE"""),"")</f>
        <v/>
      </c>
      <c r="AL1497" s="1" t="s">
        <v>25</v>
      </c>
      <c r="AM1497" s="1" t="s">
        <v>25</v>
      </c>
      <c r="AN1497" s="1" t="s">
        <v>25</v>
      </c>
      <c r="AO1497" s="1" t="s">
        <v>25</v>
      </c>
      <c r="AP1497" s="1" t="s">
        <v>25</v>
      </c>
      <c r="AQ1497" s="1"/>
      <c r="AR1497" s="1"/>
      <c r="AS1497" s="1"/>
      <c r="AT1497" s="1"/>
      <c r="AU1497" s="1"/>
      <c r="AV1497" s="1"/>
      <c r="AW1497" s="1"/>
      <c r="AY1497" s="1" t="s">
        <v>25</v>
      </c>
    </row>
    <row r="1498" ht="15.75" customHeight="1">
      <c r="A1498" s="1"/>
      <c r="B1498" s="1"/>
      <c r="C1498" s="1"/>
      <c r="D1498" s="1" t="s">
        <v>25</v>
      </c>
      <c r="E1498" s="1" t="s">
        <v>25</v>
      </c>
      <c r="F1498" s="1" t="s">
        <v>25</v>
      </c>
      <c r="G1498" s="1" t="s">
        <v>25</v>
      </c>
      <c r="H1498" s="1" t="s">
        <v>25</v>
      </c>
      <c r="M1498" s="1"/>
      <c r="N1498" s="1"/>
      <c r="O1498" s="1"/>
      <c r="P1498" s="1"/>
      <c r="Q1498" s="1"/>
      <c r="S1498" s="1" t="str">
        <f>IFERROR(__xludf.DUMMYFUNCTION("UNIQUE(D1498:H1498, TRUE)"),"")</f>
        <v/>
      </c>
      <c r="Y1498" s="1" t="str">
        <f t="shared" si="2"/>
        <v/>
      </c>
      <c r="Z1498" s="1" t="str">
        <f t="shared" ref="Z1498:AC1498" si="1498">IF($Y1498&lt;&gt;"",COUNTIF($D1498:$H1498, "=" &amp; T1498),"")</f>
        <v/>
      </c>
      <c r="AA1498" s="1" t="str">
        <f t="shared" si="1498"/>
        <v/>
      </c>
      <c r="AB1498" s="1" t="str">
        <f t="shared" si="1498"/>
        <v/>
      </c>
      <c r="AC1498" s="1" t="str">
        <f t="shared" si="1498"/>
        <v/>
      </c>
      <c r="AE1498" s="1" t="str">
        <f>IFERROR(__xludf.DUMMYFUNCTION("IFERROR(TRANSPOSE(SORT(TRANSPOSE(FILTER(Y1498:AC1498, Y1498:AC1498&lt;&gt;0)),1, FALSE)))"),"")</f>
        <v/>
      </c>
      <c r="AF1498" s="1" t="str">
        <f>IFERROR(__xludf.DUMMYFUNCTION("""COMPUTED_VALUE"""),"")</f>
        <v/>
      </c>
      <c r="AG1498" s="1" t="str">
        <f>IFERROR(__xludf.DUMMYFUNCTION("""COMPUTED_VALUE"""),"")</f>
        <v/>
      </c>
      <c r="AH1498" s="1" t="str">
        <f>IFERROR(__xludf.DUMMYFUNCTION("""COMPUTED_VALUE"""),"")</f>
        <v/>
      </c>
      <c r="AI1498" s="1" t="str">
        <f>IFERROR(__xludf.DUMMYFUNCTION("""COMPUTED_VALUE"""),"")</f>
        <v/>
      </c>
      <c r="AL1498" s="1" t="s">
        <v>25</v>
      </c>
      <c r="AM1498" s="1" t="s">
        <v>25</v>
      </c>
      <c r="AN1498" s="1" t="s">
        <v>25</v>
      </c>
      <c r="AO1498" s="1" t="s">
        <v>25</v>
      </c>
      <c r="AP1498" s="1" t="s">
        <v>25</v>
      </c>
      <c r="AQ1498" s="1"/>
      <c r="AR1498" s="1"/>
      <c r="AS1498" s="1"/>
      <c r="AT1498" s="1"/>
      <c r="AU1498" s="1"/>
      <c r="AV1498" s="1"/>
      <c r="AW1498" s="1"/>
      <c r="AY1498" s="1" t="s">
        <v>25</v>
      </c>
    </row>
    <row r="1499" ht="15.75" customHeight="1">
      <c r="A1499" s="1"/>
      <c r="B1499" s="1"/>
      <c r="C1499" s="1"/>
      <c r="D1499" s="1" t="s">
        <v>25</v>
      </c>
      <c r="E1499" s="1" t="s">
        <v>25</v>
      </c>
      <c r="F1499" s="1" t="s">
        <v>25</v>
      </c>
      <c r="G1499" s="1" t="s">
        <v>25</v>
      </c>
      <c r="H1499" s="1" t="s">
        <v>25</v>
      </c>
      <c r="M1499" s="1"/>
      <c r="N1499" s="1"/>
      <c r="O1499" s="1"/>
      <c r="P1499" s="1"/>
      <c r="Q1499" s="1"/>
      <c r="S1499" s="1" t="str">
        <f>IFERROR(__xludf.DUMMYFUNCTION("UNIQUE(D1499:H1499, TRUE)"),"")</f>
        <v/>
      </c>
      <c r="Y1499" s="1" t="str">
        <f t="shared" si="2"/>
        <v/>
      </c>
      <c r="Z1499" s="1" t="str">
        <f t="shared" ref="Z1499:AC1499" si="1499">IF($Y1499&lt;&gt;"",COUNTIF($D1499:$H1499, "=" &amp; T1499),"")</f>
        <v/>
      </c>
      <c r="AA1499" s="1" t="str">
        <f t="shared" si="1499"/>
        <v/>
      </c>
      <c r="AB1499" s="1" t="str">
        <f t="shared" si="1499"/>
        <v/>
      </c>
      <c r="AC1499" s="1" t="str">
        <f t="shared" si="1499"/>
        <v/>
      </c>
      <c r="AE1499" s="1" t="str">
        <f>IFERROR(__xludf.DUMMYFUNCTION("IFERROR(TRANSPOSE(SORT(TRANSPOSE(FILTER(Y1499:AC1499, Y1499:AC1499&lt;&gt;0)),1, FALSE)))"),"")</f>
        <v/>
      </c>
      <c r="AF1499" s="1" t="str">
        <f>IFERROR(__xludf.DUMMYFUNCTION("""COMPUTED_VALUE"""),"")</f>
        <v/>
      </c>
      <c r="AG1499" s="1" t="str">
        <f>IFERROR(__xludf.DUMMYFUNCTION("""COMPUTED_VALUE"""),"")</f>
        <v/>
      </c>
      <c r="AH1499" s="1" t="str">
        <f>IFERROR(__xludf.DUMMYFUNCTION("""COMPUTED_VALUE"""),"")</f>
        <v/>
      </c>
      <c r="AI1499" s="1" t="str">
        <f>IFERROR(__xludf.DUMMYFUNCTION("""COMPUTED_VALUE"""),"")</f>
        <v/>
      </c>
      <c r="AL1499" s="1" t="s">
        <v>25</v>
      </c>
      <c r="AM1499" s="1" t="s">
        <v>25</v>
      </c>
      <c r="AN1499" s="1" t="s">
        <v>25</v>
      </c>
      <c r="AO1499" s="1" t="s">
        <v>25</v>
      </c>
      <c r="AP1499" s="1" t="s">
        <v>25</v>
      </c>
      <c r="AQ1499" s="1"/>
      <c r="AR1499" s="1"/>
      <c r="AS1499" s="1"/>
      <c r="AT1499" s="1"/>
      <c r="AU1499" s="1"/>
      <c r="AV1499" s="1"/>
      <c r="AW1499" s="1"/>
      <c r="AY1499" s="1" t="s">
        <v>25</v>
      </c>
    </row>
    <row r="1500" ht="15.75" customHeight="1">
      <c r="A1500" s="1"/>
      <c r="B1500" s="1"/>
      <c r="C1500" s="1"/>
      <c r="D1500" s="1" t="s">
        <v>25</v>
      </c>
      <c r="E1500" s="1" t="s">
        <v>25</v>
      </c>
      <c r="F1500" s="1" t="s">
        <v>25</v>
      </c>
      <c r="G1500" s="1" t="s">
        <v>25</v>
      </c>
      <c r="H1500" s="1" t="s">
        <v>25</v>
      </c>
      <c r="M1500" s="1"/>
      <c r="N1500" s="1"/>
      <c r="O1500" s="1"/>
      <c r="P1500" s="1"/>
      <c r="Q1500" s="1"/>
      <c r="S1500" s="1" t="str">
        <f>IFERROR(__xludf.DUMMYFUNCTION("UNIQUE(D1500:H1500, TRUE)"),"")</f>
        <v/>
      </c>
      <c r="Y1500" s="1" t="str">
        <f t="shared" si="2"/>
        <v/>
      </c>
      <c r="Z1500" s="1" t="str">
        <f t="shared" ref="Z1500:AC1500" si="1500">IF($Y1500&lt;&gt;"",COUNTIF($D1500:$H1500, "=" &amp; T1500),"")</f>
        <v/>
      </c>
      <c r="AA1500" s="1" t="str">
        <f t="shared" si="1500"/>
        <v/>
      </c>
      <c r="AB1500" s="1" t="str">
        <f t="shared" si="1500"/>
        <v/>
      </c>
      <c r="AC1500" s="1" t="str">
        <f t="shared" si="1500"/>
        <v/>
      </c>
      <c r="AE1500" s="1" t="str">
        <f>IFERROR(__xludf.DUMMYFUNCTION("IFERROR(TRANSPOSE(SORT(TRANSPOSE(FILTER(Y1500:AC1500, Y1500:AC1500&lt;&gt;0)),1, FALSE)))"),"")</f>
        <v/>
      </c>
      <c r="AF1500" s="1" t="str">
        <f>IFERROR(__xludf.DUMMYFUNCTION("""COMPUTED_VALUE"""),"")</f>
        <v/>
      </c>
      <c r="AG1500" s="1" t="str">
        <f>IFERROR(__xludf.DUMMYFUNCTION("""COMPUTED_VALUE"""),"")</f>
        <v/>
      </c>
      <c r="AH1500" s="1" t="str">
        <f>IFERROR(__xludf.DUMMYFUNCTION("""COMPUTED_VALUE"""),"")</f>
        <v/>
      </c>
      <c r="AI1500" s="1" t="str">
        <f>IFERROR(__xludf.DUMMYFUNCTION("""COMPUTED_VALUE"""),"")</f>
        <v/>
      </c>
      <c r="AL1500" s="1" t="s">
        <v>25</v>
      </c>
      <c r="AM1500" s="1" t="s">
        <v>25</v>
      </c>
      <c r="AN1500" s="1" t="s">
        <v>25</v>
      </c>
      <c r="AO1500" s="1" t="s">
        <v>25</v>
      </c>
      <c r="AP1500" s="1" t="s">
        <v>25</v>
      </c>
      <c r="AQ1500" s="1"/>
      <c r="AR1500" s="1"/>
      <c r="AS1500" s="1"/>
      <c r="AT1500" s="1"/>
      <c r="AU1500" s="1"/>
      <c r="AV1500" s="1"/>
      <c r="AW1500" s="1"/>
      <c r="AY1500" s="1" t="s">
        <v>25</v>
      </c>
    </row>
    <row r="1501" ht="15.75" customHeight="1">
      <c r="A1501" s="1"/>
      <c r="B1501" s="1"/>
      <c r="C1501" s="1"/>
      <c r="D1501" s="1" t="s">
        <v>25</v>
      </c>
      <c r="E1501" s="1" t="s">
        <v>25</v>
      </c>
      <c r="F1501" s="1" t="s">
        <v>25</v>
      </c>
      <c r="G1501" s="1" t="s">
        <v>25</v>
      </c>
      <c r="H1501" s="1" t="s">
        <v>25</v>
      </c>
      <c r="M1501" s="1"/>
      <c r="N1501" s="1"/>
      <c r="O1501" s="1"/>
      <c r="P1501" s="1"/>
      <c r="Q1501" s="1"/>
      <c r="S1501" s="1" t="str">
        <f>IFERROR(__xludf.DUMMYFUNCTION("UNIQUE(D1501:H1501, TRUE)"),"")</f>
        <v/>
      </c>
      <c r="Y1501" s="1" t="str">
        <f t="shared" si="2"/>
        <v/>
      </c>
      <c r="Z1501" s="1" t="str">
        <f t="shared" ref="Z1501:AC1501" si="1501">IF($Y1501&lt;&gt;"",COUNTIF($D1501:$H1501, "=" &amp; T1501),"")</f>
        <v/>
      </c>
      <c r="AA1501" s="1" t="str">
        <f t="shared" si="1501"/>
        <v/>
      </c>
      <c r="AB1501" s="1" t="str">
        <f t="shared" si="1501"/>
        <v/>
      </c>
      <c r="AC1501" s="1" t="str">
        <f t="shared" si="1501"/>
        <v/>
      </c>
      <c r="AE1501" s="1" t="str">
        <f>IFERROR(__xludf.DUMMYFUNCTION("IFERROR(TRANSPOSE(SORT(TRANSPOSE(FILTER(Y1501:AC1501, Y1501:AC1501&lt;&gt;0)),1, FALSE)))"),"")</f>
        <v/>
      </c>
      <c r="AF1501" s="1" t="str">
        <f>IFERROR(__xludf.DUMMYFUNCTION("""COMPUTED_VALUE"""),"")</f>
        <v/>
      </c>
      <c r="AG1501" s="1" t="str">
        <f>IFERROR(__xludf.DUMMYFUNCTION("""COMPUTED_VALUE"""),"")</f>
        <v/>
      </c>
      <c r="AH1501" s="1" t="str">
        <f>IFERROR(__xludf.DUMMYFUNCTION("""COMPUTED_VALUE"""),"")</f>
        <v/>
      </c>
      <c r="AI1501" s="1" t="str">
        <f>IFERROR(__xludf.DUMMYFUNCTION("""COMPUTED_VALUE"""),"")</f>
        <v/>
      </c>
      <c r="AL1501" s="1" t="s">
        <v>25</v>
      </c>
      <c r="AM1501" s="1" t="s">
        <v>25</v>
      </c>
      <c r="AN1501" s="1" t="s">
        <v>25</v>
      </c>
      <c r="AO1501" s="1" t="s">
        <v>25</v>
      </c>
      <c r="AP1501" s="1" t="s">
        <v>25</v>
      </c>
      <c r="AQ1501" s="1"/>
      <c r="AR1501" s="1"/>
      <c r="AS1501" s="1"/>
      <c r="AT1501" s="1"/>
      <c r="AU1501" s="1"/>
      <c r="AV1501" s="1"/>
      <c r="AW1501" s="1"/>
      <c r="AY1501" s="1" t="s">
        <v>25</v>
      </c>
    </row>
    <row r="1502" ht="15.75" customHeight="1">
      <c r="A1502" s="1"/>
      <c r="B1502" s="1"/>
      <c r="C1502" s="1"/>
      <c r="D1502" s="1" t="s">
        <v>25</v>
      </c>
      <c r="E1502" s="1" t="s">
        <v>25</v>
      </c>
      <c r="F1502" s="1" t="s">
        <v>25</v>
      </c>
      <c r="G1502" s="1" t="s">
        <v>25</v>
      </c>
      <c r="H1502" s="1" t="s">
        <v>25</v>
      </c>
      <c r="M1502" s="1"/>
      <c r="N1502" s="1"/>
      <c r="O1502" s="1"/>
      <c r="P1502" s="1"/>
      <c r="Q1502" s="1"/>
      <c r="S1502" s="1" t="str">
        <f>IFERROR(__xludf.DUMMYFUNCTION("UNIQUE(D1502:H1502, TRUE)"),"")</f>
        <v/>
      </c>
      <c r="Y1502" s="1" t="str">
        <f t="shared" si="2"/>
        <v/>
      </c>
      <c r="Z1502" s="1" t="str">
        <f t="shared" ref="Z1502:AC1502" si="1502">IF($Y1502&lt;&gt;"",COUNTIF($D1502:$H1502, "=" &amp; T1502),"")</f>
        <v/>
      </c>
      <c r="AA1502" s="1" t="str">
        <f t="shared" si="1502"/>
        <v/>
      </c>
      <c r="AB1502" s="1" t="str">
        <f t="shared" si="1502"/>
        <v/>
      </c>
      <c r="AC1502" s="1" t="str">
        <f t="shared" si="1502"/>
        <v/>
      </c>
      <c r="AE1502" s="1" t="str">
        <f>IFERROR(__xludf.DUMMYFUNCTION("IFERROR(TRANSPOSE(SORT(TRANSPOSE(FILTER(Y1502:AC1502, Y1502:AC1502&lt;&gt;0)),1, FALSE)))"),"")</f>
        <v/>
      </c>
      <c r="AF1502" s="1" t="str">
        <f>IFERROR(__xludf.DUMMYFUNCTION("""COMPUTED_VALUE"""),"")</f>
        <v/>
      </c>
      <c r="AG1502" s="1" t="str">
        <f>IFERROR(__xludf.DUMMYFUNCTION("""COMPUTED_VALUE"""),"")</f>
        <v/>
      </c>
      <c r="AH1502" s="1" t="str">
        <f>IFERROR(__xludf.DUMMYFUNCTION("""COMPUTED_VALUE"""),"")</f>
        <v/>
      </c>
      <c r="AI1502" s="1" t="str">
        <f>IFERROR(__xludf.DUMMYFUNCTION("""COMPUTED_VALUE"""),"")</f>
        <v/>
      </c>
      <c r="AL1502" s="1" t="s">
        <v>25</v>
      </c>
      <c r="AM1502" s="1" t="s">
        <v>25</v>
      </c>
      <c r="AN1502" s="1" t="s">
        <v>25</v>
      </c>
      <c r="AO1502" s="1" t="s">
        <v>25</v>
      </c>
      <c r="AP1502" s="1" t="s">
        <v>25</v>
      </c>
      <c r="AQ1502" s="1"/>
      <c r="AR1502" s="1"/>
      <c r="AS1502" s="1"/>
      <c r="AT1502" s="1"/>
      <c r="AU1502" s="1"/>
      <c r="AV1502" s="1"/>
      <c r="AW1502" s="1"/>
      <c r="AY1502" s="1" t="s">
        <v>25</v>
      </c>
    </row>
    <row r="1503" ht="15.75" customHeight="1">
      <c r="A1503" s="1"/>
      <c r="B1503" s="1"/>
      <c r="C1503" s="1"/>
      <c r="D1503" s="1" t="s">
        <v>25</v>
      </c>
      <c r="E1503" s="1" t="s">
        <v>25</v>
      </c>
      <c r="F1503" s="1" t="s">
        <v>25</v>
      </c>
      <c r="G1503" s="1" t="s">
        <v>25</v>
      </c>
      <c r="H1503" s="1" t="s">
        <v>25</v>
      </c>
      <c r="M1503" s="1"/>
      <c r="N1503" s="1"/>
      <c r="O1503" s="1"/>
      <c r="P1503" s="1"/>
      <c r="Q1503" s="1"/>
      <c r="S1503" s="1" t="str">
        <f>IFERROR(__xludf.DUMMYFUNCTION("UNIQUE(D1503:H1503, TRUE)"),"")</f>
        <v/>
      </c>
      <c r="Y1503" s="1" t="str">
        <f t="shared" si="2"/>
        <v/>
      </c>
      <c r="Z1503" s="1" t="str">
        <f t="shared" ref="Z1503:AC1503" si="1503">IF($Y1503&lt;&gt;"",COUNTIF($D1503:$H1503, "=" &amp; T1503),"")</f>
        <v/>
      </c>
      <c r="AA1503" s="1" t="str">
        <f t="shared" si="1503"/>
        <v/>
      </c>
      <c r="AB1503" s="1" t="str">
        <f t="shared" si="1503"/>
        <v/>
      </c>
      <c r="AC1503" s="1" t="str">
        <f t="shared" si="1503"/>
        <v/>
      </c>
      <c r="AE1503" s="1" t="str">
        <f>IFERROR(__xludf.DUMMYFUNCTION("IFERROR(TRANSPOSE(SORT(TRANSPOSE(FILTER(Y1503:AC1503, Y1503:AC1503&lt;&gt;0)),1, FALSE)))"),"")</f>
        <v/>
      </c>
      <c r="AF1503" s="1" t="str">
        <f>IFERROR(__xludf.DUMMYFUNCTION("""COMPUTED_VALUE"""),"")</f>
        <v/>
      </c>
      <c r="AG1503" s="1" t="str">
        <f>IFERROR(__xludf.DUMMYFUNCTION("""COMPUTED_VALUE"""),"")</f>
        <v/>
      </c>
      <c r="AH1503" s="1" t="str">
        <f>IFERROR(__xludf.DUMMYFUNCTION("""COMPUTED_VALUE"""),"")</f>
        <v/>
      </c>
      <c r="AI1503" s="1" t="str">
        <f>IFERROR(__xludf.DUMMYFUNCTION("""COMPUTED_VALUE"""),"")</f>
        <v/>
      </c>
      <c r="AL1503" s="1" t="s">
        <v>25</v>
      </c>
      <c r="AM1503" s="1" t="s">
        <v>25</v>
      </c>
      <c r="AN1503" s="1" t="s">
        <v>25</v>
      </c>
      <c r="AO1503" s="1" t="s">
        <v>25</v>
      </c>
      <c r="AP1503" s="1" t="s">
        <v>25</v>
      </c>
      <c r="AQ1503" s="1"/>
      <c r="AR1503" s="1"/>
      <c r="AS1503" s="1"/>
      <c r="AT1503" s="1"/>
      <c r="AU1503" s="1"/>
      <c r="AV1503" s="1"/>
      <c r="AW1503" s="1"/>
      <c r="AY1503" s="1" t="s">
        <v>25</v>
      </c>
    </row>
    <row r="1504" ht="15.75" customHeight="1">
      <c r="A1504" s="1"/>
      <c r="B1504" s="1"/>
      <c r="C1504" s="1"/>
      <c r="D1504" s="1" t="s">
        <v>25</v>
      </c>
      <c r="E1504" s="1" t="s">
        <v>25</v>
      </c>
      <c r="F1504" s="1" t="s">
        <v>25</v>
      </c>
      <c r="G1504" s="1" t="s">
        <v>25</v>
      </c>
      <c r="H1504" s="1" t="s">
        <v>25</v>
      </c>
      <c r="M1504" s="1"/>
      <c r="N1504" s="1"/>
      <c r="O1504" s="1"/>
      <c r="P1504" s="1"/>
      <c r="Q1504" s="1"/>
      <c r="S1504" s="1" t="str">
        <f>IFERROR(__xludf.DUMMYFUNCTION("UNIQUE(D1504:H1504, TRUE)"),"")</f>
        <v/>
      </c>
      <c r="Y1504" s="1" t="str">
        <f t="shared" si="2"/>
        <v/>
      </c>
      <c r="Z1504" s="1" t="str">
        <f t="shared" ref="Z1504:AC1504" si="1504">IF($Y1504&lt;&gt;"",COUNTIF($D1504:$H1504, "=" &amp; T1504),"")</f>
        <v/>
      </c>
      <c r="AA1504" s="1" t="str">
        <f t="shared" si="1504"/>
        <v/>
      </c>
      <c r="AB1504" s="1" t="str">
        <f t="shared" si="1504"/>
        <v/>
      </c>
      <c r="AC1504" s="1" t="str">
        <f t="shared" si="1504"/>
        <v/>
      </c>
      <c r="AE1504" s="1" t="str">
        <f>IFERROR(__xludf.DUMMYFUNCTION("IFERROR(TRANSPOSE(SORT(TRANSPOSE(FILTER(Y1504:AC1504, Y1504:AC1504&lt;&gt;0)),1, FALSE)))"),"")</f>
        <v/>
      </c>
      <c r="AF1504" s="1" t="str">
        <f>IFERROR(__xludf.DUMMYFUNCTION("""COMPUTED_VALUE"""),"")</f>
        <v/>
      </c>
      <c r="AG1504" s="1" t="str">
        <f>IFERROR(__xludf.DUMMYFUNCTION("""COMPUTED_VALUE"""),"")</f>
        <v/>
      </c>
      <c r="AH1504" s="1" t="str">
        <f>IFERROR(__xludf.DUMMYFUNCTION("""COMPUTED_VALUE"""),"")</f>
        <v/>
      </c>
      <c r="AI1504" s="1" t="str">
        <f>IFERROR(__xludf.DUMMYFUNCTION("""COMPUTED_VALUE"""),"")</f>
        <v/>
      </c>
      <c r="AL1504" s="1" t="s">
        <v>25</v>
      </c>
      <c r="AM1504" s="1" t="s">
        <v>25</v>
      </c>
      <c r="AN1504" s="1" t="s">
        <v>25</v>
      </c>
      <c r="AO1504" s="1" t="s">
        <v>25</v>
      </c>
      <c r="AP1504" s="1" t="s">
        <v>25</v>
      </c>
      <c r="AQ1504" s="1"/>
      <c r="AR1504" s="1"/>
      <c r="AS1504" s="1"/>
      <c r="AT1504" s="1"/>
      <c r="AU1504" s="1"/>
      <c r="AV1504" s="1"/>
      <c r="AW1504" s="1"/>
      <c r="AY1504" s="1" t="s">
        <v>25</v>
      </c>
    </row>
    <row r="1505" ht="15.75" customHeight="1">
      <c r="A1505" s="1"/>
      <c r="B1505" s="1"/>
      <c r="C1505" s="1"/>
      <c r="D1505" s="1" t="s">
        <v>25</v>
      </c>
      <c r="E1505" s="1" t="s">
        <v>25</v>
      </c>
      <c r="F1505" s="1" t="s">
        <v>25</v>
      </c>
      <c r="G1505" s="1" t="s">
        <v>25</v>
      </c>
      <c r="H1505" s="1" t="s">
        <v>25</v>
      </c>
      <c r="M1505" s="1"/>
      <c r="N1505" s="1"/>
      <c r="O1505" s="1"/>
      <c r="P1505" s="1"/>
      <c r="Q1505" s="1"/>
      <c r="S1505" s="1" t="str">
        <f>IFERROR(__xludf.DUMMYFUNCTION("UNIQUE(D1505:H1505, TRUE)"),"")</f>
        <v/>
      </c>
      <c r="Y1505" s="1" t="str">
        <f t="shared" si="2"/>
        <v/>
      </c>
      <c r="Z1505" s="1" t="str">
        <f t="shared" ref="Z1505:AC1505" si="1505">IF($Y1505&lt;&gt;"",COUNTIF($D1505:$H1505, "=" &amp; T1505),"")</f>
        <v/>
      </c>
      <c r="AA1505" s="1" t="str">
        <f t="shared" si="1505"/>
        <v/>
      </c>
      <c r="AB1505" s="1" t="str">
        <f t="shared" si="1505"/>
        <v/>
      </c>
      <c r="AC1505" s="1" t="str">
        <f t="shared" si="1505"/>
        <v/>
      </c>
      <c r="AE1505" s="1" t="str">
        <f>IFERROR(__xludf.DUMMYFUNCTION("IFERROR(TRANSPOSE(SORT(TRANSPOSE(FILTER(Y1505:AC1505, Y1505:AC1505&lt;&gt;0)),1, FALSE)))"),"")</f>
        <v/>
      </c>
      <c r="AF1505" s="1" t="str">
        <f>IFERROR(__xludf.DUMMYFUNCTION("""COMPUTED_VALUE"""),"")</f>
        <v/>
      </c>
      <c r="AG1505" s="1" t="str">
        <f>IFERROR(__xludf.DUMMYFUNCTION("""COMPUTED_VALUE"""),"")</f>
        <v/>
      </c>
      <c r="AH1505" s="1" t="str">
        <f>IFERROR(__xludf.DUMMYFUNCTION("""COMPUTED_VALUE"""),"")</f>
        <v/>
      </c>
      <c r="AI1505" s="1" t="str">
        <f>IFERROR(__xludf.DUMMYFUNCTION("""COMPUTED_VALUE"""),"")</f>
        <v/>
      </c>
      <c r="AL1505" s="1" t="s">
        <v>25</v>
      </c>
      <c r="AM1505" s="1" t="s">
        <v>25</v>
      </c>
      <c r="AN1505" s="1" t="s">
        <v>25</v>
      </c>
      <c r="AO1505" s="1" t="s">
        <v>25</v>
      </c>
      <c r="AP1505" s="1" t="s">
        <v>25</v>
      </c>
      <c r="AQ1505" s="1"/>
      <c r="AR1505" s="1"/>
      <c r="AS1505" s="1"/>
      <c r="AT1505" s="1"/>
      <c r="AU1505" s="1"/>
      <c r="AV1505" s="1"/>
      <c r="AW1505" s="1"/>
      <c r="AY1505" s="1" t="s">
        <v>25</v>
      </c>
    </row>
    <row r="1506" ht="15.75" customHeight="1">
      <c r="A1506" s="1"/>
      <c r="B1506" s="1"/>
      <c r="C1506" s="1"/>
      <c r="D1506" s="1" t="s">
        <v>25</v>
      </c>
      <c r="E1506" s="1" t="s">
        <v>25</v>
      </c>
      <c r="F1506" s="1" t="s">
        <v>25</v>
      </c>
      <c r="G1506" s="1" t="s">
        <v>25</v>
      </c>
      <c r="H1506" s="1" t="s">
        <v>25</v>
      </c>
      <c r="M1506" s="1"/>
      <c r="N1506" s="1"/>
      <c r="O1506" s="1"/>
      <c r="P1506" s="1"/>
      <c r="Q1506" s="1"/>
      <c r="S1506" s="1" t="str">
        <f>IFERROR(__xludf.DUMMYFUNCTION("UNIQUE(D1506:H1506, TRUE)"),"")</f>
        <v/>
      </c>
      <c r="Y1506" s="1" t="str">
        <f t="shared" si="2"/>
        <v/>
      </c>
      <c r="Z1506" s="1" t="str">
        <f t="shared" ref="Z1506:AC1506" si="1506">IF($Y1506&lt;&gt;"",COUNTIF($D1506:$H1506, "=" &amp; T1506),"")</f>
        <v/>
      </c>
      <c r="AA1506" s="1" t="str">
        <f t="shared" si="1506"/>
        <v/>
      </c>
      <c r="AB1506" s="1" t="str">
        <f t="shared" si="1506"/>
        <v/>
      </c>
      <c r="AC1506" s="1" t="str">
        <f t="shared" si="1506"/>
        <v/>
      </c>
      <c r="AE1506" s="1" t="str">
        <f>IFERROR(__xludf.DUMMYFUNCTION("IFERROR(TRANSPOSE(SORT(TRANSPOSE(FILTER(Y1506:AC1506, Y1506:AC1506&lt;&gt;0)),1, FALSE)))"),"")</f>
        <v/>
      </c>
      <c r="AF1506" s="1" t="str">
        <f>IFERROR(__xludf.DUMMYFUNCTION("""COMPUTED_VALUE"""),"")</f>
        <v/>
      </c>
      <c r="AG1506" s="1" t="str">
        <f>IFERROR(__xludf.DUMMYFUNCTION("""COMPUTED_VALUE"""),"")</f>
        <v/>
      </c>
      <c r="AH1506" s="1" t="str">
        <f>IFERROR(__xludf.DUMMYFUNCTION("""COMPUTED_VALUE"""),"")</f>
        <v/>
      </c>
      <c r="AI1506" s="1" t="str">
        <f>IFERROR(__xludf.DUMMYFUNCTION("""COMPUTED_VALUE"""),"")</f>
        <v/>
      </c>
      <c r="AL1506" s="1" t="s">
        <v>25</v>
      </c>
      <c r="AM1506" s="1" t="s">
        <v>25</v>
      </c>
      <c r="AN1506" s="1" t="s">
        <v>25</v>
      </c>
      <c r="AO1506" s="1" t="s">
        <v>25</v>
      </c>
      <c r="AP1506" s="1" t="s">
        <v>25</v>
      </c>
      <c r="AQ1506" s="1"/>
      <c r="AR1506" s="1"/>
      <c r="AS1506" s="1"/>
      <c r="AT1506" s="1"/>
      <c r="AU1506" s="1"/>
      <c r="AV1506" s="1"/>
      <c r="AW1506" s="1"/>
      <c r="AY1506" s="1" t="s">
        <v>25</v>
      </c>
    </row>
    <row r="1507" ht="15.75" customHeight="1">
      <c r="A1507" s="1"/>
      <c r="B1507" s="1"/>
      <c r="C1507" s="1"/>
      <c r="D1507" s="1" t="s">
        <v>25</v>
      </c>
      <c r="E1507" s="1" t="s">
        <v>25</v>
      </c>
      <c r="F1507" s="1" t="s">
        <v>25</v>
      </c>
      <c r="G1507" s="1" t="s">
        <v>25</v>
      </c>
      <c r="H1507" s="1" t="s">
        <v>25</v>
      </c>
      <c r="M1507" s="1"/>
      <c r="N1507" s="1"/>
      <c r="O1507" s="1"/>
      <c r="P1507" s="1"/>
      <c r="Q1507" s="1"/>
      <c r="S1507" s="1" t="str">
        <f>IFERROR(__xludf.DUMMYFUNCTION("UNIQUE(D1507:H1507, TRUE)"),"")</f>
        <v/>
      </c>
      <c r="Y1507" s="1" t="str">
        <f t="shared" si="2"/>
        <v/>
      </c>
      <c r="Z1507" s="1" t="str">
        <f t="shared" ref="Z1507:AC1507" si="1507">IF($Y1507&lt;&gt;"",COUNTIF($D1507:$H1507, "=" &amp; T1507),"")</f>
        <v/>
      </c>
      <c r="AA1507" s="1" t="str">
        <f t="shared" si="1507"/>
        <v/>
      </c>
      <c r="AB1507" s="1" t="str">
        <f t="shared" si="1507"/>
        <v/>
      </c>
      <c r="AC1507" s="1" t="str">
        <f t="shared" si="1507"/>
        <v/>
      </c>
      <c r="AE1507" s="1" t="str">
        <f>IFERROR(__xludf.DUMMYFUNCTION("IFERROR(TRANSPOSE(SORT(TRANSPOSE(FILTER(Y1507:AC1507, Y1507:AC1507&lt;&gt;0)),1, FALSE)))"),"")</f>
        <v/>
      </c>
      <c r="AF1507" s="1" t="str">
        <f>IFERROR(__xludf.DUMMYFUNCTION("""COMPUTED_VALUE"""),"")</f>
        <v/>
      </c>
      <c r="AG1507" s="1" t="str">
        <f>IFERROR(__xludf.DUMMYFUNCTION("""COMPUTED_VALUE"""),"")</f>
        <v/>
      </c>
      <c r="AH1507" s="1" t="str">
        <f>IFERROR(__xludf.DUMMYFUNCTION("""COMPUTED_VALUE"""),"")</f>
        <v/>
      </c>
      <c r="AI1507" s="1" t="str">
        <f>IFERROR(__xludf.DUMMYFUNCTION("""COMPUTED_VALUE"""),"")</f>
        <v/>
      </c>
      <c r="AL1507" s="1" t="s">
        <v>25</v>
      </c>
      <c r="AM1507" s="1" t="s">
        <v>25</v>
      </c>
      <c r="AN1507" s="1" t="s">
        <v>25</v>
      </c>
      <c r="AO1507" s="1" t="s">
        <v>25</v>
      </c>
      <c r="AP1507" s="1" t="s">
        <v>25</v>
      </c>
      <c r="AQ1507" s="1"/>
      <c r="AR1507" s="1"/>
      <c r="AS1507" s="1"/>
      <c r="AT1507" s="1"/>
      <c r="AU1507" s="1"/>
      <c r="AV1507" s="1"/>
      <c r="AW1507" s="1"/>
      <c r="AY1507" s="1" t="s">
        <v>25</v>
      </c>
    </row>
    <row r="1508" ht="15.75" customHeight="1">
      <c r="A1508" s="1"/>
      <c r="B1508" s="1"/>
      <c r="C1508" s="1"/>
      <c r="D1508" s="1" t="s">
        <v>25</v>
      </c>
      <c r="E1508" s="1" t="s">
        <v>25</v>
      </c>
      <c r="F1508" s="1" t="s">
        <v>25</v>
      </c>
      <c r="G1508" s="1" t="s">
        <v>25</v>
      </c>
      <c r="H1508" s="1" t="s">
        <v>25</v>
      </c>
      <c r="M1508" s="1"/>
      <c r="N1508" s="1"/>
      <c r="O1508" s="1"/>
      <c r="P1508" s="1"/>
      <c r="Q1508" s="1"/>
      <c r="S1508" s="1" t="str">
        <f>IFERROR(__xludf.DUMMYFUNCTION("UNIQUE(D1508:H1508, TRUE)"),"")</f>
        <v/>
      </c>
      <c r="Y1508" s="1" t="str">
        <f t="shared" si="2"/>
        <v/>
      </c>
      <c r="Z1508" s="1" t="str">
        <f t="shared" ref="Z1508:AC1508" si="1508">IF($Y1508&lt;&gt;"",COUNTIF($D1508:$H1508, "=" &amp; T1508),"")</f>
        <v/>
      </c>
      <c r="AA1508" s="1" t="str">
        <f t="shared" si="1508"/>
        <v/>
      </c>
      <c r="AB1508" s="1" t="str">
        <f t="shared" si="1508"/>
        <v/>
      </c>
      <c r="AC1508" s="1" t="str">
        <f t="shared" si="1508"/>
        <v/>
      </c>
      <c r="AE1508" s="1" t="str">
        <f>IFERROR(__xludf.DUMMYFUNCTION("IFERROR(TRANSPOSE(SORT(TRANSPOSE(FILTER(Y1508:AC1508, Y1508:AC1508&lt;&gt;0)),1, FALSE)))"),"")</f>
        <v/>
      </c>
      <c r="AF1508" s="1" t="str">
        <f>IFERROR(__xludf.DUMMYFUNCTION("""COMPUTED_VALUE"""),"")</f>
        <v/>
      </c>
      <c r="AG1508" s="1" t="str">
        <f>IFERROR(__xludf.DUMMYFUNCTION("""COMPUTED_VALUE"""),"")</f>
        <v/>
      </c>
      <c r="AH1508" s="1" t="str">
        <f>IFERROR(__xludf.DUMMYFUNCTION("""COMPUTED_VALUE"""),"")</f>
        <v/>
      </c>
      <c r="AI1508" s="1" t="str">
        <f>IFERROR(__xludf.DUMMYFUNCTION("""COMPUTED_VALUE"""),"")</f>
        <v/>
      </c>
      <c r="AL1508" s="1" t="s">
        <v>25</v>
      </c>
      <c r="AM1508" s="1" t="s">
        <v>25</v>
      </c>
      <c r="AN1508" s="1" t="s">
        <v>25</v>
      </c>
      <c r="AO1508" s="1" t="s">
        <v>25</v>
      </c>
      <c r="AP1508" s="1" t="s">
        <v>25</v>
      </c>
      <c r="AQ1508" s="1"/>
      <c r="AR1508" s="1"/>
      <c r="AS1508" s="1"/>
      <c r="AT1508" s="1"/>
      <c r="AU1508" s="1"/>
      <c r="AV1508" s="1"/>
      <c r="AW1508" s="1"/>
      <c r="AY1508" s="1" t="s">
        <v>25</v>
      </c>
    </row>
    <row r="1509" ht="15.75" customHeight="1">
      <c r="A1509" s="1"/>
      <c r="B1509" s="1"/>
      <c r="C1509" s="1"/>
      <c r="D1509" s="1" t="s">
        <v>25</v>
      </c>
      <c r="E1509" s="1" t="s">
        <v>25</v>
      </c>
      <c r="F1509" s="1" t="s">
        <v>25</v>
      </c>
      <c r="G1509" s="1" t="s">
        <v>25</v>
      </c>
      <c r="H1509" s="1" t="s">
        <v>25</v>
      </c>
      <c r="M1509" s="1"/>
      <c r="N1509" s="1"/>
      <c r="O1509" s="1"/>
      <c r="P1509" s="1"/>
      <c r="Q1509" s="1"/>
      <c r="S1509" s="1" t="str">
        <f>IFERROR(__xludf.DUMMYFUNCTION("UNIQUE(D1509:H1509, TRUE)"),"")</f>
        <v/>
      </c>
      <c r="Y1509" s="1" t="str">
        <f t="shared" si="2"/>
        <v/>
      </c>
      <c r="Z1509" s="1" t="str">
        <f t="shared" ref="Z1509:AC1509" si="1509">IF($Y1509&lt;&gt;"",COUNTIF($D1509:$H1509, "=" &amp; T1509),"")</f>
        <v/>
      </c>
      <c r="AA1509" s="1" t="str">
        <f t="shared" si="1509"/>
        <v/>
      </c>
      <c r="AB1509" s="1" t="str">
        <f t="shared" si="1509"/>
        <v/>
      </c>
      <c r="AC1509" s="1" t="str">
        <f t="shared" si="1509"/>
        <v/>
      </c>
      <c r="AE1509" s="1" t="str">
        <f>IFERROR(__xludf.DUMMYFUNCTION("IFERROR(TRANSPOSE(SORT(TRANSPOSE(FILTER(Y1509:AC1509, Y1509:AC1509&lt;&gt;0)),1, FALSE)))"),"")</f>
        <v/>
      </c>
      <c r="AF1509" s="1" t="str">
        <f>IFERROR(__xludf.DUMMYFUNCTION("""COMPUTED_VALUE"""),"")</f>
        <v/>
      </c>
      <c r="AG1509" s="1" t="str">
        <f>IFERROR(__xludf.DUMMYFUNCTION("""COMPUTED_VALUE"""),"")</f>
        <v/>
      </c>
      <c r="AH1509" s="1" t="str">
        <f>IFERROR(__xludf.DUMMYFUNCTION("""COMPUTED_VALUE"""),"")</f>
        <v/>
      </c>
      <c r="AI1509" s="1" t="str">
        <f>IFERROR(__xludf.DUMMYFUNCTION("""COMPUTED_VALUE"""),"")</f>
        <v/>
      </c>
      <c r="AL1509" s="1" t="s">
        <v>25</v>
      </c>
      <c r="AM1509" s="1" t="s">
        <v>25</v>
      </c>
      <c r="AN1509" s="1" t="s">
        <v>25</v>
      </c>
      <c r="AO1509" s="1" t="s">
        <v>25</v>
      </c>
      <c r="AP1509" s="1" t="s">
        <v>25</v>
      </c>
      <c r="AQ1509" s="1"/>
      <c r="AR1509" s="1"/>
      <c r="AS1509" s="1"/>
      <c r="AT1509" s="1"/>
      <c r="AU1509" s="1"/>
      <c r="AV1509" s="1"/>
      <c r="AW1509" s="1"/>
      <c r="AY1509" s="1" t="s">
        <v>25</v>
      </c>
    </row>
    <row r="1510" ht="15.75" customHeight="1">
      <c r="A1510" s="1"/>
      <c r="B1510" s="1"/>
      <c r="C1510" s="1"/>
      <c r="D1510" s="1" t="s">
        <v>25</v>
      </c>
      <c r="E1510" s="1" t="s">
        <v>25</v>
      </c>
      <c r="F1510" s="1" t="s">
        <v>25</v>
      </c>
      <c r="G1510" s="1" t="s">
        <v>25</v>
      </c>
      <c r="H1510" s="1" t="s">
        <v>25</v>
      </c>
      <c r="M1510" s="1"/>
      <c r="N1510" s="1"/>
      <c r="O1510" s="1"/>
      <c r="P1510" s="1"/>
      <c r="Q1510" s="1"/>
      <c r="S1510" s="1" t="str">
        <f>IFERROR(__xludf.DUMMYFUNCTION("UNIQUE(D1510:H1510, TRUE)"),"")</f>
        <v/>
      </c>
      <c r="Y1510" s="1" t="str">
        <f t="shared" si="2"/>
        <v/>
      </c>
      <c r="Z1510" s="1" t="str">
        <f t="shared" ref="Z1510:AC1510" si="1510">IF($Y1510&lt;&gt;"",COUNTIF($D1510:$H1510, "=" &amp; T1510),"")</f>
        <v/>
      </c>
      <c r="AA1510" s="1" t="str">
        <f t="shared" si="1510"/>
        <v/>
      </c>
      <c r="AB1510" s="1" t="str">
        <f t="shared" si="1510"/>
        <v/>
      </c>
      <c r="AC1510" s="1" t="str">
        <f t="shared" si="1510"/>
        <v/>
      </c>
      <c r="AE1510" s="1" t="str">
        <f>IFERROR(__xludf.DUMMYFUNCTION("IFERROR(TRANSPOSE(SORT(TRANSPOSE(FILTER(Y1510:AC1510, Y1510:AC1510&lt;&gt;0)),1, FALSE)))"),"")</f>
        <v/>
      </c>
      <c r="AF1510" s="1" t="str">
        <f>IFERROR(__xludf.DUMMYFUNCTION("""COMPUTED_VALUE"""),"")</f>
        <v/>
      </c>
      <c r="AG1510" s="1" t="str">
        <f>IFERROR(__xludf.DUMMYFUNCTION("""COMPUTED_VALUE"""),"")</f>
        <v/>
      </c>
      <c r="AH1510" s="1" t="str">
        <f>IFERROR(__xludf.DUMMYFUNCTION("""COMPUTED_VALUE"""),"")</f>
        <v/>
      </c>
      <c r="AI1510" s="1" t="str">
        <f>IFERROR(__xludf.DUMMYFUNCTION("""COMPUTED_VALUE"""),"")</f>
        <v/>
      </c>
      <c r="AL1510" s="1" t="s">
        <v>25</v>
      </c>
      <c r="AM1510" s="1" t="s">
        <v>25</v>
      </c>
      <c r="AN1510" s="1" t="s">
        <v>25</v>
      </c>
      <c r="AO1510" s="1" t="s">
        <v>25</v>
      </c>
      <c r="AP1510" s="1" t="s">
        <v>25</v>
      </c>
      <c r="AQ1510" s="1"/>
      <c r="AR1510" s="1"/>
      <c r="AS1510" s="1"/>
      <c r="AT1510" s="1"/>
      <c r="AU1510" s="1"/>
      <c r="AV1510" s="1"/>
      <c r="AW1510" s="1"/>
      <c r="AY1510" s="1" t="s">
        <v>25</v>
      </c>
    </row>
    <row r="1511" ht="15.75" customHeight="1">
      <c r="A1511" s="1"/>
      <c r="B1511" s="1"/>
      <c r="C1511" s="1"/>
      <c r="D1511" s="1" t="s">
        <v>25</v>
      </c>
      <c r="E1511" s="1" t="s">
        <v>25</v>
      </c>
      <c r="F1511" s="1" t="s">
        <v>25</v>
      </c>
      <c r="G1511" s="1" t="s">
        <v>25</v>
      </c>
      <c r="H1511" s="1" t="s">
        <v>25</v>
      </c>
      <c r="M1511" s="1"/>
      <c r="N1511" s="1"/>
      <c r="O1511" s="1"/>
      <c r="P1511" s="1"/>
      <c r="Q1511" s="1"/>
      <c r="S1511" s="1" t="str">
        <f>IFERROR(__xludf.DUMMYFUNCTION("UNIQUE(D1511:H1511, TRUE)"),"")</f>
        <v/>
      </c>
      <c r="Y1511" s="1" t="str">
        <f t="shared" si="2"/>
        <v/>
      </c>
      <c r="Z1511" s="1" t="str">
        <f t="shared" ref="Z1511:AC1511" si="1511">IF($Y1511&lt;&gt;"",COUNTIF($D1511:$H1511, "=" &amp; T1511),"")</f>
        <v/>
      </c>
      <c r="AA1511" s="1" t="str">
        <f t="shared" si="1511"/>
        <v/>
      </c>
      <c r="AB1511" s="1" t="str">
        <f t="shared" si="1511"/>
        <v/>
      </c>
      <c r="AC1511" s="1" t="str">
        <f t="shared" si="1511"/>
        <v/>
      </c>
      <c r="AE1511" s="1" t="str">
        <f>IFERROR(__xludf.DUMMYFUNCTION("IFERROR(TRANSPOSE(SORT(TRANSPOSE(FILTER(Y1511:AC1511, Y1511:AC1511&lt;&gt;0)),1, FALSE)))"),"")</f>
        <v/>
      </c>
      <c r="AF1511" s="1" t="str">
        <f>IFERROR(__xludf.DUMMYFUNCTION("""COMPUTED_VALUE"""),"")</f>
        <v/>
      </c>
      <c r="AG1511" s="1" t="str">
        <f>IFERROR(__xludf.DUMMYFUNCTION("""COMPUTED_VALUE"""),"")</f>
        <v/>
      </c>
      <c r="AH1511" s="1" t="str">
        <f>IFERROR(__xludf.DUMMYFUNCTION("""COMPUTED_VALUE"""),"")</f>
        <v/>
      </c>
      <c r="AI1511" s="1" t="str">
        <f>IFERROR(__xludf.DUMMYFUNCTION("""COMPUTED_VALUE"""),"")</f>
        <v/>
      </c>
      <c r="AL1511" s="1" t="s">
        <v>25</v>
      </c>
      <c r="AM1511" s="1" t="s">
        <v>25</v>
      </c>
      <c r="AN1511" s="1" t="s">
        <v>25</v>
      </c>
      <c r="AO1511" s="1" t="s">
        <v>25</v>
      </c>
      <c r="AP1511" s="1" t="s">
        <v>25</v>
      </c>
      <c r="AQ1511" s="1"/>
      <c r="AR1511" s="1"/>
      <c r="AS1511" s="1"/>
      <c r="AT1511" s="1"/>
      <c r="AU1511" s="1"/>
      <c r="AV1511" s="1"/>
      <c r="AW1511" s="1"/>
      <c r="AY1511" s="1" t="s">
        <v>25</v>
      </c>
    </row>
    <row r="1512" ht="15.75" customHeight="1">
      <c r="A1512" s="1"/>
      <c r="B1512" s="1"/>
      <c r="C1512" s="1"/>
      <c r="D1512" s="1" t="s">
        <v>25</v>
      </c>
      <c r="E1512" s="1" t="s">
        <v>25</v>
      </c>
      <c r="F1512" s="1" t="s">
        <v>25</v>
      </c>
      <c r="G1512" s="1" t="s">
        <v>25</v>
      </c>
      <c r="H1512" s="1" t="s">
        <v>25</v>
      </c>
      <c r="M1512" s="1"/>
      <c r="N1512" s="1"/>
      <c r="O1512" s="1"/>
      <c r="P1512" s="1"/>
      <c r="Q1512" s="1"/>
      <c r="S1512" s="1" t="str">
        <f>IFERROR(__xludf.DUMMYFUNCTION("UNIQUE(D1512:H1512, TRUE)"),"")</f>
        <v/>
      </c>
      <c r="Y1512" s="1" t="str">
        <f t="shared" si="2"/>
        <v/>
      </c>
      <c r="Z1512" s="1" t="str">
        <f t="shared" ref="Z1512:AC1512" si="1512">IF($Y1512&lt;&gt;"",COUNTIF($D1512:$H1512, "=" &amp; T1512),"")</f>
        <v/>
      </c>
      <c r="AA1512" s="1" t="str">
        <f t="shared" si="1512"/>
        <v/>
      </c>
      <c r="AB1512" s="1" t="str">
        <f t="shared" si="1512"/>
        <v/>
      </c>
      <c r="AC1512" s="1" t="str">
        <f t="shared" si="1512"/>
        <v/>
      </c>
      <c r="AE1512" s="1" t="str">
        <f>IFERROR(__xludf.DUMMYFUNCTION("IFERROR(TRANSPOSE(SORT(TRANSPOSE(FILTER(Y1512:AC1512, Y1512:AC1512&lt;&gt;0)),1, FALSE)))"),"")</f>
        <v/>
      </c>
      <c r="AF1512" s="1" t="str">
        <f>IFERROR(__xludf.DUMMYFUNCTION("""COMPUTED_VALUE"""),"")</f>
        <v/>
      </c>
      <c r="AG1512" s="1" t="str">
        <f>IFERROR(__xludf.DUMMYFUNCTION("""COMPUTED_VALUE"""),"")</f>
        <v/>
      </c>
      <c r="AH1512" s="1" t="str">
        <f>IFERROR(__xludf.DUMMYFUNCTION("""COMPUTED_VALUE"""),"")</f>
        <v/>
      </c>
      <c r="AI1512" s="1" t="str">
        <f>IFERROR(__xludf.DUMMYFUNCTION("""COMPUTED_VALUE"""),"")</f>
        <v/>
      </c>
      <c r="AL1512" s="1" t="s">
        <v>25</v>
      </c>
      <c r="AM1512" s="1" t="s">
        <v>25</v>
      </c>
      <c r="AN1512" s="1" t="s">
        <v>25</v>
      </c>
      <c r="AO1512" s="1" t="s">
        <v>25</v>
      </c>
      <c r="AP1512" s="1" t="s">
        <v>25</v>
      </c>
      <c r="AQ1512" s="1"/>
      <c r="AR1512" s="1"/>
      <c r="AS1512" s="1"/>
      <c r="AT1512" s="1"/>
      <c r="AU1512" s="1"/>
      <c r="AV1512" s="1"/>
      <c r="AW1512" s="1"/>
      <c r="AY1512" s="1" t="s">
        <v>25</v>
      </c>
    </row>
    <row r="1513" ht="15.75" customHeight="1">
      <c r="A1513" s="1"/>
      <c r="B1513" s="1"/>
      <c r="C1513" s="1"/>
      <c r="D1513" s="1" t="s">
        <v>25</v>
      </c>
      <c r="E1513" s="1" t="s">
        <v>25</v>
      </c>
      <c r="F1513" s="1" t="s">
        <v>25</v>
      </c>
      <c r="G1513" s="1" t="s">
        <v>25</v>
      </c>
      <c r="H1513" s="1" t="s">
        <v>25</v>
      </c>
      <c r="M1513" s="1"/>
      <c r="N1513" s="1"/>
      <c r="O1513" s="1"/>
      <c r="P1513" s="1"/>
      <c r="Q1513" s="1"/>
      <c r="S1513" s="1" t="str">
        <f>IFERROR(__xludf.DUMMYFUNCTION("UNIQUE(D1513:H1513, TRUE)"),"")</f>
        <v/>
      </c>
      <c r="Y1513" s="1" t="str">
        <f t="shared" si="2"/>
        <v/>
      </c>
      <c r="Z1513" s="1" t="str">
        <f t="shared" ref="Z1513:AC1513" si="1513">IF($Y1513&lt;&gt;"",COUNTIF($D1513:$H1513, "=" &amp; T1513),"")</f>
        <v/>
      </c>
      <c r="AA1513" s="1" t="str">
        <f t="shared" si="1513"/>
        <v/>
      </c>
      <c r="AB1513" s="1" t="str">
        <f t="shared" si="1513"/>
        <v/>
      </c>
      <c r="AC1513" s="1" t="str">
        <f t="shared" si="1513"/>
        <v/>
      </c>
      <c r="AE1513" s="1" t="str">
        <f>IFERROR(__xludf.DUMMYFUNCTION("IFERROR(TRANSPOSE(SORT(TRANSPOSE(FILTER(Y1513:AC1513, Y1513:AC1513&lt;&gt;0)),1, FALSE)))"),"")</f>
        <v/>
      </c>
      <c r="AF1513" s="1" t="str">
        <f>IFERROR(__xludf.DUMMYFUNCTION("""COMPUTED_VALUE"""),"")</f>
        <v/>
      </c>
      <c r="AG1513" s="1" t="str">
        <f>IFERROR(__xludf.DUMMYFUNCTION("""COMPUTED_VALUE"""),"")</f>
        <v/>
      </c>
      <c r="AH1513" s="1" t="str">
        <f>IFERROR(__xludf.DUMMYFUNCTION("""COMPUTED_VALUE"""),"")</f>
        <v/>
      </c>
      <c r="AI1513" s="1" t="str">
        <f>IFERROR(__xludf.DUMMYFUNCTION("""COMPUTED_VALUE"""),"")</f>
        <v/>
      </c>
      <c r="AL1513" s="1" t="s">
        <v>25</v>
      </c>
      <c r="AM1513" s="1" t="s">
        <v>25</v>
      </c>
      <c r="AN1513" s="1" t="s">
        <v>25</v>
      </c>
      <c r="AO1513" s="1" t="s">
        <v>25</v>
      </c>
      <c r="AP1513" s="1" t="s">
        <v>25</v>
      </c>
      <c r="AQ1513" s="1"/>
      <c r="AR1513" s="1"/>
      <c r="AS1513" s="1"/>
      <c r="AT1513" s="1"/>
      <c r="AU1513" s="1"/>
      <c r="AV1513" s="1"/>
      <c r="AW1513" s="1"/>
      <c r="AY1513" s="1" t="s">
        <v>25</v>
      </c>
    </row>
    <row r="1514" ht="15.75" customHeight="1">
      <c r="A1514" s="1"/>
      <c r="B1514" s="1"/>
      <c r="C1514" s="1"/>
      <c r="D1514" s="1" t="s">
        <v>25</v>
      </c>
      <c r="E1514" s="1" t="s">
        <v>25</v>
      </c>
      <c r="F1514" s="1" t="s">
        <v>25</v>
      </c>
      <c r="G1514" s="1" t="s">
        <v>25</v>
      </c>
      <c r="H1514" s="1" t="s">
        <v>25</v>
      </c>
      <c r="M1514" s="1"/>
      <c r="N1514" s="1"/>
      <c r="O1514" s="1"/>
      <c r="P1514" s="1"/>
      <c r="Q1514" s="1"/>
      <c r="S1514" s="1" t="str">
        <f>IFERROR(__xludf.DUMMYFUNCTION("UNIQUE(D1514:H1514, TRUE)"),"")</f>
        <v/>
      </c>
      <c r="Y1514" s="1" t="str">
        <f t="shared" si="2"/>
        <v/>
      </c>
      <c r="Z1514" s="1" t="str">
        <f t="shared" ref="Z1514:AC1514" si="1514">IF($Y1514&lt;&gt;"",COUNTIF($D1514:$H1514, "=" &amp; T1514),"")</f>
        <v/>
      </c>
      <c r="AA1514" s="1" t="str">
        <f t="shared" si="1514"/>
        <v/>
      </c>
      <c r="AB1514" s="1" t="str">
        <f t="shared" si="1514"/>
        <v/>
      </c>
      <c r="AC1514" s="1" t="str">
        <f t="shared" si="1514"/>
        <v/>
      </c>
      <c r="AE1514" s="1" t="str">
        <f>IFERROR(__xludf.DUMMYFUNCTION("IFERROR(TRANSPOSE(SORT(TRANSPOSE(FILTER(Y1514:AC1514, Y1514:AC1514&lt;&gt;0)),1, FALSE)))"),"")</f>
        <v/>
      </c>
      <c r="AF1514" s="1" t="str">
        <f>IFERROR(__xludf.DUMMYFUNCTION("""COMPUTED_VALUE"""),"")</f>
        <v/>
      </c>
      <c r="AG1514" s="1" t="str">
        <f>IFERROR(__xludf.DUMMYFUNCTION("""COMPUTED_VALUE"""),"")</f>
        <v/>
      </c>
      <c r="AH1514" s="1" t="str">
        <f>IFERROR(__xludf.DUMMYFUNCTION("""COMPUTED_VALUE"""),"")</f>
        <v/>
      </c>
      <c r="AI1514" s="1" t="str">
        <f>IFERROR(__xludf.DUMMYFUNCTION("""COMPUTED_VALUE"""),"")</f>
        <v/>
      </c>
      <c r="AL1514" s="1" t="s">
        <v>25</v>
      </c>
      <c r="AM1514" s="1" t="s">
        <v>25</v>
      </c>
      <c r="AN1514" s="1" t="s">
        <v>25</v>
      </c>
      <c r="AO1514" s="1" t="s">
        <v>25</v>
      </c>
      <c r="AP1514" s="1" t="s">
        <v>25</v>
      </c>
      <c r="AQ1514" s="1"/>
      <c r="AR1514" s="1"/>
      <c r="AS1514" s="1"/>
      <c r="AT1514" s="1"/>
      <c r="AU1514" s="1"/>
      <c r="AV1514" s="1"/>
      <c r="AW1514" s="1"/>
      <c r="AY1514" s="1" t="s">
        <v>25</v>
      </c>
    </row>
    <row r="1515" ht="15.75" customHeight="1">
      <c r="A1515" s="1"/>
      <c r="B1515" s="1"/>
      <c r="C1515" s="1"/>
      <c r="D1515" s="1" t="s">
        <v>25</v>
      </c>
      <c r="E1515" s="1" t="s">
        <v>25</v>
      </c>
      <c r="F1515" s="1" t="s">
        <v>25</v>
      </c>
      <c r="G1515" s="1" t="s">
        <v>25</v>
      </c>
      <c r="H1515" s="1" t="s">
        <v>25</v>
      </c>
      <c r="M1515" s="1"/>
      <c r="N1515" s="1"/>
      <c r="O1515" s="1"/>
      <c r="P1515" s="1"/>
      <c r="Q1515" s="1"/>
      <c r="S1515" s="1" t="str">
        <f>IFERROR(__xludf.DUMMYFUNCTION("UNIQUE(D1515:H1515, TRUE)"),"")</f>
        <v/>
      </c>
      <c r="Y1515" s="1" t="str">
        <f t="shared" si="2"/>
        <v/>
      </c>
      <c r="Z1515" s="1" t="str">
        <f t="shared" ref="Z1515:AC1515" si="1515">IF($Y1515&lt;&gt;"",COUNTIF($D1515:$H1515, "=" &amp; T1515),"")</f>
        <v/>
      </c>
      <c r="AA1515" s="1" t="str">
        <f t="shared" si="1515"/>
        <v/>
      </c>
      <c r="AB1515" s="1" t="str">
        <f t="shared" si="1515"/>
        <v/>
      </c>
      <c r="AC1515" s="1" t="str">
        <f t="shared" si="1515"/>
        <v/>
      </c>
      <c r="AE1515" s="1" t="str">
        <f>IFERROR(__xludf.DUMMYFUNCTION("IFERROR(TRANSPOSE(SORT(TRANSPOSE(FILTER(Y1515:AC1515, Y1515:AC1515&lt;&gt;0)),1, FALSE)))"),"")</f>
        <v/>
      </c>
      <c r="AF1515" s="1" t="str">
        <f>IFERROR(__xludf.DUMMYFUNCTION("""COMPUTED_VALUE"""),"")</f>
        <v/>
      </c>
      <c r="AG1515" s="1" t="str">
        <f>IFERROR(__xludf.DUMMYFUNCTION("""COMPUTED_VALUE"""),"")</f>
        <v/>
      </c>
      <c r="AH1515" s="1" t="str">
        <f>IFERROR(__xludf.DUMMYFUNCTION("""COMPUTED_VALUE"""),"")</f>
        <v/>
      </c>
      <c r="AI1515" s="1" t="str">
        <f>IFERROR(__xludf.DUMMYFUNCTION("""COMPUTED_VALUE"""),"")</f>
        <v/>
      </c>
      <c r="AL1515" s="1" t="s">
        <v>25</v>
      </c>
      <c r="AM1515" s="1" t="s">
        <v>25</v>
      </c>
      <c r="AN1515" s="1" t="s">
        <v>25</v>
      </c>
      <c r="AO1515" s="1" t="s">
        <v>25</v>
      </c>
      <c r="AP1515" s="1" t="s">
        <v>25</v>
      </c>
      <c r="AQ1515" s="1"/>
      <c r="AR1515" s="1"/>
      <c r="AS1515" s="1"/>
      <c r="AT1515" s="1"/>
      <c r="AU1515" s="1"/>
      <c r="AV1515" s="1"/>
      <c r="AW1515" s="1"/>
      <c r="AY1515" s="1" t="s">
        <v>25</v>
      </c>
    </row>
    <row r="1516" ht="15.75" customHeight="1">
      <c r="A1516" s="1"/>
      <c r="B1516" s="1"/>
      <c r="C1516" s="1"/>
      <c r="D1516" s="1" t="s">
        <v>25</v>
      </c>
      <c r="E1516" s="1" t="s">
        <v>25</v>
      </c>
      <c r="F1516" s="1" t="s">
        <v>25</v>
      </c>
      <c r="G1516" s="1" t="s">
        <v>25</v>
      </c>
      <c r="H1516" s="1" t="s">
        <v>25</v>
      </c>
      <c r="M1516" s="1"/>
      <c r="N1516" s="1"/>
      <c r="O1516" s="1"/>
      <c r="P1516" s="1"/>
      <c r="Q1516" s="1"/>
      <c r="S1516" s="1" t="str">
        <f>IFERROR(__xludf.DUMMYFUNCTION("UNIQUE(D1516:H1516, TRUE)"),"")</f>
        <v/>
      </c>
      <c r="Y1516" s="1" t="str">
        <f t="shared" si="2"/>
        <v/>
      </c>
      <c r="Z1516" s="1" t="str">
        <f t="shared" ref="Z1516:AC1516" si="1516">IF($Y1516&lt;&gt;"",COUNTIF($D1516:$H1516, "=" &amp; T1516),"")</f>
        <v/>
      </c>
      <c r="AA1516" s="1" t="str">
        <f t="shared" si="1516"/>
        <v/>
      </c>
      <c r="AB1516" s="1" t="str">
        <f t="shared" si="1516"/>
        <v/>
      </c>
      <c r="AC1516" s="1" t="str">
        <f t="shared" si="1516"/>
        <v/>
      </c>
      <c r="AE1516" s="1" t="str">
        <f>IFERROR(__xludf.DUMMYFUNCTION("IFERROR(TRANSPOSE(SORT(TRANSPOSE(FILTER(Y1516:AC1516, Y1516:AC1516&lt;&gt;0)),1, FALSE)))"),"")</f>
        <v/>
      </c>
      <c r="AF1516" s="1" t="str">
        <f>IFERROR(__xludf.DUMMYFUNCTION("""COMPUTED_VALUE"""),"")</f>
        <v/>
      </c>
      <c r="AG1516" s="1" t="str">
        <f>IFERROR(__xludf.DUMMYFUNCTION("""COMPUTED_VALUE"""),"")</f>
        <v/>
      </c>
      <c r="AH1516" s="1" t="str">
        <f>IFERROR(__xludf.DUMMYFUNCTION("""COMPUTED_VALUE"""),"")</f>
        <v/>
      </c>
      <c r="AI1516" s="1" t="str">
        <f>IFERROR(__xludf.DUMMYFUNCTION("""COMPUTED_VALUE"""),"")</f>
        <v/>
      </c>
      <c r="AL1516" s="1" t="s">
        <v>25</v>
      </c>
      <c r="AM1516" s="1" t="s">
        <v>25</v>
      </c>
      <c r="AN1516" s="1" t="s">
        <v>25</v>
      </c>
      <c r="AO1516" s="1" t="s">
        <v>25</v>
      </c>
      <c r="AP1516" s="1" t="s">
        <v>25</v>
      </c>
      <c r="AQ1516" s="1"/>
      <c r="AR1516" s="1"/>
      <c r="AS1516" s="1"/>
      <c r="AT1516" s="1"/>
      <c r="AU1516" s="1"/>
      <c r="AV1516" s="1"/>
      <c r="AW1516" s="1"/>
      <c r="AY1516" s="1" t="s">
        <v>25</v>
      </c>
    </row>
    <row r="1517" ht="15.75" customHeight="1">
      <c r="A1517" s="1"/>
      <c r="B1517" s="1"/>
      <c r="C1517" s="1"/>
      <c r="D1517" s="1" t="s">
        <v>25</v>
      </c>
      <c r="E1517" s="1" t="s">
        <v>25</v>
      </c>
      <c r="F1517" s="1" t="s">
        <v>25</v>
      </c>
      <c r="G1517" s="1" t="s">
        <v>25</v>
      </c>
      <c r="H1517" s="1" t="s">
        <v>25</v>
      </c>
      <c r="M1517" s="1"/>
      <c r="N1517" s="1"/>
      <c r="O1517" s="1"/>
      <c r="P1517" s="1"/>
      <c r="Q1517" s="1"/>
      <c r="S1517" s="1" t="str">
        <f>IFERROR(__xludf.DUMMYFUNCTION("UNIQUE(D1517:H1517, TRUE)"),"")</f>
        <v/>
      </c>
      <c r="Y1517" s="1" t="str">
        <f t="shared" si="2"/>
        <v/>
      </c>
      <c r="Z1517" s="1" t="str">
        <f t="shared" ref="Z1517:AC1517" si="1517">IF($Y1517&lt;&gt;"",COUNTIF($D1517:$H1517, "=" &amp; T1517),"")</f>
        <v/>
      </c>
      <c r="AA1517" s="1" t="str">
        <f t="shared" si="1517"/>
        <v/>
      </c>
      <c r="AB1517" s="1" t="str">
        <f t="shared" si="1517"/>
        <v/>
      </c>
      <c r="AC1517" s="1" t="str">
        <f t="shared" si="1517"/>
        <v/>
      </c>
      <c r="AE1517" s="1" t="str">
        <f>IFERROR(__xludf.DUMMYFUNCTION("IFERROR(TRANSPOSE(SORT(TRANSPOSE(FILTER(Y1517:AC1517, Y1517:AC1517&lt;&gt;0)),1, FALSE)))"),"")</f>
        <v/>
      </c>
      <c r="AF1517" s="1" t="str">
        <f>IFERROR(__xludf.DUMMYFUNCTION("""COMPUTED_VALUE"""),"")</f>
        <v/>
      </c>
      <c r="AG1517" s="1" t="str">
        <f>IFERROR(__xludf.DUMMYFUNCTION("""COMPUTED_VALUE"""),"")</f>
        <v/>
      </c>
      <c r="AH1517" s="1" t="str">
        <f>IFERROR(__xludf.DUMMYFUNCTION("""COMPUTED_VALUE"""),"")</f>
        <v/>
      </c>
      <c r="AI1517" s="1" t="str">
        <f>IFERROR(__xludf.DUMMYFUNCTION("""COMPUTED_VALUE"""),"")</f>
        <v/>
      </c>
      <c r="AL1517" s="1" t="s">
        <v>25</v>
      </c>
      <c r="AM1517" s="1" t="s">
        <v>25</v>
      </c>
      <c r="AN1517" s="1" t="s">
        <v>25</v>
      </c>
      <c r="AO1517" s="1" t="s">
        <v>25</v>
      </c>
      <c r="AP1517" s="1" t="s">
        <v>25</v>
      </c>
      <c r="AQ1517" s="1"/>
      <c r="AR1517" s="1"/>
      <c r="AS1517" s="1"/>
      <c r="AT1517" s="1"/>
      <c r="AU1517" s="1"/>
      <c r="AV1517" s="1"/>
      <c r="AW1517" s="1"/>
      <c r="AY1517" s="1" t="s">
        <v>25</v>
      </c>
    </row>
    <row r="1518" ht="15.75" customHeight="1">
      <c r="A1518" s="1"/>
      <c r="B1518" s="1"/>
      <c r="C1518" s="1"/>
      <c r="D1518" s="1" t="s">
        <v>25</v>
      </c>
      <c r="E1518" s="1" t="s">
        <v>25</v>
      </c>
      <c r="F1518" s="1" t="s">
        <v>25</v>
      </c>
      <c r="G1518" s="1" t="s">
        <v>25</v>
      </c>
      <c r="H1518" s="1" t="s">
        <v>25</v>
      </c>
      <c r="M1518" s="1"/>
      <c r="N1518" s="1"/>
      <c r="O1518" s="1"/>
      <c r="P1518" s="1"/>
      <c r="Q1518" s="1"/>
      <c r="S1518" s="1" t="str">
        <f>IFERROR(__xludf.DUMMYFUNCTION("UNIQUE(D1518:H1518, TRUE)"),"")</f>
        <v/>
      </c>
      <c r="Y1518" s="1" t="str">
        <f t="shared" si="2"/>
        <v/>
      </c>
      <c r="Z1518" s="1" t="str">
        <f t="shared" ref="Z1518:AC1518" si="1518">IF($Y1518&lt;&gt;"",COUNTIF($D1518:$H1518, "=" &amp; T1518),"")</f>
        <v/>
      </c>
      <c r="AA1518" s="1" t="str">
        <f t="shared" si="1518"/>
        <v/>
      </c>
      <c r="AB1518" s="1" t="str">
        <f t="shared" si="1518"/>
        <v/>
      </c>
      <c r="AC1518" s="1" t="str">
        <f t="shared" si="1518"/>
        <v/>
      </c>
      <c r="AE1518" s="1" t="str">
        <f>IFERROR(__xludf.DUMMYFUNCTION("IFERROR(TRANSPOSE(SORT(TRANSPOSE(FILTER(Y1518:AC1518, Y1518:AC1518&lt;&gt;0)),1, FALSE)))"),"")</f>
        <v/>
      </c>
      <c r="AF1518" s="1" t="str">
        <f>IFERROR(__xludf.DUMMYFUNCTION("""COMPUTED_VALUE"""),"")</f>
        <v/>
      </c>
      <c r="AG1518" s="1" t="str">
        <f>IFERROR(__xludf.DUMMYFUNCTION("""COMPUTED_VALUE"""),"")</f>
        <v/>
      </c>
      <c r="AH1518" s="1" t="str">
        <f>IFERROR(__xludf.DUMMYFUNCTION("""COMPUTED_VALUE"""),"")</f>
        <v/>
      </c>
      <c r="AI1518" s="1" t="str">
        <f>IFERROR(__xludf.DUMMYFUNCTION("""COMPUTED_VALUE"""),"")</f>
        <v/>
      </c>
      <c r="AL1518" s="1" t="s">
        <v>25</v>
      </c>
      <c r="AM1518" s="1" t="s">
        <v>25</v>
      </c>
      <c r="AN1518" s="1" t="s">
        <v>25</v>
      </c>
      <c r="AO1518" s="1" t="s">
        <v>25</v>
      </c>
      <c r="AP1518" s="1" t="s">
        <v>25</v>
      </c>
      <c r="AQ1518" s="1"/>
      <c r="AR1518" s="1"/>
      <c r="AS1518" s="1"/>
      <c r="AT1518" s="1"/>
      <c r="AU1518" s="1"/>
      <c r="AV1518" s="1"/>
      <c r="AW1518" s="1"/>
      <c r="AY1518" s="1" t="s">
        <v>25</v>
      </c>
    </row>
    <row r="1519" ht="15.75" customHeight="1">
      <c r="A1519" s="1"/>
      <c r="B1519" s="1"/>
      <c r="C1519" s="1"/>
      <c r="D1519" s="1" t="s">
        <v>25</v>
      </c>
      <c r="E1519" s="1" t="s">
        <v>25</v>
      </c>
      <c r="F1519" s="1" t="s">
        <v>25</v>
      </c>
      <c r="G1519" s="1" t="s">
        <v>25</v>
      </c>
      <c r="H1519" s="1" t="s">
        <v>25</v>
      </c>
      <c r="M1519" s="1"/>
      <c r="N1519" s="1"/>
      <c r="O1519" s="1"/>
      <c r="P1519" s="1"/>
      <c r="Q1519" s="1"/>
      <c r="S1519" s="1" t="str">
        <f>IFERROR(__xludf.DUMMYFUNCTION("UNIQUE(D1519:H1519, TRUE)"),"")</f>
        <v/>
      </c>
      <c r="Y1519" s="1" t="str">
        <f t="shared" si="2"/>
        <v/>
      </c>
      <c r="Z1519" s="1" t="str">
        <f t="shared" ref="Z1519:AC1519" si="1519">IF($Y1519&lt;&gt;"",COUNTIF($D1519:$H1519, "=" &amp; T1519),"")</f>
        <v/>
      </c>
      <c r="AA1519" s="1" t="str">
        <f t="shared" si="1519"/>
        <v/>
      </c>
      <c r="AB1519" s="1" t="str">
        <f t="shared" si="1519"/>
        <v/>
      </c>
      <c r="AC1519" s="1" t="str">
        <f t="shared" si="1519"/>
        <v/>
      </c>
      <c r="AE1519" s="1" t="str">
        <f>IFERROR(__xludf.DUMMYFUNCTION("IFERROR(TRANSPOSE(SORT(TRANSPOSE(FILTER(Y1519:AC1519, Y1519:AC1519&lt;&gt;0)),1, FALSE)))"),"")</f>
        <v/>
      </c>
      <c r="AF1519" s="1" t="str">
        <f>IFERROR(__xludf.DUMMYFUNCTION("""COMPUTED_VALUE"""),"")</f>
        <v/>
      </c>
      <c r="AG1519" s="1" t="str">
        <f>IFERROR(__xludf.DUMMYFUNCTION("""COMPUTED_VALUE"""),"")</f>
        <v/>
      </c>
      <c r="AH1519" s="1" t="str">
        <f>IFERROR(__xludf.DUMMYFUNCTION("""COMPUTED_VALUE"""),"")</f>
        <v/>
      </c>
      <c r="AI1519" s="1" t="str">
        <f>IFERROR(__xludf.DUMMYFUNCTION("""COMPUTED_VALUE"""),"")</f>
        <v/>
      </c>
      <c r="AL1519" s="1" t="s">
        <v>25</v>
      </c>
      <c r="AM1519" s="1" t="s">
        <v>25</v>
      </c>
      <c r="AN1519" s="1" t="s">
        <v>25</v>
      </c>
      <c r="AO1519" s="1" t="s">
        <v>25</v>
      </c>
      <c r="AP1519" s="1" t="s">
        <v>25</v>
      </c>
      <c r="AQ1519" s="1"/>
      <c r="AR1519" s="1"/>
      <c r="AS1519" s="1"/>
      <c r="AT1519" s="1"/>
      <c r="AU1519" s="1"/>
      <c r="AV1519" s="1"/>
      <c r="AW1519" s="1"/>
      <c r="AY1519" s="1" t="s">
        <v>25</v>
      </c>
    </row>
    <row r="1520" ht="15.75" customHeight="1">
      <c r="A1520" s="1"/>
      <c r="B1520" s="1"/>
      <c r="C1520" s="1"/>
      <c r="D1520" s="1" t="s">
        <v>25</v>
      </c>
      <c r="E1520" s="1" t="s">
        <v>25</v>
      </c>
      <c r="F1520" s="1" t="s">
        <v>25</v>
      </c>
      <c r="G1520" s="1" t="s">
        <v>25</v>
      </c>
      <c r="H1520" s="1" t="s">
        <v>25</v>
      </c>
      <c r="M1520" s="1"/>
      <c r="N1520" s="1"/>
      <c r="O1520" s="1"/>
      <c r="P1520" s="1"/>
      <c r="Q1520" s="1"/>
      <c r="S1520" s="1" t="str">
        <f>IFERROR(__xludf.DUMMYFUNCTION("UNIQUE(D1520:H1520, TRUE)"),"")</f>
        <v/>
      </c>
      <c r="Y1520" s="1" t="str">
        <f t="shared" si="2"/>
        <v/>
      </c>
      <c r="Z1520" s="1" t="str">
        <f t="shared" ref="Z1520:AC1520" si="1520">IF($Y1520&lt;&gt;"",COUNTIF($D1520:$H1520, "=" &amp; T1520),"")</f>
        <v/>
      </c>
      <c r="AA1520" s="1" t="str">
        <f t="shared" si="1520"/>
        <v/>
      </c>
      <c r="AB1520" s="1" t="str">
        <f t="shared" si="1520"/>
        <v/>
      </c>
      <c r="AC1520" s="1" t="str">
        <f t="shared" si="1520"/>
        <v/>
      </c>
      <c r="AE1520" s="1" t="str">
        <f>IFERROR(__xludf.DUMMYFUNCTION("IFERROR(TRANSPOSE(SORT(TRANSPOSE(FILTER(Y1520:AC1520, Y1520:AC1520&lt;&gt;0)),1, FALSE)))"),"")</f>
        <v/>
      </c>
      <c r="AF1520" s="1" t="str">
        <f>IFERROR(__xludf.DUMMYFUNCTION("""COMPUTED_VALUE"""),"")</f>
        <v/>
      </c>
      <c r="AG1520" s="1" t="str">
        <f>IFERROR(__xludf.DUMMYFUNCTION("""COMPUTED_VALUE"""),"")</f>
        <v/>
      </c>
      <c r="AH1520" s="1" t="str">
        <f>IFERROR(__xludf.DUMMYFUNCTION("""COMPUTED_VALUE"""),"")</f>
        <v/>
      </c>
      <c r="AI1520" s="1" t="str">
        <f>IFERROR(__xludf.DUMMYFUNCTION("""COMPUTED_VALUE"""),"")</f>
        <v/>
      </c>
      <c r="AL1520" s="1" t="s">
        <v>25</v>
      </c>
      <c r="AM1520" s="1" t="s">
        <v>25</v>
      </c>
      <c r="AN1520" s="1" t="s">
        <v>25</v>
      </c>
      <c r="AO1520" s="1" t="s">
        <v>25</v>
      </c>
      <c r="AP1520" s="1" t="s">
        <v>25</v>
      </c>
      <c r="AQ1520" s="1"/>
      <c r="AR1520" s="1"/>
      <c r="AS1520" s="1"/>
      <c r="AT1520" s="1"/>
      <c r="AU1520" s="1"/>
      <c r="AV1520" s="1"/>
      <c r="AW1520" s="1"/>
      <c r="AY1520" s="1" t="s">
        <v>25</v>
      </c>
    </row>
    <row r="1521" ht="15.75" customHeight="1">
      <c r="A1521" s="1"/>
      <c r="B1521" s="1"/>
      <c r="C1521" s="1"/>
      <c r="D1521" s="1" t="s">
        <v>25</v>
      </c>
      <c r="E1521" s="1" t="s">
        <v>25</v>
      </c>
      <c r="F1521" s="1" t="s">
        <v>25</v>
      </c>
      <c r="G1521" s="1" t="s">
        <v>25</v>
      </c>
      <c r="H1521" s="1" t="s">
        <v>25</v>
      </c>
      <c r="M1521" s="1"/>
      <c r="N1521" s="1"/>
      <c r="O1521" s="1"/>
      <c r="P1521" s="1"/>
      <c r="Q1521" s="1"/>
      <c r="S1521" s="1" t="str">
        <f>IFERROR(__xludf.DUMMYFUNCTION("UNIQUE(D1521:H1521, TRUE)"),"")</f>
        <v/>
      </c>
      <c r="Y1521" s="1" t="str">
        <f t="shared" si="2"/>
        <v/>
      </c>
      <c r="Z1521" s="1" t="str">
        <f t="shared" ref="Z1521:AC1521" si="1521">IF($Y1521&lt;&gt;"",COUNTIF($D1521:$H1521, "=" &amp; T1521),"")</f>
        <v/>
      </c>
      <c r="AA1521" s="1" t="str">
        <f t="shared" si="1521"/>
        <v/>
      </c>
      <c r="AB1521" s="1" t="str">
        <f t="shared" si="1521"/>
        <v/>
      </c>
      <c r="AC1521" s="1" t="str">
        <f t="shared" si="1521"/>
        <v/>
      </c>
      <c r="AE1521" s="1" t="str">
        <f>IFERROR(__xludf.DUMMYFUNCTION("IFERROR(TRANSPOSE(SORT(TRANSPOSE(FILTER(Y1521:AC1521, Y1521:AC1521&lt;&gt;0)),1, FALSE)))"),"")</f>
        <v/>
      </c>
      <c r="AF1521" s="1" t="str">
        <f>IFERROR(__xludf.DUMMYFUNCTION("""COMPUTED_VALUE"""),"")</f>
        <v/>
      </c>
      <c r="AG1521" s="1" t="str">
        <f>IFERROR(__xludf.DUMMYFUNCTION("""COMPUTED_VALUE"""),"")</f>
        <v/>
      </c>
      <c r="AH1521" s="1" t="str">
        <f>IFERROR(__xludf.DUMMYFUNCTION("""COMPUTED_VALUE"""),"")</f>
        <v/>
      </c>
      <c r="AI1521" s="1" t="str">
        <f>IFERROR(__xludf.DUMMYFUNCTION("""COMPUTED_VALUE"""),"")</f>
        <v/>
      </c>
      <c r="AL1521" s="1" t="s">
        <v>25</v>
      </c>
      <c r="AM1521" s="1" t="s">
        <v>25</v>
      </c>
      <c r="AN1521" s="1" t="s">
        <v>25</v>
      </c>
      <c r="AO1521" s="1" t="s">
        <v>25</v>
      </c>
      <c r="AP1521" s="1" t="s">
        <v>25</v>
      </c>
      <c r="AQ1521" s="1"/>
      <c r="AR1521" s="1"/>
      <c r="AS1521" s="1"/>
      <c r="AT1521" s="1"/>
      <c r="AU1521" s="1"/>
      <c r="AV1521" s="1"/>
      <c r="AW1521" s="1"/>
      <c r="AY1521" s="1" t="s">
        <v>25</v>
      </c>
    </row>
    <row r="1522" ht="15.75" customHeight="1">
      <c r="A1522" s="1"/>
      <c r="B1522" s="1"/>
      <c r="C1522" s="1"/>
      <c r="D1522" s="1" t="s">
        <v>25</v>
      </c>
      <c r="E1522" s="1" t="s">
        <v>25</v>
      </c>
      <c r="F1522" s="1" t="s">
        <v>25</v>
      </c>
      <c r="G1522" s="1" t="s">
        <v>25</v>
      </c>
      <c r="H1522" s="1" t="s">
        <v>25</v>
      </c>
      <c r="M1522" s="1"/>
      <c r="N1522" s="1"/>
      <c r="O1522" s="1"/>
      <c r="P1522" s="1"/>
      <c r="Q1522" s="1"/>
      <c r="S1522" s="1" t="str">
        <f>IFERROR(__xludf.DUMMYFUNCTION("UNIQUE(D1522:H1522, TRUE)"),"")</f>
        <v/>
      </c>
      <c r="Y1522" s="1" t="str">
        <f t="shared" si="2"/>
        <v/>
      </c>
      <c r="Z1522" s="1" t="str">
        <f t="shared" ref="Z1522:AC1522" si="1522">IF($Y1522&lt;&gt;"",COUNTIF($D1522:$H1522, "=" &amp; T1522),"")</f>
        <v/>
      </c>
      <c r="AA1522" s="1" t="str">
        <f t="shared" si="1522"/>
        <v/>
      </c>
      <c r="AB1522" s="1" t="str">
        <f t="shared" si="1522"/>
        <v/>
      </c>
      <c r="AC1522" s="1" t="str">
        <f t="shared" si="1522"/>
        <v/>
      </c>
      <c r="AE1522" s="1" t="str">
        <f>IFERROR(__xludf.DUMMYFUNCTION("IFERROR(TRANSPOSE(SORT(TRANSPOSE(FILTER(Y1522:AC1522, Y1522:AC1522&lt;&gt;0)),1, FALSE)))"),"")</f>
        <v/>
      </c>
      <c r="AF1522" s="1" t="str">
        <f>IFERROR(__xludf.DUMMYFUNCTION("""COMPUTED_VALUE"""),"")</f>
        <v/>
      </c>
      <c r="AG1522" s="1" t="str">
        <f>IFERROR(__xludf.DUMMYFUNCTION("""COMPUTED_VALUE"""),"")</f>
        <v/>
      </c>
      <c r="AH1522" s="1" t="str">
        <f>IFERROR(__xludf.DUMMYFUNCTION("""COMPUTED_VALUE"""),"")</f>
        <v/>
      </c>
      <c r="AI1522" s="1" t="str">
        <f>IFERROR(__xludf.DUMMYFUNCTION("""COMPUTED_VALUE"""),"")</f>
        <v/>
      </c>
      <c r="AL1522" s="1" t="s">
        <v>25</v>
      </c>
      <c r="AM1522" s="1" t="s">
        <v>25</v>
      </c>
      <c r="AN1522" s="1" t="s">
        <v>25</v>
      </c>
      <c r="AO1522" s="1" t="s">
        <v>25</v>
      </c>
      <c r="AP1522" s="1" t="s">
        <v>25</v>
      </c>
      <c r="AQ1522" s="1"/>
      <c r="AR1522" s="1"/>
      <c r="AS1522" s="1"/>
      <c r="AT1522" s="1"/>
      <c r="AU1522" s="1"/>
      <c r="AV1522" s="1"/>
      <c r="AW1522" s="1"/>
      <c r="AY1522" s="1" t="s">
        <v>25</v>
      </c>
    </row>
    <row r="1523" ht="15.75" customHeight="1">
      <c r="A1523" s="1"/>
      <c r="B1523" s="1"/>
      <c r="C1523" s="1"/>
      <c r="D1523" s="1" t="s">
        <v>25</v>
      </c>
      <c r="E1523" s="1" t="s">
        <v>25</v>
      </c>
      <c r="F1523" s="1" t="s">
        <v>25</v>
      </c>
      <c r="G1523" s="1" t="s">
        <v>25</v>
      </c>
      <c r="H1523" s="1" t="s">
        <v>25</v>
      </c>
      <c r="M1523" s="1"/>
      <c r="N1523" s="1"/>
      <c r="O1523" s="1"/>
      <c r="P1523" s="1"/>
      <c r="Q1523" s="1"/>
      <c r="S1523" s="1" t="str">
        <f>IFERROR(__xludf.DUMMYFUNCTION("UNIQUE(D1523:H1523, TRUE)"),"")</f>
        <v/>
      </c>
      <c r="Y1523" s="1" t="str">
        <f t="shared" si="2"/>
        <v/>
      </c>
      <c r="Z1523" s="1" t="str">
        <f t="shared" ref="Z1523:AC1523" si="1523">IF($Y1523&lt;&gt;"",COUNTIF($D1523:$H1523, "=" &amp; T1523),"")</f>
        <v/>
      </c>
      <c r="AA1523" s="1" t="str">
        <f t="shared" si="1523"/>
        <v/>
      </c>
      <c r="AB1523" s="1" t="str">
        <f t="shared" si="1523"/>
        <v/>
      </c>
      <c r="AC1523" s="1" t="str">
        <f t="shared" si="1523"/>
        <v/>
      </c>
      <c r="AE1523" s="1" t="str">
        <f>IFERROR(__xludf.DUMMYFUNCTION("IFERROR(TRANSPOSE(SORT(TRANSPOSE(FILTER(Y1523:AC1523, Y1523:AC1523&lt;&gt;0)),1, FALSE)))"),"")</f>
        <v/>
      </c>
      <c r="AF1523" s="1" t="str">
        <f>IFERROR(__xludf.DUMMYFUNCTION("""COMPUTED_VALUE"""),"")</f>
        <v/>
      </c>
      <c r="AG1523" s="1" t="str">
        <f>IFERROR(__xludf.DUMMYFUNCTION("""COMPUTED_VALUE"""),"")</f>
        <v/>
      </c>
      <c r="AH1523" s="1" t="str">
        <f>IFERROR(__xludf.DUMMYFUNCTION("""COMPUTED_VALUE"""),"")</f>
        <v/>
      </c>
      <c r="AI1523" s="1" t="str">
        <f>IFERROR(__xludf.DUMMYFUNCTION("""COMPUTED_VALUE"""),"")</f>
        <v/>
      </c>
      <c r="AL1523" s="1" t="s">
        <v>25</v>
      </c>
      <c r="AM1523" s="1" t="s">
        <v>25</v>
      </c>
      <c r="AN1523" s="1" t="s">
        <v>25</v>
      </c>
      <c r="AO1523" s="1" t="s">
        <v>25</v>
      </c>
      <c r="AP1523" s="1" t="s">
        <v>25</v>
      </c>
      <c r="AQ1523" s="1"/>
      <c r="AR1523" s="1"/>
      <c r="AS1523" s="1"/>
      <c r="AT1523" s="1"/>
      <c r="AU1523" s="1"/>
      <c r="AV1523" s="1"/>
      <c r="AW1523" s="1"/>
      <c r="AY1523" s="1" t="s">
        <v>25</v>
      </c>
    </row>
    <row r="1524" ht="15.75" customHeight="1">
      <c r="A1524" s="1"/>
      <c r="B1524" s="1"/>
      <c r="C1524" s="1"/>
      <c r="D1524" s="1" t="s">
        <v>25</v>
      </c>
      <c r="E1524" s="1" t="s">
        <v>25</v>
      </c>
      <c r="F1524" s="1" t="s">
        <v>25</v>
      </c>
      <c r="G1524" s="1" t="s">
        <v>25</v>
      </c>
      <c r="H1524" s="1" t="s">
        <v>25</v>
      </c>
      <c r="M1524" s="1"/>
      <c r="N1524" s="1"/>
      <c r="O1524" s="1"/>
      <c r="P1524" s="1"/>
      <c r="Q1524" s="1"/>
      <c r="S1524" s="1" t="str">
        <f>IFERROR(__xludf.DUMMYFUNCTION("UNIQUE(D1524:H1524, TRUE)"),"")</f>
        <v/>
      </c>
      <c r="Y1524" s="1" t="str">
        <f t="shared" si="2"/>
        <v/>
      </c>
      <c r="Z1524" s="1" t="str">
        <f t="shared" ref="Z1524:AC1524" si="1524">IF($Y1524&lt;&gt;"",COUNTIF($D1524:$H1524, "=" &amp; T1524),"")</f>
        <v/>
      </c>
      <c r="AA1524" s="1" t="str">
        <f t="shared" si="1524"/>
        <v/>
      </c>
      <c r="AB1524" s="1" t="str">
        <f t="shared" si="1524"/>
        <v/>
      </c>
      <c r="AC1524" s="1" t="str">
        <f t="shared" si="1524"/>
        <v/>
      </c>
      <c r="AE1524" s="1" t="str">
        <f>IFERROR(__xludf.DUMMYFUNCTION("IFERROR(TRANSPOSE(SORT(TRANSPOSE(FILTER(Y1524:AC1524, Y1524:AC1524&lt;&gt;0)),1, FALSE)))"),"")</f>
        <v/>
      </c>
      <c r="AF1524" s="1" t="str">
        <f>IFERROR(__xludf.DUMMYFUNCTION("""COMPUTED_VALUE"""),"")</f>
        <v/>
      </c>
      <c r="AG1524" s="1" t="str">
        <f>IFERROR(__xludf.DUMMYFUNCTION("""COMPUTED_VALUE"""),"")</f>
        <v/>
      </c>
      <c r="AH1524" s="1" t="str">
        <f>IFERROR(__xludf.DUMMYFUNCTION("""COMPUTED_VALUE"""),"")</f>
        <v/>
      </c>
      <c r="AI1524" s="1" t="str">
        <f>IFERROR(__xludf.DUMMYFUNCTION("""COMPUTED_VALUE"""),"")</f>
        <v/>
      </c>
      <c r="AL1524" s="1" t="s">
        <v>25</v>
      </c>
      <c r="AM1524" s="1" t="s">
        <v>25</v>
      </c>
      <c r="AN1524" s="1" t="s">
        <v>25</v>
      </c>
      <c r="AO1524" s="1" t="s">
        <v>25</v>
      </c>
      <c r="AP1524" s="1" t="s">
        <v>25</v>
      </c>
      <c r="AQ1524" s="1"/>
      <c r="AR1524" s="1"/>
      <c r="AS1524" s="1"/>
      <c r="AT1524" s="1"/>
      <c r="AU1524" s="1"/>
      <c r="AV1524" s="1"/>
      <c r="AW1524" s="1"/>
      <c r="AY1524" s="1" t="s">
        <v>25</v>
      </c>
    </row>
    <row r="1525" ht="15.75" customHeight="1">
      <c r="A1525" s="1"/>
      <c r="B1525" s="1"/>
      <c r="C1525" s="1"/>
      <c r="D1525" s="1" t="s">
        <v>25</v>
      </c>
      <c r="E1525" s="1" t="s">
        <v>25</v>
      </c>
      <c r="F1525" s="1" t="s">
        <v>25</v>
      </c>
      <c r="G1525" s="1" t="s">
        <v>25</v>
      </c>
      <c r="H1525" s="1" t="s">
        <v>25</v>
      </c>
      <c r="M1525" s="1"/>
      <c r="N1525" s="1"/>
      <c r="O1525" s="1"/>
      <c r="P1525" s="1"/>
      <c r="Q1525" s="1"/>
      <c r="S1525" s="1" t="str">
        <f>IFERROR(__xludf.DUMMYFUNCTION("UNIQUE(D1525:H1525, TRUE)"),"")</f>
        <v/>
      </c>
      <c r="Y1525" s="1" t="str">
        <f t="shared" si="2"/>
        <v/>
      </c>
      <c r="Z1525" s="1" t="str">
        <f t="shared" ref="Z1525:AC1525" si="1525">IF($Y1525&lt;&gt;"",COUNTIF($D1525:$H1525, "=" &amp; T1525),"")</f>
        <v/>
      </c>
      <c r="AA1525" s="1" t="str">
        <f t="shared" si="1525"/>
        <v/>
      </c>
      <c r="AB1525" s="1" t="str">
        <f t="shared" si="1525"/>
        <v/>
      </c>
      <c r="AC1525" s="1" t="str">
        <f t="shared" si="1525"/>
        <v/>
      </c>
      <c r="AE1525" s="1" t="str">
        <f>IFERROR(__xludf.DUMMYFUNCTION("IFERROR(TRANSPOSE(SORT(TRANSPOSE(FILTER(Y1525:AC1525, Y1525:AC1525&lt;&gt;0)),1, FALSE)))"),"")</f>
        <v/>
      </c>
      <c r="AF1525" s="1" t="str">
        <f>IFERROR(__xludf.DUMMYFUNCTION("""COMPUTED_VALUE"""),"")</f>
        <v/>
      </c>
      <c r="AG1525" s="1" t="str">
        <f>IFERROR(__xludf.DUMMYFUNCTION("""COMPUTED_VALUE"""),"")</f>
        <v/>
      </c>
      <c r="AH1525" s="1" t="str">
        <f>IFERROR(__xludf.DUMMYFUNCTION("""COMPUTED_VALUE"""),"")</f>
        <v/>
      </c>
      <c r="AI1525" s="1" t="str">
        <f>IFERROR(__xludf.DUMMYFUNCTION("""COMPUTED_VALUE"""),"")</f>
        <v/>
      </c>
      <c r="AL1525" s="1" t="s">
        <v>25</v>
      </c>
      <c r="AM1525" s="1" t="s">
        <v>25</v>
      </c>
      <c r="AN1525" s="1" t="s">
        <v>25</v>
      </c>
      <c r="AO1525" s="1" t="s">
        <v>25</v>
      </c>
      <c r="AP1525" s="1" t="s">
        <v>25</v>
      </c>
      <c r="AQ1525" s="1"/>
      <c r="AR1525" s="1"/>
      <c r="AS1525" s="1"/>
      <c r="AT1525" s="1"/>
      <c r="AU1525" s="1"/>
      <c r="AV1525" s="1"/>
      <c r="AW1525" s="1"/>
      <c r="AY1525" s="1" t="s">
        <v>25</v>
      </c>
    </row>
    <row r="1526" ht="15.75" customHeight="1">
      <c r="A1526" s="1"/>
      <c r="B1526" s="1"/>
      <c r="C1526" s="1"/>
      <c r="D1526" s="1" t="s">
        <v>25</v>
      </c>
      <c r="E1526" s="1" t="s">
        <v>25</v>
      </c>
      <c r="F1526" s="1" t="s">
        <v>25</v>
      </c>
      <c r="G1526" s="1" t="s">
        <v>25</v>
      </c>
      <c r="H1526" s="1" t="s">
        <v>25</v>
      </c>
      <c r="M1526" s="1"/>
      <c r="N1526" s="1"/>
      <c r="O1526" s="1"/>
      <c r="P1526" s="1"/>
      <c r="Q1526" s="1"/>
      <c r="S1526" s="1" t="str">
        <f>IFERROR(__xludf.DUMMYFUNCTION("UNIQUE(D1526:H1526, TRUE)"),"")</f>
        <v/>
      </c>
      <c r="Y1526" s="1" t="str">
        <f t="shared" si="2"/>
        <v/>
      </c>
      <c r="Z1526" s="1" t="str">
        <f t="shared" ref="Z1526:AC1526" si="1526">IF($Y1526&lt;&gt;"",COUNTIF($D1526:$H1526, "=" &amp; T1526),"")</f>
        <v/>
      </c>
      <c r="AA1526" s="1" t="str">
        <f t="shared" si="1526"/>
        <v/>
      </c>
      <c r="AB1526" s="1" t="str">
        <f t="shared" si="1526"/>
        <v/>
      </c>
      <c r="AC1526" s="1" t="str">
        <f t="shared" si="1526"/>
        <v/>
      </c>
      <c r="AE1526" s="1" t="str">
        <f>IFERROR(__xludf.DUMMYFUNCTION("IFERROR(TRANSPOSE(SORT(TRANSPOSE(FILTER(Y1526:AC1526, Y1526:AC1526&lt;&gt;0)),1, FALSE)))"),"")</f>
        <v/>
      </c>
      <c r="AF1526" s="1" t="str">
        <f>IFERROR(__xludf.DUMMYFUNCTION("""COMPUTED_VALUE"""),"")</f>
        <v/>
      </c>
      <c r="AG1526" s="1" t="str">
        <f>IFERROR(__xludf.DUMMYFUNCTION("""COMPUTED_VALUE"""),"")</f>
        <v/>
      </c>
      <c r="AH1526" s="1" t="str">
        <f>IFERROR(__xludf.DUMMYFUNCTION("""COMPUTED_VALUE"""),"")</f>
        <v/>
      </c>
      <c r="AI1526" s="1" t="str">
        <f>IFERROR(__xludf.DUMMYFUNCTION("""COMPUTED_VALUE"""),"")</f>
        <v/>
      </c>
      <c r="AL1526" s="1" t="s">
        <v>25</v>
      </c>
      <c r="AM1526" s="1" t="s">
        <v>25</v>
      </c>
      <c r="AN1526" s="1" t="s">
        <v>25</v>
      </c>
      <c r="AO1526" s="1" t="s">
        <v>25</v>
      </c>
      <c r="AP1526" s="1" t="s">
        <v>25</v>
      </c>
      <c r="AQ1526" s="1"/>
      <c r="AR1526" s="1"/>
      <c r="AS1526" s="1"/>
      <c r="AT1526" s="1"/>
      <c r="AU1526" s="1"/>
      <c r="AV1526" s="1"/>
      <c r="AW1526" s="1"/>
      <c r="AY1526" s="1" t="s">
        <v>25</v>
      </c>
    </row>
    <row r="1527" ht="15.75" customHeight="1">
      <c r="A1527" s="1"/>
      <c r="B1527" s="1"/>
      <c r="C1527" s="1"/>
      <c r="D1527" s="1" t="s">
        <v>25</v>
      </c>
      <c r="E1527" s="1" t="s">
        <v>25</v>
      </c>
      <c r="F1527" s="1" t="s">
        <v>25</v>
      </c>
      <c r="G1527" s="1" t="s">
        <v>25</v>
      </c>
      <c r="H1527" s="1" t="s">
        <v>25</v>
      </c>
      <c r="M1527" s="1"/>
      <c r="N1527" s="1"/>
      <c r="O1527" s="1"/>
      <c r="P1527" s="1"/>
      <c r="Q1527" s="1"/>
      <c r="S1527" s="1" t="str">
        <f>IFERROR(__xludf.DUMMYFUNCTION("UNIQUE(D1527:H1527, TRUE)"),"")</f>
        <v/>
      </c>
      <c r="Y1527" s="1" t="str">
        <f t="shared" si="2"/>
        <v/>
      </c>
      <c r="Z1527" s="1" t="str">
        <f t="shared" ref="Z1527:AC1527" si="1527">IF($Y1527&lt;&gt;"",COUNTIF($D1527:$H1527, "=" &amp; T1527),"")</f>
        <v/>
      </c>
      <c r="AA1527" s="1" t="str">
        <f t="shared" si="1527"/>
        <v/>
      </c>
      <c r="AB1527" s="1" t="str">
        <f t="shared" si="1527"/>
        <v/>
      </c>
      <c r="AC1527" s="1" t="str">
        <f t="shared" si="1527"/>
        <v/>
      </c>
      <c r="AE1527" s="1" t="str">
        <f>IFERROR(__xludf.DUMMYFUNCTION("IFERROR(TRANSPOSE(SORT(TRANSPOSE(FILTER(Y1527:AC1527, Y1527:AC1527&lt;&gt;0)),1, FALSE)))"),"")</f>
        <v/>
      </c>
      <c r="AF1527" s="1" t="str">
        <f>IFERROR(__xludf.DUMMYFUNCTION("""COMPUTED_VALUE"""),"")</f>
        <v/>
      </c>
      <c r="AG1527" s="1" t="str">
        <f>IFERROR(__xludf.DUMMYFUNCTION("""COMPUTED_VALUE"""),"")</f>
        <v/>
      </c>
      <c r="AH1527" s="1" t="str">
        <f>IFERROR(__xludf.DUMMYFUNCTION("""COMPUTED_VALUE"""),"")</f>
        <v/>
      </c>
      <c r="AI1527" s="1" t="str">
        <f>IFERROR(__xludf.DUMMYFUNCTION("""COMPUTED_VALUE"""),"")</f>
        <v/>
      </c>
      <c r="AL1527" s="1" t="s">
        <v>25</v>
      </c>
      <c r="AM1527" s="1" t="s">
        <v>25</v>
      </c>
      <c r="AN1527" s="1" t="s">
        <v>25</v>
      </c>
      <c r="AO1527" s="1" t="s">
        <v>25</v>
      </c>
      <c r="AP1527" s="1" t="s">
        <v>25</v>
      </c>
      <c r="AQ1527" s="1"/>
      <c r="AR1527" s="1"/>
      <c r="AS1527" s="1"/>
      <c r="AT1527" s="1"/>
      <c r="AU1527" s="1"/>
      <c r="AV1527" s="1"/>
      <c r="AW1527" s="1"/>
      <c r="AY1527" s="1" t="s">
        <v>25</v>
      </c>
    </row>
    <row r="1528" ht="15.75" customHeight="1">
      <c r="A1528" s="1"/>
      <c r="B1528" s="1"/>
      <c r="C1528" s="1"/>
      <c r="D1528" s="1" t="s">
        <v>25</v>
      </c>
      <c r="E1528" s="1" t="s">
        <v>25</v>
      </c>
      <c r="F1528" s="1" t="s">
        <v>25</v>
      </c>
      <c r="G1528" s="1" t="s">
        <v>25</v>
      </c>
      <c r="H1528" s="1" t="s">
        <v>25</v>
      </c>
      <c r="M1528" s="1"/>
      <c r="N1528" s="1"/>
      <c r="O1528" s="1"/>
      <c r="P1528" s="1"/>
      <c r="Q1528" s="1"/>
      <c r="S1528" s="1" t="str">
        <f>IFERROR(__xludf.DUMMYFUNCTION("UNIQUE(D1528:H1528, TRUE)"),"")</f>
        <v/>
      </c>
      <c r="Y1528" s="1" t="str">
        <f t="shared" si="2"/>
        <v/>
      </c>
      <c r="Z1528" s="1" t="str">
        <f t="shared" ref="Z1528:AC1528" si="1528">IF($Y1528&lt;&gt;"",COUNTIF($D1528:$H1528, "=" &amp; T1528),"")</f>
        <v/>
      </c>
      <c r="AA1528" s="1" t="str">
        <f t="shared" si="1528"/>
        <v/>
      </c>
      <c r="AB1528" s="1" t="str">
        <f t="shared" si="1528"/>
        <v/>
      </c>
      <c r="AC1528" s="1" t="str">
        <f t="shared" si="1528"/>
        <v/>
      </c>
      <c r="AE1528" s="1" t="str">
        <f>IFERROR(__xludf.DUMMYFUNCTION("IFERROR(TRANSPOSE(SORT(TRANSPOSE(FILTER(Y1528:AC1528, Y1528:AC1528&lt;&gt;0)),1, FALSE)))"),"")</f>
        <v/>
      </c>
      <c r="AF1528" s="1" t="str">
        <f>IFERROR(__xludf.DUMMYFUNCTION("""COMPUTED_VALUE"""),"")</f>
        <v/>
      </c>
      <c r="AG1528" s="1" t="str">
        <f>IFERROR(__xludf.DUMMYFUNCTION("""COMPUTED_VALUE"""),"")</f>
        <v/>
      </c>
      <c r="AH1528" s="1" t="str">
        <f>IFERROR(__xludf.DUMMYFUNCTION("""COMPUTED_VALUE"""),"")</f>
        <v/>
      </c>
      <c r="AI1528" s="1" t="str">
        <f>IFERROR(__xludf.DUMMYFUNCTION("""COMPUTED_VALUE"""),"")</f>
        <v/>
      </c>
      <c r="AL1528" s="1" t="s">
        <v>25</v>
      </c>
      <c r="AM1528" s="1" t="s">
        <v>25</v>
      </c>
      <c r="AN1528" s="1" t="s">
        <v>25</v>
      </c>
      <c r="AO1528" s="1" t="s">
        <v>25</v>
      </c>
      <c r="AP1528" s="1" t="s">
        <v>25</v>
      </c>
      <c r="AQ1528" s="1"/>
      <c r="AR1528" s="1"/>
      <c r="AS1528" s="1"/>
      <c r="AT1528" s="1"/>
      <c r="AU1528" s="1"/>
      <c r="AV1528" s="1"/>
      <c r="AW1528" s="1"/>
      <c r="AY1528" s="1" t="s">
        <v>25</v>
      </c>
    </row>
    <row r="1529" ht="15.75" customHeight="1">
      <c r="A1529" s="1"/>
      <c r="B1529" s="1"/>
      <c r="C1529" s="1"/>
      <c r="D1529" s="1" t="s">
        <v>25</v>
      </c>
      <c r="E1529" s="1" t="s">
        <v>25</v>
      </c>
      <c r="F1529" s="1" t="s">
        <v>25</v>
      </c>
      <c r="G1529" s="1" t="s">
        <v>25</v>
      </c>
      <c r="H1529" s="1" t="s">
        <v>25</v>
      </c>
      <c r="M1529" s="1"/>
      <c r="N1529" s="1"/>
      <c r="O1529" s="1"/>
      <c r="P1529" s="1"/>
      <c r="Q1529" s="1"/>
      <c r="S1529" s="1" t="str">
        <f>IFERROR(__xludf.DUMMYFUNCTION("UNIQUE(D1529:H1529, TRUE)"),"")</f>
        <v/>
      </c>
      <c r="Y1529" s="1" t="str">
        <f t="shared" si="2"/>
        <v/>
      </c>
      <c r="Z1529" s="1" t="str">
        <f t="shared" ref="Z1529:AC1529" si="1529">IF($Y1529&lt;&gt;"",COUNTIF($D1529:$H1529, "=" &amp; T1529),"")</f>
        <v/>
      </c>
      <c r="AA1529" s="1" t="str">
        <f t="shared" si="1529"/>
        <v/>
      </c>
      <c r="AB1529" s="1" t="str">
        <f t="shared" si="1529"/>
        <v/>
      </c>
      <c r="AC1529" s="1" t="str">
        <f t="shared" si="1529"/>
        <v/>
      </c>
      <c r="AE1529" s="1" t="str">
        <f>IFERROR(__xludf.DUMMYFUNCTION("IFERROR(TRANSPOSE(SORT(TRANSPOSE(FILTER(Y1529:AC1529, Y1529:AC1529&lt;&gt;0)),1, FALSE)))"),"")</f>
        <v/>
      </c>
      <c r="AF1529" s="1" t="str">
        <f>IFERROR(__xludf.DUMMYFUNCTION("""COMPUTED_VALUE"""),"")</f>
        <v/>
      </c>
      <c r="AG1529" s="1" t="str">
        <f>IFERROR(__xludf.DUMMYFUNCTION("""COMPUTED_VALUE"""),"")</f>
        <v/>
      </c>
      <c r="AH1529" s="1" t="str">
        <f>IFERROR(__xludf.DUMMYFUNCTION("""COMPUTED_VALUE"""),"")</f>
        <v/>
      </c>
      <c r="AI1529" s="1" t="str">
        <f>IFERROR(__xludf.DUMMYFUNCTION("""COMPUTED_VALUE"""),"")</f>
        <v/>
      </c>
      <c r="AL1529" s="1" t="s">
        <v>25</v>
      </c>
      <c r="AM1529" s="1" t="s">
        <v>25</v>
      </c>
      <c r="AN1529" s="1" t="s">
        <v>25</v>
      </c>
      <c r="AO1529" s="1" t="s">
        <v>25</v>
      </c>
      <c r="AP1529" s="1" t="s">
        <v>25</v>
      </c>
      <c r="AQ1529" s="1"/>
      <c r="AR1529" s="1"/>
      <c r="AS1529" s="1"/>
      <c r="AT1529" s="1"/>
      <c r="AU1529" s="1"/>
      <c r="AV1529" s="1"/>
      <c r="AW1529" s="1"/>
      <c r="AY1529" s="1" t="s">
        <v>25</v>
      </c>
    </row>
    <row r="1530" ht="15.75" customHeight="1">
      <c r="A1530" s="1"/>
      <c r="B1530" s="1"/>
      <c r="C1530" s="1"/>
      <c r="D1530" s="1" t="s">
        <v>25</v>
      </c>
      <c r="E1530" s="1" t="s">
        <v>25</v>
      </c>
      <c r="F1530" s="1" t="s">
        <v>25</v>
      </c>
      <c r="G1530" s="1" t="s">
        <v>25</v>
      </c>
      <c r="H1530" s="1" t="s">
        <v>25</v>
      </c>
      <c r="M1530" s="1"/>
      <c r="N1530" s="1"/>
      <c r="O1530" s="1"/>
      <c r="P1530" s="1"/>
      <c r="Q1530" s="1"/>
      <c r="S1530" s="1" t="str">
        <f>IFERROR(__xludf.DUMMYFUNCTION("UNIQUE(D1530:H1530, TRUE)"),"")</f>
        <v/>
      </c>
      <c r="Y1530" s="1" t="str">
        <f t="shared" si="2"/>
        <v/>
      </c>
      <c r="Z1530" s="1" t="str">
        <f t="shared" ref="Z1530:AC1530" si="1530">IF($Y1530&lt;&gt;"",COUNTIF($D1530:$H1530, "=" &amp; T1530),"")</f>
        <v/>
      </c>
      <c r="AA1530" s="1" t="str">
        <f t="shared" si="1530"/>
        <v/>
      </c>
      <c r="AB1530" s="1" t="str">
        <f t="shared" si="1530"/>
        <v/>
      </c>
      <c r="AC1530" s="1" t="str">
        <f t="shared" si="1530"/>
        <v/>
      </c>
      <c r="AE1530" s="1" t="str">
        <f>IFERROR(__xludf.DUMMYFUNCTION("IFERROR(TRANSPOSE(SORT(TRANSPOSE(FILTER(Y1530:AC1530, Y1530:AC1530&lt;&gt;0)),1, FALSE)))"),"")</f>
        <v/>
      </c>
      <c r="AF1530" s="1" t="str">
        <f>IFERROR(__xludf.DUMMYFUNCTION("""COMPUTED_VALUE"""),"")</f>
        <v/>
      </c>
      <c r="AG1530" s="1" t="str">
        <f>IFERROR(__xludf.DUMMYFUNCTION("""COMPUTED_VALUE"""),"")</f>
        <v/>
      </c>
      <c r="AH1530" s="1" t="str">
        <f>IFERROR(__xludf.DUMMYFUNCTION("""COMPUTED_VALUE"""),"")</f>
        <v/>
      </c>
      <c r="AI1530" s="1" t="str">
        <f>IFERROR(__xludf.DUMMYFUNCTION("""COMPUTED_VALUE"""),"")</f>
        <v/>
      </c>
      <c r="AL1530" s="1" t="s">
        <v>25</v>
      </c>
      <c r="AM1530" s="1" t="s">
        <v>25</v>
      </c>
      <c r="AN1530" s="1" t="s">
        <v>25</v>
      </c>
      <c r="AO1530" s="1" t="s">
        <v>25</v>
      </c>
      <c r="AP1530" s="1" t="s">
        <v>25</v>
      </c>
      <c r="AQ1530" s="1"/>
      <c r="AR1530" s="1"/>
      <c r="AS1530" s="1"/>
      <c r="AT1530" s="1"/>
      <c r="AU1530" s="1"/>
      <c r="AV1530" s="1"/>
      <c r="AW1530" s="1"/>
      <c r="AY1530" s="1" t="s">
        <v>25</v>
      </c>
    </row>
    <row r="1531" ht="15.75" customHeight="1">
      <c r="A1531" s="1"/>
      <c r="B1531" s="1"/>
      <c r="C1531" s="1"/>
      <c r="D1531" s="1" t="s">
        <v>25</v>
      </c>
      <c r="E1531" s="1" t="s">
        <v>25</v>
      </c>
      <c r="F1531" s="1" t="s">
        <v>25</v>
      </c>
      <c r="G1531" s="1" t="s">
        <v>25</v>
      </c>
      <c r="H1531" s="1" t="s">
        <v>25</v>
      </c>
      <c r="M1531" s="1"/>
      <c r="N1531" s="1"/>
      <c r="O1531" s="1"/>
      <c r="P1531" s="1"/>
      <c r="Q1531" s="1"/>
      <c r="S1531" s="1" t="str">
        <f>IFERROR(__xludf.DUMMYFUNCTION("UNIQUE(D1531:H1531, TRUE)"),"")</f>
        <v/>
      </c>
      <c r="Y1531" s="1" t="str">
        <f t="shared" si="2"/>
        <v/>
      </c>
      <c r="Z1531" s="1" t="str">
        <f t="shared" ref="Z1531:AC1531" si="1531">IF($Y1531&lt;&gt;"",COUNTIF($D1531:$H1531, "=" &amp; T1531),"")</f>
        <v/>
      </c>
      <c r="AA1531" s="1" t="str">
        <f t="shared" si="1531"/>
        <v/>
      </c>
      <c r="AB1531" s="1" t="str">
        <f t="shared" si="1531"/>
        <v/>
      </c>
      <c r="AC1531" s="1" t="str">
        <f t="shared" si="1531"/>
        <v/>
      </c>
      <c r="AE1531" s="1" t="str">
        <f>IFERROR(__xludf.DUMMYFUNCTION("IFERROR(TRANSPOSE(SORT(TRANSPOSE(FILTER(Y1531:AC1531, Y1531:AC1531&lt;&gt;0)),1, FALSE)))"),"")</f>
        <v/>
      </c>
      <c r="AF1531" s="1" t="str">
        <f>IFERROR(__xludf.DUMMYFUNCTION("""COMPUTED_VALUE"""),"")</f>
        <v/>
      </c>
      <c r="AG1531" s="1" t="str">
        <f>IFERROR(__xludf.DUMMYFUNCTION("""COMPUTED_VALUE"""),"")</f>
        <v/>
      </c>
      <c r="AH1531" s="1" t="str">
        <f>IFERROR(__xludf.DUMMYFUNCTION("""COMPUTED_VALUE"""),"")</f>
        <v/>
      </c>
      <c r="AI1531" s="1" t="str">
        <f>IFERROR(__xludf.DUMMYFUNCTION("""COMPUTED_VALUE"""),"")</f>
        <v/>
      </c>
      <c r="AL1531" s="1" t="s">
        <v>25</v>
      </c>
      <c r="AM1531" s="1" t="s">
        <v>25</v>
      </c>
      <c r="AN1531" s="1" t="s">
        <v>25</v>
      </c>
      <c r="AO1531" s="1" t="s">
        <v>25</v>
      </c>
      <c r="AP1531" s="1" t="s">
        <v>25</v>
      </c>
      <c r="AQ1531" s="1"/>
      <c r="AR1531" s="1"/>
      <c r="AS1531" s="1"/>
      <c r="AT1531" s="1"/>
      <c r="AU1531" s="1"/>
      <c r="AV1531" s="1"/>
      <c r="AW1531" s="1"/>
      <c r="AY1531" s="1" t="s">
        <v>25</v>
      </c>
    </row>
    <row r="1532" ht="15.75" customHeight="1">
      <c r="A1532" s="1"/>
      <c r="B1532" s="1"/>
      <c r="C1532" s="1"/>
      <c r="D1532" s="1" t="s">
        <v>25</v>
      </c>
      <c r="E1532" s="1" t="s">
        <v>25</v>
      </c>
      <c r="F1532" s="1" t="s">
        <v>25</v>
      </c>
      <c r="G1532" s="1" t="s">
        <v>25</v>
      </c>
      <c r="H1532" s="1" t="s">
        <v>25</v>
      </c>
      <c r="M1532" s="1"/>
      <c r="N1532" s="1"/>
      <c r="O1532" s="1"/>
      <c r="P1532" s="1"/>
      <c r="Q1532" s="1"/>
      <c r="S1532" s="1" t="str">
        <f>IFERROR(__xludf.DUMMYFUNCTION("UNIQUE(D1532:H1532, TRUE)"),"")</f>
        <v/>
      </c>
      <c r="Y1532" s="1" t="str">
        <f t="shared" si="2"/>
        <v/>
      </c>
      <c r="Z1532" s="1" t="str">
        <f t="shared" ref="Z1532:AC1532" si="1532">IF($Y1532&lt;&gt;"",COUNTIF($D1532:$H1532, "=" &amp; T1532),"")</f>
        <v/>
      </c>
      <c r="AA1532" s="1" t="str">
        <f t="shared" si="1532"/>
        <v/>
      </c>
      <c r="AB1532" s="1" t="str">
        <f t="shared" si="1532"/>
        <v/>
      </c>
      <c r="AC1532" s="1" t="str">
        <f t="shared" si="1532"/>
        <v/>
      </c>
      <c r="AE1532" s="1" t="str">
        <f>IFERROR(__xludf.DUMMYFUNCTION("IFERROR(TRANSPOSE(SORT(TRANSPOSE(FILTER(Y1532:AC1532, Y1532:AC1532&lt;&gt;0)),1, FALSE)))"),"")</f>
        <v/>
      </c>
      <c r="AF1532" s="1" t="str">
        <f>IFERROR(__xludf.DUMMYFUNCTION("""COMPUTED_VALUE"""),"")</f>
        <v/>
      </c>
      <c r="AG1532" s="1" t="str">
        <f>IFERROR(__xludf.DUMMYFUNCTION("""COMPUTED_VALUE"""),"")</f>
        <v/>
      </c>
      <c r="AH1532" s="1" t="str">
        <f>IFERROR(__xludf.DUMMYFUNCTION("""COMPUTED_VALUE"""),"")</f>
        <v/>
      </c>
      <c r="AI1532" s="1" t="str">
        <f>IFERROR(__xludf.DUMMYFUNCTION("""COMPUTED_VALUE"""),"")</f>
        <v/>
      </c>
      <c r="AL1532" s="1" t="s">
        <v>25</v>
      </c>
      <c r="AM1532" s="1" t="s">
        <v>25</v>
      </c>
      <c r="AN1532" s="1" t="s">
        <v>25</v>
      </c>
      <c r="AO1532" s="1" t="s">
        <v>25</v>
      </c>
      <c r="AP1532" s="1" t="s">
        <v>25</v>
      </c>
      <c r="AQ1532" s="1"/>
      <c r="AR1532" s="1"/>
      <c r="AS1532" s="1"/>
      <c r="AT1532" s="1"/>
      <c r="AU1532" s="1"/>
      <c r="AV1532" s="1"/>
      <c r="AW1532" s="1"/>
      <c r="AY1532" s="1" t="s">
        <v>25</v>
      </c>
    </row>
    <row r="1533" ht="15.75" customHeight="1">
      <c r="A1533" s="1"/>
      <c r="B1533" s="1"/>
      <c r="C1533" s="1"/>
      <c r="D1533" s="1" t="s">
        <v>25</v>
      </c>
      <c r="E1533" s="1" t="s">
        <v>25</v>
      </c>
      <c r="F1533" s="1" t="s">
        <v>25</v>
      </c>
      <c r="G1533" s="1" t="s">
        <v>25</v>
      </c>
      <c r="H1533" s="1" t="s">
        <v>25</v>
      </c>
      <c r="M1533" s="1"/>
      <c r="N1533" s="1"/>
      <c r="O1533" s="1"/>
      <c r="P1533" s="1"/>
      <c r="Q1533" s="1"/>
      <c r="S1533" s="1" t="str">
        <f>IFERROR(__xludf.DUMMYFUNCTION("UNIQUE(D1533:H1533, TRUE)"),"")</f>
        <v/>
      </c>
      <c r="Y1533" s="1" t="str">
        <f t="shared" si="2"/>
        <v/>
      </c>
      <c r="Z1533" s="1" t="str">
        <f t="shared" ref="Z1533:AC1533" si="1533">IF($Y1533&lt;&gt;"",COUNTIF($D1533:$H1533, "=" &amp; T1533),"")</f>
        <v/>
      </c>
      <c r="AA1533" s="1" t="str">
        <f t="shared" si="1533"/>
        <v/>
      </c>
      <c r="AB1533" s="1" t="str">
        <f t="shared" si="1533"/>
        <v/>
      </c>
      <c r="AC1533" s="1" t="str">
        <f t="shared" si="1533"/>
        <v/>
      </c>
      <c r="AE1533" s="1" t="str">
        <f>IFERROR(__xludf.DUMMYFUNCTION("IFERROR(TRANSPOSE(SORT(TRANSPOSE(FILTER(Y1533:AC1533, Y1533:AC1533&lt;&gt;0)),1, FALSE)))"),"")</f>
        <v/>
      </c>
      <c r="AF1533" s="1" t="str">
        <f>IFERROR(__xludf.DUMMYFUNCTION("""COMPUTED_VALUE"""),"")</f>
        <v/>
      </c>
      <c r="AG1533" s="1" t="str">
        <f>IFERROR(__xludf.DUMMYFUNCTION("""COMPUTED_VALUE"""),"")</f>
        <v/>
      </c>
      <c r="AH1533" s="1" t="str">
        <f>IFERROR(__xludf.DUMMYFUNCTION("""COMPUTED_VALUE"""),"")</f>
        <v/>
      </c>
      <c r="AI1533" s="1" t="str">
        <f>IFERROR(__xludf.DUMMYFUNCTION("""COMPUTED_VALUE"""),"")</f>
        <v/>
      </c>
      <c r="AL1533" s="1" t="s">
        <v>25</v>
      </c>
      <c r="AM1533" s="1" t="s">
        <v>25</v>
      </c>
      <c r="AN1533" s="1" t="s">
        <v>25</v>
      </c>
      <c r="AO1533" s="1" t="s">
        <v>25</v>
      </c>
      <c r="AP1533" s="1" t="s">
        <v>25</v>
      </c>
      <c r="AQ1533" s="1"/>
      <c r="AR1533" s="1"/>
      <c r="AS1533" s="1"/>
      <c r="AT1533" s="1"/>
      <c r="AU1533" s="1"/>
      <c r="AV1533" s="1"/>
      <c r="AW1533" s="1"/>
      <c r="AY1533" s="1" t="s">
        <v>25</v>
      </c>
    </row>
    <row r="1534" ht="15.75" customHeight="1">
      <c r="A1534" s="1"/>
      <c r="B1534" s="1"/>
      <c r="C1534" s="1"/>
      <c r="D1534" s="1" t="s">
        <v>25</v>
      </c>
      <c r="E1534" s="1" t="s">
        <v>25</v>
      </c>
      <c r="F1534" s="1" t="s">
        <v>25</v>
      </c>
      <c r="G1534" s="1" t="s">
        <v>25</v>
      </c>
      <c r="H1534" s="1" t="s">
        <v>25</v>
      </c>
      <c r="M1534" s="1"/>
      <c r="N1534" s="1"/>
      <c r="O1534" s="1"/>
      <c r="P1534" s="1"/>
      <c r="Q1534" s="1"/>
      <c r="S1534" s="1" t="str">
        <f>IFERROR(__xludf.DUMMYFUNCTION("UNIQUE(D1534:H1534, TRUE)"),"")</f>
        <v/>
      </c>
      <c r="Y1534" s="1" t="str">
        <f t="shared" si="2"/>
        <v/>
      </c>
      <c r="Z1534" s="1" t="str">
        <f t="shared" ref="Z1534:AC1534" si="1534">IF($Y1534&lt;&gt;"",COUNTIF($D1534:$H1534, "=" &amp; T1534),"")</f>
        <v/>
      </c>
      <c r="AA1534" s="1" t="str">
        <f t="shared" si="1534"/>
        <v/>
      </c>
      <c r="AB1534" s="1" t="str">
        <f t="shared" si="1534"/>
        <v/>
      </c>
      <c r="AC1534" s="1" t="str">
        <f t="shared" si="1534"/>
        <v/>
      </c>
      <c r="AE1534" s="1" t="str">
        <f>IFERROR(__xludf.DUMMYFUNCTION("IFERROR(TRANSPOSE(SORT(TRANSPOSE(FILTER(Y1534:AC1534, Y1534:AC1534&lt;&gt;0)),1, FALSE)))"),"")</f>
        <v/>
      </c>
      <c r="AF1534" s="1" t="str">
        <f>IFERROR(__xludf.DUMMYFUNCTION("""COMPUTED_VALUE"""),"")</f>
        <v/>
      </c>
      <c r="AG1534" s="1" t="str">
        <f>IFERROR(__xludf.DUMMYFUNCTION("""COMPUTED_VALUE"""),"")</f>
        <v/>
      </c>
      <c r="AH1534" s="1" t="str">
        <f>IFERROR(__xludf.DUMMYFUNCTION("""COMPUTED_VALUE"""),"")</f>
        <v/>
      </c>
      <c r="AI1534" s="1" t="str">
        <f>IFERROR(__xludf.DUMMYFUNCTION("""COMPUTED_VALUE"""),"")</f>
        <v/>
      </c>
      <c r="AL1534" s="1" t="s">
        <v>25</v>
      </c>
      <c r="AM1534" s="1" t="s">
        <v>25</v>
      </c>
      <c r="AN1534" s="1" t="s">
        <v>25</v>
      </c>
      <c r="AO1534" s="1" t="s">
        <v>25</v>
      </c>
      <c r="AP1534" s="1" t="s">
        <v>25</v>
      </c>
      <c r="AQ1534" s="1"/>
      <c r="AR1534" s="1"/>
      <c r="AS1534" s="1"/>
      <c r="AT1534" s="1"/>
      <c r="AU1534" s="1"/>
      <c r="AV1534" s="1"/>
      <c r="AW1534" s="1"/>
      <c r="AY1534" s="1" t="s">
        <v>25</v>
      </c>
    </row>
    <row r="1535" ht="15.75" customHeight="1">
      <c r="A1535" s="1"/>
      <c r="B1535" s="1"/>
      <c r="C1535" s="1"/>
      <c r="D1535" s="1" t="s">
        <v>25</v>
      </c>
      <c r="E1535" s="1" t="s">
        <v>25</v>
      </c>
      <c r="F1535" s="1" t="s">
        <v>25</v>
      </c>
      <c r="G1535" s="1" t="s">
        <v>25</v>
      </c>
      <c r="H1535" s="1" t="s">
        <v>25</v>
      </c>
      <c r="M1535" s="1"/>
      <c r="N1535" s="1"/>
      <c r="O1535" s="1"/>
      <c r="P1535" s="1"/>
      <c r="Q1535" s="1"/>
      <c r="S1535" s="1" t="str">
        <f>IFERROR(__xludf.DUMMYFUNCTION("UNIQUE(D1535:H1535, TRUE)"),"")</f>
        <v/>
      </c>
      <c r="Y1535" s="1" t="str">
        <f t="shared" si="2"/>
        <v/>
      </c>
      <c r="Z1535" s="1" t="str">
        <f t="shared" ref="Z1535:AC1535" si="1535">IF($Y1535&lt;&gt;"",COUNTIF($D1535:$H1535, "=" &amp; T1535),"")</f>
        <v/>
      </c>
      <c r="AA1535" s="1" t="str">
        <f t="shared" si="1535"/>
        <v/>
      </c>
      <c r="AB1535" s="1" t="str">
        <f t="shared" si="1535"/>
        <v/>
      </c>
      <c r="AC1535" s="1" t="str">
        <f t="shared" si="1535"/>
        <v/>
      </c>
      <c r="AE1535" s="1" t="str">
        <f>IFERROR(__xludf.DUMMYFUNCTION("IFERROR(TRANSPOSE(SORT(TRANSPOSE(FILTER(Y1535:AC1535, Y1535:AC1535&lt;&gt;0)),1, FALSE)))"),"")</f>
        <v/>
      </c>
      <c r="AF1535" s="1" t="str">
        <f>IFERROR(__xludf.DUMMYFUNCTION("""COMPUTED_VALUE"""),"")</f>
        <v/>
      </c>
      <c r="AG1535" s="1" t="str">
        <f>IFERROR(__xludf.DUMMYFUNCTION("""COMPUTED_VALUE"""),"")</f>
        <v/>
      </c>
      <c r="AH1535" s="1" t="str">
        <f>IFERROR(__xludf.DUMMYFUNCTION("""COMPUTED_VALUE"""),"")</f>
        <v/>
      </c>
      <c r="AI1535" s="1" t="str">
        <f>IFERROR(__xludf.DUMMYFUNCTION("""COMPUTED_VALUE"""),"")</f>
        <v/>
      </c>
      <c r="AL1535" s="1" t="s">
        <v>25</v>
      </c>
      <c r="AM1535" s="1" t="s">
        <v>25</v>
      </c>
      <c r="AN1535" s="1" t="s">
        <v>25</v>
      </c>
      <c r="AO1535" s="1" t="s">
        <v>25</v>
      </c>
      <c r="AP1535" s="1" t="s">
        <v>25</v>
      </c>
      <c r="AQ1535" s="1"/>
      <c r="AR1535" s="1"/>
      <c r="AS1535" s="1"/>
      <c r="AT1535" s="1"/>
      <c r="AU1535" s="1"/>
      <c r="AV1535" s="1"/>
      <c r="AW1535" s="1"/>
      <c r="AY1535" s="1" t="s">
        <v>25</v>
      </c>
    </row>
    <row r="1536" ht="15.75" customHeight="1">
      <c r="A1536" s="1"/>
      <c r="B1536" s="1"/>
      <c r="C1536" s="1"/>
      <c r="D1536" s="1" t="s">
        <v>25</v>
      </c>
      <c r="E1536" s="1" t="s">
        <v>25</v>
      </c>
      <c r="F1536" s="1" t="s">
        <v>25</v>
      </c>
      <c r="G1536" s="1" t="s">
        <v>25</v>
      </c>
      <c r="H1536" s="1" t="s">
        <v>25</v>
      </c>
      <c r="M1536" s="1"/>
      <c r="N1536" s="1"/>
      <c r="O1536" s="1"/>
      <c r="P1536" s="1"/>
      <c r="Q1536" s="1"/>
      <c r="S1536" s="1" t="str">
        <f>IFERROR(__xludf.DUMMYFUNCTION("UNIQUE(D1536:H1536, TRUE)"),"")</f>
        <v/>
      </c>
      <c r="Y1536" s="1" t="str">
        <f t="shared" si="2"/>
        <v/>
      </c>
      <c r="Z1536" s="1" t="str">
        <f t="shared" ref="Z1536:AC1536" si="1536">IF($Y1536&lt;&gt;"",COUNTIF($D1536:$H1536, "=" &amp; T1536),"")</f>
        <v/>
      </c>
      <c r="AA1536" s="1" t="str">
        <f t="shared" si="1536"/>
        <v/>
      </c>
      <c r="AB1536" s="1" t="str">
        <f t="shared" si="1536"/>
        <v/>
      </c>
      <c r="AC1536" s="1" t="str">
        <f t="shared" si="1536"/>
        <v/>
      </c>
      <c r="AE1536" s="1" t="str">
        <f>IFERROR(__xludf.DUMMYFUNCTION("IFERROR(TRANSPOSE(SORT(TRANSPOSE(FILTER(Y1536:AC1536, Y1536:AC1536&lt;&gt;0)),1, FALSE)))"),"")</f>
        <v/>
      </c>
      <c r="AF1536" s="1" t="str">
        <f>IFERROR(__xludf.DUMMYFUNCTION("""COMPUTED_VALUE"""),"")</f>
        <v/>
      </c>
      <c r="AG1536" s="1" t="str">
        <f>IFERROR(__xludf.DUMMYFUNCTION("""COMPUTED_VALUE"""),"")</f>
        <v/>
      </c>
      <c r="AH1536" s="1" t="str">
        <f>IFERROR(__xludf.DUMMYFUNCTION("""COMPUTED_VALUE"""),"")</f>
        <v/>
      </c>
      <c r="AI1536" s="1" t="str">
        <f>IFERROR(__xludf.DUMMYFUNCTION("""COMPUTED_VALUE"""),"")</f>
        <v/>
      </c>
      <c r="AL1536" s="1" t="s">
        <v>25</v>
      </c>
      <c r="AM1536" s="1" t="s">
        <v>25</v>
      </c>
      <c r="AN1536" s="1" t="s">
        <v>25</v>
      </c>
      <c r="AO1536" s="1" t="s">
        <v>25</v>
      </c>
      <c r="AP1536" s="1" t="s">
        <v>25</v>
      </c>
      <c r="AQ1536" s="1"/>
      <c r="AR1536" s="1"/>
      <c r="AS1536" s="1"/>
      <c r="AT1536" s="1"/>
      <c r="AU1536" s="1"/>
      <c r="AV1536" s="1"/>
      <c r="AW1536" s="1"/>
      <c r="AY1536" s="1" t="s">
        <v>25</v>
      </c>
    </row>
    <row r="1537" ht="15.75" customHeight="1">
      <c r="A1537" s="1"/>
      <c r="B1537" s="1"/>
      <c r="C1537" s="1"/>
      <c r="D1537" s="1" t="s">
        <v>25</v>
      </c>
      <c r="E1537" s="1" t="s">
        <v>25</v>
      </c>
      <c r="F1537" s="1" t="s">
        <v>25</v>
      </c>
      <c r="G1537" s="1" t="s">
        <v>25</v>
      </c>
      <c r="H1537" s="1" t="s">
        <v>25</v>
      </c>
      <c r="M1537" s="1"/>
      <c r="N1537" s="1"/>
      <c r="O1537" s="1"/>
      <c r="P1537" s="1"/>
      <c r="Q1537" s="1"/>
      <c r="S1537" s="1" t="str">
        <f>IFERROR(__xludf.DUMMYFUNCTION("UNIQUE(D1537:H1537, TRUE)"),"")</f>
        <v/>
      </c>
      <c r="Y1537" s="1" t="str">
        <f t="shared" si="2"/>
        <v/>
      </c>
      <c r="Z1537" s="1" t="str">
        <f t="shared" ref="Z1537:AC1537" si="1537">IF($Y1537&lt;&gt;"",COUNTIF($D1537:$H1537, "=" &amp; T1537),"")</f>
        <v/>
      </c>
      <c r="AA1537" s="1" t="str">
        <f t="shared" si="1537"/>
        <v/>
      </c>
      <c r="AB1537" s="1" t="str">
        <f t="shared" si="1537"/>
        <v/>
      </c>
      <c r="AC1537" s="1" t="str">
        <f t="shared" si="1537"/>
        <v/>
      </c>
      <c r="AE1537" s="1" t="str">
        <f>IFERROR(__xludf.DUMMYFUNCTION("IFERROR(TRANSPOSE(SORT(TRANSPOSE(FILTER(Y1537:AC1537, Y1537:AC1537&lt;&gt;0)),1, FALSE)))"),"")</f>
        <v/>
      </c>
      <c r="AF1537" s="1" t="str">
        <f>IFERROR(__xludf.DUMMYFUNCTION("""COMPUTED_VALUE"""),"")</f>
        <v/>
      </c>
      <c r="AG1537" s="1" t="str">
        <f>IFERROR(__xludf.DUMMYFUNCTION("""COMPUTED_VALUE"""),"")</f>
        <v/>
      </c>
      <c r="AH1537" s="1" t="str">
        <f>IFERROR(__xludf.DUMMYFUNCTION("""COMPUTED_VALUE"""),"")</f>
        <v/>
      </c>
      <c r="AI1537" s="1" t="str">
        <f>IFERROR(__xludf.DUMMYFUNCTION("""COMPUTED_VALUE"""),"")</f>
        <v/>
      </c>
      <c r="AL1537" s="1" t="s">
        <v>25</v>
      </c>
      <c r="AM1537" s="1" t="s">
        <v>25</v>
      </c>
      <c r="AN1537" s="1" t="s">
        <v>25</v>
      </c>
      <c r="AO1537" s="1" t="s">
        <v>25</v>
      </c>
      <c r="AP1537" s="1" t="s">
        <v>25</v>
      </c>
      <c r="AQ1537" s="1"/>
      <c r="AR1537" s="1"/>
      <c r="AS1537" s="1"/>
      <c r="AT1537" s="1"/>
      <c r="AU1537" s="1"/>
      <c r="AV1537" s="1"/>
      <c r="AW1537" s="1"/>
      <c r="AY1537" s="1" t="s">
        <v>25</v>
      </c>
    </row>
    <row r="1538" ht="15.75" customHeight="1">
      <c r="A1538" s="1"/>
      <c r="B1538" s="1"/>
      <c r="C1538" s="1"/>
      <c r="D1538" s="1" t="s">
        <v>25</v>
      </c>
      <c r="E1538" s="1" t="s">
        <v>25</v>
      </c>
      <c r="F1538" s="1" t="s">
        <v>25</v>
      </c>
      <c r="G1538" s="1" t="s">
        <v>25</v>
      </c>
      <c r="H1538" s="1" t="s">
        <v>25</v>
      </c>
      <c r="M1538" s="1"/>
      <c r="N1538" s="1"/>
      <c r="O1538" s="1"/>
      <c r="P1538" s="1"/>
      <c r="Q1538" s="1"/>
      <c r="S1538" s="1" t="str">
        <f>IFERROR(__xludf.DUMMYFUNCTION("UNIQUE(D1538:H1538, TRUE)"),"")</f>
        <v/>
      </c>
      <c r="Y1538" s="1" t="str">
        <f t="shared" si="2"/>
        <v/>
      </c>
      <c r="Z1538" s="1" t="str">
        <f t="shared" ref="Z1538:AC1538" si="1538">IF($Y1538&lt;&gt;"",COUNTIF($D1538:$H1538, "=" &amp; T1538),"")</f>
        <v/>
      </c>
      <c r="AA1538" s="1" t="str">
        <f t="shared" si="1538"/>
        <v/>
      </c>
      <c r="AB1538" s="1" t="str">
        <f t="shared" si="1538"/>
        <v/>
      </c>
      <c r="AC1538" s="1" t="str">
        <f t="shared" si="1538"/>
        <v/>
      </c>
      <c r="AE1538" s="1" t="str">
        <f>IFERROR(__xludf.DUMMYFUNCTION("IFERROR(TRANSPOSE(SORT(TRANSPOSE(FILTER(Y1538:AC1538, Y1538:AC1538&lt;&gt;0)),1, FALSE)))"),"")</f>
        <v/>
      </c>
      <c r="AF1538" s="1" t="str">
        <f>IFERROR(__xludf.DUMMYFUNCTION("""COMPUTED_VALUE"""),"")</f>
        <v/>
      </c>
      <c r="AG1538" s="1" t="str">
        <f>IFERROR(__xludf.DUMMYFUNCTION("""COMPUTED_VALUE"""),"")</f>
        <v/>
      </c>
      <c r="AH1538" s="1" t="str">
        <f>IFERROR(__xludf.DUMMYFUNCTION("""COMPUTED_VALUE"""),"")</f>
        <v/>
      </c>
      <c r="AI1538" s="1" t="str">
        <f>IFERROR(__xludf.DUMMYFUNCTION("""COMPUTED_VALUE"""),"")</f>
        <v/>
      </c>
      <c r="AL1538" s="1" t="s">
        <v>25</v>
      </c>
      <c r="AM1538" s="1" t="s">
        <v>25</v>
      </c>
      <c r="AN1538" s="1" t="s">
        <v>25</v>
      </c>
      <c r="AO1538" s="1" t="s">
        <v>25</v>
      </c>
      <c r="AP1538" s="1" t="s">
        <v>25</v>
      </c>
      <c r="AQ1538" s="1"/>
      <c r="AR1538" s="1"/>
      <c r="AS1538" s="1"/>
      <c r="AT1538" s="1"/>
      <c r="AU1538" s="1"/>
      <c r="AV1538" s="1"/>
      <c r="AW1538" s="1"/>
      <c r="AY1538" s="1" t="s">
        <v>25</v>
      </c>
    </row>
    <row r="1539" ht="15.75" customHeight="1">
      <c r="A1539" s="1"/>
      <c r="B1539" s="1"/>
      <c r="C1539" s="1"/>
      <c r="D1539" s="1" t="s">
        <v>25</v>
      </c>
      <c r="E1539" s="1" t="s">
        <v>25</v>
      </c>
      <c r="F1539" s="1" t="s">
        <v>25</v>
      </c>
      <c r="G1539" s="1" t="s">
        <v>25</v>
      </c>
      <c r="H1539" s="1" t="s">
        <v>25</v>
      </c>
      <c r="M1539" s="1"/>
      <c r="N1539" s="1"/>
      <c r="O1539" s="1"/>
      <c r="P1539" s="1"/>
      <c r="Q1539" s="1"/>
      <c r="S1539" s="1" t="str">
        <f>IFERROR(__xludf.DUMMYFUNCTION("UNIQUE(D1539:H1539, TRUE)"),"")</f>
        <v/>
      </c>
      <c r="Y1539" s="1" t="str">
        <f t="shared" si="2"/>
        <v/>
      </c>
      <c r="Z1539" s="1" t="str">
        <f t="shared" ref="Z1539:AC1539" si="1539">IF($Y1539&lt;&gt;"",COUNTIF($D1539:$H1539, "=" &amp; T1539),"")</f>
        <v/>
      </c>
      <c r="AA1539" s="1" t="str">
        <f t="shared" si="1539"/>
        <v/>
      </c>
      <c r="AB1539" s="1" t="str">
        <f t="shared" si="1539"/>
        <v/>
      </c>
      <c r="AC1539" s="1" t="str">
        <f t="shared" si="1539"/>
        <v/>
      </c>
      <c r="AE1539" s="1" t="str">
        <f>IFERROR(__xludf.DUMMYFUNCTION("IFERROR(TRANSPOSE(SORT(TRANSPOSE(FILTER(Y1539:AC1539, Y1539:AC1539&lt;&gt;0)),1, FALSE)))"),"")</f>
        <v/>
      </c>
      <c r="AF1539" s="1" t="str">
        <f>IFERROR(__xludf.DUMMYFUNCTION("""COMPUTED_VALUE"""),"")</f>
        <v/>
      </c>
      <c r="AG1539" s="1" t="str">
        <f>IFERROR(__xludf.DUMMYFUNCTION("""COMPUTED_VALUE"""),"")</f>
        <v/>
      </c>
      <c r="AH1539" s="1" t="str">
        <f>IFERROR(__xludf.DUMMYFUNCTION("""COMPUTED_VALUE"""),"")</f>
        <v/>
      </c>
      <c r="AI1539" s="1" t="str">
        <f>IFERROR(__xludf.DUMMYFUNCTION("""COMPUTED_VALUE"""),"")</f>
        <v/>
      </c>
      <c r="AL1539" s="1" t="s">
        <v>25</v>
      </c>
      <c r="AM1539" s="1" t="s">
        <v>25</v>
      </c>
      <c r="AN1539" s="1" t="s">
        <v>25</v>
      </c>
      <c r="AO1539" s="1" t="s">
        <v>25</v>
      </c>
      <c r="AP1539" s="1" t="s">
        <v>25</v>
      </c>
      <c r="AQ1539" s="1"/>
      <c r="AR1539" s="1"/>
      <c r="AS1539" s="1"/>
      <c r="AT1539" s="1"/>
      <c r="AU1539" s="1"/>
      <c r="AV1539" s="1"/>
      <c r="AW1539" s="1"/>
      <c r="AY1539" s="1" t="s">
        <v>25</v>
      </c>
    </row>
    <row r="1540" ht="15.75" customHeight="1">
      <c r="A1540" s="1"/>
      <c r="B1540" s="1"/>
      <c r="C1540" s="1"/>
      <c r="D1540" s="1" t="s">
        <v>25</v>
      </c>
      <c r="E1540" s="1" t="s">
        <v>25</v>
      </c>
      <c r="F1540" s="1" t="s">
        <v>25</v>
      </c>
      <c r="G1540" s="1" t="s">
        <v>25</v>
      </c>
      <c r="H1540" s="1" t="s">
        <v>25</v>
      </c>
      <c r="M1540" s="1"/>
      <c r="N1540" s="1"/>
      <c r="O1540" s="1"/>
      <c r="P1540" s="1"/>
      <c r="Q1540" s="1"/>
      <c r="S1540" s="1" t="str">
        <f>IFERROR(__xludf.DUMMYFUNCTION("UNIQUE(D1540:H1540, TRUE)"),"")</f>
        <v/>
      </c>
      <c r="Y1540" s="1" t="str">
        <f t="shared" si="2"/>
        <v/>
      </c>
      <c r="Z1540" s="1" t="str">
        <f t="shared" ref="Z1540:AC1540" si="1540">IF($Y1540&lt;&gt;"",COUNTIF($D1540:$H1540, "=" &amp; T1540),"")</f>
        <v/>
      </c>
      <c r="AA1540" s="1" t="str">
        <f t="shared" si="1540"/>
        <v/>
      </c>
      <c r="AB1540" s="1" t="str">
        <f t="shared" si="1540"/>
        <v/>
      </c>
      <c r="AC1540" s="1" t="str">
        <f t="shared" si="1540"/>
        <v/>
      </c>
      <c r="AE1540" s="1" t="str">
        <f>IFERROR(__xludf.DUMMYFUNCTION("IFERROR(TRANSPOSE(SORT(TRANSPOSE(FILTER(Y1540:AC1540, Y1540:AC1540&lt;&gt;0)),1, FALSE)))"),"")</f>
        <v/>
      </c>
      <c r="AF1540" s="1" t="str">
        <f>IFERROR(__xludf.DUMMYFUNCTION("""COMPUTED_VALUE"""),"")</f>
        <v/>
      </c>
      <c r="AG1540" s="1" t="str">
        <f>IFERROR(__xludf.DUMMYFUNCTION("""COMPUTED_VALUE"""),"")</f>
        <v/>
      </c>
      <c r="AH1540" s="1" t="str">
        <f>IFERROR(__xludf.DUMMYFUNCTION("""COMPUTED_VALUE"""),"")</f>
        <v/>
      </c>
      <c r="AI1540" s="1" t="str">
        <f>IFERROR(__xludf.DUMMYFUNCTION("""COMPUTED_VALUE"""),"")</f>
        <v/>
      </c>
      <c r="AL1540" s="1" t="s">
        <v>25</v>
      </c>
      <c r="AM1540" s="1" t="s">
        <v>25</v>
      </c>
      <c r="AN1540" s="1" t="s">
        <v>25</v>
      </c>
      <c r="AO1540" s="1" t="s">
        <v>25</v>
      </c>
      <c r="AP1540" s="1" t="s">
        <v>25</v>
      </c>
      <c r="AQ1540" s="1"/>
      <c r="AR1540" s="1"/>
      <c r="AS1540" s="1"/>
      <c r="AT1540" s="1"/>
      <c r="AU1540" s="1"/>
      <c r="AV1540" s="1"/>
      <c r="AW1540" s="1"/>
      <c r="AY1540" s="1" t="s">
        <v>25</v>
      </c>
    </row>
    <row r="1541" ht="15.75" customHeight="1">
      <c r="A1541" s="1"/>
      <c r="B1541" s="1"/>
      <c r="C1541" s="1"/>
      <c r="D1541" s="1" t="s">
        <v>25</v>
      </c>
      <c r="E1541" s="1" t="s">
        <v>25</v>
      </c>
      <c r="F1541" s="1" t="s">
        <v>25</v>
      </c>
      <c r="G1541" s="1" t="s">
        <v>25</v>
      </c>
      <c r="H1541" s="1" t="s">
        <v>25</v>
      </c>
      <c r="M1541" s="1"/>
      <c r="N1541" s="1"/>
      <c r="O1541" s="1"/>
      <c r="P1541" s="1"/>
      <c r="Q1541" s="1"/>
      <c r="S1541" s="1" t="str">
        <f>IFERROR(__xludf.DUMMYFUNCTION("UNIQUE(D1541:H1541, TRUE)"),"")</f>
        <v/>
      </c>
      <c r="Y1541" s="1" t="str">
        <f t="shared" si="2"/>
        <v/>
      </c>
      <c r="Z1541" s="1" t="str">
        <f t="shared" ref="Z1541:AC1541" si="1541">IF($Y1541&lt;&gt;"",COUNTIF($D1541:$H1541, "=" &amp; T1541),"")</f>
        <v/>
      </c>
      <c r="AA1541" s="1" t="str">
        <f t="shared" si="1541"/>
        <v/>
      </c>
      <c r="AB1541" s="1" t="str">
        <f t="shared" si="1541"/>
        <v/>
      </c>
      <c r="AC1541" s="1" t="str">
        <f t="shared" si="1541"/>
        <v/>
      </c>
      <c r="AE1541" s="1" t="str">
        <f>IFERROR(__xludf.DUMMYFUNCTION("IFERROR(TRANSPOSE(SORT(TRANSPOSE(FILTER(Y1541:AC1541, Y1541:AC1541&lt;&gt;0)),1, FALSE)))"),"")</f>
        <v/>
      </c>
      <c r="AF1541" s="1" t="str">
        <f>IFERROR(__xludf.DUMMYFUNCTION("""COMPUTED_VALUE"""),"")</f>
        <v/>
      </c>
      <c r="AG1541" s="1" t="str">
        <f>IFERROR(__xludf.DUMMYFUNCTION("""COMPUTED_VALUE"""),"")</f>
        <v/>
      </c>
      <c r="AH1541" s="1" t="str">
        <f>IFERROR(__xludf.DUMMYFUNCTION("""COMPUTED_VALUE"""),"")</f>
        <v/>
      </c>
      <c r="AI1541" s="1" t="str">
        <f>IFERROR(__xludf.DUMMYFUNCTION("""COMPUTED_VALUE"""),"")</f>
        <v/>
      </c>
      <c r="AL1541" s="1" t="s">
        <v>25</v>
      </c>
      <c r="AM1541" s="1" t="s">
        <v>25</v>
      </c>
      <c r="AN1541" s="1" t="s">
        <v>25</v>
      </c>
      <c r="AO1541" s="1" t="s">
        <v>25</v>
      </c>
      <c r="AP1541" s="1" t="s">
        <v>25</v>
      </c>
      <c r="AQ1541" s="1"/>
      <c r="AR1541" s="1"/>
      <c r="AS1541" s="1"/>
      <c r="AT1541" s="1"/>
      <c r="AU1541" s="1"/>
      <c r="AV1541" s="1"/>
      <c r="AW1541" s="1"/>
      <c r="AY1541" s="1" t="s">
        <v>25</v>
      </c>
    </row>
    <row r="1542" ht="15.75" customHeight="1">
      <c r="A1542" s="1"/>
      <c r="B1542" s="1"/>
      <c r="C1542" s="1"/>
      <c r="D1542" s="1" t="s">
        <v>25</v>
      </c>
      <c r="E1542" s="1" t="s">
        <v>25</v>
      </c>
      <c r="F1542" s="1" t="s">
        <v>25</v>
      </c>
      <c r="G1542" s="1" t="s">
        <v>25</v>
      </c>
      <c r="H1542" s="1" t="s">
        <v>25</v>
      </c>
      <c r="M1542" s="1"/>
      <c r="N1542" s="1"/>
      <c r="O1542" s="1"/>
      <c r="P1542" s="1"/>
      <c r="Q1542" s="1"/>
      <c r="S1542" s="1" t="str">
        <f>IFERROR(__xludf.DUMMYFUNCTION("UNIQUE(D1542:H1542, TRUE)"),"")</f>
        <v/>
      </c>
      <c r="Y1542" s="1" t="str">
        <f t="shared" si="2"/>
        <v/>
      </c>
      <c r="Z1542" s="1" t="str">
        <f t="shared" ref="Z1542:AC1542" si="1542">IF($Y1542&lt;&gt;"",COUNTIF($D1542:$H1542, "=" &amp; T1542),"")</f>
        <v/>
      </c>
      <c r="AA1542" s="1" t="str">
        <f t="shared" si="1542"/>
        <v/>
      </c>
      <c r="AB1542" s="1" t="str">
        <f t="shared" si="1542"/>
        <v/>
      </c>
      <c r="AC1542" s="1" t="str">
        <f t="shared" si="1542"/>
        <v/>
      </c>
      <c r="AE1542" s="1" t="str">
        <f>IFERROR(__xludf.DUMMYFUNCTION("IFERROR(TRANSPOSE(SORT(TRANSPOSE(FILTER(Y1542:AC1542, Y1542:AC1542&lt;&gt;0)),1, FALSE)))"),"")</f>
        <v/>
      </c>
      <c r="AF1542" s="1" t="str">
        <f>IFERROR(__xludf.DUMMYFUNCTION("""COMPUTED_VALUE"""),"")</f>
        <v/>
      </c>
      <c r="AG1542" s="1" t="str">
        <f>IFERROR(__xludf.DUMMYFUNCTION("""COMPUTED_VALUE"""),"")</f>
        <v/>
      </c>
      <c r="AH1542" s="1" t="str">
        <f>IFERROR(__xludf.DUMMYFUNCTION("""COMPUTED_VALUE"""),"")</f>
        <v/>
      </c>
      <c r="AI1542" s="1" t="str">
        <f>IFERROR(__xludf.DUMMYFUNCTION("""COMPUTED_VALUE"""),"")</f>
        <v/>
      </c>
      <c r="AL1542" s="1" t="s">
        <v>25</v>
      </c>
      <c r="AM1542" s="1" t="s">
        <v>25</v>
      </c>
      <c r="AN1542" s="1" t="s">
        <v>25</v>
      </c>
      <c r="AO1542" s="1" t="s">
        <v>25</v>
      </c>
      <c r="AP1542" s="1" t="s">
        <v>25</v>
      </c>
      <c r="AQ1542" s="1"/>
      <c r="AR1542" s="1"/>
      <c r="AS1542" s="1"/>
      <c r="AT1542" s="1"/>
      <c r="AU1542" s="1"/>
      <c r="AV1542" s="1"/>
      <c r="AW1542" s="1"/>
      <c r="AY1542" s="1" t="s">
        <v>25</v>
      </c>
    </row>
    <row r="1543" ht="15.75" customHeight="1">
      <c r="A1543" s="1"/>
      <c r="B1543" s="1"/>
      <c r="C1543" s="1"/>
      <c r="D1543" s="1" t="s">
        <v>25</v>
      </c>
      <c r="E1543" s="1" t="s">
        <v>25</v>
      </c>
      <c r="F1543" s="1" t="s">
        <v>25</v>
      </c>
      <c r="G1543" s="1" t="s">
        <v>25</v>
      </c>
      <c r="H1543" s="1" t="s">
        <v>25</v>
      </c>
      <c r="M1543" s="1"/>
      <c r="N1543" s="1"/>
      <c r="O1543" s="1"/>
      <c r="P1543" s="1"/>
      <c r="Q1543" s="1"/>
      <c r="S1543" s="1" t="str">
        <f>IFERROR(__xludf.DUMMYFUNCTION("UNIQUE(D1543:H1543, TRUE)"),"")</f>
        <v/>
      </c>
      <c r="Y1543" s="1" t="str">
        <f t="shared" si="2"/>
        <v/>
      </c>
      <c r="Z1543" s="1" t="str">
        <f t="shared" ref="Z1543:AC1543" si="1543">IF($Y1543&lt;&gt;"",COUNTIF($D1543:$H1543, "=" &amp; T1543),"")</f>
        <v/>
      </c>
      <c r="AA1543" s="1" t="str">
        <f t="shared" si="1543"/>
        <v/>
      </c>
      <c r="AB1543" s="1" t="str">
        <f t="shared" si="1543"/>
        <v/>
      </c>
      <c r="AC1543" s="1" t="str">
        <f t="shared" si="1543"/>
        <v/>
      </c>
      <c r="AE1543" s="1" t="str">
        <f>IFERROR(__xludf.DUMMYFUNCTION("IFERROR(TRANSPOSE(SORT(TRANSPOSE(FILTER(Y1543:AC1543, Y1543:AC1543&lt;&gt;0)),1, FALSE)))"),"")</f>
        <v/>
      </c>
      <c r="AF1543" s="1" t="str">
        <f>IFERROR(__xludf.DUMMYFUNCTION("""COMPUTED_VALUE"""),"")</f>
        <v/>
      </c>
      <c r="AG1543" s="1" t="str">
        <f>IFERROR(__xludf.DUMMYFUNCTION("""COMPUTED_VALUE"""),"")</f>
        <v/>
      </c>
      <c r="AH1543" s="1" t="str">
        <f>IFERROR(__xludf.DUMMYFUNCTION("""COMPUTED_VALUE"""),"")</f>
        <v/>
      </c>
      <c r="AI1543" s="1" t="str">
        <f>IFERROR(__xludf.DUMMYFUNCTION("""COMPUTED_VALUE"""),"")</f>
        <v/>
      </c>
      <c r="AL1543" s="1" t="s">
        <v>25</v>
      </c>
      <c r="AM1543" s="1" t="s">
        <v>25</v>
      </c>
      <c r="AN1543" s="1" t="s">
        <v>25</v>
      </c>
      <c r="AO1543" s="1" t="s">
        <v>25</v>
      </c>
      <c r="AP1543" s="1" t="s">
        <v>25</v>
      </c>
      <c r="AQ1543" s="1"/>
      <c r="AR1543" s="1"/>
      <c r="AS1543" s="1"/>
      <c r="AT1543" s="1"/>
      <c r="AU1543" s="1"/>
      <c r="AV1543" s="1"/>
      <c r="AW1543" s="1"/>
      <c r="AY1543" s="1" t="s">
        <v>25</v>
      </c>
    </row>
    <row r="1544" ht="15.75" customHeight="1">
      <c r="A1544" s="1"/>
      <c r="B1544" s="1"/>
      <c r="C1544" s="1"/>
      <c r="D1544" s="1" t="s">
        <v>25</v>
      </c>
      <c r="E1544" s="1" t="s">
        <v>25</v>
      </c>
      <c r="F1544" s="1" t="s">
        <v>25</v>
      </c>
      <c r="G1544" s="1" t="s">
        <v>25</v>
      </c>
      <c r="H1544" s="1" t="s">
        <v>25</v>
      </c>
      <c r="M1544" s="1"/>
      <c r="N1544" s="1"/>
      <c r="O1544" s="1"/>
      <c r="P1544" s="1"/>
      <c r="Q1544" s="1"/>
      <c r="S1544" s="1" t="str">
        <f>IFERROR(__xludf.DUMMYFUNCTION("UNIQUE(D1544:H1544, TRUE)"),"")</f>
        <v/>
      </c>
      <c r="Y1544" s="1" t="str">
        <f t="shared" si="2"/>
        <v/>
      </c>
      <c r="Z1544" s="1" t="str">
        <f t="shared" ref="Z1544:AC1544" si="1544">IF($Y1544&lt;&gt;"",COUNTIF($D1544:$H1544, "=" &amp; T1544),"")</f>
        <v/>
      </c>
      <c r="AA1544" s="1" t="str">
        <f t="shared" si="1544"/>
        <v/>
      </c>
      <c r="AB1544" s="1" t="str">
        <f t="shared" si="1544"/>
        <v/>
      </c>
      <c r="AC1544" s="1" t="str">
        <f t="shared" si="1544"/>
        <v/>
      </c>
      <c r="AE1544" s="1" t="str">
        <f>IFERROR(__xludf.DUMMYFUNCTION("IFERROR(TRANSPOSE(SORT(TRANSPOSE(FILTER(Y1544:AC1544, Y1544:AC1544&lt;&gt;0)),1, FALSE)))"),"")</f>
        <v/>
      </c>
      <c r="AF1544" s="1" t="str">
        <f>IFERROR(__xludf.DUMMYFUNCTION("""COMPUTED_VALUE"""),"")</f>
        <v/>
      </c>
      <c r="AG1544" s="1" t="str">
        <f>IFERROR(__xludf.DUMMYFUNCTION("""COMPUTED_VALUE"""),"")</f>
        <v/>
      </c>
      <c r="AH1544" s="1" t="str">
        <f>IFERROR(__xludf.DUMMYFUNCTION("""COMPUTED_VALUE"""),"")</f>
        <v/>
      </c>
      <c r="AI1544" s="1" t="str">
        <f>IFERROR(__xludf.DUMMYFUNCTION("""COMPUTED_VALUE"""),"")</f>
        <v/>
      </c>
      <c r="AL1544" s="1" t="s">
        <v>25</v>
      </c>
      <c r="AM1544" s="1" t="s">
        <v>25</v>
      </c>
      <c r="AN1544" s="1" t="s">
        <v>25</v>
      </c>
      <c r="AO1544" s="1" t="s">
        <v>25</v>
      </c>
      <c r="AP1544" s="1" t="s">
        <v>25</v>
      </c>
      <c r="AQ1544" s="1"/>
      <c r="AR1544" s="1"/>
      <c r="AS1544" s="1"/>
      <c r="AT1544" s="1"/>
      <c r="AU1544" s="1"/>
      <c r="AV1544" s="1"/>
      <c r="AW1544" s="1"/>
      <c r="AY1544" s="1" t="s">
        <v>25</v>
      </c>
    </row>
    <row r="1545" ht="15.75" customHeight="1">
      <c r="A1545" s="1"/>
      <c r="B1545" s="1"/>
      <c r="C1545" s="1"/>
      <c r="D1545" s="1" t="s">
        <v>25</v>
      </c>
      <c r="E1545" s="1" t="s">
        <v>25</v>
      </c>
      <c r="F1545" s="1" t="s">
        <v>25</v>
      </c>
      <c r="G1545" s="1" t="s">
        <v>25</v>
      </c>
      <c r="H1545" s="1" t="s">
        <v>25</v>
      </c>
      <c r="M1545" s="1"/>
      <c r="N1545" s="1"/>
      <c r="O1545" s="1"/>
      <c r="P1545" s="1"/>
      <c r="Q1545" s="1"/>
      <c r="S1545" s="1" t="str">
        <f>IFERROR(__xludf.DUMMYFUNCTION("UNIQUE(D1545:H1545, TRUE)"),"")</f>
        <v/>
      </c>
      <c r="Y1545" s="1" t="str">
        <f t="shared" si="2"/>
        <v/>
      </c>
      <c r="Z1545" s="1" t="str">
        <f t="shared" ref="Z1545:AC1545" si="1545">IF($Y1545&lt;&gt;"",COUNTIF($D1545:$H1545, "=" &amp; T1545),"")</f>
        <v/>
      </c>
      <c r="AA1545" s="1" t="str">
        <f t="shared" si="1545"/>
        <v/>
      </c>
      <c r="AB1545" s="1" t="str">
        <f t="shared" si="1545"/>
        <v/>
      </c>
      <c r="AC1545" s="1" t="str">
        <f t="shared" si="1545"/>
        <v/>
      </c>
      <c r="AE1545" s="1" t="str">
        <f>IFERROR(__xludf.DUMMYFUNCTION("IFERROR(TRANSPOSE(SORT(TRANSPOSE(FILTER(Y1545:AC1545, Y1545:AC1545&lt;&gt;0)),1, FALSE)))"),"")</f>
        <v/>
      </c>
      <c r="AF1545" s="1" t="str">
        <f>IFERROR(__xludf.DUMMYFUNCTION("""COMPUTED_VALUE"""),"")</f>
        <v/>
      </c>
      <c r="AG1545" s="1" t="str">
        <f>IFERROR(__xludf.DUMMYFUNCTION("""COMPUTED_VALUE"""),"")</f>
        <v/>
      </c>
      <c r="AH1545" s="1" t="str">
        <f>IFERROR(__xludf.DUMMYFUNCTION("""COMPUTED_VALUE"""),"")</f>
        <v/>
      </c>
      <c r="AI1545" s="1" t="str">
        <f>IFERROR(__xludf.DUMMYFUNCTION("""COMPUTED_VALUE"""),"")</f>
        <v/>
      </c>
      <c r="AL1545" s="1" t="s">
        <v>25</v>
      </c>
      <c r="AM1545" s="1" t="s">
        <v>25</v>
      </c>
      <c r="AN1545" s="1" t="s">
        <v>25</v>
      </c>
      <c r="AO1545" s="1" t="s">
        <v>25</v>
      </c>
      <c r="AP1545" s="1" t="s">
        <v>25</v>
      </c>
      <c r="AQ1545" s="1"/>
      <c r="AR1545" s="1"/>
      <c r="AS1545" s="1"/>
      <c r="AT1545" s="1"/>
      <c r="AU1545" s="1"/>
      <c r="AV1545" s="1"/>
      <c r="AW1545" s="1"/>
      <c r="AY1545" s="1" t="s">
        <v>25</v>
      </c>
    </row>
    <row r="1546" ht="15.75" customHeight="1">
      <c r="A1546" s="1"/>
      <c r="B1546" s="1"/>
      <c r="C1546" s="1"/>
      <c r="D1546" s="1" t="s">
        <v>25</v>
      </c>
      <c r="E1546" s="1" t="s">
        <v>25</v>
      </c>
      <c r="F1546" s="1" t="s">
        <v>25</v>
      </c>
      <c r="G1546" s="1" t="s">
        <v>25</v>
      </c>
      <c r="H1546" s="1" t="s">
        <v>25</v>
      </c>
      <c r="M1546" s="1"/>
      <c r="N1546" s="1"/>
      <c r="O1546" s="1"/>
      <c r="P1546" s="1"/>
      <c r="Q1546" s="1"/>
      <c r="S1546" s="1" t="str">
        <f>IFERROR(__xludf.DUMMYFUNCTION("UNIQUE(D1546:H1546, TRUE)"),"")</f>
        <v/>
      </c>
      <c r="Y1546" s="1" t="str">
        <f t="shared" si="2"/>
        <v/>
      </c>
      <c r="Z1546" s="1" t="str">
        <f t="shared" ref="Z1546:AC1546" si="1546">IF($Y1546&lt;&gt;"",COUNTIF($D1546:$H1546, "=" &amp; T1546),"")</f>
        <v/>
      </c>
      <c r="AA1546" s="1" t="str">
        <f t="shared" si="1546"/>
        <v/>
      </c>
      <c r="AB1546" s="1" t="str">
        <f t="shared" si="1546"/>
        <v/>
      </c>
      <c r="AC1546" s="1" t="str">
        <f t="shared" si="1546"/>
        <v/>
      </c>
      <c r="AE1546" s="1" t="str">
        <f>IFERROR(__xludf.DUMMYFUNCTION("IFERROR(TRANSPOSE(SORT(TRANSPOSE(FILTER(Y1546:AC1546, Y1546:AC1546&lt;&gt;0)),1, FALSE)))"),"")</f>
        <v/>
      </c>
      <c r="AF1546" s="1" t="str">
        <f>IFERROR(__xludf.DUMMYFUNCTION("""COMPUTED_VALUE"""),"")</f>
        <v/>
      </c>
      <c r="AG1546" s="1" t="str">
        <f>IFERROR(__xludf.DUMMYFUNCTION("""COMPUTED_VALUE"""),"")</f>
        <v/>
      </c>
      <c r="AH1546" s="1" t="str">
        <f>IFERROR(__xludf.DUMMYFUNCTION("""COMPUTED_VALUE"""),"")</f>
        <v/>
      </c>
      <c r="AI1546" s="1" t="str">
        <f>IFERROR(__xludf.DUMMYFUNCTION("""COMPUTED_VALUE"""),"")</f>
        <v/>
      </c>
      <c r="AL1546" s="1" t="s">
        <v>25</v>
      </c>
      <c r="AM1546" s="1" t="s">
        <v>25</v>
      </c>
      <c r="AN1546" s="1" t="s">
        <v>25</v>
      </c>
      <c r="AO1546" s="1" t="s">
        <v>25</v>
      </c>
      <c r="AP1546" s="1" t="s">
        <v>25</v>
      </c>
      <c r="AQ1546" s="1"/>
      <c r="AR1546" s="1"/>
      <c r="AS1546" s="1"/>
      <c r="AT1546" s="1"/>
      <c r="AU1546" s="1"/>
      <c r="AV1546" s="1"/>
      <c r="AW1546" s="1"/>
      <c r="AY1546" s="1" t="s">
        <v>25</v>
      </c>
    </row>
    <row r="1547" ht="15.75" customHeight="1">
      <c r="A1547" s="1"/>
      <c r="B1547" s="1"/>
      <c r="C1547" s="1"/>
      <c r="D1547" s="1" t="s">
        <v>25</v>
      </c>
      <c r="E1547" s="1" t="s">
        <v>25</v>
      </c>
      <c r="F1547" s="1" t="s">
        <v>25</v>
      </c>
      <c r="G1547" s="1" t="s">
        <v>25</v>
      </c>
      <c r="H1547" s="1" t="s">
        <v>25</v>
      </c>
      <c r="M1547" s="1"/>
      <c r="N1547" s="1"/>
      <c r="O1547" s="1"/>
      <c r="P1547" s="1"/>
      <c r="Q1547" s="1"/>
      <c r="S1547" s="1" t="str">
        <f>IFERROR(__xludf.DUMMYFUNCTION("UNIQUE(D1547:H1547, TRUE)"),"")</f>
        <v/>
      </c>
      <c r="Y1547" s="1" t="str">
        <f t="shared" si="2"/>
        <v/>
      </c>
      <c r="Z1547" s="1" t="str">
        <f t="shared" ref="Z1547:AC1547" si="1547">IF($Y1547&lt;&gt;"",COUNTIF($D1547:$H1547, "=" &amp; T1547),"")</f>
        <v/>
      </c>
      <c r="AA1547" s="1" t="str">
        <f t="shared" si="1547"/>
        <v/>
      </c>
      <c r="AB1547" s="1" t="str">
        <f t="shared" si="1547"/>
        <v/>
      </c>
      <c r="AC1547" s="1" t="str">
        <f t="shared" si="1547"/>
        <v/>
      </c>
      <c r="AE1547" s="1" t="str">
        <f>IFERROR(__xludf.DUMMYFUNCTION("IFERROR(TRANSPOSE(SORT(TRANSPOSE(FILTER(Y1547:AC1547, Y1547:AC1547&lt;&gt;0)),1, FALSE)))"),"")</f>
        <v/>
      </c>
      <c r="AF1547" s="1" t="str">
        <f>IFERROR(__xludf.DUMMYFUNCTION("""COMPUTED_VALUE"""),"")</f>
        <v/>
      </c>
      <c r="AG1547" s="1" t="str">
        <f>IFERROR(__xludf.DUMMYFUNCTION("""COMPUTED_VALUE"""),"")</f>
        <v/>
      </c>
      <c r="AH1547" s="1" t="str">
        <f>IFERROR(__xludf.DUMMYFUNCTION("""COMPUTED_VALUE"""),"")</f>
        <v/>
      </c>
      <c r="AI1547" s="1" t="str">
        <f>IFERROR(__xludf.DUMMYFUNCTION("""COMPUTED_VALUE"""),"")</f>
        <v/>
      </c>
      <c r="AL1547" s="1" t="s">
        <v>25</v>
      </c>
      <c r="AM1547" s="1" t="s">
        <v>25</v>
      </c>
      <c r="AN1547" s="1" t="s">
        <v>25</v>
      </c>
      <c r="AO1547" s="1" t="s">
        <v>25</v>
      </c>
      <c r="AP1547" s="1" t="s">
        <v>25</v>
      </c>
      <c r="AQ1547" s="1"/>
      <c r="AR1547" s="1"/>
      <c r="AS1547" s="1"/>
      <c r="AT1547" s="1"/>
      <c r="AU1547" s="1"/>
      <c r="AV1547" s="1"/>
      <c r="AW1547" s="1"/>
      <c r="AY1547" s="1" t="s">
        <v>25</v>
      </c>
    </row>
    <row r="1548" ht="15.75" customHeight="1">
      <c r="A1548" s="1"/>
      <c r="B1548" s="1"/>
      <c r="C1548" s="1"/>
      <c r="D1548" s="1" t="s">
        <v>25</v>
      </c>
      <c r="E1548" s="1" t="s">
        <v>25</v>
      </c>
      <c r="F1548" s="1" t="s">
        <v>25</v>
      </c>
      <c r="G1548" s="1" t="s">
        <v>25</v>
      </c>
      <c r="H1548" s="1" t="s">
        <v>25</v>
      </c>
      <c r="M1548" s="1"/>
      <c r="N1548" s="1"/>
      <c r="O1548" s="1"/>
      <c r="P1548" s="1"/>
      <c r="Q1548" s="1"/>
      <c r="S1548" s="1" t="str">
        <f>IFERROR(__xludf.DUMMYFUNCTION("UNIQUE(D1548:H1548, TRUE)"),"")</f>
        <v/>
      </c>
      <c r="Y1548" s="1" t="str">
        <f t="shared" si="2"/>
        <v/>
      </c>
      <c r="Z1548" s="1" t="str">
        <f t="shared" ref="Z1548:AC1548" si="1548">IF($Y1548&lt;&gt;"",COUNTIF($D1548:$H1548, "=" &amp; T1548),"")</f>
        <v/>
      </c>
      <c r="AA1548" s="1" t="str">
        <f t="shared" si="1548"/>
        <v/>
      </c>
      <c r="AB1548" s="1" t="str">
        <f t="shared" si="1548"/>
        <v/>
      </c>
      <c r="AC1548" s="1" t="str">
        <f t="shared" si="1548"/>
        <v/>
      </c>
      <c r="AE1548" s="1" t="str">
        <f>IFERROR(__xludf.DUMMYFUNCTION("IFERROR(TRANSPOSE(SORT(TRANSPOSE(FILTER(Y1548:AC1548, Y1548:AC1548&lt;&gt;0)),1, FALSE)))"),"")</f>
        <v/>
      </c>
      <c r="AF1548" s="1" t="str">
        <f>IFERROR(__xludf.DUMMYFUNCTION("""COMPUTED_VALUE"""),"")</f>
        <v/>
      </c>
      <c r="AG1548" s="1" t="str">
        <f>IFERROR(__xludf.DUMMYFUNCTION("""COMPUTED_VALUE"""),"")</f>
        <v/>
      </c>
      <c r="AH1548" s="1" t="str">
        <f>IFERROR(__xludf.DUMMYFUNCTION("""COMPUTED_VALUE"""),"")</f>
        <v/>
      </c>
      <c r="AI1548" s="1" t="str">
        <f>IFERROR(__xludf.DUMMYFUNCTION("""COMPUTED_VALUE"""),"")</f>
        <v/>
      </c>
      <c r="AL1548" s="1" t="s">
        <v>25</v>
      </c>
      <c r="AM1548" s="1" t="s">
        <v>25</v>
      </c>
      <c r="AN1548" s="1" t="s">
        <v>25</v>
      </c>
      <c r="AO1548" s="1" t="s">
        <v>25</v>
      </c>
      <c r="AP1548" s="1" t="s">
        <v>25</v>
      </c>
      <c r="AQ1548" s="1"/>
      <c r="AR1548" s="1"/>
      <c r="AS1548" s="1"/>
      <c r="AT1548" s="1"/>
      <c r="AU1548" s="1"/>
      <c r="AV1548" s="1"/>
      <c r="AW1548" s="1"/>
      <c r="AY1548" s="1" t="s">
        <v>25</v>
      </c>
    </row>
    <row r="1549" ht="15.75" customHeight="1">
      <c r="A1549" s="1"/>
      <c r="B1549" s="1"/>
      <c r="C1549" s="1"/>
      <c r="D1549" s="1" t="s">
        <v>25</v>
      </c>
      <c r="E1549" s="1" t="s">
        <v>25</v>
      </c>
      <c r="F1549" s="1" t="s">
        <v>25</v>
      </c>
      <c r="G1549" s="1" t="s">
        <v>25</v>
      </c>
      <c r="H1549" s="1" t="s">
        <v>25</v>
      </c>
      <c r="M1549" s="1"/>
      <c r="N1549" s="1"/>
      <c r="O1549" s="1"/>
      <c r="P1549" s="1"/>
      <c r="Q1549" s="1"/>
      <c r="S1549" s="1" t="str">
        <f>IFERROR(__xludf.DUMMYFUNCTION("UNIQUE(D1549:H1549, TRUE)"),"")</f>
        <v/>
      </c>
      <c r="Y1549" s="1" t="str">
        <f t="shared" si="2"/>
        <v/>
      </c>
      <c r="Z1549" s="1" t="str">
        <f t="shared" ref="Z1549:AC1549" si="1549">IF($Y1549&lt;&gt;"",COUNTIF($D1549:$H1549, "=" &amp; T1549),"")</f>
        <v/>
      </c>
      <c r="AA1549" s="1" t="str">
        <f t="shared" si="1549"/>
        <v/>
      </c>
      <c r="AB1549" s="1" t="str">
        <f t="shared" si="1549"/>
        <v/>
      </c>
      <c r="AC1549" s="1" t="str">
        <f t="shared" si="1549"/>
        <v/>
      </c>
      <c r="AE1549" s="1" t="str">
        <f>IFERROR(__xludf.DUMMYFUNCTION("IFERROR(TRANSPOSE(SORT(TRANSPOSE(FILTER(Y1549:AC1549, Y1549:AC1549&lt;&gt;0)),1, FALSE)))"),"")</f>
        <v/>
      </c>
      <c r="AF1549" s="1" t="str">
        <f>IFERROR(__xludf.DUMMYFUNCTION("""COMPUTED_VALUE"""),"")</f>
        <v/>
      </c>
      <c r="AG1549" s="1" t="str">
        <f>IFERROR(__xludf.DUMMYFUNCTION("""COMPUTED_VALUE"""),"")</f>
        <v/>
      </c>
      <c r="AH1549" s="1" t="str">
        <f>IFERROR(__xludf.DUMMYFUNCTION("""COMPUTED_VALUE"""),"")</f>
        <v/>
      </c>
      <c r="AI1549" s="1" t="str">
        <f>IFERROR(__xludf.DUMMYFUNCTION("""COMPUTED_VALUE"""),"")</f>
        <v/>
      </c>
      <c r="AL1549" s="1" t="s">
        <v>25</v>
      </c>
      <c r="AM1549" s="1" t="s">
        <v>25</v>
      </c>
      <c r="AN1549" s="1" t="s">
        <v>25</v>
      </c>
      <c r="AO1549" s="1" t="s">
        <v>25</v>
      </c>
      <c r="AP1549" s="1" t="s">
        <v>25</v>
      </c>
      <c r="AQ1549" s="1"/>
      <c r="AR1549" s="1"/>
      <c r="AS1549" s="1"/>
      <c r="AT1549" s="1"/>
      <c r="AU1549" s="1"/>
      <c r="AV1549" s="1"/>
      <c r="AW1549" s="1"/>
      <c r="AY1549" s="1" t="s">
        <v>25</v>
      </c>
    </row>
    <row r="1550" ht="15.75" customHeight="1">
      <c r="A1550" s="1"/>
      <c r="B1550" s="1"/>
      <c r="C1550" s="1"/>
      <c r="D1550" s="1" t="s">
        <v>25</v>
      </c>
      <c r="E1550" s="1" t="s">
        <v>25</v>
      </c>
      <c r="F1550" s="1" t="s">
        <v>25</v>
      </c>
      <c r="G1550" s="1" t="s">
        <v>25</v>
      </c>
      <c r="H1550" s="1" t="s">
        <v>25</v>
      </c>
      <c r="M1550" s="1"/>
      <c r="N1550" s="1"/>
      <c r="O1550" s="1"/>
      <c r="P1550" s="1"/>
      <c r="Q1550" s="1"/>
      <c r="S1550" s="1" t="str">
        <f>IFERROR(__xludf.DUMMYFUNCTION("UNIQUE(D1550:H1550, TRUE)"),"")</f>
        <v/>
      </c>
      <c r="Y1550" s="1" t="str">
        <f t="shared" si="2"/>
        <v/>
      </c>
      <c r="Z1550" s="1" t="str">
        <f t="shared" ref="Z1550:AC1550" si="1550">IF($Y1550&lt;&gt;"",COUNTIF($D1550:$H1550, "=" &amp; T1550),"")</f>
        <v/>
      </c>
      <c r="AA1550" s="1" t="str">
        <f t="shared" si="1550"/>
        <v/>
      </c>
      <c r="AB1550" s="1" t="str">
        <f t="shared" si="1550"/>
        <v/>
      </c>
      <c r="AC1550" s="1" t="str">
        <f t="shared" si="1550"/>
        <v/>
      </c>
      <c r="AE1550" s="1" t="str">
        <f>IFERROR(__xludf.DUMMYFUNCTION("IFERROR(TRANSPOSE(SORT(TRANSPOSE(FILTER(Y1550:AC1550, Y1550:AC1550&lt;&gt;0)),1, FALSE)))"),"")</f>
        <v/>
      </c>
      <c r="AF1550" s="1" t="str">
        <f>IFERROR(__xludf.DUMMYFUNCTION("""COMPUTED_VALUE"""),"")</f>
        <v/>
      </c>
      <c r="AG1550" s="1" t="str">
        <f>IFERROR(__xludf.DUMMYFUNCTION("""COMPUTED_VALUE"""),"")</f>
        <v/>
      </c>
      <c r="AH1550" s="1" t="str">
        <f>IFERROR(__xludf.DUMMYFUNCTION("""COMPUTED_VALUE"""),"")</f>
        <v/>
      </c>
      <c r="AI1550" s="1" t="str">
        <f>IFERROR(__xludf.DUMMYFUNCTION("""COMPUTED_VALUE"""),"")</f>
        <v/>
      </c>
      <c r="AL1550" s="1" t="s">
        <v>25</v>
      </c>
      <c r="AM1550" s="1" t="s">
        <v>25</v>
      </c>
      <c r="AN1550" s="1" t="s">
        <v>25</v>
      </c>
      <c r="AO1550" s="1" t="s">
        <v>25</v>
      </c>
      <c r="AP1550" s="1" t="s">
        <v>25</v>
      </c>
      <c r="AQ1550" s="1"/>
      <c r="AR1550" s="1"/>
      <c r="AS1550" s="1"/>
      <c r="AT1550" s="1"/>
      <c r="AU1550" s="1"/>
      <c r="AV1550" s="1"/>
      <c r="AW1550" s="1"/>
      <c r="AY1550" s="1" t="s">
        <v>25</v>
      </c>
    </row>
    <row r="1551" ht="15.75" customHeight="1">
      <c r="A1551" s="1"/>
      <c r="B1551" s="1"/>
      <c r="C1551" s="1"/>
      <c r="D1551" s="1" t="s">
        <v>25</v>
      </c>
      <c r="E1551" s="1" t="s">
        <v>25</v>
      </c>
      <c r="F1551" s="1" t="s">
        <v>25</v>
      </c>
      <c r="G1551" s="1" t="s">
        <v>25</v>
      </c>
      <c r="H1551" s="1" t="s">
        <v>25</v>
      </c>
      <c r="M1551" s="1"/>
      <c r="N1551" s="1"/>
      <c r="O1551" s="1"/>
      <c r="P1551" s="1"/>
      <c r="Q1551" s="1"/>
      <c r="S1551" s="1" t="str">
        <f>IFERROR(__xludf.DUMMYFUNCTION("UNIQUE(D1551:H1551, TRUE)"),"")</f>
        <v/>
      </c>
      <c r="Y1551" s="1" t="str">
        <f t="shared" si="2"/>
        <v/>
      </c>
      <c r="Z1551" s="1" t="str">
        <f t="shared" ref="Z1551:AC1551" si="1551">IF($Y1551&lt;&gt;"",COUNTIF($D1551:$H1551, "=" &amp; T1551),"")</f>
        <v/>
      </c>
      <c r="AA1551" s="1" t="str">
        <f t="shared" si="1551"/>
        <v/>
      </c>
      <c r="AB1551" s="1" t="str">
        <f t="shared" si="1551"/>
        <v/>
      </c>
      <c r="AC1551" s="1" t="str">
        <f t="shared" si="1551"/>
        <v/>
      </c>
      <c r="AE1551" s="1" t="str">
        <f>IFERROR(__xludf.DUMMYFUNCTION("IFERROR(TRANSPOSE(SORT(TRANSPOSE(FILTER(Y1551:AC1551, Y1551:AC1551&lt;&gt;0)),1, FALSE)))"),"")</f>
        <v/>
      </c>
      <c r="AF1551" s="1" t="str">
        <f>IFERROR(__xludf.DUMMYFUNCTION("""COMPUTED_VALUE"""),"")</f>
        <v/>
      </c>
      <c r="AG1551" s="1" t="str">
        <f>IFERROR(__xludf.DUMMYFUNCTION("""COMPUTED_VALUE"""),"")</f>
        <v/>
      </c>
      <c r="AH1551" s="1" t="str">
        <f>IFERROR(__xludf.DUMMYFUNCTION("""COMPUTED_VALUE"""),"")</f>
        <v/>
      </c>
      <c r="AI1551" s="1" t="str">
        <f>IFERROR(__xludf.DUMMYFUNCTION("""COMPUTED_VALUE"""),"")</f>
        <v/>
      </c>
      <c r="AL1551" s="1" t="s">
        <v>25</v>
      </c>
      <c r="AM1551" s="1" t="s">
        <v>25</v>
      </c>
      <c r="AN1551" s="1" t="s">
        <v>25</v>
      </c>
      <c r="AO1551" s="1" t="s">
        <v>25</v>
      </c>
      <c r="AP1551" s="1" t="s">
        <v>25</v>
      </c>
      <c r="AQ1551" s="1"/>
      <c r="AR1551" s="1"/>
      <c r="AS1551" s="1"/>
      <c r="AT1551" s="1"/>
      <c r="AU1551" s="1"/>
      <c r="AV1551" s="1"/>
      <c r="AW1551" s="1"/>
      <c r="AY1551" s="1" t="s">
        <v>25</v>
      </c>
    </row>
    <row r="1552" ht="15.75" customHeight="1">
      <c r="A1552" s="1"/>
      <c r="B1552" s="1"/>
      <c r="C1552" s="1"/>
      <c r="D1552" s="1" t="s">
        <v>25</v>
      </c>
      <c r="E1552" s="1" t="s">
        <v>25</v>
      </c>
      <c r="F1552" s="1" t="s">
        <v>25</v>
      </c>
      <c r="G1552" s="1" t="s">
        <v>25</v>
      </c>
      <c r="H1552" s="1" t="s">
        <v>25</v>
      </c>
      <c r="M1552" s="1"/>
      <c r="N1552" s="1"/>
      <c r="O1552" s="1"/>
      <c r="P1552" s="1"/>
      <c r="Q1552" s="1"/>
      <c r="S1552" s="1" t="str">
        <f>IFERROR(__xludf.DUMMYFUNCTION("UNIQUE(D1552:H1552, TRUE)"),"")</f>
        <v/>
      </c>
      <c r="Y1552" s="1" t="str">
        <f t="shared" si="2"/>
        <v/>
      </c>
      <c r="Z1552" s="1" t="str">
        <f t="shared" ref="Z1552:AC1552" si="1552">IF($Y1552&lt;&gt;"",COUNTIF($D1552:$H1552, "=" &amp; T1552),"")</f>
        <v/>
      </c>
      <c r="AA1552" s="1" t="str">
        <f t="shared" si="1552"/>
        <v/>
      </c>
      <c r="AB1552" s="1" t="str">
        <f t="shared" si="1552"/>
        <v/>
      </c>
      <c r="AC1552" s="1" t="str">
        <f t="shared" si="1552"/>
        <v/>
      </c>
      <c r="AE1552" s="1" t="str">
        <f>IFERROR(__xludf.DUMMYFUNCTION("IFERROR(TRANSPOSE(SORT(TRANSPOSE(FILTER(Y1552:AC1552, Y1552:AC1552&lt;&gt;0)),1, FALSE)))"),"")</f>
        <v/>
      </c>
      <c r="AF1552" s="1" t="str">
        <f>IFERROR(__xludf.DUMMYFUNCTION("""COMPUTED_VALUE"""),"")</f>
        <v/>
      </c>
      <c r="AG1552" s="1" t="str">
        <f>IFERROR(__xludf.DUMMYFUNCTION("""COMPUTED_VALUE"""),"")</f>
        <v/>
      </c>
      <c r="AH1552" s="1" t="str">
        <f>IFERROR(__xludf.DUMMYFUNCTION("""COMPUTED_VALUE"""),"")</f>
        <v/>
      </c>
      <c r="AI1552" s="1" t="str">
        <f>IFERROR(__xludf.DUMMYFUNCTION("""COMPUTED_VALUE"""),"")</f>
        <v/>
      </c>
      <c r="AL1552" s="1" t="s">
        <v>25</v>
      </c>
      <c r="AM1552" s="1" t="s">
        <v>25</v>
      </c>
      <c r="AN1552" s="1" t="s">
        <v>25</v>
      </c>
      <c r="AO1552" s="1" t="s">
        <v>25</v>
      </c>
      <c r="AP1552" s="1" t="s">
        <v>25</v>
      </c>
      <c r="AQ1552" s="1"/>
      <c r="AR1552" s="1"/>
      <c r="AS1552" s="1"/>
      <c r="AT1552" s="1"/>
      <c r="AU1552" s="1"/>
      <c r="AV1552" s="1"/>
      <c r="AW1552" s="1"/>
      <c r="AY1552" s="1" t="s">
        <v>25</v>
      </c>
    </row>
    <row r="1553" ht="15.75" customHeight="1">
      <c r="A1553" s="1"/>
      <c r="B1553" s="1"/>
      <c r="C1553" s="1"/>
      <c r="D1553" s="1" t="s">
        <v>25</v>
      </c>
      <c r="E1553" s="1" t="s">
        <v>25</v>
      </c>
      <c r="F1553" s="1" t="s">
        <v>25</v>
      </c>
      <c r="G1553" s="1" t="s">
        <v>25</v>
      </c>
      <c r="H1553" s="1" t="s">
        <v>25</v>
      </c>
      <c r="M1553" s="1"/>
      <c r="N1553" s="1"/>
      <c r="O1553" s="1"/>
      <c r="P1553" s="1"/>
      <c r="Q1553" s="1"/>
      <c r="S1553" s="1" t="str">
        <f>IFERROR(__xludf.DUMMYFUNCTION("UNIQUE(D1553:H1553, TRUE)"),"")</f>
        <v/>
      </c>
      <c r="Y1553" s="1" t="str">
        <f t="shared" si="2"/>
        <v/>
      </c>
      <c r="Z1553" s="1" t="str">
        <f t="shared" ref="Z1553:AC1553" si="1553">IF($Y1553&lt;&gt;"",COUNTIF($D1553:$H1553, "=" &amp; T1553),"")</f>
        <v/>
      </c>
      <c r="AA1553" s="1" t="str">
        <f t="shared" si="1553"/>
        <v/>
      </c>
      <c r="AB1553" s="1" t="str">
        <f t="shared" si="1553"/>
        <v/>
      </c>
      <c r="AC1553" s="1" t="str">
        <f t="shared" si="1553"/>
        <v/>
      </c>
      <c r="AE1553" s="1" t="str">
        <f>IFERROR(__xludf.DUMMYFUNCTION("IFERROR(TRANSPOSE(SORT(TRANSPOSE(FILTER(Y1553:AC1553, Y1553:AC1553&lt;&gt;0)),1, FALSE)))"),"")</f>
        <v/>
      </c>
      <c r="AF1553" s="1" t="str">
        <f>IFERROR(__xludf.DUMMYFUNCTION("""COMPUTED_VALUE"""),"")</f>
        <v/>
      </c>
      <c r="AG1553" s="1" t="str">
        <f>IFERROR(__xludf.DUMMYFUNCTION("""COMPUTED_VALUE"""),"")</f>
        <v/>
      </c>
      <c r="AH1553" s="1" t="str">
        <f>IFERROR(__xludf.DUMMYFUNCTION("""COMPUTED_VALUE"""),"")</f>
        <v/>
      </c>
      <c r="AI1553" s="1" t="str">
        <f>IFERROR(__xludf.DUMMYFUNCTION("""COMPUTED_VALUE"""),"")</f>
        <v/>
      </c>
      <c r="AL1553" s="1" t="s">
        <v>25</v>
      </c>
      <c r="AM1553" s="1" t="s">
        <v>25</v>
      </c>
      <c r="AN1553" s="1" t="s">
        <v>25</v>
      </c>
      <c r="AO1553" s="1" t="s">
        <v>25</v>
      </c>
      <c r="AP1553" s="1" t="s">
        <v>25</v>
      </c>
      <c r="AQ1553" s="1"/>
      <c r="AR1553" s="1"/>
      <c r="AS1553" s="1"/>
      <c r="AT1553" s="1"/>
      <c r="AU1553" s="1"/>
      <c r="AV1553" s="1"/>
      <c r="AW1553" s="1"/>
      <c r="AY1553" s="1" t="s">
        <v>25</v>
      </c>
    </row>
    <row r="1554" ht="15.75" customHeight="1">
      <c r="A1554" s="1"/>
      <c r="B1554" s="1"/>
      <c r="C1554" s="1"/>
      <c r="D1554" s="1" t="s">
        <v>25</v>
      </c>
      <c r="E1554" s="1" t="s">
        <v>25</v>
      </c>
      <c r="F1554" s="1" t="s">
        <v>25</v>
      </c>
      <c r="G1554" s="1" t="s">
        <v>25</v>
      </c>
      <c r="H1554" s="1" t="s">
        <v>25</v>
      </c>
      <c r="M1554" s="1"/>
      <c r="N1554" s="1"/>
      <c r="O1554" s="1"/>
      <c r="P1554" s="1"/>
      <c r="Q1554" s="1"/>
      <c r="S1554" s="1" t="str">
        <f>IFERROR(__xludf.DUMMYFUNCTION("UNIQUE(D1554:H1554, TRUE)"),"")</f>
        <v/>
      </c>
      <c r="Y1554" s="1" t="str">
        <f t="shared" si="2"/>
        <v/>
      </c>
      <c r="Z1554" s="1" t="str">
        <f t="shared" ref="Z1554:AC1554" si="1554">IF($Y1554&lt;&gt;"",COUNTIF($D1554:$H1554, "=" &amp; T1554),"")</f>
        <v/>
      </c>
      <c r="AA1554" s="1" t="str">
        <f t="shared" si="1554"/>
        <v/>
      </c>
      <c r="AB1554" s="1" t="str">
        <f t="shared" si="1554"/>
        <v/>
      </c>
      <c r="AC1554" s="1" t="str">
        <f t="shared" si="1554"/>
        <v/>
      </c>
      <c r="AE1554" s="1" t="str">
        <f>IFERROR(__xludf.DUMMYFUNCTION("IFERROR(TRANSPOSE(SORT(TRANSPOSE(FILTER(Y1554:AC1554, Y1554:AC1554&lt;&gt;0)),1, FALSE)))"),"")</f>
        <v/>
      </c>
      <c r="AF1554" s="1" t="str">
        <f>IFERROR(__xludf.DUMMYFUNCTION("""COMPUTED_VALUE"""),"")</f>
        <v/>
      </c>
      <c r="AG1554" s="1" t="str">
        <f>IFERROR(__xludf.DUMMYFUNCTION("""COMPUTED_VALUE"""),"")</f>
        <v/>
      </c>
      <c r="AH1554" s="1" t="str">
        <f>IFERROR(__xludf.DUMMYFUNCTION("""COMPUTED_VALUE"""),"")</f>
        <v/>
      </c>
      <c r="AI1554" s="1" t="str">
        <f>IFERROR(__xludf.DUMMYFUNCTION("""COMPUTED_VALUE"""),"")</f>
        <v/>
      </c>
      <c r="AL1554" s="1" t="s">
        <v>25</v>
      </c>
      <c r="AM1554" s="1" t="s">
        <v>25</v>
      </c>
      <c r="AN1554" s="1" t="s">
        <v>25</v>
      </c>
      <c r="AO1554" s="1" t="s">
        <v>25</v>
      </c>
      <c r="AP1554" s="1" t="s">
        <v>25</v>
      </c>
      <c r="AQ1554" s="1"/>
      <c r="AR1554" s="1"/>
      <c r="AS1554" s="1"/>
      <c r="AT1554" s="1"/>
      <c r="AU1554" s="1"/>
      <c r="AV1554" s="1"/>
      <c r="AW1554" s="1"/>
      <c r="AY1554" s="1" t="s">
        <v>25</v>
      </c>
    </row>
    <row r="1555" ht="15.75" customHeight="1">
      <c r="A1555" s="1"/>
      <c r="B1555" s="1"/>
      <c r="C1555" s="1"/>
      <c r="D1555" s="1" t="s">
        <v>25</v>
      </c>
      <c r="E1555" s="1" t="s">
        <v>25</v>
      </c>
      <c r="F1555" s="1" t="s">
        <v>25</v>
      </c>
      <c r="G1555" s="1" t="s">
        <v>25</v>
      </c>
      <c r="H1555" s="1" t="s">
        <v>25</v>
      </c>
      <c r="M1555" s="1"/>
      <c r="N1555" s="1"/>
      <c r="O1555" s="1"/>
      <c r="P1555" s="1"/>
      <c r="Q1555" s="1"/>
      <c r="S1555" s="1" t="str">
        <f>IFERROR(__xludf.DUMMYFUNCTION("UNIQUE(D1555:H1555, TRUE)"),"")</f>
        <v/>
      </c>
      <c r="Y1555" s="1" t="str">
        <f t="shared" si="2"/>
        <v/>
      </c>
      <c r="Z1555" s="1" t="str">
        <f t="shared" ref="Z1555:AC1555" si="1555">IF($Y1555&lt;&gt;"",COUNTIF($D1555:$H1555, "=" &amp; T1555),"")</f>
        <v/>
      </c>
      <c r="AA1555" s="1" t="str">
        <f t="shared" si="1555"/>
        <v/>
      </c>
      <c r="AB1555" s="1" t="str">
        <f t="shared" si="1555"/>
        <v/>
      </c>
      <c r="AC1555" s="1" t="str">
        <f t="shared" si="1555"/>
        <v/>
      </c>
      <c r="AE1555" s="1" t="str">
        <f>IFERROR(__xludf.DUMMYFUNCTION("IFERROR(TRANSPOSE(SORT(TRANSPOSE(FILTER(Y1555:AC1555, Y1555:AC1555&lt;&gt;0)),1, FALSE)))"),"")</f>
        <v/>
      </c>
      <c r="AF1555" s="1" t="str">
        <f>IFERROR(__xludf.DUMMYFUNCTION("""COMPUTED_VALUE"""),"")</f>
        <v/>
      </c>
      <c r="AG1555" s="1" t="str">
        <f>IFERROR(__xludf.DUMMYFUNCTION("""COMPUTED_VALUE"""),"")</f>
        <v/>
      </c>
      <c r="AH1555" s="1" t="str">
        <f>IFERROR(__xludf.DUMMYFUNCTION("""COMPUTED_VALUE"""),"")</f>
        <v/>
      </c>
      <c r="AI1555" s="1" t="str">
        <f>IFERROR(__xludf.DUMMYFUNCTION("""COMPUTED_VALUE"""),"")</f>
        <v/>
      </c>
      <c r="AL1555" s="1" t="s">
        <v>25</v>
      </c>
      <c r="AM1555" s="1" t="s">
        <v>25</v>
      </c>
      <c r="AN1555" s="1" t="s">
        <v>25</v>
      </c>
      <c r="AO1555" s="1" t="s">
        <v>25</v>
      </c>
      <c r="AP1555" s="1" t="s">
        <v>25</v>
      </c>
      <c r="AQ1555" s="1"/>
      <c r="AR1555" s="1"/>
      <c r="AS1555" s="1"/>
      <c r="AT1555" s="1"/>
      <c r="AU1555" s="1"/>
      <c r="AV1555" s="1"/>
      <c r="AW1555" s="1"/>
      <c r="AY1555" s="1" t="s">
        <v>25</v>
      </c>
    </row>
    <row r="1556" ht="15.75" customHeight="1">
      <c r="A1556" s="1"/>
      <c r="B1556" s="1"/>
      <c r="C1556" s="1"/>
      <c r="D1556" s="1" t="s">
        <v>25</v>
      </c>
      <c r="E1556" s="1" t="s">
        <v>25</v>
      </c>
      <c r="F1556" s="1" t="s">
        <v>25</v>
      </c>
      <c r="G1556" s="1" t="s">
        <v>25</v>
      </c>
      <c r="H1556" s="1" t="s">
        <v>25</v>
      </c>
      <c r="M1556" s="1"/>
      <c r="N1556" s="1"/>
      <c r="O1556" s="1"/>
      <c r="P1556" s="1"/>
      <c r="Q1556" s="1"/>
      <c r="S1556" s="1" t="str">
        <f>IFERROR(__xludf.DUMMYFUNCTION("UNIQUE(D1556:H1556, TRUE)"),"")</f>
        <v/>
      </c>
      <c r="Y1556" s="1" t="str">
        <f t="shared" si="2"/>
        <v/>
      </c>
      <c r="Z1556" s="1" t="str">
        <f t="shared" ref="Z1556:AC1556" si="1556">IF($Y1556&lt;&gt;"",COUNTIF($D1556:$H1556, "=" &amp; T1556),"")</f>
        <v/>
      </c>
      <c r="AA1556" s="1" t="str">
        <f t="shared" si="1556"/>
        <v/>
      </c>
      <c r="AB1556" s="1" t="str">
        <f t="shared" si="1556"/>
        <v/>
      </c>
      <c r="AC1556" s="1" t="str">
        <f t="shared" si="1556"/>
        <v/>
      </c>
      <c r="AE1556" s="1" t="str">
        <f>IFERROR(__xludf.DUMMYFUNCTION("IFERROR(TRANSPOSE(SORT(TRANSPOSE(FILTER(Y1556:AC1556, Y1556:AC1556&lt;&gt;0)),1, FALSE)))"),"")</f>
        <v/>
      </c>
      <c r="AF1556" s="1" t="str">
        <f>IFERROR(__xludf.DUMMYFUNCTION("""COMPUTED_VALUE"""),"")</f>
        <v/>
      </c>
      <c r="AG1556" s="1" t="str">
        <f>IFERROR(__xludf.DUMMYFUNCTION("""COMPUTED_VALUE"""),"")</f>
        <v/>
      </c>
      <c r="AH1556" s="1" t="str">
        <f>IFERROR(__xludf.DUMMYFUNCTION("""COMPUTED_VALUE"""),"")</f>
        <v/>
      </c>
      <c r="AI1556" s="1" t="str">
        <f>IFERROR(__xludf.DUMMYFUNCTION("""COMPUTED_VALUE"""),"")</f>
        <v/>
      </c>
      <c r="AL1556" s="1" t="s">
        <v>25</v>
      </c>
      <c r="AM1556" s="1" t="s">
        <v>25</v>
      </c>
      <c r="AN1556" s="1" t="s">
        <v>25</v>
      </c>
      <c r="AO1556" s="1" t="s">
        <v>25</v>
      </c>
      <c r="AP1556" s="1" t="s">
        <v>25</v>
      </c>
      <c r="AQ1556" s="1"/>
      <c r="AR1556" s="1"/>
      <c r="AS1556" s="1"/>
      <c r="AT1556" s="1"/>
      <c r="AU1556" s="1"/>
      <c r="AV1556" s="1"/>
      <c r="AW1556" s="1"/>
      <c r="AY1556" s="1" t="s">
        <v>25</v>
      </c>
    </row>
    <row r="1557" ht="15.75" customHeight="1">
      <c r="A1557" s="1"/>
      <c r="B1557" s="1"/>
      <c r="C1557" s="1"/>
      <c r="D1557" s="1" t="s">
        <v>25</v>
      </c>
      <c r="E1557" s="1" t="s">
        <v>25</v>
      </c>
      <c r="F1557" s="1" t="s">
        <v>25</v>
      </c>
      <c r="G1557" s="1" t="s">
        <v>25</v>
      </c>
      <c r="H1557" s="1" t="s">
        <v>25</v>
      </c>
      <c r="M1557" s="1"/>
      <c r="N1557" s="1"/>
      <c r="O1557" s="1"/>
      <c r="P1557" s="1"/>
      <c r="Q1557" s="1"/>
      <c r="S1557" s="1" t="str">
        <f>IFERROR(__xludf.DUMMYFUNCTION("UNIQUE(D1557:H1557, TRUE)"),"")</f>
        <v/>
      </c>
      <c r="Y1557" s="1" t="str">
        <f t="shared" si="2"/>
        <v/>
      </c>
      <c r="Z1557" s="1" t="str">
        <f t="shared" ref="Z1557:AC1557" si="1557">IF($Y1557&lt;&gt;"",COUNTIF($D1557:$H1557, "=" &amp; T1557),"")</f>
        <v/>
      </c>
      <c r="AA1557" s="1" t="str">
        <f t="shared" si="1557"/>
        <v/>
      </c>
      <c r="AB1557" s="1" t="str">
        <f t="shared" si="1557"/>
        <v/>
      </c>
      <c r="AC1557" s="1" t="str">
        <f t="shared" si="1557"/>
        <v/>
      </c>
      <c r="AE1557" s="1" t="str">
        <f>IFERROR(__xludf.DUMMYFUNCTION("IFERROR(TRANSPOSE(SORT(TRANSPOSE(FILTER(Y1557:AC1557, Y1557:AC1557&lt;&gt;0)),1, FALSE)))"),"")</f>
        <v/>
      </c>
      <c r="AF1557" s="1" t="str">
        <f>IFERROR(__xludf.DUMMYFUNCTION("""COMPUTED_VALUE"""),"")</f>
        <v/>
      </c>
      <c r="AG1557" s="1" t="str">
        <f>IFERROR(__xludf.DUMMYFUNCTION("""COMPUTED_VALUE"""),"")</f>
        <v/>
      </c>
      <c r="AH1557" s="1" t="str">
        <f>IFERROR(__xludf.DUMMYFUNCTION("""COMPUTED_VALUE"""),"")</f>
        <v/>
      </c>
      <c r="AI1557" s="1" t="str">
        <f>IFERROR(__xludf.DUMMYFUNCTION("""COMPUTED_VALUE"""),"")</f>
        <v/>
      </c>
      <c r="AL1557" s="1" t="s">
        <v>25</v>
      </c>
      <c r="AM1557" s="1" t="s">
        <v>25</v>
      </c>
      <c r="AN1557" s="1" t="s">
        <v>25</v>
      </c>
      <c r="AO1557" s="1" t="s">
        <v>25</v>
      </c>
      <c r="AP1557" s="1" t="s">
        <v>25</v>
      </c>
      <c r="AQ1557" s="1"/>
      <c r="AR1557" s="1"/>
      <c r="AS1557" s="1"/>
      <c r="AT1557" s="1"/>
      <c r="AU1557" s="1"/>
      <c r="AV1557" s="1"/>
      <c r="AW1557" s="1"/>
      <c r="AY1557" s="1" t="s">
        <v>25</v>
      </c>
    </row>
    <row r="1558" ht="15.75" customHeight="1">
      <c r="A1558" s="1"/>
      <c r="B1558" s="1"/>
      <c r="C1558" s="1"/>
      <c r="D1558" s="1" t="s">
        <v>25</v>
      </c>
      <c r="E1558" s="1" t="s">
        <v>25</v>
      </c>
      <c r="F1558" s="1" t="s">
        <v>25</v>
      </c>
      <c r="G1558" s="1" t="s">
        <v>25</v>
      </c>
      <c r="H1558" s="1" t="s">
        <v>25</v>
      </c>
      <c r="M1558" s="1"/>
      <c r="N1558" s="1"/>
      <c r="O1558" s="1"/>
      <c r="P1558" s="1"/>
      <c r="Q1558" s="1"/>
      <c r="S1558" s="1" t="str">
        <f>IFERROR(__xludf.DUMMYFUNCTION("UNIQUE(D1558:H1558, TRUE)"),"")</f>
        <v/>
      </c>
      <c r="Y1558" s="1" t="str">
        <f t="shared" si="2"/>
        <v/>
      </c>
      <c r="Z1558" s="1" t="str">
        <f t="shared" ref="Z1558:AC1558" si="1558">IF($Y1558&lt;&gt;"",COUNTIF($D1558:$H1558, "=" &amp; T1558),"")</f>
        <v/>
      </c>
      <c r="AA1558" s="1" t="str">
        <f t="shared" si="1558"/>
        <v/>
      </c>
      <c r="AB1558" s="1" t="str">
        <f t="shared" si="1558"/>
        <v/>
      </c>
      <c r="AC1558" s="1" t="str">
        <f t="shared" si="1558"/>
        <v/>
      </c>
      <c r="AE1558" s="1" t="str">
        <f>IFERROR(__xludf.DUMMYFUNCTION("IFERROR(TRANSPOSE(SORT(TRANSPOSE(FILTER(Y1558:AC1558, Y1558:AC1558&lt;&gt;0)),1, FALSE)))"),"")</f>
        <v/>
      </c>
      <c r="AF1558" s="1" t="str">
        <f>IFERROR(__xludf.DUMMYFUNCTION("""COMPUTED_VALUE"""),"")</f>
        <v/>
      </c>
      <c r="AG1558" s="1" t="str">
        <f>IFERROR(__xludf.DUMMYFUNCTION("""COMPUTED_VALUE"""),"")</f>
        <v/>
      </c>
      <c r="AH1558" s="1" t="str">
        <f>IFERROR(__xludf.DUMMYFUNCTION("""COMPUTED_VALUE"""),"")</f>
        <v/>
      </c>
      <c r="AI1558" s="1" t="str">
        <f>IFERROR(__xludf.DUMMYFUNCTION("""COMPUTED_VALUE"""),"")</f>
        <v/>
      </c>
      <c r="AL1558" s="1" t="s">
        <v>25</v>
      </c>
      <c r="AM1558" s="1" t="s">
        <v>25</v>
      </c>
      <c r="AN1558" s="1" t="s">
        <v>25</v>
      </c>
      <c r="AO1558" s="1" t="s">
        <v>25</v>
      </c>
      <c r="AP1558" s="1" t="s">
        <v>25</v>
      </c>
      <c r="AQ1558" s="1"/>
      <c r="AR1558" s="1"/>
      <c r="AS1558" s="1"/>
      <c r="AT1558" s="1"/>
      <c r="AU1558" s="1"/>
      <c r="AV1558" s="1"/>
      <c r="AW1558" s="1"/>
      <c r="AY1558" s="1" t="s">
        <v>25</v>
      </c>
    </row>
    <row r="1559" ht="15.75" customHeight="1">
      <c r="A1559" s="1"/>
      <c r="B1559" s="1"/>
      <c r="C1559" s="1"/>
      <c r="D1559" s="1" t="s">
        <v>25</v>
      </c>
      <c r="E1559" s="1" t="s">
        <v>25</v>
      </c>
      <c r="F1559" s="1" t="s">
        <v>25</v>
      </c>
      <c r="G1559" s="1" t="s">
        <v>25</v>
      </c>
      <c r="H1559" s="1" t="s">
        <v>25</v>
      </c>
      <c r="M1559" s="1"/>
      <c r="N1559" s="1"/>
      <c r="O1559" s="1"/>
      <c r="P1559" s="1"/>
      <c r="Q1559" s="1"/>
      <c r="S1559" s="1" t="str">
        <f>IFERROR(__xludf.DUMMYFUNCTION("UNIQUE(D1559:H1559, TRUE)"),"")</f>
        <v/>
      </c>
      <c r="Y1559" s="1" t="str">
        <f t="shared" si="2"/>
        <v/>
      </c>
      <c r="Z1559" s="1" t="str">
        <f t="shared" ref="Z1559:AC1559" si="1559">IF($Y1559&lt;&gt;"",COUNTIF($D1559:$H1559, "=" &amp; T1559),"")</f>
        <v/>
      </c>
      <c r="AA1559" s="1" t="str">
        <f t="shared" si="1559"/>
        <v/>
      </c>
      <c r="AB1559" s="1" t="str">
        <f t="shared" si="1559"/>
        <v/>
      </c>
      <c r="AC1559" s="1" t="str">
        <f t="shared" si="1559"/>
        <v/>
      </c>
      <c r="AE1559" s="1" t="str">
        <f>IFERROR(__xludf.DUMMYFUNCTION("IFERROR(TRANSPOSE(SORT(TRANSPOSE(FILTER(Y1559:AC1559, Y1559:AC1559&lt;&gt;0)),1, FALSE)))"),"")</f>
        <v/>
      </c>
      <c r="AF1559" s="1" t="str">
        <f>IFERROR(__xludf.DUMMYFUNCTION("""COMPUTED_VALUE"""),"")</f>
        <v/>
      </c>
      <c r="AG1559" s="1" t="str">
        <f>IFERROR(__xludf.DUMMYFUNCTION("""COMPUTED_VALUE"""),"")</f>
        <v/>
      </c>
      <c r="AH1559" s="1" t="str">
        <f>IFERROR(__xludf.DUMMYFUNCTION("""COMPUTED_VALUE"""),"")</f>
        <v/>
      </c>
      <c r="AI1559" s="1" t="str">
        <f>IFERROR(__xludf.DUMMYFUNCTION("""COMPUTED_VALUE"""),"")</f>
        <v/>
      </c>
      <c r="AL1559" s="1" t="s">
        <v>25</v>
      </c>
      <c r="AM1559" s="1" t="s">
        <v>25</v>
      </c>
      <c r="AN1559" s="1" t="s">
        <v>25</v>
      </c>
      <c r="AO1559" s="1" t="s">
        <v>25</v>
      </c>
      <c r="AP1559" s="1" t="s">
        <v>25</v>
      </c>
      <c r="AQ1559" s="1"/>
      <c r="AR1559" s="1"/>
      <c r="AS1559" s="1"/>
      <c r="AT1559" s="1"/>
      <c r="AU1559" s="1"/>
      <c r="AV1559" s="1"/>
      <c r="AW1559" s="1"/>
      <c r="AY1559" s="1" t="s">
        <v>25</v>
      </c>
    </row>
    <row r="1560" ht="15.75" customHeight="1">
      <c r="A1560" s="1"/>
      <c r="B1560" s="1"/>
      <c r="C1560" s="1"/>
      <c r="D1560" s="1" t="s">
        <v>25</v>
      </c>
      <c r="E1560" s="1" t="s">
        <v>25</v>
      </c>
      <c r="F1560" s="1" t="s">
        <v>25</v>
      </c>
      <c r="G1560" s="1" t="s">
        <v>25</v>
      </c>
      <c r="H1560" s="1" t="s">
        <v>25</v>
      </c>
      <c r="M1560" s="1"/>
      <c r="N1560" s="1"/>
      <c r="O1560" s="1"/>
      <c r="P1560" s="1"/>
      <c r="Q1560" s="1"/>
      <c r="S1560" s="1" t="str">
        <f>IFERROR(__xludf.DUMMYFUNCTION("UNIQUE(D1560:H1560, TRUE)"),"")</f>
        <v/>
      </c>
      <c r="Y1560" s="1" t="str">
        <f t="shared" si="2"/>
        <v/>
      </c>
      <c r="Z1560" s="1" t="str">
        <f t="shared" ref="Z1560:AC1560" si="1560">IF($Y1560&lt;&gt;"",COUNTIF($D1560:$H1560, "=" &amp; T1560),"")</f>
        <v/>
      </c>
      <c r="AA1560" s="1" t="str">
        <f t="shared" si="1560"/>
        <v/>
      </c>
      <c r="AB1560" s="1" t="str">
        <f t="shared" si="1560"/>
        <v/>
      </c>
      <c r="AC1560" s="1" t="str">
        <f t="shared" si="1560"/>
        <v/>
      </c>
      <c r="AE1560" s="1" t="str">
        <f>IFERROR(__xludf.DUMMYFUNCTION("IFERROR(TRANSPOSE(SORT(TRANSPOSE(FILTER(Y1560:AC1560, Y1560:AC1560&lt;&gt;0)),1, FALSE)))"),"")</f>
        <v/>
      </c>
      <c r="AF1560" s="1" t="str">
        <f>IFERROR(__xludf.DUMMYFUNCTION("""COMPUTED_VALUE"""),"")</f>
        <v/>
      </c>
      <c r="AG1560" s="1" t="str">
        <f>IFERROR(__xludf.DUMMYFUNCTION("""COMPUTED_VALUE"""),"")</f>
        <v/>
      </c>
      <c r="AH1560" s="1" t="str">
        <f>IFERROR(__xludf.DUMMYFUNCTION("""COMPUTED_VALUE"""),"")</f>
        <v/>
      </c>
      <c r="AI1560" s="1" t="str">
        <f>IFERROR(__xludf.DUMMYFUNCTION("""COMPUTED_VALUE"""),"")</f>
        <v/>
      </c>
      <c r="AL1560" s="1" t="s">
        <v>25</v>
      </c>
      <c r="AM1560" s="1" t="s">
        <v>25</v>
      </c>
      <c r="AN1560" s="1" t="s">
        <v>25</v>
      </c>
      <c r="AO1560" s="1" t="s">
        <v>25</v>
      </c>
      <c r="AP1560" s="1" t="s">
        <v>25</v>
      </c>
      <c r="AQ1560" s="1"/>
      <c r="AR1560" s="1"/>
      <c r="AS1560" s="1"/>
      <c r="AT1560" s="1"/>
      <c r="AU1560" s="1"/>
      <c r="AV1560" s="1"/>
      <c r="AW1560" s="1"/>
      <c r="AY1560" s="1" t="s">
        <v>25</v>
      </c>
    </row>
    <row r="1561" ht="15.75" customHeight="1">
      <c r="A1561" s="1"/>
      <c r="B1561" s="1"/>
      <c r="C1561" s="1"/>
      <c r="D1561" s="1" t="s">
        <v>25</v>
      </c>
      <c r="E1561" s="1" t="s">
        <v>25</v>
      </c>
      <c r="F1561" s="1" t="s">
        <v>25</v>
      </c>
      <c r="G1561" s="1" t="s">
        <v>25</v>
      </c>
      <c r="H1561" s="1" t="s">
        <v>25</v>
      </c>
      <c r="M1561" s="1"/>
      <c r="N1561" s="1"/>
      <c r="O1561" s="1"/>
      <c r="P1561" s="1"/>
      <c r="Q1561" s="1"/>
      <c r="S1561" s="1" t="str">
        <f>IFERROR(__xludf.DUMMYFUNCTION("UNIQUE(D1561:H1561, TRUE)"),"")</f>
        <v/>
      </c>
      <c r="Y1561" s="1" t="str">
        <f t="shared" si="2"/>
        <v/>
      </c>
      <c r="Z1561" s="1" t="str">
        <f t="shared" ref="Z1561:AC1561" si="1561">IF($Y1561&lt;&gt;"",COUNTIF($D1561:$H1561, "=" &amp; T1561),"")</f>
        <v/>
      </c>
      <c r="AA1561" s="1" t="str">
        <f t="shared" si="1561"/>
        <v/>
      </c>
      <c r="AB1561" s="1" t="str">
        <f t="shared" si="1561"/>
        <v/>
      </c>
      <c r="AC1561" s="1" t="str">
        <f t="shared" si="1561"/>
        <v/>
      </c>
      <c r="AE1561" s="1" t="str">
        <f>IFERROR(__xludf.DUMMYFUNCTION("IFERROR(TRANSPOSE(SORT(TRANSPOSE(FILTER(Y1561:AC1561, Y1561:AC1561&lt;&gt;0)),1, FALSE)))"),"")</f>
        <v/>
      </c>
      <c r="AF1561" s="1" t="str">
        <f>IFERROR(__xludf.DUMMYFUNCTION("""COMPUTED_VALUE"""),"")</f>
        <v/>
      </c>
      <c r="AG1561" s="1" t="str">
        <f>IFERROR(__xludf.DUMMYFUNCTION("""COMPUTED_VALUE"""),"")</f>
        <v/>
      </c>
      <c r="AH1561" s="1" t="str">
        <f>IFERROR(__xludf.DUMMYFUNCTION("""COMPUTED_VALUE"""),"")</f>
        <v/>
      </c>
      <c r="AI1561" s="1" t="str">
        <f>IFERROR(__xludf.DUMMYFUNCTION("""COMPUTED_VALUE"""),"")</f>
        <v/>
      </c>
      <c r="AL1561" s="1" t="s">
        <v>25</v>
      </c>
      <c r="AM1561" s="1" t="s">
        <v>25</v>
      </c>
      <c r="AN1561" s="1" t="s">
        <v>25</v>
      </c>
      <c r="AO1561" s="1" t="s">
        <v>25</v>
      </c>
      <c r="AP1561" s="1" t="s">
        <v>25</v>
      </c>
      <c r="AQ1561" s="1"/>
      <c r="AR1561" s="1"/>
      <c r="AS1561" s="1"/>
      <c r="AT1561" s="1"/>
      <c r="AU1561" s="1"/>
      <c r="AV1561" s="1"/>
      <c r="AW1561" s="1"/>
      <c r="AY1561" s="1" t="s">
        <v>25</v>
      </c>
    </row>
    <row r="1562" ht="15.75" customHeight="1">
      <c r="A1562" s="1"/>
      <c r="B1562" s="1"/>
      <c r="C1562" s="1"/>
      <c r="D1562" s="1" t="s">
        <v>25</v>
      </c>
      <c r="E1562" s="1" t="s">
        <v>25</v>
      </c>
      <c r="F1562" s="1" t="s">
        <v>25</v>
      </c>
      <c r="G1562" s="1" t="s">
        <v>25</v>
      </c>
      <c r="H1562" s="1" t="s">
        <v>25</v>
      </c>
      <c r="M1562" s="1"/>
      <c r="N1562" s="1"/>
      <c r="O1562" s="1"/>
      <c r="P1562" s="1"/>
      <c r="Q1562" s="1"/>
      <c r="S1562" s="1" t="str">
        <f>IFERROR(__xludf.DUMMYFUNCTION("UNIQUE(D1562:H1562, TRUE)"),"")</f>
        <v/>
      </c>
      <c r="Y1562" s="1" t="str">
        <f t="shared" si="2"/>
        <v/>
      </c>
      <c r="Z1562" s="1" t="str">
        <f t="shared" ref="Z1562:AC1562" si="1562">IF($Y1562&lt;&gt;"",COUNTIF($D1562:$H1562, "=" &amp; T1562),"")</f>
        <v/>
      </c>
      <c r="AA1562" s="1" t="str">
        <f t="shared" si="1562"/>
        <v/>
      </c>
      <c r="AB1562" s="1" t="str">
        <f t="shared" si="1562"/>
        <v/>
      </c>
      <c r="AC1562" s="1" t="str">
        <f t="shared" si="1562"/>
        <v/>
      </c>
      <c r="AE1562" s="1" t="str">
        <f>IFERROR(__xludf.DUMMYFUNCTION("IFERROR(TRANSPOSE(SORT(TRANSPOSE(FILTER(Y1562:AC1562, Y1562:AC1562&lt;&gt;0)),1, FALSE)))"),"")</f>
        <v/>
      </c>
      <c r="AF1562" s="1" t="str">
        <f>IFERROR(__xludf.DUMMYFUNCTION("""COMPUTED_VALUE"""),"")</f>
        <v/>
      </c>
      <c r="AG1562" s="1" t="str">
        <f>IFERROR(__xludf.DUMMYFUNCTION("""COMPUTED_VALUE"""),"")</f>
        <v/>
      </c>
      <c r="AH1562" s="1" t="str">
        <f>IFERROR(__xludf.DUMMYFUNCTION("""COMPUTED_VALUE"""),"")</f>
        <v/>
      </c>
      <c r="AI1562" s="1" t="str">
        <f>IFERROR(__xludf.DUMMYFUNCTION("""COMPUTED_VALUE"""),"")</f>
        <v/>
      </c>
      <c r="AL1562" s="1" t="s">
        <v>25</v>
      </c>
      <c r="AM1562" s="1" t="s">
        <v>25</v>
      </c>
      <c r="AN1562" s="1" t="s">
        <v>25</v>
      </c>
      <c r="AO1562" s="1" t="s">
        <v>25</v>
      </c>
      <c r="AP1562" s="1" t="s">
        <v>25</v>
      </c>
      <c r="AQ1562" s="1"/>
      <c r="AR1562" s="1"/>
      <c r="AS1562" s="1"/>
      <c r="AT1562" s="1"/>
      <c r="AU1562" s="1"/>
      <c r="AV1562" s="1"/>
      <c r="AW1562" s="1"/>
      <c r="AY1562" s="1" t="s">
        <v>25</v>
      </c>
    </row>
    <row r="1563" ht="15.75" customHeight="1">
      <c r="A1563" s="1"/>
      <c r="B1563" s="1"/>
      <c r="C1563" s="1"/>
      <c r="D1563" s="1" t="s">
        <v>25</v>
      </c>
      <c r="E1563" s="1" t="s">
        <v>25</v>
      </c>
      <c r="F1563" s="1" t="s">
        <v>25</v>
      </c>
      <c r="G1563" s="1" t="s">
        <v>25</v>
      </c>
      <c r="H1563" s="1" t="s">
        <v>25</v>
      </c>
      <c r="M1563" s="1"/>
      <c r="N1563" s="1"/>
      <c r="O1563" s="1"/>
      <c r="P1563" s="1"/>
      <c r="Q1563" s="1"/>
      <c r="S1563" s="1" t="str">
        <f>IFERROR(__xludf.DUMMYFUNCTION("UNIQUE(D1563:H1563, TRUE)"),"")</f>
        <v/>
      </c>
      <c r="Y1563" s="1" t="str">
        <f t="shared" si="2"/>
        <v/>
      </c>
      <c r="Z1563" s="1" t="str">
        <f t="shared" ref="Z1563:AC1563" si="1563">IF($Y1563&lt;&gt;"",COUNTIF($D1563:$H1563, "=" &amp; T1563),"")</f>
        <v/>
      </c>
      <c r="AA1563" s="1" t="str">
        <f t="shared" si="1563"/>
        <v/>
      </c>
      <c r="AB1563" s="1" t="str">
        <f t="shared" si="1563"/>
        <v/>
      </c>
      <c r="AC1563" s="1" t="str">
        <f t="shared" si="1563"/>
        <v/>
      </c>
      <c r="AE1563" s="1" t="str">
        <f>IFERROR(__xludf.DUMMYFUNCTION("IFERROR(TRANSPOSE(SORT(TRANSPOSE(FILTER(Y1563:AC1563, Y1563:AC1563&lt;&gt;0)),1, FALSE)))"),"")</f>
        <v/>
      </c>
      <c r="AF1563" s="1" t="str">
        <f>IFERROR(__xludf.DUMMYFUNCTION("""COMPUTED_VALUE"""),"")</f>
        <v/>
      </c>
      <c r="AG1563" s="1" t="str">
        <f>IFERROR(__xludf.DUMMYFUNCTION("""COMPUTED_VALUE"""),"")</f>
        <v/>
      </c>
      <c r="AH1563" s="1" t="str">
        <f>IFERROR(__xludf.DUMMYFUNCTION("""COMPUTED_VALUE"""),"")</f>
        <v/>
      </c>
      <c r="AI1563" s="1" t="str">
        <f>IFERROR(__xludf.DUMMYFUNCTION("""COMPUTED_VALUE"""),"")</f>
        <v/>
      </c>
      <c r="AL1563" s="1" t="s">
        <v>25</v>
      </c>
      <c r="AM1563" s="1" t="s">
        <v>25</v>
      </c>
      <c r="AN1563" s="1" t="s">
        <v>25</v>
      </c>
      <c r="AO1563" s="1" t="s">
        <v>25</v>
      </c>
      <c r="AP1563" s="1" t="s">
        <v>25</v>
      </c>
      <c r="AQ1563" s="1"/>
      <c r="AR1563" s="1"/>
      <c r="AS1563" s="1"/>
      <c r="AT1563" s="1"/>
      <c r="AU1563" s="1"/>
      <c r="AV1563" s="1"/>
      <c r="AW1563" s="1"/>
      <c r="AY1563" s="1" t="s">
        <v>25</v>
      </c>
    </row>
    <row r="1564" ht="15.75" customHeight="1">
      <c r="A1564" s="1"/>
      <c r="B1564" s="1"/>
      <c r="C1564" s="1"/>
      <c r="D1564" s="1" t="s">
        <v>25</v>
      </c>
      <c r="E1564" s="1" t="s">
        <v>25</v>
      </c>
      <c r="F1564" s="1" t="s">
        <v>25</v>
      </c>
      <c r="G1564" s="1" t="s">
        <v>25</v>
      </c>
      <c r="H1564" s="1" t="s">
        <v>25</v>
      </c>
      <c r="M1564" s="1"/>
      <c r="N1564" s="1"/>
      <c r="O1564" s="1"/>
      <c r="P1564" s="1"/>
      <c r="Q1564" s="1"/>
      <c r="S1564" s="1" t="str">
        <f>IFERROR(__xludf.DUMMYFUNCTION("UNIQUE(D1564:H1564, TRUE)"),"")</f>
        <v/>
      </c>
      <c r="Y1564" s="1" t="str">
        <f t="shared" si="2"/>
        <v/>
      </c>
      <c r="Z1564" s="1" t="str">
        <f t="shared" ref="Z1564:AC1564" si="1564">IF($Y1564&lt;&gt;"",COUNTIF($D1564:$H1564, "=" &amp; T1564),"")</f>
        <v/>
      </c>
      <c r="AA1564" s="1" t="str">
        <f t="shared" si="1564"/>
        <v/>
      </c>
      <c r="AB1564" s="1" t="str">
        <f t="shared" si="1564"/>
        <v/>
      </c>
      <c r="AC1564" s="1" t="str">
        <f t="shared" si="1564"/>
        <v/>
      </c>
      <c r="AE1564" s="1" t="str">
        <f>IFERROR(__xludf.DUMMYFUNCTION("IFERROR(TRANSPOSE(SORT(TRANSPOSE(FILTER(Y1564:AC1564, Y1564:AC1564&lt;&gt;0)),1, FALSE)))"),"")</f>
        <v/>
      </c>
      <c r="AF1564" s="1" t="str">
        <f>IFERROR(__xludf.DUMMYFUNCTION("""COMPUTED_VALUE"""),"")</f>
        <v/>
      </c>
      <c r="AG1564" s="1" t="str">
        <f>IFERROR(__xludf.DUMMYFUNCTION("""COMPUTED_VALUE"""),"")</f>
        <v/>
      </c>
      <c r="AH1564" s="1" t="str">
        <f>IFERROR(__xludf.DUMMYFUNCTION("""COMPUTED_VALUE"""),"")</f>
        <v/>
      </c>
      <c r="AI1564" s="1" t="str">
        <f>IFERROR(__xludf.DUMMYFUNCTION("""COMPUTED_VALUE"""),"")</f>
        <v/>
      </c>
      <c r="AL1564" s="1" t="s">
        <v>25</v>
      </c>
      <c r="AM1564" s="1" t="s">
        <v>25</v>
      </c>
      <c r="AN1564" s="1" t="s">
        <v>25</v>
      </c>
      <c r="AO1564" s="1" t="s">
        <v>25</v>
      </c>
      <c r="AP1564" s="1" t="s">
        <v>25</v>
      </c>
      <c r="AQ1564" s="1"/>
      <c r="AR1564" s="1"/>
      <c r="AS1564" s="1"/>
      <c r="AT1564" s="1"/>
      <c r="AU1564" s="1"/>
      <c r="AV1564" s="1"/>
      <c r="AW1564" s="1"/>
      <c r="AY1564" s="1" t="s">
        <v>25</v>
      </c>
    </row>
    <row r="1565" ht="15.75" customHeight="1">
      <c r="A1565" s="1"/>
      <c r="B1565" s="1"/>
      <c r="C1565" s="1"/>
      <c r="D1565" s="1" t="s">
        <v>25</v>
      </c>
      <c r="E1565" s="1" t="s">
        <v>25</v>
      </c>
      <c r="F1565" s="1" t="s">
        <v>25</v>
      </c>
      <c r="G1565" s="1" t="s">
        <v>25</v>
      </c>
      <c r="H1565" s="1" t="s">
        <v>25</v>
      </c>
      <c r="M1565" s="1"/>
      <c r="N1565" s="1"/>
      <c r="O1565" s="1"/>
      <c r="P1565" s="1"/>
      <c r="Q1565" s="1"/>
      <c r="S1565" s="1" t="str">
        <f>IFERROR(__xludf.DUMMYFUNCTION("UNIQUE(D1565:H1565, TRUE)"),"")</f>
        <v/>
      </c>
      <c r="Y1565" s="1" t="str">
        <f t="shared" si="2"/>
        <v/>
      </c>
      <c r="Z1565" s="1" t="str">
        <f t="shared" ref="Z1565:AC1565" si="1565">IF($Y1565&lt;&gt;"",COUNTIF($D1565:$H1565, "=" &amp; T1565),"")</f>
        <v/>
      </c>
      <c r="AA1565" s="1" t="str">
        <f t="shared" si="1565"/>
        <v/>
      </c>
      <c r="AB1565" s="1" t="str">
        <f t="shared" si="1565"/>
        <v/>
      </c>
      <c r="AC1565" s="1" t="str">
        <f t="shared" si="1565"/>
        <v/>
      </c>
      <c r="AE1565" s="1" t="str">
        <f>IFERROR(__xludf.DUMMYFUNCTION("IFERROR(TRANSPOSE(SORT(TRANSPOSE(FILTER(Y1565:AC1565, Y1565:AC1565&lt;&gt;0)),1, FALSE)))"),"")</f>
        <v/>
      </c>
      <c r="AF1565" s="1" t="str">
        <f>IFERROR(__xludf.DUMMYFUNCTION("""COMPUTED_VALUE"""),"")</f>
        <v/>
      </c>
      <c r="AG1565" s="1" t="str">
        <f>IFERROR(__xludf.DUMMYFUNCTION("""COMPUTED_VALUE"""),"")</f>
        <v/>
      </c>
      <c r="AH1565" s="1" t="str">
        <f>IFERROR(__xludf.DUMMYFUNCTION("""COMPUTED_VALUE"""),"")</f>
        <v/>
      </c>
      <c r="AI1565" s="1" t="str">
        <f>IFERROR(__xludf.DUMMYFUNCTION("""COMPUTED_VALUE"""),"")</f>
        <v/>
      </c>
      <c r="AL1565" s="1" t="s">
        <v>25</v>
      </c>
      <c r="AM1565" s="1" t="s">
        <v>25</v>
      </c>
      <c r="AN1565" s="1" t="s">
        <v>25</v>
      </c>
      <c r="AO1565" s="1" t="s">
        <v>25</v>
      </c>
      <c r="AP1565" s="1" t="s">
        <v>25</v>
      </c>
      <c r="AQ1565" s="1"/>
      <c r="AR1565" s="1"/>
      <c r="AS1565" s="1"/>
      <c r="AT1565" s="1"/>
      <c r="AU1565" s="1"/>
      <c r="AV1565" s="1"/>
      <c r="AW1565" s="1"/>
      <c r="AY1565" s="1" t="s">
        <v>25</v>
      </c>
    </row>
    <row r="1566" ht="15.75" customHeight="1">
      <c r="A1566" s="1"/>
      <c r="B1566" s="1"/>
      <c r="C1566" s="1"/>
      <c r="D1566" s="1" t="s">
        <v>25</v>
      </c>
      <c r="E1566" s="1" t="s">
        <v>25</v>
      </c>
      <c r="F1566" s="1" t="s">
        <v>25</v>
      </c>
      <c r="G1566" s="1" t="s">
        <v>25</v>
      </c>
      <c r="H1566" s="1" t="s">
        <v>25</v>
      </c>
      <c r="M1566" s="1"/>
      <c r="N1566" s="1"/>
      <c r="O1566" s="1"/>
      <c r="P1566" s="1"/>
      <c r="Q1566" s="1"/>
      <c r="S1566" s="1" t="str">
        <f>IFERROR(__xludf.DUMMYFUNCTION("UNIQUE(D1566:H1566, TRUE)"),"")</f>
        <v/>
      </c>
      <c r="Y1566" s="1" t="str">
        <f t="shared" si="2"/>
        <v/>
      </c>
      <c r="Z1566" s="1" t="str">
        <f t="shared" ref="Z1566:AC1566" si="1566">IF($Y1566&lt;&gt;"",COUNTIF($D1566:$H1566, "=" &amp; T1566),"")</f>
        <v/>
      </c>
      <c r="AA1566" s="1" t="str">
        <f t="shared" si="1566"/>
        <v/>
      </c>
      <c r="AB1566" s="1" t="str">
        <f t="shared" si="1566"/>
        <v/>
      </c>
      <c r="AC1566" s="1" t="str">
        <f t="shared" si="1566"/>
        <v/>
      </c>
      <c r="AE1566" s="1" t="str">
        <f>IFERROR(__xludf.DUMMYFUNCTION("IFERROR(TRANSPOSE(SORT(TRANSPOSE(FILTER(Y1566:AC1566, Y1566:AC1566&lt;&gt;0)),1, FALSE)))"),"")</f>
        <v/>
      </c>
      <c r="AF1566" s="1" t="str">
        <f>IFERROR(__xludf.DUMMYFUNCTION("""COMPUTED_VALUE"""),"")</f>
        <v/>
      </c>
      <c r="AG1566" s="1" t="str">
        <f>IFERROR(__xludf.DUMMYFUNCTION("""COMPUTED_VALUE"""),"")</f>
        <v/>
      </c>
      <c r="AH1566" s="1" t="str">
        <f>IFERROR(__xludf.DUMMYFUNCTION("""COMPUTED_VALUE"""),"")</f>
        <v/>
      </c>
      <c r="AI1566" s="1" t="str">
        <f>IFERROR(__xludf.DUMMYFUNCTION("""COMPUTED_VALUE"""),"")</f>
        <v/>
      </c>
      <c r="AL1566" s="1" t="s">
        <v>25</v>
      </c>
      <c r="AM1566" s="1" t="s">
        <v>25</v>
      </c>
      <c r="AN1566" s="1" t="s">
        <v>25</v>
      </c>
      <c r="AO1566" s="1" t="s">
        <v>25</v>
      </c>
      <c r="AP1566" s="1" t="s">
        <v>25</v>
      </c>
      <c r="AQ1566" s="1"/>
      <c r="AR1566" s="1"/>
      <c r="AS1566" s="1"/>
      <c r="AT1566" s="1"/>
      <c r="AU1566" s="1"/>
      <c r="AV1566" s="1"/>
      <c r="AW1566" s="1"/>
      <c r="AY1566" s="1" t="s">
        <v>25</v>
      </c>
    </row>
    <row r="1567" ht="15.75" customHeight="1">
      <c r="A1567" s="1"/>
      <c r="B1567" s="1"/>
      <c r="C1567" s="1"/>
      <c r="D1567" s="1" t="s">
        <v>25</v>
      </c>
      <c r="E1567" s="1" t="s">
        <v>25</v>
      </c>
      <c r="F1567" s="1" t="s">
        <v>25</v>
      </c>
      <c r="G1567" s="1" t="s">
        <v>25</v>
      </c>
      <c r="H1567" s="1" t="s">
        <v>25</v>
      </c>
      <c r="M1567" s="1"/>
      <c r="N1567" s="1"/>
      <c r="O1567" s="1"/>
      <c r="P1567" s="1"/>
      <c r="Q1567" s="1"/>
      <c r="S1567" s="1" t="str">
        <f>IFERROR(__xludf.DUMMYFUNCTION("UNIQUE(D1567:H1567, TRUE)"),"")</f>
        <v/>
      </c>
      <c r="Y1567" s="1" t="str">
        <f t="shared" si="2"/>
        <v/>
      </c>
      <c r="Z1567" s="1" t="str">
        <f t="shared" ref="Z1567:AC1567" si="1567">IF($Y1567&lt;&gt;"",COUNTIF($D1567:$H1567, "=" &amp; T1567),"")</f>
        <v/>
      </c>
      <c r="AA1567" s="1" t="str">
        <f t="shared" si="1567"/>
        <v/>
      </c>
      <c r="AB1567" s="1" t="str">
        <f t="shared" si="1567"/>
        <v/>
      </c>
      <c r="AC1567" s="1" t="str">
        <f t="shared" si="1567"/>
        <v/>
      </c>
      <c r="AE1567" s="1" t="str">
        <f>IFERROR(__xludf.DUMMYFUNCTION("IFERROR(TRANSPOSE(SORT(TRANSPOSE(FILTER(Y1567:AC1567, Y1567:AC1567&lt;&gt;0)),1, FALSE)))"),"")</f>
        <v/>
      </c>
      <c r="AF1567" s="1" t="str">
        <f>IFERROR(__xludf.DUMMYFUNCTION("""COMPUTED_VALUE"""),"")</f>
        <v/>
      </c>
      <c r="AG1567" s="1" t="str">
        <f>IFERROR(__xludf.DUMMYFUNCTION("""COMPUTED_VALUE"""),"")</f>
        <v/>
      </c>
      <c r="AH1567" s="1" t="str">
        <f>IFERROR(__xludf.DUMMYFUNCTION("""COMPUTED_VALUE"""),"")</f>
        <v/>
      </c>
      <c r="AI1567" s="1" t="str">
        <f>IFERROR(__xludf.DUMMYFUNCTION("""COMPUTED_VALUE"""),"")</f>
        <v/>
      </c>
      <c r="AL1567" s="1" t="s">
        <v>25</v>
      </c>
      <c r="AM1567" s="1" t="s">
        <v>25</v>
      </c>
      <c r="AN1567" s="1" t="s">
        <v>25</v>
      </c>
      <c r="AO1567" s="1" t="s">
        <v>25</v>
      </c>
      <c r="AP1567" s="1" t="s">
        <v>25</v>
      </c>
      <c r="AQ1567" s="1"/>
      <c r="AR1567" s="1"/>
      <c r="AS1567" s="1"/>
      <c r="AT1567" s="1"/>
      <c r="AU1567" s="1"/>
      <c r="AV1567" s="1"/>
      <c r="AW1567" s="1"/>
      <c r="AY1567" s="1" t="s">
        <v>25</v>
      </c>
    </row>
    <row r="1568" ht="15.75" customHeight="1">
      <c r="A1568" s="1"/>
      <c r="B1568" s="1"/>
      <c r="C1568" s="1"/>
      <c r="D1568" s="1" t="s">
        <v>25</v>
      </c>
      <c r="E1568" s="1" t="s">
        <v>25</v>
      </c>
      <c r="F1568" s="1" t="s">
        <v>25</v>
      </c>
      <c r="G1568" s="1" t="s">
        <v>25</v>
      </c>
      <c r="H1568" s="1" t="s">
        <v>25</v>
      </c>
      <c r="M1568" s="1"/>
      <c r="N1568" s="1"/>
      <c r="O1568" s="1"/>
      <c r="P1568" s="1"/>
      <c r="Q1568" s="1"/>
      <c r="S1568" s="1" t="str">
        <f>IFERROR(__xludf.DUMMYFUNCTION("UNIQUE(D1568:H1568, TRUE)"),"")</f>
        <v/>
      </c>
      <c r="Y1568" s="1" t="str">
        <f t="shared" si="2"/>
        <v/>
      </c>
      <c r="Z1568" s="1" t="str">
        <f t="shared" ref="Z1568:AC1568" si="1568">IF($Y1568&lt;&gt;"",COUNTIF($D1568:$H1568, "=" &amp; T1568),"")</f>
        <v/>
      </c>
      <c r="AA1568" s="1" t="str">
        <f t="shared" si="1568"/>
        <v/>
      </c>
      <c r="AB1568" s="1" t="str">
        <f t="shared" si="1568"/>
        <v/>
      </c>
      <c r="AC1568" s="1" t="str">
        <f t="shared" si="1568"/>
        <v/>
      </c>
      <c r="AE1568" s="1" t="str">
        <f>IFERROR(__xludf.DUMMYFUNCTION("IFERROR(TRANSPOSE(SORT(TRANSPOSE(FILTER(Y1568:AC1568, Y1568:AC1568&lt;&gt;0)),1, FALSE)))"),"")</f>
        <v/>
      </c>
      <c r="AF1568" s="1" t="str">
        <f>IFERROR(__xludf.DUMMYFUNCTION("""COMPUTED_VALUE"""),"")</f>
        <v/>
      </c>
      <c r="AG1568" s="1" t="str">
        <f>IFERROR(__xludf.DUMMYFUNCTION("""COMPUTED_VALUE"""),"")</f>
        <v/>
      </c>
      <c r="AH1568" s="1" t="str">
        <f>IFERROR(__xludf.DUMMYFUNCTION("""COMPUTED_VALUE"""),"")</f>
        <v/>
      </c>
      <c r="AI1568" s="1" t="str">
        <f>IFERROR(__xludf.DUMMYFUNCTION("""COMPUTED_VALUE"""),"")</f>
        <v/>
      </c>
      <c r="AL1568" s="1" t="s">
        <v>25</v>
      </c>
      <c r="AM1568" s="1" t="s">
        <v>25</v>
      </c>
      <c r="AN1568" s="1" t="s">
        <v>25</v>
      </c>
      <c r="AO1568" s="1" t="s">
        <v>25</v>
      </c>
      <c r="AP1568" s="1" t="s">
        <v>25</v>
      </c>
      <c r="AQ1568" s="1"/>
      <c r="AR1568" s="1"/>
      <c r="AS1568" s="1"/>
      <c r="AT1568" s="1"/>
      <c r="AU1568" s="1"/>
      <c r="AV1568" s="1"/>
      <c r="AW1568" s="1"/>
      <c r="AY1568" s="1" t="s">
        <v>25</v>
      </c>
    </row>
    <row r="1569" ht="15.75" customHeight="1">
      <c r="A1569" s="1"/>
      <c r="B1569" s="1"/>
      <c r="C1569" s="1"/>
      <c r="D1569" s="1" t="s">
        <v>25</v>
      </c>
      <c r="E1569" s="1" t="s">
        <v>25</v>
      </c>
      <c r="F1569" s="1" t="s">
        <v>25</v>
      </c>
      <c r="G1569" s="1" t="s">
        <v>25</v>
      </c>
      <c r="H1569" s="1" t="s">
        <v>25</v>
      </c>
      <c r="M1569" s="1"/>
      <c r="N1569" s="1"/>
      <c r="O1569" s="1"/>
      <c r="P1569" s="1"/>
      <c r="Q1569" s="1"/>
      <c r="S1569" s="1" t="str">
        <f>IFERROR(__xludf.DUMMYFUNCTION("UNIQUE(D1569:H1569, TRUE)"),"")</f>
        <v/>
      </c>
      <c r="Y1569" s="1" t="str">
        <f t="shared" si="2"/>
        <v/>
      </c>
      <c r="Z1569" s="1" t="str">
        <f t="shared" ref="Z1569:AC1569" si="1569">IF($Y1569&lt;&gt;"",COUNTIF($D1569:$H1569, "=" &amp; T1569),"")</f>
        <v/>
      </c>
      <c r="AA1569" s="1" t="str">
        <f t="shared" si="1569"/>
        <v/>
      </c>
      <c r="AB1569" s="1" t="str">
        <f t="shared" si="1569"/>
        <v/>
      </c>
      <c r="AC1569" s="1" t="str">
        <f t="shared" si="1569"/>
        <v/>
      </c>
      <c r="AE1569" s="1" t="str">
        <f>IFERROR(__xludf.DUMMYFUNCTION("IFERROR(TRANSPOSE(SORT(TRANSPOSE(FILTER(Y1569:AC1569, Y1569:AC1569&lt;&gt;0)),1, FALSE)))"),"")</f>
        <v/>
      </c>
      <c r="AF1569" s="1" t="str">
        <f>IFERROR(__xludf.DUMMYFUNCTION("""COMPUTED_VALUE"""),"")</f>
        <v/>
      </c>
      <c r="AG1569" s="1" t="str">
        <f>IFERROR(__xludf.DUMMYFUNCTION("""COMPUTED_VALUE"""),"")</f>
        <v/>
      </c>
      <c r="AH1569" s="1" t="str">
        <f>IFERROR(__xludf.DUMMYFUNCTION("""COMPUTED_VALUE"""),"")</f>
        <v/>
      </c>
      <c r="AI1569" s="1" t="str">
        <f>IFERROR(__xludf.DUMMYFUNCTION("""COMPUTED_VALUE"""),"")</f>
        <v/>
      </c>
      <c r="AL1569" s="1" t="s">
        <v>25</v>
      </c>
      <c r="AM1569" s="1" t="s">
        <v>25</v>
      </c>
      <c r="AN1569" s="1" t="s">
        <v>25</v>
      </c>
      <c r="AO1569" s="1" t="s">
        <v>25</v>
      </c>
      <c r="AP1569" s="1" t="s">
        <v>25</v>
      </c>
      <c r="AQ1569" s="1"/>
      <c r="AR1569" s="1"/>
      <c r="AS1569" s="1"/>
      <c r="AT1569" s="1"/>
      <c r="AU1569" s="1"/>
      <c r="AV1569" s="1"/>
      <c r="AW1569" s="1"/>
      <c r="AY1569" s="1" t="s">
        <v>25</v>
      </c>
    </row>
    <row r="1570" ht="15.75" customHeight="1">
      <c r="A1570" s="1"/>
      <c r="B1570" s="1"/>
      <c r="C1570" s="1"/>
      <c r="D1570" s="1" t="s">
        <v>25</v>
      </c>
      <c r="E1570" s="1" t="s">
        <v>25</v>
      </c>
      <c r="F1570" s="1" t="s">
        <v>25</v>
      </c>
      <c r="G1570" s="1" t="s">
        <v>25</v>
      </c>
      <c r="H1570" s="1" t="s">
        <v>25</v>
      </c>
      <c r="M1570" s="1"/>
      <c r="N1570" s="1"/>
      <c r="O1570" s="1"/>
      <c r="P1570" s="1"/>
      <c r="Q1570" s="1"/>
      <c r="S1570" s="1" t="str">
        <f>IFERROR(__xludf.DUMMYFUNCTION("UNIQUE(D1570:H1570, TRUE)"),"")</f>
        <v/>
      </c>
      <c r="Y1570" s="1" t="str">
        <f t="shared" si="2"/>
        <v/>
      </c>
      <c r="Z1570" s="1" t="str">
        <f t="shared" ref="Z1570:AC1570" si="1570">IF($Y1570&lt;&gt;"",COUNTIF($D1570:$H1570, "=" &amp; T1570),"")</f>
        <v/>
      </c>
      <c r="AA1570" s="1" t="str">
        <f t="shared" si="1570"/>
        <v/>
      </c>
      <c r="AB1570" s="1" t="str">
        <f t="shared" si="1570"/>
        <v/>
      </c>
      <c r="AC1570" s="1" t="str">
        <f t="shared" si="1570"/>
        <v/>
      </c>
      <c r="AE1570" s="1" t="str">
        <f>IFERROR(__xludf.DUMMYFUNCTION("IFERROR(TRANSPOSE(SORT(TRANSPOSE(FILTER(Y1570:AC1570, Y1570:AC1570&lt;&gt;0)),1, FALSE)))"),"")</f>
        <v/>
      </c>
      <c r="AF1570" s="1" t="str">
        <f>IFERROR(__xludf.DUMMYFUNCTION("""COMPUTED_VALUE"""),"")</f>
        <v/>
      </c>
      <c r="AG1570" s="1" t="str">
        <f>IFERROR(__xludf.DUMMYFUNCTION("""COMPUTED_VALUE"""),"")</f>
        <v/>
      </c>
      <c r="AH1570" s="1" t="str">
        <f>IFERROR(__xludf.DUMMYFUNCTION("""COMPUTED_VALUE"""),"")</f>
        <v/>
      </c>
      <c r="AI1570" s="1" t="str">
        <f>IFERROR(__xludf.DUMMYFUNCTION("""COMPUTED_VALUE"""),"")</f>
        <v/>
      </c>
      <c r="AL1570" s="1" t="s">
        <v>25</v>
      </c>
      <c r="AM1570" s="1" t="s">
        <v>25</v>
      </c>
      <c r="AN1570" s="1" t="s">
        <v>25</v>
      </c>
      <c r="AO1570" s="1" t="s">
        <v>25</v>
      </c>
      <c r="AP1570" s="1" t="s">
        <v>25</v>
      </c>
      <c r="AQ1570" s="1"/>
      <c r="AR1570" s="1"/>
      <c r="AS1570" s="1"/>
      <c r="AT1570" s="1"/>
      <c r="AU1570" s="1"/>
      <c r="AV1570" s="1"/>
      <c r="AW1570" s="1"/>
      <c r="AY1570" s="1" t="s">
        <v>25</v>
      </c>
    </row>
    <row r="1571" ht="15.75" customHeight="1">
      <c r="A1571" s="1"/>
      <c r="B1571" s="1"/>
      <c r="C1571" s="1"/>
      <c r="D1571" s="1" t="s">
        <v>25</v>
      </c>
      <c r="E1571" s="1" t="s">
        <v>25</v>
      </c>
      <c r="F1571" s="1" t="s">
        <v>25</v>
      </c>
      <c r="G1571" s="1" t="s">
        <v>25</v>
      </c>
      <c r="H1571" s="1" t="s">
        <v>25</v>
      </c>
      <c r="M1571" s="1"/>
      <c r="N1571" s="1"/>
      <c r="O1571" s="1"/>
      <c r="P1571" s="1"/>
      <c r="Q1571" s="1"/>
      <c r="S1571" s="1" t="str">
        <f>IFERROR(__xludf.DUMMYFUNCTION("UNIQUE(D1571:H1571, TRUE)"),"")</f>
        <v/>
      </c>
      <c r="Y1571" s="1" t="str">
        <f t="shared" si="2"/>
        <v/>
      </c>
      <c r="Z1571" s="1" t="str">
        <f t="shared" ref="Z1571:AC1571" si="1571">IF($Y1571&lt;&gt;"",COUNTIF($D1571:$H1571, "=" &amp; T1571),"")</f>
        <v/>
      </c>
      <c r="AA1571" s="1" t="str">
        <f t="shared" si="1571"/>
        <v/>
      </c>
      <c r="AB1571" s="1" t="str">
        <f t="shared" si="1571"/>
        <v/>
      </c>
      <c r="AC1571" s="1" t="str">
        <f t="shared" si="1571"/>
        <v/>
      </c>
      <c r="AE1571" s="1" t="str">
        <f>IFERROR(__xludf.DUMMYFUNCTION("IFERROR(TRANSPOSE(SORT(TRANSPOSE(FILTER(Y1571:AC1571, Y1571:AC1571&lt;&gt;0)),1, FALSE)))"),"")</f>
        <v/>
      </c>
      <c r="AF1571" s="1" t="str">
        <f>IFERROR(__xludf.DUMMYFUNCTION("""COMPUTED_VALUE"""),"")</f>
        <v/>
      </c>
      <c r="AG1571" s="1" t="str">
        <f>IFERROR(__xludf.DUMMYFUNCTION("""COMPUTED_VALUE"""),"")</f>
        <v/>
      </c>
      <c r="AH1571" s="1" t="str">
        <f>IFERROR(__xludf.DUMMYFUNCTION("""COMPUTED_VALUE"""),"")</f>
        <v/>
      </c>
      <c r="AI1571" s="1" t="str">
        <f>IFERROR(__xludf.DUMMYFUNCTION("""COMPUTED_VALUE"""),"")</f>
        <v/>
      </c>
      <c r="AL1571" s="1" t="s">
        <v>25</v>
      </c>
      <c r="AM1571" s="1" t="s">
        <v>25</v>
      </c>
      <c r="AN1571" s="1" t="s">
        <v>25</v>
      </c>
      <c r="AO1571" s="1" t="s">
        <v>25</v>
      </c>
      <c r="AP1571" s="1" t="s">
        <v>25</v>
      </c>
      <c r="AQ1571" s="1"/>
      <c r="AR1571" s="1"/>
      <c r="AS1571" s="1"/>
      <c r="AT1571" s="1"/>
      <c r="AU1571" s="1"/>
      <c r="AV1571" s="1"/>
      <c r="AW1571" s="1"/>
      <c r="AY1571" s="1" t="s">
        <v>25</v>
      </c>
    </row>
    <row r="1572" ht="15.75" customHeight="1">
      <c r="A1572" s="1"/>
      <c r="B1572" s="1"/>
      <c r="C1572" s="1"/>
      <c r="D1572" s="1" t="s">
        <v>25</v>
      </c>
      <c r="E1572" s="1" t="s">
        <v>25</v>
      </c>
      <c r="F1572" s="1" t="s">
        <v>25</v>
      </c>
      <c r="G1572" s="1" t="s">
        <v>25</v>
      </c>
      <c r="H1572" s="1" t="s">
        <v>25</v>
      </c>
      <c r="M1572" s="1"/>
      <c r="N1572" s="1"/>
      <c r="O1572" s="1"/>
      <c r="P1572" s="1"/>
      <c r="Q1572" s="1"/>
      <c r="S1572" s="1" t="str">
        <f>IFERROR(__xludf.DUMMYFUNCTION("UNIQUE(D1572:H1572, TRUE)"),"")</f>
        <v/>
      </c>
      <c r="Y1572" s="1" t="str">
        <f t="shared" si="2"/>
        <v/>
      </c>
      <c r="Z1572" s="1" t="str">
        <f t="shared" ref="Z1572:AC1572" si="1572">IF($Y1572&lt;&gt;"",COUNTIF($D1572:$H1572, "=" &amp; T1572),"")</f>
        <v/>
      </c>
      <c r="AA1572" s="1" t="str">
        <f t="shared" si="1572"/>
        <v/>
      </c>
      <c r="AB1572" s="1" t="str">
        <f t="shared" si="1572"/>
        <v/>
      </c>
      <c r="AC1572" s="1" t="str">
        <f t="shared" si="1572"/>
        <v/>
      </c>
      <c r="AE1572" s="1" t="str">
        <f>IFERROR(__xludf.DUMMYFUNCTION("IFERROR(TRANSPOSE(SORT(TRANSPOSE(FILTER(Y1572:AC1572, Y1572:AC1572&lt;&gt;0)),1, FALSE)))"),"")</f>
        <v/>
      </c>
      <c r="AF1572" s="1" t="str">
        <f>IFERROR(__xludf.DUMMYFUNCTION("""COMPUTED_VALUE"""),"")</f>
        <v/>
      </c>
      <c r="AG1572" s="1" t="str">
        <f>IFERROR(__xludf.DUMMYFUNCTION("""COMPUTED_VALUE"""),"")</f>
        <v/>
      </c>
      <c r="AH1572" s="1" t="str">
        <f>IFERROR(__xludf.DUMMYFUNCTION("""COMPUTED_VALUE"""),"")</f>
        <v/>
      </c>
      <c r="AI1572" s="1" t="str">
        <f>IFERROR(__xludf.DUMMYFUNCTION("""COMPUTED_VALUE"""),"")</f>
        <v/>
      </c>
      <c r="AL1572" s="1" t="s">
        <v>25</v>
      </c>
      <c r="AM1572" s="1" t="s">
        <v>25</v>
      </c>
      <c r="AN1572" s="1" t="s">
        <v>25</v>
      </c>
      <c r="AO1572" s="1" t="s">
        <v>25</v>
      </c>
      <c r="AP1572" s="1" t="s">
        <v>25</v>
      </c>
      <c r="AQ1572" s="1"/>
      <c r="AR1572" s="1"/>
      <c r="AS1572" s="1"/>
      <c r="AT1572" s="1"/>
      <c r="AU1572" s="1"/>
      <c r="AV1572" s="1"/>
      <c r="AW1572" s="1"/>
      <c r="AY1572" s="1" t="s">
        <v>25</v>
      </c>
    </row>
    <row r="1573" ht="15.75" customHeight="1">
      <c r="A1573" s="1"/>
      <c r="B1573" s="1"/>
      <c r="C1573" s="1"/>
      <c r="D1573" s="1" t="s">
        <v>25</v>
      </c>
      <c r="E1573" s="1" t="s">
        <v>25</v>
      </c>
      <c r="F1573" s="1" t="s">
        <v>25</v>
      </c>
      <c r="G1573" s="1" t="s">
        <v>25</v>
      </c>
      <c r="H1573" s="1" t="s">
        <v>25</v>
      </c>
      <c r="M1573" s="1"/>
      <c r="N1573" s="1"/>
      <c r="O1573" s="1"/>
      <c r="P1573" s="1"/>
      <c r="Q1573" s="1"/>
      <c r="S1573" s="1" t="str">
        <f>IFERROR(__xludf.DUMMYFUNCTION("UNIQUE(D1573:H1573, TRUE)"),"")</f>
        <v/>
      </c>
      <c r="Y1573" s="1" t="str">
        <f t="shared" si="2"/>
        <v/>
      </c>
      <c r="Z1573" s="1" t="str">
        <f t="shared" ref="Z1573:AC1573" si="1573">IF($Y1573&lt;&gt;"",COUNTIF($D1573:$H1573, "=" &amp; T1573),"")</f>
        <v/>
      </c>
      <c r="AA1573" s="1" t="str">
        <f t="shared" si="1573"/>
        <v/>
      </c>
      <c r="AB1573" s="1" t="str">
        <f t="shared" si="1573"/>
        <v/>
      </c>
      <c r="AC1573" s="1" t="str">
        <f t="shared" si="1573"/>
        <v/>
      </c>
      <c r="AE1573" s="1" t="str">
        <f>IFERROR(__xludf.DUMMYFUNCTION("IFERROR(TRANSPOSE(SORT(TRANSPOSE(FILTER(Y1573:AC1573, Y1573:AC1573&lt;&gt;0)),1, FALSE)))"),"")</f>
        <v/>
      </c>
      <c r="AF1573" s="1" t="str">
        <f>IFERROR(__xludf.DUMMYFUNCTION("""COMPUTED_VALUE"""),"")</f>
        <v/>
      </c>
      <c r="AG1573" s="1" t="str">
        <f>IFERROR(__xludf.DUMMYFUNCTION("""COMPUTED_VALUE"""),"")</f>
        <v/>
      </c>
      <c r="AH1573" s="1" t="str">
        <f>IFERROR(__xludf.DUMMYFUNCTION("""COMPUTED_VALUE"""),"")</f>
        <v/>
      </c>
      <c r="AI1573" s="1" t="str">
        <f>IFERROR(__xludf.DUMMYFUNCTION("""COMPUTED_VALUE"""),"")</f>
        <v/>
      </c>
      <c r="AL1573" s="1" t="s">
        <v>25</v>
      </c>
      <c r="AM1573" s="1" t="s">
        <v>25</v>
      </c>
      <c r="AN1573" s="1" t="s">
        <v>25</v>
      </c>
      <c r="AO1573" s="1" t="s">
        <v>25</v>
      </c>
      <c r="AP1573" s="1" t="s">
        <v>25</v>
      </c>
      <c r="AQ1573" s="1"/>
      <c r="AR1573" s="1"/>
      <c r="AS1573" s="1"/>
      <c r="AT1573" s="1"/>
      <c r="AU1573" s="1"/>
      <c r="AV1573" s="1"/>
      <c r="AW1573" s="1"/>
      <c r="AY1573" s="1" t="s">
        <v>25</v>
      </c>
    </row>
    <row r="1574" ht="15.75" customHeight="1">
      <c r="A1574" s="1"/>
      <c r="B1574" s="1"/>
      <c r="C1574" s="1"/>
      <c r="D1574" s="1" t="s">
        <v>25</v>
      </c>
      <c r="E1574" s="1" t="s">
        <v>25</v>
      </c>
      <c r="F1574" s="1" t="s">
        <v>25</v>
      </c>
      <c r="G1574" s="1" t="s">
        <v>25</v>
      </c>
      <c r="H1574" s="1" t="s">
        <v>25</v>
      </c>
      <c r="M1574" s="1"/>
      <c r="N1574" s="1"/>
      <c r="O1574" s="1"/>
      <c r="P1574" s="1"/>
      <c r="Q1574" s="1"/>
      <c r="S1574" s="1" t="str">
        <f>IFERROR(__xludf.DUMMYFUNCTION("UNIQUE(D1574:H1574, TRUE)"),"")</f>
        <v/>
      </c>
      <c r="Y1574" s="1" t="str">
        <f t="shared" si="2"/>
        <v/>
      </c>
      <c r="Z1574" s="1" t="str">
        <f t="shared" ref="Z1574:AC1574" si="1574">IF($Y1574&lt;&gt;"",COUNTIF($D1574:$H1574, "=" &amp; T1574),"")</f>
        <v/>
      </c>
      <c r="AA1574" s="1" t="str">
        <f t="shared" si="1574"/>
        <v/>
      </c>
      <c r="AB1574" s="1" t="str">
        <f t="shared" si="1574"/>
        <v/>
      </c>
      <c r="AC1574" s="1" t="str">
        <f t="shared" si="1574"/>
        <v/>
      </c>
      <c r="AE1574" s="1" t="str">
        <f>IFERROR(__xludf.DUMMYFUNCTION("IFERROR(TRANSPOSE(SORT(TRANSPOSE(FILTER(Y1574:AC1574, Y1574:AC1574&lt;&gt;0)),1, FALSE)))"),"")</f>
        <v/>
      </c>
      <c r="AF1574" s="1" t="str">
        <f>IFERROR(__xludf.DUMMYFUNCTION("""COMPUTED_VALUE"""),"")</f>
        <v/>
      </c>
      <c r="AG1574" s="1" t="str">
        <f>IFERROR(__xludf.DUMMYFUNCTION("""COMPUTED_VALUE"""),"")</f>
        <v/>
      </c>
      <c r="AH1574" s="1" t="str">
        <f>IFERROR(__xludf.DUMMYFUNCTION("""COMPUTED_VALUE"""),"")</f>
        <v/>
      </c>
      <c r="AI1574" s="1" t="str">
        <f>IFERROR(__xludf.DUMMYFUNCTION("""COMPUTED_VALUE"""),"")</f>
        <v/>
      </c>
      <c r="AL1574" s="1" t="s">
        <v>25</v>
      </c>
      <c r="AM1574" s="1" t="s">
        <v>25</v>
      </c>
      <c r="AN1574" s="1" t="s">
        <v>25</v>
      </c>
      <c r="AO1574" s="1" t="s">
        <v>25</v>
      </c>
      <c r="AP1574" s="1" t="s">
        <v>25</v>
      </c>
      <c r="AQ1574" s="1"/>
      <c r="AR1574" s="1"/>
      <c r="AS1574" s="1"/>
      <c r="AT1574" s="1"/>
      <c r="AU1574" s="1"/>
      <c r="AV1574" s="1"/>
      <c r="AW1574" s="1"/>
      <c r="AY1574" s="1" t="s">
        <v>25</v>
      </c>
    </row>
    <row r="1575" ht="15.75" customHeight="1">
      <c r="A1575" s="1"/>
      <c r="B1575" s="1"/>
      <c r="C1575" s="1"/>
      <c r="D1575" s="1" t="s">
        <v>25</v>
      </c>
      <c r="E1575" s="1" t="s">
        <v>25</v>
      </c>
      <c r="F1575" s="1" t="s">
        <v>25</v>
      </c>
      <c r="G1575" s="1" t="s">
        <v>25</v>
      </c>
      <c r="H1575" s="1" t="s">
        <v>25</v>
      </c>
      <c r="M1575" s="1"/>
      <c r="N1575" s="1"/>
      <c r="O1575" s="1"/>
      <c r="P1575" s="1"/>
      <c r="Q1575" s="1"/>
      <c r="S1575" s="1" t="str">
        <f>IFERROR(__xludf.DUMMYFUNCTION("UNIQUE(D1575:H1575, TRUE)"),"")</f>
        <v/>
      </c>
      <c r="Y1575" s="1" t="str">
        <f t="shared" si="2"/>
        <v/>
      </c>
      <c r="Z1575" s="1" t="str">
        <f t="shared" ref="Z1575:AC1575" si="1575">IF($Y1575&lt;&gt;"",COUNTIF($D1575:$H1575, "=" &amp; T1575),"")</f>
        <v/>
      </c>
      <c r="AA1575" s="1" t="str">
        <f t="shared" si="1575"/>
        <v/>
      </c>
      <c r="AB1575" s="1" t="str">
        <f t="shared" si="1575"/>
        <v/>
      </c>
      <c r="AC1575" s="1" t="str">
        <f t="shared" si="1575"/>
        <v/>
      </c>
      <c r="AE1575" s="1" t="str">
        <f>IFERROR(__xludf.DUMMYFUNCTION("IFERROR(TRANSPOSE(SORT(TRANSPOSE(FILTER(Y1575:AC1575, Y1575:AC1575&lt;&gt;0)),1, FALSE)))"),"")</f>
        <v/>
      </c>
      <c r="AF1575" s="1" t="str">
        <f>IFERROR(__xludf.DUMMYFUNCTION("""COMPUTED_VALUE"""),"")</f>
        <v/>
      </c>
      <c r="AG1575" s="1" t="str">
        <f>IFERROR(__xludf.DUMMYFUNCTION("""COMPUTED_VALUE"""),"")</f>
        <v/>
      </c>
      <c r="AH1575" s="1" t="str">
        <f>IFERROR(__xludf.DUMMYFUNCTION("""COMPUTED_VALUE"""),"")</f>
        <v/>
      </c>
      <c r="AI1575" s="1" t="str">
        <f>IFERROR(__xludf.DUMMYFUNCTION("""COMPUTED_VALUE"""),"")</f>
        <v/>
      </c>
      <c r="AL1575" s="1" t="s">
        <v>25</v>
      </c>
      <c r="AM1575" s="1" t="s">
        <v>25</v>
      </c>
      <c r="AN1575" s="1" t="s">
        <v>25</v>
      </c>
      <c r="AO1575" s="1" t="s">
        <v>25</v>
      </c>
      <c r="AP1575" s="1" t="s">
        <v>25</v>
      </c>
      <c r="AQ1575" s="1"/>
      <c r="AR1575" s="1"/>
      <c r="AS1575" s="1"/>
      <c r="AT1575" s="1"/>
      <c r="AU1575" s="1"/>
      <c r="AV1575" s="1"/>
      <c r="AW1575" s="1"/>
      <c r="AY1575" s="1" t="s">
        <v>25</v>
      </c>
    </row>
    <row r="1576" ht="15.75" customHeight="1">
      <c r="A1576" s="1"/>
      <c r="B1576" s="1"/>
      <c r="C1576" s="1"/>
      <c r="D1576" s="1" t="s">
        <v>25</v>
      </c>
      <c r="E1576" s="1" t="s">
        <v>25</v>
      </c>
      <c r="F1576" s="1" t="s">
        <v>25</v>
      </c>
      <c r="G1576" s="1" t="s">
        <v>25</v>
      </c>
      <c r="H1576" s="1" t="s">
        <v>25</v>
      </c>
      <c r="M1576" s="1"/>
      <c r="N1576" s="1"/>
      <c r="O1576" s="1"/>
      <c r="P1576" s="1"/>
      <c r="Q1576" s="1"/>
      <c r="S1576" s="1" t="str">
        <f>IFERROR(__xludf.DUMMYFUNCTION("UNIQUE(D1576:H1576, TRUE)"),"")</f>
        <v/>
      </c>
      <c r="Y1576" s="1" t="str">
        <f t="shared" si="2"/>
        <v/>
      </c>
      <c r="Z1576" s="1" t="str">
        <f t="shared" ref="Z1576:AC1576" si="1576">IF($Y1576&lt;&gt;"",COUNTIF($D1576:$H1576, "=" &amp; T1576),"")</f>
        <v/>
      </c>
      <c r="AA1576" s="1" t="str">
        <f t="shared" si="1576"/>
        <v/>
      </c>
      <c r="AB1576" s="1" t="str">
        <f t="shared" si="1576"/>
        <v/>
      </c>
      <c r="AC1576" s="1" t="str">
        <f t="shared" si="1576"/>
        <v/>
      </c>
      <c r="AE1576" s="1" t="str">
        <f>IFERROR(__xludf.DUMMYFUNCTION("IFERROR(TRANSPOSE(SORT(TRANSPOSE(FILTER(Y1576:AC1576, Y1576:AC1576&lt;&gt;0)),1, FALSE)))"),"")</f>
        <v/>
      </c>
      <c r="AF1576" s="1" t="str">
        <f>IFERROR(__xludf.DUMMYFUNCTION("""COMPUTED_VALUE"""),"")</f>
        <v/>
      </c>
      <c r="AG1576" s="1" t="str">
        <f>IFERROR(__xludf.DUMMYFUNCTION("""COMPUTED_VALUE"""),"")</f>
        <v/>
      </c>
      <c r="AH1576" s="1" t="str">
        <f>IFERROR(__xludf.DUMMYFUNCTION("""COMPUTED_VALUE"""),"")</f>
        <v/>
      </c>
      <c r="AI1576" s="1" t="str">
        <f>IFERROR(__xludf.DUMMYFUNCTION("""COMPUTED_VALUE"""),"")</f>
        <v/>
      </c>
      <c r="AL1576" s="1" t="s">
        <v>25</v>
      </c>
      <c r="AM1576" s="1" t="s">
        <v>25</v>
      </c>
      <c r="AN1576" s="1" t="s">
        <v>25</v>
      </c>
      <c r="AO1576" s="1" t="s">
        <v>25</v>
      </c>
      <c r="AP1576" s="1" t="s">
        <v>25</v>
      </c>
      <c r="AQ1576" s="1"/>
      <c r="AR1576" s="1"/>
      <c r="AS1576" s="1"/>
      <c r="AT1576" s="1"/>
      <c r="AU1576" s="1"/>
      <c r="AV1576" s="1"/>
      <c r="AW1576" s="1"/>
      <c r="AY1576" s="1" t="s">
        <v>25</v>
      </c>
    </row>
    <row r="1577" ht="15.75" customHeight="1">
      <c r="A1577" s="1"/>
      <c r="B1577" s="1"/>
      <c r="C1577" s="1"/>
      <c r="D1577" s="1" t="s">
        <v>25</v>
      </c>
      <c r="E1577" s="1" t="s">
        <v>25</v>
      </c>
      <c r="F1577" s="1" t="s">
        <v>25</v>
      </c>
      <c r="G1577" s="1" t="s">
        <v>25</v>
      </c>
      <c r="H1577" s="1" t="s">
        <v>25</v>
      </c>
      <c r="M1577" s="1"/>
      <c r="N1577" s="1"/>
      <c r="O1577" s="1"/>
      <c r="P1577" s="1"/>
      <c r="Q1577" s="1"/>
      <c r="S1577" s="1" t="str">
        <f>IFERROR(__xludf.DUMMYFUNCTION("UNIQUE(D1577:H1577, TRUE)"),"")</f>
        <v/>
      </c>
      <c r="Y1577" s="1" t="str">
        <f t="shared" si="2"/>
        <v/>
      </c>
      <c r="Z1577" s="1" t="str">
        <f t="shared" ref="Z1577:AC1577" si="1577">IF($Y1577&lt;&gt;"",COUNTIF($D1577:$H1577, "=" &amp; T1577),"")</f>
        <v/>
      </c>
      <c r="AA1577" s="1" t="str">
        <f t="shared" si="1577"/>
        <v/>
      </c>
      <c r="AB1577" s="1" t="str">
        <f t="shared" si="1577"/>
        <v/>
      </c>
      <c r="AC1577" s="1" t="str">
        <f t="shared" si="1577"/>
        <v/>
      </c>
      <c r="AE1577" s="1" t="str">
        <f>IFERROR(__xludf.DUMMYFUNCTION("IFERROR(TRANSPOSE(SORT(TRANSPOSE(FILTER(Y1577:AC1577, Y1577:AC1577&lt;&gt;0)),1, FALSE)))"),"")</f>
        <v/>
      </c>
      <c r="AF1577" s="1" t="str">
        <f>IFERROR(__xludf.DUMMYFUNCTION("""COMPUTED_VALUE"""),"")</f>
        <v/>
      </c>
      <c r="AG1577" s="1" t="str">
        <f>IFERROR(__xludf.DUMMYFUNCTION("""COMPUTED_VALUE"""),"")</f>
        <v/>
      </c>
      <c r="AH1577" s="1" t="str">
        <f>IFERROR(__xludf.DUMMYFUNCTION("""COMPUTED_VALUE"""),"")</f>
        <v/>
      </c>
      <c r="AI1577" s="1" t="str">
        <f>IFERROR(__xludf.DUMMYFUNCTION("""COMPUTED_VALUE"""),"")</f>
        <v/>
      </c>
      <c r="AL1577" s="1" t="s">
        <v>25</v>
      </c>
      <c r="AM1577" s="1" t="s">
        <v>25</v>
      </c>
      <c r="AN1577" s="1" t="s">
        <v>25</v>
      </c>
      <c r="AO1577" s="1" t="s">
        <v>25</v>
      </c>
      <c r="AP1577" s="1" t="s">
        <v>25</v>
      </c>
      <c r="AQ1577" s="1"/>
      <c r="AR1577" s="1"/>
      <c r="AS1577" s="1"/>
      <c r="AT1577" s="1"/>
      <c r="AU1577" s="1"/>
      <c r="AV1577" s="1"/>
      <c r="AW1577" s="1"/>
      <c r="AY1577" s="1" t="s">
        <v>25</v>
      </c>
    </row>
    <row r="1578" ht="15.75" customHeight="1">
      <c r="A1578" s="1"/>
      <c r="B1578" s="1"/>
      <c r="C1578" s="1"/>
      <c r="D1578" s="1" t="s">
        <v>25</v>
      </c>
      <c r="E1578" s="1" t="s">
        <v>25</v>
      </c>
      <c r="F1578" s="1" t="s">
        <v>25</v>
      </c>
      <c r="G1578" s="1" t="s">
        <v>25</v>
      </c>
      <c r="H1578" s="1" t="s">
        <v>25</v>
      </c>
      <c r="M1578" s="1"/>
      <c r="N1578" s="1"/>
      <c r="O1578" s="1"/>
      <c r="P1578" s="1"/>
      <c r="Q1578" s="1"/>
      <c r="S1578" s="1" t="str">
        <f>IFERROR(__xludf.DUMMYFUNCTION("UNIQUE(D1578:H1578, TRUE)"),"")</f>
        <v/>
      </c>
      <c r="Y1578" s="1" t="str">
        <f t="shared" si="2"/>
        <v/>
      </c>
      <c r="Z1578" s="1" t="str">
        <f t="shared" ref="Z1578:AC1578" si="1578">IF($Y1578&lt;&gt;"",COUNTIF($D1578:$H1578, "=" &amp; T1578),"")</f>
        <v/>
      </c>
      <c r="AA1578" s="1" t="str">
        <f t="shared" si="1578"/>
        <v/>
      </c>
      <c r="AB1578" s="1" t="str">
        <f t="shared" si="1578"/>
        <v/>
      </c>
      <c r="AC1578" s="1" t="str">
        <f t="shared" si="1578"/>
        <v/>
      </c>
      <c r="AE1578" s="1" t="str">
        <f>IFERROR(__xludf.DUMMYFUNCTION("IFERROR(TRANSPOSE(SORT(TRANSPOSE(FILTER(Y1578:AC1578, Y1578:AC1578&lt;&gt;0)),1, FALSE)))"),"")</f>
        <v/>
      </c>
      <c r="AF1578" s="1" t="str">
        <f>IFERROR(__xludf.DUMMYFUNCTION("""COMPUTED_VALUE"""),"")</f>
        <v/>
      </c>
      <c r="AG1578" s="1" t="str">
        <f>IFERROR(__xludf.DUMMYFUNCTION("""COMPUTED_VALUE"""),"")</f>
        <v/>
      </c>
      <c r="AH1578" s="1" t="str">
        <f>IFERROR(__xludf.DUMMYFUNCTION("""COMPUTED_VALUE"""),"")</f>
        <v/>
      </c>
      <c r="AI1578" s="1" t="str">
        <f>IFERROR(__xludf.DUMMYFUNCTION("""COMPUTED_VALUE"""),"")</f>
        <v/>
      </c>
      <c r="AL1578" s="1" t="s">
        <v>25</v>
      </c>
      <c r="AM1578" s="1" t="s">
        <v>25</v>
      </c>
      <c r="AN1578" s="1" t="s">
        <v>25</v>
      </c>
      <c r="AO1578" s="1" t="s">
        <v>25</v>
      </c>
      <c r="AP1578" s="1" t="s">
        <v>25</v>
      </c>
      <c r="AQ1578" s="1"/>
      <c r="AR1578" s="1"/>
      <c r="AS1578" s="1"/>
      <c r="AT1578" s="1"/>
      <c r="AU1578" s="1"/>
      <c r="AV1578" s="1"/>
      <c r="AW1578" s="1"/>
      <c r="AY1578" s="1" t="s">
        <v>25</v>
      </c>
    </row>
    <row r="1579" ht="15.75" customHeight="1">
      <c r="A1579" s="1"/>
      <c r="B1579" s="1"/>
      <c r="C1579" s="1"/>
      <c r="D1579" s="1" t="s">
        <v>25</v>
      </c>
      <c r="E1579" s="1" t="s">
        <v>25</v>
      </c>
      <c r="F1579" s="1" t="s">
        <v>25</v>
      </c>
      <c r="G1579" s="1" t="s">
        <v>25</v>
      </c>
      <c r="H1579" s="1" t="s">
        <v>25</v>
      </c>
      <c r="M1579" s="1"/>
      <c r="N1579" s="1"/>
      <c r="O1579" s="1"/>
      <c r="P1579" s="1"/>
      <c r="Q1579" s="1"/>
      <c r="S1579" s="1" t="str">
        <f>IFERROR(__xludf.DUMMYFUNCTION("UNIQUE(D1579:H1579, TRUE)"),"")</f>
        <v/>
      </c>
      <c r="Y1579" s="1" t="str">
        <f t="shared" si="2"/>
        <v/>
      </c>
      <c r="Z1579" s="1" t="str">
        <f t="shared" ref="Z1579:AC1579" si="1579">IF($Y1579&lt;&gt;"",COUNTIF($D1579:$H1579, "=" &amp; T1579),"")</f>
        <v/>
      </c>
      <c r="AA1579" s="1" t="str">
        <f t="shared" si="1579"/>
        <v/>
      </c>
      <c r="AB1579" s="1" t="str">
        <f t="shared" si="1579"/>
        <v/>
      </c>
      <c r="AC1579" s="1" t="str">
        <f t="shared" si="1579"/>
        <v/>
      </c>
      <c r="AE1579" s="1" t="str">
        <f>IFERROR(__xludf.DUMMYFUNCTION("IFERROR(TRANSPOSE(SORT(TRANSPOSE(FILTER(Y1579:AC1579, Y1579:AC1579&lt;&gt;0)),1, FALSE)))"),"")</f>
        <v/>
      </c>
      <c r="AF1579" s="1" t="str">
        <f>IFERROR(__xludf.DUMMYFUNCTION("""COMPUTED_VALUE"""),"")</f>
        <v/>
      </c>
      <c r="AG1579" s="1" t="str">
        <f>IFERROR(__xludf.DUMMYFUNCTION("""COMPUTED_VALUE"""),"")</f>
        <v/>
      </c>
      <c r="AH1579" s="1" t="str">
        <f>IFERROR(__xludf.DUMMYFUNCTION("""COMPUTED_VALUE"""),"")</f>
        <v/>
      </c>
      <c r="AI1579" s="1" t="str">
        <f>IFERROR(__xludf.DUMMYFUNCTION("""COMPUTED_VALUE"""),"")</f>
        <v/>
      </c>
      <c r="AL1579" s="1" t="s">
        <v>25</v>
      </c>
      <c r="AM1579" s="1" t="s">
        <v>25</v>
      </c>
      <c r="AN1579" s="1" t="s">
        <v>25</v>
      </c>
      <c r="AO1579" s="1" t="s">
        <v>25</v>
      </c>
      <c r="AP1579" s="1" t="s">
        <v>25</v>
      </c>
      <c r="AQ1579" s="1"/>
      <c r="AR1579" s="1"/>
      <c r="AS1579" s="1"/>
      <c r="AT1579" s="1"/>
      <c r="AU1579" s="1"/>
      <c r="AV1579" s="1"/>
      <c r="AW1579" s="1"/>
      <c r="AY1579" s="1" t="s">
        <v>25</v>
      </c>
    </row>
    <row r="1580" ht="15.75" customHeight="1">
      <c r="A1580" s="1"/>
      <c r="B1580" s="1"/>
      <c r="C1580" s="1"/>
      <c r="D1580" s="1" t="s">
        <v>25</v>
      </c>
      <c r="E1580" s="1" t="s">
        <v>25</v>
      </c>
      <c r="F1580" s="1" t="s">
        <v>25</v>
      </c>
      <c r="G1580" s="1" t="s">
        <v>25</v>
      </c>
      <c r="H1580" s="1" t="s">
        <v>25</v>
      </c>
      <c r="M1580" s="1"/>
      <c r="N1580" s="1"/>
      <c r="O1580" s="1"/>
      <c r="P1580" s="1"/>
      <c r="Q1580" s="1"/>
      <c r="S1580" s="1" t="str">
        <f>IFERROR(__xludf.DUMMYFUNCTION("UNIQUE(D1580:H1580, TRUE)"),"")</f>
        <v/>
      </c>
      <c r="Y1580" s="1" t="str">
        <f t="shared" si="2"/>
        <v/>
      </c>
      <c r="Z1580" s="1" t="str">
        <f t="shared" ref="Z1580:AC1580" si="1580">IF($Y1580&lt;&gt;"",COUNTIF($D1580:$H1580, "=" &amp; T1580),"")</f>
        <v/>
      </c>
      <c r="AA1580" s="1" t="str">
        <f t="shared" si="1580"/>
        <v/>
      </c>
      <c r="AB1580" s="1" t="str">
        <f t="shared" si="1580"/>
        <v/>
      </c>
      <c r="AC1580" s="1" t="str">
        <f t="shared" si="1580"/>
        <v/>
      </c>
      <c r="AE1580" s="1" t="str">
        <f>IFERROR(__xludf.DUMMYFUNCTION("IFERROR(TRANSPOSE(SORT(TRANSPOSE(FILTER(Y1580:AC1580, Y1580:AC1580&lt;&gt;0)),1, FALSE)))"),"")</f>
        <v/>
      </c>
      <c r="AF1580" s="1" t="str">
        <f>IFERROR(__xludf.DUMMYFUNCTION("""COMPUTED_VALUE"""),"")</f>
        <v/>
      </c>
      <c r="AG1580" s="1" t="str">
        <f>IFERROR(__xludf.DUMMYFUNCTION("""COMPUTED_VALUE"""),"")</f>
        <v/>
      </c>
      <c r="AH1580" s="1" t="str">
        <f>IFERROR(__xludf.DUMMYFUNCTION("""COMPUTED_VALUE"""),"")</f>
        <v/>
      </c>
      <c r="AI1580" s="1" t="str">
        <f>IFERROR(__xludf.DUMMYFUNCTION("""COMPUTED_VALUE"""),"")</f>
        <v/>
      </c>
      <c r="AL1580" s="1" t="s">
        <v>25</v>
      </c>
      <c r="AM1580" s="1" t="s">
        <v>25</v>
      </c>
      <c r="AN1580" s="1" t="s">
        <v>25</v>
      </c>
      <c r="AO1580" s="1" t="s">
        <v>25</v>
      </c>
      <c r="AP1580" s="1" t="s">
        <v>25</v>
      </c>
      <c r="AQ1580" s="1"/>
      <c r="AR1580" s="1"/>
      <c r="AS1580" s="1"/>
      <c r="AT1580" s="1"/>
      <c r="AU1580" s="1"/>
      <c r="AV1580" s="1"/>
      <c r="AW1580" s="1"/>
      <c r="AY1580" s="1" t="s">
        <v>25</v>
      </c>
    </row>
    <row r="1581" ht="15.75" customHeight="1">
      <c r="A1581" s="1"/>
      <c r="B1581" s="1"/>
      <c r="C1581" s="1"/>
      <c r="D1581" s="1" t="s">
        <v>25</v>
      </c>
      <c r="E1581" s="1" t="s">
        <v>25</v>
      </c>
      <c r="F1581" s="1" t="s">
        <v>25</v>
      </c>
      <c r="G1581" s="1" t="s">
        <v>25</v>
      </c>
      <c r="H1581" s="1" t="s">
        <v>25</v>
      </c>
      <c r="M1581" s="1"/>
      <c r="N1581" s="1"/>
      <c r="O1581" s="1"/>
      <c r="P1581" s="1"/>
      <c r="Q1581" s="1"/>
      <c r="S1581" s="1" t="str">
        <f>IFERROR(__xludf.DUMMYFUNCTION("UNIQUE(D1581:H1581, TRUE)"),"")</f>
        <v/>
      </c>
      <c r="Y1581" s="1" t="str">
        <f t="shared" si="2"/>
        <v/>
      </c>
      <c r="Z1581" s="1" t="str">
        <f t="shared" ref="Z1581:AC1581" si="1581">IF($Y1581&lt;&gt;"",COUNTIF($D1581:$H1581, "=" &amp; T1581),"")</f>
        <v/>
      </c>
      <c r="AA1581" s="1" t="str">
        <f t="shared" si="1581"/>
        <v/>
      </c>
      <c r="AB1581" s="1" t="str">
        <f t="shared" si="1581"/>
        <v/>
      </c>
      <c r="AC1581" s="1" t="str">
        <f t="shared" si="1581"/>
        <v/>
      </c>
      <c r="AE1581" s="1" t="str">
        <f>IFERROR(__xludf.DUMMYFUNCTION("IFERROR(TRANSPOSE(SORT(TRANSPOSE(FILTER(Y1581:AC1581, Y1581:AC1581&lt;&gt;0)),1, FALSE)))"),"")</f>
        <v/>
      </c>
      <c r="AF1581" s="1" t="str">
        <f>IFERROR(__xludf.DUMMYFUNCTION("""COMPUTED_VALUE"""),"")</f>
        <v/>
      </c>
      <c r="AG1581" s="1" t="str">
        <f>IFERROR(__xludf.DUMMYFUNCTION("""COMPUTED_VALUE"""),"")</f>
        <v/>
      </c>
      <c r="AH1581" s="1" t="str">
        <f>IFERROR(__xludf.DUMMYFUNCTION("""COMPUTED_VALUE"""),"")</f>
        <v/>
      </c>
      <c r="AI1581" s="1" t="str">
        <f>IFERROR(__xludf.DUMMYFUNCTION("""COMPUTED_VALUE"""),"")</f>
        <v/>
      </c>
      <c r="AL1581" s="1" t="s">
        <v>25</v>
      </c>
      <c r="AM1581" s="1" t="s">
        <v>25</v>
      </c>
      <c r="AN1581" s="1" t="s">
        <v>25</v>
      </c>
      <c r="AO1581" s="1" t="s">
        <v>25</v>
      </c>
      <c r="AP1581" s="1" t="s">
        <v>25</v>
      </c>
      <c r="AQ1581" s="1"/>
      <c r="AR1581" s="1"/>
      <c r="AS1581" s="1"/>
      <c r="AT1581" s="1"/>
      <c r="AU1581" s="1"/>
      <c r="AV1581" s="1"/>
      <c r="AW1581" s="1"/>
      <c r="AY1581" s="1" t="s">
        <v>25</v>
      </c>
    </row>
    <row r="1582" ht="15.75" customHeight="1">
      <c r="A1582" s="1"/>
      <c r="B1582" s="1"/>
      <c r="C1582" s="1"/>
      <c r="D1582" s="1" t="s">
        <v>25</v>
      </c>
      <c r="E1582" s="1" t="s">
        <v>25</v>
      </c>
      <c r="F1582" s="1" t="s">
        <v>25</v>
      </c>
      <c r="G1582" s="1" t="s">
        <v>25</v>
      </c>
      <c r="H1582" s="1" t="s">
        <v>25</v>
      </c>
      <c r="M1582" s="1"/>
      <c r="N1582" s="1"/>
      <c r="O1582" s="1"/>
      <c r="P1582" s="1"/>
      <c r="Q1582" s="1"/>
      <c r="S1582" s="1" t="str">
        <f>IFERROR(__xludf.DUMMYFUNCTION("UNIQUE(D1582:H1582, TRUE)"),"")</f>
        <v/>
      </c>
      <c r="Y1582" s="1" t="str">
        <f t="shared" si="2"/>
        <v/>
      </c>
      <c r="Z1582" s="1" t="str">
        <f t="shared" ref="Z1582:AC1582" si="1582">IF($Y1582&lt;&gt;"",COUNTIF($D1582:$H1582, "=" &amp; T1582),"")</f>
        <v/>
      </c>
      <c r="AA1582" s="1" t="str">
        <f t="shared" si="1582"/>
        <v/>
      </c>
      <c r="AB1582" s="1" t="str">
        <f t="shared" si="1582"/>
        <v/>
      </c>
      <c r="AC1582" s="1" t="str">
        <f t="shared" si="1582"/>
        <v/>
      </c>
      <c r="AE1582" s="1" t="str">
        <f>IFERROR(__xludf.DUMMYFUNCTION("IFERROR(TRANSPOSE(SORT(TRANSPOSE(FILTER(Y1582:AC1582, Y1582:AC1582&lt;&gt;0)),1, FALSE)))"),"")</f>
        <v/>
      </c>
      <c r="AF1582" s="1" t="str">
        <f>IFERROR(__xludf.DUMMYFUNCTION("""COMPUTED_VALUE"""),"")</f>
        <v/>
      </c>
      <c r="AG1582" s="1" t="str">
        <f>IFERROR(__xludf.DUMMYFUNCTION("""COMPUTED_VALUE"""),"")</f>
        <v/>
      </c>
      <c r="AH1582" s="1" t="str">
        <f>IFERROR(__xludf.DUMMYFUNCTION("""COMPUTED_VALUE"""),"")</f>
        <v/>
      </c>
      <c r="AI1582" s="1" t="str">
        <f>IFERROR(__xludf.DUMMYFUNCTION("""COMPUTED_VALUE"""),"")</f>
        <v/>
      </c>
      <c r="AL1582" s="1" t="s">
        <v>25</v>
      </c>
      <c r="AM1582" s="1" t="s">
        <v>25</v>
      </c>
      <c r="AN1582" s="1" t="s">
        <v>25</v>
      </c>
      <c r="AO1582" s="1" t="s">
        <v>25</v>
      </c>
      <c r="AP1582" s="1" t="s">
        <v>25</v>
      </c>
      <c r="AQ1582" s="1"/>
      <c r="AR1582" s="1"/>
      <c r="AS1582" s="1"/>
      <c r="AT1582" s="1"/>
      <c r="AU1582" s="1"/>
      <c r="AV1582" s="1"/>
      <c r="AW1582" s="1"/>
      <c r="AY1582" s="1" t="s">
        <v>25</v>
      </c>
    </row>
    <row r="1583" ht="15.75" customHeight="1">
      <c r="A1583" s="1"/>
      <c r="B1583" s="1"/>
      <c r="C1583" s="1"/>
      <c r="D1583" s="1" t="s">
        <v>25</v>
      </c>
      <c r="E1583" s="1" t="s">
        <v>25</v>
      </c>
      <c r="F1583" s="1" t="s">
        <v>25</v>
      </c>
      <c r="G1583" s="1" t="s">
        <v>25</v>
      </c>
      <c r="H1583" s="1" t="s">
        <v>25</v>
      </c>
      <c r="M1583" s="1"/>
      <c r="N1583" s="1"/>
      <c r="O1583" s="1"/>
      <c r="P1583" s="1"/>
      <c r="Q1583" s="1"/>
      <c r="S1583" s="1" t="str">
        <f>IFERROR(__xludf.DUMMYFUNCTION("UNIQUE(D1583:H1583, TRUE)"),"")</f>
        <v/>
      </c>
      <c r="Y1583" s="1" t="str">
        <f t="shared" si="2"/>
        <v/>
      </c>
      <c r="Z1583" s="1" t="str">
        <f t="shared" ref="Z1583:AC1583" si="1583">IF($Y1583&lt;&gt;"",COUNTIF($D1583:$H1583, "=" &amp; T1583),"")</f>
        <v/>
      </c>
      <c r="AA1583" s="1" t="str">
        <f t="shared" si="1583"/>
        <v/>
      </c>
      <c r="AB1583" s="1" t="str">
        <f t="shared" si="1583"/>
        <v/>
      </c>
      <c r="AC1583" s="1" t="str">
        <f t="shared" si="1583"/>
        <v/>
      </c>
      <c r="AE1583" s="1" t="str">
        <f>IFERROR(__xludf.DUMMYFUNCTION("IFERROR(TRANSPOSE(SORT(TRANSPOSE(FILTER(Y1583:AC1583, Y1583:AC1583&lt;&gt;0)),1, FALSE)))"),"")</f>
        <v/>
      </c>
      <c r="AF1583" s="1" t="str">
        <f>IFERROR(__xludf.DUMMYFUNCTION("""COMPUTED_VALUE"""),"")</f>
        <v/>
      </c>
      <c r="AG1583" s="1" t="str">
        <f>IFERROR(__xludf.DUMMYFUNCTION("""COMPUTED_VALUE"""),"")</f>
        <v/>
      </c>
      <c r="AH1583" s="1" t="str">
        <f>IFERROR(__xludf.DUMMYFUNCTION("""COMPUTED_VALUE"""),"")</f>
        <v/>
      </c>
      <c r="AI1583" s="1" t="str">
        <f>IFERROR(__xludf.DUMMYFUNCTION("""COMPUTED_VALUE"""),"")</f>
        <v/>
      </c>
      <c r="AL1583" s="1" t="s">
        <v>25</v>
      </c>
      <c r="AM1583" s="1" t="s">
        <v>25</v>
      </c>
      <c r="AN1583" s="1" t="s">
        <v>25</v>
      </c>
      <c r="AO1583" s="1" t="s">
        <v>25</v>
      </c>
      <c r="AP1583" s="1" t="s">
        <v>25</v>
      </c>
      <c r="AQ1583" s="1"/>
      <c r="AR1583" s="1"/>
      <c r="AS1583" s="1"/>
      <c r="AT1583" s="1"/>
      <c r="AU1583" s="1"/>
      <c r="AV1583" s="1"/>
      <c r="AW1583" s="1"/>
      <c r="AY1583" s="1" t="s">
        <v>25</v>
      </c>
    </row>
    <row r="1584" ht="15.75" customHeight="1">
      <c r="A1584" s="1"/>
      <c r="B1584" s="1"/>
      <c r="C1584" s="1"/>
      <c r="D1584" s="1" t="s">
        <v>25</v>
      </c>
      <c r="E1584" s="1" t="s">
        <v>25</v>
      </c>
      <c r="F1584" s="1" t="s">
        <v>25</v>
      </c>
      <c r="G1584" s="1" t="s">
        <v>25</v>
      </c>
      <c r="H1584" s="1" t="s">
        <v>25</v>
      </c>
      <c r="M1584" s="1"/>
      <c r="N1584" s="1"/>
      <c r="O1584" s="1"/>
      <c r="P1584" s="1"/>
      <c r="Q1584" s="1"/>
      <c r="S1584" s="1" t="str">
        <f>IFERROR(__xludf.DUMMYFUNCTION("UNIQUE(D1584:H1584, TRUE)"),"")</f>
        <v/>
      </c>
      <c r="Y1584" s="1" t="str">
        <f t="shared" si="2"/>
        <v/>
      </c>
      <c r="Z1584" s="1" t="str">
        <f t="shared" ref="Z1584:AC1584" si="1584">IF($Y1584&lt;&gt;"",COUNTIF($D1584:$H1584, "=" &amp; T1584),"")</f>
        <v/>
      </c>
      <c r="AA1584" s="1" t="str">
        <f t="shared" si="1584"/>
        <v/>
      </c>
      <c r="AB1584" s="1" t="str">
        <f t="shared" si="1584"/>
        <v/>
      </c>
      <c r="AC1584" s="1" t="str">
        <f t="shared" si="1584"/>
        <v/>
      </c>
      <c r="AE1584" s="1" t="str">
        <f>IFERROR(__xludf.DUMMYFUNCTION("IFERROR(TRANSPOSE(SORT(TRANSPOSE(FILTER(Y1584:AC1584, Y1584:AC1584&lt;&gt;0)),1, FALSE)))"),"")</f>
        <v/>
      </c>
      <c r="AF1584" s="1" t="str">
        <f>IFERROR(__xludf.DUMMYFUNCTION("""COMPUTED_VALUE"""),"")</f>
        <v/>
      </c>
      <c r="AG1584" s="1" t="str">
        <f>IFERROR(__xludf.DUMMYFUNCTION("""COMPUTED_VALUE"""),"")</f>
        <v/>
      </c>
      <c r="AH1584" s="1" t="str">
        <f>IFERROR(__xludf.DUMMYFUNCTION("""COMPUTED_VALUE"""),"")</f>
        <v/>
      </c>
      <c r="AI1584" s="1" t="str">
        <f>IFERROR(__xludf.DUMMYFUNCTION("""COMPUTED_VALUE"""),"")</f>
        <v/>
      </c>
      <c r="AL1584" s="1" t="s">
        <v>25</v>
      </c>
      <c r="AM1584" s="1" t="s">
        <v>25</v>
      </c>
      <c r="AN1584" s="1" t="s">
        <v>25</v>
      </c>
      <c r="AO1584" s="1" t="s">
        <v>25</v>
      </c>
      <c r="AP1584" s="1" t="s">
        <v>25</v>
      </c>
      <c r="AQ1584" s="1"/>
      <c r="AR1584" s="1"/>
      <c r="AS1584" s="1"/>
      <c r="AT1584" s="1"/>
      <c r="AU1584" s="1"/>
      <c r="AV1584" s="1"/>
      <c r="AW1584" s="1"/>
      <c r="AY1584" s="1" t="s">
        <v>25</v>
      </c>
    </row>
    <row r="1585" ht="15.75" customHeight="1">
      <c r="A1585" s="1"/>
      <c r="B1585" s="1"/>
      <c r="C1585" s="1"/>
      <c r="D1585" s="1" t="s">
        <v>25</v>
      </c>
      <c r="E1585" s="1" t="s">
        <v>25</v>
      </c>
      <c r="F1585" s="1" t="s">
        <v>25</v>
      </c>
      <c r="G1585" s="1" t="s">
        <v>25</v>
      </c>
      <c r="H1585" s="1" t="s">
        <v>25</v>
      </c>
      <c r="M1585" s="1"/>
      <c r="N1585" s="1"/>
      <c r="O1585" s="1"/>
      <c r="P1585" s="1"/>
      <c r="Q1585" s="1"/>
      <c r="S1585" s="1" t="str">
        <f>IFERROR(__xludf.DUMMYFUNCTION("UNIQUE(D1585:H1585, TRUE)"),"")</f>
        <v/>
      </c>
      <c r="Y1585" s="1" t="str">
        <f t="shared" si="2"/>
        <v/>
      </c>
      <c r="Z1585" s="1" t="str">
        <f t="shared" ref="Z1585:AC1585" si="1585">IF($Y1585&lt;&gt;"",COUNTIF($D1585:$H1585, "=" &amp; T1585),"")</f>
        <v/>
      </c>
      <c r="AA1585" s="1" t="str">
        <f t="shared" si="1585"/>
        <v/>
      </c>
      <c r="AB1585" s="1" t="str">
        <f t="shared" si="1585"/>
        <v/>
      </c>
      <c r="AC1585" s="1" t="str">
        <f t="shared" si="1585"/>
        <v/>
      </c>
      <c r="AE1585" s="1" t="str">
        <f>IFERROR(__xludf.DUMMYFUNCTION("IFERROR(TRANSPOSE(SORT(TRANSPOSE(FILTER(Y1585:AC1585, Y1585:AC1585&lt;&gt;0)),1, FALSE)))"),"")</f>
        <v/>
      </c>
      <c r="AF1585" s="1" t="str">
        <f>IFERROR(__xludf.DUMMYFUNCTION("""COMPUTED_VALUE"""),"")</f>
        <v/>
      </c>
      <c r="AG1585" s="1" t="str">
        <f>IFERROR(__xludf.DUMMYFUNCTION("""COMPUTED_VALUE"""),"")</f>
        <v/>
      </c>
      <c r="AH1585" s="1" t="str">
        <f>IFERROR(__xludf.DUMMYFUNCTION("""COMPUTED_VALUE"""),"")</f>
        <v/>
      </c>
      <c r="AI1585" s="1" t="str">
        <f>IFERROR(__xludf.DUMMYFUNCTION("""COMPUTED_VALUE"""),"")</f>
        <v/>
      </c>
      <c r="AL1585" s="1" t="s">
        <v>25</v>
      </c>
      <c r="AM1585" s="1" t="s">
        <v>25</v>
      </c>
      <c r="AN1585" s="1" t="s">
        <v>25</v>
      </c>
      <c r="AO1585" s="1" t="s">
        <v>25</v>
      </c>
      <c r="AP1585" s="1" t="s">
        <v>25</v>
      </c>
      <c r="AQ1585" s="1"/>
      <c r="AR1585" s="1"/>
      <c r="AS1585" s="1"/>
      <c r="AT1585" s="1"/>
      <c r="AU1585" s="1"/>
      <c r="AV1585" s="1"/>
      <c r="AW1585" s="1"/>
      <c r="AY1585" s="1" t="s">
        <v>25</v>
      </c>
    </row>
    <row r="1586" ht="15.75" customHeight="1">
      <c r="A1586" s="1"/>
      <c r="B1586" s="1"/>
      <c r="C1586" s="1"/>
      <c r="D1586" s="1" t="s">
        <v>25</v>
      </c>
      <c r="E1586" s="1" t="s">
        <v>25</v>
      </c>
      <c r="F1586" s="1" t="s">
        <v>25</v>
      </c>
      <c r="G1586" s="1" t="s">
        <v>25</v>
      </c>
      <c r="H1586" s="1" t="s">
        <v>25</v>
      </c>
      <c r="M1586" s="1"/>
      <c r="N1586" s="1"/>
      <c r="O1586" s="1"/>
      <c r="P1586" s="1"/>
      <c r="Q1586" s="1"/>
      <c r="S1586" s="1" t="str">
        <f>IFERROR(__xludf.DUMMYFUNCTION("UNIQUE(D1586:H1586, TRUE)"),"")</f>
        <v/>
      </c>
      <c r="Y1586" s="1" t="str">
        <f t="shared" si="2"/>
        <v/>
      </c>
      <c r="Z1586" s="1" t="str">
        <f t="shared" ref="Z1586:AC1586" si="1586">IF($Y1586&lt;&gt;"",COUNTIF($D1586:$H1586, "=" &amp; T1586),"")</f>
        <v/>
      </c>
      <c r="AA1586" s="1" t="str">
        <f t="shared" si="1586"/>
        <v/>
      </c>
      <c r="AB1586" s="1" t="str">
        <f t="shared" si="1586"/>
        <v/>
      </c>
      <c r="AC1586" s="1" t="str">
        <f t="shared" si="1586"/>
        <v/>
      </c>
      <c r="AE1586" s="1" t="str">
        <f>IFERROR(__xludf.DUMMYFUNCTION("IFERROR(TRANSPOSE(SORT(TRANSPOSE(FILTER(Y1586:AC1586, Y1586:AC1586&lt;&gt;0)),1, FALSE)))"),"")</f>
        <v/>
      </c>
      <c r="AF1586" s="1" t="str">
        <f>IFERROR(__xludf.DUMMYFUNCTION("""COMPUTED_VALUE"""),"")</f>
        <v/>
      </c>
      <c r="AG1586" s="1" t="str">
        <f>IFERROR(__xludf.DUMMYFUNCTION("""COMPUTED_VALUE"""),"")</f>
        <v/>
      </c>
      <c r="AH1586" s="1" t="str">
        <f>IFERROR(__xludf.DUMMYFUNCTION("""COMPUTED_VALUE"""),"")</f>
        <v/>
      </c>
      <c r="AI1586" s="1" t="str">
        <f>IFERROR(__xludf.DUMMYFUNCTION("""COMPUTED_VALUE"""),"")</f>
        <v/>
      </c>
      <c r="AL1586" s="1" t="s">
        <v>25</v>
      </c>
      <c r="AM1586" s="1" t="s">
        <v>25</v>
      </c>
      <c r="AN1586" s="1" t="s">
        <v>25</v>
      </c>
      <c r="AO1586" s="1" t="s">
        <v>25</v>
      </c>
      <c r="AP1586" s="1" t="s">
        <v>25</v>
      </c>
      <c r="AQ1586" s="1"/>
      <c r="AR1586" s="1"/>
      <c r="AS1586" s="1"/>
      <c r="AT1586" s="1"/>
      <c r="AU1586" s="1"/>
      <c r="AV1586" s="1"/>
      <c r="AW1586" s="1"/>
      <c r="AY1586" s="1" t="s">
        <v>25</v>
      </c>
    </row>
    <row r="1587" ht="15.75" customHeight="1">
      <c r="A1587" s="1"/>
      <c r="B1587" s="1"/>
      <c r="C1587" s="1"/>
      <c r="D1587" s="1" t="s">
        <v>25</v>
      </c>
      <c r="E1587" s="1" t="s">
        <v>25</v>
      </c>
      <c r="F1587" s="1" t="s">
        <v>25</v>
      </c>
      <c r="G1587" s="1" t="s">
        <v>25</v>
      </c>
      <c r="H1587" s="1" t="s">
        <v>25</v>
      </c>
      <c r="M1587" s="1"/>
      <c r="N1587" s="1"/>
      <c r="O1587" s="1"/>
      <c r="P1587" s="1"/>
      <c r="Q1587" s="1"/>
      <c r="S1587" s="1" t="str">
        <f>IFERROR(__xludf.DUMMYFUNCTION("UNIQUE(D1587:H1587, TRUE)"),"")</f>
        <v/>
      </c>
      <c r="Y1587" s="1" t="str">
        <f t="shared" si="2"/>
        <v/>
      </c>
      <c r="Z1587" s="1" t="str">
        <f t="shared" ref="Z1587:AC1587" si="1587">IF($Y1587&lt;&gt;"",COUNTIF($D1587:$H1587, "=" &amp; T1587),"")</f>
        <v/>
      </c>
      <c r="AA1587" s="1" t="str">
        <f t="shared" si="1587"/>
        <v/>
      </c>
      <c r="AB1587" s="1" t="str">
        <f t="shared" si="1587"/>
        <v/>
      </c>
      <c r="AC1587" s="1" t="str">
        <f t="shared" si="1587"/>
        <v/>
      </c>
      <c r="AE1587" s="1" t="str">
        <f>IFERROR(__xludf.DUMMYFUNCTION("IFERROR(TRANSPOSE(SORT(TRANSPOSE(FILTER(Y1587:AC1587, Y1587:AC1587&lt;&gt;0)),1, FALSE)))"),"")</f>
        <v/>
      </c>
      <c r="AF1587" s="1" t="str">
        <f>IFERROR(__xludf.DUMMYFUNCTION("""COMPUTED_VALUE"""),"")</f>
        <v/>
      </c>
      <c r="AG1587" s="1" t="str">
        <f>IFERROR(__xludf.DUMMYFUNCTION("""COMPUTED_VALUE"""),"")</f>
        <v/>
      </c>
      <c r="AH1587" s="1" t="str">
        <f>IFERROR(__xludf.DUMMYFUNCTION("""COMPUTED_VALUE"""),"")</f>
        <v/>
      </c>
      <c r="AI1587" s="1" t="str">
        <f>IFERROR(__xludf.DUMMYFUNCTION("""COMPUTED_VALUE"""),"")</f>
        <v/>
      </c>
      <c r="AL1587" s="1" t="s">
        <v>25</v>
      </c>
      <c r="AM1587" s="1" t="s">
        <v>25</v>
      </c>
      <c r="AN1587" s="1" t="s">
        <v>25</v>
      </c>
      <c r="AO1587" s="1" t="s">
        <v>25</v>
      </c>
      <c r="AP1587" s="1" t="s">
        <v>25</v>
      </c>
      <c r="AQ1587" s="1"/>
      <c r="AR1587" s="1"/>
      <c r="AS1587" s="1"/>
      <c r="AT1587" s="1"/>
      <c r="AU1587" s="1"/>
      <c r="AV1587" s="1"/>
      <c r="AW1587" s="1"/>
      <c r="AY1587" s="1" t="s">
        <v>25</v>
      </c>
    </row>
    <row r="1588" ht="15.75" customHeight="1">
      <c r="A1588" s="1"/>
      <c r="B1588" s="1"/>
      <c r="C1588" s="1"/>
      <c r="D1588" s="1" t="s">
        <v>25</v>
      </c>
      <c r="E1588" s="1" t="s">
        <v>25</v>
      </c>
      <c r="F1588" s="1" t="s">
        <v>25</v>
      </c>
      <c r="G1588" s="1" t="s">
        <v>25</v>
      </c>
      <c r="H1588" s="1" t="s">
        <v>25</v>
      </c>
      <c r="M1588" s="1"/>
      <c r="N1588" s="1"/>
      <c r="O1588" s="1"/>
      <c r="P1588" s="1"/>
      <c r="Q1588" s="1"/>
      <c r="S1588" s="1" t="str">
        <f>IFERROR(__xludf.DUMMYFUNCTION("UNIQUE(D1588:H1588, TRUE)"),"")</f>
        <v/>
      </c>
      <c r="Y1588" s="1" t="str">
        <f t="shared" si="2"/>
        <v/>
      </c>
      <c r="Z1588" s="1" t="str">
        <f t="shared" ref="Z1588:AC1588" si="1588">IF($Y1588&lt;&gt;"",COUNTIF($D1588:$H1588, "=" &amp; T1588),"")</f>
        <v/>
      </c>
      <c r="AA1588" s="1" t="str">
        <f t="shared" si="1588"/>
        <v/>
      </c>
      <c r="AB1588" s="1" t="str">
        <f t="shared" si="1588"/>
        <v/>
      </c>
      <c r="AC1588" s="1" t="str">
        <f t="shared" si="1588"/>
        <v/>
      </c>
      <c r="AE1588" s="1" t="str">
        <f>IFERROR(__xludf.DUMMYFUNCTION("IFERROR(TRANSPOSE(SORT(TRANSPOSE(FILTER(Y1588:AC1588, Y1588:AC1588&lt;&gt;0)),1, FALSE)))"),"")</f>
        <v/>
      </c>
      <c r="AF1588" s="1" t="str">
        <f>IFERROR(__xludf.DUMMYFUNCTION("""COMPUTED_VALUE"""),"")</f>
        <v/>
      </c>
      <c r="AG1588" s="1" t="str">
        <f>IFERROR(__xludf.DUMMYFUNCTION("""COMPUTED_VALUE"""),"")</f>
        <v/>
      </c>
      <c r="AH1588" s="1" t="str">
        <f>IFERROR(__xludf.DUMMYFUNCTION("""COMPUTED_VALUE"""),"")</f>
        <v/>
      </c>
      <c r="AI1588" s="1" t="str">
        <f>IFERROR(__xludf.DUMMYFUNCTION("""COMPUTED_VALUE"""),"")</f>
        <v/>
      </c>
      <c r="AL1588" s="1" t="s">
        <v>25</v>
      </c>
      <c r="AM1588" s="1" t="s">
        <v>25</v>
      </c>
      <c r="AN1588" s="1" t="s">
        <v>25</v>
      </c>
      <c r="AO1588" s="1" t="s">
        <v>25</v>
      </c>
      <c r="AP1588" s="1" t="s">
        <v>25</v>
      </c>
      <c r="AQ1588" s="1"/>
      <c r="AR1588" s="1"/>
      <c r="AS1588" s="1"/>
      <c r="AT1588" s="1"/>
      <c r="AU1588" s="1"/>
      <c r="AV1588" s="1"/>
      <c r="AW1588" s="1"/>
      <c r="AY1588" s="1" t="s">
        <v>25</v>
      </c>
    </row>
    <row r="1589" ht="15.75" customHeight="1">
      <c r="A1589" s="1"/>
      <c r="B1589" s="1"/>
      <c r="C1589" s="1"/>
      <c r="D1589" s="1" t="s">
        <v>25</v>
      </c>
      <c r="E1589" s="1" t="s">
        <v>25</v>
      </c>
      <c r="F1589" s="1" t="s">
        <v>25</v>
      </c>
      <c r="G1589" s="1" t="s">
        <v>25</v>
      </c>
      <c r="H1589" s="1" t="s">
        <v>25</v>
      </c>
      <c r="M1589" s="1"/>
      <c r="N1589" s="1"/>
      <c r="O1589" s="1"/>
      <c r="P1589" s="1"/>
      <c r="Q1589" s="1"/>
      <c r="S1589" s="1" t="str">
        <f>IFERROR(__xludf.DUMMYFUNCTION("UNIQUE(D1589:H1589, TRUE)"),"")</f>
        <v/>
      </c>
      <c r="Y1589" s="1" t="str">
        <f t="shared" si="2"/>
        <v/>
      </c>
      <c r="Z1589" s="1" t="str">
        <f t="shared" ref="Z1589:AC1589" si="1589">IF($Y1589&lt;&gt;"",COUNTIF($D1589:$H1589, "=" &amp; T1589),"")</f>
        <v/>
      </c>
      <c r="AA1589" s="1" t="str">
        <f t="shared" si="1589"/>
        <v/>
      </c>
      <c r="AB1589" s="1" t="str">
        <f t="shared" si="1589"/>
        <v/>
      </c>
      <c r="AC1589" s="1" t="str">
        <f t="shared" si="1589"/>
        <v/>
      </c>
      <c r="AE1589" s="1" t="str">
        <f>IFERROR(__xludf.DUMMYFUNCTION("IFERROR(TRANSPOSE(SORT(TRANSPOSE(FILTER(Y1589:AC1589, Y1589:AC1589&lt;&gt;0)),1, FALSE)))"),"")</f>
        <v/>
      </c>
      <c r="AF1589" s="1" t="str">
        <f>IFERROR(__xludf.DUMMYFUNCTION("""COMPUTED_VALUE"""),"")</f>
        <v/>
      </c>
      <c r="AG1589" s="1" t="str">
        <f>IFERROR(__xludf.DUMMYFUNCTION("""COMPUTED_VALUE"""),"")</f>
        <v/>
      </c>
      <c r="AH1589" s="1" t="str">
        <f>IFERROR(__xludf.DUMMYFUNCTION("""COMPUTED_VALUE"""),"")</f>
        <v/>
      </c>
      <c r="AI1589" s="1" t="str">
        <f>IFERROR(__xludf.DUMMYFUNCTION("""COMPUTED_VALUE"""),"")</f>
        <v/>
      </c>
      <c r="AL1589" s="1" t="s">
        <v>25</v>
      </c>
      <c r="AM1589" s="1" t="s">
        <v>25</v>
      </c>
      <c r="AN1589" s="1" t="s">
        <v>25</v>
      </c>
      <c r="AO1589" s="1" t="s">
        <v>25</v>
      </c>
      <c r="AP1589" s="1" t="s">
        <v>25</v>
      </c>
      <c r="AQ1589" s="1"/>
      <c r="AR1589" s="1"/>
      <c r="AS1589" s="1"/>
      <c r="AT1589" s="1"/>
      <c r="AU1589" s="1"/>
      <c r="AV1589" s="1"/>
      <c r="AW1589" s="1"/>
      <c r="AY1589" s="1" t="s">
        <v>25</v>
      </c>
    </row>
    <row r="1590" ht="15.75" customHeight="1">
      <c r="A1590" s="1"/>
      <c r="B1590" s="1"/>
      <c r="C1590" s="1"/>
      <c r="D1590" s="1" t="s">
        <v>25</v>
      </c>
      <c r="E1590" s="1" t="s">
        <v>25</v>
      </c>
      <c r="F1590" s="1" t="s">
        <v>25</v>
      </c>
      <c r="G1590" s="1" t="s">
        <v>25</v>
      </c>
      <c r="H1590" s="1" t="s">
        <v>25</v>
      </c>
      <c r="M1590" s="1"/>
      <c r="N1590" s="1"/>
      <c r="O1590" s="1"/>
      <c r="P1590" s="1"/>
      <c r="Q1590" s="1"/>
      <c r="S1590" s="1" t="str">
        <f>IFERROR(__xludf.DUMMYFUNCTION("UNIQUE(D1590:H1590, TRUE)"),"")</f>
        <v/>
      </c>
      <c r="Y1590" s="1" t="str">
        <f t="shared" si="2"/>
        <v/>
      </c>
      <c r="Z1590" s="1" t="str">
        <f t="shared" ref="Z1590:AC1590" si="1590">IF($Y1590&lt;&gt;"",COUNTIF($D1590:$H1590, "=" &amp; T1590),"")</f>
        <v/>
      </c>
      <c r="AA1590" s="1" t="str">
        <f t="shared" si="1590"/>
        <v/>
      </c>
      <c r="AB1590" s="1" t="str">
        <f t="shared" si="1590"/>
        <v/>
      </c>
      <c r="AC1590" s="1" t="str">
        <f t="shared" si="1590"/>
        <v/>
      </c>
      <c r="AE1590" s="1" t="str">
        <f>IFERROR(__xludf.DUMMYFUNCTION("IFERROR(TRANSPOSE(SORT(TRANSPOSE(FILTER(Y1590:AC1590, Y1590:AC1590&lt;&gt;0)),1, FALSE)))"),"")</f>
        <v/>
      </c>
      <c r="AF1590" s="1" t="str">
        <f>IFERROR(__xludf.DUMMYFUNCTION("""COMPUTED_VALUE"""),"")</f>
        <v/>
      </c>
      <c r="AG1590" s="1" t="str">
        <f>IFERROR(__xludf.DUMMYFUNCTION("""COMPUTED_VALUE"""),"")</f>
        <v/>
      </c>
      <c r="AH1590" s="1" t="str">
        <f>IFERROR(__xludf.DUMMYFUNCTION("""COMPUTED_VALUE"""),"")</f>
        <v/>
      </c>
      <c r="AI1590" s="1" t="str">
        <f>IFERROR(__xludf.DUMMYFUNCTION("""COMPUTED_VALUE"""),"")</f>
        <v/>
      </c>
      <c r="AL1590" s="1" t="s">
        <v>25</v>
      </c>
      <c r="AM1590" s="1" t="s">
        <v>25</v>
      </c>
      <c r="AN1590" s="1" t="s">
        <v>25</v>
      </c>
      <c r="AO1590" s="1" t="s">
        <v>25</v>
      </c>
      <c r="AP1590" s="1" t="s">
        <v>25</v>
      </c>
      <c r="AQ1590" s="1"/>
      <c r="AR1590" s="1"/>
      <c r="AS1590" s="1"/>
      <c r="AT1590" s="1"/>
      <c r="AU1590" s="1"/>
      <c r="AV1590" s="1"/>
      <c r="AW1590" s="1"/>
      <c r="AY1590" s="1" t="s">
        <v>25</v>
      </c>
    </row>
    <row r="1591" ht="15.75" customHeight="1">
      <c r="A1591" s="1"/>
      <c r="B1591" s="1"/>
      <c r="C1591" s="1"/>
      <c r="D1591" s="1" t="s">
        <v>25</v>
      </c>
      <c r="E1591" s="1" t="s">
        <v>25</v>
      </c>
      <c r="F1591" s="1" t="s">
        <v>25</v>
      </c>
      <c r="G1591" s="1" t="s">
        <v>25</v>
      </c>
      <c r="H1591" s="1" t="s">
        <v>25</v>
      </c>
      <c r="M1591" s="1"/>
      <c r="N1591" s="1"/>
      <c r="O1591" s="1"/>
      <c r="P1591" s="1"/>
      <c r="Q1591" s="1"/>
      <c r="S1591" s="1" t="str">
        <f>IFERROR(__xludf.DUMMYFUNCTION("UNIQUE(D1591:H1591, TRUE)"),"")</f>
        <v/>
      </c>
      <c r="Y1591" s="1" t="str">
        <f t="shared" si="2"/>
        <v/>
      </c>
      <c r="Z1591" s="1" t="str">
        <f t="shared" ref="Z1591:AC1591" si="1591">IF($Y1591&lt;&gt;"",COUNTIF($D1591:$H1591, "=" &amp; T1591),"")</f>
        <v/>
      </c>
      <c r="AA1591" s="1" t="str">
        <f t="shared" si="1591"/>
        <v/>
      </c>
      <c r="AB1591" s="1" t="str">
        <f t="shared" si="1591"/>
        <v/>
      </c>
      <c r="AC1591" s="1" t="str">
        <f t="shared" si="1591"/>
        <v/>
      </c>
      <c r="AE1591" s="1" t="str">
        <f>IFERROR(__xludf.DUMMYFUNCTION("IFERROR(TRANSPOSE(SORT(TRANSPOSE(FILTER(Y1591:AC1591, Y1591:AC1591&lt;&gt;0)),1, FALSE)))"),"")</f>
        <v/>
      </c>
      <c r="AF1591" s="1" t="str">
        <f>IFERROR(__xludf.DUMMYFUNCTION("""COMPUTED_VALUE"""),"")</f>
        <v/>
      </c>
      <c r="AG1591" s="1" t="str">
        <f>IFERROR(__xludf.DUMMYFUNCTION("""COMPUTED_VALUE"""),"")</f>
        <v/>
      </c>
      <c r="AH1591" s="1" t="str">
        <f>IFERROR(__xludf.DUMMYFUNCTION("""COMPUTED_VALUE"""),"")</f>
        <v/>
      </c>
      <c r="AI1591" s="1" t="str">
        <f>IFERROR(__xludf.DUMMYFUNCTION("""COMPUTED_VALUE"""),"")</f>
        <v/>
      </c>
      <c r="AL1591" s="1" t="s">
        <v>25</v>
      </c>
      <c r="AM1591" s="1" t="s">
        <v>25</v>
      </c>
      <c r="AN1591" s="1" t="s">
        <v>25</v>
      </c>
      <c r="AO1591" s="1" t="s">
        <v>25</v>
      </c>
      <c r="AP1591" s="1" t="s">
        <v>25</v>
      </c>
      <c r="AQ1591" s="1"/>
      <c r="AR1591" s="1"/>
      <c r="AS1591" s="1"/>
      <c r="AT1591" s="1"/>
      <c r="AU1591" s="1"/>
      <c r="AV1591" s="1"/>
      <c r="AW1591" s="1"/>
      <c r="AY1591" s="1" t="s">
        <v>25</v>
      </c>
    </row>
    <row r="1592" ht="15.75" customHeight="1">
      <c r="A1592" s="1"/>
      <c r="B1592" s="1"/>
      <c r="C1592" s="1"/>
      <c r="D1592" s="1" t="s">
        <v>25</v>
      </c>
      <c r="E1592" s="1" t="s">
        <v>25</v>
      </c>
      <c r="F1592" s="1" t="s">
        <v>25</v>
      </c>
      <c r="G1592" s="1" t="s">
        <v>25</v>
      </c>
      <c r="H1592" s="1" t="s">
        <v>25</v>
      </c>
      <c r="M1592" s="1"/>
      <c r="N1592" s="1"/>
      <c r="O1592" s="1"/>
      <c r="P1592" s="1"/>
      <c r="Q1592" s="1"/>
      <c r="S1592" s="1" t="str">
        <f>IFERROR(__xludf.DUMMYFUNCTION("UNIQUE(D1592:H1592, TRUE)"),"")</f>
        <v/>
      </c>
      <c r="Y1592" s="1" t="str">
        <f t="shared" si="2"/>
        <v/>
      </c>
      <c r="Z1592" s="1" t="str">
        <f t="shared" ref="Z1592:AC1592" si="1592">IF($Y1592&lt;&gt;"",COUNTIF($D1592:$H1592, "=" &amp; T1592),"")</f>
        <v/>
      </c>
      <c r="AA1592" s="1" t="str">
        <f t="shared" si="1592"/>
        <v/>
      </c>
      <c r="AB1592" s="1" t="str">
        <f t="shared" si="1592"/>
        <v/>
      </c>
      <c r="AC1592" s="1" t="str">
        <f t="shared" si="1592"/>
        <v/>
      </c>
      <c r="AE1592" s="1" t="str">
        <f>IFERROR(__xludf.DUMMYFUNCTION("IFERROR(TRANSPOSE(SORT(TRANSPOSE(FILTER(Y1592:AC1592, Y1592:AC1592&lt;&gt;0)),1, FALSE)))"),"")</f>
        <v/>
      </c>
      <c r="AF1592" s="1" t="str">
        <f>IFERROR(__xludf.DUMMYFUNCTION("""COMPUTED_VALUE"""),"")</f>
        <v/>
      </c>
      <c r="AG1592" s="1" t="str">
        <f>IFERROR(__xludf.DUMMYFUNCTION("""COMPUTED_VALUE"""),"")</f>
        <v/>
      </c>
      <c r="AH1592" s="1" t="str">
        <f>IFERROR(__xludf.DUMMYFUNCTION("""COMPUTED_VALUE"""),"")</f>
        <v/>
      </c>
      <c r="AI1592" s="1" t="str">
        <f>IFERROR(__xludf.DUMMYFUNCTION("""COMPUTED_VALUE"""),"")</f>
        <v/>
      </c>
      <c r="AL1592" s="1" t="s">
        <v>25</v>
      </c>
      <c r="AM1592" s="1" t="s">
        <v>25</v>
      </c>
      <c r="AN1592" s="1" t="s">
        <v>25</v>
      </c>
      <c r="AO1592" s="1" t="s">
        <v>25</v>
      </c>
      <c r="AP1592" s="1" t="s">
        <v>25</v>
      </c>
      <c r="AQ1592" s="1"/>
      <c r="AR1592" s="1"/>
      <c r="AS1592" s="1"/>
      <c r="AT1592" s="1"/>
      <c r="AU1592" s="1"/>
      <c r="AV1592" s="1"/>
      <c r="AW1592" s="1"/>
      <c r="AY1592" s="1" t="s">
        <v>25</v>
      </c>
    </row>
    <row r="1593" ht="15.75" customHeight="1">
      <c r="A1593" s="1"/>
      <c r="B1593" s="1"/>
      <c r="C1593" s="1"/>
      <c r="D1593" s="1" t="s">
        <v>25</v>
      </c>
      <c r="E1593" s="1" t="s">
        <v>25</v>
      </c>
      <c r="F1593" s="1" t="s">
        <v>25</v>
      </c>
      <c r="G1593" s="1" t="s">
        <v>25</v>
      </c>
      <c r="H1593" s="1" t="s">
        <v>25</v>
      </c>
      <c r="M1593" s="1"/>
      <c r="N1593" s="1"/>
      <c r="O1593" s="1"/>
      <c r="P1593" s="1"/>
      <c r="Q1593" s="1"/>
      <c r="S1593" s="1" t="str">
        <f>IFERROR(__xludf.DUMMYFUNCTION("UNIQUE(D1593:H1593, TRUE)"),"")</f>
        <v/>
      </c>
      <c r="Y1593" s="1" t="str">
        <f t="shared" si="2"/>
        <v/>
      </c>
      <c r="Z1593" s="1" t="str">
        <f t="shared" ref="Z1593:AC1593" si="1593">IF($Y1593&lt;&gt;"",COUNTIF($D1593:$H1593, "=" &amp; T1593),"")</f>
        <v/>
      </c>
      <c r="AA1593" s="1" t="str">
        <f t="shared" si="1593"/>
        <v/>
      </c>
      <c r="AB1593" s="1" t="str">
        <f t="shared" si="1593"/>
        <v/>
      </c>
      <c r="AC1593" s="1" t="str">
        <f t="shared" si="1593"/>
        <v/>
      </c>
      <c r="AE1593" s="1" t="str">
        <f>IFERROR(__xludf.DUMMYFUNCTION("IFERROR(TRANSPOSE(SORT(TRANSPOSE(FILTER(Y1593:AC1593, Y1593:AC1593&lt;&gt;0)),1, FALSE)))"),"")</f>
        <v/>
      </c>
      <c r="AF1593" s="1" t="str">
        <f>IFERROR(__xludf.DUMMYFUNCTION("""COMPUTED_VALUE"""),"")</f>
        <v/>
      </c>
      <c r="AG1593" s="1" t="str">
        <f>IFERROR(__xludf.DUMMYFUNCTION("""COMPUTED_VALUE"""),"")</f>
        <v/>
      </c>
      <c r="AH1593" s="1" t="str">
        <f>IFERROR(__xludf.DUMMYFUNCTION("""COMPUTED_VALUE"""),"")</f>
        <v/>
      </c>
      <c r="AI1593" s="1" t="str">
        <f>IFERROR(__xludf.DUMMYFUNCTION("""COMPUTED_VALUE"""),"")</f>
        <v/>
      </c>
      <c r="AL1593" s="1" t="s">
        <v>25</v>
      </c>
      <c r="AM1593" s="1" t="s">
        <v>25</v>
      </c>
      <c r="AN1593" s="1" t="s">
        <v>25</v>
      </c>
      <c r="AO1593" s="1" t="s">
        <v>25</v>
      </c>
      <c r="AP1593" s="1" t="s">
        <v>25</v>
      </c>
      <c r="AQ1593" s="1"/>
      <c r="AR1593" s="1"/>
      <c r="AS1593" s="1"/>
      <c r="AT1593" s="1"/>
      <c r="AU1593" s="1"/>
      <c r="AV1593" s="1"/>
      <c r="AW1593" s="1"/>
      <c r="AY1593" s="1" t="s">
        <v>25</v>
      </c>
    </row>
    <row r="1594" ht="15.75" customHeight="1">
      <c r="A1594" s="1"/>
      <c r="B1594" s="1"/>
      <c r="C1594" s="1"/>
      <c r="D1594" s="1" t="s">
        <v>25</v>
      </c>
      <c r="E1594" s="1" t="s">
        <v>25</v>
      </c>
      <c r="F1594" s="1" t="s">
        <v>25</v>
      </c>
      <c r="G1594" s="1" t="s">
        <v>25</v>
      </c>
      <c r="H1594" s="1" t="s">
        <v>25</v>
      </c>
      <c r="M1594" s="1"/>
      <c r="N1594" s="1"/>
      <c r="O1594" s="1"/>
      <c r="P1594" s="1"/>
      <c r="Q1594" s="1"/>
      <c r="S1594" s="1" t="str">
        <f>IFERROR(__xludf.DUMMYFUNCTION("UNIQUE(D1594:H1594, TRUE)"),"")</f>
        <v/>
      </c>
      <c r="Y1594" s="1" t="str">
        <f t="shared" si="2"/>
        <v/>
      </c>
      <c r="Z1594" s="1" t="str">
        <f t="shared" ref="Z1594:AC1594" si="1594">IF($Y1594&lt;&gt;"",COUNTIF($D1594:$H1594, "=" &amp; T1594),"")</f>
        <v/>
      </c>
      <c r="AA1594" s="1" t="str">
        <f t="shared" si="1594"/>
        <v/>
      </c>
      <c r="AB1594" s="1" t="str">
        <f t="shared" si="1594"/>
        <v/>
      </c>
      <c r="AC1594" s="1" t="str">
        <f t="shared" si="1594"/>
        <v/>
      </c>
      <c r="AE1594" s="1" t="str">
        <f>IFERROR(__xludf.DUMMYFUNCTION("IFERROR(TRANSPOSE(SORT(TRANSPOSE(FILTER(Y1594:AC1594, Y1594:AC1594&lt;&gt;0)),1, FALSE)))"),"")</f>
        <v/>
      </c>
      <c r="AF1594" s="1" t="str">
        <f>IFERROR(__xludf.DUMMYFUNCTION("""COMPUTED_VALUE"""),"")</f>
        <v/>
      </c>
      <c r="AG1594" s="1" t="str">
        <f>IFERROR(__xludf.DUMMYFUNCTION("""COMPUTED_VALUE"""),"")</f>
        <v/>
      </c>
      <c r="AH1594" s="1" t="str">
        <f>IFERROR(__xludf.DUMMYFUNCTION("""COMPUTED_VALUE"""),"")</f>
        <v/>
      </c>
      <c r="AI1594" s="1" t="str">
        <f>IFERROR(__xludf.DUMMYFUNCTION("""COMPUTED_VALUE"""),"")</f>
        <v/>
      </c>
      <c r="AL1594" s="1" t="s">
        <v>25</v>
      </c>
      <c r="AM1594" s="1" t="s">
        <v>25</v>
      </c>
      <c r="AN1594" s="1" t="s">
        <v>25</v>
      </c>
      <c r="AO1594" s="1" t="s">
        <v>25</v>
      </c>
      <c r="AP1594" s="1" t="s">
        <v>25</v>
      </c>
      <c r="AQ1594" s="1"/>
      <c r="AR1594" s="1"/>
      <c r="AS1594" s="1"/>
      <c r="AT1594" s="1"/>
      <c r="AU1594" s="1"/>
      <c r="AV1594" s="1"/>
      <c r="AW1594" s="1"/>
      <c r="AY1594" s="1" t="s">
        <v>25</v>
      </c>
    </row>
    <row r="1595" ht="15.75" customHeight="1">
      <c r="A1595" s="1"/>
      <c r="B1595" s="1"/>
      <c r="C1595" s="1"/>
      <c r="D1595" s="1" t="s">
        <v>25</v>
      </c>
      <c r="E1595" s="1" t="s">
        <v>25</v>
      </c>
      <c r="F1595" s="1" t="s">
        <v>25</v>
      </c>
      <c r="G1595" s="1" t="s">
        <v>25</v>
      </c>
      <c r="H1595" s="1" t="s">
        <v>25</v>
      </c>
      <c r="M1595" s="1"/>
      <c r="N1595" s="1"/>
      <c r="O1595" s="1"/>
      <c r="P1595" s="1"/>
      <c r="Q1595" s="1"/>
      <c r="S1595" s="1" t="str">
        <f>IFERROR(__xludf.DUMMYFUNCTION("UNIQUE(D1595:H1595, TRUE)"),"")</f>
        <v/>
      </c>
      <c r="Y1595" s="1" t="str">
        <f t="shared" si="2"/>
        <v/>
      </c>
      <c r="Z1595" s="1" t="str">
        <f t="shared" ref="Z1595:AC1595" si="1595">IF($Y1595&lt;&gt;"",COUNTIF($D1595:$H1595, "=" &amp; T1595),"")</f>
        <v/>
      </c>
      <c r="AA1595" s="1" t="str">
        <f t="shared" si="1595"/>
        <v/>
      </c>
      <c r="AB1595" s="1" t="str">
        <f t="shared" si="1595"/>
        <v/>
      </c>
      <c r="AC1595" s="1" t="str">
        <f t="shared" si="1595"/>
        <v/>
      </c>
      <c r="AE1595" s="1" t="str">
        <f>IFERROR(__xludf.DUMMYFUNCTION("IFERROR(TRANSPOSE(SORT(TRANSPOSE(FILTER(Y1595:AC1595, Y1595:AC1595&lt;&gt;0)),1, FALSE)))"),"")</f>
        <v/>
      </c>
      <c r="AF1595" s="1" t="str">
        <f>IFERROR(__xludf.DUMMYFUNCTION("""COMPUTED_VALUE"""),"")</f>
        <v/>
      </c>
      <c r="AG1595" s="1" t="str">
        <f>IFERROR(__xludf.DUMMYFUNCTION("""COMPUTED_VALUE"""),"")</f>
        <v/>
      </c>
      <c r="AH1595" s="1" t="str">
        <f>IFERROR(__xludf.DUMMYFUNCTION("""COMPUTED_VALUE"""),"")</f>
        <v/>
      </c>
      <c r="AI1595" s="1" t="str">
        <f>IFERROR(__xludf.DUMMYFUNCTION("""COMPUTED_VALUE"""),"")</f>
        <v/>
      </c>
      <c r="AL1595" s="1" t="s">
        <v>25</v>
      </c>
      <c r="AM1595" s="1" t="s">
        <v>25</v>
      </c>
      <c r="AN1595" s="1" t="s">
        <v>25</v>
      </c>
      <c r="AO1595" s="1" t="s">
        <v>25</v>
      </c>
      <c r="AP1595" s="1" t="s">
        <v>25</v>
      </c>
      <c r="AQ1595" s="1"/>
      <c r="AR1595" s="1"/>
      <c r="AS1595" s="1"/>
      <c r="AT1595" s="1"/>
      <c r="AU1595" s="1"/>
      <c r="AV1595" s="1"/>
      <c r="AW1595" s="1"/>
      <c r="AY1595" s="1" t="s">
        <v>25</v>
      </c>
    </row>
    <row r="1596" ht="15.75" customHeight="1">
      <c r="A1596" s="1"/>
      <c r="B1596" s="1"/>
      <c r="C1596" s="1"/>
      <c r="D1596" s="1" t="s">
        <v>25</v>
      </c>
      <c r="E1596" s="1" t="s">
        <v>25</v>
      </c>
      <c r="F1596" s="1" t="s">
        <v>25</v>
      </c>
      <c r="G1596" s="1" t="s">
        <v>25</v>
      </c>
      <c r="H1596" s="1" t="s">
        <v>25</v>
      </c>
      <c r="M1596" s="1"/>
      <c r="N1596" s="1"/>
      <c r="O1596" s="1"/>
      <c r="P1596" s="1"/>
      <c r="Q1596" s="1"/>
      <c r="S1596" s="1" t="str">
        <f>IFERROR(__xludf.DUMMYFUNCTION("UNIQUE(D1596:H1596, TRUE)"),"")</f>
        <v/>
      </c>
      <c r="Y1596" s="1" t="str">
        <f t="shared" si="2"/>
        <v/>
      </c>
      <c r="Z1596" s="1" t="str">
        <f t="shared" ref="Z1596:AC1596" si="1596">IF($Y1596&lt;&gt;"",COUNTIF($D1596:$H1596, "=" &amp; T1596),"")</f>
        <v/>
      </c>
      <c r="AA1596" s="1" t="str">
        <f t="shared" si="1596"/>
        <v/>
      </c>
      <c r="AB1596" s="1" t="str">
        <f t="shared" si="1596"/>
        <v/>
      </c>
      <c r="AC1596" s="1" t="str">
        <f t="shared" si="1596"/>
        <v/>
      </c>
      <c r="AE1596" s="1" t="str">
        <f>IFERROR(__xludf.DUMMYFUNCTION("IFERROR(TRANSPOSE(SORT(TRANSPOSE(FILTER(Y1596:AC1596, Y1596:AC1596&lt;&gt;0)),1, FALSE)))"),"")</f>
        <v/>
      </c>
      <c r="AF1596" s="1" t="str">
        <f>IFERROR(__xludf.DUMMYFUNCTION("""COMPUTED_VALUE"""),"")</f>
        <v/>
      </c>
      <c r="AG1596" s="1" t="str">
        <f>IFERROR(__xludf.DUMMYFUNCTION("""COMPUTED_VALUE"""),"")</f>
        <v/>
      </c>
      <c r="AH1596" s="1" t="str">
        <f>IFERROR(__xludf.DUMMYFUNCTION("""COMPUTED_VALUE"""),"")</f>
        <v/>
      </c>
      <c r="AI1596" s="1" t="str">
        <f>IFERROR(__xludf.DUMMYFUNCTION("""COMPUTED_VALUE"""),"")</f>
        <v/>
      </c>
      <c r="AL1596" s="1" t="s">
        <v>25</v>
      </c>
      <c r="AM1596" s="1" t="s">
        <v>25</v>
      </c>
      <c r="AN1596" s="1" t="s">
        <v>25</v>
      </c>
      <c r="AO1596" s="1" t="s">
        <v>25</v>
      </c>
      <c r="AP1596" s="1" t="s">
        <v>25</v>
      </c>
      <c r="AQ1596" s="1"/>
      <c r="AR1596" s="1"/>
      <c r="AS1596" s="1"/>
      <c r="AT1596" s="1"/>
      <c r="AU1596" s="1"/>
      <c r="AV1596" s="1"/>
      <c r="AW1596" s="1"/>
      <c r="AY1596" s="1" t="s">
        <v>25</v>
      </c>
    </row>
    <row r="1597" ht="15.75" customHeight="1">
      <c r="A1597" s="1"/>
      <c r="B1597" s="1"/>
      <c r="C1597" s="1"/>
      <c r="D1597" s="1" t="s">
        <v>25</v>
      </c>
      <c r="E1597" s="1" t="s">
        <v>25</v>
      </c>
      <c r="F1597" s="1" t="s">
        <v>25</v>
      </c>
      <c r="G1597" s="1" t="s">
        <v>25</v>
      </c>
      <c r="H1597" s="1" t="s">
        <v>25</v>
      </c>
      <c r="M1597" s="1"/>
      <c r="N1597" s="1"/>
      <c r="O1597" s="1"/>
      <c r="P1597" s="1"/>
      <c r="Q1597" s="1"/>
      <c r="S1597" s="1" t="str">
        <f>IFERROR(__xludf.DUMMYFUNCTION("UNIQUE(D1597:H1597, TRUE)"),"")</f>
        <v/>
      </c>
      <c r="Y1597" s="1" t="str">
        <f t="shared" si="2"/>
        <v/>
      </c>
      <c r="Z1597" s="1" t="str">
        <f t="shared" ref="Z1597:AC1597" si="1597">IF($Y1597&lt;&gt;"",COUNTIF($D1597:$H1597, "=" &amp; T1597),"")</f>
        <v/>
      </c>
      <c r="AA1597" s="1" t="str">
        <f t="shared" si="1597"/>
        <v/>
      </c>
      <c r="AB1597" s="1" t="str">
        <f t="shared" si="1597"/>
        <v/>
      </c>
      <c r="AC1597" s="1" t="str">
        <f t="shared" si="1597"/>
        <v/>
      </c>
      <c r="AE1597" s="1" t="str">
        <f>IFERROR(__xludf.DUMMYFUNCTION("IFERROR(TRANSPOSE(SORT(TRANSPOSE(FILTER(Y1597:AC1597, Y1597:AC1597&lt;&gt;0)),1, FALSE)))"),"")</f>
        <v/>
      </c>
      <c r="AF1597" s="1" t="str">
        <f>IFERROR(__xludf.DUMMYFUNCTION("""COMPUTED_VALUE"""),"")</f>
        <v/>
      </c>
      <c r="AG1597" s="1" t="str">
        <f>IFERROR(__xludf.DUMMYFUNCTION("""COMPUTED_VALUE"""),"")</f>
        <v/>
      </c>
      <c r="AH1597" s="1" t="str">
        <f>IFERROR(__xludf.DUMMYFUNCTION("""COMPUTED_VALUE"""),"")</f>
        <v/>
      </c>
      <c r="AI1597" s="1" t="str">
        <f>IFERROR(__xludf.DUMMYFUNCTION("""COMPUTED_VALUE"""),"")</f>
        <v/>
      </c>
      <c r="AL1597" s="1" t="s">
        <v>25</v>
      </c>
      <c r="AM1597" s="1" t="s">
        <v>25</v>
      </c>
      <c r="AN1597" s="1" t="s">
        <v>25</v>
      </c>
      <c r="AO1597" s="1" t="s">
        <v>25</v>
      </c>
      <c r="AP1597" s="1" t="s">
        <v>25</v>
      </c>
      <c r="AQ1597" s="1"/>
      <c r="AR1597" s="1"/>
      <c r="AS1597" s="1"/>
      <c r="AT1597" s="1"/>
      <c r="AU1597" s="1"/>
      <c r="AV1597" s="1"/>
      <c r="AW1597" s="1"/>
      <c r="AY1597" s="1" t="s">
        <v>25</v>
      </c>
    </row>
    <row r="1598" ht="15.75" customHeight="1">
      <c r="A1598" s="1"/>
      <c r="B1598" s="1"/>
      <c r="C1598" s="1"/>
      <c r="D1598" s="1" t="s">
        <v>25</v>
      </c>
      <c r="E1598" s="1" t="s">
        <v>25</v>
      </c>
      <c r="F1598" s="1" t="s">
        <v>25</v>
      </c>
      <c r="G1598" s="1" t="s">
        <v>25</v>
      </c>
      <c r="H1598" s="1" t="s">
        <v>25</v>
      </c>
      <c r="M1598" s="1"/>
      <c r="N1598" s="1"/>
      <c r="O1598" s="1"/>
      <c r="P1598" s="1"/>
      <c r="Q1598" s="1"/>
      <c r="S1598" s="1" t="str">
        <f>IFERROR(__xludf.DUMMYFUNCTION("UNIQUE(D1598:H1598, TRUE)"),"")</f>
        <v/>
      </c>
      <c r="Y1598" s="1" t="str">
        <f t="shared" si="2"/>
        <v/>
      </c>
      <c r="Z1598" s="1" t="str">
        <f t="shared" ref="Z1598:AC1598" si="1598">IF($Y1598&lt;&gt;"",COUNTIF($D1598:$H1598, "=" &amp; T1598),"")</f>
        <v/>
      </c>
      <c r="AA1598" s="1" t="str">
        <f t="shared" si="1598"/>
        <v/>
      </c>
      <c r="AB1598" s="1" t="str">
        <f t="shared" si="1598"/>
        <v/>
      </c>
      <c r="AC1598" s="1" t="str">
        <f t="shared" si="1598"/>
        <v/>
      </c>
      <c r="AE1598" s="1" t="str">
        <f>IFERROR(__xludf.DUMMYFUNCTION("IFERROR(TRANSPOSE(SORT(TRANSPOSE(FILTER(Y1598:AC1598, Y1598:AC1598&lt;&gt;0)),1, FALSE)))"),"")</f>
        <v/>
      </c>
      <c r="AF1598" s="1" t="str">
        <f>IFERROR(__xludf.DUMMYFUNCTION("""COMPUTED_VALUE"""),"")</f>
        <v/>
      </c>
      <c r="AG1598" s="1" t="str">
        <f>IFERROR(__xludf.DUMMYFUNCTION("""COMPUTED_VALUE"""),"")</f>
        <v/>
      </c>
      <c r="AH1598" s="1" t="str">
        <f>IFERROR(__xludf.DUMMYFUNCTION("""COMPUTED_VALUE"""),"")</f>
        <v/>
      </c>
      <c r="AI1598" s="1" t="str">
        <f>IFERROR(__xludf.DUMMYFUNCTION("""COMPUTED_VALUE"""),"")</f>
        <v/>
      </c>
      <c r="AL1598" s="1" t="s">
        <v>25</v>
      </c>
      <c r="AM1598" s="1" t="s">
        <v>25</v>
      </c>
      <c r="AN1598" s="1" t="s">
        <v>25</v>
      </c>
      <c r="AO1598" s="1" t="s">
        <v>25</v>
      </c>
      <c r="AP1598" s="1" t="s">
        <v>25</v>
      </c>
      <c r="AQ1598" s="1"/>
      <c r="AR1598" s="1"/>
      <c r="AS1598" s="1"/>
      <c r="AT1598" s="1"/>
      <c r="AU1598" s="1"/>
      <c r="AV1598" s="1"/>
      <c r="AW1598" s="1"/>
      <c r="AY1598" s="1" t="s">
        <v>25</v>
      </c>
    </row>
    <row r="1599" ht="15.75" customHeight="1">
      <c r="A1599" s="1"/>
      <c r="B1599" s="1"/>
      <c r="C1599" s="1"/>
      <c r="D1599" s="1" t="s">
        <v>25</v>
      </c>
      <c r="E1599" s="1" t="s">
        <v>25</v>
      </c>
      <c r="F1599" s="1" t="s">
        <v>25</v>
      </c>
      <c r="G1599" s="1" t="s">
        <v>25</v>
      </c>
      <c r="H1599" s="1" t="s">
        <v>25</v>
      </c>
      <c r="M1599" s="1"/>
      <c r="N1599" s="1"/>
      <c r="O1599" s="1"/>
      <c r="P1599" s="1"/>
      <c r="Q1599" s="1"/>
      <c r="S1599" s="1" t="str">
        <f>IFERROR(__xludf.DUMMYFUNCTION("UNIQUE(D1599:H1599, TRUE)"),"")</f>
        <v/>
      </c>
      <c r="Y1599" s="1" t="str">
        <f t="shared" si="2"/>
        <v/>
      </c>
      <c r="Z1599" s="1" t="str">
        <f t="shared" ref="Z1599:AC1599" si="1599">IF($Y1599&lt;&gt;"",COUNTIF($D1599:$H1599, "=" &amp; T1599),"")</f>
        <v/>
      </c>
      <c r="AA1599" s="1" t="str">
        <f t="shared" si="1599"/>
        <v/>
      </c>
      <c r="AB1599" s="1" t="str">
        <f t="shared" si="1599"/>
        <v/>
      </c>
      <c r="AC1599" s="1" t="str">
        <f t="shared" si="1599"/>
        <v/>
      </c>
      <c r="AE1599" s="1" t="str">
        <f>IFERROR(__xludf.DUMMYFUNCTION("IFERROR(TRANSPOSE(SORT(TRANSPOSE(FILTER(Y1599:AC1599, Y1599:AC1599&lt;&gt;0)),1, FALSE)))"),"")</f>
        <v/>
      </c>
      <c r="AF1599" s="1" t="str">
        <f>IFERROR(__xludf.DUMMYFUNCTION("""COMPUTED_VALUE"""),"")</f>
        <v/>
      </c>
      <c r="AG1599" s="1" t="str">
        <f>IFERROR(__xludf.DUMMYFUNCTION("""COMPUTED_VALUE"""),"")</f>
        <v/>
      </c>
      <c r="AH1599" s="1" t="str">
        <f>IFERROR(__xludf.DUMMYFUNCTION("""COMPUTED_VALUE"""),"")</f>
        <v/>
      </c>
      <c r="AI1599" s="1" t="str">
        <f>IFERROR(__xludf.DUMMYFUNCTION("""COMPUTED_VALUE"""),"")</f>
        <v/>
      </c>
      <c r="AL1599" s="1" t="s">
        <v>25</v>
      </c>
      <c r="AM1599" s="1" t="s">
        <v>25</v>
      </c>
      <c r="AN1599" s="1" t="s">
        <v>25</v>
      </c>
      <c r="AO1599" s="1" t="s">
        <v>25</v>
      </c>
      <c r="AP1599" s="1" t="s">
        <v>25</v>
      </c>
      <c r="AQ1599" s="1"/>
      <c r="AR1599" s="1"/>
      <c r="AS1599" s="1"/>
      <c r="AT1599" s="1"/>
      <c r="AU1599" s="1"/>
      <c r="AV1599" s="1"/>
      <c r="AW1599" s="1"/>
      <c r="AY1599" s="1" t="s">
        <v>25</v>
      </c>
    </row>
    <row r="1600" ht="15.75" customHeight="1">
      <c r="A1600" s="1"/>
      <c r="B1600" s="1"/>
      <c r="C1600" s="1"/>
      <c r="D1600" s="1" t="s">
        <v>25</v>
      </c>
      <c r="E1600" s="1" t="s">
        <v>25</v>
      </c>
      <c r="F1600" s="1" t="s">
        <v>25</v>
      </c>
      <c r="G1600" s="1" t="s">
        <v>25</v>
      </c>
      <c r="H1600" s="1" t="s">
        <v>25</v>
      </c>
      <c r="M1600" s="1"/>
      <c r="N1600" s="1"/>
      <c r="O1600" s="1"/>
      <c r="P1600" s="1"/>
      <c r="Q1600" s="1"/>
      <c r="S1600" s="1" t="str">
        <f>IFERROR(__xludf.DUMMYFUNCTION("UNIQUE(D1600:H1600, TRUE)"),"")</f>
        <v/>
      </c>
      <c r="Y1600" s="1" t="str">
        <f t="shared" si="2"/>
        <v/>
      </c>
      <c r="Z1600" s="1" t="str">
        <f t="shared" ref="Z1600:AC1600" si="1600">IF($Y1600&lt;&gt;"",COUNTIF($D1600:$H1600, "=" &amp; T1600),"")</f>
        <v/>
      </c>
      <c r="AA1600" s="1" t="str">
        <f t="shared" si="1600"/>
        <v/>
      </c>
      <c r="AB1600" s="1" t="str">
        <f t="shared" si="1600"/>
        <v/>
      </c>
      <c r="AC1600" s="1" t="str">
        <f t="shared" si="1600"/>
        <v/>
      </c>
      <c r="AE1600" s="1" t="str">
        <f>IFERROR(__xludf.DUMMYFUNCTION("IFERROR(TRANSPOSE(SORT(TRANSPOSE(FILTER(Y1600:AC1600, Y1600:AC1600&lt;&gt;0)),1, FALSE)))"),"")</f>
        <v/>
      </c>
      <c r="AF1600" s="1" t="str">
        <f>IFERROR(__xludf.DUMMYFUNCTION("""COMPUTED_VALUE"""),"")</f>
        <v/>
      </c>
      <c r="AG1600" s="1" t="str">
        <f>IFERROR(__xludf.DUMMYFUNCTION("""COMPUTED_VALUE"""),"")</f>
        <v/>
      </c>
      <c r="AH1600" s="1" t="str">
        <f>IFERROR(__xludf.DUMMYFUNCTION("""COMPUTED_VALUE"""),"")</f>
        <v/>
      </c>
      <c r="AI1600" s="1" t="str">
        <f>IFERROR(__xludf.DUMMYFUNCTION("""COMPUTED_VALUE"""),"")</f>
        <v/>
      </c>
      <c r="AL1600" s="1" t="s">
        <v>25</v>
      </c>
      <c r="AM1600" s="1" t="s">
        <v>25</v>
      </c>
      <c r="AN1600" s="1" t="s">
        <v>25</v>
      </c>
      <c r="AO1600" s="1" t="s">
        <v>25</v>
      </c>
      <c r="AP1600" s="1" t="s">
        <v>25</v>
      </c>
      <c r="AQ1600" s="1"/>
      <c r="AR1600" s="1"/>
      <c r="AS1600" s="1"/>
      <c r="AT1600" s="1"/>
      <c r="AU1600" s="1"/>
      <c r="AV1600" s="1"/>
      <c r="AW1600" s="1"/>
      <c r="AY1600" s="1" t="s">
        <v>25</v>
      </c>
    </row>
    <row r="1601" ht="15.75" customHeight="1">
      <c r="A1601" s="1"/>
      <c r="B1601" s="1"/>
      <c r="C1601" s="1"/>
      <c r="D1601" s="1" t="s">
        <v>25</v>
      </c>
      <c r="E1601" s="1" t="s">
        <v>25</v>
      </c>
      <c r="F1601" s="1" t="s">
        <v>25</v>
      </c>
      <c r="G1601" s="1" t="s">
        <v>25</v>
      </c>
      <c r="H1601" s="1" t="s">
        <v>25</v>
      </c>
      <c r="M1601" s="1"/>
      <c r="N1601" s="1"/>
      <c r="O1601" s="1"/>
      <c r="P1601" s="1"/>
      <c r="Q1601" s="1"/>
      <c r="S1601" s="1" t="str">
        <f>IFERROR(__xludf.DUMMYFUNCTION("UNIQUE(D1601:H1601, TRUE)"),"")</f>
        <v/>
      </c>
      <c r="Y1601" s="1" t="str">
        <f t="shared" si="2"/>
        <v/>
      </c>
      <c r="Z1601" s="1" t="str">
        <f t="shared" ref="Z1601:AC1601" si="1601">IF($Y1601&lt;&gt;"",COUNTIF($D1601:$H1601, "=" &amp; T1601),"")</f>
        <v/>
      </c>
      <c r="AA1601" s="1" t="str">
        <f t="shared" si="1601"/>
        <v/>
      </c>
      <c r="AB1601" s="1" t="str">
        <f t="shared" si="1601"/>
        <v/>
      </c>
      <c r="AC1601" s="1" t="str">
        <f t="shared" si="1601"/>
        <v/>
      </c>
      <c r="AE1601" s="1" t="str">
        <f>IFERROR(__xludf.DUMMYFUNCTION("IFERROR(TRANSPOSE(SORT(TRANSPOSE(FILTER(Y1601:AC1601, Y1601:AC1601&lt;&gt;0)),1, FALSE)))"),"")</f>
        <v/>
      </c>
      <c r="AF1601" s="1" t="str">
        <f>IFERROR(__xludf.DUMMYFUNCTION("""COMPUTED_VALUE"""),"")</f>
        <v/>
      </c>
      <c r="AG1601" s="1" t="str">
        <f>IFERROR(__xludf.DUMMYFUNCTION("""COMPUTED_VALUE"""),"")</f>
        <v/>
      </c>
      <c r="AH1601" s="1" t="str">
        <f>IFERROR(__xludf.DUMMYFUNCTION("""COMPUTED_VALUE"""),"")</f>
        <v/>
      </c>
      <c r="AI1601" s="1" t="str">
        <f>IFERROR(__xludf.DUMMYFUNCTION("""COMPUTED_VALUE"""),"")</f>
        <v/>
      </c>
      <c r="AL1601" s="1" t="s">
        <v>25</v>
      </c>
      <c r="AM1601" s="1" t="s">
        <v>25</v>
      </c>
      <c r="AN1601" s="1" t="s">
        <v>25</v>
      </c>
      <c r="AO1601" s="1" t="s">
        <v>25</v>
      </c>
      <c r="AP1601" s="1" t="s">
        <v>25</v>
      </c>
      <c r="AQ1601" s="1"/>
      <c r="AR1601" s="1"/>
      <c r="AS1601" s="1"/>
      <c r="AT1601" s="1"/>
      <c r="AU1601" s="1"/>
      <c r="AV1601" s="1"/>
      <c r="AW1601" s="1"/>
      <c r="AY1601" s="1" t="s">
        <v>25</v>
      </c>
    </row>
    <row r="1602" ht="15.75" customHeight="1">
      <c r="A1602" s="1"/>
      <c r="B1602" s="1"/>
      <c r="C1602" s="1"/>
      <c r="D1602" s="1" t="s">
        <v>25</v>
      </c>
      <c r="E1602" s="1" t="s">
        <v>25</v>
      </c>
      <c r="F1602" s="1" t="s">
        <v>25</v>
      </c>
      <c r="G1602" s="1" t="s">
        <v>25</v>
      </c>
      <c r="H1602" s="1" t="s">
        <v>25</v>
      </c>
      <c r="M1602" s="1"/>
      <c r="N1602" s="1"/>
      <c r="O1602" s="1"/>
      <c r="P1602" s="1"/>
      <c r="Q1602" s="1"/>
      <c r="S1602" s="1" t="str">
        <f>IFERROR(__xludf.DUMMYFUNCTION("UNIQUE(D1602:H1602, TRUE)"),"")</f>
        <v/>
      </c>
      <c r="Y1602" s="1" t="str">
        <f t="shared" si="2"/>
        <v/>
      </c>
      <c r="Z1602" s="1" t="str">
        <f t="shared" ref="Z1602:AC1602" si="1602">IF($Y1602&lt;&gt;"",COUNTIF($D1602:$H1602, "=" &amp; T1602),"")</f>
        <v/>
      </c>
      <c r="AA1602" s="1" t="str">
        <f t="shared" si="1602"/>
        <v/>
      </c>
      <c r="AB1602" s="1" t="str">
        <f t="shared" si="1602"/>
        <v/>
      </c>
      <c r="AC1602" s="1" t="str">
        <f t="shared" si="1602"/>
        <v/>
      </c>
      <c r="AE1602" s="1" t="str">
        <f>IFERROR(__xludf.DUMMYFUNCTION("IFERROR(TRANSPOSE(SORT(TRANSPOSE(FILTER(Y1602:AC1602, Y1602:AC1602&lt;&gt;0)),1, FALSE)))"),"")</f>
        <v/>
      </c>
      <c r="AF1602" s="1" t="str">
        <f>IFERROR(__xludf.DUMMYFUNCTION("""COMPUTED_VALUE"""),"")</f>
        <v/>
      </c>
      <c r="AG1602" s="1" t="str">
        <f>IFERROR(__xludf.DUMMYFUNCTION("""COMPUTED_VALUE"""),"")</f>
        <v/>
      </c>
      <c r="AH1602" s="1" t="str">
        <f>IFERROR(__xludf.DUMMYFUNCTION("""COMPUTED_VALUE"""),"")</f>
        <v/>
      </c>
      <c r="AI1602" s="1" t="str">
        <f>IFERROR(__xludf.DUMMYFUNCTION("""COMPUTED_VALUE"""),"")</f>
        <v/>
      </c>
      <c r="AL1602" s="1" t="s">
        <v>25</v>
      </c>
      <c r="AM1602" s="1" t="s">
        <v>25</v>
      </c>
      <c r="AN1602" s="1" t="s">
        <v>25</v>
      </c>
      <c r="AO1602" s="1" t="s">
        <v>25</v>
      </c>
      <c r="AP1602" s="1" t="s">
        <v>25</v>
      </c>
      <c r="AQ1602" s="1"/>
      <c r="AR1602" s="1"/>
      <c r="AS1602" s="1"/>
      <c r="AT1602" s="1"/>
      <c r="AU1602" s="1"/>
      <c r="AV1602" s="1"/>
      <c r="AW1602" s="1"/>
      <c r="AY1602" s="1" t="s">
        <v>25</v>
      </c>
    </row>
    <row r="1603" ht="15.75" customHeight="1">
      <c r="A1603" s="1"/>
      <c r="B1603" s="1"/>
      <c r="C1603" s="1"/>
      <c r="D1603" s="1" t="s">
        <v>25</v>
      </c>
      <c r="E1603" s="1" t="s">
        <v>25</v>
      </c>
      <c r="F1603" s="1" t="s">
        <v>25</v>
      </c>
      <c r="G1603" s="1" t="s">
        <v>25</v>
      </c>
      <c r="H1603" s="1" t="s">
        <v>25</v>
      </c>
      <c r="M1603" s="1"/>
      <c r="N1603" s="1"/>
      <c r="O1603" s="1"/>
      <c r="P1603" s="1"/>
      <c r="Q1603" s="1"/>
      <c r="S1603" s="1" t="str">
        <f>IFERROR(__xludf.DUMMYFUNCTION("UNIQUE(D1603:H1603, TRUE)"),"")</f>
        <v/>
      </c>
      <c r="Y1603" s="1" t="str">
        <f t="shared" si="2"/>
        <v/>
      </c>
      <c r="Z1603" s="1" t="str">
        <f t="shared" ref="Z1603:AC1603" si="1603">IF($Y1603&lt;&gt;"",COUNTIF($D1603:$H1603, "=" &amp; T1603),"")</f>
        <v/>
      </c>
      <c r="AA1603" s="1" t="str">
        <f t="shared" si="1603"/>
        <v/>
      </c>
      <c r="AB1603" s="1" t="str">
        <f t="shared" si="1603"/>
        <v/>
      </c>
      <c r="AC1603" s="1" t="str">
        <f t="shared" si="1603"/>
        <v/>
      </c>
      <c r="AE1603" s="1" t="str">
        <f>IFERROR(__xludf.DUMMYFUNCTION("IFERROR(TRANSPOSE(SORT(TRANSPOSE(FILTER(Y1603:AC1603, Y1603:AC1603&lt;&gt;0)),1, FALSE)))"),"")</f>
        <v/>
      </c>
      <c r="AF1603" s="1" t="str">
        <f>IFERROR(__xludf.DUMMYFUNCTION("""COMPUTED_VALUE"""),"")</f>
        <v/>
      </c>
      <c r="AG1603" s="1" t="str">
        <f>IFERROR(__xludf.DUMMYFUNCTION("""COMPUTED_VALUE"""),"")</f>
        <v/>
      </c>
      <c r="AH1603" s="1" t="str">
        <f>IFERROR(__xludf.DUMMYFUNCTION("""COMPUTED_VALUE"""),"")</f>
        <v/>
      </c>
      <c r="AI1603" s="1" t="str">
        <f>IFERROR(__xludf.DUMMYFUNCTION("""COMPUTED_VALUE"""),"")</f>
        <v/>
      </c>
      <c r="AL1603" s="1" t="s">
        <v>25</v>
      </c>
      <c r="AM1603" s="1" t="s">
        <v>25</v>
      </c>
      <c r="AN1603" s="1" t="s">
        <v>25</v>
      </c>
      <c r="AO1603" s="1" t="s">
        <v>25</v>
      </c>
      <c r="AP1603" s="1" t="s">
        <v>25</v>
      </c>
      <c r="AQ1603" s="1"/>
      <c r="AR1603" s="1"/>
      <c r="AS1603" s="1"/>
      <c r="AT1603" s="1"/>
      <c r="AU1603" s="1"/>
      <c r="AV1603" s="1"/>
      <c r="AW1603" s="1"/>
      <c r="AY1603" s="1" t="s">
        <v>25</v>
      </c>
    </row>
    <row r="1604" ht="15.75" customHeight="1">
      <c r="A1604" s="1"/>
      <c r="B1604" s="1"/>
      <c r="C1604" s="1"/>
      <c r="D1604" s="1" t="s">
        <v>25</v>
      </c>
      <c r="E1604" s="1" t="s">
        <v>25</v>
      </c>
      <c r="F1604" s="1" t="s">
        <v>25</v>
      </c>
      <c r="G1604" s="1" t="s">
        <v>25</v>
      </c>
      <c r="H1604" s="1" t="s">
        <v>25</v>
      </c>
      <c r="M1604" s="1"/>
      <c r="N1604" s="1"/>
      <c r="O1604" s="1"/>
      <c r="P1604" s="1"/>
      <c r="Q1604" s="1"/>
      <c r="S1604" s="1" t="str">
        <f>IFERROR(__xludf.DUMMYFUNCTION("UNIQUE(D1604:H1604, TRUE)"),"")</f>
        <v/>
      </c>
      <c r="Y1604" s="1" t="str">
        <f t="shared" si="2"/>
        <v/>
      </c>
      <c r="Z1604" s="1" t="str">
        <f t="shared" ref="Z1604:AC1604" si="1604">IF($Y1604&lt;&gt;"",COUNTIF($D1604:$H1604, "=" &amp; T1604),"")</f>
        <v/>
      </c>
      <c r="AA1604" s="1" t="str">
        <f t="shared" si="1604"/>
        <v/>
      </c>
      <c r="AB1604" s="1" t="str">
        <f t="shared" si="1604"/>
        <v/>
      </c>
      <c r="AC1604" s="1" t="str">
        <f t="shared" si="1604"/>
        <v/>
      </c>
      <c r="AE1604" s="1" t="str">
        <f>IFERROR(__xludf.DUMMYFUNCTION("IFERROR(TRANSPOSE(SORT(TRANSPOSE(FILTER(Y1604:AC1604, Y1604:AC1604&lt;&gt;0)),1, FALSE)))"),"")</f>
        <v/>
      </c>
      <c r="AF1604" s="1" t="str">
        <f>IFERROR(__xludf.DUMMYFUNCTION("""COMPUTED_VALUE"""),"")</f>
        <v/>
      </c>
      <c r="AG1604" s="1" t="str">
        <f>IFERROR(__xludf.DUMMYFUNCTION("""COMPUTED_VALUE"""),"")</f>
        <v/>
      </c>
      <c r="AH1604" s="1" t="str">
        <f>IFERROR(__xludf.DUMMYFUNCTION("""COMPUTED_VALUE"""),"")</f>
        <v/>
      </c>
      <c r="AI1604" s="1" t="str">
        <f>IFERROR(__xludf.DUMMYFUNCTION("""COMPUTED_VALUE"""),"")</f>
        <v/>
      </c>
      <c r="AL1604" s="1" t="s">
        <v>25</v>
      </c>
      <c r="AM1604" s="1" t="s">
        <v>25</v>
      </c>
      <c r="AN1604" s="1" t="s">
        <v>25</v>
      </c>
      <c r="AO1604" s="1" t="s">
        <v>25</v>
      </c>
      <c r="AP1604" s="1" t="s">
        <v>25</v>
      </c>
      <c r="AQ1604" s="1"/>
      <c r="AR1604" s="1"/>
      <c r="AS1604" s="1"/>
      <c r="AT1604" s="1"/>
      <c r="AU1604" s="1"/>
      <c r="AV1604" s="1"/>
      <c r="AW1604" s="1"/>
      <c r="AY1604" s="1" t="s">
        <v>25</v>
      </c>
    </row>
    <row r="1605" ht="15.75" customHeight="1">
      <c r="A1605" s="1"/>
      <c r="B1605" s="1"/>
      <c r="C1605" s="1"/>
      <c r="D1605" s="1" t="s">
        <v>25</v>
      </c>
      <c r="E1605" s="1" t="s">
        <v>25</v>
      </c>
      <c r="F1605" s="1" t="s">
        <v>25</v>
      </c>
      <c r="G1605" s="1" t="s">
        <v>25</v>
      </c>
      <c r="H1605" s="1" t="s">
        <v>25</v>
      </c>
      <c r="M1605" s="1"/>
      <c r="N1605" s="1"/>
      <c r="O1605" s="1"/>
      <c r="P1605" s="1"/>
      <c r="Q1605" s="1"/>
      <c r="S1605" s="1" t="str">
        <f>IFERROR(__xludf.DUMMYFUNCTION("UNIQUE(D1605:H1605, TRUE)"),"")</f>
        <v/>
      </c>
      <c r="Y1605" s="1" t="str">
        <f t="shared" si="2"/>
        <v/>
      </c>
      <c r="Z1605" s="1" t="str">
        <f t="shared" ref="Z1605:AC1605" si="1605">IF($Y1605&lt;&gt;"",COUNTIF($D1605:$H1605, "=" &amp; T1605),"")</f>
        <v/>
      </c>
      <c r="AA1605" s="1" t="str">
        <f t="shared" si="1605"/>
        <v/>
      </c>
      <c r="AB1605" s="1" t="str">
        <f t="shared" si="1605"/>
        <v/>
      </c>
      <c r="AC1605" s="1" t="str">
        <f t="shared" si="1605"/>
        <v/>
      </c>
      <c r="AE1605" s="1" t="str">
        <f>IFERROR(__xludf.DUMMYFUNCTION("IFERROR(TRANSPOSE(SORT(TRANSPOSE(FILTER(Y1605:AC1605, Y1605:AC1605&lt;&gt;0)),1, FALSE)))"),"")</f>
        <v/>
      </c>
      <c r="AF1605" s="1" t="str">
        <f>IFERROR(__xludf.DUMMYFUNCTION("""COMPUTED_VALUE"""),"")</f>
        <v/>
      </c>
      <c r="AG1605" s="1" t="str">
        <f>IFERROR(__xludf.DUMMYFUNCTION("""COMPUTED_VALUE"""),"")</f>
        <v/>
      </c>
      <c r="AH1605" s="1" t="str">
        <f>IFERROR(__xludf.DUMMYFUNCTION("""COMPUTED_VALUE"""),"")</f>
        <v/>
      </c>
      <c r="AI1605" s="1" t="str">
        <f>IFERROR(__xludf.DUMMYFUNCTION("""COMPUTED_VALUE"""),"")</f>
        <v/>
      </c>
      <c r="AL1605" s="1" t="s">
        <v>25</v>
      </c>
      <c r="AM1605" s="1" t="s">
        <v>25</v>
      </c>
      <c r="AN1605" s="1" t="s">
        <v>25</v>
      </c>
      <c r="AO1605" s="1" t="s">
        <v>25</v>
      </c>
      <c r="AP1605" s="1" t="s">
        <v>25</v>
      </c>
      <c r="AQ1605" s="1"/>
      <c r="AR1605" s="1"/>
      <c r="AS1605" s="1"/>
      <c r="AT1605" s="1"/>
      <c r="AU1605" s="1"/>
      <c r="AV1605" s="1"/>
      <c r="AW1605" s="1"/>
      <c r="AY1605" s="1" t="s">
        <v>25</v>
      </c>
    </row>
    <row r="1606" ht="15.75" customHeight="1">
      <c r="A1606" s="1"/>
      <c r="B1606" s="1"/>
      <c r="C1606" s="1"/>
      <c r="D1606" s="1" t="s">
        <v>25</v>
      </c>
      <c r="E1606" s="1" t="s">
        <v>25</v>
      </c>
      <c r="F1606" s="1" t="s">
        <v>25</v>
      </c>
      <c r="G1606" s="1" t="s">
        <v>25</v>
      </c>
      <c r="H1606" s="1" t="s">
        <v>25</v>
      </c>
      <c r="M1606" s="1"/>
      <c r="N1606" s="1"/>
      <c r="O1606" s="1"/>
      <c r="P1606" s="1"/>
      <c r="Q1606" s="1"/>
      <c r="S1606" s="1" t="str">
        <f>IFERROR(__xludf.DUMMYFUNCTION("UNIQUE(D1606:H1606, TRUE)"),"")</f>
        <v/>
      </c>
      <c r="Y1606" s="1" t="str">
        <f t="shared" si="2"/>
        <v/>
      </c>
      <c r="Z1606" s="1" t="str">
        <f t="shared" ref="Z1606:AC1606" si="1606">IF($Y1606&lt;&gt;"",COUNTIF($D1606:$H1606, "=" &amp; T1606),"")</f>
        <v/>
      </c>
      <c r="AA1606" s="1" t="str">
        <f t="shared" si="1606"/>
        <v/>
      </c>
      <c r="AB1606" s="1" t="str">
        <f t="shared" si="1606"/>
        <v/>
      </c>
      <c r="AC1606" s="1" t="str">
        <f t="shared" si="1606"/>
        <v/>
      </c>
      <c r="AE1606" s="1" t="str">
        <f>IFERROR(__xludf.DUMMYFUNCTION("IFERROR(TRANSPOSE(SORT(TRANSPOSE(FILTER(Y1606:AC1606, Y1606:AC1606&lt;&gt;0)),1, FALSE)))"),"")</f>
        <v/>
      </c>
      <c r="AF1606" s="1" t="str">
        <f>IFERROR(__xludf.DUMMYFUNCTION("""COMPUTED_VALUE"""),"")</f>
        <v/>
      </c>
      <c r="AG1606" s="1" t="str">
        <f>IFERROR(__xludf.DUMMYFUNCTION("""COMPUTED_VALUE"""),"")</f>
        <v/>
      </c>
      <c r="AH1606" s="1" t="str">
        <f>IFERROR(__xludf.DUMMYFUNCTION("""COMPUTED_VALUE"""),"")</f>
        <v/>
      </c>
      <c r="AI1606" s="1" t="str">
        <f>IFERROR(__xludf.DUMMYFUNCTION("""COMPUTED_VALUE"""),"")</f>
        <v/>
      </c>
      <c r="AL1606" s="1" t="s">
        <v>25</v>
      </c>
      <c r="AM1606" s="1" t="s">
        <v>25</v>
      </c>
      <c r="AN1606" s="1" t="s">
        <v>25</v>
      </c>
      <c r="AO1606" s="1" t="s">
        <v>25</v>
      </c>
      <c r="AP1606" s="1" t="s">
        <v>25</v>
      </c>
      <c r="AQ1606" s="1"/>
      <c r="AR1606" s="1"/>
      <c r="AS1606" s="1"/>
      <c r="AT1606" s="1"/>
      <c r="AU1606" s="1"/>
      <c r="AV1606" s="1"/>
      <c r="AW1606" s="1"/>
      <c r="AY1606" s="1" t="s">
        <v>25</v>
      </c>
    </row>
    <row r="1607" ht="15.75" customHeight="1">
      <c r="A1607" s="1"/>
      <c r="B1607" s="1"/>
      <c r="C1607" s="1"/>
      <c r="D1607" s="1" t="s">
        <v>25</v>
      </c>
      <c r="E1607" s="1" t="s">
        <v>25</v>
      </c>
      <c r="F1607" s="1" t="s">
        <v>25</v>
      </c>
      <c r="G1607" s="1" t="s">
        <v>25</v>
      </c>
      <c r="H1607" s="1" t="s">
        <v>25</v>
      </c>
      <c r="M1607" s="1"/>
      <c r="N1607" s="1"/>
      <c r="O1607" s="1"/>
      <c r="P1607" s="1"/>
      <c r="Q1607" s="1"/>
      <c r="S1607" s="1" t="str">
        <f>IFERROR(__xludf.DUMMYFUNCTION("UNIQUE(D1607:H1607, TRUE)"),"")</f>
        <v/>
      </c>
      <c r="Y1607" s="1" t="str">
        <f t="shared" si="2"/>
        <v/>
      </c>
      <c r="Z1607" s="1" t="str">
        <f t="shared" ref="Z1607:AC1607" si="1607">IF($Y1607&lt;&gt;"",COUNTIF($D1607:$H1607, "=" &amp; T1607),"")</f>
        <v/>
      </c>
      <c r="AA1607" s="1" t="str">
        <f t="shared" si="1607"/>
        <v/>
      </c>
      <c r="AB1607" s="1" t="str">
        <f t="shared" si="1607"/>
        <v/>
      </c>
      <c r="AC1607" s="1" t="str">
        <f t="shared" si="1607"/>
        <v/>
      </c>
      <c r="AE1607" s="1" t="str">
        <f>IFERROR(__xludf.DUMMYFUNCTION("IFERROR(TRANSPOSE(SORT(TRANSPOSE(FILTER(Y1607:AC1607, Y1607:AC1607&lt;&gt;0)),1, FALSE)))"),"")</f>
        <v/>
      </c>
      <c r="AF1607" s="1" t="str">
        <f>IFERROR(__xludf.DUMMYFUNCTION("""COMPUTED_VALUE"""),"")</f>
        <v/>
      </c>
      <c r="AG1607" s="1" t="str">
        <f>IFERROR(__xludf.DUMMYFUNCTION("""COMPUTED_VALUE"""),"")</f>
        <v/>
      </c>
      <c r="AH1607" s="1" t="str">
        <f>IFERROR(__xludf.DUMMYFUNCTION("""COMPUTED_VALUE"""),"")</f>
        <v/>
      </c>
      <c r="AI1607" s="1" t="str">
        <f>IFERROR(__xludf.DUMMYFUNCTION("""COMPUTED_VALUE"""),"")</f>
        <v/>
      </c>
      <c r="AL1607" s="1" t="s">
        <v>25</v>
      </c>
      <c r="AM1607" s="1" t="s">
        <v>25</v>
      </c>
      <c r="AN1607" s="1" t="s">
        <v>25</v>
      </c>
      <c r="AO1607" s="1" t="s">
        <v>25</v>
      </c>
      <c r="AP1607" s="1" t="s">
        <v>25</v>
      </c>
      <c r="AQ1607" s="1"/>
      <c r="AR1607" s="1"/>
      <c r="AS1607" s="1"/>
      <c r="AT1607" s="1"/>
      <c r="AU1607" s="1"/>
      <c r="AV1607" s="1"/>
      <c r="AW1607" s="1"/>
      <c r="AY1607" s="1" t="s">
        <v>25</v>
      </c>
    </row>
    <row r="1608" ht="15.75" customHeight="1">
      <c r="A1608" s="1"/>
      <c r="B1608" s="1"/>
      <c r="C1608" s="1"/>
      <c r="D1608" s="1" t="s">
        <v>25</v>
      </c>
      <c r="E1608" s="1" t="s">
        <v>25</v>
      </c>
      <c r="F1608" s="1" t="s">
        <v>25</v>
      </c>
      <c r="G1608" s="1" t="s">
        <v>25</v>
      </c>
      <c r="H1608" s="1" t="s">
        <v>25</v>
      </c>
      <c r="M1608" s="1"/>
      <c r="N1608" s="1"/>
      <c r="O1608" s="1"/>
      <c r="P1608" s="1"/>
      <c r="Q1608" s="1"/>
      <c r="S1608" s="1" t="str">
        <f>IFERROR(__xludf.DUMMYFUNCTION("UNIQUE(D1608:H1608, TRUE)"),"")</f>
        <v/>
      </c>
      <c r="Y1608" s="1" t="str">
        <f t="shared" si="2"/>
        <v/>
      </c>
      <c r="Z1608" s="1" t="str">
        <f t="shared" ref="Z1608:AC1608" si="1608">IF($Y1608&lt;&gt;"",COUNTIF($D1608:$H1608, "=" &amp; T1608),"")</f>
        <v/>
      </c>
      <c r="AA1608" s="1" t="str">
        <f t="shared" si="1608"/>
        <v/>
      </c>
      <c r="AB1608" s="1" t="str">
        <f t="shared" si="1608"/>
        <v/>
      </c>
      <c r="AC1608" s="1" t="str">
        <f t="shared" si="1608"/>
        <v/>
      </c>
      <c r="AE1608" s="1" t="str">
        <f>IFERROR(__xludf.DUMMYFUNCTION("IFERROR(TRANSPOSE(SORT(TRANSPOSE(FILTER(Y1608:AC1608, Y1608:AC1608&lt;&gt;0)),1, FALSE)))"),"")</f>
        <v/>
      </c>
      <c r="AF1608" s="1" t="str">
        <f>IFERROR(__xludf.DUMMYFUNCTION("""COMPUTED_VALUE"""),"")</f>
        <v/>
      </c>
      <c r="AG1608" s="1" t="str">
        <f>IFERROR(__xludf.DUMMYFUNCTION("""COMPUTED_VALUE"""),"")</f>
        <v/>
      </c>
      <c r="AH1608" s="1" t="str">
        <f>IFERROR(__xludf.DUMMYFUNCTION("""COMPUTED_VALUE"""),"")</f>
        <v/>
      </c>
      <c r="AI1608" s="1" t="str">
        <f>IFERROR(__xludf.DUMMYFUNCTION("""COMPUTED_VALUE"""),"")</f>
        <v/>
      </c>
      <c r="AL1608" s="1" t="s">
        <v>25</v>
      </c>
      <c r="AM1608" s="1" t="s">
        <v>25</v>
      </c>
      <c r="AN1608" s="1" t="s">
        <v>25</v>
      </c>
      <c r="AO1608" s="1" t="s">
        <v>25</v>
      </c>
      <c r="AP1608" s="1" t="s">
        <v>25</v>
      </c>
      <c r="AQ1608" s="1"/>
      <c r="AR1608" s="1"/>
      <c r="AS1608" s="1"/>
      <c r="AT1608" s="1"/>
      <c r="AU1608" s="1"/>
      <c r="AV1608" s="1"/>
      <c r="AW1608" s="1"/>
      <c r="AY1608" s="1" t="s">
        <v>25</v>
      </c>
    </row>
    <row r="1609" ht="15.75" customHeight="1">
      <c r="A1609" s="1"/>
      <c r="B1609" s="1"/>
      <c r="C1609" s="1"/>
      <c r="D1609" s="1" t="s">
        <v>25</v>
      </c>
      <c r="E1609" s="1" t="s">
        <v>25</v>
      </c>
      <c r="F1609" s="1" t="s">
        <v>25</v>
      </c>
      <c r="G1609" s="1" t="s">
        <v>25</v>
      </c>
      <c r="H1609" s="1" t="s">
        <v>25</v>
      </c>
      <c r="M1609" s="1"/>
      <c r="N1609" s="1"/>
      <c r="O1609" s="1"/>
      <c r="P1609" s="1"/>
      <c r="Q1609" s="1"/>
      <c r="S1609" s="1" t="str">
        <f>IFERROR(__xludf.DUMMYFUNCTION("UNIQUE(D1609:H1609, TRUE)"),"")</f>
        <v/>
      </c>
      <c r="Y1609" s="1" t="str">
        <f t="shared" si="2"/>
        <v/>
      </c>
      <c r="Z1609" s="1" t="str">
        <f t="shared" ref="Z1609:AC1609" si="1609">IF($Y1609&lt;&gt;"",COUNTIF($D1609:$H1609, "=" &amp; T1609),"")</f>
        <v/>
      </c>
      <c r="AA1609" s="1" t="str">
        <f t="shared" si="1609"/>
        <v/>
      </c>
      <c r="AB1609" s="1" t="str">
        <f t="shared" si="1609"/>
        <v/>
      </c>
      <c r="AC1609" s="1" t="str">
        <f t="shared" si="1609"/>
        <v/>
      </c>
      <c r="AE1609" s="1" t="str">
        <f>IFERROR(__xludf.DUMMYFUNCTION("IFERROR(TRANSPOSE(SORT(TRANSPOSE(FILTER(Y1609:AC1609, Y1609:AC1609&lt;&gt;0)),1, FALSE)))"),"")</f>
        <v/>
      </c>
      <c r="AF1609" s="1" t="str">
        <f>IFERROR(__xludf.DUMMYFUNCTION("""COMPUTED_VALUE"""),"")</f>
        <v/>
      </c>
      <c r="AG1609" s="1" t="str">
        <f>IFERROR(__xludf.DUMMYFUNCTION("""COMPUTED_VALUE"""),"")</f>
        <v/>
      </c>
      <c r="AH1609" s="1" t="str">
        <f>IFERROR(__xludf.DUMMYFUNCTION("""COMPUTED_VALUE"""),"")</f>
        <v/>
      </c>
      <c r="AI1609" s="1" t="str">
        <f>IFERROR(__xludf.DUMMYFUNCTION("""COMPUTED_VALUE"""),"")</f>
        <v/>
      </c>
      <c r="AL1609" s="1" t="s">
        <v>25</v>
      </c>
      <c r="AM1609" s="1" t="s">
        <v>25</v>
      </c>
      <c r="AN1609" s="1" t="s">
        <v>25</v>
      </c>
      <c r="AO1609" s="1" t="s">
        <v>25</v>
      </c>
      <c r="AP1609" s="1" t="s">
        <v>25</v>
      </c>
      <c r="AQ1609" s="1"/>
      <c r="AR1609" s="1"/>
      <c r="AS1609" s="1"/>
      <c r="AT1609" s="1"/>
      <c r="AU1609" s="1"/>
      <c r="AV1609" s="1"/>
      <c r="AW1609" s="1"/>
      <c r="AY1609" s="1" t="s">
        <v>25</v>
      </c>
    </row>
    <row r="1610" ht="15.75" customHeight="1">
      <c r="A1610" s="1"/>
      <c r="B1610" s="1"/>
      <c r="C1610" s="1"/>
      <c r="D1610" s="1" t="s">
        <v>25</v>
      </c>
      <c r="E1610" s="1" t="s">
        <v>25</v>
      </c>
      <c r="F1610" s="1" t="s">
        <v>25</v>
      </c>
      <c r="G1610" s="1" t="s">
        <v>25</v>
      </c>
      <c r="H1610" s="1" t="s">
        <v>25</v>
      </c>
      <c r="M1610" s="1"/>
      <c r="N1610" s="1"/>
      <c r="O1610" s="1"/>
      <c r="P1610" s="1"/>
      <c r="Q1610" s="1"/>
      <c r="S1610" s="1" t="str">
        <f>IFERROR(__xludf.DUMMYFUNCTION("UNIQUE(D1610:H1610, TRUE)"),"")</f>
        <v/>
      </c>
      <c r="Y1610" s="1" t="str">
        <f t="shared" si="2"/>
        <v/>
      </c>
      <c r="Z1610" s="1" t="str">
        <f t="shared" ref="Z1610:AC1610" si="1610">IF($Y1610&lt;&gt;"",COUNTIF($D1610:$H1610, "=" &amp; T1610),"")</f>
        <v/>
      </c>
      <c r="AA1610" s="1" t="str">
        <f t="shared" si="1610"/>
        <v/>
      </c>
      <c r="AB1610" s="1" t="str">
        <f t="shared" si="1610"/>
        <v/>
      </c>
      <c r="AC1610" s="1" t="str">
        <f t="shared" si="1610"/>
        <v/>
      </c>
      <c r="AE1610" s="1" t="str">
        <f>IFERROR(__xludf.DUMMYFUNCTION("IFERROR(TRANSPOSE(SORT(TRANSPOSE(FILTER(Y1610:AC1610, Y1610:AC1610&lt;&gt;0)),1, FALSE)))"),"")</f>
        <v/>
      </c>
      <c r="AF1610" s="1" t="str">
        <f>IFERROR(__xludf.DUMMYFUNCTION("""COMPUTED_VALUE"""),"")</f>
        <v/>
      </c>
      <c r="AG1610" s="1" t="str">
        <f>IFERROR(__xludf.DUMMYFUNCTION("""COMPUTED_VALUE"""),"")</f>
        <v/>
      </c>
      <c r="AH1610" s="1" t="str">
        <f>IFERROR(__xludf.DUMMYFUNCTION("""COMPUTED_VALUE"""),"")</f>
        <v/>
      </c>
      <c r="AI1610" s="1" t="str">
        <f>IFERROR(__xludf.DUMMYFUNCTION("""COMPUTED_VALUE"""),"")</f>
        <v/>
      </c>
      <c r="AL1610" s="1" t="s">
        <v>25</v>
      </c>
      <c r="AM1610" s="1" t="s">
        <v>25</v>
      </c>
      <c r="AN1610" s="1" t="s">
        <v>25</v>
      </c>
      <c r="AO1610" s="1" t="s">
        <v>25</v>
      </c>
      <c r="AP1610" s="1" t="s">
        <v>25</v>
      </c>
      <c r="AQ1610" s="1"/>
      <c r="AR1610" s="1"/>
      <c r="AS1610" s="1"/>
      <c r="AT1610" s="1"/>
      <c r="AU1610" s="1"/>
      <c r="AV1610" s="1"/>
      <c r="AW1610" s="1"/>
      <c r="AY1610" s="1" t="s">
        <v>25</v>
      </c>
    </row>
    <row r="1611" ht="15.75" customHeight="1">
      <c r="A1611" s="1"/>
      <c r="B1611" s="1"/>
      <c r="C1611" s="1"/>
      <c r="D1611" s="1" t="s">
        <v>25</v>
      </c>
      <c r="E1611" s="1" t="s">
        <v>25</v>
      </c>
      <c r="F1611" s="1" t="s">
        <v>25</v>
      </c>
      <c r="G1611" s="1" t="s">
        <v>25</v>
      </c>
      <c r="H1611" s="1" t="s">
        <v>25</v>
      </c>
      <c r="M1611" s="1"/>
      <c r="N1611" s="1"/>
      <c r="O1611" s="1"/>
      <c r="P1611" s="1"/>
      <c r="Q1611" s="1"/>
      <c r="S1611" s="1" t="str">
        <f>IFERROR(__xludf.DUMMYFUNCTION("UNIQUE(D1611:H1611, TRUE)"),"")</f>
        <v/>
      </c>
      <c r="Y1611" s="1" t="str">
        <f t="shared" si="2"/>
        <v/>
      </c>
      <c r="Z1611" s="1" t="str">
        <f t="shared" ref="Z1611:AC1611" si="1611">IF($Y1611&lt;&gt;"",COUNTIF($D1611:$H1611, "=" &amp; T1611),"")</f>
        <v/>
      </c>
      <c r="AA1611" s="1" t="str">
        <f t="shared" si="1611"/>
        <v/>
      </c>
      <c r="AB1611" s="1" t="str">
        <f t="shared" si="1611"/>
        <v/>
      </c>
      <c r="AC1611" s="1" t="str">
        <f t="shared" si="1611"/>
        <v/>
      </c>
      <c r="AE1611" s="1" t="str">
        <f>IFERROR(__xludf.DUMMYFUNCTION("IFERROR(TRANSPOSE(SORT(TRANSPOSE(FILTER(Y1611:AC1611, Y1611:AC1611&lt;&gt;0)),1, FALSE)))"),"")</f>
        <v/>
      </c>
      <c r="AF1611" s="1" t="str">
        <f>IFERROR(__xludf.DUMMYFUNCTION("""COMPUTED_VALUE"""),"")</f>
        <v/>
      </c>
      <c r="AG1611" s="1" t="str">
        <f>IFERROR(__xludf.DUMMYFUNCTION("""COMPUTED_VALUE"""),"")</f>
        <v/>
      </c>
      <c r="AH1611" s="1" t="str">
        <f>IFERROR(__xludf.DUMMYFUNCTION("""COMPUTED_VALUE"""),"")</f>
        <v/>
      </c>
      <c r="AI1611" s="1" t="str">
        <f>IFERROR(__xludf.DUMMYFUNCTION("""COMPUTED_VALUE"""),"")</f>
        <v/>
      </c>
      <c r="AL1611" s="1" t="s">
        <v>25</v>
      </c>
      <c r="AM1611" s="1" t="s">
        <v>25</v>
      </c>
      <c r="AN1611" s="1" t="s">
        <v>25</v>
      </c>
      <c r="AO1611" s="1" t="s">
        <v>25</v>
      </c>
      <c r="AP1611" s="1" t="s">
        <v>25</v>
      </c>
      <c r="AQ1611" s="1"/>
      <c r="AR1611" s="1"/>
      <c r="AS1611" s="1"/>
      <c r="AT1611" s="1"/>
      <c r="AU1611" s="1"/>
      <c r="AV1611" s="1"/>
      <c r="AW1611" s="1"/>
      <c r="AY1611" s="1" t="s">
        <v>25</v>
      </c>
    </row>
    <row r="1612" ht="15.75" customHeight="1">
      <c r="A1612" s="1"/>
      <c r="B1612" s="1"/>
      <c r="C1612" s="1"/>
      <c r="D1612" s="1" t="s">
        <v>25</v>
      </c>
      <c r="E1612" s="1" t="s">
        <v>25</v>
      </c>
      <c r="F1612" s="1" t="s">
        <v>25</v>
      </c>
      <c r="G1612" s="1" t="s">
        <v>25</v>
      </c>
      <c r="H1612" s="1" t="s">
        <v>25</v>
      </c>
      <c r="M1612" s="1"/>
      <c r="N1612" s="1"/>
      <c r="O1612" s="1"/>
      <c r="P1612" s="1"/>
      <c r="Q1612" s="1"/>
      <c r="S1612" s="1" t="str">
        <f>IFERROR(__xludf.DUMMYFUNCTION("UNIQUE(D1612:H1612, TRUE)"),"")</f>
        <v/>
      </c>
      <c r="Y1612" s="1" t="str">
        <f t="shared" si="2"/>
        <v/>
      </c>
      <c r="Z1612" s="1" t="str">
        <f t="shared" ref="Z1612:AC1612" si="1612">IF($Y1612&lt;&gt;"",COUNTIF($D1612:$H1612, "=" &amp; T1612),"")</f>
        <v/>
      </c>
      <c r="AA1612" s="1" t="str">
        <f t="shared" si="1612"/>
        <v/>
      </c>
      <c r="AB1612" s="1" t="str">
        <f t="shared" si="1612"/>
        <v/>
      </c>
      <c r="AC1612" s="1" t="str">
        <f t="shared" si="1612"/>
        <v/>
      </c>
      <c r="AE1612" s="1" t="str">
        <f>IFERROR(__xludf.DUMMYFUNCTION("IFERROR(TRANSPOSE(SORT(TRANSPOSE(FILTER(Y1612:AC1612, Y1612:AC1612&lt;&gt;0)),1, FALSE)))"),"")</f>
        <v/>
      </c>
      <c r="AF1612" s="1" t="str">
        <f>IFERROR(__xludf.DUMMYFUNCTION("""COMPUTED_VALUE"""),"")</f>
        <v/>
      </c>
      <c r="AG1612" s="1" t="str">
        <f>IFERROR(__xludf.DUMMYFUNCTION("""COMPUTED_VALUE"""),"")</f>
        <v/>
      </c>
      <c r="AH1612" s="1" t="str">
        <f>IFERROR(__xludf.DUMMYFUNCTION("""COMPUTED_VALUE"""),"")</f>
        <v/>
      </c>
      <c r="AI1612" s="1" t="str">
        <f>IFERROR(__xludf.DUMMYFUNCTION("""COMPUTED_VALUE"""),"")</f>
        <v/>
      </c>
      <c r="AL1612" s="1" t="s">
        <v>25</v>
      </c>
      <c r="AM1612" s="1" t="s">
        <v>25</v>
      </c>
      <c r="AN1612" s="1" t="s">
        <v>25</v>
      </c>
      <c r="AO1612" s="1" t="s">
        <v>25</v>
      </c>
      <c r="AP1612" s="1" t="s">
        <v>25</v>
      </c>
      <c r="AQ1612" s="1"/>
      <c r="AR1612" s="1"/>
      <c r="AS1612" s="1"/>
      <c r="AT1612" s="1"/>
      <c r="AU1612" s="1"/>
      <c r="AV1612" s="1"/>
      <c r="AW1612" s="1"/>
      <c r="AY1612" s="1" t="s">
        <v>25</v>
      </c>
    </row>
    <row r="1613" ht="15.75" customHeight="1">
      <c r="A1613" s="1"/>
      <c r="B1613" s="1"/>
      <c r="C1613" s="1"/>
      <c r="D1613" s="1" t="s">
        <v>25</v>
      </c>
      <c r="E1613" s="1" t="s">
        <v>25</v>
      </c>
      <c r="F1613" s="1" t="s">
        <v>25</v>
      </c>
      <c r="G1613" s="1" t="s">
        <v>25</v>
      </c>
      <c r="H1613" s="1" t="s">
        <v>25</v>
      </c>
      <c r="M1613" s="1"/>
      <c r="N1613" s="1"/>
      <c r="O1613" s="1"/>
      <c r="P1613" s="1"/>
      <c r="Q1613" s="1"/>
      <c r="S1613" s="1" t="str">
        <f>IFERROR(__xludf.DUMMYFUNCTION("UNIQUE(D1613:H1613, TRUE)"),"")</f>
        <v/>
      </c>
      <c r="Y1613" s="1" t="str">
        <f t="shared" si="2"/>
        <v/>
      </c>
      <c r="Z1613" s="1" t="str">
        <f t="shared" ref="Z1613:AC1613" si="1613">IF($Y1613&lt;&gt;"",COUNTIF($D1613:$H1613, "=" &amp; T1613),"")</f>
        <v/>
      </c>
      <c r="AA1613" s="1" t="str">
        <f t="shared" si="1613"/>
        <v/>
      </c>
      <c r="AB1613" s="1" t="str">
        <f t="shared" si="1613"/>
        <v/>
      </c>
      <c r="AC1613" s="1" t="str">
        <f t="shared" si="1613"/>
        <v/>
      </c>
      <c r="AE1613" s="1" t="str">
        <f>IFERROR(__xludf.DUMMYFUNCTION("IFERROR(TRANSPOSE(SORT(TRANSPOSE(FILTER(Y1613:AC1613, Y1613:AC1613&lt;&gt;0)),1, FALSE)))"),"")</f>
        <v/>
      </c>
      <c r="AF1613" s="1" t="str">
        <f>IFERROR(__xludf.DUMMYFUNCTION("""COMPUTED_VALUE"""),"")</f>
        <v/>
      </c>
      <c r="AG1613" s="1" t="str">
        <f>IFERROR(__xludf.DUMMYFUNCTION("""COMPUTED_VALUE"""),"")</f>
        <v/>
      </c>
      <c r="AH1613" s="1" t="str">
        <f>IFERROR(__xludf.DUMMYFUNCTION("""COMPUTED_VALUE"""),"")</f>
        <v/>
      </c>
      <c r="AI1613" s="1" t="str">
        <f>IFERROR(__xludf.DUMMYFUNCTION("""COMPUTED_VALUE"""),"")</f>
        <v/>
      </c>
      <c r="AL1613" s="1" t="s">
        <v>25</v>
      </c>
      <c r="AM1613" s="1" t="s">
        <v>25</v>
      </c>
      <c r="AN1613" s="1" t="s">
        <v>25</v>
      </c>
      <c r="AO1613" s="1" t="s">
        <v>25</v>
      </c>
      <c r="AP1613" s="1" t="s">
        <v>25</v>
      </c>
      <c r="AQ1613" s="1"/>
      <c r="AR1613" s="1"/>
      <c r="AS1613" s="1"/>
      <c r="AT1613" s="1"/>
      <c r="AU1613" s="1"/>
      <c r="AV1613" s="1"/>
      <c r="AW1613" s="1"/>
      <c r="AY1613" s="1" t="s">
        <v>25</v>
      </c>
    </row>
    <row r="1614" ht="15.75" customHeight="1">
      <c r="A1614" s="1"/>
      <c r="B1614" s="1"/>
      <c r="C1614" s="1"/>
      <c r="D1614" s="1" t="s">
        <v>25</v>
      </c>
      <c r="E1614" s="1" t="s">
        <v>25</v>
      </c>
      <c r="F1614" s="1" t="s">
        <v>25</v>
      </c>
      <c r="G1614" s="1" t="s">
        <v>25</v>
      </c>
      <c r="H1614" s="1" t="s">
        <v>25</v>
      </c>
      <c r="M1614" s="1"/>
      <c r="N1614" s="1"/>
      <c r="O1614" s="1"/>
      <c r="P1614" s="1"/>
      <c r="Q1614" s="1"/>
      <c r="S1614" s="1" t="str">
        <f>IFERROR(__xludf.DUMMYFUNCTION("UNIQUE(D1614:H1614, TRUE)"),"")</f>
        <v/>
      </c>
      <c r="Y1614" s="1" t="str">
        <f t="shared" si="2"/>
        <v/>
      </c>
      <c r="Z1614" s="1" t="str">
        <f t="shared" ref="Z1614:AC1614" si="1614">IF($Y1614&lt;&gt;"",COUNTIF($D1614:$H1614, "=" &amp; T1614),"")</f>
        <v/>
      </c>
      <c r="AA1614" s="1" t="str">
        <f t="shared" si="1614"/>
        <v/>
      </c>
      <c r="AB1614" s="1" t="str">
        <f t="shared" si="1614"/>
        <v/>
      </c>
      <c r="AC1614" s="1" t="str">
        <f t="shared" si="1614"/>
        <v/>
      </c>
      <c r="AE1614" s="1" t="str">
        <f>IFERROR(__xludf.DUMMYFUNCTION("IFERROR(TRANSPOSE(SORT(TRANSPOSE(FILTER(Y1614:AC1614, Y1614:AC1614&lt;&gt;0)),1, FALSE)))"),"")</f>
        <v/>
      </c>
      <c r="AF1614" s="1" t="str">
        <f>IFERROR(__xludf.DUMMYFUNCTION("""COMPUTED_VALUE"""),"")</f>
        <v/>
      </c>
      <c r="AG1614" s="1" t="str">
        <f>IFERROR(__xludf.DUMMYFUNCTION("""COMPUTED_VALUE"""),"")</f>
        <v/>
      </c>
      <c r="AH1614" s="1" t="str">
        <f>IFERROR(__xludf.DUMMYFUNCTION("""COMPUTED_VALUE"""),"")</f>
        <v/>
      </c>
      <c r="AI1614" s="1" t="str">
        <f>IFERROR(__xludf.DUMMYFUNCTION("""COMPUTED_VALUE"""),"")</f>
        <v/>
      </c>
      <c r="AL1614" s="1" t="s">
        <v>25</v>
      </c>
      <c r="AM1614" s="1" t="s">
        <v>25</v>
      </c>
      <c r="AN1614" s="1" t="s">
        <v>25</v>
      </c>
      <c r="AO1614" s="1" t="s">
        <v>25</v>
      </c>
      <c r="AP1614" s="1" t="s">
        <v>25</v>
      </c>
      <c r="AQ1614" s="1"/>
      <c r="AR1614" s="1"/>
      <c r="AS1614" s="1"/>
      <c r="AT1614" s="1"/>
      <c r="AU1614" s="1"/>
      <c r="AV1614" s="1"/>
      <c r="AW1614" s="1"/>
      <c r="AY1614" s="1" t="s">
        <v>25</v>
      </c>
    </row>
    <row r="1615" ht="15.75" customHeight="1">
      <c r="A1615" s="1"/>
      <c r="B1615" s="1"/>
      <c r="C1615" s="1"/>
      <c r="D1615" s="1" t="s">
        <v>25</v>
      </c>
      <c r="E1615" s="1" t="s">
        <v>25</v>
      </c>
      <c r="F1615" s="1" t="s">
        <v>25</v>
      </c>
      <c r="G1615" s="1" t="s">
        <v>25</v>
      </c>
      <c r="H1615" s="1" t="s">
        <v>25</v>
      </c>
      <c r="M1615" s="1"/>
      <c r="N1615" s="1"/>
      <c r="O1615" s="1"/>
      <c r="P1615" s="1"/>
      <c r="Q1615" s="1"/>
      <c r="S1615" s="1" t="str">
        <f>IFERROR(__xludf.DUMMYFUNCTION("UNIQUE(D1615:H1615, TRUE)"),"")</f>
        <v/>
      </c>
      <c r="Y1615" s="1" t="str">
        <f t="shared" si="2"/>
        <v/>
      </c>
      <c r="Z1615" s="1" t="str">
        <f t="shared" ref="Z1615:AC1615" si="1615">IF($Y1615&lt;&gt;"",COUNTIF($D1615:$H1615, "=" &amp; T1615),"")</f>
        <v/>
      </c>
      <c r="AA1615" s="1" t="str">
        <f t="shared" si="1615"/>
        <v/>
      </c>
      <c r="AB1615" s="1" t="str">
        <f t="shared" si="1615"/>
        <v/>
      </c>
      <c r="AC1615" s="1" t="str">
        <f t="shared" si="1615"/>
        <v/>
      </c>
      <c r="AE1615" s="1" t="str">
        <f>IFERROR(__xludf.DUMMYFUNCTION("IFERROR(TRANSPOSE(SORT(TRANSPOSE(FILTER(Y1615:AC1615, Y1615:AC1615&lt;&gt;0)),1, FALSE)))"),"")</f>
        <v/>
      </c>
      <c r="AF1615" s="1" t="str">
        <f>IFERROR(__xludf.DUMMYFUNCTION("""COMPUTED_VALUE"""),"")</f>
        <v/>
      </c>
      <c r="AG1615" s="1" t="str">
        <f>IFERROR(__xludf.DUMMYFUNCTION("""COMPUTED_VALUE"""),"")</f>
        <v/>
      </c>
      <c r="AH1615" s="1" t="str">
        <f>IFERROR(__xludf.DUMMYFUNCTION("""COMPUTED_VALUE"""),"")</f>
        <v/>
      </c>
      <c r="AI1615" s="1" t="str">
        <f>IFERROR(__xludf.DUMMYFUNCTION("""COMPUTED_VALUE"""),"")</f>
        <v/>
      </c>
      <c r="AL1615" s="1" t="s">
        <v>25</v>
      </c>
      <c r="AM1615" s="1" t="s">
        <v>25</v>
      </c>
      <c r="AN1615" s="1" t="s">
        <v>25</v>
      </c>
      <c r="AO1615" s="1" t="s">
        <v>25</v>
      </c>
      <c r="AP1615" s="1" t="s">
        <v>25</v>
      </c>
      <c r="AQ1615" s="1"/>
      <c r="AR1615" s="1"/>
      <c r="AS1615" s="1"/>
      <c r="AT1615" s="1"/>
      <c r="AU1615" s="1"/>
      <c r="AV1615" s="1"/>
      <c r="AW1615" s="1"/>
      <c r="AY1615" s="1" t="s">
        <v>25</v>
      </c>
    </row>
    <row r="1616" ht="15.75" customHeight="1">
      <c r="A1616" s="1"/>
      <c r="B1616" s="1"/>
      <c r="C1616" s="1"/>
      <c r="D1616" s="1" t="s">
        <v>25</v>
      </c>
      <c r="E1616" s="1" t="s">
        <v>25</v>
      </c>
      <c r="F1616" s="1" t="s">
        <v>25</v>
      </c>
      <c r="G1616" s="1" t="s">
        <v>25</v>
      </c>
      <c r="H1616" s="1" t="s">
        <v>25</v>
      </c>
      <c r="M1616" s="1"/>
      <c r="N1616" s="1"/>
      <c r="O1616" s="1"/>
      <c r="P1616" s="1"/>
      <c r="Q1616" s="1"/>
      <c r="S1616" s="1" t="str">
        <f>IFERROR(__xludf.DUMMYFUNCTION("UNIQUE(D1616:H1616, TRUE)"),"")</f>
        <v/>
      </c>
      <c r="Y1616" s="1" t="str">
        <f t="shared" si="2"/>
        <v/>
      </c>
      <c r="Z1616" s="1" t="str">
        <f t="shared" ref="Z1616:AC1616" si="1616">IF($Y1616&lt;&gt;"",COUNTIF($D1616:$H1616, "=" &amp; T1616),"")</f>
        <v/>
      </c>
      <c r="AA1616" s="1" t="str">
        <f t="shared" si="1616"/>
        <v/>
      </c>
      <c r="AB1616" s="1" t="str">
        <f t="shared" si="1616"/>
        <v/>
      </c>
      <c r="AC1616" s="1" t="str">
        <f t="shared" si="1616"/>
        <v/>
      </c>
      <c r="AE1616" s="1" t="str">
        <f>IFERROR(__xludf.DUMMYFUNCTION("IFERROR(TRANSPOSE(SORT(TRANSPOSE(FILTER(Y1616:AC1616, Y1616:AC1616&lt;&gt;0)),1, FALSE)))"),"")</f>
        <v/>
      </c>
      <c r="AF1616" s="1" t="str">
        <f>IFERROR(__xludf.DUMMYFUNCTION("""COMPUTED_VALUE"""),"")</f>
        <v/>
      </c>
      <c r="AG1616" s="1" t="str">
        <f>IFERROR(__xludf.DUMMYFUNCTION("""COMPUTED_VALUE"""),"")</f>
        <v/>
      </c>
      <c r="AH1616" s="1" t="str">
        <f>IFERROR(__xludf.DUMMYFUNCTION("""COMPUTED_VALUE"""),"")</f>
        <v/>
      </c>
      <c r="AI1616" s="1" t="str">
        <f>IFERROR(__xludf.DUMMYFUNCTION("""COMPUTED_VALUE"""),"")</f>
        <v/>
      </c>
      <c r="AL1616" s="1" t="s">
        <v>25</v>
      </c>
      <c r="AM1616" s="1" t="s">
        <v>25</v>
      </c>
      <c r="AN1616" s="1" t="s">
        <v>25</v>
      </c>
      <c r="AO1616" s="1" t="s">
        <v>25</v>
      </c>
      <c r="AP1616" s="1" t="s">
        <v>25</v>
      </c>
      <c r="AQ1616" s="1"/>
      <c r="AR1616" s="1"/>
      <c r="AS1616" s="1"/>
      <c r="AT1616" s="1"/>
      <c r="AU1616" s="1"/>
      <c r="AV1616" s="1"/>
      <c r="AW1616" s="1"/>
      <c r="AY1616" s="1" t="s">
        <v>25</v>
      </c>
    </row>
    <row r="1617" ht="15.75" customHeight="1">
      <c r="A1617" s="1"/>
      <c r="B1617" s="1"/>
      <c r="C1617" s="1"/>
      <c r="D1617" s="1" t="s">
        <v>25</v>
      </c>
      <c r="E1617" s="1" t="s">
        <v>25</v>
      </c>
      <c r="F1617" s="1" t="s">
        <v>25</v>
      </c>
      <c r="G1617" s="1" t="s">
        <v>25</v>
      </c>
      <c r="H1617" s="1" t="s">
        <v>25</v>
      </c>
      <c r="M1617" s="1"/>
      <c r="N1617" s="1"/>
      <c r="O1617" s="1"/>
      <c r="P1617" s="1"/>
      <c r="Q1617" s="1"/>
      <c r="S1617" s="1" t="str">
        <f>IFERROR(__xludf.DUMMYFUNCTION("UNIQUE(D1617:H1617, TRUE)"),"")</f>
        <v/>
      </c>
      <c r="Y1617" s="1" t="str">
        <f t="shared" si="2"/>
        <v/>
      </c>
      <c r="Z1617" s="1" t="str">
        <f t="shared" ref="Z1617:AC1617" si="1617">IF($Y1617&lt;&gt;"",COUNTIF($D1617:$H1617, "=" &amp; T1617),"")</f>
        <v/>
      </c>
      <c r="AA1617" s="1" t="str">
        <f t="shared" si="1617"/>
        <v/>
      </c>
      <c r="AB1617" s="1" t="str">
        <f t="shared" si="1617"/>
        <v/>
      </c>
      <c r="AC1617" s="1" t="str">
        <f t="shared" si="1617"/>
        <v/>
      </c>
      <c r="AE1617" s="1" t="str">
        <f>IFERROR(__xludf.DUMMYFUNCTION("IFERROR(TRANSPOSE(SORT(TRANSPOSE(FILTER(Y1617:AC1617, Y1617:AC1617&lt;&gt;0)),1, FALSE)))"),"")</f>
        <v/>
      </c>
      <c r="AF1617" s="1" t="str">
        <f>IFERROR(__xludf.DUMMYFUNCTION("""COMPUTED_VALUE"""),"")</f>
        <v/>
      </c>
      <c r="AG1617" s="1" t="str">
        <f>IFERROR(__xludf.DUMMYFUNCTION("""COMPUTED_VALUE"""),"")</f>
        <v/>
      </c>
      <c r="AH1617" s="1" t="str">
        <f>IFERROR(__xludf.DUMMYFUNCTION("""COMPUTED_VALUE"""),"")</f>
        <v/>
      </c>
      <c r="AI1617" s="1" t="str">
        <f>IFERROR(__xludf.DUMMYFUNCTION("""COMPUTED_VALUE"""),"")</f>
        <v/>
      </c>
      <c r="AL1617" s="1" t="s">
        <v>25</v>
      </c>
      <c r="AM1617" s="1" t="s">
        <v>25</v>
      </c>
      <c r="AN1617" s="1" t="s">
        <v>25</v>
      </c>
      <c r="AO1617" s="1" t="s">
        <v>25</v>
      </c>
      <c r="AP1617" s="1" t="s">
        <v>25</v>
      </c>
      <c r="AQ1617" s="1"/>
      <c r="AR1617" s="1"/>
      <c r="AS1617" s="1"/>
      <c r="AT1617" s="1"/>
      <c r="AU1617" s="1"/>
      <c r="AV1617" s="1"/>
      <c r="AW1617" s="1"/>
      <c r="AY1617" s="1" t="s">
        <v>25</v>
      </c>
    </row>
    <row r="1618" ht="15.75" customHeight="1">
      <c r="A1618" s="1"/>
      <c r="B1618" s="1"/>
      <c r="C1618" s="1"/>
      <c r="D1618" s="1" t="s">
        <v>25</v>
      </c>
      <c r="E1618" s="1" t="s">
        <v>25</v>
      </c>
      <c r="F1618" s="1" t="s">
        <v>25</v>
      </c>
      <c r="G1618" s="1" t="s">
        <v>25</v>
      </c>
      <c r="H1618" s="1" t="s">
        <v>25</v>
      </c>
      <c r="M1618" s="1"/>
      <c r="N1618" s="1"/>
      <c r="O1618" s="1"/>
      <c r="P1618" s="1"/>
      <c r="Q1618" s="1"/>
      <c r="S1618" s="1" t="str">
        <f>IFERROR(__xludf.DUMMYFUNCTION("UNIQUE(D1618:H1618, TRUE)"),"")</f>
        <v/>
      </c>
      <c r="Y1618" s="1" t="str">
        <f t="shared" si="2"/>
        <v/>
      </c>
      <c r="Z1618" s="1" t="str">
        <f t="shared" ref="Z1618:AC1618" si="1618">IF($Y1618&lt;&gt;"",COUNTIF($D1618:$H1618, "=" &amp; T1618),"")</f>
        <v/>
      </c>
      <c r="AA1618" s="1" t="str">
        <f t="shared" si="1618"/>
        <v/>
      </c>
      <c r="AB1618" s="1" t="str">
        <f t="shared" si="1618"/>
        <v/>
      </c>
      <c r="AC1618" s="1" t="str">
        <f t="shared" si="1618"/>
        <v/>
      </c>
      <c r="AE1618" s="1" t="str">
        <f>IFERROR(__xludf.DUMMYFUNCTION("IFERROR(TRANSPOSE(SORT(TRANSPOSE(FILTER(Y1618:AC1618, Y1618:AC1618&lt;&gt;0)),1, FALSE)))"),"")</f>
        <v/>
      </c>
      <c r="AF1618" s="1" t="str">
        <f>IFERROR(__xludf.DUMMYFUNCTION("""COMPUTED_VALUE"""),"")</f>
        <v/>
      </c>
      <c r="AG1618" s="1" t="str">
        <f>IFERROR(__xludf.DUMMYFUNCTION("""COMPUTED_VALUE"""),"")</f>
        <v/>
      </c>
      <c r="AH1618" s="1" t="str">
        <f>IFERROR(__xludf.DUMMYFUNCTION("""COMPUTED_VALUE"""),"")</f>
        <v/>
      </c>
      <c r="AI1618" s="1" t="str">
        <f>IFERROR(__xludf.DUMMYFUNCTION("""COMPUTED_VALUE"""),"")</f>
        <v/>
      </c>
      <c r="AL1618" s="1" t="s">
        <v>25</v>
      </c>
      <c r="AM1618" s="1" t="s">
        <v>25</v>
      </c>
      <c r="AN1618" s="1" t="s">
        <v>25</v>
      </c>
      <c r="AO1618" s="1" t="s">
        <v>25</v>
      </c>
      <c r="AP1618" s="1" t="s">
        <v>25</v>
      </c>
      <c r="AQ1618" s="1"/>
      <c r="AR1618" s="1"/>
      <c r="AS1618" s="1"/>
      <c r="AT1618" s="1"/>
      <c r="AU1618" s="1"/>
      <c r="AV1618" s="1"/>
      <c r="AW1618" s="1"/>
      <c r="AY1618" s="1" t="s">
        <v>25</v>
      </c>
    </row>
    <row r="1619" ht="15.75" customHeight="1">
      <c r="A1619" s="1"/>
      <c r="B1619" s="1"/>
      <c r="C1619" s="1"/>
      <c r="D1619" s="1" t="s">
        <v>25</v>
      </c>
      <c r="E1619" s="1" t="s">
        <v>25</v>
      </c>
      <c r="F1619" s="1" t="s">
        <v>25</v>
      </c>
      <c r="G1619" s="1" t="s">
        <v>25</v>
      </c>
      <c r="H1619" s="1" t="s">
        <v>25</v>
      </c>
      <c r="M1619" s="1"/>
      <c r="N1619" s="1"/>
      <c r="O1619" s="1"/>
      <c r="P1619" s="1"/>
      <c r="Q1619" s="1"/>
      <c r="S1619" s="1" t="str">
        <f>IFERROR(__xludf.DUMMYFUNCTION("UNIQUE(D1619:H1619, TRUE)"),"")</f>
        <v/>
      </c>
      <c r="Y1619" s="1" t="str">
        <f t="shared" si="2"/>
        <v/>
      </c>
      <c r="Z1619" s="1" t="str">
        <f t="shared" ref="Z1619:AC1619" si="1619">IF($Y1619&lt;&gt;"",COUNTIF($D1619:$H1619, "=" &amp; T1619),"")</f>
        <v/>
      </c>
      <c r="AA1619" s="1" t="str">
        <f t="shared" si="1619"/>
        <v/>
      </c>
      <c r="AB1619" s="1" t="str">
        <f t="shared" si="1619"/>
        <v/>
      </c>
      <c r="AC1619" s="1" t="str">
        <f t="shared" si="1619"/>
        <v/>
      </c>
      <c r="AE1619" s="1" t="str">
        <f>IFERROR(__xludf.DUMMYFUNCTION("IFERROR(TRANSPOSE(SORT(TRANSPOSE(FILTER(Y1619:AC1619, Y1619:AC1619&lt;&gt;0)),1, FALSE)))"),"")</f>
        <v/>
      </c>
      <c r="AF1619" s="1" t="str">
        <f>IFERROR(__xludf.DUMMYFUNCTION("""COMPUTED_VALUE"""),"")</f>
        <v/>
      </c>
      <c r="AG1619" s="1" t="str">
        <f>IFERROR(__xludf.DUMMYFUNCTION("""COMPUTED_VALUE"""),"")</f>
        <v/>
      </c>
      <c r="AH1619" s="1" t="str">
        <f>IFERROR(__xludf.DUMMYFUNCTION("""COMPUTED_VALUE"""),"")</f>
        <v/>
      </c>
      <c r="AI1619" s="1" t="str">
        <f>IFERROR(__xludf.DUMMYFUNCTION("""COMPUTED_VALUE"""),"")</f>
        <v/>
      </c>
      <c r="AL1619" s="1" t="s">
        <v>25</v>
      </c>
      <c r="AM1619" s="1" t="s">
        <v>25</v>
      </c>
      <c r="AN1619" s="1" t="s">
        <v>25</v>
      </c>
      <c r="AO1619" s="1" t="s">
        <v>25</v>
      </c>
      <c r="AP1619" s="1" t="s">
        <v>25</v>
      </c>
      <c r="AQ1619" s="1"/>
      <c r="AR1619" s="1"/>
      <c r="AS1619" s="1"/>
      <c r="AT1619" s="1"/>
      <c r="AU1619" s="1"/>
      <c r="AV1619" s="1"/>
      <c r="AW1619" s="1"/>
      <c r="AY1619" s="1" t="s">
        <v>25</v>
      </c>
    </row>
    <row r="1620" ht="15.75" customHeight="1">
      <c r="A1620" s="1"/>
      <c r="B1620" s="1"/>
      <c r="C1620" s="1"/>
      <c r="D1620" s="1" t="s">
        <v>25</v>
      </c>
      <c r="E1620" s="1" t="s">
        <v>25</v>
      </c>
      <c r="F1620" s="1" t="s">
        <v>25</v>
      </c>
      <c r="G1620" s="1" t="s">
        <v>25</v>
      </c>
      <c r="H1620" s="1" t="s">
        <v>25</v>
      </c>
      <c r="M1620" s="1"/>
      <c r="N1620" s="1"/>
      <c r="O1620" s="1"/>
      <c r="P1620" s="1"/>
      <c r="Q1620" s="1"/>
      <c r="S1620" s="1" t="str">
        <f>IFERROR(__xludf.DUMMYFUNCTION("UNIQUE(D1620:H1620, TRUE)"),"")</f>
        <v/>
      </c>
      <c r="Y1620" s="1" t="str">
        <f t="shared" si="2"/>
        <v/>
      </c>
      <c r="Z1620" s="1" t="str">
        <f t="shared" ref="Z1620:AC1620" si="1620">IF($Y1620&lt;&gt;"",COUNTIF($D1620:$H1620, "=" &amp; T1620),"")</f>
        <v/>
      </c>
      <c r="AA1620" s="1" t="str">
        <f t="shared" si="1620"/>
        <v/>
      </c>
      <c r="AB1620" s="1" t="str">
        <f t="shared" si="1620"/>
        <v/>
      </c>
      <c r="AC1620" s="1" t="str">
        <f t="shared" si="1620"/>
        <v/>
      </c>
      <c r="AE1620" s="1" t="str">
        <f>IFERROR(__xludf.DUMMYFUNCTION("IFERROR(TRANSPOSE(SORT(TRANSPOSE(FILTER(Y1620:AC1620, Y1620:AC1620&lt;&gt;0)),1, FALSE)))"),"")</f>
        <v/>
      </c>
      <c r="AF1620" s="1" t="str">
        <f>IFERROR(__xludf.DUMMYFUNCTION("""COMPUTED_VALUE"""),"")</f>
        <v/>
      </c>
      <c r="AG1620" s="1" t="str">
        <f>IFERROR(__xludf.DUMMYFUNCTION("""COMPUTED_VALUE"""),"")</f>
        <v/>
      </c>
      <c r="AH1620" s="1" t="str">
        <f>IFERROR(__xludf.DUMMYFUNCTION("""COMPUTED_VALUE"""),"")</f>
        <v/>
      </c>
      <c r="AI1620" s="1" t="str">
        <f>IFERROR(__xludf.DUMMYFUNCTION("""COMPUTED_VALUE"""),"")</f>
        <v/>
      </c>
      <c r="AL1620" s="1" t="s">
        <v>25</v>
      </c>
      <c r="AM1620" s="1" t="s">
        <v>25</v>
      </c>
      <c r="AN1620" s="1" t="s">
        <v>25</v>
      </c>
      <c r="AO1620" s="1" t="s">
        <v>25</v>
      </c>
      <c r="AP1620" s="1" t="s">
        <v>25</v>
      </c>
      <c r="AQ1620" s="1"/>
      <c r="AR1620" s="1"/>
      <c r="AS1620" s="1"/>
      <c r="AT1620" s="1"/>
      <c r="AU1620" s="1"/>
      <c r="AV1620" s="1"/>
      <c r="AW1620" s="1"/>
      <c r="AY1620" s="1" t="s">
        <v>25</v>
      </c>
    </row>
    <row r="1621" ht="15.75" customHeight="1">
      <c r="A1621" s="1"/>
      <c r="B1621" s="1"/>
      <c r="C1621" s="1"/>
      <c r="D1621" s="1" t="s">
        <v>25</v>
      </c>
      <c r="E1621" s="1" t="s">
        <v>25</v>
      </c>
      <c r="F1621" s="1" t="s">
        <v>25</v>
      </c>
      <c r="G1621" s="1" t="s">
        <v>25</v>
      </c>
      <c r="H1621" s="1" t="s">
        <v>25</v>
      </c>
      <c r="M1621" s="1"/>
      <c r="N1621" s="1"/>
      <c r="O1621" s="1"/>
      <c r="P1621" s="1"/>
      <c r="Q1621" s="1"/>
      <c r="S1621" s="1" t="str">
        <f>IFERROR(__xludf.DUMMYFUNCTION("UNIQUE(D1621:H1621, TRUE)"),"")</f>
        <v/>
      </c>
      <c r="Y1621" s="1" t="str">
        <f t="shared" si="2"/>
        <v/>
      </c>
      <c r="Z1621" s="1" t="str">
        <f t="shared" ref="Z1621:AC1621" si="1621">IF($Y1621&lt;&gt;"",COUNTIF($D1621:$H1621, "=" &amp; T1621),"")</f>
        <v/>
      </c>
      <c r="AA1621" s="1" t="str">
        <f t="shared" si="1621"/>
        <v/>
      </c>
      <c r="AB1621" s="1" t="str">
        <f t="shared" si="1621"/>
        <v/>
      </c>
      <c r="AC1621" s="1" t="str">
        <f t="shared" si="1621"/>
        <v/>
      </c>
      <c r="AE1621" s="1" t="str">
        <f>IFERROR(__xludf.DUMMYFUNCTION("IFERROR(TRANSPOSE(SORT(TRANSPOSE(FILTER(Y1621:AC1621, Y1621:AC1621&lt;&gt;0)),1, FALSE)))"),"")</f>
        <v/>
      </c>
      <c r="AF1621" s="1" t="str">
        <f>IFERROR(__xludf.DUMMYFUNCTION("""COMPUTED_VALUE"""),"")</f>
        <v/>
      </c>
      <c r="AG1621" s="1" t="str">
        <f>IFERROR(__xludf.DUMMYFUNCTION("""COMPUTED_VALUE"""),"")</f>
        <v/>
      </c>
      <c r="AH1621" s="1" t="str">
        <f>IFERROR(__xludf.DUMMYFUNCTION("""COMPUTED_VALUE"""),"")</f>
        <v/>
      </c>
      <c r="AI1621" s="1" t="str">
        <f>IFERROR(__xludf.DUMMYFUNCTION("""COMPUTED_VALUE"""),"")</f>
        <v/>
      </c>
      <c r="AL1621" s="1" t="s">
        <v>25</v>
      </c>
      <c r="AM1621" s="1" t="s">
        <v>25</v>
      </c>
      <c r="AN1621" s="1" t="s">
        <v>25</v>
      </c>
      <c r="AO1621" s="1" t="s">
        <v>25</v>
      </c>
      <c r="AP1621" s="1" t="s">
        <v>25</v>
      </c>
      <c r="AQ1621" s="1"/>
      <c r="AR1621" s="1"/>
      <c r="AS1621" s="1"/>
      <c r="AT1621" s="1"/>
      <c r="AU1621" s="1"/>
      <c r="AV1621" s="1"/>
      <c r="AW1621" s="1"/>
      <c r="AY1621" s="1" t="s">
        <v>25</v>
      </c>
    </row>
    <row r="1622" ht="15.75" customHeight="1">
      <c r="A1622" s="1"/>
      <c r="B1622" s="1"/>
      <c r="C1622" s="1"/>
      <c r="D1622" s="1" t="s">
        <v>25</v>
      </c>
      <c r="E1622" s="1" t="s">
        <v>25</v>
      </c>
      <c r="F1622" s="1" t="s">
        <v>25</v>
      </c>
      <c r="G1622" s="1" t="s">
        <v>25</v>
      </c>
      <c r="H1622" s="1" t="s">
        <v>25</v>
      </c>
      <c r="M1622" s="1"/>
      <c r="N1622" s="1"/>
      <c r="O1622" s="1"/>
      <c r="P1622" s="1"/>
      <c r="Q1622" s="1"/>
      <c r="S1622" s="1" t="str">
        <f>IFERROR(__xludf.DUMMYFUNCTION("UNIQUE(D1622:H1622, TRUE)"),"")</f>
        <v/>
      </c>
      <c r="Y1622" s="1" t="str">
        <f t="shared" si="2"/>
        <v/>
      </c>
      <c r="Z1622" s="1" t="str">
        <f t="shared" ref="Z1622:AC1622" si="1622">IF($Y1622&lt;&gt;"",COUNTIF($D1622:$H1622, "=" &amp; T1622),"")</f>
        <v/>
      </c>
      <c r="AA1622" s="1" t="str">
        <f t="shared" si="1622"/>
        <v/>
      </c>
      <c r="AB1622" s="1" t="str">
        <f t="shared" si="1622"/>
        <v/>
      </c>
      <c r="AC1622" s="1" t="str">
        <f t="shared" si="1622"/>
        <v/>
      </c>
      <c r="AE1622" s="1" t="str">
        <f>IFERROR(__xludf.DUMMYFUNCTION("IFERROR(TRANSPOSE(SORT(TRANSPOSE(FILTER(Y1622:AC1622, Y1622:AC1622&lt;&gt;0)),1, FALSE)))"),"")</f>
        <v/>
      </c>
      <c r="AF1622" s="1" t="str">
        <f>IFERROR(__xludf.DUMMYFUNCTION("""COMPUTED_VALUE"""),"")</f>
        <v/>
      </c>
      <c r="AG1622" s="1" t="str">
        <f>IFERROR(__xludf.DUMMYFUNCTION("""COMPUTED_VALUE"""),"")</f>
        <v/>
      </c>
      <c r="AH1622" s="1" t="str">
        <f>IFERROR(__xludf.DUMMYFUNCTION("""COMPUTED_VALUE"""),"")</f>
        <v/>
      </c>
      <c r="AI1622" s="1" t="str">
        <f>IFERROR(__xludf.DUMMYFUNCTION("""COMPUTED_VALUE"""),"")</f>
        <v/>
      </c>
      <c r="AL1622" s="1" t="s">
        <v>25</v>
      </c>
      <c r="AM1622" s="1" t="s">
        <v>25</v>
      </c>
      <c r="AN1622" s="1" t="s">
        <v>25</v>
      </c>
      <c r="AO1622" s="1" t="s">
        <v>25</v>
      </c>
      <c r="AP1622" s="1" t="s">
        <v>25</v>
      </c>
      <c r="AQ1622" s="1"/>
      <c r="AR1622" s="1"/>
      <c r="AS1622" s="1"/>
      <c r="AT1622" s="1"/>
      <c r="AU1622" s="1"/>
      <c r="AV1622" s="1"/>
      <c r="AW1622" s="1"/>
      <c r="AY1622" s="1" t="s">
        <v>25</v>
      </c>
    </row>
    <row r="1623" ht="15.75" customHeight="1">
      <c r="A1623" s="1"/>
      <c r="B1623" s="1"/>
      <c r="C1623" s="1"/>
      <c r="D1623" s="1" t="s">
        <v>25</v>
      </c>
      <c r="E1623" s="1" t="s">
        <v>25</v>
      </c>
      <c r="F1623" s="1" t="s">
        <v>25</v>
      </c>
      <c r="G1623" s="1" t="s">
        <v>25</v>
      </c>
      <c r="H1623" s="1" t="s">
        <v>25</v>
      </c>
      <c r="M1623" s="1"/>
      <c r="N1623" s="1"/>
      <c r="O1623" s="1"/>
      <c r="P1623" s="1"/>
      <c r="Q1623" s="1"/>
      <c r="S1623" s="1" t="str">
        <f>IFERROR(__xludf.DUMMYFUNCTION("UNIQUE(D1623:H1623, TRUE)"),"")</f>
        <v/>
      </c>
      <c r="Y1623" s="1" t="str">
        <f t="shared" si="2"/>
        <v/>
      </c>
      <c r="Z1623" s="1" t="str">
        <f t="shared" ref="Z1623:AC1623" si="1623">IF($Y1623&lt;&gt;"",COUNTIF($D1623:$H1623, "=" &amp; T1623),"")</f>
        <v/>
      </c>
      <c r="AA1623" s="1" t="str">
        <f t="shared" si="1623"/>
        <v/>
      </c>
      <c r="AB1623" s="1" t="str">
        <f t="shared" si="1623"/>
        <v/>
      </c>
      <c r="AC1623" s="1" t="str">
        <f t="shared" si="1623"/>
        <v/>
      </c>
      <c r="AE1623" s="1" t="str">
        <f>IFERROR(__xludf.DUMMYFUNCTION("IFERROR(TRANSPOSE(SORT(TRANSPOSE(FILTER(Y1623:AC1623, Y1623:AC1623&lt;&gt;0)),1, FALSE)))"),"")</f>
        <v/>
      </c>
      <c r="AF1623" s="1" t="str">
        <f>IFERROR(__xludf.DUMMYFUNCTION("""COMPUTED_VALUE"""),"")</f>
        <v/>
      </c>
      <c r="AG1623" s="1" t="str">
        <f>IFERROR(__xludf.DUMMYFUNCTION("""COMPUTED_VALUE"""),"")</f>
        <v/>
      </c>
      <c r="AH1623" s="1" t="str">
        <f>IFERROR(__xludf.DUMMYFUNCTION("""COMPUTED_VALUE"""),"")</f>
        <v/>
      </c>
      <c r="AI1623" s="1" t="str">
        <f>IFERROR(__xludf.DUMMYFUNCTION("""COMPUTED_VALUE"""),"")</f>
        <v/>
      </c>
      <c r="AL1623" s="1" t="s">
        <v>25</v>
      </c>
      <c r="AM1623" s="1" t="s">
        <v>25</v>
      </c>
      <c r="AN1623" s="1" t="s">
        <v>25</v>
      </c>
      <c r="AO1623" s="1" t="s">
        <v>25</v>
      </c>
      <c r="AP1623" s="1" t="s">
        <v>25</v>
      </c>
      <c r="AQ1623" s="1"/>
      <c r="AR1623" s="1"/>
      <c r="AS1623" s="1"/>
      <c r="AT1623" s="1"/>
      <c r="AU1623" s="1"/>
      <c r="AV1623" s="1"/>
      <c r="AW1623" s="1"/>
      <c r="AY1623" s="1" t="s">
        <v>25</v>
      </c>
    </row>
    <row r="1624" ht="15.75" customHeight="1">
      <c r="A1624" s="1"/>
      <c r="B1624" s="1"/>
      <c r="C1624" s="1"/>
      <c r="D1624" s="1" t="s">
        <v>25</v>
      </c>
      <c r="E1624" s="1" t="s">
        <v>25</v>
      </c>
      <c r="F1624" s="1" t="s">
        <v>25</v>
      </c>
      <c r="G1624" s="1" t="s">
        <v>25</v>
      </c>
      <c r="H1624" s="1" t="s">
        <v>25</v>
      </c>
      <c r="M1624" s="1"/>
      <c r="N1624" s="1"/>
      <c r="O1624" s="1"/>
      <c r="P1624" s="1"/>
      <c r="Q1624" s="1"/>
      <c r="S1624" s="1" t="str">
        <f>IFERROR(__xludf.DUMMYFUNCTION("UNIQUE(D1624:H1624, TRUE)"),"")</f>
        <v/>
      </c>
      <c r="Y1624" s="1" t="str">
        <f t="shared" si="2"/>
        <v/>
      </c>
      <c r="Z1624" s="1" t="str">
        <f t="shared" ref="Z1624:AC1624" si="1624">IF($Y1624&lt;&gt;"",COUNTIF($D1624:$H1624, "=" &amp; T1624),"")</f>
        <v/>
      </c>
      <c r="AA1624" s="1" t="str">
        <f t="shared" si="1624"/>
        <v/>
      </c>
      <c r="AB1624" s="1" t="str">
        <f t="shared" si="1624"/>
        <v/>
      </c>
      <c r="AC1624" s="1" t="str">
        <f t="shared" si="1624"/>
        <v/>
      </c>
      <c r="AE1624" s="1" t="str">
        <f>IFERROR(__xludf.DUMMYFUNCTION("IFERROR(TRANSPOSE(SORT(TRANSPOSE(FILTER(Y1624:AC1624, Y1624:AC1624&lt;&gt;0)),1, FALSE)))"),"")</f>
        <v/>
      </c>
      <c r="AF1624" s="1" t="str">
        <f>IFERROR(__xludf.DUMMYFUNCTION("""COMPUTED_VALUE"""),"")</f>
        <v/>
      </c>
      <c r="AG1624" s="1" t="str">
        <f>IFERROR(__xludf.DUMMYFUNCTION("""COMPUTED_VALUE"""),"")</f>
        <v/>
      </c>
      <c r="AH1624" s="1" t="str">
        <f>IFERROR(__xludf.DUMMYFUNCTION("""COMPUTED_VALUE"""),"")</f>
        <v/>
      </c>
      <c r="AI1624" s="1" t="str">
        <f>IFERROR(__xludf.DUMMYFUNCTION("""COMPUTED_VALUE"""),"")</f>
        <v/>
      </c>
      <c r="AL1624" s="1" t="s">
        <v>25</v>
      </c>
      <c r="AM1624" s="1" t="s">
        <v>25</v>
      </c>
      <c r="AN1624" s="1" t="s">
        <v>25</v>
      </c>
      <c r="AO1624" s="1" t="s">
        <v>25</v>
      </c>
      <c r="AP1624" s="1" t="s">
        <v>25</v>
      </c>
      <c r="AQ1624" s="1"/>
      <c r="AR1624" s="1"/>
      <c r="AS1624" s="1"/>
      <c r="AT1624" s="1"/>
      <c r="AU1624" s="1"/>
      <c r="AV1624" s="1"/>
      <c r="AW1624" s="1"/>
      <c r="AY1624" s="1" t="s">
        <v>25</v>
      </c>
    </row>
    <row r="1625" ht="15.75" customHeight="1">
      <c r="A1625" s="1"/>
      <c r="B1625" s="1"/>
      <c r="C1625" s="1"/>
      <c r="D1625" s="1" t="s">
        <v>25</v>
      </c>
      <c r="E1625" s="1" t="s">
        <v>25</v>
      </c>
      <c r="F1625" s="1" t="s">
        <v>25</v>
      </c>
      <c r="G1625" s="1" t="s">
        <v>25</v>
      </c>
      <c r="H1625" s="1" t="s">
        <v>25</v>
      </c>
      <c r="M1625" s="1"/>
      <c r="N1625" s="1"/>
      <c r="O1625" s="1"/>
      <c r="P1625" s="1"/>
      <c r="Q1625" s="1"/>
      <c r="S1625" s="1" t="str">
        <f>IFERROR(__xludf.DUMMYFUNCTION("UNIQUE(D1625:H1625, TRUE)"),"")</f>
        <v/>
      </c>
      <c r="Y1625" s="1" t="str">
        <f t="shared" si="2"/>
        <v/>
      </c>
      <c r="Z1625" s="1" t="str">
        <f t="shared" ref="Z1625:AC1625" si="1625">IF($Y1625&lt;&gt;"",COUNTIF($D1625:$H1625, "=" &amp; T1625),"")</f>
        <v/>
      </c>
      <c r="AA1625" s="1" t="str">
        <f t="shared" si="1625"/>
        <v/>
      </c>
      <c r="AB1625" s="1" t="str">
        <f t="shared" si="1625"/>
        <v/>
      </c>
      <c r="AC1625" s="1" t="str">
        <f t="shared" si="1625"/>
        <v/>
      </c>
      <c r="AE1625" s="1" t="str">
        <f>IFERROR(__xludf.DUMMYFUNCTION("IFERROR(TRANSPOSE(SORT(TRANSPOSE(FILTER(Y1625:AC1625, Y1625:AC1625&lt;&gt;0)),1, FALSE)))"),"")</f>
        <v/>
      </c>
      <c r="AF1625" s="1" t="str">
        <f>IFERROR(__xludf.DUMMYFUNCTION("""COMPUTED_VALUE"""),"")</f>
        <v/>
      </c>
      <c r="AG1625" s="1" t="str">
        <f>IFERROR(__xludf.DUMMYFUNCTION("""COMPUTED_VALUE"""),"")</f>
        <v/>
      </c>
      <c r="AH1625" s="1" t="str">
        <f>IFERROR(__xludf.DUMMYFUNCTION("""COMPUTED_VALUE"""),"")</f>
        <v/>
      </c>
      <c r="AI1625" s="1" t="str">
        <f>IFERROR(__xludf.DUMMYFUNCTION("""COMPUTED_VALUE"""),"")</f>
        <v/>
      </c>
      <c r="AL1625" s="1" t="s">
        <v>25</v>
      </c>
      <c r="AM1625" s="1" t="s">
        <v>25</v>
      </c>
      <c r="AN1625" s="1" t="s">
        <v>25</v>
      </c>
      <c r="AO1625" s="1" t="s">
        <v>25</v>
      </c>
      <c r="AP1625" s="1" t="s">
        <v>25</v>
      </c>
      <c r="AQ1625" s="1"/>
      <c r="AR1625" s="1"/>
      <c r="AS1625" s="1"/>
      <c r="AT1625" s="1"/>
      <c r="AU1625" s="1"/>
      <c r="AV1625" s="1"/>
      <c r="AW1625" s="1"/>
      <c r="AY1625" s="1" t="s">
        <v>25</v>
      </c>
    </row>
    <row r="1626" ht="15.75" customHeight="1">
      <c r="A1626" s="1"/>
      <c r="B1626" s="1"/>
      <c r="C1626" s="1"/>
      <c r="D1626" s="1" t="s">
        <v>25</v>
      </c>
      <c r="E1626" s="1" t="s">
        <v>25</v>
      </c>
      <c r="F1626" s="1" t="s">
        <v>25</v>
      </c>
      <c r="G1626" s="1" t="s">
        <v>25</v>
      </c>
      <c r="H1626" s="1" t="s">
        <v>25</v>
      </c>
      <c r="M1626" s="1"/>
      <c r="N1626" s="1"/>
      <c r="O1626" s="1"/>
      <c r="P1626" s="1"/>
      <c r="Q1626" s="1"/>
      <c r="S1626" s="1" t="str">
        <f>IFERROR(__xludf.DUMMYFUNCTION("UNIQUE(D1626:H1626, TRUE)"),"")</f>
        <v/>
      </c>
      <c r="Y1626" s="1" t="str">
        <f t="shared" si="2"/>
        <v/>
      </c>
      <c r="Z1626" s="1" t="str">
        <f t="shared" ref="Z1626:AC1626" si="1626">IF($Y1626&lt;&gt;"",COUNTIF($D1626:$H1626, "=" &amp; T1626),"")</f>
        <v/>
      </c>
      <c r="AA1626" s="1" t="str">
        <f t="shared" si="1626"/>
        <v/>
      </c>
      <c r="AB1626" s="1" t="str">
        <f t="shared" si="1626"/>
        <v/>
      </c>
      <c r="AC1626" s="1" t="str">
        <f t="shared" si="1626"/>
        <v/>
      </c>
      <c r="AE1626" s="1" t="str">
        <f>IFERROR(__xludf.DUMMYFUNCTION("IFERROR(TRANSPOSE(SORT(TRANSPOSE(FILTER(Y1626:AC1626, Y1626:AC1626&lt;&gt;0)),1, FALSE)))"),"")</f>
        <v/>
      </c>
      <c r="AF1626" s="1" t="str">
        <f>IFERROR(__xludf.DUMMYFUNCTION("""COMPUTED_VALUE"""),"")</f>
        <v/>
      </c>
      <c r="AG1626" s="1" t="str">
        <f>IFERROR(__xludf.DUMMYFUNCTION("""COMPUTED_VALUE"""),"")</f>
        <v/>
      </c>
      <c r="AH1626" s="1" t="str">
        <f>IFERROR(__xludf.DUMMYFUNCTION("""COMPUTED_VALUE"""),"")</f>
        <v/>
      </c>
      <c r="AI1626" s="1" t="str">
        <f>IFERROR(__xludf.DUMMYFUNCTION("""COMPUTED_VALUE"""),"")</f>
        <v/>
      </c>
      <c r="AL1626" s="1" t="s">
        <v>25</v>
      </c>
      <c r="AM1626" s="1" t="s">
        <v>25</v>
      </c>
      <c r="AN1626" s="1" t="s">
        <v>25</v>
      </c>
      <c r="AO1626" s="1" t="s">
        <v>25</v>
      </c>
      <c r="AP1626" s="1" t="s">
        <v>25</v>
      </c>
      <c r="AQ1626" s="1"/>
      <c r="AR1626" s="1"/>
      <c r="AS1626" s="1"/>
      <c r="AT1626" s="1"/>
      <c r="AU1626" s="1"/>
      <c r="AV1626" s="1"/>
      <c r="AW1626" s="1"/>
      <c r="AY1626" s="1" t="s">
        <v>25</v>
      </c>
    </row>
    <row r="1627" ht="15.75" customHeight="1">
      <c r="A1627" s="1"/>
      <c r="B1627" s="1"/>
      <c r="C1627" s="1"/>
      <c r="D1627" s="1" t="s">
        <v>25</v>
      </c>
      <c r="E1627" s="1" t="s">
        <v>25</v>
      </c>
      <c r="F1627" s="1" t="s">
        <v>25</v>
      </c>
      <c r="G1627" s="1" t="s">
        <v>25</v>
      </c>
      <c r="H1627" s="1" t="s">
        <v>25</v>
      </c>
      <c r="M1627" s="1"/>
      <c r="N1627" s="1"/>
      <c r="O1627" s="1"/>
      <c r="P1627" s="1"/>
      <c r="Q1627" s="1"/>
      <c r="S1627" s="1" t="str">
        <f>IFERROR(__xludf.DUMMYFUNCTION("UNIQUE(D1627:H1627, TRUE)"),"")</f>
        <v/>
      </c>
      <c r="Y1627" s="1" t="str">
        <f t="shared" si="2"/>
        <v/>
      </c>
      <c r="Z1627" s="1" t="str">
        <f t="shared" ref="Z1627:AC1627" si="1627">IF($Y1627&lt;&gt;"",COUNTIF($D1627:$H1627, "=" &amp; T1627),"")</f>
        <v/>
      </c>
      <c r="AA1627" s="1" t="str">
        <f t="shared" si="1627"/>
        <v/>
      </c>
      <c r="AB1627" s="1" t="str">
        <f t="shared" si="1627"/>
        <v/>
      </c>
      <c r="AC1627" s="1" t="str">
        <f t="shared" si="1627"/>
        <v/>
      </c>
      <c r="AE1627" s="1" t="str">
        <f>IFERROR(__xludf.DUMMYFUNCTION("IFERROR(TRANSPOSE(SORT(TRANSPOSE(FILTER(Y1627:AC1627, Y1627:AC1627&lt;&gt;0)),1, FALSE)))"),"")</f>
        <v/>
      </c>
      <c r="AF1627" s="1" t="str">
        <f>IFERROR(__xludf.DUMMYFUNCTION("""COMPUTED_VALUE"""),"")</f>
        <v/>
      </c>
      <c r="AG1627" s="1" t="str">
        <f>IFERROR(__xludf.DUMMYFUNCTION("""COMPUTED_VALUE"""),"")</f>
        <v/>
      </c>
      <c r="AH1627" s="1" t="str">
        <f>IFERROR(__xludf.DUMMYFUNCTION("""COMPUTED_VALUE"""),"")</f>
        <v/>
      </c>
      <c r="AI1627" s="1" t="str">
        <f>IFERROR(__xludf.DUMMYFUNCTION("""COMPUTED_VALUE"""),"")</f>
        <v/>
      </c>
      <c r="AL1627" s="1" t="s">
        <v>25</v>
      </c>
      <c r="AM1627" s="1" t="s">
        <v>25</v>
      </c>
      <c r="AN1627" s="1" t="s">
        <v>25</v>
      </c>
      <c r="AO1627" s="1" t="s">
        <v>25</v>
      </c>
      <c r="AP1627" s="1" t="s">
        <v>25</v>
      </c>
      <c r="AQ1627" s="1"/>
      <c r="AR1627" s="1"/>
      <c r="AS1627" s="1"/>
      <c r="AT1627" s="1"/>
      <c r="AU1627" s="1"/>
      <c r="AV1627" s="1"/>
      <c r="AW1627" s="1"/>
      <c r="AY1627" s="1" t="s">
        <v>25</v>
      </c>
    </row>
    <row r="1628" ht="15.75" customHeight="1">
      <c r="A1628" s="1"/>
      <c r="B1628" s="1"/>
      <c r="C1628" s="1"/>
      <c r="D1628" s="1" t="s">
        <v>25</v>
      </c>
      <c r="E1628" s="1" t="s">
        <v>25</v>
      </c>
      <c r="F1628" s="1" t="s">
        <v>25</v>
      </c>
      <c r="G1628" s="1" t="s">
        <v>25</v>
      </c>
      <c r="H1628" s="1" t="s">
        <v>25</v>
      </c>
      <c r="M1628" s="1"/>
      <c r="N1628" s="1"/>
      <c r="O1628" s="1"/>
      <c r="P1628" s="1"/>
      <c r="Q1628" s="1"/>
      <c r="S1628" s="1" t="str">
        <f>IFERROR(__xludf.DUMMYFUNCTION("UNIQUE(D1628:H1628, TRUE)"),"")</f>
        <v/>
      </c>
      <c r="Y1628" s="1" t="str">
        <f t="shared" si="2"/>
        <v/>
      </c>
      <c r="Z1628" s="1" t="str">
        <f t="shared" ref="Z1628:AC1628" si="1628">IF($Y1628&lt;&gt;"",COUNTIF($D1628:$H1628, "=" &amp; T1628),"")</f>
        <v/>
      </c>
      <c r="AA1628" s="1" t="str">
        <f t="shared" si="1628"/>
        <v/>
      </c>
      <c r="AB1628" s="1" t="str">
        <f t="shared" si="1628"/>
        <v/>
      </c>
      <c r="AC1628" s="1" t="str">
        <f t="shared" si="1628"/>
        <v/>
      </c>
      <c r="AE1628" s="1" t="str">
        <f>IFERROR(__xludf.DUMMYFUNCTION("IFERROR(TRANSPOSE(SORT(TRANSPOSE(FILTER(Y1628:AC1628, Y1628:AC1628&lt;&gt;0)),1, FALSE)))"),"")</f>
        <v/>
      </c>
      <c r="AF1628" s="1" t="str">
        <f>IFERROR(__xludf.DUMMYFUNCTION("""COMPUTED_VALUE"""),"")</f>
        <v/>
      </c>
      <c r="AG1628" s="1" t="str">
        <f>IFERROR(__xludf.DUMMYFUNCTION("""COMPUTED_VALUE"""),"")</f>
        <v/>
      </c>
      <c r="AH1628" s="1" t="str">
        <f>IFERROR(__xludf.DUMMYFUNCTION("""COMPUTED_VALUE"""),"")</f>
        <v/>
      </c>
      <c r="AI1628" s="1" t="str">
        <f>IFERROR(__xludf.DUMMYFUNCTION("""COMPUTED_VALUE"""),"")</f>
        <v/>
      </c>
      <c r="AL1628" s="1" t="s">
        <v>25</v>
      </c>
      <c r="AM1628" s="1" t="s">
        <v>25</v>
      </c>
      <c r="AN1628" s="1" t="s">
        <v>25</v>
      </c>
      <c r="AO1628" s="1" t="s">
        <v>25</v>
      </c>
      <c r="AP1628" s="1" t="s">
        <v>25</v>
      </c>
      <c r="AQ1628" s="1"/>
      <c r="AR1628" s="1"/>
      <c r="AS1628" s="1"/>
      <c r="AT1628" s="1"/>
      <c r="AU1628" s="1"/>
      <c r="AV1628" s="1"/>
      <c r="AW1628" s="1"/>
      <c r="AY1628" s="1" t="s">
        <v>25</v>
      </c>
    </row>
    <row r="1629" ht="15.75" customHeight="1">
      <c r="A1629" s="1"/>
      <c r="B1629" s="1"/>
      <c r="C1629" s="1"/>
      <c r="D1629" s="1" t="s">
        <v>25</v>
      </c>
      <c r="E1629" s="1" t="s">
        <v>25</v>
      </c>
      <c r="F1629" s="1" t="s">
        <v>25</v>
      </c>
      <c r="G1629" s="1" t="s">
        <v>25</v>
      </c>
      <c r="H1629" s="1" t="s">
        <v>25</v>
      </c>
      <c r="M1629" s="1"/>
      <c r="N1629" s="1"/>
      <c r="O1629" s="1"/>
      <c r="P1629" s="1"/>
      <c r="Q1629" s="1"/>
      <c r="S1629" s="1" t="str">
        <f>IFERROR(__xludf.DUMMYFUNCTION("UNIQUE(D1629:H1629, TRUE)"),"")</f>
        <v/>
      </c>
      <c r="Y1629" s="1" t="str">
        <f t="shared" si="2"/>
        <v/>
      </c>
      <c r="Z1629" s="1" t="str">
        <f t="shared" ref="Z1629:AC1629" si="1629">IF($Y1629&lt;&gt;"",COUNTIF($D1629:$H1629, "=" &amp; T1629),"")</f>
        <v/>
      </c>
      <c r="AA1629" s="1" t="str">
        <f t="shared" si="1629"/>
        <v/>
      </c>
      <c r="AB1629" s="1" t="str">
        <f t="shared" si="1629"/>
        <v/>
      </c>
      <c r="AC1629" s="1" t="str">
        <f t="shared" si="1629"/>
        <v/>
      </c>
      <c r="AE1629" s="1" t="str">
        <f>IFERROR(__xludf.DUMMYFUNCTION("IFERROR(TRANSPOSE(SORT(TRANSPOSE(FILTER(Y1629:AC1629, Y1629:AC1629&lt;&gt;0)),1, FALSE)))"),"")</f>
        <v/>
      </c>
      <c r="AF1629" s="1" t="str">
        <f>IFERROR(__xludf.DUMMYFUNCTION("""COMPUTED_VALUE"""),"")</f>
        <v/>
      </c>
      <c r="AG1629" s="1" t="str">
        <f>IFERROR(__xludf.DUMMYFUNCTION("""COMPUTED_VALUE"""),"")</f>
        <v/>
      </c>
      <c r="AH1629" s="1" t="str">
        <f>IFERROR(__xludf.DUMMYFUNCTION("""COMPUTED_VALUE"""),"")</f>
        <v/>
      </c>
      <c r="AI1629" s="1" t="str">
        <f>IFERROR(__xludf.DUMMYFUNCTION("""COMPUTED_VALUE"""),"")</f>
        <v/>
      </c>
      <c r="AL1629" s="1" t="s">
        <v>25</v>
      </c>
      <c r="AM1629" s="1" t="s">
        <v>25</v>
      </c>
      <c r="AN1629" s="1" t="s">
        <v>25</v>
      </c>
      <c r="AO1629" s="1" t="s">
        <v>25</v>
      </c>
      <c r="AP1629" s="1" t="s">
        <v>25</v>
      </c>
      <c r="AQ1629" s="1"/>
      <c r="AR1629" s="1"/>
      <c r="AS1629" s="1"/>
      <c r="AT1629" s="1"/>
      <c r="AU1629" s="1"/>
      <c r="AV1629" s="1"/>
      <c r="AW1629" s="1"/>
      <c r="AY1629" s="1" t="s">
        <v>25</v>
      </c>
    </row>
    <row r="1630" ht="15.75" customHeight="1">
      <c r="A1630" s="1"/>
      <c r="B1630" s="1"/>
      <c r="C1630" s="1"/>
      <c r="D1630" s="1" t="s">
        <v>25</v>
      </c>
      <c r="E1630" s="1" t="s">
        <v>25</v>
      </c>
      <c r="F1630" s="1" t="s">
        <v>25</v>
      </c>
      <c r="G1630" s="1" t="s">
        <v>25</v>
      </c>
      <c r="H1630" s="1" t="s">
        <v>25</v>
      </c>
      <c r="M1630" s="1"/>
      <c r="N1630" s="1"/>
      <c r="O1630" s="1"/>
      <c r="P1630" s="1"/>
      <c r="Q1630" s="1"/>
      <c r="S1630" s="1" t="str">
        <f>IFERROR(__xludf.DUMMYFUNCTION("UNIQUE(D1630:H1630, TRUE)"),"")</f>
        <v/>
      </c>
      <c r="Y1630" s="1" t="str">
        <f t="shared" si="2"/>
        <v/>
      </c>
      <c r="Z1630" s="1" t="str">
        <f t="shared" ref="Z1630:AC1630" si="1630">IF($Y1630&lt;&gt;"",COUNTIF($D1630:$H1630, "=" &amp; T1630),"")</f>
        <v/>
      </c>
      <c r="AA1630" s="1" t="str">
        <f t="shared" si="1630"/>
        <v/>
      </c>
      <c r="AB1630" s="1" t="str">
        <f t="shared" si="1630"/>
        <v/>
      </c>
      <c r="AC1630" s="1" t="str">
        <f t="shared" si="1630"/>
        <v/>
      </c>
      <c r="AE1630" s="1" t="str">
        <f>IFERROR(__xludf.DUMMYFUNCTION("IFERROR(TRANSPOSE(SORT(TRANSPOSE(FILTER(Y1630:AC1630, Y1630:AC1630&lt;&gt;0)),1, FALSE)))"),"")</f>
        <v/>
      </c>
      <c r="AF1630" s="1" t="str">
        <f>IFERROR(__xludf.DUMMYFUNCTION("""COMPUTED_VALUE"""),"")</f>
        <v/>
      </c>
      <c r="AG1630" s="1" t="str">
        <f>IFERROR(__xludf.DUMMYFUNCTION("""COMPUTED_VALUE"""),"")</f>
        <v/>
      </c>
      <c r="AH1630" s="1" t="str">
        <f>IFERROR(__xludf.DUMMYFUNCTION("""COMPUTED_VALUE"""),"")</f>
        <v/>
      </c>
      <c r="AI1630" s="1" t="str">
        <f>IFERROR(__xludf.DUMMYFUNCTION("""COMPUTED_VALUE"""),"")</f>
        <v/>
      </c>
      <c r="AL1630" s="1" t="s">
        <v>25</v>
      </c>
      <c r="AM1630" s="1" t="s">
        <v>25</v>
      </c>
      <c r="AN1630" s="1" t="s">
        <v>25</v>
      </c>
      <c r="AO1630" s="1" t="s">
        <v>25</v>
      </c>
      <c r="AP1630" s="1" t="s">
        <v>25</v>
      </c>
      <c r="AQ1630" s="1"/>
      <c r="AR1630" s="1"/>
      <c r="AS1630" s="1"/>
      <c r="AT1630" s="1"/>
      <c r="AU1630" s="1"/>
      <c r="AV1630" s="1"/>
      <c r="AW1630" s="1"/>
      <c r="AY1630" s="1" t="s">
        <v>25</v>
      </c>
    </row>
    <row r="1631" ht="15.75" customHeight="1">
      <c r="A1631" s="1"/>
      <c r="B1631" s="1"/>
      <c r="C1631" s="1"/>
      <c r="D1631" s="1" t="s">
        <v>25</v>
      </c>
      <c r="E1631" s="1" t="s">
        <v>25</v>
      </c>
      <c r="F1631" s="1" t="s">
        <v>25</v>
      </c>
      <c r="G1631" s="1" t="s">
        <v>25</v>
      </c>
      <c r="H1631" s="1" t="s">
        <v>25</v>
      </c>
      <c r="M1631" s="1"/>
      <c r="N1631" s="1"/>
      <c r="O1631" s="1"/>
      <c r="P1631" s="1"/>
      <c r="Q1631" s="1"/>
      <c r="S1631" s="1" t="str">
        <f>IFERROR(__xludf.DUMMYFUNCTION("UNIQUE(D1631:H1631, TRUE)"),"")</f>
        <v/>
      </c>
      <c r="Y1631" s="1" t="str">
        <f t="shared" si="2"/>
        <v/>
      </c>
      <c r="Z1631" s="1" t="str">
        <f t="shared" ref="Z1631:AC1631" si="1631">IF($Y1631&lt;&gt;"",COUNTIF($D1631:$H1631, "=" &amp; T1631),"")</f>
        <v/>
      </c>
      <c r="AA1631" s="1" t="str">
        <f t="shared" si="1631"/>
        <v/>
      </c>
      <c r="AB1631" s="1" t="str">
        <f t="shared" si="1631"/>
        <v/>
      </c>
      <c r="AC1631" s="1" t="str">
        <f t="shared" si="1631"/>
        <v/>
      </c>
      <c r="AE1631" s="1" t="str">
        <f>IFERROR(__xludf.DUMMYFUNCTION("IFERROR(TRANSPOSE(SORT(TRANSPOSE(FILTER(Y1631:AC1631, Y1631:AC1631&lt;&gt;0)),1, FALSE)))"),"")</f>
        <v/>
      </c>
      <c r="AF1631" s="1" t="str">
        <f>IFERROR(__xludf.DUMMYFUNCTION("""COMPUTED_VALUE"""),"")</f>
        <v/>
      </c>
      <c r="AG1631" s="1" t="str">
        <f>IFERROR(__xludf.DUMMYFUNCTION("""COMPUTED_VALUE"""),"")</f>
        <v/>
      </c>
      <c r="AH1631" s="1" t="str">
        <f>IFERROR(__xludf.DUMMYFUNCTION("""COMPUTED_VALUE"""),"")</f>
        <v/>
      </c>
      <c r="AI1631" s="1" t="str">
        <f>IFERROR(__xludf.DUMMYFUNCTION("""COMPUTED_VALUE"""),"")</f>
        <v/>
      </c>
      <c r="AL1631" s="1" t="s">
        <v>25</v>
      </c>
      <c r="AM1631" s="1" t="s">
        <v>25</v>
      </c>
      <c r="AN1631" s="1" t="s">
        <v>25</v>
      </c>
      <c r="AO1631" s="1" t="s">
        <v>25</v>
      </c>
      <c r="AP1631" s="1" t="s">
        <v>25</v>
      </c>
      <c r="AQ1631" s="1"/>
      <c r="AR1631" s="1"/>
      <c r="AS1631" s="1"/>
      <c r="AT1631" s="1"/>
      <c r="AU1631" s="1"/>
      <c r="AV1631" s="1"/>
      <c r="AW1631" s="1"/>
      <c r="AY1631" s="1" t="s">
        <v>25</v>
      </c>
    </row>
    <row r="1632" ht="15.75" customHeight="1">
      <c r="A1632" s="1"/>
      <c r="B1632" s="1"/>
      <c r="C1632" s="1"/>
      <c r="D1632" s="1" t="s">
        <v>25</v>
      </c>
      <c r="E1632" s="1" t="s">
        <v>25</v>
      </c>
      <c r="F1632" s="1" t="s">
        <v>25</v>
      </c>
      <c r="G1632" s="1" t="s">
        <v>25</v>
      </c>
      <c r="H1632" s="1" t="s">
        <v>25</v>
      </c>
      <c r="M1632" s="1"/>
      <c r="N1632" s="1"/>
      <c r="O1632" s="1"/>
      <c r="P1632" s="1"/>
      <c r="Q1632" s="1"/>
      <c r="S1632" s="1" t="str">
        <f>IFERROR(__xludf.DUMMYFUNCTION("UNIQUE(D1632:H1632, TRUE)"),"")</f>
        <v/>
      </c>
      <c r="Y1632" s="1" t="str">
        <f t="shared" si="2"/>
        <v/>
      </c>
      <c r="Z1632" s="1" t="str">
        <f t="shared" ref="Z1632:AC1632" si="1632">IF($Y1632&lt;&gt;"",COUNTIF($D1632:$H1632, "=" &amp; T1632),"")</f>
        <v/>
      </c>
      <c r="AA1632" s="1" t="str">
        <f t="shared" si="1632"/>
        <v/>
      </c>
      <c r="AB1632" s="1" t="str">
        <f t="shared" si="1632"/>
        <v/>
      </c>
      <c r="AC1632" s="1" t="str">
        <f t="shared" si="1632"/>
        <v/>
      </c>
      <c r="AE1632" s="1" t="str">
        <f>IFERROR(__xludf.DUMMYFUNCTION("IFERROR(TRANSPOSE(SORT(TRANSPOSE(FILTER(Y1632:AC1632, Y1632:AC1632&lt;&gt;0)),1, FALSE)))"),"")</f>
        <v/>
      </c>
      <c r="AF1632" s="1" t="str">
        <f>IFERROR(__xludf.DUMMYFUNCTION("""COMPUTED_VALUE"""),"")</f>
        <v/>
      </c>
      <c r="AG1632" s="1" t="str">
        <f>IFERROR(__xludf.DUMMYFUNCTION("""COMPUTED_VALUE"""),"")</f>
        <v/>
      </c>
      <c r="AH1632" s="1" t="str">
        <f>IFERROR(__xludf.DUMMYFUNCTION("""COMPUTED_VALUE"""),"")</f>
        <v/>
      </c>
      <c r="AI1632" s="1" t="str">
        <f>IFERROR(__xludf.DUMMYFUNCTION("""COMPUTED_VALUE"""),"")</f>
        <v/>
      </c>
      <c r="AL1632" s="1" t="s">
        <v>25</v>
      </c>
      <c r="AM1632" s="1" t="s">
        <v>25</v>
      </c>
      <c r="AN1632" s="1" t="s">
        <v>25</v>
      </c>
      <c r="AO1632" s="1" t="s">
        <v>25</v>
      </c>
      <c r="AP1632" s="1" t="s">
        <v>25</v>
      </c>
      <c r="AQ1632" s="1"/>
      <c r="AR1632" s="1"/>
      <c r="AS1632" s="1"/>
      <c r="AT1632" s="1"/>
      <c r="AU1632" s="1"/>
      <c r="AV1632" s="1"/>
      <c r="AW1632" s="1"/>
      <c r="AY1632" s="1" t="s">
        <v>25</v>
      </c>
    </row>
    <row r="1633" ht="15.75" customHeight="1">
      <c r="A1633" s="1"/>
      <c r="B1633" s="1"/>
      <c r="C1633" s="1"/>
      <c r="D1633" s="1" t="s">
        <v>25</v>
      </c>
      <c r="E1633" s="1" t="s">
        <v>25</v>
      </c>
      <c r="F1633" s="1" t="s">
        <v>25</v>
      </c>
      <c r="G1633" s="1" t="s">
        <v>25</v>
      </c>
      <c r="H1633" s="1" t="s">
        <v>25</v>
      </c>
      <c r="M1633" s="1"/>
      <c r="N1633" s="1"/>
      <c r="O1633" s="1"/>
      <c r="P1633" s="1"/>
      <c r="Q1633" s="1"/>
      <c r="S1633" s="1" t="str">
        <f>IFERROR(__xludf.DUMMYFUNCTION("UNIQUE(D1633:H1633, TRUE)"),"")</f>
        <v/>
      </c>
      <c r="Y1633" s="1" t="str">
        <f t="shared" si="2"/>
        <v/>
      </c>
      <c r="Z1633" s="1" t="str">
        <f t="shared" ref="Z1633:AC1633" si="1633">IF($Y1633&lt;&gt;"",COUNTIF($D1633:$H1633, "=" &amp; T1633),"")</f>
        <v/>
      </c>
      <c r="AA1633" s="1" t="str">
        <f t="shared" si="1633"/>
        <v/>
      </c>
      <c r="AB1633" s="1" t="str">
        <f t="shared" si="1633"/>
        <v/>
      </c>
      <c r="AC1633" s="1" t="str">
        <f t="shared" si="1633"/>
        <v/>
      </c>
      <c r="AE1633" s="1" t="str">
        <f>IFERROR(__xludf.DUMMYFUNCTION("IFERROR(TRANSPOSE(SORT(TRANSPOSE(FILTER(Y1633:AC1633, Y1633:AC1633&lt;&gt;0)),1, FALSE)))"),"")</f>
        <v/>
      </c>
      <c r="AF1633" s="1" t="str">
        <f>IFERROR(__xludf.DUMMYFUNCTION("""COMPUTED_VALUE"""),"")</f>
        <v/>
      </c>
      <c r="AG1633" s="1" t="str">
        <f>IFERROR(__xludf.DUMMYFUNCTION("""COMPUTED_VALUE"""),"")</f>
        <v/>
      </c>
      <c r="AH1633" s="1" t="str">
        <f>IFERROR(__xludf.DUMMYFUNCTION("""COMPUTED_VALUE"""),"")</f>
        <v/>
      </c>
      <c r="AI1633" s="1" t="str">
        <f>IFERROR(__xludf.DUMMYFUNCTION("""COMPUTED_VALUE"""),"")</f>
        <v/>
      </c>
      <c r="AL1633" s="1" t="s">
        <v>25</v>
      </c>
      <c r="AM1633" s="1" t="s">
        <v>25</v>
      </c>
      <c r="AN1633" s="1" t="s">
        <v>25</v>
      </c>
      <c r="AO1633" s="1" t="s">
        <v>25</v>
      </c>
      <c r="AP1633" s="1" t="s">
        <v>25</v>
      </c>
      <c r="AQ1633" s="1"/>
      <c r="AR1633" s="1"/>
      <c r="AS1633" s="1"/>
      <c r="AT1633" s="1"/>
      <c r="AU1633" s="1"/>
      <c r="AV1633" s="1"/>
      <c r="AW1633" s="1"/>
      <c r="AY1633" s="1" t="s">
        <v>25</v>
      </c>
    </row>
    <row r="1634" ht="15.75" customHeight="1">
      <c r="A1634" s="1"/>
      <c r="B1634" s="1"/>
      <c r="C1634" s="1"/>
      <c r="D1634" s="1" t="s">
        <v>25</v>
      </c>
      <c r="E1634" s="1" t="s">
        <v>25</v>
      </c>
      <c r="F1634" s="1" t="s">
        <v>25</v>
      </c>
      <c r="G1634" s="1" t="s">
        <v>25</v>
      </c>
      <c r="H1634" s="1" t="s">
        <v>25</v>
      </c>
      <c r="M1634" s="1"/>
      <c r="N1634" s="1"/>
      <c r="O1634" s="1"/>
      <c r="P1634" s="1"/>
      <c r="Q1634" s="1"/>
      <c r="S1634" s="1" t="str">
        <f>IFERROR(__xludf.DUMMYFUNCTION("UNIQUE(D1634:H1634, TRUE)"),"")</f>
        <v/>
      </c>
      <c r="Y1634" s="1" t="str">
        <f t="shared" si="2"/>
        <v/>
      </c>
      <c r="Z1634" s="1" t="str">
        <f t="shared" ref="Z1634:AC1634" si="1634">IF($Y1634&lt;&gt;"",COUNTIF($D1634:$H1634, "=" &amp; T1634),"")</f>
        <v/>
      </c>
      <c r="AA1634" s="1" t="str">
        <f t="shared" si="1634"/>
        <v/>
      </c>
      <c r="AB1634" s="1" t="str">
        <f t="shared" si="1634"/>
        <v/>
      </c>
      <c r="AC1634" s="1" t="str">
        <f t="shared" si="1634"/>
        <v/>
      </c>
      <c r="AE1634" s="1" t="str">
        <f>IFERROR(__xludf.DUMMYFUNCTION("IFERROR(TRANSPOSE(SORT(TRANSPOSE(FILTER(Y1634:AC1634, Y1634:AC1634&lt;&gt;0)),1, FALSE)))"),"")</f>
        <v/>
      </c>
      <c r="AF1634" s="1" t="str">
        <f>IFERROR(__xludf.DUMMYFUNCTION("""COMPUTED_VALUE"""),"")</f>
        <v/>
      </c>
      <c r="AG1634" s="1" t="str">
        <f>IFERROR(__xludf.DUMMYFUNCTION("""COMPUTED_VALUE"""),"")</f>
        <v/>
      </c>
      <c r="AH1634" s="1" t="str">
        <f>IFERROR(__xludf.DUMMYFUNCTION("""COMPUTED_VALUE"""),"")</f>
        <v/>
      </c>
      <c r="AI1634" s="1" t="str">
        <f>IFERROR(__xludf.DUMMYFUNCTION("""COMPUTED_VALUE"""),"")</f>
        <v/>
      </c>
      <c r="AL1634" s="1" t="s">
        <v>25</v>
      </c>
      <c r="AM1634" s="1" t="s">
        <v>25</v>
      </c>
      <c r="AN1634" s="1" t="s">
        <v>25</v>
      </c>
      <c r="AO1634" s="1" t="s">
        <v>25</v>
      </c>
      <c r="AP1634" s="1" t="s">
        <v>25</v>
      </c>
      <c r="AQ1634" s="1"/>
      <c r="AR1634" s="1"/>
      <c r="AS1634" s="1"/>
      <c r="AT1634" s="1"/>
      <c r="AU1634" s="1"/>
      <c r="AV1634" s="1"/>
      <c r="AW1634" s="1"/>
      <c r="AY1634" s="1" t="s">
        <v>25</v>
      </c>
    </row>
    <row r="1635" ht="15.75" customHeight="1">
      <c r="A1635" s="1"/>
      <c r="B1635" s="1"/>
      <c r="C1635" s="1"/>
      <c r="D1635" s="1" t="s">
        <v>25</v>
      </c>
      <c r="E1635" s="1" t="s">
        <v>25</v>
      </c>
      <c r="F1635" s="1" t="s">
        <v>25</v>
      </c>
      <c r="G1635" s="1" t="s">
        <v>25</v>
      </c>
      <c r="H1635" s="1" t="s">
        <v>25</v>
      </c>
      <c r="M1635" s="1"/>
      <c r="N1635" s="1"/>
      <c r="O1635" s="1"/>
      <c r="P1635" s="1"/>
      <c r="Q1635" s="1"/>
      <c r="S1635" s="1" t="str">
        <f>IFERROR(__xludf.DUMMYFUNCTION("UNIQUE(D1635:H1635, TRUE)"),"")</f>
        <v/>
      </c>
      <c r="Y1635" s="1" t="str">
        <f t="shared" si="2"/>
        <v/>
      </c>
      <c r="Z1635" s="1" t="str">
        <f t="shared" ref="Z1635:AC1635" si="1635">IF($Y1635&lt;&gt;"",COUNTIF($D1635:$H1635, "=" &amp; T1635),"")</f>
        <v/>
      </c>
      <c r="AA1635" s="1" t="str">
        <f t="shared" si="1635"/>
        <v/>
      </c>
      <c r="AB1635" s="1" t="str">
        <f t="shared" si="1635"/>
        <v/>
      </c>
      <c r="AC1635" s="1" t="str">
        <f t="shared" si="1635"/>
        <v/>
      </c>
      <c r="AE1635" s="1" t="str">
        <f>IFERROR(__xludf.DUMMYFUNCTION("IFERROR(TRANSPOSE(SORT(TRANSPOSE(FILTER(Y1635:AC1635, Y1635:AC1635&lt;&gt;0)),1, FALSE)))"),"")</f>
        <v/>
      </c>
      <c r="AF1635" s="1" t="str">
        <f>IFERROR(__xludf.DUMMYFUNCTION("""COMPUTED_VALUE"""),"")</f>
        <v/>
      </c>
      <c r="AG1635" s="1" t="str">
        <f>IFERROR(__xludf.DUMMYFUNCTION("""COMPUTED_VALUE"""),"")</f>
        <v/>
      </c>
      <c r="AH1635" s="1" t="str">
        <f>IFERROR(__xludf.DUMMYFUNCTION("""COMPUTED_VALUE"""),"")</f>
        <v/>
      </c>
      <c r="AI1635" s="1" t="str">
        <f>IFERROR(__xludf.DUMMYFUNCTION("""COMPUTED_VALUE"""),"")</f>
        <v/>
      </c>
      <c r="AL1635" s="1" t="s">
        <v>25</v>
      </c>
      <c r="AM1635" s="1" t="s">
        <v>25</v>
      </c>
      <c r="AN1635" s="1" t="s">
        <v>25</v>
      </c>
      <c r="AO1635" s="1" t="s">
        <v>25</v>
      </c>
      <c r="AP1635" s="1" t="s">
        <v>25</v>
      </c>
      <c r="AQ1635" s="1"/>
      <c r="AR1635" s="1"/>
      <c r="AS1635" s="1"/>
      <c r="AT1635" s="1"/>
      <c r="AU1635" s="1"/>
      <c r="AV1635" s="1"/>
      <c r="AW1635" s="1"/>
      <c r="AY1635" s="1" t="s">
        <v>25</v>
      </c>
    </row>
    <row r="1636" ht="15.75" customHeight="1">
      <c r="A1636" s="1"/>
      <c r="B1636" s="1"/>
      <c r="C1636" s="1"/>
      <c r="D1636" s="1" t="s">
        <v>25</v>
      </c>
      <c r="E1636" s="1" t="s">
        <v>25</v>
      </c>
      <c r="F1636" s="1" t="s">
        <v>25</v>
      </c>
      <c r="G1636" s="1" t="s">
        <v>25</v>
      </c>
      <c r="H1636" s="1" t="s">
        <v>25</v>
      </c>
      <c r="M1636" s="1"/>
      <c r="N1636" s="1"/>
      <c r="O1636" s="1"/>
      <c r="P1636" s="1"/>
      <c r="Q1636" s="1"/>
      <c r="S1636" s="1" t="str">
        <f>IFERROR(__xludf.DUMMYFUNCTION("UNIQUE(D1636:H1636, TRUE)"),"")</f>
        <v/>
      </c>
      <c r="Y1636" s="1" t="str">
        <f t="shared" si="2"/>
        <v/>
      </c>
      <c r="Z1636" s="1" t="str">
        <f t="shared" ref="Z1636:AC1636" si="1636">IF($Y1636&lt;&gt;"",COUNTIF($D1636:$H1636, "=" &amp; T1636),"")</f>
        <v/>
      </c>
      <c r="AA1636" s="1" t="str">
        <f t="shared" si="1636"/>
        <v/>
      </c>
      <c r="AB1636" s="1" t="str">
        <f t="shared" si="1636"/>
        <v/>
      </c>
      <c r="AC1636" s="1" t="str">
        <f t="shared" si="1636"/>
        <v/>
      </c>
      <c r="AE1636" s="1" t="str">
        <f>IFERROR(__xludf.DUMMYFUNCTION("IFERROR(TRANSPOSE(SORT(TRANSPOSE(FILTER(Y1636:AC1636, Y1636:AC1636&lt;&gt;0)),1, FALSE)))"),"")</f>
        <v/>
      </c>
      <c r="AF1636" s="1" t="str">
        <f>IFERROR(__xludf.DUMMYFUNCTION("""COMPUTED_VALUE"""),"")</f>
        <v/>
      </c>
      <c r="AG1636" s="1" t="str">
        <f>IFERROR(__xludf.DUMMYFUNCTION("""COMPUTED_VALUE"""),"")</f>
        <v/>
      </c>
      <c r="AH1636" s="1" t="str">
        <f>IFERROR(__xludf.DUMMYFUNCTION("""COMPUTED_VALUE"""),"")</f>
        <v/>
      </c>
      <c r="AI1636" s="1" t="str">
        <f>IFERROR(__xludf.DUMMYFUNCTION("""COMPUTED_VALUE"""),"")</f>
        <v/>
      </c>
      <c r="AL1636" s="1" t="s">
        <v>25</v>
      </c>
      <c r="AM1636" s="1" t="s">
        <v>25</v>
      </c>
      <c r="AN1636" s="1" t="s">
        <v>25</v>
      </c>
      <c r="AO1636" s="1" t="s">
        <v>25</v>
      </c>
      <c r="AP1636" s="1" t="s">
        <v>25</v>
      </c>
      <c r="AQ1636" s="1"/>
      <c r="AR1636" s="1"/>
      <c r="AS1636" s="1"/>
      <c r="AT1636" s="1"/>
      <c r="AU1636" s="1"/>
      <c r="AV1636" s="1"/>
      <c r="AW1636" s="1"/>
      <c r="AY1636" s="1" t="s">
        <v>25</v>
      </c>
    </row>
    <row r="1637" ht="15.75" customHeight="1">
      <c r="A1637" s="1"/>
      <c r="B1637" s="1"/>
      <c r="C1637" s="1"/>
      <c r="D1637" s="1" t="s">
        <v>25</v>
      </c>
      <c r="E1637" s="1" t="s">
        <v>25</v>
      </c>
      <c r="F1637" s="1" t="s">
        <v>25</v>
      </c>
      <c r="G1637" s="1" t="s">
        <v>25</v>
      </c>
      <c r="H1637" s="1" t="s">
        <v>25</v>
      </c>
      <c r="M1637" s="1"/>
      <c r="N1637" s="1"/>
      <c r="O1637" s="1"/>
      <c r="P1637" s="1"/>
      <c r="Q1637" s="1"/>
      <c r="S1637" s="1" t="str">
        <f>IFERROR(__xludf.DUMMYFUNCTION("UNIQUE(D1637:H1637, TRUE)"),"")</f>
        <v/>
      </c>
      <c r="Y1637" s="1" t="str">
        <f t="shared" si="2"/>
        <v/>
      </c>
      <c r="Z1637" s="1" t="str">
        <f t="shared" ref="Z1637:AC1637" si="1637">IF($Y1637&lt;&gt;"",COUNTIF($D1637:$H1637, "=" &amp; T1637),"")</f>
        <v/>
      </c>
      <c r="AA1637" s="1" t="str">
        <f t="shared" si="1637"/>
        <v/>
      </c>
      <c r="AB1637" s="1" t="str">
        <f t="shared" si="1637"/>
        <v/>
      </c>
      <c r="AC1637" s="1" t="str">
        <f t="shared" si="1637"/>
        <v/>
      </c>
      <c r="AE1637" s="1" t="str">
        <f>IFERROR(__xludf.DUMMYFUNCTION("IFERROR(TRANSPOSE(SORT(TRANSPOSE(FILTER(Y1637:AC1637, Y1637:AC1637&lt;&gt;0)),1, FALSE)))"),"")</f>
        <v/>
      </c>
      <c r="AF1637" s="1" t="str">
        <f>IFERROR(__xludf.DUMMYFUNCTION("""COMPUTED_VALUE"""),"")</f>
        <v/>
      </c>
      <c r="AG1637" s="1" t="str">
        <f>IFERROR(__xludf.DUMMYFUNCTION("""COMPUTED_VALUE"""),"")</f>
        <v/>
      </c>
      <c r="AH1637" s="1" t="str">
        <f>IFERROR(__xludf.DUMMYFUNCTION("""COMPUTED_VALUE"""),"")</f>
        <v/>
      </c>
      <c r="AI1637" s="1" t="str">
        <f>IFERROR(__xludf.DUMMYFUNCTION("""COMPUTED_VALUE"""),"")</f>
        <v/>
      </c>
      <c r="AL1637" s="1" t="s">
        <v>25</v>
      </c>
      <c r="AM1637" s="1" t="s">
        <v>25</v>
      </c>
      <c r="AN1637" s="1" t="s">
        <v>25</v>
      </c>
      <c r="AO1637" s="1" t="s">
        <v>25</v>
      </c>
      <c r="AP1637" s="1" t="s">
        <v>25</v>
      </c>
      <c r="AQ1637" s="1"/>
      <c r="AR1637" s="1"/>
      <c r="AS1637" s="1"/>
      <c r="AT1637" s="1"/>
      <c r="AU1637" s="1"/>
      <c r="AV1637" s="1"/>
      <c r="AW1637" s="1"/>
      <c r="AY1637" s="1" t="s">
        <v>25</v>
      </c>
    </row>
    <row r="1638" ht="15.75" customHeight="1">
      <c r="A1638" s="1"/>
      <c r="B1638" s="1"/>
      <c r="C1638" s="1"/>
      <c r="D1638" s="1" t="s">
        <v>25</v>
      </c>
      <c r="E1638" s="1" t="s">
        <v>25</v>
      </c>
      <c r="F1638" s="1" t="s">
        <v>25</v>
      </c>
      <c r="G1638" s="1" t="s">
        <v>25</v>
      </c>
      <c r="H1638" s="1" t="s">
        <v>25</v>
      </c>
      <c r="M1638" s="1"/>
      <c r="N1638" s="1"/>
      <c r="O1638" s="1"/>
      <c r="P1638" s="1"/>
      <c r="Q1638" s="1"/>
      <c r="S1638" s="1" t="str">
        <f>IFERROR(__xludf.DUMMYFUNCTION("UNIQUE(D1638:H1638, TRUE)"),"")</f>
        <v/>
      </c>
      <c r="Y1638" s="1" t="str">
        <f t="shared" si="2"/>
        <v/>
      </c>
      <c r="Z1638" s="1" t="str">
        <f t="shared" ref="Z1638:AC1638" si="1638">IF($Y1638&lt;&gt;"",COUNTIF($D1638:$H1638, "=" &amp; T1638),"")</f>
        <v/>
      </c>
      <c r="AA1638" s="1" t="str">
        <f t="shared" si="1638"/>
        <v/>
      </c>
      <c r="AB1638" s="1" t="str">
        <f t="shared" si="1638"/>
        <v/>
      </c>
      <c r="AC1638" s="1" t="str">
        <f t="shared" si="1638"/>
        <v/>
      </c>
      <c r="AE1638" s="1" t="str">
        <f>IFERROR(__xludf.DUMMYFUNCTION("IFERROR(TRANSPOSE(SORT(TRANSPOSE(FILTER(Y1638:AC1638, Y1638:AC1638&lt;&gt;0)),1, FALSE)))"),"")</f>
        <v/>
      </c>
      <c r="AF1638" s="1" t="str">
        <f>IFERROR(__xludf.DUMMYFUNCTION("""COMPUTED_VALUE"""),"")</f>
        <v/>
      </c>
      <c r="AG1638" s="1" t="str">
        <f>IFERROR(__xludf.DUMMYFUNCTION("""COMPUTED_VALUE"""),"")</f>
        <v/>
      </c>
      <c r="AH1638" s="1" t="str">
        <f>IFERROR(__xludf.DUMMYFUNCTION("""COMPUTED_VALUE"""),"")</f>
        <v/>
      </c>
      <c r="AI1638" s="1" t="str">
        <f>IFERROR(__xludf.DUMMYFUNCTION("""COMPUTED_VALUE"""),"")</f>
        <v/>
      </c>
      <c r="AL1638" s="1" t="s">
        <v>25</v>
      </c>
      <c r="AM1638" s="1" t="s">
        <v>25</v>
      </c>
      <c r="AN1638" s="1" t="s">
        <v>25</v>
      </c>
      <c r="AO1638" s="1" t="s">
        <v>25</v>
      </c>
      <c r="AP1638" s="1" t="s">
        <v>25</v>
      </c>
      <c r="AQ1638" s="1"/>
      <c r="AR1638" s="1"/>
      <c r="AS1638" s="1"/>
      <c r="AT1638" s="1"/>
      <c r="AU1638" s="1"/>
      <c r="AV1638" s="1"/>
      <c r="AW1638" s="1"/>
      <c r="AY1638" s="1" t="s">
        <v>25</v>
      </c>
    </row>
    <row r="1639" ht="15.75" customHeight="1">
      <c r="A1639" s="1"/>
      <c r="B1639" s="1"/>
      <c r="C1639" s="1"/>
      <c r="D1639" s="1" t="s">
        <v>25</v>
      </c>
      <c r="E1639" s="1" t="s">
        <v>25</v>
      </c>
      <c r="F1639" s="1" t="s">
        <v>25</v>
      </c>
      <c r="G1639" s="1" t="s">
        <v>25</v>
      </c>
      <c r="H1639" s="1" t="s">
        <v>25</v>
      </c>
      <c r="M1639" s="1"/>
      <c r="N1639" s="1"/>
      <c r="O1639" s="1"/>
      <c r="P1639" s="1"/>
      <c r="Q1639" s="1"/>
      <c r="S1639" s="1" t="str">
        <f>IFERROR(__xludf.DUMMYFUNCTION("UNIQUE(D1639:H1639, TRUE)"),"")</f>
        <v/>
      </c>
      <c r="Y1639" s="1" t="str">
        <f t="shared" si="2"/>
        <v/>
      </c>
      <c r="Z1639" s="1" t="str">
        <f t="shared" ref="Z1639:AC1639" si="1639">IF($Y1639&lt;&gt;"",COUNTIF($D1639:$H1639, "=" &amp; T1639),"")</f>
        <v/>
      </c>
      <c r="AA1639" s="1" t="str">
        <f t="shared" si="1639"/>
        <v/>
      </c>
      <c r="AB1639" s="1" t="str">
        <f t="shared" si="1639"/>
        <v/>
      </c>
      <c r="AC1639" s="1" t="str">
        <f t="shared" si="1639"/>
        <v/>
      </c>
      <c r="AE1639" s="1" t="str">
        <f>IFERROR(__xludf.DUMMYFUNCTION("IFERROR(TRANSPOSE(SORT(TRANSPOSE(FILTER(Y1639:AC1639, Y1639:AC1639&lt;&gt;0)),1, FALSE)))"),"")</f>
        <v/>
      </c>
      <c r="AF1639" s="1" t="str">
        <f>IFERROR(__xludf.DUMMYFUNCTION("""COMPUTED_VALUE"""),"")</f>
        <v/>
      </c>
      <c r="AG1639" s="1" t="str">
        <f>IFERROR(__xludf.DUMMYFUNCTION("""COMPUTED_VALUE"""),"")</f>
        <v/>
      </c>
      <c r="AH1639" s="1" t="str">
        <f>IFERROR(__xludf.DUMMYFUNCTION("""COMPUTED_VALUE"""),"")</f>
        <v/>
      </c>
      <c r="AI1639" s="1" t="str">
        <f>IFERROR(__xludf.DUMMYFUNCTION("""COMPUTED_VALUE"""),"")</f>
        <v/>
      </c>
      <c r="AL1639" s="1" t="s">
        <v>25</v>
      </c>
      <c r="AM1639" s="1" t="s">
        <v>25</v>
      </c>
      <c r="AN1639" s="1" t="s">
        <v>25</v>
      </c>
      <c r="AO1639" s="1" t="s">
        <v>25</v>
      </c>
      <c r="AP1639" s="1" t="s">
        <v>25</v>
      </c>
      <c r="AQ1639" s="1"/>
      <c r="AR1639" s="1"/>
      <c r="AS1639" s="1"/>
      <c r="AT1639" s="1"/>
      <c r="AU1639" s="1"/>
      <c r="AV1639" s="1"/>
      <c r="AW1639" s="1"/>
      <c r="AY1639" s="1" t="s">
        <v>25</v>
      </c>
    </row>
    <row r="1640" ht="15.75" customHeight="1">
      <c r="A1640" s="1"/>
      <c r="B1640" s="1"/>
      <c r="C1640" s="1"/>
      <c r="D1640" s="1" t="s">
        <v>25</v>
      </c>
      <c r="E1640" s="1" t="s">
        <v>25</v>
      </c>
      <c r="F1640" s="1" t="s">
        <v>25</v>
      </c>
      <c r="G1640" s="1" t="s">
        <v>25</v>
      </c>
      <c r="H1640" s="1" t="s">
        <v>25</v>
      </c>
      <c r="M1640" s="1"/>
      <c r="N1640" s="1"/>
      <c r="O1640" s="1"/>
      <c r="P1640" s="1"/>
      <c r="Q1640" s="1"/>
      <c r="S1640" s="1" t="str">
        <f>IFERROR(__xludf.DUMMYFUNCTION("UNIQUE(D1640:H1640, TRUE)"),"")</f>
        <v/>
      </c>
      <c r="Y1640" s="1" t="str">
        <f t="shared" si="2"/>
        <v/>
      </c>
      <c r="Z1640" s="1" t="str">
        <f t="shared" ref="Z1640:AC1640" si="1640">IF($Y1640&lt;&gt;"",COUNTIF($D1640:$H1640, "=" &amp; T1640),"")</f>
        <v/>
      </c>
      <c r="AA1640" s="1" t="str">
        <f t="shared" si="1640"/>
        <v/>
      </c>
      <c r="AB1640" s="1" t="str">
        <f t="shared" si="1640"/>
        <v/>
      </c>
      <c r="AC1640" s="1" t="str">
        <f t="shared" si="1640"/>
        <v/>
      </c>
      <c r="AE1640" s="1" t="str">
        <f>IFERROR(__xludf.DUMMYFUNCTION("IFERROR(TRANSPOSE(SORT(TRANSPOSE(FILTER(Y1640:AC1640, Y1640:AC1640&lt;&gt;0)),1, FALSE)))"),"")</f>
        <v/>
      </c>
      <c r="AF1640" s="1" t="str">
        <f>IFERROR(__xludf.DUMMYFUNCTION("""COMPUTED_VALUE"""),"")</f>
        <v/>
      </c>
      <c r="AG1640" s="1" t="str">
        <f>IFERROR(__xludf.DUMMYFUNCTION("""COMPUTED_VALUE"""),"")</f>
        <v/>
      </c>
      <c r="AH1640" s="1" t="str">
        <f>IFERROR(__xludf.DUMMYFUNCTION("""COMPUTED_VALUE"""),"")</f>
        <v/>
      </c>
      <c r="AI1640" s="1" t="str">
        <f>IFERROR(__xludf.DUMMYFUNCTION("""COMPUTED_VALUE"""),"")</f>
        <v/>
      </c>
      <c r="AL1640" s="1" t="s">
        <v>25</v>
      </c>
      <c r="AM1640" s="1" t="s">
        <v>25</v>
      </c>
      <c r="AN1640" s="1" t="s">
        <v>25</v>
      </c>
      <c r="AO1640" s="1" t="s">
        <v>25</v>
      </c>
      <c r="AP1640" s="1" t="s">
        <v>25</v>
      </c>
      <c r="AQ1640" s="1"/>
      <c r="AR1640" s="1"/>
      <c r="AS1640" s="1"/>
      <c r="AT1640" s="1"/>
      <c r="AU1640" s="1"/>
      <c r="AV1640" s="1"/>
      <c r="AW1640" s="1"/>
      <c r="AY1640" s="1" t="s">
        <v>25</v>
      </c>
    </row>
    <row r="1641" ht="15.75" customHeight="1">
      <c r="A1641" s="1"/>
      <c r="B1641" s="1"/>
      <c r="C1641" s="1"/>
      <c r="D1641" s="1" t="s">
        <v>25</v>
      </c>
      <c r="E1641" s="1" t="s">
        <v>25</v>
      </c>
      <c r="F1641" s="1" t="s">
        <v>25</v>
      </c>
      <c r="G1641" s="1" t="s">
        <v>25</v>
      </c>
      <c r="H1641" s="1" t="s">
        <v>25</v>
      </c>
      <c r="M1641" s="1"/>
      <c r="N1641" s="1"/>
      <c r="O1641" s="1"/>
      <c r="P1641" s="1"/>
      <c r="Q1641" s="1"/>
      <c r="S1641" s="1" t="str">
        <f>IFERROR(__xludf.DUMMYFUNCTION("UNIQUE(D1641:H1641, TRUE)"),"")</f>
        <v/>
      </c>
      <c r="Y1641" s="1" t="str">
        <f t="shared" si="2"/>
        <v/>
      </c>
      <c r="Z1641" s="1" t="str">
        <f t="shared" ref="Z1641:AC1641" si="1641">IF($Y1641&lt;&gt;"",COUNTIF($D1641:$H1641, "=" &amp; T1641),"")</f>
        <v/>
      </c>
      <c r="AA1641" s="1" t="str">
        <f t="shared" si="1641"/>
        <v/>
      </c>
      <c r="AB1641" s="1" t="str">
        <f t="shared" si="1641"/>
        <v/>
      </c>
      <c r="AC1641" s="1" t="str">
        <f t="shared" si="1641"/>
        <v/>
      </c>
      <c r="AE1641" s="1" t="str">
        <f>IFERROR(__xludf.DUMMYFUNCTION("IFERROR(TRANSPOSE(SORT(TRANSPOSE(FILTER(Y1641:AC1641, Y1641:AC1641&lt;&gt;0)),1, FALSE)))"),"")</f>
        <v/>
      </c>
      <c r="AF1641" s="1" t="str">
        <f>IFERROR(__xludf.DUMMYFUNCTION("""COMPUTED_VALUE"""),"")</f>
        <v/>
      </c>
      <c r="AG1641" s="1" t="str">
        <f>IFERROR(__xludf.DUMMYFUNCTION("""COMPUTED_VALUE"""),"")</f>
        <v/>
      </c>
      <c r="AH1641" s="1" t="str">
        <f>IFERROR(__xludf.DUMMYFUNCTION("""COMPUTED_VALUE"""),"")</f>
        <v/>
      </c>
      <c r="AI1641" s="1" t="str">
        <f>IFERROR(__xludf.DUMMYFUNCTION("""COMPUTED_VALUE"""),"")</f>
        <v/>
      </c>
      <c r="AL1641" s="1" t="s">
        <v>25</v>
      </c>
      <c r="AM1641" s="1" t="s">
        <v>25</v>
      </c>
      <c r="AN1641" s="1" t="s">
        <v>25</v>
      </c>
      <c r="AO1641" s="1" t="s">
        <v>25</v>
      </c>
      <c r="AP1641" s="1" t="s">
        <v>25</v>
      </c>
      <c r="AQ1641" s="1"/>
      <c r="AR1641" s="1"/>
      <c r="AS1641" s="1"/>
      <c r="AT1641" s="1"/>
      <c r="AU1641" s="1"/>
      <c r="AV1641" s="1"/>
      <c r="AW1641" s="1"/>
      <c r="AY1641" s="1" t="s">
        <v>25</v>
      </c>
    </row>
    <row r="1642" ht="15.75" customHeight="1">
      <c r="A1642" s="1"/>
      <c r="B1642" s="1"/>
      <c r="C1642" s="1"/>
      <c r="D1642" s="1" t="s">
        <v>25</v>
      </c>
      <c r="E1642" s="1" t="s">
        <v>25</v>
      </c>
      <c r="F1642" s="1" t="s">
        <v>25</v>
      </c>
      <c r="G1642" s="1" t="s">
        <v>25</v>
      </c>
      <c r="H1642" s="1" t="s">
        <v>25</v>
      </c>
      <c r="M1642" s="1"/>
      <c r="N1642" s="1"/>
      <c r="O1642" s="1"/>
      <c r="P1642" s="1"/>
      <c r="Q1642" s="1"/>
      <c r="S1642" s="1" t="str">
        <f>IFERROR(__xludf.DUMMYFUNCTION("UNIQUE(D1642:H1642, TRUE)"),"")</f>
        <v/>
      </c>
      <c r="Y1642" s="1" t="str">
        <f t="shared" si="2"/>
        <v/>
      </c>
      <c r="Z1642" s="1" t="str">
        <f t="shared" ref="Z1642:AC1642" si="1642">IF($Y1642&lt;&gt;"",COUNTIF($D1642:$H1642, "=" &amp; T1642),"")</f>
        <v/>
      </c>
      <c r="AA1642" s="1" t="str">
        <f t="shared" si="1642"/>
        <v/>
      </c>
      <c r="AB1642" s="1" t="str">
        <f t="shared" si="1642"/>
        <v/>
      </c>
      <c r="AC1642" s="1" t="str">
        <f t="shared" si="1642"/>
        <v/>
      </c>
      <c r="AE1642" s="1" t="str">
        <f>IFERROR(__xludf.DUMMYFUNCTION("IFERROR(TRANSPOSE(SORT(TRANSPOSE(FILTER(Y1642:AC1642, Y1642:AC1642&lt;&gt;0)),1, FALSE)))"),"")</f>
        <v/>
      </c>
      <c r="AF1642" s="1" t="str">
        <f>IFERROR(__xludf.DUMMYFUNCTION("""COMPUTED_VALUE"""),"")</f>
        <v/>
      </c>
      <c r="AG1642" s="1" t="str">
        <f>IFERROR(__xludf.DUMMYFUNCTION("""COMPUTED_VALUE"""),"")</f>
        <v/>
      </c>
      <c r="AH1642" s="1" t="str">
        <f>IFERROR(__xludf.DUMMYFUNCTION("""COMPUTED_VALUE"""),"")</f>
        <v/>
      </c>
      <c r="AI1642" s="1" t="str">
        <f>IFERROR(__xludf.DUMMYFUNCTION("""COMPUTED_VALUE"""),"")</f>
        <v/>
      </c>
      <c r="AL1642" s="1" t="s">
        <v>25</v>
      </c>
      <c r="AM1642" s="1" t="s">
        <v>25</v>
      </c>
      <c r="AN1642" s="1" t="s">
        <v>25</v>
      </c>
      <c r="AO1642" s="1" t="s">
        <v>25</v>
      </c>
      <c r="AP1642" s="1" t="s">
        <v>25</v>
      </c>
      <c r="AQ1642" s="1"/>
      <c r="AR1642" s="1"/>
      <c r="AS1642" s="1"/>
      <c r="AT1642" s="1"/>
      <c r="AU1642" s="1"/>
      <c r="AV1642" s="1"/>
      <c r="AW1642" s="1"/>
      <c r="AY1642" s="1" t="s">
        <v>25</v>
      </c>
    </row>
    <row r="1643" ht="15.75" customHeight="1">
      <c r="A1643" s="1"/>
      <c r="B1643" s="1"/>
      <c r="C1643" s="1"/>
      <c r="D1643" s="1" t="s">
        <v>25</v>
      </c>
      <c r="E1643" s="1" t="s">
        <v>25</v>
      </c>
      <c r="F1643" s="1" t="s">
        <v>25</v>
      </c>
      <c r="G1643" s="1" t="s">
        <v>25</v>
      </c>
      <c r="H1643" s="1" t="s">
        <v>25</v>
      </c>
      <c r="M1643" s="1"/>
      <c r="N1643" s="1"/>
      <c r="O1643" s="1"/>
      <c r="P1643" s="1"/>
      <c r="Q1643" s="1"/>
      <c r="S1643" s="1" t="str">
        <f>IFERROR(__xludf.DUMMYFUNCTION("UNIQUE(D1643:H1643, TRUE)"),"")</f>
        <v/>
      </c>
      <c r="Y1643" s="1" t="str">
        <f t="shared" si="2"/>
        <v/>
      </c>
      <c r="Z1643" s="1" t="str">
        <f t="shared" ref="Z1643:AC1643" si="1643">IF($Y1643&lt;&gt;"",COUNTIF($D1643:$H1643, "=" &amp; T1643),"")</f>
        <v/>
      </c>
      <c r="AA1643" s="1" t="str">
        <f t="shared" si="1643"/>
        <v/>
      </c>
      <c r="AB1643" s="1" t="str">
        <f t="shared" si="1643"/>
        <v/>
      </c>
      <c r="AC1643" s="1" t="str">
        <f t="shared" si="1643"/>
        <v/>
      </c>
      <c r="AE1643" s="1" t="str">
        <f>IFERROR(__xludf.DUMMYFUNCTION("IFERROR(TRANSPOSE(SORT(TRANSPOSE(FILTER(Y1643:AC1643, Y1643:AC1643&lt;&gt;0)),1, FALSE)))"),"")</f>
        <v/>
      </c>
      <c r="AF1643" s="1" t="str">
        <f>IFERROR(__xludf.DUMMYFUNCTION("""COMPUTED_VALUE"""),"")</f>
        <v/>
      </c>
      <c r="AG1643" s="1" t="str">
        <f>IFERROR(__xludf.DUMMYFUNCTION("""COMPUTED_VALUE"""),"")</f>
        <v/>
      </c>
      <c r="AH1643" s="1" t="str">
        <f>IFERROR(__xludf.DUMMYFUNCTION("""COMPUTED_VALUE"""),"")</f>
        <v/>
      </c>
      <c r="AI1643" s="1" t="str">
        <f>IFERROR(__xludf.DUMMYFUNCTION("""COMPUTED_VALUE"""),"")</f>
        <v/>
      </c>
      <c r="AL1643" s="1" t="s">
        <v>25</v>
      </c>
      <c r="AM1643" s="1" t="s">
        <v>25</v>
      </c>
      <c r="AN1643" s="1" t="s">
        <v>25</v>
      </c>
      <c r="AO1643" s="1" t="s">
        <v>25</v>
      </c>
      <c r="AP1643" s="1" t="s">
        <v>25</v>
      </c>
      <c r="AQ1643" s="1"/>
      <c r="AR1643" s="1"/>
      <c r="AS1643" s="1"/>
      <c r="AT1643" s="1"/>
      <c r="AU1643" s="1"/>
      <c r="AV1643" s="1"/>
      <c r="AW1643" s="1"/>
      <c r="AY1643" s="1" t="s">
        <v>25</v>
      </c>
    </row>
    <row r="1644" ht="15.75" customHeight="1">
      <c r="A1644" s="1"/>
      <c r="B1644" s="1"/>
      <c r="C1644" s="1"/>
      <c r="D1644" s="1" t="s">
        <v>25</v>
      </c>
      <c r="E1644" s="1" t="s">
        <v>25</v>
      </c>
      <c r="F1644" s="1" t="s">
        <v>25</v>
      </c>
      <c r="G1644" s="1" t="s">
        <v>25</v>
      </c>
      <c r="H1644" s="1" t="s">
        <v>25</v>
      </c>
      <c r="M1644" s="1"/>
      <c r="N1644" s="1"/>
      <c r="O1644" s="1"/>
      <c r="P1644" s="1"/>
      <c r="Q1644" s="1"/>
      <c r="S1644" s="1" t="str">
        <f>IFERROR(__xludf.DUMMYFUNCTION("UNIQUE(D1644:H1644, TRUE)"),"")</f>
        <v/>
      </c>
      <c r="Y1644" s="1" t="str">
        <f t="shared" si="2"/>
        <v/>
      </c>
      <c r="Z1644" s="1" t="str">
        <f t="shared" ref="Z1644:AC1644" si="1644">IF($Y1644&lt;&gt;"",COUNTIF($D1644:$H1644, "=" &amp; T1644),"")</f>
        <v/>
      </c>
      <c r="AA1644" s="1" t="str">
        <f t="shared" si="1644"/>
        <v/>
      </c>
      <c r="AB1644" s="1" t="str">
        <f t="shared" si="1644"/>
        <v/>
      </c>
      <c r="AC1644" s="1" t="str">
        <f t="shared" si="1644"/>
        <v/>
      </c>
      <c r="AE1644" s="1" t="str">
        <f>IFERROR(__xludf.DUMMYFUNCTION("IFERROR(TRANSPOSE(SORT(TRANSPOSE(FILTER(Y1644:AC1644, Y1644:AC1644&lt;&gt;0)),1, FALSE)))"),"")</f>
        <v/>
      </c>
      <c r="AF1644" s="1" t="str">
        <f>IFERROR(__xludf.DUMMYFUNCTION("""COMPUTED_VALUE"""),"")</f>
        <v/>
      </c>
      <c r="AG1644" s="1" t="str">
        <f>IFERROR(__xludf.DUMMYFUNCTION("""COMPUTED_VALUE"""),"")</f>
        <v/>
      </c>
      <c r="AH1644" s="1" t="str">
        <f>IFERROR(__xludf.DUMMYFUNCTION("""COMPUTED_VALUE"""),"")</f>
        <v/>
      </c>
      <c r="AI1644" s="1" t="str">
        <f>IFERROR(__xludf.DUMMYFUNCTION("""COMPUTED_VALUE"""),"")</f>
        <v/>
      </c>
      <c r="AL1644" s="1" t="s">
        <v>25</v>
      </c>
      <c r="AM1644" s="1" t="s">
        <v>25</v>
      </c>
      <c r="AN1644" s="1" t="s">
        <v>25</v>
      </c>
      <c r="AO1644" s="1" t="s">
        <v>25</v>
      </c>
      <c r="AP1644" s="1" t="s">
        <v>25</v>
      </c>
      <c r="AQ1644" s="1"/>
      <c r="AR1644" s="1"/>
      <c r="AS1644" s="1"/>
      <c r="AT1644" s="1"/>
      <c r="AU1644" s="1"/>
      <c r="AV1644" s="1"/>
      <c r="AW1644" s="1"/>
      <c r="AY1644" s="1" t="s">
        <v>25</v>
      </c>
    </row>
    <row r="1645" ht="15.75" customHeight="1">
      <c r="A1645" s="1"/>
      <c r="B1645" s="1"/>
      <c r="C1645" s="1"/>
      <c r="D1645" s="1" t="s">
        <v>25</v>
      </c>
      <c r="E1645" s="1" t="s">
        <v>25</v>
      </c>
      <c r="F1645" s="1" t="s">
        <v>25</v>
      </c>
      <c r="G1645" s="1" t="s">
        <v>25</v>
      </c>
      <c r="H1645" s="1" t="s">
        <v>25</v>
      </c>
      <c r="M1645" s="1"/>
      <c r="N1645" s="1"/>
      <c r="O1645" s="1"/>
      <c r="P1645" s="1"/>
      <c r="Q1645" s="1"/>
      <c r="S1645" s="1" t="str">
        <f>IFERROR(__xludf.DUMMYFUNCTION("UNIQUE(D1645:H1645, TRUE)"),"")</f>
        <v/>
      </c>
      <c r="Y1645" s="1" t="str">
        <f t="shared" si="2"/>
        <v/>
      </c>
      <c r="Z1645" s="1" t="str">
        <f t="shared" ref="Z1645:AC1645" si="1645">IF($Y1645&lt;&gt;"",COUNTIF($D1645:$H1645, "=" &amp; T1645),"")</f>
        <v/>
      </c>
      <c r="AA1645" s="1" t="str">
        <f t="shared" si="1645"/>
        <v/>
      </c>
      <c r="AB1645" s="1" t="str">
        <f t="shared" si="1645"/>
        <v/>
      </c>
      <c r="AC1645" s="1" t="str">
        <f t="shared" si="1645"/>
        <v/>
      </c>
      <c r="AE1645" s="1" t="str">
        <f>IFERROR(__xludf.DUMMYFUNCTION("IFERROR(TRANSPOSE(SORT(TRANSPOSE(FILTER(Y1645:AC1645, Y1645:AC1645&lt;&gt;0)),1, FALSE)))"),"")</f>
        <v/>
      </c>
      <c r="AF1645" s="1" t="str">
        <f>IFERROR(__xludf.DUMMYFUNCTION("""COMPUTED_VALUE"""),"")</f>
        <v/>
      </c>
      <c r="AG1645" s="1" t="str">
        <f>IFERROR(__xludf.DUMMYFUNCTION("""COMPUTED_VALUE"""),"")</f>
        <v/>
      </c>
      <c r="AH1645" s="1" t="str">
        <f>IFERROR(__xludf.DUMMYFUNCTION("""COMPUTED_VALUE"""),"")</f>
        <v/>
      </c>
      <c r="AI1645" s="1" t="str">
        <f>IFERROR(__xludf.DUMMYFUNCTION("""COMPUTED_VALUE"""),"")</f>
        <v/>
      </c>
      <c r="AL1645" s="1" t="s">
        <v>25</v>
      </c>
      <c r="AM1645" s="1" t="s">
        <v>25</v>
      </c>
      <c r="AN1645" s="1" t="s">
        <v>25</v>
      </c>
      <c r="AO1645" s="1" t="s">
        <v>25</v>
      </c>
      <c r="AP1645" s="1" t="s">
        <v>25</v>
      </c>
      <c r="AQ1645" s="1"/>
      <c r="AR1645" s="1"/>
      <c r="AS1645" s="1"/>
      <c r="AT1645" s="1"/>
      <c r="AU1645" s="1"/>
      <c r="AV1645" s="1"/>
      <c r="AW1645" s="1"/>
      <c r="AY1645" s="1" t="s">
        <v>25</v>
      </c>
    </row>
    <row r="1646" ht="15.75" customHeight="1">
      <c r="A1646" s="1"/>
      <c r="B1646" s="1"/>
      <c r="C1646" s="1"/>
      <c r="D1646" s="1" t="s">
        <v>25</v>
      </c>
      <c r="E1646" s="1" t="s">
        <v>25</v>
      </c>
      <c r="F1646" s="1" t="s">
        <v>25</v>
      </c>
      <c r="G1646" s="1" t="s">
        <v>25</v>
      </c>
      <c r="H1646" s="1" t="s">
        <v>25</v>
      </c>
      <c r="M1646" s="1"/>
      <c r="N1646" s="1"/>
      <c r="O1646" s="1"/>
      <c r="P1646" s="1"/>
      <c r="Q1646" s="1"/>
      <c r="S1646" s="1" t="str">
        <f>IFERROR(__xludf.DUMMYFUNCTION("UNIQUE(D1646:H1646, TRUE)"),"")</f>
        <v/>
      </c>
      <c r="Y1646" s="1" t="str">
        <f t="shared" si="2"/>
        <v/>
      </c>
      <c r="Z1646" s="1" t="str">
        <f t="shared" ref="Z1646:AC1646" si="1646">IF($Y1646&lt;&gt;"",COUNTIF($D1646:$H1646, "=" &amp; T1646),"")</f>
        <v/>
      </c>
      <c r="AA1646" s="1" t="str">
        <f t="shared" si="1646"/>
        <v/>
      </c>
      <c r="AB1646" s="1" t="str">
        <f t="shared" si="1646"/>
        <v/>
      </c>
      <c r="AC1646" s="1" t="str">
        <f t="shared" si="1646"/>
        <v/>
      </c>
      <c r="AE1646" s="1" t="str">
        <f>IFERROR(__xludf.DUMMYFUNCTION("IFERROR(TRANSPOSE(SORT(TRANSPOSE(FILTER(Y1646:AC1646, Y1646:AC1646&lt;&gt;0)),1, FALSE)))"),"")</f>
        <v/>
      </c>
      <c r="AF1646" s="1" t="str">
        <f>IFERROR(__xludf.DUMMYFUNCTION("""COMPUTED_VALUE"""),"")</f>
        <v/>
      </c>
      <c r="AG1646" s="1" t="str">
        <f>IFERROR(__xludf.DUMMYFUNCTION("""COMPUTED_VALUE"""),"")</f>
        <v/>
      </c>
      <c r="AH1646" s="1" t="str">
        <f>IFERROR(__xludf.DUMMYFUNCTION("""COMPUTED_VALUE"""),"")</f>
        <v/>
      </c>
      <c r="AI1646" s="1" t="str">
        <f>IFERROR(__xludf.DUMMYFUNCTION("""COMPUTED_VALUE"""),"")</f>
        <v/>
      </c>
      <c r="AL1646" s="1" t="s">
        <v>25</v>
      </c>
      <c r="AM1646" s="1" t="s">
        <v>25</v>
      </c>
      <c r="AN1646" s="1" t="s">
        <v>25</v>
      </c>
      <c r="AO1646" s="1" t="s">
        <v>25</v>
      </c>
      <c r="AP1646" s="1" t="s">
        <v>25</v>
      </c>
      <c r="AQ1646" s="1"/>
      <c r="AR1646" s="1"/>
      <c r="AS1646" s="1"/>
      <c r="AT1646" s="1"/>
      <c r="AU1646" s="1"/>
      <c r="AV1646" s="1"/>
      <c r="AW1646" s="1"/>
      <c r="AY1646" s="1" t="s">
        <v>25</v>
      </c>
    </row>
    <row r="1647" ht="15.75" customHeight="1">
      <c r="A1647" s="1"/>
      <c r="B1647" s="1"/>
      <c r="C1647" s="1"/>
      <c r="D1647" s="1" t="s">
        <v>25</v>
      </c>
      <c r="E1647" s="1" t="s">
        <v>25</v>
      </c>
      <c r="F1647" s="1" t="s">
        <v>25</v>
      </c>
      <c r="G1647" s="1" t="s">
        <v>25</v>
      </c>
      <c r="H1647" s="1" t="s">
        <v>25</v>
      </c>
      <c r="M1647" s="1"/>
      <c r="N1647" s="1"/>
      <c r="O1647" s="1"/>
      <c r="P1647" s="1"/>
      <c r="Q1647" s="1"/>
      <c r="S1647" s="1" t="str">
        <f>IFERROR(__xludf.DUMMYFUNCTION("UNIQUE(D1647:H1647, TRUE)"),"")</f>
        <v/>
      </c>
      <c r="Y1647" s="1" t="str">
        <f t="shared" si="2"/>
        <v/>
      </c>
      <c r="Z1647" s="1" t="str">
        <f t="shared" ref="Z1647:AC1647" si="1647">IF($Y1647&lt;&gt;"",COUNTIF($D1647:$H1647, "=" &amp; T1647),"")</f>
        <v/>
      </c>
      <c r="AA1647" s="1" t="str">
        <f t="shared" si="1647"/>
        <v/>
      </c>
      <c r="AB1647" s="1" t="str">
        <f t="shared" si="1647"/>
        <v/>
      </c>
      <c r="AC1647" s="1" t="str">
        <f t="shared" si="1647"/>
        <v/>
      </c>
      <c r="AE1647" s="1" t="str">
        <f>IFERROR(__xludf.DUMMYFUNCTION("IFERROR(TRANSPOSE(SORT(TRANSPOSE(FILTER(Y1647:AC1647, Y1647:AC1647&lt;&gt;0)),1, FALSE)))"),"")</f>
        <v/>
      </c>
      <c r="AF1647" s="1" t="str">
        <f>IFERROR(__xludf.DUMMYFUNCTION("""COMPUTED_VALUE"""),"")</f>
        <v/>
      </c>
      <c r="AG1647" s="1" t="str">
        <f>IFERROR(__xludf.DUMMYFUNCTION("""COMPUTED_VALUE"""),"")</f>
        <v/>
      </c>
      <c r="AH1647" s="1" t="str">
        <f>IFERROR(__xludf.DUMMYFUNCTION("""COMPUTED_VALUE"""),"")</f>
        <v/>
      </c>
      <c r="AI1647" s="1" t="str">
        <f>IFERROR(__xludf.DUMMYFUNCTION("""COMPUTED_VALUE"""),"")</f>
        <v/>
      </c>
      <c r="AL1647" s="1" t="s">
        <v>25</v>
      </c>
      <c r="AM1647" s="1" t="s">
        <v>25</v>
      </c>
      <c r="AN1647" s="1" t="s">
        <v>25</v>
      </c>
      <c r="AO1647" s="1" t="s">
        <v>25</v>
      </c>
      <c r="AP1647" s="1" t="s">
        <v>25</v>
      </c>
      <c r="AQ1647" s="1"/>
      <c r="AR1647" s="1"/>
      <c r="AS1647" s="1"/>
      <c r="AT1647" s="1"/>
      <c r="AU1647" s="1"/>
      <c r="AV1647" s="1"/>
      <c r="AW1647" s="1"/>
      <c r="AY1647" s="1" t="s">
        <v>25</v>
      </c>
    </row>
    <row r="1648" ht="15.75" customHeight="1">
      <c r="A1648" s="1"/>
      <c r="B1648" s="1"/>
      <c r="C1648" s="1"/>
      <c r="D1648" s="1" t="s">
        <v>25</v>
      </c>
      <c r="E1648" s="1" t="s">
        <v>25</v>
      </c>
      <c r="F1648" s="1" t="s">
        <v>25</v>
      </c>
      <c r="G1648" s="1" t="s">
        <v>25</v>
      </c>
      <c r="H1648" s="1" t="s">
        <v>25</v>
      </c>
      <c r="M1648" s="1"/>
      <c r="N1648" s="1"/>
      <c r="O1648" s="1"/>
      <c r="P1648" s="1"/>
      <c r="Q1648" s="1"/>
      <c r="S1648" s="1" t="str">
        <f>IFERROR(__xludf.DUMMYFUNCTION("UNIQUE(D1648:H1648, TRUE)"),"")</f>
        <v/>
      </c>
      <c r="Y1648" s="1" t="str">
        <f t="shared" si="2"/>
        <v/>
      </c>
      <c r="Z1648" s="1" t="str">
        <f t="shared" ref="Z1648:AC1648" si="1648">IF($Y1648&lt;&gt;"",COUNTIF($D1648:$H1648, "=" &amp; T1648),"")</f>
        <v/>
      </c>
      <c r="AA1648" s="1" t="str">
        <f t="shared" si="1648"/>
        <v/>
      </c>
      <c r="AB1648" s="1" t="str">
        <f t="shared" si="1648"/>
        <v/>
      </c>
      <c r="AC1648" s="1" t="str">
        <f t="shared" si="1648"/>
        <v/>
      </c>
      <c r="AE1648" s="1" t="str">
        <f>IFERROR(__xludf.DUMMYFUNCTION("IFERROR(TRANSPOSE(SORT(TRANSPOSE(FILTER(Y1648:AC1648, Y1648:AC1648&lt;&gt;0)),1, FALSE)))"),"")</f>
        <v/>
      </c>
      <c r="AF1648" s="1" t="str">
        <f>IFERROR(__xludf.DUMMYFUNCTION("""COMPUTED_VALUE"""),"")</f>
        <v/>
      </c>
      <c r="AG1648" s="1" t="str">
        <f>IFERROR(__xludf.DUMMYFUNCTION("""COMPUTED_VALUE"""),"")</f>
        <v/>
      </c>
      <c r="AH1648" s="1" t="str">
        <f>IFERROR(__xludf.DUMMYFUNCTION("""COMPUTED_VALUE"""),"")</f>
        <v/>
      </c>
      <c r="AI1648" s="1" t="str">
        <f>IFERROR(__xludf.DUMMYFUNCTION("""COMPUTED_VALUE"""),"")</f>
        <v/>
      </c>
      <c r="AL1648" s="1" t="s">
        <v>25</v>
      </c>
      <c r="AM1648" s="1" t="s">
        <v>25</v>
      </c>
      <c r="AN1648" s="1" t="s">
        <v>25</v>
      </c>
      <c r="AO1648" s="1" t="s">
        <v>25</v>
      </c>
      <c r="AP1648" s="1" t="s">
        <v>25</v>
      </c>
      <c r="AQ1648" s="1"/>
      <c r="AR1648" s="1"/>
      <c r="AS1648" s="1"/>
      <c r="AT1648" s="1"/>
      <c r="AU1648" s="1"/>
      <c r="AV1648" s="1"/>
      <c r="AW1648" s="1"/>
      <c r="AY1648" s="1" t="s">
        <v>25</v>
      </c>
    </row>
    <row r="1649" ht="15.75" customHeight="1">
      <c r="A1649" s="1"/>
      <c r="B1649" s="1"/>
      <c r="C1649" s="1"/>
      <c r="D1649" s="1" t="s">
        <v>25</v>
      </c>
      <c r="E1649" s="1" t="s">
        <v>25</v>
      </c>
      <c r="F1649" s="1" t="s">
        <v>25</v>
      </c>
      <c r="G1649" s="1" t="s">
        <v>25</v>
      </c>
      <c r="H1649" s="1" t="s">
        <v>25</v>
      </c>
      <c r="M1649" s="1"/>
      <c r="N1649" s="1"/>
      <c r="O1649" s="1"/>
      <c r="P1649" s="1"/>
      <c r="Q1649" s="1"/>
      <c r="S1649" s="1" t="str">
        <f>IFERROR(__xludf.DUMMYFUNCTION("UNIQUE(D1649:H1649, TRUE)"),"")</f>
        <v/>
      </c>
      <c r="Y1649" s="1" t="str">
        <f t="shared" si="2"/>
        <v/>
      </c>
      <c r="Z1649" s="1" t="str">
        <f t="shared" ref="Z1649:AC1649" si="1649">IF($Y1649&lt;&gt;"",COUNTIF($D1649:$H1649, "=" &amp; T1649),"")</f>
        <v/>
      </c>
      <c r="AA1649" s="1" t="str">
        <f t="shared" si="1649"/>
        <v/>
      </c>
      <c r="AB1649" s="1" t="str">
        <f t="shared" si="1649"/>
        <v/>
      </c>
      <c r="AC1649" s="1" t="str">
        <f t="shared" si="1649"/>
        <v/>
      </c>
      <c r="AE1649" s="1" t="str">
        <f>IFERROR(__xludf.DUMMYFUNCTION("IFERROR(TRANSPOSE(SORT(TRANSPOSE(FILTER(Y1649:AC1649, Y1649:AC1649&lt;&gt;0)),1, FALSE)))"),"")</f>
        <v/>
      </c>
      <c r="AF1649" s="1" t="str">
        <f>IFERROR(__xludf.DUMMYFUNCTION("""COMPUTED_VALUE"""),"")</f>
        <v/>
      </c>
      <c r="AG1649" s="1" t="str">
        <f>IFERROR(__xludf.DUMMYFUNCTION("""COMPUTED_VALUE"""),"")</f>
        <v/>
      </c>
      <c r="AH1649" s="1" t="str">
        <f>IFERROR(__xludf.DUMMYFUNCTION("""COMPUTED_VALUE"""),"")</f>
        <v/>
      </c>
      <c r="AI1649" s="1" t="str">
        <f>IFERROR(__xludf.DUMMYFUNCTION("""COMPUTED_VALUE"""),"")</f>
        <v/>
      </c>
      <c r="AL1649" s="1" t="s">
        <v>25</v>
      </c>
      <c r="AM1649" s="1" t="s">
        <v>25</v>
      </c>
      <c r="AN1649" s="1" t="s">
        <v>25</v>
      </c>
      <c r="AO1649" s="1" t="s">
        <v>25</v>
      </c>
      <c r="AP1649" s="1" t="s">
        <v>25</v>
      </c>
      <c r="AQ1649" s="1"/>
      <c r="AR1649" s="1"/>
      <c r="AS1649" s="1"/>
      <c r="AT1649" s="1"/>
      <c r="AU1649" s="1"/>
      <c r="AV1649" s="1"/>
      <c r="AW1649" s="1"/>
      <c r="AY1649" s="1" t="s">
        <v>25</v>
      </c>
    </row>
    <row r="1650" ht="15.75" customHeight="1">
      <c r="A1650" s="1"/>
      <c r="B1650" s="1"/>
      <c r="C1650" s="1"/>
      <c r="D1650" s="1" t="s">
        <v>25</v>
      </c>
      <c r="E1650" s="1" t="s">
        <v>25</v>
      </c>
      <c r="F1650" s="1" t="s">
        <v>25</v>
      </c>
      <c r="G1650" s="1" t="s">
        <v>25</v>
      </c>
      <c r="H1650" s="1" t="s">
        <v>25</v>
      </c>
      <c r="M1650" s="1"/>
      <c r="N1650" s="1"/>
      <c r="O1650" s="1"/>
      <c r="P1650" s="1"/>
      <c r="Q1650" s="1"/>
      <c r="S1650" s="1" t="str">
        <f>IFERROR(__xludf.DUMMYFUNCTION("UNIQUE(D1650:H1650, TRUE)"),"")</f>
        <v/>
      </c>
      <c r="Y1650" s="1" t="str">
        <f t="shared" si="2"/>
        <v/>
      </c>
      <c r="Z1650" s="1" t="str">
        <f t="shared" ref="Z1650:AC1650" si="1650">IF($Y1650&lt;&gt;"",COUNTIF($D1650:$H1650, "=" &amp; T1650),"")</f>
        <v/>
      </c>
      <c r="AA1650" s="1" t="str">
        <f t="shared" si="1650"/>
        <v/>
      </c>
      <c r="AB1650" s="1" t="str">
        <f t="shared" si="1650"/>
        <v/>
      </c>
      <c r="AC1650" s="1" t="str">
        <f t="shared" si="1650"/>
        <v/>
      </c>
      <c r="AE1650" s="1" t="str">
        <f>IFERROR(__xludf.DUMMYFUNCTION("IFERROR(TRANSPOSE(SORT(TRANSPOSE(FILTER(Y1650:AC1650, Y1650:AC1650&lt;&gt;0)),1, FALSE)))"),"")</f>
        <v/>
      </c>
      <c r="AF1650" s="1" t="str">
        <f>IFERROR(__xludf.DUMMYFUNCTION("""COMPUTED_VALUE"""),"")</f>
        <v/>
      </c>
      <c r="AG1650" s="1" t="str">
        <f>IFERROR(__xludf.DUMMYFUNCTION("""COMPUTED_VALUE"""),"")</f>
        <v/>
      </c>
      <c r="AH1650" s="1" t="str">
        <f>IFERROR(__xludf.DUMMYFUNCTION("""COMPUTED_VALUE"""),"")</f>
        <v/>
      </c>
      <c r="AI1650" s="1" t="str">
        <f>IFERROR(__xludf.DUMMYFUNCTION("""COMPUTED_VALUE"""),"")</f>
        <v/>
      </c>
      <c r="AL1650" s="1" t="s">
        <v>25</v>
      </c>
      <c r="AM1650" s="1" t="s">
        <v>25</v>
      </c>
      <c r="AN1650" s="1" t="s">
        <v>25</v>
      </c>
      <c r="AO1650" s="1" t="s">
        <v>25</v>
      </c>
      <c r="AP1650" s="1" t="s">
        <v>25</v>
      </c>
      <c r="AQ1650" s="1"/>
      <c r="AR1650" s="1"/>
      <c r="AS1650" s="1"/>
      <c r="AT1650" s="1"/>
      <c r="AU1650" s="1"/>
      <c r="AV1650" s="1"/>
      <c r="AW1650" s="1"/>
      <c r="AY1650" s="1" t="s">
        <v>25</v>
      </c>
    </row>
    <row r="1651" ht="15.75" customHeight="1">
      <c r="A1651" s="1"/>
      <c r="B1651" s="1"/>
      <c r="C1651" s="1"/>
      <c r="D1651" s="1" t="s">
        <v>25</v>
      </c>
      <c r="E1651" s="1" t="s">
        <v>25</v>
      </c>
      <c r="F1651" s="1" t="s">
        <v>25</v>
      </c>
      <c r="G1651" s="1" t="s">
        <v>25</v>
      </c>
      <c r="H1651" s="1" t="s">
        <v>25</v>
      </c>
      <c r="M1651" s="1"/>
      <c r="N1651" s="1"/>
      <c r="O1651" s="1"/>
      <c r="P1651" s="1"/>
      <c r="Q1651" s="1"/>
      <c r="S1651" s="1" t="str">
        <f>IFERROR(__xludf.DUMMYFUNCTION("UNIQUE(D1651:H1651, TRUE)"),"")</f>
        <v/>
      </c>
      <c r="Y1651" s="1" t="str">
        <f t="shared" si="2"/>
        <v/>
      </c>
      <c r="Z1651" s="1" t="str">
        <f t="shared" ref="Z1651:AC1651" si="1651">IF($Y1651&lt;&gt;"",COUNTIF($D1651:$H1651, "=" &amp; T1651),"")</f>
        <v/>
      </c>
      <c r="AA1651" s="1" t="str">
        <f t="shared" si="1651"/>
        <v/>
      </c>
      <c r="AB1651" s="1" t="str">
        <f t="shared" si="1651"/>
        <v/>
      </c>
      <c r="AC1651" s="1" t="str">
        <f t="shared" si="1651"/>
        <v/>
      </c>
      <c r="AE1651" s="1" t="str">
        <f>IFERROR(__xludf.DUMMYFUNCTION("IFERROR(TRANSPOSE(SORT(TRANSPOSE(FILTER(Y1651:AC1651, Y1651:AC1651&lt;&gt;0)),1, FALSE)))"),"")</f>
        <v/>
      </c>
      <c r="AF1651" s="1" t="str">
        <f>IFERROR(__xludf.DUMMYFUNCTION("""COMPUTED_VALUE"""),"")</f>
        <v/>
      </c>
      <c r="AG1651" s="1" t="str">
        <f>IFERROR(__xludf.DUMMYFUNCTION("""COMPUTED_VALUE"""),"")</f>
        <v/>
      </c>
      <c r="AH1651" s="1" t="str">
        <f>IFERROR(__xludf.DUMMYFUNCTION("""COMPUTED_VALUE"""),"")</f>
        <v/>
      </c>
      <c r="AI1651" s="1" t="str">
        <f>IFERROR(__xludf.DUMMYFUNCTION("""COMPUTED_VALUE"""),"")</f>
        <v/>
      </c>
      <c r="AL1651" s="1" t="s">
        <v>25</v>
      </c>
      <c r="AM1651" s="1" t="s">
        <v>25</v>
      </c>
      <c r="AN1651" s="1" t="s">
        <v>25</v>
      </c>
      <c r="AO1651" s="1" t="s">
        <v>25</v>
      </c>
      <c r="AP1651" s="1" t="s">
        <v>25</v>
      </c>
      <c r="AQ1651" s="1"/>
      <c r="AR1651" s="1"/>
      <c r="AS1651" s="1"/>
      <c r="AT1651" s="1"/>
      <c r="AU1651" s="1"/>
      <c r="AV1651" s="1"/>
      <c r="AW1651" s="1"/>
      <c r="AY1651" s="1" t="s">
        <v>25</v>
      </c>
    </row>
    <row r="1652" ht="15.75" customHeight="1">
      <c r="A1652" s="1"/>
      <c r="B1652" s="1"/>
      <c r="C1652" s="1"/>
      <c r="D1652" s="1" t="s">
        <v>25</v>
      </c>
      <c r="E1652" s="1" t="s">
        <v>25</v>
      </c>
      <c r="F1652" s="1" t="s">
        <v>25</v>
      </c>
      <c r="G1652" s="1" t="s">
        <v>25</v>
      </c>
      <c r="H1652" s="1" t="s">
        <v>25</v>
      </c>
      <c r="M1652" s="1"/>
      <c r="N1652" s="1"/>
      <c r="O1652" s="1"/>
      <c r="P1652" s="1"/>
      <c r="Q1652" s="1"/>
      <c r="S1652" s="1" t="str">
        <f>IFERROR(__xludf.DUMMYFUNCTION("UNIQUE(D1652:H1652, TRUE)"),"")</f>
        <v/>
      </c>
      <c r="Y1652" s="1" t="str">
        <f t="shared" si="2"/>
        <v/>
      </c>
      <c r="Z1652" s="1" t="str">
        <f t="shared" ref="Z1652:AC1652" si="1652">IF($Y1652&lt;&gt;"",COUNTIF($D1652:$H1652, "=" &amp; T1652),"")</f>
        <v/>
      </c>
      <c r="AA1652" s="1" t="str">
        <f t="shared" si="1652"/>
        <v/>
      </c>
      <c r="AB1652" s="1" t="str">
        <f t="shared" si="1652"/>
        <v/>
      </c>
      <c r="AC1652" s="1" t="str">
        <f t="shared" si="1652"/>
        <v/>
      </c>
      <c r="AE1652" s="1" t="str">
        <f>IFERROR(__xludf.DUMMYFUNCTION("IFERROR(TRANSPOSE(SORT(TRANSPOSE(FILTER(Y1652:AC1652, Y1652:AC1652&lt;&gt;0)),1, FALSE)))"),"")</f>
        <v/>
      </c>
      <c r="AF1652" s="1" t="str">
        <f>IFERROR(__xludf.DUMMYFUNCTION("""COMPUTED_VALUE"""),"")</f>
        <v/>
      </c>
      <c r="AG1652" s="1" t="str">
        <f>IFERROR(__xludf.DUMMYFUNCTION("""COMPUTED_VALUE"""),"")</f>
        <v/>
      </c>
      <c r="AH1652" s="1" t="str">
        <f>IFERROR(__xludf.DUMMYFUNCTION("""COMPUTED_VALUE"""),"")</f>
        <v/>
      </c>
      <c r="AI1652" s="1" t="str">
        <f>IFERROR(__xludf.DUMMYFUNCTION("""COMPUTED_VALUE"""),"")</f>
        <v/>
      </c>
      <c r="AL1652" s="1" t="s">
        <v>25</v>
      </c>
      <c r="AM1652" s="1" t="s">
        <v>25</v>
      </c>
      <c r="AN1652" s="1" t="s">
        <v>25</v>
      </c>
      <c r="AO1652" s="1" t="s">
        <v>25</v>
      </c>
      <c r="AP1652" s="1" t="s">
        <v>25</v>
      </c>
      <c r="AQ1652" s="1"/>
      <c r="AR1652" s="1"/>
      <c r="AS1652" s="1"/>
      <c r="AT1652" s="1"/>
      <c r="AU1652" s="1"/>
      <c r="AV1652" s="1"/>
      <c r="AW1652" s="1"/>
      <c r="AY1652" s="1" t="s">
        <v>25</v>
      </c>
    </row>
    <row r="1653" ht="15.75" customHeight="1">
      <c r="A1653" s="1"/>
      <c r="B1653" s="1"/>
      <c r="C1653" s="1"/>
      <c r="D1653" s="1" t="s">
        <v>25</v>
      </c>
      <c r="E1653" s="1" t="s">
        <v>25</v>
      </c>
      <c r="F1653" s="1" t="s">
        <v>25</v>
      </c>
      <c r="G1653" s="1" t="s">
        <v>25</v>
      </c>
      <c r="H1653" s="1" t="s">
        <v>25</v>
      </c>
      <c r="M1653" s="1"/>
      <c r="N1653" s="1"/>
      <c r="O1653" s="1"/>
      <c r="P1653" s="1"/>
      <c r="Q1653" s="1"/>
      <c r="S1653" s="1" t="str">
        <f>IFERROR(__xludf.DUMMYFUNCTION("UNIQUE(D1653:H1653, TRUE)"),"")</f>
        <v/>
      </c>
      <c r="Y1653" s="1" t="str">
        <f t="shared" si="2"/>
        <v/>
      </c>
      <c r="Z1653" s="1" t="str">
        <f t="shared" ref="Z1653:AC1653" si="1653">IF($Y1653&lt;&gt;"",COUNTIF($D1653:$H1653, "=" &amp; T1653),"")</f>
        <v/>
      </c>
      <c r="AA1653" s="1" t="str">
        <f t="shared" si="1653"/>
        <v/>
      </c>
      <c r="AB1653" s="1" t="str">
        <f t="shared" si="1653"/>
        <v/>
      </c>
      <c r="AC1653" s="1" t="str">
        <f t="shared" si="1653"/>
        <v/>
      </c>
      <c r="AE1653" s="1" t="str">
        <f>IFERROR(__xludf.DUMMYFUNCTION("IFERROR(TRANSPOSE(SORT(TRANSPOSE(FILTER(Y1653:AC1653, Y1653:AC1653&lt;&gt;0)),1, FALSE)))"),"")</f>
        <v/>
      </c>
      <c r="AF1653" s="1" t="str">
        <f>IFERROR(__xludf.DUMMYFUNCTION("""COMPUTED_VALUE"""),"")</f>
        <v/>
      </c>
      <c r="AG1653" s="1" t="str">
        <f>IFERROR(__xludf.DUMMYFUNCTION("""COMPUTED_VALUE"""),"")</f>
        <v/>
      </c>
      <c r="AH1653" s="1" t="str">
        <f>IFERROR(__xludf.DUMMYFUNCTION("""COMPUTED_VALUE"""),"")</f>
        <v/>
      </c>
      <c r="AI1653" s="1" t="str">
        <f>IFERROR(__xludf.DUMMYFUNCTION("""COMPUTED_VALUE"""),"")</f>
        <v/>
      </c>
      <c r="AL1653" s="1" t="s">
        <v>25</v>
      </c>
      <c r="AM1653" s="1" t="s">
        <v>25</v>
      </c>
      <c r="AN1653" s="1" t="s">
        <v>25</v>
      </c>
      <c r="AO1653" s="1" t="s">
        <v>25</v>
      </c>
      <c r="AP1653" s="1" t="s">
        <v>25</v>
      </c>
      <c r="AQ1653" s="1"/>
      <c r="AR1653" s="1"/>
      <c r="AS1653" s="1"/>
      <c r="AT1653" s="1"/>
      <c r="AU1653" s="1"/>
      <c r="AV1653" s="1"/>
      <c r="AW1653" s="1"/>
      <c r="AY1653" s="1" t="s">
        <v>25</v>
      </c>
    </row>
    <row r="1654" ht="15.75" customHeight="1">
      <c r="A1654" s="1"/>
      <c r="B1654" s="1"/>
      <c r="C1654" s="1"/>
      <c r="D1654" s="1" t="s">
        <v>25</v>
      </c>
      <c r="E1654" s="1" t="s">
        <v>25</v>
      </c>
      <c r="F1654" s="1" t="s">
        <v>25</v>
      </c>
      <c r="G1654" s="1" t="s">
        <v>25</v>
      </c>
      <c r="H1654" s="1" t="s">
        <v>25</v>
      </c>
      <c r="M1654" s="1"/>
      <c r="N1654" s="1"/>
      <c r="O1654" s="1"/>
      <c r="P1654" s="1"/>
      <c r="Q1654" s="1"/>
      <c r="S1654" s="1" t="str">
        <f>IFERROR(__xludf.DUMMYFUNCTION("UNIQUE(D1654:H1654, TRUE)"),"")</f>
        <v/>
      </c>
      <c r="Y1654" s="1" t="str">
        <f t="shared" si="2"/>
        <v/>
      </c>
      <c r="Z1654" s="1" t="str">
        <f t="shared" ref="Z1654:AC1654" si="1654">IF($Y1654&lt;&gt;"",COUNTIF($D1654:$H1654, "=" &amp; T1654),"")</f>
        <v/>
      </c>
      <c r="AA1654" s="1" t="str">
        <f t="shared" si="1654"/>
        <v/>
      </c>
      <c r="AB1654" s="1" t="str">
        <f t="shared" si="1654"/>
        <v/>
      </c>
      <c r="AC1654" s="1" t="str">
        <f t="shared" si="1654"/>
        <v/>
      </c>
      <c r="AE1654" s="1" t="str">
        <f>IFERROR(__xludf.DUMMYFUNCTION("IFERROR(TRANSPOSE(SORT(TRANSPOSE(FILTER(Y1654:AC1654, Y1654:AC1654&lt;&gt;0)),1, FALSE)))"),"")</f>
        <v/>
      </c>
      <c r="AF1654" s="1" t="str">
        <f>IFERROR(__xludf.DUMMYFUNCTION("""COMPUTED_VALUE"""),"")</f>
        <v/>
      </c>
      <c r="AG1654" s="1" t="str">
        <f>IFERROR(__xludf.DUMMYFUNCTION("""COMPUTED_VALUE"""),"")</f>
        <v/>
      </c>
      <c r="AH1654" s="1" t="str">
        <f>IFERROR(__xludf.DUMMYFUNCTION("""COMPUTED_VALUE"""),"")</f>
        <v/>
      </c>
      <c r="AI1654" s="1" t="str">
        <f>IFERROR(__xludf.DUMMYFUNCTION("""COMPUTED_VALUE"""),"")</f>
        <v/>
      </c>
      <c r="AL1654" s="1" t="s">
        <v>25</v>
      </c>
      <c r="AM1654" s="1" t="s">
        <v>25</v>
      </c>
      <c r="AN1654" s="1" t="s">
        <v>25</v>
      </c>
      <c r="AO1654" s="1" t="s">
        <v>25</v>
      </c>
      <c r="AP1654" s="1" t="s">
        <v>25</v>
      </c>
      <c r="AQ1654" s="1"/>
      <c r="AR1654" s="1"/>
      <c r="AS1654" s="1"/>
      <c r="AT1654" s="1"/>
      <c r="AU1654" s="1"/>
      <c r="AV1654" s="1"/>
      <c r="AW1654" s="1"/>
      <c r="AY1654" s="1" t="s">
        <v>25</v>
      </c>
    </row>
    <row r="1655" ht="15.75" customHeight="1">
      <c r="A1655" s="1"/>
      <c r="B1655" s="1"/>
      <c r="C1655" s="1"/>
      <c r="D1655" s="1" t="s">
        <v>25</v>
      </c>
      <c r="E1655" s="1" t="s">
        <v>25</v>
      </c>
      <c r="F1655" s="1" t="s">
        <v>25</v>
      </c>
      <c r="G1655" s="1" t="s">
        <v>25</v>
      </c>
      <c r="H1655" s="1" t="s">
        <v>25</v>
      </c>
      <c r="M1655" s="1"/>
      <c r="N1655" s="1"/>
      <c r="O1655" s="1"/>
      <c r="P1655" s="1"/>
      <c r="Q1655" s="1"/>
      <c r="S1655" s="1" t="str">
        <f>IFERROR(__xludf.DUMMYFUNCTION("UNIQUE(D1655:H1655, TRUE)"),"")</f>
        <v/>
      </c>
      <c r="Y1655" s="1" t="str">
        <f t="shared" si="2"/>
        <v/>
      </c>
      <c r="Z1655" s="1" t="str">
        <f t="shared" ref="Z1655:AC1655" si="1655">IF($Y1655&lt;&gt;"",COUNTIF($D1655:$H1655, "=" &amp; T1655),"")</f>
        <v/>
      </c>
      <c r="AA1655" s="1" t="str">
        <f t="shared" si="1655"/>
        <v/>
      </c>
      <c r="AB1655" s="1" t="str">
        <f t="shared" si="1655"/>
        <v/>
      </c>
      <c r="AC1655" s="1" t="str">
        <f t="shared" si="1655"/>
        <v/>
      </c>
      <c r="AE1655" s="1" t="str">
        <f>IFERROR(__xludf.DUMMYFUNCTION("IFERROR(TRANSPOSE(SORT(TRANSPOSE(FILTER(Y1655:AC1655, Y1655:AC1655&lt;&gt;0)),1, FALSE)))"),"")</f>
        <v/>
      </c>
      <c r="AF1655" s="1" t="str">
        <f>IFERROR(__xludf.DUMMYFUNCTION("""COMPUTED_VALUE"""),"")</f>
        <v/>
      </c>
      <c r="AG1655" s="1" t="str">
        <f>IFERROR(__xludf.DUMMYFUNCTION("""COMPUTED_VALUE"""),"")</f>
        <v/>
      </c>
      <c r="AH1655" s="1" t="str">
        <f>IFERROR(__xludf.DUMMYFUNCTION("""COMPUTED_VALUE"""),"")</f>
        <v/>
      </c>
      <c r="AI1655" s="1" t="str">
        <f>IFERROR(__xludf.DUMMYFUNCTION("""COMPUTED_VALUE"""),"")</f>
        <v/>
      </c>
      <c r="AL1655" s="1" t="s">
        <v>25</v>
      </c>
      <c r="AM1655" s="1" t="s">
        <v>25</v>
      </c>
      <c r="AN1655" s="1" t="s">
        <v>25</v>
      </c>
      <c r="AO1655" s="1" t="s">
        <v>25</v>
      </c>
      <c r="AP1655" s="1" t="s">
        <v>25</v>
      </c>
      <c r="AQ1655" s="1"/>
      <c r="AR1655" s="1"/>
      <c r="AS1655" s="1"/>
      <c r="AT1655" s="1"/>
      <c r="AU1655" s="1"/>
      <c r="AV1655" s="1"/>
      <c r="AW1655" s="1"/>
      <c r="AY1655" s="1" t="s">
        <v>25</v>
      </c>
    </row>
    <row r="1656" ht="15.75" customHeight="1">
      <c r="A1656" s="1"/>
      <c r="B1656" s="1"/>
      <c r="C1656" s="1"/>
      <c r="D1656" s="1" t="s">
        <v>25</v>
      </c>
      <c r="E1656" s="1" t="s">
        <v>25</v>
      </c>
      <c r="F1656" s="1" t="s">
        <v>25</v>
      </c>
      <c r="G1656" s="1" t="s">
        <v>25</v>
      </c>
      <c r="H1656" s="1" t="s">
        <v>25</v>
      </c>
      <c r="M1656" s="1"/>
      <c r="N1656" s="1"/>
      <c r="O1656" s="1"/>
      <c r="P1656" s="1"/>
      <c r="Q1656" s="1"/>
      <c r="S1656" s="1" t="str">
        <f>IFERROR(__xludf.DUMMYFUNCTION("UNIQUE(D1656:H1656, TRUE)"),"")</f>
        <v/>
      </c>
      <c r="Y1656" s="1" t="str">
        <f t="shared" si="2"/>
        <v/>
      </c>
      <c r="Z1656" s="1" t="str">
        <f t="shared" ref="Z1656:AC1656" si="1656">IF($Y1656&lt;&gt;"",COUNTIF($D1656:$H1656, "=" &amp; T1656),"")</f>
        <v/>
      </c>
      <c r="AA1656" s="1" t="str">
        <f t="shared" si="1656"/>
        <v/>
      </c>
      <c r="AB1656" s="1" t="str">
        <f t="shared" si="1656"/>
        <v/>
      </c>
      <c r="AC1656" s="1" t="str">
        <f t="shared" si="1656"/>
        <v/>
      </c>
      <c r="AE1656" s="1" t="str">
        <f>IFERROR(__xludf.DUMMYFUNCTION("IFERROR(TRANSPOSE(SORT(TRANSPOSE(FILTER(Y1656:AC1656, Y1656:AC1656&lt;&gt;0)),1, FALSE)))"),"")</f>
        <v/>
      </c>
      <c r="AF1656" s="1" t="str">
        <f>IFERROR(__xludf.DUMMYFUNCTION("""COMPUTED_VALUE"""),"")</f>
        <v/>
      </c>
      <c r="AG1656" s="1" t="str">
        <f>IFERROR(__xludf.DUMMYFUNCTION("""COMPUTED_VALUE"""),"")</f>
        <v/>
      </c>
      <c r="AH1656" s="1" t="str">
        <f>IFERROR(__xludf.DUMMYFUNCTION("""COMPUTED_VALUE"""),"")</f>
        <v/>
      </c>
      <c r="AI1656" s="1" t="str">
        <f>IFERROR(__xludf.DUMMYFUNCTION("""COMPUTED_VALUE"""),"")</f>
        <v/>
      </c>
      <c r="AL1656" s="1" t="s">
        <v>25</v>
      </c>
      <c r="AM1656" s="1" t="s">
        <v>25</v>
      </c>
      <c r="AN1656" s="1" t="s">
        <v>25</v>
      </c>
      <c r="AO1656" s="1" t="s">
        <v>25</v>
      </c>
      <c r="AP1656" s="1" t="s">
        <v>25</v>
      </c>
      <c r="AQ1656" s="1"/>
      <c r="AR1656" s="1"/>
      <c r="AS1656" s="1"/>
      <c r="AT1656" s="1"/>
      <c r="AU1656" s="1"/>
      <c r="AV1656" s="1"/>
      <c r="AW1656" s="1"/>
      <c r="AY1656" s="1" t="s">
        <v>25</v>
      </c>
    </row>
    <row r="1657" ht="15.75" customHeight="1">
      <c r="A1657" s="1"/>
      <c r="B1657" s="1"/>
      <c r="C1657" s="1"/>
      <c r="D1657" s="1" t="s">
        <v>25</v>
      </c>
      <c r="E1657" s="1" t="s">
        <v>25</v>
      </c>
      <c r="F1657" s="1" t="s">
        <v>25</v>
      </c>
      <c r="G1657" s="1" t="s">
        <v>25</v>
      </c>
      <c r="H1657" s="1" t="s">
        <v>25</v>
      </c>
      <c r="M1657" s="1"/>
      <c r="N1657" s="1"/>
      <c r="O1657" s="1"/>
      <c r="P1657" s="1"/>
      <c r="Q1657" s="1"/>
      <c r="S1657" s="1" t="str">
        <f>IFERROR(__xludf.DUMMYFUNCTION("UNIQUE(D1657:H1657, TRUE)"),"")</f>
        <v/>
      </c>
      <c r="Y1657" s="1" t="str">
        <f t="shared" si="2"/>
        <v/>
      </c>
      <c r="Z1657" s="1" t="str">
        <f t="shared" ref="Z1657:AC1657" si="1657">IF($Y1657&lt;&gt;"",COUNTIF($D1657:$H1657, "=" &amp; T1657),"")</f>
        <v/>
      </c>
      <c r="AA1657" s="1" t="str">
        <f t="shared" si="1657"/>
        <v/>
      </c>
      <c r="AB1657" s="1" t="str">
        <f t="shared" si="1657"/>
        <v/>
      </c>
      <c r="AC1657" s="1" t="str">
        <f t="shared" si="1657"/>
        <v/>
      </c>
      <c r="AE1657" s="1" t="str">
        <f>IFERROR(__xludf.DUMMYFUNCTION("IFERROR(TRANSPOSE(SORT(TRANSPOSE(FILTER(Y1657:AC1657, Y1657:AC1657&lt;&gt;0)),1, FALSE)))"),"")</f>
        <v/>
      </c>
      <c r="AF1657" s="1" t="str">
        <f>IFERROR(__xludf.DUMMYFUNCTION("""COMPUTED_VALUE"""),"")</f>
        <v/>
      </c>
      <c r="AG1657" s="1" t="str">
        <f>IFERROR(__xludf.DUMMYFUNCTION("""COMPUTED_VALUE"""),"")</f>
        <v/>
      </c>
      <c r="AH1657" s="1" t="str">
        <f>IFERROR(__xludf.DUMMYFUNCTION("""COMPUTED_VALUE"""),"")</f>
        <v/>
      </c>
      <c r="AI1657" s="1" t="str">
        <f>IFERROR(__xludf.DUMMYFUNCTION("""COMPUTED_VALUE"""),"")</f>
        <v/>
      </c>
      <c r="AL1657" s="1" t="s">
        <v>25</v>
      </c>
      <c r="AM1657" s="1" t="s">
        <v>25</v>
      </c>
      <c r="AN1657" s="1" t="s">
        <v>25</v>
      </c>
      <c r="AO1657" s="1" t="s">
        <v>25</v>
      </c>
      <c r="AP1657" s="1" t="s">
        <v>25</v>
      </c>
      <c r="AQ1657" s="1"/>
      <c r="AR1657" s="1"/>
      <c r="AS1657" s="1"/>
      <c r="AT1657" s="1"/>
      <c r="AU1657" s="1"/>
      <c r="AV1657" s="1"/>
      <c r="AW1657" s="1"/>
      <c r="AY1657" s="1" t="s">
        <v>25</v>
      </c>
    </row>
    <row r="1658" ht="15.75" customHeight="1">
      <c r="A1658" s="1"/>
      <c r="B1658" s="1"/>
      <c r="C1658" s="1"/>
      <c r="D1658" s="1" t="s">
        <v>25</v>
      </c>
      <c r="E1658" s="1" t="s">
        <v>25</v>
      </c>
      <c r="F1658" s="1" t="s">
        <v>25</v>
      </c>
      <c r="G1658" s="1" t="s">
        <v>25</v>
      </c>
      <c r="H1658" s="1" t="s">
        <v>25</v>
      </c>
      <c r="M1658" s="1"/>
      <c r="N1658" s="1"/>
      <c r="O1658" s="1"/>
      <c r="P1658" s="1"/>
      <c r="Q1658" s="1"/>
      <c r="S1658" s="1" t="str">
        <f>IFERROR(__xludf.DUMMYFUNCTION("UNIQUE(D1658:H1658, TRUE)"),"")</f>
        <v/>
      </c>
      <c r="Y1658" s="1" t="str">
        <f t="shared" si="2"/>
        <v/>
      </c>
      <c r="Z1658" s="1" t="str">
        <f t="shared" ref="Z1658:AC1658" si="1658">IF($Y1658&lt;&gt;"",COUNTIF($D1658:$H1658, "=" &amp; T1658),"")</f>
        <v/>
      </c>
      <c r="AA1658" s="1" t="str">
        <f t="shared" si="1658"/>
        <v/>
      </c>
      <c r="AB1658" s="1" t="str">
        <f t="shared" si="1658"/>
        <v/>
      </c>
      <c r="AC1658" s="1" t="str">
        <f t="shared" si="1658"/>
        <v/>
      </c>
      <c r="AE1658" s="1" t="str">
        <f>IFERROR(__xludf.DUMMYFUNCTION("IFERROR(TRANSPOSE(SORT(TRANSPOSE(FILTER(Y1658:AC1658, Y1658:AC1658&lt;&gt;0)),1, FALSE)))"),"")</f>
        <v/>
      </c>
      <c r="AF1658" s="1" t="str">
        <f>IFERROR(__xludf.DUMMYFUNCTION("""COMPUTED_VALUE"""),"")</f>
        <v/>
      </c>
      <c r="AG1658" s="1" t="str">
        <f>IFERROR(__xludf.DUMMYFUNCTION("""COMPUTED_VALUE"""),"")</f>
        <v/>
      </c>
      <c r="AH1658" s="1" t="str">
        <f>IFERROR(__xludf.DUMMYFUNCTION("""COMPUTED_VALUE"""),"")</f>
        <v/>
      </c>
      <c r="AI1658" s="1" t="str">
        <f>IFERROR(__xludf.DUMMYFUNCTION("""COMPUTED_VALUE"""),"")</f>
        <v/>
      </c>
      <c r="AL1658" s="1" t="s">
        <v>25</v>
      </c>
      <c r="AM1658" s="1" t="s">
        <v>25</v>
      </c>
      <c r="AN1658" s="1" t="s">
        <v>25</v>
      </c>
      <c r="AO1658" s="1" t="s">
        <v>25</v>
      </c>
      <c r="AP1658" s="1" t="s">
        <v>25</v>
      </c>
      <c r="AQ1658" s="1"/>
      <c r="AR1658" s="1"/>
      <c r="AS1658" s="1"/>
      <c r="AT1658" s="1"/>
      <c r="AU1658" s="1"/>
      <c r="AV1658" s="1"/>
      <c r="AW1658" s="1"/>
      <c r="AY1658" s="1" t="s">
        <v>25</v>
      </c>
    </row>
    <row r="1659" ht="15.75" customHeight="1">
      <c r="A1659" s="1"/>
      <c r="B1659" s="1"/>
      <c r="C1659" s="1"/>
      <c r="D1659" s="1" t="s">
        <v>25</v>
      </c>
      <c r="E1659" s="1" t="s">
        <v>25</v>
      </c>
      <c r="F1659" s="1" t="s">
        <v>25</v>
      </c>
      <c r="G1659" s="1" t="s">
        <v>25</v>
      </c>
      <c r="H1659" s="1" t="s">
        <v>25</v>
      </c>
      <c r="M1659" s="1"/>
      <c r="N1659" s="1"/>
      <c r="O1659" s="1"/>
      <c r="P1659" s="1"/>
      <c r="Q1659" s="1"/>
      <c r="S1659" s="1" t="str">
        <f>IFERROR(__xludf.DUMMYFUNCTION("UNIQUE(D1659:H1659, TRUE)"),"")</f>
        <v/>
      </c>
      <c r="Y1659" s="1" t="str">
        <f t="shared" si="2"/>
        <v/>
      </c>
      <c r="Z1659" s="1" t="str">
        <f t="shared" ref="Z1659:AC1659" si="1659">IF($Y1659&lt;&gt;"",COUNTIF($D1659:$H1659, "=" &amp; T1659),"")</f>
        <v/>
      </c>
      <c r="AA1659" s="1" t="str">
        <f t="shared" si="1659"/>
        <v/>
      </c>
      <c r="AB1659" s="1" t="str">
        <f t="shared" si="1659"/>
        <v/>
      </c>
      <c r="AC1659" s="1" t="str">
        <f t="shared" si="1659"/>
        <v/>
      </c>
      <c r="AE1659" s="1" t="str">
        <f>IFERROR(__xludf.DUMMYFUNCTION("IFERROR(TRANSPOSE(SORT(TRANSPOSE(FILTER(Y1659:AC1659, Y1659:AC1659&lt;&gt;0)),1, FALSE)))"),"")</f>
        <v/>
      </c>
      <c r="AF1659" s="1" t="str">
        <f>IFERROR(__xludf.DUMMYFUNCTION("""COMPUTED_VALUE"""),"")</f>
        <v/>
      </c>
      <c r="AG1659" s="1" t="str">
        <f>IFERROR(__xludf.DUMMYFUNCTION("""COMPUTED_VALUE"""),"")</f>
        <v/>
      </c>
      <c r="AH1659" s="1" t="str">
        <f>IFERROR(__xludf.DUMMYFUNCTION("""COMPUTED_VALUE"""),"")</f>
        <v/>
      </c>
      <c r="AI1659" s="1" t="str">
        <f>IFERROR(__xludf.DUMMYFUNCTION("""COMPUTED_VALUE"""),"")</f>
        <v/>
      </c>
      <c r="AL1659" s="1" t="s">
        <v>25</v>
      </c>
      <c r="AM1659" s="1" t="s">
        <v>25</v>
      </c>
      <c r="AN1659" s="1" t="s">
        <v>25</v>
      </c>
      <c r="AO1659" s="1" t="s">
        <v>25</v>
      </c>
      <c r="AP1659" s="1" t="s">
        <v>25</v>
      </c>
      <c r="AQ1659" s="1"/>
      <c r="AR1659" s="1"/>
      <c r="AS1659" s="1"/>
      <c r="AT1659" s="1"/>
      <c r="AU1659" s="1"/>
      <c r="AV1659" s="1"/>
      <c r="AW1659" s="1"/>
      <c r="AY1659" s="1" t="s">
        <v>25</v>
      </c>
    </row>
    <row r="1660" ht="15.75" customHeight="1">
      <c r="A1660" s="1"/>
      <c r="B1660" s="1"/>
      <c r="C1660" s="1"/>
      <c r="D1660" s="1" t="s">
        <v>25</v>
      </c>
      <c r="E1660" s="1" t="s">
        <v>25</v>
      </c>
      <c r="F1660" s="1" t="s">
        <v>25</v>
      </c>
      <c r="G1660" s="1" t="s">
        <v>25</v>
      </c>
      <c r="H1660" s="1" t="s">
        <v>25</v>
      </c>
      <c r="M1660" s="1"/>
      <c r="N1660" s="1"/>
      <c r="O1660" s="1"/>
      <c r="P1660" s="1"/>
      <c r="Q1660" s="1"/>
      <c r="S1660" s="1" t="str">
        <f>IFERROR(__xludf.DUMMYFUNCTION("UNIQUE(D1660:H1660, TRUE)"),"")</f>
        <v/>
      </c>
      <c r="Y1660" s="1" t="str">
        <f t="shared" si="2"/>
        <v/>
      </c>
      <c r="Z1660" s="1" t="str">
        <f t="shared" ref="Z1660:AC1660" si="1660">IF($Y1660&lt;&gt;"",COUNTIF($D1660:$H1660, "=" &amp; T1660),"")</f>
        <v/>
      </c>
      <c r="AA1660" s="1" t="str">
        <f t="shared" si="1660"/>
        <v/>
      </c>
      <c r="AB1660" s="1" t="str">
        <f t="shared" si="1660"/>
        <v/>
      </c>
      <c r="AC1660" s="1" t="str">
        <f t="shared" si="1660"/>
        <v/>
      </c>
      <c r="AE1660" s="1" t="str">
        <f>IFERROR(__xludf.DUMMYFUNCTION("IFERROR(TRANSPOSE(SORT(TRANSPOSE(FILTER(Y1660:AC1660, Y1660:AC1660&lt;&gt;0)),1, FALSE)))"),"")</f>
        <v/>
      </c>
      <c r="AF1660" s="1" t="str">
        <f>IFERROR(__xludf.DUMMYFUNCTION("""COMPUTED_VALUE"""),"")</f>
        <v/>
      </c>
      <c r="AG1660" s="1" t="str">
        <f>IFERROR(__xludf.DUMMYFUNCTION("""COMPUTED_VALUE"""),"")</f>
        <v/>
      </c>
      <c r="AH1660" s="1" t="str">
        <f>IFERROR(__xludf.DUMMYFUNCTION("""COMPUTED_VALUE"""),"")</f>
        <v/>
      </c>
      <c r="AI1660" s="1" t="str">
        <f>IFERROR(__xludf.DUMMYFUNCTION("""COMPUTED_VALUE"""),"")</f>
        <v/>
      </c>
      <c r="AL1660" s="1" t="s">
        <v>25</v>
      </c>
      <c r="AM1660" s="1" t="s">
        <v>25</v>
      </c>
      <c r="AN1660" s="1" t="s">
        <v>25</v>
      </c>
      <c r="AO1660" s="1" t="s">
        <v>25</v>
      </c>
      <c r="AP1660" s="1" t="s">
        <v>25</v>
      </c>
      <c r="AQ1660" s="1"/>
      <c r="AR1660" s="1"/>
      <c r="AS1660" s="1"/>
      <c r="AT1660" s="1"/>
      <c r="AU1660" s="1"/>
      <c r="AV1660" s="1"/>
      <c r="AW1660" s="1"/>
      <c r="AY1660" s="1" t="s">
        <v>25</v>
      </c>
    </row>
    <row r="1661" ht="15.75" customHeight="1">
      <c r="A1661" s="1"/>
      <c r="B1661" s="1"/>
      <c r="C1661" s="1"/>
      <c r="D1661" s="1" t="s">
        <v>25</v>
      </c>
      <c r="E1661" s="1" t="s">
        <v>25</v>
      </c>
      <c r="F1661" s="1" t="s">
        <v>25</v>
      </c>
      <c r="G1661" s="1" t="s">
        <v>25</v>
      </c>
      <c r="H1661" s="1" t="s">
        <v>25</v>
      </c>
      <c r="M1661" s="1"/>
      <c r="N1661" s="1"/>
      <c r="O1661" s="1"/>
      <c r="P1661" s="1"/>
      <c r="Q1661" s="1"/>
      <c r="S1661" s="1" t="str">
        <f>IFERROR(__xludf.DUMMYFUNCTION("UNIQUE(D1661:H1661, TRUE)"),"")</f>
        <v/>
      </c>
      <c r="Y1661" s="1" t="str">
        <f t="shared" si="2"/>
        <v/>
      </c>
      <c r="Z1661" s="1" t="str">
        <f t="shared" ref="Z1661:AC1661" si="1661">IF($Y1661&lt;&gt;"",COUNTIF($D1661:$H1661, "=" &amp; T1661),"")</f>
        <v/>
      </c>
      <c r="AA1661" s="1" t="str">
        <f t="shared" si="1661"/>
        <v/>
      </c>
      <c r="AB1661" s="1" t="str">
        <f t="shared" si="1661"/>
        <v/>
      </c>
      <c r="AC1661" s="1" t="str">
        <f t="shared" si="1661"/>
        <v/>
      </c>
      <c r="AE1661" s="1" t="str">
        <f>IFERROR(__xludf.DUMMYFUNCTION("IFERROR(TRANSPOSE(SORT(TRANSPOSE(FILTER(Y1661:AC1661, Y1661:AC1661&lt;&gt;0)),1, FALSE)))"),"")</f>
        <v/>
      </c>
      <c r="AF1661" s="1" t="str">
        <f>IFERROR(__xludf.DUMMYFUNCTION("""COMPUTED_VALUE"""),"")</f>
        <v/>
      </c>
      <c r="AG1661" s="1" t="str">
        <f>IFERROR(__xludf.DUMMYFUNCTION("""COMPUTED_VALUE"""),"")</f>
        <v/>
      </c>
      <c r="AH1661" s="1" t="str">
        <f>IFERROR(__xludf.DUMMYFUNCTION("""COMPUTED_VALUE"""),"")</f>
        <v/>
      </c>
      <c r="AI1661" s="1" t="str">
        <f>IFERROR(__xludf.DUMMYFUNCTION("""COMPUTED_VALUE"""),"")</f>
        <v/>
      </c>
      <c r="AL1661" s="1" t="s">
        <v>25</v>
      </c>
      <c r="AM1661" s="1" t="s">
        <v>25</v>
      </c>
      <c r="AN1661" s="1" t="s">
        <v>25</v>
      </c>
      <c r="AO1661" s="1" t="s">
        <v>25</v>
      </c>
      <c r="AP1661" s="1" t="s">
        <v>25</v>
      </c>
      <c r="AQ1661" s="1"/>
      <c r="AR1661" s="1"/>
      <c r="AS1661" s="1"/>
      <c r="AT1661" s="1"/>
      <c r="AU1661" s="1"/>
      <c r="AV1661" s="1"/>
      <c r="AW1661" s="1"/>
      <c r="AY1661" s="1" t="s">
        <v>25</v>
      </c>
    </row>
    <row r="1662" ht="15.75" customHeight="1">
      <c r="A1662" s="1"/>
      <c r="B1662" s="1"/>
      <c r="C1662" s="1"/>
      <c r="D1662" s="1" t="s">
        <v>25</v>
      </c>
      <c r="E1662" s="1" t="s">
        <v>25</v>
      </c>
      <c r="F1662" s="1" t="s">
        <v>25</v>
      </c>
      <c r="G1662" s="1" t="s">
        <v>25</v>
      </c>
      <c r="H1662" s="1" t="s">
        <v>25</v>
      </c>
      <c r="M1662" s="1"/>
      <c r="N1662" s="1"/>
      <c r="O1662" s="1"/>
      <c r="P1662" s="1"/>
      <c r="Q1662" s="1"/>
      <c r="S1662" s="1" t="str">
        <f>IFERROR(__xludf.DUMMYFUNCTION("UNIQUE(D1662:H1662, TRUE)"),"")</f>
        <v/>
      </c>
      <c r="Y1662" s="1" t="str">
        <f t="shared" si="2"/>
        <v/>
      </c>
      <c r="Z1662" s="1" t="str">
        <f t="shared" ref="Z1662:AC1662" si="1662">IF($Y1662&lt;&gt;"",COUNTIF($D1662:$H1662, "=" &amp; T1662),"")</f>
        <v/>
      </c>
      <c r="AA1662" s="1" t="str">
        <f t="shared" si="1662"/>
        <v/>
      </c>
      <c r="AB1662" s="1" t="str">
        <f t="shared" si="1662"/>
        <v/>
      </c>
      <c r="AC1662" s="1" t="str">
        <f t="shared" si="1662"/>
        <v/>
      </c>
      <c r="AE1662" s="1" t="str">
        <f>IFERROR(__xludf.DUMMYFUNCTION("IFERROR(TRANSPOSE(SORT(TRANSPOSE(FILTER(Y1662:AC1662, Y1662:AC1662&lt;&gt;0)),1, FALSE)))"),"")</f>
        <v/>
      </c>
      <c r="AF1662" s="1" t="str">
        <f>IFERROR(__xludf.DUMMYFUNCTION("""COMPUTED_VALUE"""),"")</f>
        <v/>
      </c>
      <c r="AG1662" s="1" t="str">
        <f>IFERROR(__xludf.DUMMYFUNCTION("""COMPUTED_VALUE"""),"")</f>
        <v/>
      </c>
      <c r="AH1662" s="1" t="str">
        <f>IFERROR(__xludf.DUMMYFUNCTION("""COMPUTED_VALUE"""),"")</f>
        <v/>
      </c>
      <c r="AI1662" s="1" t="str">
        <f>IFERROR(__xludf.DUMMYFUNCTION("""COMPUTED_VALUE"""),"")</f>
        <v/>
      </c>
      <c r="AL1662" s="1" t="s">
        <v>25</v>
      </c>
      <c r="AM1662" s="1" t="s">
        <v>25</v>
      </c>
      <c r="AN1662" s="1" t="s">
        <v>25</v>
      </c>
      <c r="AO1662" s="1" t="s">
        <v>25</v>
      </c>
      <c r="AP1662" s="1" t="s">
        <v>25</v>
      </c>
      <c r="AQ1662" s="1"/>
      <c r="AR1662" s="1"/>
      <c r="AS1662" s="1"/>
      <c r="AT1662" s="1"/>
      <c r="AU1662" s="1"/>
      <c r="AV1662" s="1"/>
      <c r="AW1662" s="1"/>
      <c r="AY1662" s="1" t="s">
        <v>25</v>
      </c>
    </row>
    <row r="1663" ht="15.75" customHeight="1">
      <c r="A1663" s="1"/>
      <c r="B1663" s="1"/>
      <c r="C1663" s="1"/>
      <c r="D1663" s="1" t="s">
        <v>25</v>
      </c>
      <c r="E1663" s="1" t="s">
        <v>25</v>
      </c>
      <c r="F1663" s="1" t="s">
        <v>25</v>
      </c>
      <c r="G1663" s="1" t="s">
        <v>25</v>
      </c>
      <c r="H1663" s="1" t="s">
        <v>25</v>
      </c>
      <c r="M1663" s="1"/>
      <c r="N1663" s="1"/>
      <c r="O1663" s="1"/>
      <c r="P1663" s="1"/>
      <c r="Q1663" s="1"/>
      <c r="S1663" s="1" t="str">
        <f>IFERROR(__xludf.DUMMYFUNCTION("UNIQUE(D1663:H1663, TRUE)"),"")</f>
        <v/>
      </c>
      <c r="Y1663" s="1" t="str">
        <f t="shared" si="2"/>
        <v/>
      </c>
      <c r="Z1663" s="1" t="str">
        <f t="shared" ref="Z1663:AC1663" si="1663">IF($Y1663&lt;&gt;"",COUNTIF($D1663:$H1663, "=" &amp; T1663),"")</f>
        <v/>
      </c>
      <c r="AA1663" s="1" t="str">
        <f t="shared" si="1663"/>
        <v/>
      </c>
      <c r="AB1663" s="1" t="str">
        <f t="shared" si="1663"/>
        <v/>
      </c>
      <c r="AC1663" s="1" t="str">
        <f t="shared" si="1663"/>
        <v/>
      </c>
      <c r="AE1663" s="1" t="str">
        <f>IFERROR(__xludf.DUMMYFUNCTION("IFERROR(TRANSPOSE(SORT(TRANSPOSE(FILTER(Y1663:AC1663, Y1663:AC1663&lt;&gt;0)),1, FALSE)))"),"")</f>
        <v/>
      </c>
      <c r="AF1663" s="1" t="str">
        <f>IFERROR(__xludf.DUMMYFUNCTION("""COMPUTED_VALUE"""),"")</f>
        <v/>
      </c>
      <c r="AG1663" s="1" t="str">
        <f>IFERROR(__xludf.DUMMYFUNCTION("""COMPUTED_VALUE"""),"")</f>
        <v/>
      </c>
      <c r="AH1663" s="1" t="str">
        <f>IFERROR(__xludf.DUMMYFUNCTION("""COMPUTED_VALUE"""),"")</f>
        <v/>
      </c>
      <c r="AI1663" s="1" t="str">
        <f>IFERROR(__xludf.DUMMYFUNCTION("""COMPUTED_VALUE"""),"")</f>
        <v/>
      </c>
      <c r="AL1663" s="1" t="s">
        <v>25</v>
      </c>
      <c r="AM1663" s="1" t="s">
        <v>25</v>
      </c>
      <c r="AN1663" s="1" t="s">
        <v>25</v>
      </c>
      <c r="AO1663" s="1" t="s">
        <v>25</v>
      </c>
      <c r="AP1663" s="1" t="s">
        <v>25</v>
      </c>
      <c r="AQ1663" s="1"/>
      <c r="AR1663" s="1"/>
      <c r="AS1663" s="1"/>
      <c r="AT1663" s="1"/>
      <c r="AU1663" s="1"/>
      <c r="AV1663" s="1"/>
      <c r="AW1663" s="1"/>
      <c r="AY1663" s="1" t="s">
        <v>25</v>
      </c>
    </row>
    <row r="1664" ht="15.75" customHeight="1">
      <c r="A1664" s="1"/>
      <c r="B1664" s="1"/>
      <c r="C1664" s="1"/>
      <c r="D1664" s="1" t="s">
        <v>25</v>
      </c>
      <c r="E1664" s="1" t="s">
        <v>25</v>
      </c>
      <c r="F1664" s="1" t="s">
        <v>25</v>
      </c>
      <c r="G1664" s="1" t="s">
        <v>25</v>
      </c>
      <c r="H1664" s="1" t="s">
        <v>25</v>
      </c>
      <c r="M1664" s="1"/>
      <c r="N1664" s="1"/>
      <c r="O1664" s="1"/>
      <c r="P1664" s="1"/>
      <c r="Q1664" s="1"/>
      <c r="S1664" s="1" t="str">
        <f>IFERROR(__xludf.DUMMYFUNCTION("UNIQUE(D1664:H1664, TRUE)"),"")</f>
        <v/>
      </c>
      <c r="Y1664" s="1" t="str">
        <f t="shared" si="2"/>
        <v/>
      </c>
      <c r="Z1664" s="1" t="str">
        <f t="shared" ref="Z1664:AC1664" si="1664">IF($Y1664&lt;&gt;"",COUNTIF($D1664:$H1664, "=" &amp; T1664),"")</f>
        <v/>
      </c>
      <c r="AA1664" s="1" t="str">
        <f t="shared" si="1664"/>
        <v/>
      </c>
      <c r="AB1664" s="1" t="str">
        <f t="shared" si="1664"/>
        <v/>
      </c>
      <c r="AC1664" s="1" t="str">
        <f t="shared" si="1664"/>
        <v/>
      </c>
      <c r="AE1664" s="1" t="str">
        <f>IFERROR(__xludf.DUMMYFUNCTION("IFERROR(TRANSPOSE(SORT(TRANSPOSE(FILTER(Y1664:AC1664, Y1664:AC1664&lt;&gt;0)),1, FALSE)))"),"")</f>
        <v/>
      </c>
      <c r="AF1664" s="1" t="str">
        <f>IFERROR(__xludf.DUMMYFUNCTION("""COMPUTED_VALUE"""),"")</f>
        <v/>
      </c>
      <c r="AG1664" s="1" t="str">
        <f>IFERROR(__xludf.DUMMYFUNCTION("""COMPUTED_VALUE"""),"")</f>
        <v/>
      </c>
      <c r="AH1664" s="1" t="str">
        <f>IFERROR(__xludf.DUMMYFUNCTION("""COMPUTED_VALUE"""),"")</f>
        <v/>
      </c>
      <c r="AI1664" s="1" t="str">
        <f>IFERROR(__xludf.DUMMYFUNCTION("""COMPUTED_VALUE"""),"")</f>
        <v/>
      </c>
      <c r="AL1664" s="1" t="s">
        <v>25</v>
      </c>
      <c r="AM1664" s="1" t="s">
        <v>25</v>
      </c>
      <c r="AN1664" s="1" t="s">
        <v>25</v>
      </c>
      <c r="AO1664" s="1" t="s">
        <v>25</v>
      </c>
      <c r="AP1664" s="1" t="s">
        <v>25</v>
      </c>
      <c r="AQ1664" s="1"/>
      <c r="AR1664" s="1"/>
      <c r="AS1664" s="1"/>
      <c r="AT1664" s="1"/>
      <c r="AU1664" s="1"/>
      <c r="AV1664" s="1"/>
      <c r="AW1664" s="1"/>
      <c r="AY1664" s="1" t="s">
        <v>25</v>
      </c>
    </row>
    <row r="1665" ht="15.75" customHeight="1">
      <c r="A1665" s="1"/>
      <c r="B1665" s="1"/>
      <c r="C1665" s="1"/>
      <c r="D1665" s="1" t="s">
        <v>25</v>
      </c>
      <c r="E1665" s="1" t="s">
        <v>25</v>
      </c>
      <c r="F1665" s="1" t="s">
        <v>25</v>
      </c>
      <c r="G1665" s="1" t="s">
        <v>25</v>
      </c>
      <c r="H1665" s="1" t="s">
        <v>25</v>
      </c>
      <c r="M1665" s="1"/>
      <c r="N1665" s="1"/>
      <c r="O1665" s="1"/>
      <c r="P1665" s="1"/>
      <c r="Q1665" s="1"/>
      <c r="S1665" s="1" t="str">
        <f>IFERROR(__xludf.DUMMYFUNCTION("UNIQUE(D1665:H1665, TRUE)"),"")</f>
        <v/>
      </c>
      <c r="Y1665" s="1" t="str">
        <f t="shared" si="2"/>
        <v/>
      </c>
      <c r="Z1665" s="1" t="str">
        <f t="shared" ref="Z1665:AC1665" si="1665">IF($Y1665&lt;&gt;"",COUNTIF($D1665:$H1665, "=" &amp; T1665),"")</f>
        <v/>
      </c>
      <c r="AA1665" s="1" t="str">
        <f t="shared" si="1665"/>
        <v/>
      </c>
      <c r="AB1665" s="1" t="str">
        <f t="shared" si="1665"/>
        <v/>
      </c>
      <c r="AC1665" s="1" t="str">
        <f t="shared" si="1665"/>
        <v/>
      </c>
      <c r="AE1665" s="1" t="str">
        <f>IFERROR(__xludf.DUMMYFUNCTION("IFERROR(TRANSPOSE(SORT(TRANSPOSE(FILTER(Y1665:AC1665, Y1665:AC1665&lt;&gt;0)),1, FALSE)))"),"")</f>
        <v/>
      </c>
      <c r="AF1665" s="1" t="str">
        <f>IFERROR(__xludf.DUMMYFUNCTION("""COMPUTED_VALUE"""),"")</f>
        <v/>
      </c>
      <c r="AG1665" s="1" t="str">
        <f>IFERROR(__xludf.DUMMYFUNCTION("""COMPUTED_VALUE"""),"")</f>
        <v/>
      </c>
      <c r="AH1665" s="1" t="str">
        <f>IFERROR(__xludf.DUMMYFUNCTION("""COMPUTED_VALUE"""),"")</f>
        <v/>
      </c>
      <c r="AI1665" s="1" t="str">
        <f>IFERROR(__xludf.DUMMYFUNCTION("""COMPUTED_VALUE"""),"")</f>
        <v/>
      </c>
      <c r="AL1665" s="1" t="s">
        <v>25</v>
      </c>
      <c r="AM1665" s="1" t="s">
        <v>25</v>
      </c>
      <c r="AN1665" s="1" t="s">
        <v>25</v>
      </c>
      <c r="AO1665" s="1" t="s">
        <v>25</v>
      </c>
      <c r="AP1665" s="1" t="s">
        <v>25</v>
      </c>
      <c r="AQ1665" s="1"/>
      <c r="AR1665" s="1"/>
      <c r="AS1665" s="1"/>
      <c r="AT1665" s="1"/>
      <c r="AU1665" s="1"/>
      <c r="AV1665" s="1"/>
      <c r="AW1665" s="1"/>
      <c r="AY1665" s="1" t="s">
        <v>25</v>
      </c>
    </row>
    <row r="1666" ht="15.75" customHeight="1">
      <c r="A1666" s="1"/>
      <c r="B1666" s="1"/>
      <c r="C1666" s="1"/>
      <c r="D1666" s="1" t="s">
        <v>25</v>
      </c>
      <c r="E1666" s="1" t="s">
        <v>25</v>
      </c>
      <c r="F1666" s="1" t="s">
        <v>25</v>
      </c>
      <c r="G1666" s="1" t="s">
        <v>25</v>
      </c>
      <c r="H1666" s="1" t="s">
        <v>25</v>
      </c>
      <c r="M1666" s="1"/>
      <c r="N1666" s="1"/>
      <c r="O1666" s="1"/>
      <c r="P1666" s="1"/>
      <c r="Q1666" s="1"/>
      <c r="S1666" s="1" t="str">
        <f>IFERROR(__xludf.DUMMYFUNCTION("UNIQUE(D1666:H1666, TRUE)"),"")</f>
        <v/>
      </c>
      <c r="Y1666" s="1" t="str">
        <f t="shared" si="2"/>
        <v/>
      </c>
      <c r="Z1666" s="1" t="str">
        <f t="shared" ref="Z1666:AC1666" si="1666">IF($Y1666&lt;&gt;"",COUNTIF($D1666:$H1666, "=" &amp; T1666),"")</f>
        <v/>
      </c>
      <c r="AA1666" s="1" t="str">
        <f t="shared" si="1666"/>
        <v/>
      </c>
      <c r="AB1666" s="1" t="str">
        <f t="shared" si="1666"/>
        <v/>
      </c>
      <c r="AC1666" s="1" t="str">
        <f t="shared" si="1666"/>
        <v/>
      </c>
      <c r="AE1666" s="1" t="str">
        <f>IFERROR(__xludf.DUMMYFUNCTION("IFERROR(TRANSPOSE(SORT(TRANSPOSE(FILTER(Y1666:AC1666, Y1666:AC1666&lt;&gt;0)),1, FALSE)))"),"")</f>
        <v/>
      </c>
      <c r="AF1666" s="1" t="str">
        <f>IFERROR(__xludf.DUMMYFUNCTION("""COMPUTED_VALUE"""),"")</f>
        <v/>
      </c>
      <c r="AG1666" s="1" t="str">
        <f>IFERROR(__xludf.DUMMYFUNCTION("""COMPUTED_VALUE"""),"")</f>
        <v/>
      </c>
      <c r="AH1666" s="1" t="str">
        <f>IFERROR(__xludf.DUMMYFUNCTION("""COMPUTED_VALUE"""),"")</f>
        <v/>
      </c>
      <c r="AI1666" s="1" t="str">
        <f>IFERROR(__xludf.DUMMYFUNCTION("""COMPUTED_VALUE"""),"")</f>
        <v/>
      </c>
      <c r="AL1666" s="1" t="s">
        <v>25</v>
      </c>
      <c r="AM1666" s="1" t="s">
        <v>25</v>
      </c>
      <c r="AN1666" s="1" t="s">
        <v>25</v>
      </c>
      <c r="AO1666" s="1" t="s">
        <v>25</v>
      </c>
      <c r="AP1666" s="1" t="s">
        <v>25</v>
      </c>
      <c r="AQ1666" s="1"/>
      <c r="AR1666" s="1"/>
      <c r="AS1666" s="1"/>
      <c r="AT1666" s="1"/>
      <c r="AU1666" s="1"/>
      <c r="AV1666" s="1"/>
      <c r="AW1666" s="1"/>
      <c r="AY1666" s="1" t="s">
        <v>25</v>
      </c>
    </row>
    <row r="1667" ht="15.75" customHeight="1">
      <c r="A1667" s="1"/>
      <c r="B1667" s="1"/>
      <c r="C1667" s="1"/>
      <c r="D1667" s="1" t="s">
        <v>25</v>
      </c>
      <c r="E1667" s="1" t="s">
        <v>25</v>
      </c>
      <c r="F1667" s="1" t="s">
        <v>25</v>
      </c>
      <c r="G1667" s="1" t="s">
        <v>25</v>
      </c>
      <c r="H1667" s="1" t="s">
        <v>25</v>
      </c>
      <c r="M1667" s="1"/>
      <c r="N1667" s="1"/>
      <c r="O1667" s="1"/>
      <c r="P1667" s="1"/>
      <c r="Q1667" s="1"/>
      <c r="S1667" s="1" t="str">
        <f>IFERROR(__xludf.DUMMYFUNCTION("UNIQUE(D1667:H1667, TRUE)"),"")</f>
        <v/>
      </c>
      <c r="Y1667" s="1" t="str">
        <f t="shared" si="2"/>
        <v/>
      </c>
      <c r="Z1667" s="1" t="str">
        <f t="shared" ref="Z1667:AC1667" si="1667">IF($Y1667&lt;&gt;"",COUNTIF($D1667:$H1667, "=" &amp; T1667),"")</f>
        <v/>
      </c>
      <c r="AA1667" s="1" t="str">
        <f t="shared" si="1667"/>
        <v/>
      </c>
      <c r="AB1667" s="1" t="str">
        <f t="shared" si="1667"/>
        <v/>
      </c>
      <c r="AC1667" s="1" t="str">
        <f t="shared" si="1667"/>
        <v/>
      </c>
      <c r="AE1667" s="1" t="str">
        <f>IFERROR(__xludf.DUMMYFUNCTION("IFERROR(TRANSPOSE(SORT(TRANSPOSE(FILTER(Y1667:AC1667, Y1667:AC1667&lt;&gt;0)),1, FALSE)))"),"")</f>
        <v/>
      </c>
      <c r="AF1667" s="1" t="str">
        <f>IFERROR(__xludf.DUMMYFUNCTION("""COMPUTED_VALUE"""),"")</f>
        <v/>
      </c>
      <c r="AG1667" s="1" t="str">
        <f>IFERROR(__xludf.DUMMYFUNCTION("""COMPUTED_VALUE"""),"")</f>
        <v/>
      </c>
      <c r="AH1667" s="1" t="str">
        <f>IFERROR(__xludf.DUMMYFUNCTION("""COMPUTED_VALUE"""),"")</f>
        <v/>
      </c>
      <c r="AI1667" s="1" t="str">
        <f>IFERROR(__xludf.DUMMYFUNCTION("""COMPUTED_VALUE"""),"")</f>
        <v/>
      </c>
      <c r="AL1667" s="1" t="s">
        <v>25</v>
      </c>
      <c r="AM1667" s="1" t="s">
        <v>25</v>
      </c>
      <c r="AN1667" s="1" t="s">
        <v>25</v>
      </c>
      <c r="AO1667" s="1" t="s">
        <v>25</v>
      </c>
      <c r="AP1667" s="1" t="s">
        <v>25</v>
      </c>
      <c r="AQ1667" s="1"/>
      <c r="AR1667" s="1"/>
      <c r="AS1667" s="1"/>
      <c r="AT1667" s="1"/>
      <c r="AU1667" s="1"/>
      <c r="AV1667" s="1"/>
      <c r="AW1667" s="1"/>
      <c r="AY1667" s="1" t="s">
        <v>25</v>
      </c>
    </row>
    <row r="1668" ht="15.75" customHeight="1">
      <c r="A1668" s="1"/>
      <c r="B1668" s="1"/>
      <c r="C1668" s="1"/>
      <c r="D1668" s="1" t="s">
        <v>25</v>
      </c>
      <c r="E1668" s="1" t="s">
        <v>25</v>
      </c>
      <c r="F1668" s="1" t="s">
        <v>25</v>
      </c>
      <c r="G1668" s="1" t="s">
        <v>25</v>
      </c>
      <c r="H1668" s="1" t="s">
        <v>25</v>
      </c>
      <c r="M1668" s="1"/>
      <c r="N1668" s="1"/>
      <c r="O1668" s="1"/>
      <c r="P1668" s="1"/>
      <c r="Q1668" s="1"/>
      <c r="S1668" s="1" t="str">
        <f>IFERROR(__xludf.DUMMYFUNCTION("UNIQUE(D1668:H1668, TRUE)"),"")</f>
        <v/>
      </c>
      <c r="Y1668" s="1" t="str">
        <f t="shared" si="2"/>
        <v/>
      </c>
      <c r="Z1668" s="1" t="str">
        <f t="shared" ref="Z1668:AC1668" si="1668">IF($Y1668&lt;&gt;"",COUNTIF($D1668:$H1668, "=" &amp; T1668),"")</f>
        <v/>
      </c>
      <c r="AA1668" s="1" t="str">
        <f t="shared" si="1668"/>
        <v/>
      </c>
      <c r="AB1668" s="1" t="str">
        <f t="shared" si="1668"/>
        <v/>
      </c>
      <c r="AC1668" s="1" t="str">
        <f t="shared" si="1668"/>
        <v/>
      </c>
      <c r="AE1668" s="1" t="str">
        <f>IFERROR(__xludf.DUMMYFUNCTION("IFERROR(TRANSPOSE(SORT(TRANSPOSE(FILTER(Y1668:AC1668, Y1668:AC1668&lt;&gt;0)),1, FALSE)))"),"")</f>
        <v/>
      </c>
      <c r="AF1668" s="1" t="str">
        <f>IFERROR(__xludf.DUMMYFUNCTION("""COMPUTED_VALUE"""),"")</f>
        <v/>
      </c>
      <c r="AG1668" s="1" t="str">
        <f>IFERROR(__xludf.DUMMYFUNCTION("""COMPUTED_VALUE"""),"")</f>
        <v/>
      </c>
      <c r="AH1668" s="1" t="str">
        <f>IFERROR(__xludf.DUMMYFUNCTION("""COMPUTED_VALUE"""),"")</f>
        <v/>
      </c>
      <c r="AI1668" s="1" t="str">
        <f>IFERROR(__xludf.DUMMYFUNCTION("""COMPUTED_VALUE"""),"")</f>
        <v/>
      </c>
      <c r="AL1668" s="1" t="s">
        <v>25</v>
      </c>
      <c r="AM1668" s="1" t="s">
        <v>25</v>
      </c>
      <c r="AN1668" s="1" t="s">
        <v>25</v>
      </c>
      <c r="AO1668" s="1" t="s">
        <v>25</v>
      </c>
      <c r="AP1668" s="1" t="s">
        <v>25</v>
      </c>
      <c r="AQ1668" s="1"/>
      <c r="AR1668" s="1"/>
      <c r="AS1668" s="1"/>
      <c r="AT1668" s="1"/>
      <c r="AU1668" s="1"/>
      <c r="AV1668" s="1"/>
      <c r="AW1668" s="1"/>
      <c r="AY1668" s="1" t="s">
        <v>25</v>
      </c>
    </row>
    <row r="1669" ht="15.75" customHeight="1">
      <c r="A1669" s="1"/>
      <c r="B1669" s="1"/>
      <c r="C1669" s="1"/>
      <c r="D1669" s="1" t="s">
        <v>25</v>
      </c>
      <c r="E1669" s="1" t="s">
        <v>25</v>
      </c>
      <c r="F1669" s="1" t="s">
        <v>25</v>
      </c>
      <c r="G1669" s="1" t="s">
        <v>25</v>
      </c>
      <c r="H1669" s="1" t="s">
        <v>25</v>
      </c>
      <c r="M1669" s="1"/>
      <c r="N1669" s="1"/>
      <c r="O1669" s="1"/>
      <c r="P1669" s="1"/>
      <c r="Q1669" s="1"/>
      <c r="S1669" s="1" t="str">
        <f>IFERROR(__xludf.DUMMYFUNCTION("UNIQUE(D1669:H1669, TRUE)"),"")</f>
        <v/>
      </c>
      <c r="Y1669" s="1" t="str">
        <f t="shared" si="2"/>
        <v/>
      </c>
      <c r="Z1669" s="1" t="str">
        <f t="shared" ref="Z1669:AC1669" si="1669">IF($Y1669&lt;&gt;"",COUNTIF($D1669:$H1669, "=" &amp; T1669),"")</f>
        <v/>
      </c>
      <c r="AA1669" s="1" t="str">
        <f t="shared" si="1669"/>
        <v/>
      </c>
      <c r="AB1669" s="1" t="str">
        <f t="shared" si="1669"/>
        <v/>
      </c>
      <c r="AC1669" s="1" t="str">
        <f t="shared" si="1669"/>
        <v/>
      </c>
      <c r="AE1669" s="1" t="str">
        <f>IFERROR(__xludf.DUMMYFUNCTION("IFERROR(TRANSPOSE(SORT(TRANSPOSE(FILTER(Y1669:AC1669, Y1669:AC1669&lt;&gt;0)),1, FALSE)))"),"")</f>
        <v/>
      </c>
      <c r="AF1669" s="1" t="str">
        <f>IFERROR(__xludf.DUMMYFUNCTION("""COMPUTED_VALUE"""),"")</f>
        <v/>
      </c>
      <c r="AG1669" s="1" t="str">
        <f>IFERROR(__xludf.DUMMYFUNCTION("""COMPUTED_VALUE"""),"")</f>
        <v/>
      </c>
      <c r="AH1669" s="1" t="str">
        <f>IFERROR(__xludf.DUMMYFUNCTION("""COMPUTED_VALUE"""),"")</f>
        <v/>
      </c>
      <c r="AI1669" s="1" t="str">
        <f>IFERROR(__xludf.DUMMYFUNCTION("""COMPUTED_VALUE"""),"")</f>
        <v/>
      </c>
      <c r="AL1669" s="1" t="s">
        <v>25</v>
      </c>
      <c r="AM1669" s="1" t="s">
        <v>25</v>
      </c>
      <c r="AN1669" s="1" t="s">
        <v>25</v>
      </c>
      <c r="AO1669" s="1" t="s">
        <v>25</v>
      </c>
      <c r="AP1669" s="1" t="s">
        <v>25</v>
      </c>
      <c r="AQ1669" s="1"/>
      <c r="AR1669" s="1"/>
      <c r="AS1669" s="1"/>
      <c r="AT1669" s="1"/>
      <c r="AU1669" s="1"/>
      <c r="AV1669" s="1"/>
      <c r="AW1669" s="1"/>
      <c r="AY1669" s="1" t="s">
        <v>25</v>
      </c>
    </row>
    <row r="1670" ht="15.75" customHeight="1">
      <c r="A1670" s="1"/>
      <c r="B1670" s="1"/>
      <c r="C1670" s="1"/>
      <c r="D1670" s="1" t="s">
        <v>25</v>
      </c>
      <c r="E1670" s="1" t="s">
        <v>25</v>
      </c>
      <c r="F1670" s="1" t="s">
        <v>25</v>
      </c>
      <c r="G1670" s="1" t="s">
        <v>25</v>
      </c>
      <c r="H1670" s="1" t="s">
        <v>25</v>
      </c>
      <c r="M1670" s="1"/>
      <c r="N1670" s="1"/>
      <c r="O1670" s="1"/>
      <c r="P1670" s="1"/>
      <c r="Q1670" s="1"/>
      <c r="S1670" s="1" t="str">
        <f>IFERROR(__xludf.DUMMYFUNCTION("UNIQUE(D1670:H1670, TRUE)"),"")</f>
        <v/>
      </c>
      <c r="Y1670" s="1" t="str">
        <f t="shared" si="2"/>
        <v/>
      </c>
      <c r="Z1670" s="1" t="str">
        <f t="shared" ref="Z1670:AC1670" si="1670">IF($Y1670&lt;&gt;"",COUNTIF($D1670:$H1670, "=" &amp; T1670),"")</f>
        <v/>
      </c>
      <c r="AA1670" s="1" t="str">
        <f t="shared" si="1670"/>
        <v/>
      </c>
      <c r="AB1670" s="1" t="str">
        <f t="shared" si="1670"/>
        <v/>
      </c>
      <c r="AC1670" s="1" t="str">
        <f t="shared" si="1670"/>
        <v/>
      </c>
      <c r="AE1670" s="1" t="str">
        <f>IFERROR(__xludf.DUMMYFUNCTION("IFERROR(TRANSPOSE(SORT(TRANSPOSE(FILTER(Y1670:AC1670, Y1670:AC1670&lt;&gt;0)),1, FALSE)))"),"")</f>
        <v/>
      </c>
      <c r="AF1670" s="1" t="str">
        <f>IFERROR(__xludf.DUMMYFUNCTION("""COMPUTED_VALUE"""),"")</f>
        <v/>
      </c>
      <c r="AG1670" s="1" t="str">
        <f>IFERROR(__xludf.DUMMYFUNCTION("""COMPUTED_VALUE"""),"")</f>
        <v/>
      </c>
      <c r="AH1670" s="1" t="str">
        <f>IFERROR(__xludf.DUMMYFUNCTION("""COMPUTED_VALUE"""),"")</f>
        <v/>
      </c>
      <c r="AI1670" s="1" t="str">
        <f>IFERROR(__xludf.DUMMYFUNCTION("""COMPUTED_VALUE"""),"")</f>
        <v/>
      </c>
      <c r="AL1670" s="1" t="s">
        <v>25</v>
      </c>
      <c r="AM1670" s="1" t="s">
        <v>25</v>
      </c>
      <c r="AN1670" s="1" t="s">
        <v>25</v>
      </c>
      <c r="AO1670" s="1" t="s">
        <v>25</v>
      </c>
      <c r="AP1670" s="1" t="s">
        <v>25</v>
      </c>
      <c r="AQ1670" s="1"/>
      <c r="AR1670" s="1"/>
      <c r="AS1670" s="1"/>
      <c r="AT1670" s="1"/>
      <c r="AU1670" s="1"/>
      <c r="AV1670" s="1"/>
      <c r="AW1670" s="1"/>
      <c r="AY1670" s="1" t="s">
        <v>25</v>
      </c>
    </row>
    <row r="1671" ht="15.75" customHeight="1">
      <c r="A1671" s="1"/>
      <c r="B1671" s="1"/>
      <c r="C1671" s="1"/>
      <c r="D1671" s="1" t="s">
        <v>25</v>
      </c>
      <c r="E1671" s="1" t="s">
        <v>25</v>
      </c>
      <c r="F1671" s="1" t="s">
        <v>25</v>
      </c>
      <c r="G1671" s="1" t="s">
        <v>25</v>
      </c>
      <c r="H1671" s="1" t="s">
        <v>25</v>
      </c>
      <c r="M1671" s="1"/>
      <c r="N1671" s="1"/>
      <c r="O1671" s="1"/>
      <c r="P1671" s="1"/>
      <c r="Q1671" s="1"/>
      <c r="S1671" s="1" t="str">
        <f>IFERROR(__xludf.DUMMYFUNCTION("UNIQUE(D1671:H1671, TRUE)"),"")</f>
        <v/>
      </c>
      <c r="Y1671" s="1" t="str">
        <f t="shared" si="2"/>
        <v/>
      </c>
      <c r="Z1671" s="1" t="str">
        <f t="shared" ref="Z1671:AC1671" si="1671">IF($Y1671&lt;&gt;"",COUNTIF($D1671:$H1671, "=" &amp; T1671),"")</f>
        <v/>
      </c>
      <c r="AA1671" s="1" t="str">
        <f t="shared" si="1671"/>
        <v/>
      </c>
      <c r="AB1671" s="1" t="str">
        <f t="shared" si="1671"/>
        <v/>
      </c>
      <c r="AC1671" s="1" t="str">
        <f t="shared" si="1671"/>
        <v/>
      </c>
      <c r="AE1671" s="1" t="str">
        <f>IFERROR(__xludf.DUMMYFUNCTION("IFERROR(TRANSPOSE(SORT(TRANSPOSE(FILTER(Y1671:AC1671, Y1671:AC1671&lt;&gt;0)),1, FALSE)))"),"")</f>
        <v/>
      </c>
      <c r="AF1671" s="1" t="str">
        <f>IFERROR(__xludf.DUMMYFUNCTION("""COMPUTED_VALUE"""),"")</f>
        <v/>
      </c>
      <c r="AG1671" s="1" t="str">
        <f>IFERROR(__xludf.DUMMYFUNCTION("""COMPUTED_VALUE"""),"")</f>
        <v/>
      </c>
      <c r="AH1671" s="1" t="str">
        <f>IFERROR(__xludf.DUMMYFUNCTION("""COMPUTED_VALUE"""),"")</f>
        <v/>
      </c>
      <c r="AI1671" s="1" t="str">
        <f>IFERROR(__xludf.DUMMYFUNCTION("""COMPUTED_VALUE"""),"")</f>
        <v/>
      </c>
      <c r="AL1671" s="1" t="s">
        <v>25</v>
      </c>
      <c r="AM1671" s="1" t="s">
        <v>25</v>
      </c>
      <c r="AN1671" s="1" t="s">
        <v>25</v>
      </c>
      <c r="AO1671" s="1" t="s">
        <v>25</v>
      </c>
      <c r="AP1671" s="1" t="s">
        <v>25</v>
      </c>
      <c r="AQ1671" s="1"/>
      <c r="AR1671" s="1"/>
      <c r="AS1671" s="1"/>
      <c r="AT1671" s="1"/>
      <c r="AU1671" s="1"/>
      <c r="AV1671" s="1"/>
      <c r="AW1671" s="1"/>
      <c r="AY1671" s="1" t="s">
        <v>25</v>
      </c>
    </row>
    <row r="1672" ht="15.75" customHeight="1">
      <c r="A1672" s="1"/>
      <c r="B1672" s="1"/>
      <c r="C1672" s="1"/>
      <c r="D1672" s="1" t="s">
        <v>25</v>
      </c>
      <c r="E1672" s="1" t="s">
        <v>25</v>
      </c>
      <c r="F1672" s="1" t="s">
        <v>25</v>
      </c>
      <c r="G1672" s="1" t="s">
        <v>25</v>
      </c>
      <c r="H1672" s="1" t="s">
        <v>25</v>
      </c>
      <c r="M1672" s="1"/>
      <c r="N1672" s="1"/>
      <c r="O1672" s="1"/>
      <c r="P1672" s="1"/>
      <c r="Q1672" s="1"/>
      <c r="S1672" s="1" t="str">
        <f>IFERROR(__xludf.DUMMYFUNCTION("UNIQUE(D1672:H1672, TRUE)"),"")</f>
        <v/>
      </c>
      <c r="Y1672" s="1" t="str">
        <f t="shared" si="2"/>
        <v/>
      </c>
      <c r="Z1672" s="1" t="str">
        <f t="shared" ref="Z1672:AC1672" si="1672">IF($Y1672&lt;&gt;"",COUNTIF($D1672:$H1672, "=" &amp; T1672),"")</f>
        <v/>
      </c>
      <c r="AA1672" s="1" t="str">
        <f t="shared" si="1672"/>
        <v/>
      </c>
      <c r="AB1672" s="1" t="str">
        <f t="shared" si="1672"/>
        <v/>
      </c>
      <c r="AC1672" s="1" t="str">
        <f t="shared" si="1672"/>
        <v/>
      </c>
      <c r="AE1672" s="1" t="str">
        <f>IFERROR(__xludf.DUMMYFUNCTION("IFERROR(TRANSPOSE(SORT(TRANSPOSE(FILTER(Y1672:AC1672, Y1672:AC1672&lt;&gt;0)),1, FALSE)))"),"")</f>
        <v/>
      </c>
      <c r="AF1672" s="1" t="str">
        <f>IFERROR(__xludf.DUMMYFUNCTION("""COMPUTED_VALUE"""),"")</f>
        <v/>
      </c>
      <c r="AG1672" s="1" t="str">
        <f>IFERROR(__xludf.DUMMYFUNCTION("""COMPUTED_VALUE"""),"")</f>
        <v/>
      </c>
      <c r="AH1672" s="1" t="str">
        <f>IFERROR(__xludf.DUMMYFUNCTION("""COMPUTED_VALUE"""),"")</f>
        <v/>
      </c>
      <c r="AI1672" s="1" t="str">
        <f>IFERROR(__xludf.DUMMYFUNCTION("""COMPUTED_VALUE"""),"")</f>
        <v/>
      </c>
      <c r="AL1672" s="1" t="s">
        <v>25</v>
      </c>
      <c r="AM1672" s="1" t="s">
        <v>25</v>
      </c>
      <c r="AN1672" s="1" t="s">
        <v>25</v>
      </c>
      <c r="AO1672" s="1" t="s">
        <v>25</v>
      </c>
      <c r="AP1672" s="1" t="s">
        <v>25</v>
      </c>
      <c r="AQ1672" s="1"/>
      <c r="AR1672" s="1"/>
      <c r="AS1672" s="1"/>
      <c r="AT1672" s="1"/>
      <c r="AU1672" s="1"/>
      <c r="AV1672" s="1"/>
      <c r="AW1672" s="1"/>
      <c r="AY1672" s="1" t="s">
        <v>25</v>
      </c>
    </row>
    <row r="1673" ht="15.75" customHeight="1">
      <c r="A1673" s="1"/>
      <c r="B1673" s="1"/>
      <c r="C1673" s="1"/>
      <c r="D1673" s="1" t="s">
        <v>25</v>
      </c>
      <c r="E1673" s="1" t="s">
        <v>25</v>
      </c>
      <c r="F1673" s="1" t="s">
        <v>25</v>
      </c>
      <c r="G1673" s="1" t="s">
        <v>25</v>
      </c>
      <c r="H1673" s="1" t="s">
        <v>25</v>
      </c>
      <c r="M1673" s="1"/>
      <c r="N1673" s="1"/>
      <c r="O1673" s="1"/>
      <c r="P1673" s="1"/>
      <c r="Q1673" s="1"/>
      <c r="S1673" s="1" t="str">
        <f>IFERROR(__xludf.DUMMYFUNCTION("UNIQUE(D1673:H1673, TRUE)"),"")</f>
        <v/>
      </c>
      <c r="Y1673" s="1" t="str">
        <f t="shared" si="2"/>
        <v/>
      </c>
      <c r="Z1673" s="1" t="str">
        <f t="shared" ref="Z1673:AC1673" si="1673">IF($Y1673&lt;&gt;"",COUNTIF($D1673:$H1673, "=" &amp; T1673),"")</f>
        <v/>
      </c>
      <c r="AA1673" s="1" t="str">
        <f t="shared" si="1673"/>
        <v/>
      </c>
      <c r="AB1673" s="1" t="str">
        <f t="shared" si="1673"/>
        <v/>
      </c>
      <c r="AC1673" s="1" t="str">
        <f t="shared" si="1673"/>
        <v/>
      </c>
      <c r="AE1673" s="1" t="str">
        <f>IFERROR(__xludf.DUMMYFUNCTION("IFERROR(TRANSPOSE(SORT(TRANSPOSE(FILTER(Y1673:AC1673, Y1673:AC1673&lt;&gt;0)),1, FALSE)))"),"")</f>
        <v/>
      </c>
      <c r="AF1673" s="1" t="str">
        <f>IFERROR(__xludf.DUMMYFUNCTION("""COMPUTED_VALUE"""),"")</f>
        <v/>
      </c>
      <c r="AG1673" s="1" t="str">
        <f>IFERROR(__xludf.DUMMYFUNCTION("""COMPUTED_VALUE"""),"")</f>
        <v/>
      </c>
      <c r="AH1673" s="1" t="str">
        <f>IFERROR(__xludf.DUMMYFUNCTION("""COMPUTED_VALUE"""),"")</f>
        <v/>
      </c>
      <c r="AI1673" s="1" t="str">
        <f>IFERROR(__xludf.DUMMYFUNCTION("""COMPUTED_VALUE"""),"")</f>
        <v/>
      </c>
      <c r="AL1673" s="1" t="s">
        <v>25</v>
      </c>
      <c r="AM1673" s="1" t="s">
        <v>25</v>
      </c>
      <c r="AN1673" s="1" t="s">
        <v>25</v>
      </c>
      <c r="AO1673" s="1" t="s">
        <v>25</v>
      </c>
      <c r="AP1673" s="1" t="s">
        <v>25</v>
      </c>
      <c r="AQ1673" s="1"/>
      <c r="AR1673" s="1"/>
      <c r="AS1673" s="1"/>
      <c r="AT1673" s="1"/>
      <c r="AU1673" s="1"/>
      <c r="AV1673" s="1"/>
      <c r="AW1673" s="1"/>
      <c r="AY1673" s="1" t="s">
        <v>25</v>
      </c>
    </row>
    <row r="1674" ht="15.75" customHeight="1">
      <c r="A1674" s="1"/>
      <c r="B1674" s="1"/>
      <c r="C1674" s="1"/>
      <c r="D1674" s="1" t="s">
        <v>25</v>
      </c>
      <c r="E1674" s="1" t="s">
        <v>25</v>
      </c>
      <c r="F1674" s="1" t="s">
        <v>25</v>
      </c>
      <c r="G1674" s="1" t="s">
        <v>25</v>
      </c>
      <c r="H1674" s="1" t="s">
        <v>25</v>
      </c>
      <c r="M1674" s="1"/>
      <c r="N1674" s="1"/>
      <c r="O1674" s="1"/>
      <c r="P1674" s="1"/>
      <c r="Q1674" s="1"/>
      <c r="S1674" s="1" t="str">
        <f>IFERROR(__xludf.DUMMYFUNCTION("UNIQUE(D1674:H1674, TRUE)"),"")</f>
        <v/>
      </c>
      <c r="Y1674" s="1" t="str">
        <f t="shared" si="2"/>
        <v/>
      </c>
      <c r="Z1674" s="1" t="str">
        <f t="shared" ref="Z1674:AC1674" si="1674">IF($Y1674&lt;&gt;"",COUNTIF($D1674:$H1674, "=" &amp; T1674),"")</f>
        <v/>
      </c>
      <c r="AA1674" s="1" t="str">
        <f t="shared" si="1674"/>
        <v/>
      </c>
      <c r="AB1674" s="1" t="str">
        <f t="shared" si="1674"/>
        <v/>
      </c>
      <c r="AC1674" s="1" t="str">
        <f t="shared" si="1674"/>
        <v/>
      </c>
      <c r="AE1674" s="1" t="str">
        <f>IFERROR(__xludf.DUMMYFUNCTION("IFERROR(TRANSPOSE(SORT(TRANSPOSE(FILTER(Y1674:AC1674, Y1674:AC1674&lt;&gt;0)),1, FALSE)))"),"")</f>
        <v/>
      </c>
      <c r="AF1674" s="1" t="str">
        <f>IFERROR(__xludf.DUMMYFUNCTION("""COMPUTED_VALUE"""),"")</f>
        <v/>
      </c>
      <c r="AG1674" s="1" t="str">
        <f>IFERROR(__xludf.DUMMYFUNCTION("""COMPUTED_VALUE"""),"")</f>
        <v/>
      </c>
      <c r="AH1674" s="1" t="str">
        <f>IFERROR(__xludf.DUMMYFUNCTION("""COMPUTED_VALUE"""),"")</f>
        <v/>
      </c>
      <c r="AI1674" s="1" t="str">
        <f>IFERROR(__xludf.DUMMYFUNCTION("""COMPUTED_VALUE"""),"")</f>
        <v/>
      </c>
      <c r="AL1674" s="1" t="s">
        <v>25</v>
      </c>
      <c r="AM1674" s="1" t="s">
        <v>25</v>
      </c>
      <c r="AN1674" s="1" t="s">
        <v>25</v>
      </c>
      <c r="AO1674" s="1" t="s">
        <v>25</v>
      </c>
      <c r="AP1674" s="1" t="s">
        <v>25</v>
      </c>
      <c r="AQ1674" s="1"/>
      <c r="AR1674" s="1"/>
      <c r="AS1674" s="1"/>
      <c r="AT1674" s="1"/>
      <c r="AU1674" s="1"/>
      <c r="AV1674" s="1"/>
      <c r="AW1674" s="1"/>
      <c r="AY1674" s="1" t="s">
        <v>25</v>
      </c>
    </row>
    <row r="1675" ht="15.75" customHeight="1">
      <c r="A1675" s="1"/>
      <c r="B1675" s="1"/>
      <c r="C1675" s="1"/>
      <c r="D1675" s="1" t="s">
        <v>25</v>
      </c>
      <c r="E1675" s="1" t="s">
        <v>25</v>
      </c>
      <c r="F1675" s="1" t="s">
        <v>25</v>
      </c>
      <c r="G1675" s="1" t="s">
        <v>25</v>
      </c>
      <c r="H1675" s="1" t="s">
        <v>25</v>
      </c>
      <c r="M1675" s="1"/>
      <c r="N1675" s="1"/>
      <c r="O1675" s="1"/>
      <c r="P1675" s="1"/>
      <c r="Q1675" s="1"/>
      <c r="S1675" s="1" t="str">
        <f>IFERROR(__xludf.DUMMYFUNCTION("UNIQUE(D1675:H1675, TRUE)"),"")</f>
        <v/>
      </c>
      <c r="Y1675" s="1" t="str">
        <f t="shared" si="2"/>
        <v/>
      </c>
      <c r="Z1675" s="1" t="str">
        <f t="shared" ref="Z1675:AC1675" si="1675">IF($Y1675&lt;&gt;"",COUNTIF($D1675:$H1675, "=" &amp; T1675),"")</f>
        <v/>
      </c>
      <c r="AA1675" s="1" t="str">
        <f t="shared" si="1675"/>
        <v/>
      </c>
      <c r="AB1675" s="1" t="str">
        <f t="shared" si="1675"/>
        <v/>
      </c>
      <c r="AC1675" s="1" t="str">
        <f t="shared" si="1675"/>
        <v/>
      </c>
      <c r="AE1675" s="1" t="str">
        <f>IFERROR(__xludf.DUMMYFUNCTION("IFERROR(TRANSPOSE(SORT(TRANSPOSE(FILTER(Y1675:AC1675, Y1675:AC1675&lt;&gt;0)),1, FALSE)))"),"")</f>
        <v/>
      </c>
      <c r="AF1675" s="1" t="str">
        <f>IFERROR(__xludf.DUMMYFUNCTION("""COMPUTED_VALUE"""),"")</f>
        <v/>
      </c>
      <c r="AG1675" s="1" t="str">
        <f>IFERROR(__xludf.DUMMYFUNCTION("""COMPUTED_VALUE"""),"")</f>
        <v/>
      </c>
      <c r="AH1675" s="1" t="str">
        <f>IFERROR(__xludf.DUMMYFUNCTION("""COMPUTED_VALUE"""),"")</f>
        <v/>
      </c>
      <c r="AI1675" s="1" t="str">
        <f>IFERROR(__xludf.DUMMYFUNCTION("""COMPUTED_VALUE"""),"")</f>
        <v/>
      </c>
      <c r="AL1675" s="1" t="s">
        <v>25</v>
      </c>
      <c r="AM1675" s="1" t="s">
        <v>25</v>
      </c>
      <c r="AN1675" s="1" t="s">
        <v>25</v>
      </c>
      <c r="AO1675" s="1" t="s">
        <v>25</v>
      </c>
      <c r="AP1675" s="1" t="s">
        <v>25</v>
      </c>
      <c r="AQ1675" s="1"/>
      <c r="AR1675" s="1"/>
      <c r="AS1675" s="1"/>
      <c r="AT1675" s="1"/>
      <c r="AU1675" s="1"/>
      <c r="AV1675" s="1"/>
      <c r="AW1675" s="1"/>
      <c r="AY1675" s="1" t="s">
        <v>25</v>
      </c>
    </row>
    <row r="1676" ht="15.75" customHeight="1">
      <c r="A1676" s="1"/>
      <c r="B1676" s="1"/>
      <c r="C1676" s="1"/>
      <c r="D1676" s="1" t="s">
        <v>25</v>
      </c>
      <c r="E1676" s="1" t="s">
        <v>25</v>
      </c>
      <c r="F1676" s="1" t="s">
        <v>25</v>
      </c>
      <c r="G1676" s="1" t="s">
        <v>25</v>
      </c>
      <c r="H1676" s="1" t="s">
        <v>25</v>
      </c>
      <c r="M1676" s="1"/>
      <c r="N1676" s="1"/>
      <c r="O1676" s="1"/>
      <c r="P1676" s="1"/>
      <c r="Q1676" s="1"/>
      <c r="S1676" s="1" t="str">
        <f>IFERROR(__xludf.DUMMYFUNCTION("UNIQUE(D1676:H1676, TRUE)"),"")</f>
        <v/>
      </c>
      <c r="Y1676" s="1" t="str">
        <f t="shared" si="2"/>
        <v/>
      </c>
      <c r="Z1676" s="1" t="str">
        <f t="shared" ref="Z1676:AC1676" si="1676">IF($Y1676&lt;&gt;"",COUNTIF($D1676:$H1676, "=" &amp; T1676),"")</f>
        <v/>
      </c>
      <c r="AA1676" s="1" t="str">
        <f t="shared" si="1676"/>
        <v/>
      </c>
      <c r="AB1676" s="1" t="str">
        <f t="shared" si="1676"/>
        <v/>
      </c>
      <c r="AC1676" s="1" t="str">
        <f t="shared" si="1676"/>
        <v/>
      </c>
      <c r="AE1676" s="1" t="str">
        <f>IFERROR(__xludf.DUMMYFUNCTION("IFERROR(TRANSPOSE(SORT(TRANSPOSE(FILTER(Y1676:AC1676, Y1676:AC1676&lt;&gt;0)),1, FALSE)))"),"")</f>
        <v/>
      </c>
      <c r="AF1676" s="1" t="str">
        <f>IFERROR(__xludf.DUMMYFUNCTION("""COMPUTED_VALUE"""),"")</f>
        <v/>
      </c>
      <c r="AG1676" s="1" t="str">
        <f>IFERROR(__xludf.DUMMYFUNCTION("""COMPUTED_VALUE"""),"")</f>
        <v/>
      </c>
      <c r="AH1676" s="1" t="str">
        <f>IFERROR(__xludf.DUMMYFUNCTION("""COMPUTED_VALUE"""),"")</f>
        <v/>
      </c>
      <c r="AI1676" s="1" t="str">
        <f>IFERROR(__xludf.DUMMYFUNCTION("""COMPUTED_VALUE"""),"")</f>
        <v/>
      </c>
      <c r="AL1676" s="1" t="s">
        <v>25</v>
      </c>
      <c r="AM1676" s="1" t="s">
        <v>25</v>
      </c>
      <c r="AN1676" s="1" t="s">
        <v>25</v>
      </c>
      <c r="AO1676" s="1" t="s">
        <v>25</v>
      </c>
      <c r="AP1676" s="1" t="s">
        <v>25</v>
      </c>
      <c r="AQ1676" s="1"/>
      <c r="AR1676" s="1"/>
      <c r="AS1676" s="1"/>
      <c r="AT1676" s="1"/>
      <c r="AU1676" s="1"/>
      <c r="AV1676" s="1"/>
      <c r="AW1676" s="1"/>
      <c r="AY1676" s="1" t="s">
        <v>25</v>
      </c>
    </row>
    <row r="1677" ht="15.75" customHeight="1">
      <c r="A1677" s="1"/>
      <c r="B1677" s="1"/>
      <c r="C1677" s="1"/>
      <c r="D1677" s="1" t="s">
        <v>25</v>
      </c>
      <c r="E1677" s="1" t="s">
        <v>25</v>
      </c>
      <c r="F1677" s="1" t="s">
        <v>25</v>
      </c>
      <c r="G1677" s="1" t="s">
        <v>25</v>
      </c>
      <c r="H1677" s="1" t="s">
        <v>25</v>
      </c>
      <c r="M1677" s="1"/>
      <c r="N1677" s="1"/>
      <c r="O1677" s="1"/>
      <c r="P1677" s="1"/>
      <c r="Q1677" s="1"/>
      <c r="S1677" s="1" t="str">
        <f>IFERROR(__xludf.DUMMYFUNCTION("UNIQUE(D1677:H1677, TRUE)"),"")</f>
        <v/>
      </c>
      <c r="Y1677" s="1" t="str">
        <f t="shared" si="2"/>
        <v/>
      </c>
      <c r="Z1677" s="1" t="str">
        <f t="shared" ref="Z1677:AC1677" si="1677">IF($Y1677&lt;&gt;"",COUNTIF($D1677:$H1677, "=" &amp; T1677),"")</f>
        <v/>
      </c>
      <c r="AA1677" s="1" t="str">
        <f t="shared" si="1677"/>
        <v/>
      </c>
      <c r="AB1677" s="1" t="str">
        <f t="shared" si="1677"/>
        <v/>
      </c>
      <c r="AC1677" s="1" t="str">
        <f t="shared" si="1677"/>
        <v/>
      </c>
      <c r="AE1677" s="1" t="str">
        <f>IFERROR(__xludf.DUMMYFUNCTION("IFERROR(TRANSPOSE(SORT(TRANSPOSE(FILTER(Y1677:AC1677, Y1677:AC1677&lt;&gt;0)),1, FALSE)))"),"")</f>
        <v/>
      </c>
      <c r="AF1677" s="1" t="str">
        <f>IFERROR(__xludf.DUMMYFUNCTION("""COMPUTED_VALUE"""),"")</f>
        <v/>
      </c>
      <c r="AG1677" s="1" t="str">
        <f>IFERROR(__xludf.DUMMYFUNCTION("""COMPUTED_VALUE"""),"")</f>
        <v/>
      </c>
      <c r="AH1677" s="1" t="str">
        <f>IFERROR(__xludf.DUMMYFUNCTION("""COMPUTED_VALUE"""),"")</f>
        <v/>
      </c>
      <c r="AI1677" s="1" t="str">
        <f>IFERROR(__xludf.DUMMYFUNCTION("""COMPUTED_VALUE"""),"")</f>
        <v/>
      </c>
      <c r="AL1677" s="1" t="s">
        <v>25</v>
      </c>
      <c r="AM1677" s="1" t="s">
        <v>25</v>
      </c>
      <c r="AN1677" s="1" t="s">
        <v>25</v>
      </c>
      <c r="AO1677" s="1" t="s">
        <v>25</v>
      </c>
      <c r="AP1677" s="1" t="s">
        <v>25</v>
      </c>
      <c r="AQ1677" s="1"/>
      <c r="AR1677" s="1"/>
      <c r="AS1677" s="1"/>
      <c r="AT1677" s="1"/>
      <c r="AU1677" s="1"/>
      <c r="AV1677" s="1"/>
      <c r="AW1677" s="1"/>
      <c r="AY1677" s="1" t="s">
        <v>25</v>
      </c>
    </row>
    <row r="1678" ht="15.75" customHeight="1">
      <c r="A1678" s="1"/>
      <c r="B1678" s="1"/>
      <c r="C1678" s="1"/>
      <c r="D1678" s="1" t="s">
        <v>25</v>
      </c>
      <c r="E1678" s="1" t="s">
        <v>25</v>
      </c>
      <c r="F1678" s="1" t="s">
        <v>25</v>
      </c>
      <c r="G1678" s="1" t="s">
        <v>25</v>
      </c>
      <c r="H1678" s="1" t="s">
        <v>25</v>
      </c>
      <c r="M1678" s="1"/>
      <c r="N1678" s="1"/>
      <c r="O1678" s="1"/>
      <c r="P1678" s="1"/>
      <c r="Q1678" s="1"/>
      <c r="S1678" s="1" t="str">
        <f>IFERROR(__xludf.DUMMYFUNCTION("UNIQUE(D1678:H1678, TRUE)"),"")</f>
        <v/>
      </c>
      <c r="Y1678" s="1" t="str">
        <f t="shared" si="2"/>
        <v/>
      </c>
      <c r="Z1678" s="1" t="str">
        <f t="shared" ref="Z1678:AC1678" si="1678">IF($Y1678&lt;&gt;"",COUNTIF($D1678:$H1678, "=" &amp; T1678),"")</f>
        <v/>
      </c>
      <c r="AA1678" s="1" t="str">
        <f t="shared" si="1678"/>
        <v/>
      </c>
      <c r="AB1678" s="1" t="str">
        <f t="shared" si="1678"/>
        <v/>
      </c>
      <c r="AC1678" s="1" t="str">
        <f t="shared" si="1678"/>
        <v/>
      </c>
      <c r="AE1678" s="1" t="str">
        <f>IFERROR(__xludf.DUMMYFUNCTION("IFERROR(TRANSPOSE(SORT(TRANSPOSE(FILTER(Y1678:AC1678, Y1678:AC1678&lt;&gt;0)),1, FALSE)))"),"")</f>
        <v/>
      </c>
      <c r="AF1678" s="1" t="str">
        <f>IFERROR(__xludf.DUMMYFUNCTION("""COMPUTED_VALUE"""),"")</f>
        <v/>
      </c>
      <c r="AG1678" s="1" t="str">
        <f>IFERROR(__xludf.DUMMYFUNCTION("""COMPUTED_VALUE"""),"")</f>
        <v/>
      </c>
      <c r="AH1678" s="1" t="str">
        <f>IFERROR(__xludf.DUMMYFUNCTION("""COMPUTED_VALUE"""),"")</f>
        <v/>
      </c>
      <c r="AI1678" s="1" t="str">
        <f>IFERROR(__xludf.DUMMYFUNCTION("""COMPUTED_VALUE"""),"")</f>
        <v/>
      </c>
      <c r="AL1678" s="1" t="s">
        <v>25</v>
      </c>
      <c r="AM1678" s="1" t="s">
        <v>25</v>
      </c>
      <c r="AN1678" s="1" t="s">
        <v>25</v>
      </c>
      <c r="AO1678" s="1" t="s">
        <v>25</v>
      </c>
      <c r="AP1678" s="1" t="s">
        <v>25</v>
      </c>
      <c r="AQ1678" s="1"/>
      <c r="AR1678" s="1"/>
      <c r="AS1678" s="1"/>
      <c r="AT1678" s="1"/>
      <c r="AU1678" s="1"/>
      <c r="AV1678" s="1"/>
      <c r="AW1678" s="1"/>
      <c r="AY1678" s="1" t="s">
        <v>25</v>
      </c>
    </row>
    <row r="1679" ht="15.75" customHeight="1">
      <c r="A1679" s="1"/>
      <c r="B1679" s="1"/>
      <c r="C1679" s="1"/>
      <c r="D1679" s="1" t="s">
        <v>25</v>
      </c>
      <c r="E1679" s="1" t="s">
        <v>25</v>
      </c>
      <c r="F1679" s="1" t="s">
        <v>25</v>
      </c>
      <c r="G1679" s="1" t="s">
        <v>25</v>
      </c>
      <c r="H1679" s="1" t="s">
        <v>25</v>
      </c>
      <c r="M1679" s="1"/>
      <c r="N1679" s="1"/>
      <c r="O1679" s="1"/>
      <c r="P1679" s="1"/>
      <c r="Q1679" s="1"/>
      <c r="S1679" s="1" t="str">
        <f>IFERROR(__xludf.DUMMYFUNCTION("UNIQUE(D1679:H1679, TRUE)"),"")</f>
        <v/>
      </c>
      <c r="Y1679" s="1" t="str">
        <f t="shared" si="2"/>
        <v/>
      </c>
      <c r="Z1679" s="1" t="str">
        <f t="shared" ref="Z1679:AC1679" si="1679">IF($Y1679&lt;&gt;"",COUNTIF($D1679:$H1679, "=" &amp; T1679),"")</f>
        <v/>
      </c>
      <c r="AA1679" s="1" t="str">
        <f t="shared" si="1679"/>
        <v/>
      </c>
      <c r="AB1679" s="1" t="str">
        <f t="shared" si="1679"/>
        <v/>
      </c>
      <c r="AC1679" s="1" t="str">
        <f t="shared" si="1679"/>
        <v/>
      </c>
      <c r="AE1679" s="1" t="str">
        <f>IFERROR(__xludf.DUMMYFUNCTION("IFERROR(TRANSPOSE(SORT(TRANSPOSE(FILTER(Y1679:AC1679, Y1679:AC1679&lt;&gt;0)),1, FALSE)))"),"")</f>
        <v/>
      </c>
      <c r="AF1679" s="1" t="str">
        <f>IFERROR(__xludf.DUMMYFUNCTION("""COMPUTED_VALUE"""),"")</f>
        <v/>
      </c>
      <c r="AG1679" s="1" t="str">
        <f>IFERROR(__xludf.DUMMYFUNCTION("""COMPUTED_VALUE"""),"")</f>
        <v/>
      </c>
      <c r="AH1679" s="1" t="str">
        <f>IFERROR(__xludf.DUMMYFUNCTION("""COMPUTED_VALUE"""),"")</f>
        <v/>
      </c>
      <c r="AI1679" s="1" t="str">
        <f>IFERROR(__xludf.DUMMYFUNCTION("""COMPUTED_VALUE"""),"")</f>
        <v/>
      </c>
      <c r="AL1679" s="1" t="s">
        <v>25</v>
      </c>
      <c r="AM1679" s="1" t="s">
        <v>25</v>
      </c>
      <c r="AN1679" s="1" t="s">
        <v>25</v>
      </c>
      <c r="AO1679" s="1" t="s">
        <v>25</v>
      </c>
      <c r="AP1679" s="1" t="s">
        <v>25</v>
      </c>
      <c r="AQ1679" s="1"/>
      <c r="AR1679" s="1"/>
      <c r="AS1679" s="1"/>
      <c r="AT1679" s="1"/>
      <c r="AU1679" s="1"/>
      <c r="AV1679" s="1"/>
      <c r="AW1679" s="1"/>
      <c r="AY1679" s="1" t="s">
        <v>25</v>
      </c>
    </row>
    <row r="1680" ht="15.75" customHeight="1">
      <c r="A1680" s="1"/>
      <c r="B1680" s="1"/>
      <c r="C1680" s="1"/>
      <c r="D1680" s="1" t="s">
        <v>25</v>
      </c>
      <c r="E1680" s="1" t="s">
        <v>25</v>
      </c>
      <c r="F1680" s="1" t="s">
        <v>25</v>
      </c>
      <c r="G1680" s="1" t="s">
        <v>25</v>
      </c>
      <c r="H1680" s="1" t="s">
        <v>25</v>
      </c>
      <c r="M1680" s="1"/>
      <c r="N1680" s="1"/>
      <c r="O1680" s="1"/>
      <c r="P1680" s="1"/>
      <c r="Q1680" s="1"/>
      <c r="S1680" s="1" t="str">
        <f>IFERROR(__xludf.DUMMYFUNCTION("UNIQUE(D1680:H1680, TRUE)"),"")</f>
        <v/>
      </c>
      <c r="Y1680" s="1" t="str">
        <f t="shared" si="2"/>
        <v/>
      </c>
      <c r="Z1680" s="1" t="str">
        <f t="shared" ref="Z1680:AC1680" si="1680">IF($Y1680&lt;&gt;"",COUNTIF($D1680:$H1680, "=" &amp; T1680),"")</f>
        <v/>
      </c>
      <c r="AA1680" s="1" t="str">
        <f t="shared" si="1680"/>
        <v/>
      </c>
      <c r="AB1680" s="1" t="str">
        <f t="shared" si="1680"/>
        <v/>
      </c>
      <c r="AC1680" s="1" t="str">
        <f t="shared" si="1680"/>
        <v/>
      </c>
      <c r="AE1680" s="1" t="str">
        <f>IFERROR(__xludf.DUMMYFUNCTION("IFERROR(TRANSPOSE(SORT(TRANSPOSE(FILTER(Y1680:AC1680, Y1680:AC1680&lt;&gt;0)),1, FALSE)))"),"")</f>
        <v/>
      </c>
      <c r="AF1680" s="1" t="str">
        <f>IFERROR(__xludf.DUMMYFUNCTION("""COMPUTED_VALUE"""),"")</f>
        <v/>
      </c>
      <c r="AG1680" s="1" t="str">
        <f>IFERROR(__xludf.DUMMYFUNCTION("""COMPUTED_VALUE"""),"")</f>
        <v/>
      </c>
      <c r="AH1680" s="1" t="str">
        <f>IFERROR(__xludf.DUMMYFUNCTION("""COMPUTED_VALUE"""),"")</f>
        <v/>
      </c>
      <c r="AI1680" s="1" t="str">
        <f>IFERROR(__xludf.DUMMYFUNCTION("""COMPUTED_VALUE"""),"")</f>
        <v/>
      </c>
      <c r="AL1680" s="1" t="s">
        <v>25</v>
      </c>
      <c r="AM1680" s="1" t="s">
        <v>25</v>
      </c>
      <c r="AN1680" s="1" t="s">
        <v>25</v>
      </c>
      <c r="AO1680" s="1" t="s">
        <v>25</v>
      </c>
      <c r="AP1680" s="1" t="s">
        <v>25</v>
      </c>
      <c r="AQ1680" s="1"/>
      <c r="AR1680" s="1"/>
      <c r="AS1680" s="1"/>
      <c r="AT1680" s="1"/>
      <c r="AU1680" s="1"/>
      <c r="AV1680" s="1"/>
      <c r="AW1680" s="1"/>
      <c r="AY1680" s="1" t="s">
        <v>25</v>
      </c>
    </row>
    <row r="1681" ht="15.75" customHeight="1">
      <c r="A1681" s="1"/>
      <c r="B1681" s="1"/>
      <c r="C1681" s="1"/>
      <c r="D1681" s="1" t="s">
        <v>25</v>
      </c>
      <c r="E1681" s="1" t="s">
        <v>25</v>
      </c>
      <c r="F1681" s="1" t="s">
        <v>25</v>
      </c>
      <c r="G1681" s="1" t="s">
        <v>25</v>
      </c>
      <c r="H1681" s="1" t="s">
        <v>25</v>
      </c>
      <c r="M1681" s="1"/>
      <c r="N1681" s="1"/>
      <c r="O1681" s="1"/>
      <c r="P1681" s="1"/>
      <c r="Q1681" s="1"/>
      <c r="S1681" s="1" t="str">
        <f>IFERROR(__xludf.DUMMYFUNCTION("UNIQUE(D1681:H1681, TRUE)"),"")</f>
        <v/>
      </c>
      <c r="Y1681" s="1" t="str">
        <f t="shared" si="2"/>
        <v/>
      </c>
      <c r="Z1681" s="1" t="str">
        <f t="shared" ref="Z1681:AC1681" si="1681">IF($Y1681&lt;&gt;"",COUNTIF($D1681:$H1681, "=" &amp; T1681),"")</f>
        <v/>
      </c>
      <c r="AA1681" s="1" t="str">
        <f t="shared" si="1681"/>
        <v/>
      </c>
      <c r="AB1681" s="1" t="str">
        <f t="shared" si="1681"/>
        <v/>
      </c>
      <c r="AC1681" s="1" t="str">
        <f t="shared" si="1681"/>
        <v/>
      </c>
      <c r="AE1681" s="1" t="str">
        <f>IFERROR(__xludf.DUMMYFUNCTION("IFERROR(TRANSPOSE(SORT(TRANSPOSE(FILTER(Y1681:AC1681, Y1681:AC1681&lt;&gt;0)),1, FALSE)))"),"")</f>
        <v/>
      </c>
      <c r="AF1681" s="1" t="str">
        <f>IFERROR(__xludf.DUMMYFUNCTION("""COMPUTED_VALUE"""),"")</f>
        <v/>
      </c>
      <c r="AG1681" s="1" t="str">
        <f>IFERROR(__xludf.DUMMYFUNCTION("""COMPUTED_VALUE"""),"")</f>
        <v/>
      </c>
      <c r="AH1681" s="1" t="str">
        <f>IFERROR(__xludf.DUMMYFUNCTION("""COMPUTED_VALUE"""),"")</f>
        <v/>
      </c>
      <c r="AI1681" s="1" t="str">
        <f>IFERROR(__xludf.DUMMYFUNCTION("""COMPUTED_VALUE"""),"")</f>
        <v/>
      </c>
      <c r="AL1681" s="1" t="s">
        <v>25</v>
      </c>
      <c r="AM1681" s="1" t="s">
        <v>25</v>
      </c>
      <c r="AN1681" s="1" t="s">
        <v>25</v>
      </c>
      <c r="AO1681" s="1" t="s">
        <v>25</v>
      </c>
      <c r="AP1681" s="1" t="s">
        <v>25</v>
      </c>
      <c r="AQ1681" s="1"/>
      <c r="AR1681" s="1"/>
      <c r="AS1681" s="1"/>
      <c r="AT1681" s="1"/>
      <c r="AU1681" s="1"/>
      <c r="AV1681" s="1"/>
      <c r="AW1681" s="1"/>
      <c r="AY1681" s="1" t="s">
        <v>25</v>
      </c>
    </row>
    <row r="1682" ht="15.75" customHeight="1">
      <c r="A1682" s="1"/>
      <c r="B1682" s="1"/>
      <c r="C1682" s="1"/>
      <c r="D1682" s="1" t="s">
        <v>25</v>
      </c>
      <c r="E1682" s="1" t="s">
        <v>25</v>
      </c>
      <c r="F1682" s="1" t="s">
        <v>25</v>
      </c>
      <c r="G1682" s="1" t="s">
        <v>25</v>
      </c>
      <c r="H1682" s="1" t="s">
        <v>25</v>
      </c>
      <c r="M1682" s="1"/>
      <c r="N1682" s="1"/>
      <c r="O1682" s="1"/>
      <c r="P1682" s="1"/>
      <c r="Q1682" s="1"/>
      <c r="S1682" s="1" t="str">
        <f>IFERROR(__xludf.DUMMYFUNCTION("UNIQUE(D1682:H1682, TRUE)"),"")</f>
        <v/>
      </c>
      <c r="Y1682" s="1" t="str">
        <f t="shared" si="2"/>
        <v/>
      </c>
      <c r="Z1682" s="1" t="str">
        <f t="shared" ref="Z1682:AC1682" si="1682">IF($Y1682&lt;&gt;"",COUNTIF($D1682:$H1682, "=" &amp; T1682),"")</f>
        <v/>
      </c>
      <c r="AA1682" s="1" t="str">
        <f t="shared" si="1682"/>
        <v/>
      </c>
      <c r="AB1682" s="1" t="str">
        <f t="shared" si="1682"/>
        <v/>
      </c>
      <c r="AC1682" s="1" t="str">
        <f t="shared" si="1682"/>
        <v/>
      </c>
      <c r="AE1682" s="1" t="str">
        <f>IFERROR(__xludf.DUMMYFUNCTION("IFERROR(TRANSPOSE(SORT(TRANSPOSE(FILTER(Y1682:AC1682, Y1682:AC1682&lt;&gt;0)),1, FALSE)))"),"")</f>
        <v/>
      </c>
      <c r="AF1682" s="1" t="str">
        <f>IFERROR(__xludf.DUMMYFUNCTION("""COMPUTED_VALUE"""),"")</f>
        <v/>
      </c>
      <c r="AG1682" s="1" t="str">
        <f>IFERROR(__xludf.DUMMYFUNCTION("""COMPUTED_VALUE"""),"")</f>
        <v/>
      </c>
      <c r="AH1682" s="1" t="str">
        <f>IFERROR(__xludf.DUMMYFUNCTION("""COMPUTED_VALUE"""),"")</f>
        <v/>
      </c>
      <c r="AI1682" s="1" t="str">
        <f>IFERROR(__xludf.DUMMYFUNCTION("""COMPUTED_VALUE"""),"")</f>
        <v/>
      </c>
      <c r="AL1682" s="1" t="s">
        <v>25</v>
      </c>
      <c r="AM1682" s="1" t="s">
        <v>25</v>
      </c>
      <c r="AN1682" s="1" t="s">
        <v>25</v>
      </c>
      <c r="AO1682" s="1" t="s">
        <v>25</v>
      </c>
      <c r="AP1682" s="1" t="s">
        <v>25</v>
      </c>
      <c r="AQ1682" s="1"/>
      <c r="AR1682" s="1"/>
      <c r="AS1682" s="1"/>
      <c r="AT1682" s="1"/>
      <c r="AU1682" s="1"/>
      <c r="AV1682" s="1"/>
      <c r="AW1682" s="1"/>
      <c r="AY1682" s="1" t="s">
        <v>25</v>
      </c>
    </row>
    <row r="1683" ht="15.75" customHeight="1">
      <c r="A1683" s="1"/>
      <c r="B1683" s="1"/>
      <c r="C1683" s="1"/>
      <c r="D1683" s="1" t="s">
        <v>25</v>
      </c>
      <c r="E1683" s="1" t="s">
        <v>25</v>
      </c>
      <c r="F1683" s="1" t="s">
        <v>25</v>
      </c>
      <c r="G1683" s="1" t="s">
        <v>25</v>
      </c>
      <c r="H1683" s="1" t="s">
        <v>25</v>
      </c>
      <c r="M1683" s="1"/>
      <c r="N1683" s="1"/>
      <c r="O1683" s="1"/>
      <c r="P1683" s="1"/>
      <c r="Q1683" s="1"/>
      <c r="S1683" s="1" t="str">
        <f>IFERROR(__xludf.DUMMYFUNCTION("UNIQUE(D1683:H1683, TRUE)"),"")</f>
        <v/>
      </c>
      <c r="Y1683" s="1" t="str">
        <f t="shared" si="2"/>
        <v/>
      </c>
      <c r="Z1683" s="1" t="str">
        <f t="shared" ref="Z1683:AC1683" si="1683">IF($Y1683&lt;&gt;"",COUNTIF($D1683:$H1683, "=" &amp; T1683),"")</f>
        <v/>
      </c>
      <c r="AA1683" s="1" t="str">
        <f t="shared" si="1683"/>
        <v/>
      </c>
      <c r="AB1683" s="1" t="str">
        <f t="shared" si="1683"/>
        <v/>
      </c>
      <c r="AC1683" s="1" t="str">
        <f t="shared" si="1683"/>
        <v/>
      </c>
      <c r="AE1683" s="1" t="str">
        <f>IFERROR(__xludf.DUMMYFUNCTION("IFERROR(TRANSPOSE(SORT(TRANSPOSE(FILTER(Y1683:AC1683, Y1683:AC1683&lt;&gt;0)),1, FALSE)))"),"")</f>
        <v/>
      </c>
      <c r="AF1683" s="1" t="str">
        <f>IFERROR(__xludf.DUMMYFUNCTION("""COMPUTED_VALUE"""),"")</f>
        <v/>
      </c>
      <c r="AG1683" s="1" t="str">
        <f>IFERROR(__xludf.DUMMYFUNCTION("""COMPUTED_VALUE"""),"")</f>
        <v/>
      </c>
      <c r="AH1683" s="1" t="str">
        <f>IFERROR(__xludf.DUMMYFUNCTION("""COMPUTED_VALUE"""),"")</f>
        <v/>
      </c>
      <c r="AI1683" s="1" t="str">
        <f>IFERROR(__xludf.DUMMYFUNCTION("""COMPUTED_VALUE"""),"")</f>
        <v/>
      </c>
      <c r="AL1683" s="1" t="s">
        <v>25</v>
      </c>
      <c r="AM1683" s="1" t="s">
        <v>25</v>
      </c>
      <c r="AN1683" s="1" t="s">
        <v>25</v>
      </c>
      <c r="AO1683" s="1" t="s">
        <v>25</v>
      </c>
      <c r="AP1683" s="1" t="s">
        <v>25</v>
      </c>
      <c r="AQ1683" s="1"/>
      <c r="AR1683" s="1"/>
      <c r="AS1683" s="1"/>
      <c r="AT1683" s="1"/>
      <c r="AU1683" s="1"/>
      <c r="AV1683" s="1"/>
      <c r="AW1683" s="1"/>
      <c r="AY1683" s="1" t="s">
        <v>25</v>
      </c>
    </row>
    <row r="1684" ht="15.75" customHeight="1">
      <c r="A1684" s="1"/>
      <c r="B1684" s="1"/>
      <c r="C1684" s="1"/>
      <c r="D1684" s="1" t="s">
        <v>25</v>
      </c>
      <c r="E1684" s="1" t="s">
        <v>25</v>
      </c>
      <c r="F1684" s="1" t="s">
        <v>25</v>
      </c>
      <c r="G1684" s="1" t="s">
        <v>25</v>
      </c>
      <c r="H1684" s="1" t="s">
        <v>25</v>
      </c>
      <c r="M1684" s="1"/>
      <c r="N1684" s="1"/>
      <c r="O1684" s="1"/>
      <c r="P1684" s="1"/>
      <c r="Q1684" s="1"/>
      <c r="S1684" s="1" t="str">
        <f>IFERROR(__xludf.DUMMYFUNCTION("UNIQUE(D1684:H1684, TRUE)"),"")</f>
        <v/>
      </c>
      <c r="Y1684" s="1" t="str">
        <f t="shared" si="2"/>
        <v/>
      </c>
      <c r="Z1684" s="1" t="str">
        <f t="shared" ref="Z1684:AC1684" si="1684">IF($Y1684&lt;&gt;"",COUNTIF($D1684:$H1684, "=" &amp; T1684),"")</f>
        <v/>
      </c>
      <c r="AA1684" s="1" t="str">
        <f t="shared" si="1684"/>
        <v/>
      </c>
      <c r="AB1684" s="1" t="str">
        <f t="shared" si="1684"/>
        <v/>
      </c>
      <c r="AC1684" s="1" t="str">
        <f t="shared" si="1684"/>
        <v/>
      </c>
      <c r="AE1684" s="1" t="str">
        <f>IFERROR(__xludf.DUMMYFUNCTION("IFERROR(TRANSPOSE(SORT(TRANSPOSE(FILTER(Y1684:AC1684, Y1684:AC1684&lt;&gt;0)),1, FALSE)))"),"")</f>
        <v/>
      </c>
      <c r="AF1684" s="1" t="str">
        <f>IFERROR(__xludf.DUMMYFUNCTION("""COMPUTED_VALUE"""),"")</f>
        <v/>
      </c>
      <c r="AG1684" s="1" t="str">
        <f>IFERROR(__xludf.DUMMYFUNCTION("""COMPUTED_VALUE"""),"")</f>
        <v/>
      </c>
      <c r="AH1684" s="1" t="str">
        <f>IFERROR(__xludf.DUMMYFUNCTION("""COMPUTED_VALUE"""),"")</f>
        <v/>
      </c>
      <c r="AI1684" s="1" t="str">
        <f>IFERROR(__xludf.DUMMYFUNCTION("""COMPUTED_VALUE"""),"")</f>
        <v/>
      </c>
      <c r="AL1684" s="1" t="s">
        <v>25</v>
      </c>
      <c r="AM1684" s="1" t="s">
        <v>25</v>
      </c>
      <c r="AN1684" s="1" t="s">
        <v>25</v>
      </c>
      <c r="AO1684" s="1" t="s">
        <v>25</v>
      </c>
      <c r="AP1684" s="1" t="s">
        <v>25</v>
      </c>
      <c r="AQ1684" s="1"/>
      <c r="AR1684" s="1"/>
      <c r="AS1684" s="1"/>
      <c r="AT1684" s="1"/>
      <c r="AU1684" s="1"/>
      <c r="AV1684" s="1"/>
      <c r="AW1684" s="1"/>
      <c r="AY1684" s="1" t="s">
        <v>25</v>
      </c>
    </row>
    <row r="1685" ht="15.75" customHeight="1">
      <c r="A1685" s="1"/>
      <c r="B1685" s="1"/>
      <c r="C1685" s="1"/>
      <c r="D1685" s="1" t="s">
        <v>25</v>
      </c>
      <c r="E1685" s="1" t="s">
        <v>25</v>
      </c>
      <c r="F1685" s="1" t="s">
        <v>25</v>
      </c>
      <c r="G1685" s="1" t="s">
        <v>25</v>
      </c>
      <c r="H1685" s="1" t="s">
        <v>25</v>
      </c>
      <c r="M1685" s="1"/>
      <c r="N1685" s="1"/>
      <c r="O1685" s="1"/>
      <c r="P1685" s="1"/>
      <c r="Q1685" s="1"/>
      <c r="S1685" s="1" t="str">
        <f>IFERROR(__xludf.DUMMYFUNCTION("UNIQUE(D1685:H1685, TRUE)"),"")</f>
        <v/>
      </c>
      <c r="Y1685" s="1" t="str">
        <f t="shared" si="2"/>
        <v/>
      </c>
      <c r="Z1685" s="1" t="str">
        <f t="shared" ref="Z1685:AC1685" si="1685">IF($Y1685&lt;&gt;"",COUNTIF($D1685:$H1685, "=" &amp; T1685),"")</f>
        <v/>
      </c>
      <c r="AA1685" s="1" t="str">
        <f t="shared" si="1685"/>
        <v/>
      </c>
      <c r="AB1685" s="1" t="str">
        <f t="shared" si="1685"/>
        <v/>
      </c>
      <c r="AC1685" s="1" t="str">
        <f t="shared" si="1685"/>
        <v/>
      </c>
      <c r="AE1685" s="1" t="str">
        <f>IFERROR(__xludf.DUMMYFUNCTION("IFERROR(TRANSPOSE(SORT(TRANSPOSE(FILTER(Y1685:AC1685, Y1685:AC1685&lt;&gt;0)),1, FALSE)))"),"")</f>
        <v/>
      </c>
      <c r="AF1685" s="1" t="str">
        <f>IFERROR(__xludf.DUMMYFUNCTION("""COMPUTED_VALUE"""),"")</f>
        <v/>
      </c>
      <c r="AG1685" s="1" t="str">
        <f>IFERROR(__xludf.DUMMYFUNCTION("""COMPUTED_VALUE"""),"")</f>
        <v/>
      </c>
      <c r="AH1685" s="1" t="str">
        <f>IFERROR(__xludf.DUMMYFUNCTION("""COMPUTED_VALUE"""),"")</f>
        <v/>
      </c>
      <c r="AI1685" s="1" t="str">
        <f>IFERROR(__xludf.DUMMYFUNCTION("""COMPUTED_VALUE"""),"")</f>
        <v/>
      </c>
      <c r="AL1685" s="1" t="s">
        <v>25</v>
      </c>
      <c r="AM1685" s="1" t="s">
        <v>25</v>
      </c>
      <c r="AN1685" s="1" t="s">
        <v>25</v>
      </c>
      <c r="AO1685" s="1" t="s">
        <v>25</v>
      </c>
      <c r="AP1685" s="1" t="s">
        <v>25</v>
      </c>
      <c r="AQ1685" s="1"/>
      <c r="AR1685" s="1"/>
      <c r="AS1685" s="1"/>
      <c r="AT1685" s="1"/>
      <c r="AU1685" s="1"/>
      <c r="AV1685" s="1"/>
      <c r="AW1685" s="1"/>
      <c r="AY1685" s="1" t="s">
        <v>25</v>
      </c>
    </row>
    <row r="1686" ht="15.75" customHeight="1">
      <c r="A1686" s="1"/>
      <c r="B1686" s="1"/>
      <c r="C1686" s="1"/>
      <c r="D1686" s="1" t="s">
        <v>25</v>
      </c>
      <c r="E1686" s="1" t="s">
        <v>25</v>
      </c>
      <c r="F1686" s="1" t="s">
        <v>25</v>
      </c>
      <c r="G1686" s="1" t="s">
        <v>25</v>
      </c>
      <c r="H1686" s="1" t="s">
        <v>25</v>
      </c>
      <c r="M1686" s="1"/>
      <c r="N1686" s="1"/>
      <c r="O1686" s="1"/>
      <c r="P1686" s="1"/>
      <c r="Q1686" s="1"/>
      <c r="S1686" s="1" t="str">
        <f>IFERROR(__xludf.DUMMYFUNCTION("UNIQUE(D1686:H1686, TRUE)"),"")</f>
        <v/>
      </c>
      <c r="Y1686" s="1" t="str">
        <f t="shared" si="2"/>
        <v/>
      </c>
      <c r="Z1686" s="1" t="str">
        <f t="shared" ref="Z1686:AC1686" si="1686">IF($Y1686&lt;&gt;"",COUNTIF($D1686:$H1686, "=" &amp; T1686),"")</f>
        <v/>
      </c>
      <c r="AA1686" s="1" t="str">
        <f t="shared" si="1686"/>
        <v/>
      </c>
      <c r="AB1686" s="1" t="str">
        <f t="shared" si="1686"/>
        <v/>
      </c>
      <c r="AC1686" s="1" t="str">
        <f t="shared" si="1686"/>
        <v/>
      </c>
      <c r="AE1686" s="1" t="str">
        <f>IFERROR(__xludf.DUMMYFUNCTION("IFERROR(TRANSPOSE(SORT(TRANSPOSE(FILTER(Y1686:AC1686, Y1686:AC1686&lt;&gt;0)),1, FALSE)))"),"")</f>
        <v/>
      </c>
      <c r="AF1686" s="1" t="str">
        <f>IFERROR(__xludf.DUMMYFUNCTION("""COMPUTED_VALUE"""),"")</f>
        <v/>
      </c>
      <c r="AG1686" s="1" t="str">
        <f>IFERROR(__xludf.DUMMYFUNCTION("""COMPUTED_VALUE"""),"")</f>
        <v/>
      </c>
      <c r="AH1686" s="1" t="str">
        <f>IFERROR(__xludf.DUMMYFUNCTION("""COMPUTED_VALUE"""),"")</f>
        <v/>
      </c>
      <c r="AI1686" s="1" t="str">
        <f>IFERROR(__xludf.DUMMYFUNCTION("""COMPUTED_VALUE"""),"")</f>
        <v/>
      </c>
      <c r="AL1686" s="1" t="s">
        <v>25</v>
      </c>
      <c r="AM1686" s="1" t="s">
        <v>25</v>
      </c>
      <c r="AN1686" s="1" t="s">
        <v>25</v>
      </c>
      <c r="AO1686" s="1" t="s">
        <v>25</v>
      </c>
      <c r="AP1686" s="1" t="s">
        <v>25</v>
      </c>
      <c r="AQ1686" s="1"/>
      <c r="AR1686" s="1"/>
      <c r="AS1686" s="1"/>
      <c r="AT1686" s="1"/>
      <c r="AU1686" s="1"/>
      <c r="AV1686" s="1"/>
      <c r="AW1686" s="1"/>
      <c r="AY1686" s="1" t="s">
        <v>25</v>
      </c>
    </row>
    <row r="1687" ht="15.75" customHeight="1">
      <c r="A1687" s="1"/>
      <c r="B1687" s="1"/>
      <c r="C1687" s="1"/>
      <c r="D1687" s="1" t="s">
        <v>25</v>
      </c>
      <c r="E1687" s="1" t="s">
        <v>25</v>
      </c>
      <c r="F1687" s="1" t="s">
        <v>25</v>
      </c>
      <c r="G1687" s="1" t="s">
        <v>25</v>
      </c>
      <c r="H1687" s="1" t="s">
        <v>25</v>
      </c>
      <c r="M1687" s="1"/>
      <c r="N1687" s="1"/>
      <c r="O1687" s="1"/>
      <c r="P1687" s="1"/>
      <c r="Q1687" s="1"/>
      <c r="S1687" s="1" t="str">
        <f>IFERROR(__xludf.DUMMYFUNCTION("UNIQUE(D1687:H1687, TRUE)"),"")</f>
        <v/>
      </c>
      <c r="Y1687" s="1" t="str">
        <f t="shared" si="2"/>
        <v/>
      </c>
      <c r="Z1687" s="1" t="str">
        <f t="shared" ref="Z1687:AC1687" si="1687">IF($Y1687&lt;&gt;"",COUNTIF($D1687:$H1687, "=" &amp; T1687),"")</f>
        <v/>
      </c>
      <c r="AA1687" s="1" t="str">
        <f t="shared" si="1687"/>
        <v/>
      </c>
      <c r="AB1687" s="1" t="str">
        <f t="shared" si="1687"/>
        <v/>
      </c>
      <c r="AC1687" s="1" t="str">
        <f t="shared" si="1687"/>
        <v/>
      </c>
      <c r="AE1687" s="1" t="str">
        <f>IFERROR(__xludf.DUMMYFUNCTION("IFERROR(TRANSPOSE(SORT(TRANSPOSE(FILTER(Y1687:AC1687, Y1687:AC1687&lt;&gt;0)),1, FALSE)))"),"")</f>
        <v/>
      </c>
      <c r="AF1687" s="1" t="str">
        <f>IFERROR(__xludf.DUMMYFUNCTION("""COMPUTED_VALUE"""),"")</f>
        <v/>
      </c>
      <c r="AG1687" s="1" t="str">
        <f>IFERROR(__xludf.DUMMYFUNCTION("""COMPUTED_VALUE"""),"")</f>
        <v/>
      </c>
      <c r="AH1687" s="1" t="str">
        <f>IFERROR(__xludf.DUMMYFUNCTION("""COMPUTED_VALUE"""),"")</f>
        <v/>
      </c>
      <c r="AI1687" s="1" t="str">
        <f>IFERROR(__xludf.DUMMYFUNCTION("""COMPUTED_VALUE"""),"")</f>
        <v/>
      </c>
      <c r="AL1687" s="1" t="s">
        <v>25</v>
      </c>
      <c r="AM1687" s="1" t="s">
        <v>25</v>
      </c>
      <c r="AN1687" s="1" t="s">
        <v>25</v>
      </c>
      <c r="AO1687" s="1" t="s">
        <v>25</v>
      </c>
      <c r="AP1687" s="1" t="s">
        <v>25</v>
      </c>
      <c r="AQ1687" s="1"/>
      <c r="AR1687" s="1"/>
      <c r="AS1687" s="1"/>
      <c r="AT1687" s="1"/>
      <c r="AU1687" s="1"/>
      <c r="AV1687" s="1"/>
      <c r="AW1687" s="1"/>
      <c r="AY1687" s="1" t="s">
        <v>25</v>
      </c>
    </row>
    <row r="1688" ht="15.75" customHeight="1">
      <c r="A1688" s="1"/>
      <c r="B1688" s="1"/>
      <c r="C1688" s="1"/>
      <c r="D1688" s="1" t="s">
        <v>25</v>
      </c>
      <c r="E1688" s="1" t="s">
        <v>25</v>
      </c>
      <c r="F1688" s="1" t="s">
        <v>25</v>
      </c>
      <c r="G1688" s="1" t="s">
        <v>25</v>
      </c>
      <c r="H1688" s="1" t="s">
        <v>25</v>
      </c>
      <c r="M1688" s="1"/>
      <c r="N1688" s="1"/>
      <c r="O1688" s="1"/>
      <c r="P1688" s="1"/>
      <c r="Q1688" s="1"/>
      <c r="S1688" s="1" t="str">
        <f>IFERROR(__xludf.DUMMYFUNCTION("UNIQUE(D1688:H1688, TRUE)"),"")</f>
        <v/>
      </c>
      <c r="Y1688" s="1" t="str">
        <f t="shared" si="2"/>
        <v/>
      </c>
      <c r="Z1688" s="1" t="str">
        <f t="shared" ref="Z1688:AC1688" si="1688">IF($Y1688&lt;&gt;"",COUNTIF($D1688:$H1688, "=" &amp; T1688),"")</f>
        <v/>
      </c>
      <c r="AA1688" s="1" t="str">
        <f t="shared" si="1688"/>
        <v/>
      </c>
      <c r="AB1688" s="1" t="str">
        <f t="shared" si="1688"/>
        <v/>
      </c>
      <c r="AC1688" s="1" t="str">
        <f t="shared" si="1688"/>
        <v/>
      </c>
      <c r="AE1688" s="1" t="str">
        <f>IFERROR(__xludf.DUMMYFUNCTION("IFERROR(TRANSPOSE(SORT(TRANSPOSE(FILTER(Y1688:AC1688, Y1688:AC1688&lt;&gt;0)),1, FALSE)))"),"")</f>
        <v/>
      </c>
      <c r="AF1688" s="1" t="str">
        <f>IFERROR(__xludf.DUMMYFUNCTION("""COMPUTED_VALUE"""),"")</f>
        <v/>
      </c>
      <c r="AG1688" s="1" t="str">
        <f>IFERROR(__xludf.DUMMYFUNCTION("""COMPUTED_VALUE"""),"")</f>
        <v/>
      </c>
      <c r="AH1688" s="1" t="str">
        <f>IFERROR(__xludf.DUMMYFUNCTION("""COMPUTED_VALUE"""),"")</f>
        <v/>
      </c>
      <c r="AI1688" s="1" t="str">
        <f>IFERROR(__xludf.DUMMYFUNCTION("""COMPUTED_VALUE"""),"")</f>
        <v/>
      </c>
      <c r="AL1688" s="1" t="s">
        <v>25</v>
      </c>
      <c r="AM1688" s="1" t="s">
        <v>25</v>
      </c>
      <c r="AN1688" s="1" t="s">
        <v>25</v>
      </c>
      <c r="AO1688" s="1" t="s">
        <v>25</v>
      </c>
      <c r="AP1688" s="1" t="s">
        <v>25</v>
      </c>
      <c r="AQ1688" s="1"/>
      <c r="AR1688" s="1"/>
      <c r="AS1688" s="1"/>
      <c r="AT1688" s="1"/>
      <c r="AU1688" s="1"/>
      <c r="AV1688" s="1"/>
      <c r="AW1688" s="1"/>
      <c r="AY1688" s="1" t="s">
        <v>25</v>
      </c>
    </row>
    <row r="1689" ht="15.75" customHeight="1">
      <c r="A1689" s="1"/>
      <c r="B1689" s="1"/>
      <c r="C1689" s="1"/>
      <c r="D1689" s="1" t="s">
        <v>25</v>
      </c>
      <c r="E1689" s="1" t="s">
        <v>25</v>
      </c>
      <c r="F1689" s="1" t="s">
        <v>25</v>
      </c>
      <c r="G1689" s="1" t="s">
        <v>25</v>
      </c>
      <c r="H1689" s="1" t="s">
        <v>25</v>
      </c>
      <c r="M1689" s="1"/>
      <c r="N1689" s="1"/>
      <c r="O1689" s="1"/>
      <c r="P1689" s="1"/>
      <c r="Q1689" s="1"/>
      <c r="S1689" s="1" t="str">
        <f>IFERROR(__xludf.DUMMYFUNCTION("UNIQUE(D1689:H1689, TRUE)"),"")</f>
        <v/>
      </c>
      <c r="Y1689" s="1" t="str">
        <f t="shared" si="2"/>
        <v/>
      </c>
      <c r="Z1689" s="1" t="str">
        <f t="shared" ref="Z1689:AC1689" si="1689">IF($Y1689&lt;&gt;"",COUNTIF($D1689:$H1689, "=" &amp; T1689),"")</f>
        <v/>
      </c>
      <c r="AA1689" s="1" t="str">
        <f t="shared" si="1689"/>
        <v/>
      </c>
      <c r="AB1689" s="1" t="str">
        <f t="shared" si="1689"/>
        <v/>
      </c>
      <c r="AC1689" s="1" t="str">
        <f t="shared" si="1689"/>
        <v/>
      </c>
      <c r="AE1689" s="1" t="str">
        <f>IFERROR(__xludf.DUMMYFUNCTION("IFERROR(TRANSPOSE(SORT(TRANSPOSE(FILTER(Y1689:AC1689, Y1689:AC1689&lt;&gt;0)),1, FALSE)))"),"")</f>
        <v/>
      </c>
      <c r="AF1689" s="1" t="str">
        <f>IFERROR(__xludf.DUMMYFUNCTION("""COMPUTED_VALUE"""),"")</f>
        <v/>
      </c>
      <c r="AG1689" s="1" t="str">
        <f>IFERROR(__xludf.DUMMYFUNCTION("""COMPUTED_VALUE"""),"")</f>
        <v/>
      </c>
      <c r="AH1689" s="1" t="str">
        <f>IFERROR(__xludf.DUMMYFUNCTION("""COMPUTED_VALUE"""),"")</f>
        <v/>
      </c>
      <c r="AI1689" s="1" t="str">
        <f>IFERROR(__xludf.DUMMYFUNCTION("""COMPUTED_VALUE"""),"")</f>
        <v/>
      </c>
      <c r="AL1689" s="1" t="s">
        <v>25</v>
      </c>
      <c r="AM1689" s="1" t="s">
        <v>25</v>
      </c>
      <c r="AN1689" s="1" t="s">
        <v>25</v>
      </c>
      <c r="AO1689" s="1" t="s">
        <v>25</v>
      </c>
      <c r="AP1689" s="1" t="s">
        <v>25</v>
      </c>
      <c r="AQ1689" s="1"/>
      <c r="AR1689" s="1"/>
      <c r="AS1689" s="1"/>
      <c r="AT1689" s="1"/>
      <c r="AU1689" s="1"/>
      <c r="AV1689" s="1"/>
      <c r="AW1689" s="1"/>
      <c r="AY1689" s="1" t="s">
        <v>25</v>
      </c>
    </row>
    <row r="1690" ht="15.75" customHeight="1">
      <c r="A1690" s="1"/>
      <c r="B1690" s="1"/>
      <c r="C1690" s="1"/>
      <c r="D1690" s="1" t="s">
        <v>25</v>
      </c>
      <c r="E1690" s="1" t="s">
        <v>25</v>
      </c>
      <c r="F1690" s="1" t="s">
        <v>25</v>
      </c>
      <c r="G1690" s="1" t="s">
        <v>25</v>
      </c>
      <c r="H1690" s="1" t="s">
        <v>25</v>
      </c>
      <c r="M1690" s="1"/>
      <c r="N1690" s="1"/>
      <c r="O1690" s="1"/>
      <c r="P1690" s="1"/>
      <c r="Q1690" s="1"/>
      <c r="S1690" s="1" t="str">
        <f>IFERROR(__xludf.DUMMYFUNCTION("UNIQUE(D1690:H1690, TRUE)"),"")</f>
        <v/>
      </c>
      <c r="Y1690" s="1" t="str">
        <f t="shared" si="2"/>
        <v/>
      </c>
      <c r="Z1690" s="1" t="str">
        <f t="shared" ref="Z1690:AC1690" si="1690">IF($Y1690&lt;&gt;"",COUNTIF($D1690:$H1690, "=" &amp; T1690),"")</f>
        <v/>
      </c>
      <c r="AA1690" s="1" t="str">
        <f t="shared" si="1690"/>
        <v/>
      </c>
      <c r="AB1690" s="1" t="str">
        <f t="shared" si="1690"/>
        <v/>
      </c>
      <c r="AC1690" s="1" t="str">
        <f t="shared" si="1690"/>
        <v/>
      </c>
      <c r="AE1690" s="1" t="str">
        <f>IFERROR(__xludf.DUMMYFUNCTION("IFERROR(TRANSPOSE(SORT(TRANSPOSE(FILTER(Y1690:AC1690, Y1690:AC1690&lt;&gt;0)),1, FALSE)))"),"")</f>
        <v/>
      </c>
      <c r="AF1690" s="1" t="str">
        <f>IFERROR(__xludf.DUMMYFUNCTION("""COMPUTED_VALUE"""),"")</f>
        <v/>
      </c>
      <c r="AG1690" s="1" t="str">
        <f>IFERROR(__xludf.DUMMYFUNCTION("""COMPUTED_VALUE"""),"")</f>
        <v/>
      </c>
      <c r="AH1690" s="1" t="str">
        <f>IFERROR(__xludf.DUMMYFUNCTION("""COMPUTED_VALUE"""),"")</f>
        <v/>
      </c>
      <c r="AI1690" s="1" t="str">
        <f>IFERROR(__xludf.DUMMYFUNCTION("""COMPUTED_VALUE"""),"")</f>
        <v/>
      </c>
      <c r="AL1690" s="1" t="s">
        <v>25</v>
      </c>
      <c r="AM1690" s="1" t="s">
        <v>25</v>
      </c>
      <c r="AN1690" s="1" t="s">
        <v>25</v>
      </c>
      <c r="AO1690" s="1" t="s">
        <v>25</v>
      </c>
      <c r="AP1690" s="1" t="s">
        <v>25</v>
      </c>
      <c r="AQ1690" s="1"/>
      <c r="AR1690" s="1"/>
      <c r="AS1690" s="1"/>
      <c r="AT1690" s="1"/>
      <c r="AU1690" s="1"/>
      <c r="AV1690" s="1"/>
      <c r="AW1690" s="1"/>
      <c r="AY1690" s="1" t="s">
        <v>25</v>
      </c>
    </row>
    <row r="1691" ht="15.75" customHeight="1">
      <c r="A1691" s="1"/>
      <c r="B1691" s="1"/>
      <c r="C1691" s="1"/>
      <c r="D1691" s="1" t="s">
        <v>25</v>
      </c>
      <c r="E1691" s="1" t="s">
        <v>25</v>
      </c>
      <c r="F1691" s="1" t="s">
        <v>25</v>
      </c>
      <c r="G1691" s="1" t="s">
        <v>25</v>
      </c>
      <c r="H1691" s="1" t="s">
        <v>25</v>
      </c>
      <c r="M1691" s="1"/>
      <c r="N1691" s="1"/>
      <c r="O1691" s="1"/>
      <c r="P1691" s="1"/>
      <c r="Q1691" s="1"/>
      <c r="S1691" s="1" t="str">
        <f>IFERROR(__xludf.DUMMYFUNCTION("UNIQUE(D1691:H1691, TRUE)"),"")</f>
        <v/>
      </c>
      <c r="Y1691" s="1" t="str">
        <f t="shared" si="2"/>
        <v/>
      </c>
      <c r="Z1691" s="1" t="str">
        <f t="shared" ref="Z1691:AC1691" si="1691">IF($Y1691&lt;&gt;"",COUNTIF($D1691:$H1691, "=" &amp; T1691),"")</f>
        <v/>
      </c>
      <c r="AA1691" s="1" t="str">
        <f t="shared" si="1691"/>
        <v/>
      </c>
      <c r="AB1691" s="1" t="str">
        <f t="shared" si="1691"/>
        <v/>
      </c>
      <c r="AC1691" s="1" t="str">
        <f t="shared" si="1691"/>
        <v/>
      </c>
      <c r="AE1691" s="1" t="str">
        <f>IFERROR(__xludf.DUMMYFUNCTION("IFERROR(TRANSPOSE(SORT(TRANSPOSE(FILTER(Y1691:AC1691, Y1691:AC1691&lt;&gt;0)),1, FALSE)))"),"")</f>
        <v/>
      </c>
      <c r="AF1691" s="1" t="str">
        <f>IFERROR(__xludf.DUMMYFUNCTION("""COMPUTED_VALUE"""),"")</f>
        <v/>
      </c>
      <c r="AG1691" s="1" t="str">
        <f>IFERROR(__xludf.DUMMYFUNCTION("""COMPUTED_VALUE"""),"")</f>
        <v/>
      </c>
      <c r="AH1691" s="1" t="str">
        <f>IFERROR(__xludf.DUMMYFUNCTION("""COMPUTED_VALUE"""),"")</f>
        <v/>
      </c>
      <c r="AI1691" s="1" t="str">
        <f>IFERROR(__xludf.DUMMYFUNCTION("""COMPUTED_VALUE"""),"")</f>
        <v/>
      </c>
      <c r="AL1691" s="1" t="s">
        <v>25</v>
      </c>
      <c r="AM1691" s="1" t="s">
        <v>25</v>
      </c>
      <c r="AN1691" s="1" t="s">
        <v>25</v>
      </c>
      <c r="AO1691" s="1" t="s">
        <v>25</v>
      </c>
      <c r="AP1691" s="1" t="s">
        <v>25</v>
      </c>
      <c r="AQ1691" s="1"/>
      <c r="AR1691" s="1"/>
      <c r="AS1691" s="1"/>
      <c r="AT1691" s="1"/>
      <c r="AU1691" s="1"/>
      <c r="AV1691" s="1"/>
      <c r="AW1691" s="1"/>
      <c r="AY1691" s="1" t="s">
        <v>25</v>
      </c>
    </row>
    <row r="1692" ht="15.75" customHeight="1">
      <c r="A1692" s="1"/>
      <c r="B1692" s="1"/>
      <c r="C1692" s="1"/>
      <c r="D1692" s="1" t="s">
        <v>25</v>
      </c>
      <c r="E1692" s="1" t="s">
        <v>25</v>
      </c>
      <c r="F1692" s="1" t="s">
        <v>25</v>
      </c>
      <c r="G1692" s="1" t="s">
        <v>25</v>
      </c>
      <c r="H1692" s="1" t="s">
        <v>25</v>
      </c>
      <c r="M1692" s="1"/>
      <c r="N1692" s="1"/>
      <c r="O1692" s="1"/>
      <c r="P1692" s="1"/>
      <c r="Q1692" s="1"/>
      <c r="S1692" s="1" t="str">
        <f>IFERROR(__xludf.DUMMYFUNCTION("UNIQUE(D1692:H1692, TRUE)"),"")</f>
        <v/>
      </c>
      <c r="Y1692" s="1" t="str">
        <f t="shared" si="2"/>
        <v/>
      </c>
      <c r="Z1692" s="1" t="str">
        <f t="shared" ref="Z1692:AC1692" si="1692">IF($Y1692&lt;&gt;"",COUNTIF($D1692:$H1692, "=" &amp; T1692),"")</f>
        <v/>
      </c>
      <c r="AA1692" s="1" t="str">
        <f t="shared" si="1692"/>
        <v/>
      </c>
      <c r="AB1692" s="1" t="str">
        <f t="shared" si="1692"/>
        <v/>
      </c>
      <c r="AC1692" s="1" t="str">
        <f t="shared" si="1692"/>
        <v/>
      </c>
      <c r="AE1692" s="1" t="str">
        <f>IFERROR(__xludf.DUMMYFUNCTION("IFERROR(TRANSPOSE(SORT(TRANSPOSE(FILTER(Y1692:AC1692, Y1692:AC1692&lt;&gt;0)),1, FALSE)))"),"")</f>
        <v/>
      </c>
      <c r="AF1692" s="1" t="str">
        <f>IFERROR(__xludf.DUMMYFUNCTION("""COMPUTED_VALUE"""),"")</f>
        <v/>
      </c>
      <c r="AG1692" s="1" t="str">
        <f>IFERROR(__xludf.DUMMYFUNCTION("""COMPUTED_VALUE"""),"")</f>
        <v/>
      </c>
      <c r="AH1692" s="1" t="str">
        <f>IFERROR(__xludf.DUMMYFUNCTION("""COMPUTED_VALUE"""),"")</f>
        <v/>
      </c>
      <c r="AI1692" s="1" t="str">
        <f>IFERROR(__xludf.DUMMYFUNCTION("""COMPUTED_VALUE"""),"")</f>
        <v/>
      </c>
      <c r="AL1692" s="1" t="s">
        <v>25</v>
      </c>
      <c r="AM1692" s="1" t="s">
        <v>25</v>
      </c>
      <c r="AN1692" s="1" t="s">
        <v>25</v>
      </c>
      <c r="AO1692" s="1" t="s">
        <v>25</v>
      </c>
      <c r="AP1692" s="1" t="s">
        <v>25</v>
      </c>
      <c r="AQ1692" s="1"/>
      <c r="AR1692" s="1"/>
      <c r="AS1692" s="1"/>
      <c r="AT1692" s="1"/>
      <c r="AU1692" s="1"/>
      <c r="AV1692" s="1"/>
      <c r="AW1692" s="1"/>
      <c r="AY1692" s="1" t="s">
        <v>25</v>
      </c>
    </row>
    <row r="1693" ht="15.75" customHeight="1">
      <c r="A1693" s="1"/>
      <c r="B1693" s="1"/>
      <c r="C1693" s="1"/>
      <c r="D1693" s="1" t="s">
        <v>25</v>
      </c>
      <c r="E1693" s="1" t="s">
        <v>25</v>
      </c>
      <c r="F1693" s="1" t="s">
        <v>25</v>
      </c>
      <c r="G1693" s="1" t="s">
        <v>25</v>
      </c>
      <c r="H1693" s="1" t="s">
        <v>25</v>
      </c>
      <c r="M1693" s="1"/>
      <c r="N1693" s="1"/>
      <c r="O1693" s="1"/>
      <c r="P1693" s="1"/>
      <c r="Q1693" s="1"/>
      <c r="S1693" s="1" t="str">
        <f>IFERROR(__xludf.DUMMYFUNCTION("UNIQUE(D1693:H1693, TRUE)"),"")</f>
        <v/>
      </c>
      <c r="Y1693" s="1" t="str">
        <f t="shared" si="2"/>
        <v/>
      </c>
      <c r="Z1693" s="1" t="str">
        <f t="shared" ref="Z1693:AC1693" si="1693">IF($Y1693&lt;&gt;"",COUNTIF($D1693:$H1693, "=" &amp; T1693),"")</f>
        <v/>
      </c>
      <c r="AA1693" s="1" t="str">
        <f t="shared" si="1693"/>
        <v/>
      </c>
      <c r="AB1693" s="1" t="str">
        <f t="shared" si="1693"/>
        <v/>
      </c>
      <c r="AC1693" s="1" t="str">
        <f t="shared" si="1693"/>
        <v/>
      </c>
      <c r="AE1693" s="1" t="str">
        <f>IFERROR(__xludf.DUMMYFUNCTION("IFERROR(TRANSPOSE(SORT(TRANSPOSE(FILTER(Y1693:AC1693, Y1693:AC1693&lt;&gt;0)),1, FALSE)))"),"")</f>
        <v/>
      </c>
      <c r="AF1693" s="1" t="str">
        <f>IFERROR(__xludf.DUMMYFUNCTION("""COMPUTED_VALUE"""),"")</f>
        <v/>
      </c>
      <c r="AG1693" s="1" t="str">
        <f>IFERROR(__xludf.DUMMYFUNCTION("""COMPUTED_VALUE"""),"")</f>
        <v/>
      </c>
      <c r="AH1693" s="1" t="str">
        <f>IFERROR(__xludf.DUMMYFUNCTION("""COMPUTED_VALUE"""),"")</f>
        <v/>
      </c>
      <c r="AI1693" s="1" t="str">
        <f>IFERROR(__xludf.DUMMYFUNCTION("""COMPUTED_VALUE"""),"")</f>
        <v/>
      </c>
      <c r="AL1693" s="1" t="s">
        <v>25</v>
      </c>
      <c r="AM1693" s="1" t="s">
        <v>25</v>
      </c>
      <c r="AN1693" s="1" t="s">
        <v>25</v>
      </c>
      <c r="AO1693" s="1" t="s">
        <v>25</v>
      </c>
      <c r="AP1693" s="1" t="s">
        <v>25</v>
      </c>
      <c r="AQ1693" s="1"/>
      <c r="AR1693" s="1"/>
      <c r="AS1693" s="1"/>
      <c r="AT1693" s="1"/>
      <c r="AU1693" s="1"/>
      <c r="AV1693" s="1"/>
      <c r="AW1693" s="1"/>
      <c r="AY1693" s="1" t="s">
        <v>25</v>
      </c>
    </row>
    <row r="1694" ht="15.75" customHeight="1">
      <c r="A1694" s="1"/>
      <c r="B1694" s="1"/>
      <c r="C1694" s="1"/>
      <c r="D1694" s="1" t="s">
        <v>25</v>
      </c>
      <c r="E1694" s="1" t="s">
        <v>25</v>
      </c>
      <c r="F1694" s="1" t="s">
        <v>25</v>
      </c>
      <c r="G1694" s="1" t="s">
        <v>25</v>
      </c>
      <c r="H1694" s="1" t="s">
        <v>25</v>
      </c>
      <c r="M1694" s="1"/>
      <c r="N1694" s="1"/>
      <c r="O1694" s="1"/>
      <c r="P1694" s="1"/>
      <c r="Q1694" s="1"/>
      <c r="S1694" s="1" t="str">
        <f>IFERROR(__xludf.DUMMYFUNCTION("UNIQUE(D1694:H1694, TRUE)"),"")</f>
        <v/>
      </c>
      <c r="Y1694" s="1" t="str">
        <f t="shared" si="2"/>
        <v/>
      </c>
      <c r="Z1694" s="1" t="str">
        <f t="shared" ref="Z1694:AC1694" si="1694">IF($Y1694&lt;&gt;"",COUNTIF($D1694:$H1694, "=" &amp; T1694),"")</f>
        <v/>
      </c>
      <c r="AA1694" s="1" t="str">
        <f t="shared" si="1694"/>
        <v/>
      </c>
      <c r="AB1694" s="1" t="str">
        <f t="shared" si="1694"/>
        <v/>
      </c>
      <c r="AC1694" s="1" t="str">
        <f t="shared" si="1694"/>
        <v/>
      </c>
      <c r="AE1694" s="1" t="str">
        <f>IFERROR(__xludf.DUMMYFUNCTION("IFERROR(TRANSPOSE(SORT(TRANSPOSE(FILTER(Y1694:AC1694, Y1694:AC1694&lt;&gt;0)),1, FALSE)))"),"")</f>
        <v/>
      </c>
      <c r="AF1694" s="1" t="str">
        <f>IFERROR(__xludf.DUMMYFUNCTION("""COMPUTED_VALUE"""),"")</f>
        <v/>
      </c>
      <c r="AG1694" s="1" t="str">
        <f>IFERROR(__xludf.DUMMYFUNCTION("""COMPUTED_VALUE"""),"")</f>
        <v/>
      </c>
      <c r="AH1694" s="1" t="str">
        <f>IFERROR(__xludf.DUMMYFUNCTION("""COMPUTED_VALUE"""),"")</f>
        <v/>
      </c>
      <c r="AI1694" s="1" t="str">
        <f>IFERROR(__xludf.DUMMYFUNCTION("""COMPUTED_VALUE"""),"")</f>
        <v/>
      </c>
      <c r="AL1694" s="1" t="s">
        <v>25</v>
      </c>
      <c r="AM1694" s="1" t="s">
        <v>25</v>
      </c>
      <c r="AN1694" s="1" t="s">
        <v>25</v>
      </c>
      <c r="AO1694" s="1" t="s">
        <v>25</v>
      </c>
      <c r="AP1694" s="1" t="s">
        <v>25</v>
      </c>
      <c r="AQ1694" s="1"/>
      <c r="AR1694" s="1"/>
      <c r="AS1694" s="1"/>
      <c r="AT1694" s="1"/>
      <c r="AU1694" s="1"/>
      <c r="AV1694" s="1"/>
      <c r="AW1694" s="1"/>
      <c r="AY1694" s="1" t="s">
        <v>25</v>
      </c>
    </row>
    <row r="1695" ht="15.75" customHeight="1">
      <c r="A1695" s="1"/>
      <c r="B1695" s="1"/>
      <c r="C1695" s="1"/>
      <c r="D1695" s="1" t="s">
        <v>25</v>
      </c>
      <c r="E1695" s="1" t="s">
        <v>25</v>
      </c>
      <c r="F1695" s="1" t="s">
        <v>25</v>
      </c>
      <c r="G1695" s="1" t="s">
        <v>25</v>
      </c>
      <c r="H1695" s="1" t="s">
        <v>25</v>
      </c>
      <c r="M1695" s="1"/>
      <c r="N1695" s="1"/>
      <c r="O1695" s="1"/>
      <c r="P1695" s="1"/>
      <c r="Q1695" s="1"/>
      <c r="S1695" s="1" t="str">
        <f>IFERROR(__xludf.DUMMYFUNCTION("UNIQUE(D1695:H1695, TRUE)"),"")</f>
        <v/>
      </c>
      <c r="Y1695" s="1" t="str">
        <f t="shared" si="2"/>
        <v/>
      </c>
      <c r="Z1695" s="1" t="str">
        <f t="shared" ref="Z1695:AC1695" si="1695">IF($Y1695&lt;&gt;"",COUNTIF($D1695:$H1695, "=" &amp; T1695),"")</f>
        <v/>
      </c>
      <c r="AA1695" s="1" t="str">
        <f t="shared" si="1695"/>
        <v/>
      </c>
      <c r="AB1695" s="1" t="str">
        <f t="shared" si="1695"/>
        <v/>
      </c>
      <c r="AC1695" s="1" t="str">
        <f t="shared" si="1695"/>
        <v/>
      </c>
      <c r="AE1695" s="1" t="str">
        <f>IFERROR(__xludf.DUMMYFUNCTION("IFERROR(TRANSPOSE(SORT(TRANSPOSE(FILTER(Y1695:AC1695, Y1695:AC1695&lt;&gt;0)),1, FALSE)))"),"")</f>
        <v/>
      </c>
      <c r="AF1695" s="1" t="str">
        <f>IFERROR(__xludf.DUMMYFUNCTION("""COMPUTED_VALUE"""),"")</f>
        <v/>
      </c>
      <c r="AG1695" s="1" t="str">
        <f>IFERROR(__xludf.DUMMYFUNCTION("""COMPUTED_VALUE"""),"")</f>
        <v/>
      </c>
      <c r="AH1695" s="1" t="str">
        <f>IFERROR(__xludf.DUMMYFUNCTION("""COMPUTED_VALUE"""),"")</f>
        <v/>
      </c>
      <c r="AI1695" s="1" t="str">
        <f>IFERROR(__xludf.DUMMYFUNCTION("""COMPUTED_VALUE"""),"")</f>
        <v/>
      </c>
      <c r="AL1695" s="1" t="s">
        <v>25</v>
      </c>
      <c r="AM1695" s="1" t="s">
        <v>25</v>
      </c>
      <c r="AN1695" s="1" t="s">
        <v>25</v>
      </c>
      <c r="AO1695" s="1" t="s">
        <v>25</v>
      </c>
      <c r="AP1695" s="1" t="s">
        <v>25</v>
      </c>
      <c r="AQ1695" s="1"/>
      <c r="AR1695" s="1"/>
      <c r="AS1695" s="1"/>
      <c r="AT1695" s="1"/>
      <c r="AU1695" s="1"/>
      <c r="AV1695" s="1"/>
      <c r="AW1695" s="1"/>
      <c r="AY1695" s="1" t="s">
        <v>25</v>
      </c>
    </row>
    <row r="1696" ht="15.75" customHeight="1">
      <c r="A1696" s="1"/>
      <c r="B1696" s="1"/>
      <c r="C1696" s="1"/>
      <c r="D1696" s="1" t="s">
        <v>25</v>
      </c>
      <c r="E1696" s="1" t="s">
        <v>25</v>
      </c>
      <c r="F1696" s="1" t="s">
        <v>25</v>
      </c>
      <c r="G1696" s="1" t="s">
        <v>25</v>
      </c>
      <c r="H1696" s="1" t="s">
        <v>25</v>
      </c>
      <c r="M1696" s="1"/>
      <c r="N1696" s="1"/>
      <c r="O1696" s="1"/>
      <c r="P1696" s="1"/>
      <c r="Q1696" s="1"/>
      <c r="S1696" s="1" t="str">
        <f>IFERROR(__xludf.DUMMYFUNCTION("UNIQUE(D1696:H1696, TRUE)"),"")</f>
        <v/>
      </c>
      <c r="Y1696" s="1" t="str">
        <f t="shared" si="2"/>
        <v/>
      </c>
      <c r="Z1696" s="1" t="str">
        <f t="shared" ref="Z1696:AC1696" si="1696">IF($Y1696&lt;&gt;"",COUNTIF($D1696:$H1696, "=" &amp; T1696),"")</f>
        <v/>
      </c>
      <c r="AA1696" s="1" t="str">
        <f t="shared" si="1696"/>
        <v/>
      </c>
      <c r="AB1696" s="1" t="str">
        <f t="shared" si="1696"/>
        <v/>
      </c>
      <c r="AC1696" s="1" t="str">
        <f t="shared" si="1696"/>
        <v/>
      </c>
      <c r="AE1696" s="1" t="str">
        <f>IFERROR(__xludf.DUMMYFUNCTION("IFERROR(TRANSPOSE(SORT(TRANSPOSE(FILTER(Y1696:AC1696, Y1696:AC1696&lt;&gt;0)),1, FALSE)))"),"")</f>
        <v/>
      </c>
      <c r="AF1696" s="1" t="str">
        <f>IFERROR(__xludf.DUMMYFUNCTION("""COMPUTED_VALUE"""),"")</f>
        <v/>
      </c>
      <c r="AG1696" s="1" t="str">
        <f>IFERROR(__xludf.DUMMYFUNCTION("""COMPUTED_VALUE"""),"")</f>
        <v/>
      </c>
      <c r="AH1696" s="1" t="str">
        <f>IFERROR(__xludf.DUMMYFUNCTION("""COMPUTED_VALUE"""),"")</f>
        <v/>
      </c>
      <c r="AI1696" s="1" t="str">
        <f>IFERROR(__xludf.DUMMYFUNCTION("""COMPUTED_VALUE"""),"")</f>
        <v/>
      </c>
      <c r="AL1696" s="1" t="s">
        <v>25</v>
      </c>
      <c r="AM1696" s="1" t="s">
        <v>25</v>
      </c>
      <c r="AN1696" s="1" t="s">
        <v>25</v>
      </c>
      <c r="AO1696" s="1" t="s">
        <v>25</v>
      </c>
      <c r="AP1696" s="1" t="s">
        <v>25</v>
      </c>
      <c r="AQ1696" s="1"/>
      <c r="AR1696" s="1"/>
      <c r="AS1696" s="1"/>
      <c r="AT1696" s="1"/>
      <c r="AU1696" s="1"/>
      <c r="AV1696" s="1"/>
      <c r="AW1696" s="1"/>
      <c r="AY1696" s="1" t="s">
        <v>25</v>
      </c>
    </row>
    <row r="1697" ht="15.75" customHeight="1">
      <c r="A1697" s="1"/>
      <c r="B1697" s="1"/>
      <c r="C1697" s="1"/>
      <c r="D1697" s="1" t="s">
        <v>25</v>
      </c>
      <c r="E1697" s="1" t="s">
        <v>25</v>
      </c>
      <c r="F1697" s="1" t="s">
        <v>25</v>
      </c>
      <c r="G1697" s="1" t="s">
        <v>25</v>
      </c>
      <c r="H1697" s="1" t="s">
        <v>25</v>
      </c>
      <c r="M1697" s="1"/>
      <c r="N1697" s="1"/>
      <c r="O1697" s="1"/>
      <c r="P1697" s="1"/>
      <c r="Q1697" s="1"/>
      <c r="S1697" s="1" t="str">
        <f>IFERROR(__xludf.DUMMYFUNCTION("UNIQUE(D1697:H1697, TRUE)"),"")</f>
        <v/>
      </c>
      <c r="Y1697" s="1" t="str">
        <f t="shared" si="2"/>
        <v/>
      </c>
      <c r="Z1697" s="1" t="str">
        <f t="shared" ref="Z1697:AC1697" si="1697">IF($Y1697&lt;&gt;"",COUNTIF($D1697:$H1697, "=" &amp; T1697),"")</f>
        <v/>
      </c>
      <c r="AA1697" s="1" t="str">
        <f t="shared" si="1697"/>
        <v/>
      </c>
      <c r="AB1697" s="1" t="str">
        <f t="shared" si="1697"/>
        <v/>
      </c>
      <c r="AC1697" s="1" t="str">
        <f t="shared" si="1697"/>
        <v/>
      </c>
      <c r="AE1697" s="1" t="str">
        <f>IFERROR(__xludf.DUMMYFUNCTION("IFERROR(TRANSPOSE(SORT(TRANSPOSE(FILTER(Y1697:AC1697, Y1697:AC1697&lt;&gt;0)),1, FALSE)))"),"")</f>
        <v/>
      </c>
      <c r="AF1697" s="1" t="str">
        <f>IFERROR(__xludf.DUMMYFUNCTION("""COMPUTED_VALUE"""),"")</f>
        <v/>
      </c>
      <c r="AG1697" s="1" t="str">
        <f>IFERROR(__xludf.DUMMYFUNCTION("""COMPUTED_VALUE"""),"")</f>
        <v/>
      </c>
      <c r="AH1697" s="1" t="str">
        <f>IFERROR(__xludf.DUMMYFUNCTION("""COMPUTED_VALUE"""),"")</f>
        <v/>
      </c>
      <c r="AI1697" s="1" t="str">
        <f>IFERROR(__xludf.DUMMYFUNCTION("""COMPUTED_VALUE"""),"")</f>
        <v/>
      </c>
      <c r="AL1697" s="1" t="s">
        <v>25</v>
      </c>
      <c r="AM1697" s="1" t="s">
        <v>25</v>
      </c>
      <c r="AN1697" s="1" t="s">
        <v>25</v>
      </c>
      <c r="AO1697" s="1" t="s">
        <v>25</v>
      </c>
      <c r="AP1697" s="1" t="s">
        <v>25</v>
      </c>
      <c r="AQ1697" s="1"/>
      <c r="AR1697" s="1"/>
      <c r="AS1697" s="1"/>
      <c r="AT1697" s="1"/>
      <c r="AU1697" s="1"/>
      <c r="AV1697" s="1"/>
      <c r="AW1697" s="1"/>
      <c r="AY1697" s="1" t="s">
        <v>25</v>
      </c>
    </row>
    <row r="1698" ht="15.75" customHeight="1">
      <c r="A1698" s="1"/>
      <c r="B1698" s="1"/>
      <c r="C1698" s="1"/>
      <c r="D1698" s="1" t="s">
        <v>25</v>
      </c>
      <c r="E1698" s="1" t="s">
        <v>25</v>
      </c>
      <c r="F1698" s="1" t="s">
        <v>25</v>
      </c>
      <c r="G1698" s="1" t="s">
        <v>25</v>
      </c>
      <c r="H1698" s="1" t="s">
        <v>25</v>
      </c>
      <c r="M1698" s="1"/>
      <c r="N1698" s="1"/>
      <c r="O1698" s="1"/>
      <c r="P1698" s="1"/>
      <c r="Q1698" s="1"/>
      <c r="S1698" s="1" t="str">
        <f>IFERROR(__xludf.DUMMYFUNCTION("UNIQUE(D1698:H1698, TRUE)"),"")</f>
        <v/>
      </c>
      <c r="Y1698" s="1" t="str">
        <f t="shared" si="2"/>
        <v/>
      </c>
      <c r="Z1698" s="1" t="str">
        <f t="shared" ref="Z1698:AC1698" si="1698">IF($Y1698&lt;&gt;"",COUNTIF($D1698:$H1698, "=" &amp; T1698),"")</f>
        <v/>
      </c>
      <c r="AA1698" s="1" t="str">
        <f t="shared" si="1698"/>
        <v/>
      </c>
      <c r="AB1698" s="1" t="str">
        <f t="shared" si="1698"/>
        <v/>
      </c>
      <c r="AC1698" s="1" t="str">
        <f t="shared" si="1698"/>
        <v/>
      </c>
      <c r="AE1698" s="1" t="str">
        <f>IFERROR(__xludf.DUMMYFUNCTION("IFERROR(TRANSPOSE(SORT(TRANSPOSE(FILTER(Y1698:AC1698, Y1698:AC1698&lt;&gt;0)),1, FALSE)))"),"")</f>
        <v/>
      </c>
      <c r="AF1698" s="1" t="str">
        <f>IFERROR(__xludf.DUMMYFUNCTION("""COMPUTED_VALUE"""),"")</f>
        <v/>
      </c>
      <c r="AG1698" s="1" t="str">
        <f>IFERROR(__xludf.DUMMYFUNCTION("""COMPUTED_VALUE"""),"")</f>
        <v/>
      </c>
      <c r="AH1698" s="1" t="str">
        <f>IFERROR(__xludf.DUMMYFUNCTION("""COMPUTED_VALUE"""),"")</f>
        <v/>
      </c>
      <c r="AI1698" s="1" t="str">
        <f>IFERROR(__xludf.DUMMYFUNCTION("""COMPUTED_VALUE"""),"")</f>
        <v/>
      </c>
      <c r="AL1698" s="1" t="s">
        <v>25</v>
      </c>
      <c r="AM1698" s="1" t="s">
        <v>25</v>
      </c>
      <c r="AN1698" s="1" t="s">
        <v>25</v>
      </c>
      <c r="AO1698" s="1" t="s">
        <v>25</v>
      </c>
      <c r="AP1698" s="1" t="s">
        <v>25</v>
      </c>
      <c r="AQ1698" s="1"/>
      <c r="AR1698" s="1"/>
      <c r="AS1698" s="1"/>
      <c r="AT1698" s="1"/>
      <c r="AU1698" s="1"/>
      <c r="AV1698" s="1"/>
      <c r="AW1698" s="1"/>
      <c r="AY1698" s="1" t="s">
        <v>25</v>
      </c>
    </row>
    <row r="1699" ht="15.75" customHeight="1">
      <c r="A1699" s="1"/>
      <c r="B1699" s="1"/>
      <c r="C1699" s="1"/>
      <c r="D1699" s="1" t="s">
        <v>25</v>
      </c>
      <c r="E1699" s="1" t="s">
        <v>25</v>
      </c>
      <c r="F1699" s="1" t="s">
        <v>25</v>
      </c>
      <c r="G1699" s="1" t="s">
        <v>25</v>
      </c>
      <c r="H1699" s="1" t="s">
        <v>25</v>
      </c>
      <c r="M1699" s="1"/>
      <c r="N1699" s="1"/>
      <c r="O1699" s="1"/>
      <c r="P1699" s="1"/>
      <c r="Q1699" s="1"/>
      <c r="S1699" s="1" t="str">
        <f>IFERROR(__xludf.DUMMYFUNCTION("UNIQUE(D1699:H1699, TRUE)"),"")</f>
        <v/>
      </c>
      <c r="Y1699" s="1" t="str">
        <f t="shared" si="2"/>
        <v/>
      </c>
      <c r="Z1699" s="1" t="str">
        <f t="shared" ref="Z1699:AC1699" si="1699">IF($Y1699&lt;&gt;"",COUNTIF($D1699:$H1699, "=" &amp; T1699),"")</f>
        <v/>
      </c>
      <c r="AA1699" s="1" t="str">
        <f t="shared" si="1699"/>
        <v/>
      </c>
      <c r="AB1699" s="1" t="str">
        <f t="shared" si="1699"/>
        <v/>
      </c>
      <c r="AC1699" s="1" t="str">
        <f t="shared" si="1699"/>
        <v/>
      </c>
      <c r="AE1699" s="1" t="str">
        <f>IFERROR(__xludf.DUMMYFUNCTION("IFERROR(TRANSPOSE(SORT(TRANSPOSE(FILTER(Y1699:AC1699, Y1699:AC1699&lt;&gt;0)),1, FALSE)))"),"")</f>
        <v/>
      </c>
      <c r="AF1699" s="1" t="str">
        <f>IFERROR(__xludf.DUMMYFUNCTION("""COMPUTED_VALUE"""),"")</f>
        <v/>
      </c>
      <c r="AG1699" s="1" t="str">
        <f>IFERROR(__xludf.DUMMYFUNCTION("""COMPUTED_VALUE"""),"")</f>
        <v/>
      </c>
      <c r="AH1699" s="1" t="str">
        <f>IFERROR(__xludf.DUMMYFUNCTION("""COMPUTED_VALUE"""),"")</f>
        <v/>
      </c>
      <c r="AI1699" s="1" t="str">
        <f>IFERROR(__xludf.DUMMYFUNCTION("""COMPUTED_VALUE"""),"")</f>
        <v/>
      </c>
      <c r="AL1699" s="1" t="s">
        <v>25</v>
      </c>
      <c r="AM1699" s="1" t="s">
        <v>25</v>
      </c>
      <c r="AN1699" s="1" t="s">
        <v>25</v>
      </c>
      <c r="AO1699" s="1" t="s">
        <v>25</v>
      </c>
      <c r="AP1699" s="1" t="s">
        <v>25</v>
      </c>
      <c r="AQ1699" s="1"/>
      <c r="AR1699" s="1"/>
      <c r="AS1699" s="1"/>
      <c r="AT1699" s="1"/>
      <c r="AU1699" s="1"/>
      <c r="AV1699" s="1"/>
      <c r="AW1699" s="1"/>
      <c r="AY1699" s="1" t="s">
        <v>25</v>
      </c>
    </row>
    <row r="1700" ht="15.75" customHeight="1">
      <c r="A1700" s="1"/>
      <c r="B1700" s="1"/>
      <c r="C1700" s="1"/>
      <c r="D1700" s="1" t="s">
        <v>25</v>
      </c>
      <c r="E1700" s="1" t="s">
        <v>25</v>
      </c>
      <c r="F1700" s="1" t="s">
        <v>25</v>
      </c>
      <c r="G1700" s="1" t="s">
        <v>25</v>
      </c>
      <c r="H1700" s="1" t="s">
        <v>25</v>
      </c>
      <c r="M1700" s="1"/>
      <c r="N1700" s="1"/>
      <c r="O1700" s="1"/>
      <c r="P1700" s="1"/>
      <c r="Q1700" s="1"/>
      <c r="S1700" s="1" t="str">
        <f>IFERROR(__xludf.DUMMYFUNCTION("UNIQUE(D1700:H1700, TRUE)"),"")</f>
        <v/>
      </c>
      <c r="Y1700" s="1" t="str">
        <f t="shared" si="2"/>
        <v/>
      </c>
      <c r="Z1700" s="1" t="str">
        <f t="shared" ref="Z1700:AC1700" si="1700">IF($Y1700&lt;&gt;"",COUNTIF($D1700:$H1700, "=" &amp; T1700),"")</f>
        <v/>
      </c>
      <c r="AA1700" s="1" t="str">
        <f t="shared" si="1700"/>
        <v/>
      </c>
      <c r="AB1700" s="1" t="str">
        <f t="shared" si="1700"/>
        <v/>
      </c>
      <c r="AC1700" s="1" t="str">
        <f t="shared" si="1700"/>
        <v/>
      </c>
      <c r="AE1700" s="1" t="str">
        <f>IFERROR(__xludf.DUMMYFUNCTION("IFERROR(TRANSPOSE(SORT(TRANSPOSE(FILTER(Y1700:AC1700, Y1700:AC1700&lt;&gt;0)),1, FALSE)))"),"")</f>
        <v/>
      </c>
      <c r="AF1700" s="1" t="str">
        <f>IFERROR(__xludf.DUMMYFUNCTION("""COMPUTED_VALUE"""),"")</f>
        <v/>
      </c>
      <c r="AG1700" s="1" t="str">
        <f>IFERROR(__xludf.DUMMYFUNCTION("""COMPUTED_VALUE"""),"")</f>
        <v/>
      </c>
      <c r="AH1700" s="1" t="str">
        <f>IFERROR(__xludf.DUMMYFUNCTION("""COMPUTED_VALUE"""),"")</f>
        <v/>
      </c>
      <c r="AI1700" s="1" t="str">
        <f>IFERROR(__xludf.DUMMYFUNCTION("""COMPUTED_VALUE"""),"")</f>
        <v/>
      </c>
      <c r="AL1700" s="1" t="s">
        <v>25</v>
      </c>
      <c r="AM1700" s="1" t="s">
        <v>25</v>
      </c>
      <c r="AN1700" s="1" t="s">
        <v>25</v>
      </c>
      <c r="AO1700" s="1" t="s">
        <v>25</v>
      </c>
      <c r="AP1700" s="1" t="s">
        <v>25</v>
      </c>
      <c r="AQ1700" s="1"/>
      <c r="AR1700" s="1"/>
      <c r="AS1700" s="1"/>
      <c r="AT1700" s="1"/>
      <c r="AU1700" s="1"/>
      <c r="AV1700" s="1"/>
      <c r="AW1700" s="1"/>
      <c r="AY1700" s="1" t="s">
        <v>25</v>
      </c>
    </row>
    <row r="1701" ht="15.75" customHeight="1">
      <c r="A1701" s="1"/>
      <c r="B1701" s="1"/>
      <c r="C1701" s="1"/>
      <c r="D1701" s="1" t="s">
        <v>25</v>
      </c>
      <c r="E1701" s="1" t="s">
        <v>25</v>
      </c>
      <c r="F1701" s="1" t="s">
        <v>25</v>
      </c>
      <c r="G1701" s="1" t="s">
        <v>25</v>
      </c>
      <c r="H1701" s="1" t="s">
        <v>25</v>
      </c>
      <c r="M1701" s="1"/>
      <c r="N1701" s="1"/>
      <c r="O1701" s="1"/>
      <c r="P1701" s="1"/>
      <c r="Q1701" s="1"/>
      <c r="S1701" s="1" t="str">
        <f>IFERROR(__xludf.DUMMYFUNCTION("UNIQUE(D1701:H1701, TRUE)"),"")</f>
        <v/>
      </c>
      <c r="Y1701" s="1" t="str">
        <f t="shared" si="2"/>
        <v/>
      </c>
      <c r="Z1701" s="1" t="str">
        <f t="shared" ref="Z1701:AC1701" si="1701">IF($Y1701&lt;&gt;"",COUNTIF($D1701:$H1701, "=" &amp; T1701),"")</f>
        <v/>
      </c>
      <c r="AA1701" s="1" t="str">
        <f t="shared" si="1701"/>
        <v/>
      </c>
      <c r="AB1701" s="1" t="str">
        <f t="shared" si="1701"/>
        <v/>
      </c>
      <c r="AC1701" s="1" t="str">
        <f t="shared" si="1701"/>
        <v/>
      </c>
      <c r="AE1701" s="1" t="str">
        <f>IFERROR(__xludf.DUMMYFUNCTION("IFERROR(TRANSPOSE(SORT(TRANSPOSE(FILTER(Y1701:AC1701, Y1701:AC1701&lt;&gt;0)),1, FALSE)))"),"")</f>
        <v/>
      </c>
      <c r="AF1701" s="1" t="str">
        <f>IFERROR(__xludf.DUMMYFUNCTION("""COMPUTED_VALUE"""),"")</f>
        <v/>
      </c>
      <c r="AG1701" s="1" t="str">
        <f>IFERROR(__xludf.DUMMYFUNCTION("""COMPUTED_VALUE"""),"")</f>
        <v/>
      </c>
      <c r="AH1701" s="1" t="str">
        <f>IFERROR(__xludf.DUMMYFUNCTION("""COMPUTED_VALUE"""),"")</f>
        <v/>
      </c>
      <c r="AI1701" s="1" t="str">
        <f>IFERROR(__xludf.DUMMYFUNCTION("""COMPUTED_VALUE"""),"")</f>
        <v/>
      </c>
      <c r="AL1701" s="1" t="s">
        <v>25</v>
      </c>
      <c r="AM1701" s="1" t="s">
        <v>25</v>
      </c>
      <c r="AN1701" s="1" t="s">
        <v>25</v>
      </c>
      <c r="AO1701" s="1" t="s">
        <v>25</v>
      </c>
      <c r="AP1701" s="1" t="s">
        <v>25</v>
      </c>
      <c r="AQ1701" s="1"/>
      <c r="AR1701" s="1"/>
      <c r="AS1701" s="1"/>
      <c r="AT1701" s="1"/>
      <c r="AU1701" s="1"/>
      <c r="AV1701" s="1"/>
      <c r="AW1701" s="1"/>
      <c r="AY1701" s="1" t="s">
        <v>25</v>
      </c>
    </row>
    <row r="1702" ht="15.75" customHeight="1">
      <c r="A1702" s="1"/>
      <c r="B1702" s="1"/>
      <c r="C1702" s="1"/>
      <c r="D1702" s="1" t="s">
        <v>25</v>
      </c>
      <c r="E1702" s="1" t="s">
        <v>25</v>
      </c>
      <c r="F1702" s="1" t="s">
        <v>25</v>
      </c>
      <c r="G1702" s="1" t="s">
        <v>25</v>
      </c>
      <c r="H1702" s="1" t="s">
        <v>25</v>
      </c>
      <c r="M1702" s="1"/>
      <c r="N1702" s="1"/>
      <c r="O1702" s="1"/>
      <c r="P1702" s="1"/>
      <c r="Q1702" s="1"/>
      <c r="S1702" s="1" t="str">
        <f>IFERROR(__xludf.DUMMYFUNCTION("UNIQUE(D1702:H1702, TRUE)"),"")</f>
        <v/>
      </c>
      <c r="Y1702" s="1" t="str">
        <f t="shared" si="2"/>
        <v/>
      </c>
      <c r="Z1702" s="1" t="str">
        <f t="shared" ref="Z1702:AC1702" si="1702">IF($Y1702&lt;&gt;"",COUNTIF($D1702:$H1702, "=" &amp; T1702),"")</f>
        <v/>
      </c>
      <c r="AA1702" s="1" t="str">
        <f t="shared" si="1702"/>
        <v/>
      </c>
      <c r="AB1702" s="1" t="str">
        <f t="shared" si="1702"/>
        <v/>
      </c>
      <c r="AC1702" s="1" t="str">
        <f t="shared" si="1702"/>
        <v/>
      </c>
      <c r="AE1702" s="1" t="str">
        <f>IFERROR(__xludf.DUMMYFUNCTION("IFERROR(TRANSPOSE(SORT(TRANSPOSE(FILTER(Y1702:AC1702, Y1702:AC1702&lt;&gt;0)),1, FALSE)))"),"")</f>
        <v/>
      </c>
      <c r="AF1702" s="1" t="str">
        <f>IFERROR(__xludf.DUMMYFUNCTION("""COMPUTED_VALUE"""),"")</f>
        <v/>
      </c>
      <c r="AG1702" s="1" t="str">
        <f>IFERROR(__xludf.DUMMYFUNCTION("""COMPUTED_VALUE"""),"")</f>
        <v/>
      </c>
      <c r="AH1702" s="1" t="str">
        <f>IFERROR(__xludf.DUMMYFUNCTION("""COMPUTED_VALUE"""),"")</f>
        <v/>
      </c>
      <c r="AI1702" s="1" t="str">
        <f>IFERROR(__xludf.DUMMYFUNCTION("""COMPUTED_VALUE"""),"")</f>
        <v/>
      </c>
      <c r="AL1702" s="1" t="s">
        <v>25</v>
      </c>
      <c r="AM1702" s="1" t="s">
        <v>25</v>
      </c>
      <c r="AN1702" s="1" t="s">
        <v>25</v>
      </c>
      <c r="AO1702" s="1" t="s">
        <v>25</v>
      </c>
      <c r="AP1702" s="1" t="s">
        <v>25</v>
      </c>
      <c r="AQ1702" s="1"/>
      <c r="AR1702" s="1"/>
      <c r="AS1702" s="1"/>
      <c r="AT1702" s="1"/>
      <c r="AU1702" s="1"/>
      <c r="AV1702" s="1"/>
      <c r="AW1702" s="1"/>
      <c r="AY1702" s="1" t="s">
        <v>25</v>
      </c>
    </row>
    <row r="1703" ht="15.75" customHeight="1">
      <c r="A1703" s="1"/>
      <c r="B1703" s="1"/>
      <c r="C1703" s="1"/>
      <c r="D1703" s="1" t="s">
        <v>25</v>
      </c>
      <c r="E1703" s="1" t="s">
        <v>25</v>
      </c>
      <c r="F1703" s="1" t="s">
        <v>25</v>
      </c>
      <c r="G1703" s="1" t="s">
        <v>25</v>
      </c>
      <c r="H1703" s="1" t="s">
        <v>25</v>
      </c>
      <c r="M1703" s="1"/>
      <c r="N1703" s="1"/>
      <c r="O1703" s="1"/>
      <c r="P1703" s="1"/>
      <c r="Q1703" s="1"/>
      <c r="S1703" s="1" t="str">
        <f>IFERROR(__xludf.DUMMYFUNCTION("UNIQUE(D1703:H1703, TRUE)"),"")</f>
        <v/>
      </c>
      <c r="Y1703" s="1" t="str">
        <f t="shared" si="2"/>
        <v/>
      </c>
      <c r="Z1703" s="1" t="str">
        <f t="shared" ref="Z1703:AC1703" si="1703">IF($Y1703&lt;&gt;"",COUNTIF($D1703:$H1703, "=" &amp; T1703),"")</f>
        <v/>
      </c>
      <c r="AA1703" s="1" t="str">
        <f t="shared" si="1703"/>
        <v/>
      </c>
      <c r="AB1703" s="1" t="str">
        <f t="shared" si="1703"/>
        <v/>
      </c>
      <c r="AC1703" s="1" t="str">
        <f t="shared" si="1703"/>
        <v/>
      </c>
      <c r="AE1703" s="1" t="str">
        <f>IFERROR(__xludf.DUMMYFUNCTION("IFERROR(TRANSPOSE(SORT(TRANSPOSE(FILTER(Y1703:AC1703, Y1703:AC1703&lt;&gt;0)),1, FALSE)))"),"")</f>
        <v/>
      </c>
      <c r="AF1703" s="1" t="str">
        <f>IFERROR(__xludf.DUMMYFUNCTION("""COMPUTED_VALUE"""),"")</f>
        <v/>
      </c>
      <c r="AG1703" s="1" t="str">
        <f>IFERROR(__xludf.DUMMYFUNCTION("""COMPUTED_VALUE"""),"")</f>
        <v/>
      </c>
      <c r="AH1703" s="1" t="str">
        <f>IFERROR(__xludf.DUMMYFUNCTION("""COMPUTED_VALUE"""),"")</f>
        <v/>
      </c>
      <c r="AI1703" s="1" t="str">
        <f>IFERROR(__xludf.DUMMYFUNCTION("""COMPUTED_VALUE"""),"")</f>
        <v/>
      </c>
      <c r="AL1703" s="1" t="s">
        <v>25</v>
      </c>
      <c r="AM1703" s="1" t="s">
        <v>25</v>
      </c>
      <c r="AN1703" s="1" t="s">
        <v>25</v>
      </c>
      <c r="AO1703" s="1" t="s">
        <v>25</v>
      </c>
      <c r="AP1703" s="1" t="s">
        <v>25</v>
      </c>
      <c r="AQ1703" s="1"/>
      <c r="AR1703" s="1"/>
      <c r="AS1703" s="1"/>
      <c r="AT1703" s="1"/>
      <c r="AU1703" s="1"/>
      <c r="AV1703" s="1"/>
      <c r="AW1703" s="1"/>
      <c r="AY1703" s="1" t="s">
        <v>25</v>
      </c>
    </row>
    <row r="1704" ht="15.75" customHeight="1">
      <c r="A1704" s="1"/>
      <c r="B1704" s="1"/>
      <c r="C1704" s="1"/>
      <c r="D1704" s="1" t="s">
        <v>25</v>
      </c>
      <c r="E1704" s="1" t="s">
        <v>25</v>
      </c>
      <c r="F1704" s="1" t="s">
        <v>25</v>
      </c>
      <c r="G1704" s="1" t="s">
        <v>25</v>
      </c>
      <c r="H1704" s="1" t="s">
        <v>25</v>
      </c>
      <c r="M1704" s="1"/>
      <c r="N1704" s="1"/>
      <c r="O1704" s="1"/>
      <c r="P1704" s="1"/>
      <c r="Q1704" s="1"/>
      <c r="S1704" s="1" t="str">
        <f>IFERROR(__xludf.DUMMYFUNCTION("UNIQUE(D1704:H1704, TRUE)"),"")</f>
        <v/>
      </c>
      <c r="Y1704" s="1" t="str">
        <f t="shared" si="2"/>
        <v/>
      </c>
      <c r="Z1704" s="1" t="str">
        <f t="shared" ref="Z1704:AC1704" si="1704">IF($Y1704&lt;&gt;"",COUNTIF($D1704:$H1704, "=" &amp; T1704),"")</f>
        <v/>
      </c>
      <c r="AA1704" s="1" t="str">
        <f t="shared" si="1704"/>
        <v/>
      </c>
      <c r="AB1704" s="1" t="str">
        <f t="shared" si="1704"/>
        <v/>
      </c>
      <c r="AC1704" s="1" t="str">
        <f t="shared" si="1704"/>
        <v/>
      </c>
      <c r="AE1704" s="1" t="str">
        <f>IFERROR(__xludf.DUMMYFUNCTION("IFERROR(TRANSPOSE(SORT(TRANSPOSE(FILTER(Y1704:AC1704, Y1704:AC1704&lt;&gt;0)),1, FALSE)))"),"")</f>
        <v/>
      </c>
      <c r="AF1704" s="1" t="str">
        <f>IFERROR(__xludf.DUMMYFUNCTION("""COMPUTED_VALUE"""),"")</f>
        <v/>
      </c>
      <c r="AG1704" s="1" t="str">
        <f>IFERROR(__xludf.DUMMYFUNCTION("""COMPUTED_VALUE"""),"")</f>
        <v/>
      </c>
      <c r="AH1704" s="1" t="str">
        <f>IFERROR(__xludf.DUMMYFUNCTION("""COMPUTED_VALUE"""),"")</f>
        <v/>
      </c>
      <c r="AI1704" s="1" t="str">
        <f>IFERROR(__xludf.DUMMYFUNCTION("""COMPUTED_VALUE"""),"")</f>
        <v/>
      </c>
      <c r="AL1704" s="1" t="s">
        <v>25</v>
      </c>
      <c r="AM1704" s="1" t="s">
        <v>25</v>
      </c>
      <c r="AN1704" s="1" t="s">
        <v>25</v>
      </c>
      <c r="AO1704" s="1" t="s">
        <v>25</v>
      </c>
      <c r="AP1704" s="1" t="s">
        <v>25</v>
      </c>
      <c r="AQ1704" s="1"/>
      <c r="AR1704" s="1"/>
      <c r="AS1704" s="1"/>
      <c r="AT1704" s="1"/>
      <c r="AU1704" s="1"/>
      <c r="AV1704" s="1"/>
      <c r="AW1704" s="1"/>
      <c r="AY1704" s="1" t="s">
        <v>25</v>
      </c>
    </row>
    <row r="1705" ht="15.75" customHeight="1">
      <c r="A1705" s="1"/>
      <c r="B1705" s="1"/>
      <c r="C1705" s="1"/>
      <c r="D1705" s="1" t="s">
        <v>25</v>
      </c>
      <c r="E1705" s="1" t="s">
        <v>25</v>
      </c>
      <c r="F1705" s="1" t="s">
        <v>25</v>
      </c>
      <c r="G1705" s="1" t="s">
        <v>25</v>
      </c>
      <c r="H1705" s="1" t="s">
        <v>25</v>
      </c>
      <c r="M1705" s="1"/>
      <c r="N1705" s="1"/>
      <c r="O1705" s="1"/>
      <c r="P1705" s="1"/>
      <c r="Q1705" s="1"/>
      <c r="S1705" s="1" t="str">
        <f>IFERROR(__xludf.DUMMYFUNCTION("UNIQUE(D1705:H1705, TRUE)"),"")</f>
        <v/>
      </c>
      <c r="Y1705" s="1" t="str">
        <f t="shared" si="2"/>
        <v/>
      </c>
      <c r="Z1705" s="1" t="str">
        <f t="shared" ref="Z1705:AC1705" si="1705">IF($Y1705&lt;&gt;"",COUNTIF($D1705:$H1705, "=" &amp; T1705),"")</f>
        <v/>
      </c>
      <c r="AA1705" s="1" t="str">
        <f t="shared" si="1705"/>
        <v/>
      </c>
      <c r="AB1705" s="1" t="str">
        <f t="shared" si="1705"/>
        <v/>
      </c>
      <c r="AC1705" s="1" t="str">
        <f t="shared" si="1705"/>
        <v/>
      </c>
      <c r="AE1705" s="1" t="str">
        <f>IFERROR(__xludf.DUMMYFUNCTION("IFERROR(TRANSPOSE(SORT(TRANSPOSE(FILTER(Y1705:AC1705, Y1705:AC1705&lt;&gt;0)),1, FALSE)))"),"")</f>
        <v/>
      </c>
      <c r="AF1705" s="1" t="str">
        <f>IFERROR(__xludf.DUMMYFUNCTION("""COMPUTED_VALUE"""),"")</f>
        <v/>
      </c>
      <c r="AG1705" s="1" t="str">
        <f>IFERROR(__xludf.DUMMYFUNCTION("""COMPUTED_VALUE"""),"")</f>
        <v/>
      </c>
      <c r="AH1705" s="1" t="str">
        <f>IFERROR(__xludf.DUMMYFUNCTION("""COMPUTED_VALUE"""),"")</f>
        <v/>
      </c>
      <c r="AI1705" s="1" t="str">
        <f>IFERROR(__xludf.DUMMYFUNCTION("""COMPUTED_VALUE"""),"")</f>
        <v/>
      </c>
      <c r="AL1705" s="1" t="s">
        <v>25</v>
      </c>
      <c r="AM1705" s="1" t="s">
        <v>25</v>
      </c>
      <c r="AN1705" s="1" t="s">
        <v>25</v>
      </c>
      <c r="AO1705" s="1" t="s">
        <v>25</v>
      </c>
      <c r="AP1705" s="1" t="s">
        <v>25</v>
      </c>
      <c r="AQ1705" s="1"/>
      <c r="AR1705" s="1"/>
      <c r="AS1705" s="1"/>
      <c r="AT1705" s="1"/>
      <c r="AU1705" s="1"/>
      <c r="AV1705" s="1"/>
      <c r="AW1705" s="1"/>
      <c r="AY1705" s="1" t="s">
        <v>25</v>
      </c>
    </row>
    <row r="1706" ht="15.75" customHeight="1">
      <c r="A1706" s="1"/>
      <c r="B1706" s="1"/>
      <c r="C1706" s="1"/>
      <c r="D1706" s="1" t="s">
        <v>25</v>
      </c>
      <c r="E1706" s="1" t="s">
        <v>25</v>
      </c>
      <c r="F1706" s="1" t="s">
        <v>25</v>
      </c>
      <c r="G1706" s="1" t="s">
        <v>25</v>
      </c>
      <c r="H1706" s="1" t="s">
        <v>25</v>
      </c>
      <c r="M1706" s="1"/>
      <c r="N1706" s="1"/>
      <c r="O1706" s="1"/>
      <c r="P1706" s="1"/>
      <c r="Q1706" s="1"/>
      <c r="S1706" s="1" t="str">
        <f>IFERROR(__xludf.DUMMYFUNCTION("UNIQUE(D1706:H1706, TRUE)"),"")</f>
        <v/>
      </c>
      <c r="Y1706" s="1" t="str">
        <f t="shared" si="2"/>
        <v/>
      </c>
      <c r="Z1706" s="1" t="str">
        <f t="shared" ref="Z1706:AC1706" si="1706">IF($Y1706&lt;&gt;"",COUNTIF($D1706:$H1706, "=" &amp; T1706),"")</f>
        <v/>
      </c>
      <c r="AA1706" s="1" t="str">
        <f t="shared" si="1706"/>
        <v/>
      </c>
      <c r="AB1706" s="1" t="str">
        <f t="shared" si="1706"/>
        <v/>
      </c>
      <c r="AC1706" s="1" t="str">
        <f t="shared" si="1706"/>
        <v/>
      </c>
      <c r="AE1706" s="1" t="str">
        <f>IFERROR(__xludf.DUMMYFUNCTION("IFERROR(TRANSPOSE(SORT(TRANSPOSE(FILTER(Y1706:AC1706, Y1706:AC1706&lt;&gt;0)),1, FALSE)))"),"")</f>
        <v/>
      </c>
      <c r="AF1706" s="1" t="str">
        <f>IFERROR(__xludf.DUMMYFUNCTION("""COMPUTED_VALUE"""),"")</f>
        <v/>
      </c>
      <c r="AG1706" s="1" t="str">
        <f>IFERROR(__xludf.DUMMYFUNCTION("""COMPUTED_VALUE"""),"")</f>
        <v/>
      </c>
      <c r="AH1706" s="1" t="str">
        <f>IFERROR(__xludf.DUMMYFUNCTION("""COMPUTED_VALUE"""),"")</f>
        <v/>
      </c>
      <c r="AI1706" s="1" t="str">
        <f>IFERROR(__xludf.DUMMYFUNCTION("""COMPUTED_VALUE"""),"")</f>
        <v/>
      </c>
      <c r="AL1706" s="1" t="s">
        <v>25</v>
      </c>
      <c r="AM1706" s="1" t="s">
        <v>25</v>
      </c>
      <c r="AN1706" s="1" t="s">
        <v>25</v>
      </c>
      <c r="AO1706" s="1" t="s">
        <v>25</v>
      </c>
      <c r="AP1706" s="1" t="s">
        <v>25</v>
      </c>
      <c r="AQ1706" s="1"/>
      <c r="AR1706" s="1"/>
      <c r="AS1706" s="1"/>
      <c r="AT1706" s="1"/>
      <c r="AU1706" s="1"/>
      <c r="AV1706" s="1"/>
      <c r="AW1706" s="1"/>
      <c r="AY1706" s="1" t="s">
        <v>25</v>
      </c>
    </row>
    <row r="1707" ht="15.75" customHeight="1">
      <c r="A1707" s="1"/>
      <c r="B1707" s="1"/>
      <c r="C1707" s="1"/>
      <c r="D1707" s="1" t="s">
        <v>25</v>
      </c>
      <c r="E1707" s="1" t="s">
        <v>25</v>
      </c>
      <c r="F1707" s="1" t="s">
        <v>25</v>
      </c>
      <c r="G1707" s="1" t="s">
        <v>25</v>
      </c>
      <c r="H1707" s="1" t="s">
        <v>25</v>
      </c>
      <c r="M1707" s="1"/>
      <c r="N1707" s="1"/>
      <c r="O1707" s="1"/>
      <c r="P1707" s="1"/>
      <c r="Q1707" s="1"/>
      <c r="S1707" s="1" t="str">
        <f>IFERROR(__xludf.DUMMYFUNCTION("UNIQUE(D1707:H1707, TRUE)"),"")</f>
        <v/>
      </c>
      <c r="Y1707" s="1" t="str">
        <f t="shared" si="2"/>
        <v/>
      </c>
      <c r="Z1707" s="1" t="str">
        <f t="shared" ref="Z1707:AC1707" si="1707">IF($Y1707&lt;&gt;"",COUNTIF($D1707:$H1707, "=" &amp; T1707),"")</f>
        <v/>
      </c>
      <c r="AA1707" s="1" t="str">
        <f t="shared" si="1707"/>
        <v/>
      </c>
      <c r="AB1707" s="1" t="str">
        <f t="shared" si="1707"/>
        <v/>
      </c>
      <c r="AC1707" s="1" t="str">
        <f t="shared" si="1707"/>
        <v/>
      </c>
      <c r="AE1707" s="1" t="str">
        <f>IFERROR(__xludf.DUMMYFUNCTION("IFERROR(TRANSPOSE(SORT(TRANSPOSE(FILTER(Y1707:AC1707, Y1707:AC1707&lt;&gt;0)),1, FALSE)))"),"")</f>
        <v/>
      </c>
      <c r="AF1707" s="1" t="str">
        <f>IFERROR(__xludf.DUMMYFUNCTION("""COMPUTED_VALUE"""),"")</f>
        <v/>
      </c>
      <c r="AG1707" s="1" t="str">
        <f>IFERROR(__xludf.DUMMYFUNCTION("""COMPUTED_VALUE"""),"")</f>
        <v/>
      </c>
      <c r="AH1707" s="1" t="str">
        <f>IFERROR(__xludf.DUMMYFUNCTION("""COMPUTED_VALUE"""),"")</f>
        <v/>
      </c>
      <c r="AI1707" s="1" t="str">
        <f>IFERROR(__xludf.DUMMYFUNCTION("""COMPUTED_VALUE"""),"")</f>
        <v/>
      </c>
      <c r="AL1707" s="1" t="s">
        <v>25</v>
      </c>
      <c r="AM1707" s="1" t="s">
        <v>25</v>
      </c>
      <c r="AN1707" s="1" t="s">
        <v>25</v>
      </c>
      <c r="AO1707" s="1" t="s">
        <v>25</v>
      </c>
      <c r="AP1707" s="1" t="s">
        <v>25</v>
      </c>
      <c r="AQ1707" s="1"/>
      <c r="AR1707" s="1"/>
      <c r="AS1707" s="1"/>
      <c r="AT1707" s="1"/>
      <c r="AU1707" s="1"/>
      <c r="AV1707" s="1"/>
      <c r="AW1707" s="1"/>
      <c r="AY1707" s="1" t="s">
        <v>25</v>
      </c>
    </row>
    <row r="1708" ht="15.75" customHeight="1">
      <c r="A1708" s="1"/>
      <c r="B1708" s="1"/>
      <c r="C1708" s="1"/>
      <c r="D1708" s="1" t="s">
        <v>25</v>
      </c>
      <c r="E1708" s="1" t="s">
        <v>25</v>
      </c>
      <c r="F1708" s="1" t="s">
        <v>25</v>
      </c>
      <c r="G1708" s="1" t="s">
        <v>25</v>
      </c>
      <c r="H1708" s="1" t="s">
        <v>25</v>
      </c>
      <c r="M1708" s="1"/>
      <c r="N1708" s="1"/>
      <c r="O1708" s="1"/>
      <c r="P1708" s="1"/>
      <c r="Q1708" s="1"/>
      <c r="S1708" s="1" t="str">
        <f>IFERROR(__xludf.DUMMYFUNCTION("UNIQUE(D1708:H1708, TRUE)"),"")</f>
        <v/>
      </c>
      <c r="Y1708" s="1" t="str">
        <f t="shared" si="2"/>
        <v/>
      </c>
      <c r="Z1708" s="1" t="str">
        <f t="shared" ref="Z1708:AC1708" si="1708">IF($Y1708&lt;&gt;"",COUNTIF($D1708:$H1708, "=" &amp; T1708),"")</f>
        <v/>
      </c>
      <c r="AA1708" s="1" t="str">
        <f t="shared" si="1708"/>
        <v/>
      </c>
      <c r="AB1708" s="1" t="str">
        <f t="shared" si="1708"/>
        <v/>
      </c>
      <c r="AC1708" s="1" t="str">
        <f t="shared" si="1708"/>
        <v/>
      </c>
      <c r="AE1708" s="1" t="str">
        <f>IFERROR(__xludf.DUMMYFUNCTION("IFERROR(TRANSPOSE(SORT(TRANSPOSE(FILTER(Y1708:AC1708, Y1708:AC1708&lt;&gt;0)),1, FALSE)))"),"")</f>
        <v/>
      </c>
      <c r="AF1708" s="1" t="str">
        <f>IFERROR(__xludf.DUMMYFUNCTION("""COMPUTED_VALUE"""),"")</f>
        <v/>
      </c>
      <c r="AG1708" s="1" t="str">
        <f>IFERROR(__xludf.DUMMYFUNCTION("""COMPUTED_VALUE"""),"")</f>
        <v/>
      </c>
      <c r="AH1708" s="1" t="str">
        <f>IFERROR(__xludf.DUMMYFUNCTION("""COMPUTED_VALUE"""),"")</f>
        <v/>
      </c>
      <c r="AI1708" s="1" t="str">
        <f>IFERROR(__xludf.DUMMYFUNCTION("""COMPUTED_VALUE"""),"")</f>
        <v/>
      </c>
      <c r="AL1708" s="1" t="s">
        <v>25</v>
      </c>
      <c r="AM1708" s="1" t="s">
        <v>25</v>
      </c>
      <c r="AN1708" s="1" t="s">
        <v>25</v>
      </c>
      <c r="AO1708" s="1" t="s">
        <v>25</v>
      </c>
      <c r="AP1708" s="1" t="s">
        <v>25</v>
      </c>
      <c r="AQ1708" s="1"/>
      <c r="AR1708" s="1"/>
      <c r="AS1708" s="1"/>
      <c r="AT1708" s="1"/>
      <c r="AU1708" s="1"/>
      <c r="AV1708" s="1"/>
      <c r="AW1708" s="1"/>
      <c r="AY1708" s="1" t="s">
        <v>25</v>
      </c>
    </row>
    <row r="1709" ht="15.75" customHeight="1">
      <c r="A1709" s="1"/>
      <c r="B1709" s="1"/>
      <c r="C1709" s="1"/>
      <c r="D1709" s="1" t="s">
        <v>25</v>
      </c>
      <c r="E1709" s="1" t="s">
        <v>25</v>
      </c>
      <c r="F1709" s="1" t="s">
        <v>25</v>
      </c>
      <c r="G1709" s="1" t="s">
        <v>25</v>
      </c>
      <c r="H1709" s="1" t="s">
        <v>25</v>
      </c>
      <c r="M1709" s="1"/>
      <c r="N1709" s="1"/>
      <c r="O1709" s="1"/>
      <c r="P1709" s="1"/>
      <c r="Q1709" s="1"/>
      <c r="S1709" s="1" t="str">
        <f>IFERROR(__xludf.DUMMYFUNCTION("UNIQUE(D1709:H1709, TRUE)"),"")</f>
        <v/>
      </c>
      <c r="Y1709" s="1" t="str">
        <f t="shared" si="2"/>
        <v/>
      </c>
      <c r="Z1709" s="1" t="str">
        <f t="shared" ref="Z1709:AC1709" si="1709">IF($Y1709&lt;&gt;"",COUNTIF($D1709:$H1709, "=" &amp; T1709),"")</f>
        <v/>
      </c>
      <c r="AA1709" s="1" t="str">
        <f t="shared" si="1709"/>
        <v/>
      </c>
      <c r="AB1709" s="1" t="str">
        <f t="shared" si="1709"/>
        <v/>
      </c>
      <c r="AC1709" s="1" t="str">
        <f t="shared" si="1709"/>
        <v/>
      </c>
      <c r="AE1709" s="1" t="str">
        <f>IFERROR(__xludf.DUMMYFUNCTION("IFERROR(TRANSPOSE(SORT(TRANSPOSE(FILTER(Y1709:AC1709, Y1709:AC1709&lt;&gt;0)),1, FALSE)))"),"")</f>
        <v/>
      </c>
      <c r="AF1709" s="1" t="str">
        <f>IFERROR(__xludf.DUMMYFUNCTION("""COMPUTED_VALUE"""),"")</f>
        <v/>
      </c>
      <c r="AG1709" s="1" t="str">
        <f>IFERROR(__xludf.DUMMYFUNCTION("""COMPUTED_VALUE"""),"")</f>
        <v/>
      </c>
      <c r="AH1709" s="1" t="str">
        <f>IFERROR(__xludf.DUMMYFUNCTION("""COMPUTED_VALUE"""),"")</f>
        <v/>
      </c>
      <c r="AI1709" s="1" t="str">
        <f>IFERROR(__xludf.DUMMYFUNCTION("""COMPUTED_VALUE"""),"")</f>
        <v/>
      </c>
      <c r="AL1709" s="1" t="s">
        <v>25</v>
      </c>
      <c r="AM1709" s="1" t="s">
        <v>25</v>
      </c>
      <c r="AN1709" s="1" t="s">
        <v>25</v>
      </c>
      <c r="AO1709" s="1" t="s">
        <v>25</v>
      </c>
      <c r="AP1709" s="1" t="s">
        <v>25</v>
      </c>
      <c r="AQ1709" s="1"/>
      <c r="AR1709" s="1"/>
      <c r="AS1709" s="1"/>
      <c r="AT1709" s="1"/>
      <c r="AU1709" s="1"/>
      <c r="AV1709" s="1"/>
      <c r="AW1709" s="1"/>
      <c r="AY1709" s="1" t="s">
        <v>25</v>
      </c>
    </row>
    <row r="1710" ht="15.75" customHeight="1">
      <c r="A1710" s="1"/>
      <c r="B1710" s="1"/>
      <c r="C1710" s="1"/>
      <c r="D1710" s="1" t="s">
        <v>25</v>
      </c>
      <c r="E1710" s="1" t="s">
        <v>25</v>
      </c>
      <c r="F1710" s="1" t="s">
        <v>25</v>
      </c>
      <c r="G1710" s="1" t="s">
        <v>25</v>
      </c>
      <c r="H1710" s="1" t="s">
        <v>25</v>
      </c>
      <c r="M1710" s="1"/>
      <c r="N1710" s="1"/>
      <c r="O1710" s="1"/>
      <c r="P1710" s="1"/>
      <c r="Q1710" s="1"/>
      <c r="S1710" s="1" t="str">
        <f>IFERROR(__xludf.DUMMYFUNCTION("UNIQUE(D1710:H1710, TRUE)"),"")</f>
        <v/>
      </c>
      <c r="Y1710" s="1" t="str">
        <f t="shared" si="2"/>
        <v/>
      </c>
      <c r="Z1710" s="1" t="str">
        <f t="shared" ref="Z1710:AC1710" si="1710">IF($Y1710&lt;&gt;"",COUNTIF($D1710:$H1710, "=" &amp; T1710),"")</f>
        <v/>
      </c>
      <c r="AA1710" s="1" t="str">
        <f t="shared" si="1710"/>
        <v/>
      </c>
      <c r="AB1710" s="1" t="str">
        <f t="shared" si="1710"/>
        <v/>
      </c>
      <c r="AC1710" s="1" t="str">
        <f t="shared" si="1710"/>
        <v/>
      </c>
      <c r="AE1710" s="1" t="str">
        <f>IFERROR(__xludf.DUMMYFUNCTION("IFERROR(TRANSPOSE(SORT(TRANSPOSE(FILTER(Y1710:AC1710, Y1710:AC1710&lt;&gt;0)),1, FALSE)))"),"")</f>
        <v/>
      </c>
      <c r="AF1710" s="1" t="str">
        <f>IFERROR(__xludf.DUMMYFUNCTION("""COMPUTED_VALUE"""),"")</f>
        <v/>
      </c>
      <c r="AG1710" s="1" t="str">
        <f>IFERROR(__xludf.DUMMYFUNCTION("""COMPUTED_VALUE"""),"")</f>
        <v/>
      </c>
      <c r="AH1710" s="1" t="str">
        <f>IFERROR(__xludf.DUMMYFUNCTION("""COMPUTED_VALUE"""),"")</f>
        <v/>
      </c>
      <c r="AI1710" s="1" t="str">
        <f>IFERROR(__xludf.DUMMYFUNCTION("""COMPUTED_VALUE"""),"")</f>
        <v/>
      </c>
      <c r="AL1710" s="1" t="s">
        <v>25</v>
      </c>
      <c r="AM1710" s="1" t="s">
        <v>25</v>
      </c>
      <c r="AN1710" s="1" t="s">
        <v>25</v>
      </c>
      <c r="AO1710" s="1" t="s">
        <v>25</v>
      </c>
      <c r="AP1710" s="1" t="s">
        <v>25</v>
      </c>
      <c r="AQ1710" s="1"/>
      <c r="AR1710" s="1"/>
      <c r="AS1710" s="1"/>
      <c r="AT1710" s="1"/>
      <c r="AU1710" s="1"/>
      <c r="AV1710" s="1"/>
      <c r="AW1710" s="1"/>
      <c r="AY1710" s="1" t="s">
        <v>25</v>
      </c>
    </row>
    <row r="1711" ht="15.75" customHeight="1">
      <c r="A1711" s="1"/>
      <c r="B1711" s="1"/>
      <c r="C1711" s="1"/>
      <c r="D1711" s="1" t="s">
        <v>25</v>
      </c>
      <c r="E1711" s="1" t="s">
        <v>25</v>
      </c>
      <c r="F1711" s="1" t="s">
        <v>25</v>
      </c>
      <c r="G1711" s="1" t="s">
        <v>25</v>
      </c>
      <c r="H1711" s="1" t="s">
        <v>25</v>
      </c>
      <c r="M1711" s="1"/>
      <c r="N1711" s="1"/>
      <c r="O1711" s="1"/>
      <c r="P1711" s="1"/>
      <c r="Q1711" s="1"/>
      <c r="S1711" s="1" t="str">
        <f>IFERROR(__xludf.DUMMYFUNCTION("UNIQUE(D1711:H1711, TRUE)"),"")</f>
        <v/>
      </c>
      <c r="Y1711" s="1" t="str">
        <f t="shared" si="2"/>
        <v/>
      </c>
      <c r="Z1711" s="1" t="str">
        <f t="shared" ref="Z1711:AC1711" si="1711">IF($Y1711&lt;&gt;"",COUNTIF($D1711:$H1711, "=" &amp; T1711),"")</f>
        <v/>
      </c>
      <c r="AA1711" s="1" t="str">
        <f t="shared" si="1711"/>
        <v/>
      </c>
      <c r="AB1711" s="1" t="str">
        <f t="shared" si="1711"/>
        <v/>
      </c>
      <c r="AC1711" s="1" t="str">
        <f t="shared" si="1711"/>
        <v/>
      </c>
      <c r="AE1711" s="1" t="str">
        <f>IFERROR(__xludf.DUMMYFUNCTION("IFERROR(TRANSPOSE(SORT(TRANSPOSE(FILTER(Y1711:AC1711, Y1711:AC1711&lt;&gt;0)),1, FALSE)))"),"")</f>
        <v/>
      </c>
      <c r="AF1711" s="1" t="str">
        <f>IFERROR(__xludf.DUMMYFUNCTION("""COMPUTED_VALUE"""),"")</f>
        <v/>
      </c>
      <c r="AG1711" s="1" t="str">
        <f>IFERROR(__xludf.DUMMYFUNCTION("""COMPUTED_VALUE"""),"")</f>
        <v/>
      </c>
      <c r="AH1711" s="1" t="str">
        <f>IFERROR(__xludf.DUMMYFUNCTION("""COMPUTED_VALUE"""),"")</f>
        <v/>
      </c>
      <c r="AI1711" s="1" t="str">
        <f>IFERROR(__xludf.DUMMYFUNCTION("""COMPUTED_VALUE"""),"")</f>
        <v/>
      </c>
      <c r="AL1711" s="1" t="s">
        <v>25</v>
      </c>
      <c r="AM1711" s="1" t="s">
        <v>25</v>
      </c>
      <c r="AN1711" s="1" t="s">
        <v>25</v>
      </c>
      <c r="AO1711" s="1" t="s">
        <v>25</v>
      </c>
      <c r="AP1711" s="1" t="s">
        <v>25</v>
      </c>
      <c r="AQ1711" s="1"/>
      <c r="AR1711" s="1"/>
      <c r="AS1711" s="1"/>
      <c r="AT1711" s="1"/>
      <c r="AU1711" s="1"/>
      <c r="AV1711" s="1"/>
      <c r="AW1711" s="1"/>
      <c r="AY1711" s="1" t="s">
        <v>25</v>
      </c>
    </row>
    <row r="1712" ht="15.75" customHeight="1">
      <c r="A1712" s="1"/>
      <c r="B1712" s="1"/>
      <c r="C1712" s="1"/>
      <c r="D1712" s="1" t="s">
        <v>25</v>
      </c>
      <c r="E1712" s="1" t="s">
        <v>25</v>
      </c>
      <c r="F1712" s="1" t="s">
        <v>25</v>
      </c>
      <c r="G1712" s="1" t="s">
        <v>25</v>
      </c>
      <c r="H1712" s="1" t="s">
        <v>25</v>
      </c>
      <c r="M1712" s="1"/>
      <c r="N1712" s="1"/>
      <c r="O1712" s="1"/>
      <c r="P1712" s="1"/>
      <c r="Q1712" s="1"/>
      <c r="S1712" s="1" t="str">
        <f>IFERROR(__xludf.DUMMYFUNCTION("UNIQUE(D1712:H1712, TRUE)"),"")</f>
        <v/>
      </c>
      <c r="Y1712" s="1" t="str">
        <f t="shared" si="2"/>
        <v/>
      </c>
      <c r="Z1712" s="1" t="str">
        <f t="shared" ref="Z1712:AC1712" si="1712">IF($Y1712&lt;&gt;"",COUNTIF($D1712:$H1712, "=" &amp; T1712),"")</f>
        <v/>
      </c>
      <c r="AA1712" s="1" t="str">
        <f t="shared" si="1712"/>
        <v/>
      </c>
      <c r="AB1712" s="1" t="str">
        <f t="shared" si="1712"/>
        <v/>
      </c>
      <c r="AC1712" s="1" t="str">
        <f t="shared" si="1712"/>
        <v/>
      </c>
      <c r="AE1712" s="1" t="str">
        <f>IFERROR(__xludf.DUMMYFUNCTION("IFERROR(TRANSPOSE(SORT(TRANSPOSE(FILTER(Y1712:AC1712, Y1712:AC1712&lt;&gt;0)),1, FALSE)))"),"")</f>
        <v/>
      </c>
      <c r="AF1712" s="1" t="str">
        <f>IFERROR(__xludf.DUMMYFUNCTION("""COMPUTED_VALUE"""),"")</f>
        <v/>
      </c>
      <c r="AG1712" s="1" t="str">
        <f>IFERROR(__xludf.DUMMYFUNCTION("""COMPUTED_VALUE"""),"")</f>
        <v/>
      </c>
      <c r="AH1712" s="1" t="str">
        <f>IFERROR(__xludf.DUMMYFUNCTION("""COMPUTED_VALUE"""),"")</f>
        <v/>
      </c>
      <c r="AI1712" s="1" t="str">
        <f>IFERROR(__xludf.DUMMYFUNCTION("""COMPUTED_VALUE"""),"")</f>
        <v/>
      </c>
      <c r="AL1712" s="1" t="s">
        <v>25</v>
      </c>
      <c r="AM1712" s="1" t="s">
        <v>25</v>
      </c>
      <c r="AN1712" s="1" t="s">
        <v>25</v>
      </c>
      <c r="AO1712" s="1" t="s">
        <v>25</v>
      </c>
      <c r="AP1712" s="1" t="s">
        <v>25</v>
      </c>
      <c r="AQ1712" s="1"/>
      <c r="AR1712" s="1"/>
      <c r="AS1712" s="1"/>
      <c r="AT1712" s="1"/>
      <c r="AU1712" s="1"/>
      <c r="AV1712" s="1"/>
      <c r="AW1712" s="1"/>
      <c r="AY1712" s="1" t="s">
        <v>25</v>
      </c>
    </row>
    <row r="1713" ht="15.75" customHeight="1">
      <c r="A1713" s="1"/>
      <c r="B1713" s="1"/>
      <c r="C1713" s="1"/>
      <c r="D1713" s="1" t="s">
        <v>25</v>
      </c>
      <c r="E1713" s="1" t="s">
        <v>25</v>
      </c>
      <c r="F1713" s="1" t="s">
        <v>25</v>
      </c>
      <c r="G1713" s="1" t="s">
        <v>25</v>
      </c>
      <c r="H1713" s="1" t="s">
        <v>25</v>
      </c>
      <c r="M1713" s="1"/>
      <c r="N1713" s="1"/>
      <c r="O1713" s="1"/>
      <c r="P1713" s="1"/>
      <c r="Q1713" s="1"/>
      <c r="S1713" s="1" t="str">
        <f>IFERROR(__xludf.DUMMYFUNCTION("UNIQUE(D1713:H1713, TRUE)"),"")</f>
        <v/>
      </c>
      <c r="Y1713" s="1" t="str">
        <f t="shared" si="2"/>
        <v/>
      </c>
      <c r="Z1713" s="1" t="str">
        <f t="shared" ref="Z1713:AC1713" si="1713">IF($Y1713&lt;&gt;"",COUNTIF($D1713:$H1713, "=" &amp; T1713),"")</f>
        <v/>
      </c>
      <c r="AA1713" s="1" t="str">
        <f t="shared" si="1713"/>
        <v/>
      </c>
      <c r="AB1713" s="1" t="str">
        <f t="shared" si="1713"/>
        <v/>
      </c>
      <c r="AC1713" s="1" t="str">
        <f t="shared" si="1713"/>
        <v/>
      </c>
      <c r="AE1713" s="1" t="str">
        <f>IFERROR(__xludf.DUMMYFUNCTION("IFERROR(TRANSPOSE(SORT(TRANSPOSE(FILTER(Y1713:AC1713, Y1713:AC1713&lt;&gt;0)),1, FALSE)))"),"")</f>
        <v/>
      </c>
      <c r="AF1713" s="1" t="str">
        <f>IFERROR(__xludf.DUMMYFUNCTION("""COMPUTED_VALUE"""),"")</f>
        <v/>
      </c>
      <c r="AG1713" s="1" t="str">
        <f>IFERROR(__xludf.DUMMYFUNCTION("""COMPUTED_VALUE"""),"")</f>
        <v/>
      </c>
      <c r="AH1713" s="1" t="str">
        <f>IFERROR(__xludf.DUMMYFUNCTION("""COMPUTED_VALUE"""),"")</f>
        <v/>
      </c>
      <c r="AI1713" s="1" t="str">
        <f>IFERROR(__xludf.DUMMYFUNCTION("""COMPUTED_VALUE"""),"")</f>
        <v/>
      </c>
      <c r="AL1713" s="1" t="s">
        <v>25</v>
      </c>
      <c r="AM1713" s="1" t="s">
        <v>25</v>
      </c>
      <c r="AN1713" s="1" t="s">
        <v>25</v>
      </c>
      <c r="AO1713" s="1" t="s">
        <v>25</v>
      </c>
      <c r="AP1713" s="1" t="s">
        <v>25</v>
      </c>
      <c r="AQ1713" s="1"/>
      <c r="AR1713" s="1"/>
      <c r="AS1713" s="1"/>
      <c r="AT1713" s="1"/>
      <c r="AU1713" s="1"/>
      <c r="AV1713" s="1"/>
      <c r="AW1713" s="1"/>
      <c r="AY1713" s="1" t="s">
        <v>25</v>
      </c>
    </row>
    <row r="1714" ht="15.75" customHeight="1">
      <c r="A1714" s="1"/>
      <c r="B1714" s="1"/>
      <c r="C1714" s="1"/>
      <c r="D1714" s="1" t="s">
        <v>25</v>
      </c>
      <c r="E1714" s="1" t="s">
        <v>25</v>
      </c>
      <c r="F1714" s="1" t="s">
        <v>25</v>
      </c>
      <c r="G1714" s="1" t="s">
        <v>25</v>
      </c>
      <c r="H1714" s="1" t="s">
        <v>25</v>
      </c>
      <c r="M1714" s="1"/>
      <c r="N1714" s="1"/>
      <c r="O1714" s="1"/>
      <c r="P1714" s="1"/>
      <c r="Q1714" s="1"/>
      <c r="S1714" s="1" t="str">
        <f>IFERROR(__xludf.DUMMYFUNCTION("UNIQUE(D1714:H1714, TRUE)"),"")</f>
        <v/>
      </c>
      <c r="Y1714" s="1" t="str">
        <f t="shared" si="2"/>
        <v/>
      </c>
      <c r="Z1714" s="1" t="str">
        <f t="shared" ref="Z1714:AC1714" si="1714">IF($Y1714&lt;&gt;"",COUNTIF($D1714:$H1714, "=" &amp; T1714),"")</f>
        <v/>
      </c>
      <c r="AA1714" s="1" t="str">
        <f t="shared" si="1714"/>
        <v/>
      </c>
      <c r="AB1714" s="1" t="str">
        <f t="shared" si="1714"/>
        <v/>
      </c>
      <c r="AC1714" s="1" t="str">
        <f t="shared" si="1714"/>
        <v/>
      </c>
      <c r="AE1714" s="1" t="str">
        <f>IFERROR(__xludf.DUMMYFUNCTION("IFERROR(TRANSPOSE(SORT(TRANSPOSE(FILTER(Y1714:AC1714, Y1714:AC1714&lt;&gt;0)),1, FALSE)))"),"")</f>
        <v/>
      </c>
      <c r="AF1714" s="1" t="str">
        <f>IFERROR(__xludf.DUMMYFUNCTION("""COMPUTED_VALUE"""),"")</f>
        <v/>
      </c>
      <c r="AG1714" s="1" t="str">
        <f>IFERROR(__xludf.DUMMYFUNCTION("""COMPUTED_VALUE"""),"")</f>
        <v/>
      </c>
      <c r="AH1714" s="1" t="str">
        <f>IFERROR(__xludf.DUMMYFUNCTION("""COMPUTED_VALUE"""),"")</f>
        <v/>
      </c>
      <c r="AI1714" s="1" t="str">
        <f>IFERROR(__xludf.DUMMYFUNCTION("""COMPUTED_VALUE"""),"")</f>
        <v/>
      </c>
      <c r="AL1714" s="1" t="s">
        <v>25</v>
      </c>
      <c r="AM1714" s="1" t="s">
        <v>25</v>
      </c>
      <c r="AN1714" s="1" t="s">
        <v>25</v>
      </c>
      <c r="AO1714" s="1" t="s">
        <v>25</v>
      </c>
      <c r="AP1714" s="1" t="s">
        <v>25</v>
      </c>
      <c r="AQ1714" s="1"/>
      <c r="AR1714" s="1"/>
      <c r="AS1714" s="1"/>
      <c r="AT1714" s="1"/>
      <c r="AU1714" s="1"/>
      <c r="AV1714" s="1"/>
      <c r="AW1714" s="1"/>
      <c r="AY1714" s="1" t="s">
        <v>25</v>
      </c>
    </row>
    <row r="1715" ht="15.75" customHeight="1">
      <c r="A1715" s="1"/>
      <c r="B1715" s="1"/>
      <c r="C1715" s="1"/>
      <c r="D1715" s="1" t="s">
        <v>25</v>
      </c>
      <c r="E1715" s="1" t="s">
        <v>25</v>
      </c>
      <c r="F1715" s="1" t="s">
        <v>25</v>
      </c>
      <c r="G1715" s="1" t="s">
        <v>25</v>
      </c>
      <c r="H1715" s="1" t="s">
        <v>25</v>
      </c>
      <c r="M1715" s="1"/>
      <c r="N1715" s="1"/>
      <c r="O1715" s="1"/>
      <c r="P1715" s="1"/>
      <c r="Q1715" s="1"/>
      <c r="S1715" s="1" t="str">
        <f>IFERROR(__xludf.DUMMYFUNCTION("UNIQUE(D1715:H1715, TRUE)"),"")</f>
        <v/>
      </c>
      <c r="Y1715" s="1" t="str">
        <f t="shared" si="2"/>
        <v/>
      </c>
      <c r="Z1715" s="1" t="str">
        <f t="shared" ref="Z1715:AC1715" si="1715">IF($Y1715&lt;&gt;"",COUNTIF($D1715:$H1715, "=" &amp; T1715),"")</f>
        <v/>
      </c>
      <c r="AA1715" s="1" t="str">
        <f t="shared" si="1715"/>
        <v/>
      </c>
      <c r="AB1715" s="1" t="str">
        <f t="shared" si="1715"/>
        <v/>
      </c>
      <c r="AC1715" s="1" t="str">
        <f t="shared" si="1715"/>
        <v/>
      </c>
      <c r="AE1715" s="1" t="str">
        <f>IFERROR(__xludf.DUMMYFUNCTION("IFERROR(TRANSPOSE(SORT(TRANSPOSE(FILTER(Y1715:AC1715, Y1715:AC1715&lt;&gt;0)),1, FALSE)))"),"")</f>
        <v/>
      </c>
      <c r="AF1715" s="1" t="str">
        <f>IFERROR(__xludf.DUMMYFUNCTION("""COMPUTED_VALUE"""),"")</f>
        <v/>
      </c>
      <c r="AG1715" s="1" t="str">
        <f>IFERROR(__xludf.DUMMYFUNCTION("""COMPUTED_VALUE"""),"")</f>
        <v/>
      </c>
      <c r="AH1715" s="1" t="str">
        <f>IFERROR(__xludf.DUMMYFUNCTION("""COMPUTED_VALUE"""),"")</f>
        <v/>
      </c>
      <c r="AI1715" s="1" t="str">
        <f>IFERROR(__xludf.DUMMYFUNCTION("""COMPUTED_VALUE"""),"")</f>
        <v/>
      </c>
      <c r="AL1715" s="1" t="s">
        <v>25</v>
      </c>
      <c r="AM1715" s="1" t="s">
        <v>25</v>
      </c>
      <c r="AN1715" s="1" t="s">
        <v>25</v>
      </c>
      <c r="AO1715" s="1" t="s">
        <v>25</v>
      </c>
      <c r="AP1715" s="1" t="s">
        <v>25</v>
      </c>
      <c r="AQ1715" s="1"/>
      <c r="AR1715" s="1"/>
      <c r="AS1715" s="1"/>
      <c r="AT1715" s="1"/>
      <c r="AU1715" s="1"/>
      <c r="AV1715" s="1"/>
      <c r="AW1715" s="1"/>
      <c r="AY1715" s="1" t="s">
        <v>25</v>
      </c>
    </row>
    <row r="1716" ht="15.75" customHeight="1">
      <c r="A1716" s="1"/>
      <c r="B1716" s="1"/>
      <c r="C1716" s="1"/>
      <c r="D1716" s="1" t="s">
        <v>25</v>
      </c>
      <c r="E1716" s="1" t="s">
        <v>25</v>
      </c>
      <c r="F1716" s="1" t="s">
        <v>25</v>
      </c>
      <c r="G1716" s="1" t="s">
        <v>25</v>
      </c>
      <c r="H1716" s="1" t="s">
        <v>25</v>
      </c>
      <c r="M1716" s="1"/>
      <c r="N1716" s="1"/>
      <c r="O1716" s="1"/>
      <c r="P1716" s="1"/>
      <c r="Q1716" s="1"/>
      <c r="S1716" s="1" t="str">
        <f>IFERROR(__xludf.DUMMYFUNCTION("UNIQUE(D1716:H1716, TRUE)"),"")</f>
        <v/>
      </c>
      <c r="Y1716" s="1" t="str">
        <f t="shared" si="2"/>
        <v/>
      </c>
      <c r="Z1716" s="1" t="str">
        <f t="shared" ref="Z1716:AC1716" si="1716">IF($Y1716&lt;&gt;"",COUNTIF($D1716:$H1716, "=" &amp; T1716),"")</f>
        <v/>
      </c>
      <c r="AA1716" s="1" t="str">
        <f t="shared" si="1716"/>
        <v/>
      </c>
      <c r="AB1716" s="1" t="str">
        <f t="shared" si="1716"/>
        <v/>
      </c>
      <c r="AC1716" s="1" t="str">
        <f t="shared" si="1716"/>
        <v/>
      </c>
      <c r="AE1716" s="1" t="str">
        <f>IFERROR(__xludf.DUMMYFUNCTION("IFERROR(TRANSPOSE(SORT(TRANSPOSE(FILTER(Y1716:AC1716, Y1716:AC1716&lt;&gt;0)),1, FALSE)))"),"")</f>
        <v/>
      </c>
      <c r="AF1716" s="1" t="str">
        <f>IFERROR(__xludf.DUMMYFUNCTION("""COMPUTED_VALUE"""),"")</f>
        <v/>
      </c>
      <c r="AG1716" s="1" t="str">
        <f>IFERROR(__xludf.DUMMYFUNCTION("""COMPUTED_VALUE"""),"")</f>
        <v/>
      </c>
      <c r="AH1716" s="1" t="str">
        <f>IFERROR(__xludf.DUMMYFUNCTION("""COMPUTED_VALUE"""),"")</f>
        <v/>
      </c>
      <c r="AI1716" s="1" t="str">
        <f>IFERROR(__xludf.DUMMYFUNCTION("""COMPUTED_VALUE"""),"")</f>
        <v/>
      </c>
      <c r="AL1716" s="1" t="s">
        <v>25</v>
      </c>
      <c r="AM1716" s="1" t="s">
        <v>25</v>
      </c>
      <c r="AN1716" s="1" t="s">
        <v>25</v>
      </c>
      <c r="AO1716" s="1" t="s">
        <v>25</v>
      </c>
      <c r="AP1716" s="1" t="s">
        <v>25</v>
      </c>
      <c r="AQ1716" s="1"/>
      <c r="AR1716" s="1"/>
      <c r="AS1716" s="1"/>
      <c r="AT1716" s="1"/>
      <c r="AU1716" s="1"/>
      <c r="AV1716" s="1"/>
      <c r="AW1716" s="1"/>
      <c r="AY1716" s="1" t="s">
        <v>25</v>
      </c>
    </row>
    <row r="1717" ht="15.75" customHeight="1">
      <c r="A1717" s="1"/>
      <c r="B1717" s="1"/>
      <c r="C1717" s="1"/>
      <c r="D1717" s="1" t="s">
        <v>25</v>
      </c>
      <c r="E1717" s="1" t="s">
        <v>25</v>
      </c>
      <c r="F1717" s="1" t="s">
        <v>25</v>
      </c>
      <c r="G1717" s="1" t="s">
        <v>25</v>
      </c>
      <c r="H1717" s="1" t="s">
        <v>25</v>
      </c>
      <c r="M1717" s="1"/>
      <c r="N1717" s="1"/>
      <c r="O1717" s="1"/>
      <c r="P1717" s="1"/>
      <c r="Q1717" s="1"/>
      <c r="S1717" s="1" t="str">
        <f>IFERROR(__xludf.DUMMYFUNCTION("UNIQUE(D1717:H1717, TRUE)"),"")</f>
        <v/>
      </c>
      <c r="Y1717" s="1" t="str">
        <f t="shared" si="2"/>
        <v/>
      </c>
      <c r="Z1717" s="1" t="str">
        <f t="shared" ref="Z1717:AC1717" si="1717">IF($Y1717&lt;&gt;"",COUNTIF($D1717:$H1717, "=" &amp; T1717),"")</f>
        <v/>
      </c>
      <c r="AA1717" s="1" t="str">
        <f t="shared" si="1717"/>
        <v/>
      </c>
      <c r="AB1717" s="1" t="str">
        <f t="shared" si="1717"/>
        <v/>
      </c>
      <c r="AC1717" s="1" t="str">
        <f t="shared" si="1717"/>
        <v/>
      </c>
      <c r="AE1717" s="1" t="str">
        <f>IFERROR(__xludf.DUMMYFUNCTION("IFERROR(TRANSPOSE(SORT(TRANSPOSE(FILTER(Y1717:AC1717, Y1717:AC1717&lt;&gt;0)),1, FALSE)))"),"")</f>
        <v/>
      </c>
      <c r="AF1717" s="1" t="str">
        <f>IFERROR(__xludf.DUMMYFUNCTION("""COMPUTED_VALUE"""),"")</f>
        <v/>
      </c>
      <c r="AG1717" s="1" t="str">
        <f>IFERROR(__xludf.DUMMYFUNCTION("""COMPUTED_VALUE"""),"")</f>
        <v/>
      </c>
      <c r="AH1717" s="1" t="str">
        <f>IFERROR(__xludf.DUMMYFUNCTION("""COMPUTED_VALUE"""),"")</f>
        <v/>
      </c>
      <c r="AI1717" s="1" t="str">
        <f>IFERROR(__xludf.DUMMYFUNCTION("""COMPUTED_VALUE"""),"")</f>
        <v/>
      </c>
      <c r="AL1717" s="1" t="s">
        <v>25</v>
      </c>
      <c r="AM1717" s="1" t="s">
        <v>25</v>
      </c>
      <c r="AN1717" s="1" t="s">
        <v>25</v>
      </c>
      <c r="AO1717" s="1" t="s">
        <v>25</v>
      </c>
      <c r="AP1717" s="1" t="s">
        <v>25</v>
      </c>
      <c r="AQ1717" s="1"/>
      <c r="AR1717" s="1"/>
      <c r="AS1717" s="1"/>
      <c r="AT1717" s="1"/>
      <c r="AU1717" s="1"/>
      <c r="AV1717" s="1"/>
      <c r="AW1717" s="1"/>
      <c r="AY1717" s="1" t="s">
        <v>25</v>
      </c>
    </row>
    <row r="1718" ht="15.75" customHeight="1">
      <c r="A1718" s="1"/>
      <c r="B1718" s="1"/>
      <c r="C1718" s="1"/>
      <c r="D1718" s="1" t="s">
        <v>25</v>
      </c>
      <c r="E1718" s="1" t="s">
        <v>25</v>
      </c>
      <c r="F1718" s="1" t="s">
        <v>25</v>
      </c>
      <c r="G1718" s="1" t="s">
        <v>25</v>
      </c>
      <c r="H1718" s="1" t="s">
        <v>25</v>
      </c>
      <c r="M1718" s="1"/>
      <c r="N1718" s="1"/>
      <c r="O1718" s="1"/>
      <c r="P1718" s="1"/>
      <c r="Q1718" s="1"/>
      <c r="S1718" s="1" t="str">
        <f>IFERROR(__xludf.DUMMYFUNCTION("UNIQUE(D1718:H1718, TRUE)"),"")</f>
        <v/>
      </c>
      <c r="Y1718" s="1" t="str">
        <f t="shared" si="2"/>
        <v/>
      </c>
      <c r="Z1718" s="1" t="str">
        <f t="shared" ref="Z1718:AC1718" si="1718">IF($Y1718&lt;&gt;"",COUNTIF($D1718:$H1718, "=" &amp; T1718),"")</f>
        <v/>
      </c>
      <c r="AA1718" s="1" t="str">
        <f t="shared" si="1718"/>
        <v/>
      </c>
      <c r="AB1718" s="1" t="str">
        <f t="shared" si="1718"/>
        <v/>
      </c>
      <c r="AC1718" s="1" t="str">
        <f t="shared" si="1718"/>
        <v/>
      </c>
      <c r="AE1718" s="1" t="str">
        <f>IFERROR(__xludf.DUMMYFUNCTION("IFERROR(TRANSPOSE(SORT(TRANSPOSE(FILTER(Y1718:AC1718, Y1718:AC1718&lt;&gt;0)),1, FALSE)))"),"")</f>
        <v/>
      </c>
      <c r="AF1718" s="1" t="str">
        <f>IFERROR(__xludf.DUMMYFUNCTION("""COMPUTED_VALUE"""),"")</f>
        <v/>
      </c>
      <c r="AG1718" s="1" t="str">
        <f>IFERROR(__xludf.DUMMYFUNCTION("""COMPUTED_VALUE"""),"")</f>
        <v/>
      </c>
      <c r="AH1718" s="1" t="str">
        <f>IFERROR(__xludf.DUMMYFUNCTION("""COMPUTED_VALUE"""),"")</f>
        <v/>
      </c>
      <c r="AI1718" s="1" t="str">
        <f>IFERROR(__xludf.DUMMYFUNCTION("""COMPUTED_VALUE"""),"")</f>
        <v/>
      </c>
      <c r="AL1718" s="1" t="s">
        <v>25</v>
      </c>
      <c r="AM1718" s="1" t="s">
        <v>25</v>
      </c>
      <c r="AN1718" s="1" t="s">
        <v>25</v>
      </c>
      <c r="AO1718" s="1" t="s">
        <v>25</v>
      </c>
      <c r="AP1718" s="1" t="s">
        <v>25</v>
      </c>
      <c r="AQ1718" s="1"/>
      <c r="AR1718" s="1"/>
      <c r="AS1718" s="1"/>
      <c r="AT1718" s="1"/>
      <c r="AU1718" s="1"/>
      <c r="AV1718" s="1"/>
      <c r="AW1718" s="1"/>
      <c r="AY1718" s="1" t="s">
        <v>25</v>
      </c>
    </row>
    <row r="1719" ht="15.75" customHeight="1">
      <c r="A1719" s="1"/>
      <c r="B1719" s="1"/>
      <c r="C1719" s="1"/>
      <c r="D1719" s="1" t="s">
        <v>25</v>
      </c>
      <c r="E1719" s="1" t="s">
        <v>25</v>
      </c>
      <c r="F1719" s="1" t="s">
        <v>25</v>
      </c>
      <c r="G1719" s="1" t="s">
        <v>25</v>
      </c>
      <c r="H1719" s="1" t="s">
        <v>25</v>
      </c>
      <c r="M1719" s="1"/>
      <c r="N1719" s="1"/>
      <c r="O1719" s="1"/>
      <c r="P1719" s="1"/>
      <c r="Q1719" s="1"/>
      <c r="S1719" s="1" t="str">
        <f>IFERROR(__xludf.DUMMYFUNCTION("UNIQUE(D1719:H1719, TRUE)"),"")</f>
        <v/>
      </c>
      <c r="Y1719" s="1" t="str">
        <f t="shared" si="2"/>
        <v/>
      </c>
      <c r="Z1719" s="1" t="str">
        <f t="shared" ref="Z1719:AC1719" si="1719">IF($Y1719&lt;&gt;"",COUNTIF($D1719:$H1719, "=" &amp; T1719),"")</f>
        <v/>
      </c>
      <c r="AA1719" s="1" t="str">
        <f t="shared" si="1719"/>
        <v/>
      </c>
      <c r="AB1719" s="1" t="str">
        <f t="shared" si="1719"/>
        <v/>
      </c>
      <c r="AC1719" s="1" t="str">
        <f t="shared" si="1719"/>
        <v/>
      </c>
      <c r="AE1719" s="1" t="str">
        <f>IFERROR(__xludf.DUMMYFUNCTION("IFERROR(TRANSPOSE(SORT(TRANSPOSE(FILTER(Y1719:AC1719, Y1719:AC1719&lt;&gt;0)),1, FALSE)))"),"")</f>
        <v/>
      </c>
      <c r="AF1719" s="1" t="str">
        <f>IFERROR(__xludf.DUMMYFUNCTION("""COMPUTED_VALUE"""),"")</f>
        <v/>
      </c>
      <c r="AG1719" s="1" t="str">
        <f>IFERROR(__xludf.DUMMYFUNCTION("""COMPUTED_VALUE"""),"")</f>
        <v/>
      </c>
      <c r="AH1719" s="1" t="str">
        <f>IFERROR(__xludf.DUMMYFUNCTION("""COMPUTED_VALUE"""),"")</f>
        <v/>
      </c>
      <c r="AI1719" s="1" t="str">
        <f>IFERROR(__xludf.DUMMYFUNCTION("""COMPUTED_VALUE"""),"")</f>
        <v/>
      </c>
      <c r="AL1719" s="1" t="s">
        <v>25</v>
      </c>
      <c r="AM1719" s="1" t="s">
        <v>25</v>
      </c>
      <c r="AN1719" s="1" t="s">
        <v>25</v>
      </c>
      <c r="AO1719" s="1" t="s">
        <v>25</v>
      </c>
      <c r="AP1719" s="1" t="s">
        <v>25</v>
      </c>
      <c r="AQ1719" s="1"/>
      <c r="AR1719" s="1"/>
      <c r="AS1719" s="1"/>
      <c r="AT1719" s="1"/>
      <c r="AU1719" s="1"/>
      <c r="AV1719" s="1"/>
      <c r="AW1719" s="1"/>
      <c r="AY1719" s="1" t="s">
        <v>25</v>
      </c>
    </row>
    <row r="1720" ht="15.75" customHeight="1">
      <c r="A1720" s="1"/>
      <c r="B1720" s="1"/>
      <c r="C1720" s="1"/>
      <c r="D1720" s="1" t="s">
        <v>25</v>
      </c>
      <c r="E1720" s="1" t="s">
        <v>25</v>
      </c>
      <c r="F1720" s="1" t="s">
        <v>25</v>
      </c>
      <c r="G1720" s="1" t="s">
        <v>25</v>
      </c>
      <c r="H1720" s="1" t="s">
        <v>25</v>
      </c>
      <c r="M1720" s="1"/>
      <c r="N1720" s="1"/>
      <c r="O1720" s="1"/>
      <c r="P1720" s="1"/>
      <c r="Q1720" s="1"/>
      <c r="S1720" s="1" t="str">
        <f>IFERROR(__xludf.DUMMYFUNCTION("UNIQUE(D1720:H1720, TRUE)"),"")</f>
        <v/>
      </c>
      <c r="Y1720" s="1" t="str">
        <f t="shared" si="2"/>
        <v/>
      </c>
      <c r="Z1720" s="1" t="str">
        <f t="shared" ref="Z1720:AC1720" si="1720">IF($Y1720&lt;&gt;"",COUNTIF($D1720:$H1720, "=" &amp; T1720),"")</f>
        <v/>
      </c>
      <c r="AA1720" s="1" t="str">
        <f t="shared" si="1720"/>
        <v/>
      </c>
      <c r="AB1720" s="1" t="str">
        <f t="shared" si="1720"/>
        <v/>
      </c>
      <c r="AC1720" s="1" t="str">
        <f t="shared" si="1720"/>
        <v/>
      </c>
      <c r="AE1720" s="1" t="str">
        <f>IFERROR(__xludf.DUMMYFUNCTION("IFERROR(TRANSPOSE(SORT(TRANSPOSE(FILTER(Y1720:AC1720, Y1720:AC1720&lt;&gt;0)),1, FALSE)))"),"")</f>
        <v/>
      </c>
      <c r="AF1720" s="1" t="str">
        <f>IFERROR(__xludf.DUMMYFUNCTION("""COMPUTED_VALUE"""),"")</f>
        <v/>
      </c>
      <c r="AG1720" s="1" t="str">
        <f>IFERROR(__xludf.DUMMYFUNCTION("""COMPUTED_VALUE"""),"")</f>
        <v/>
      </c>
      <c r="AH1720" s="1" t="str">
        <f>IFERROR(__xludf.DUMMYFUNCTION("""COMPUTED_VALUE"""),"")</f>
        <v/>
      </c>
      <c r="AI1720" s="1" t="str">
        <f>IFERROR(__xludf.DUMMYFUNCTION("""COMPUTED_VALUE"""),"")</f>
        <v/>
      </c>
      <c r="AL1720" s="1" t="s">
        <v>25</v>
      </c>
      <c r="AM1720" s="1" t="s">
        <v>25</v>
      </c>
      <c r="AN1720" s="1" t="s">
        <v>25</v>
      </c>
      <c r="AO1720" s="1" t="s">
        <v>25</v>
      </c>
      <c r="AP1720" s="1" t="s">
        <v>25</v>
      </c>
      <c r="AQ1720" s="1"/>
      <c r="AR1720" s="1"/>
      <c r="AS1720" s="1"/>
      <c r="AT1720" s="1"/>
      <c r="AU1720" s="1"/>
      <c r="AV1720" s="1"/>
      <c r="AW1720" s="1"/>
      <c r="AY1720" s="1" t="s">
        <v>25</v>
      </c>
    </row>
    <row r="1721" ht="15.75" customHeight="1">
      <c r="A1721" s="1"/>
      <c r="B1721" s="1"/>
      <c r="C1721" s="1"/>
      <c r="D1721" s="1" t="s">
        <v>25</v>
      </c>
      <c r="E1721" s="1" t="s">
        <v>25</v>
      </c>
      <c r="F1721" s="1" t="s">
        <v>25</v>
      </c>
      <c r="G1721" s="1" t="s">
        <v>25</v>
      </c>
      <c r="H1721" s="1" t="s">
        <v>25</v>
      </c>
      <c r="M1721" s="1"/>
      <c r="N1721" s="1"/>
      <c r="O1721" s="1"/>
      <c r="P1721" s="1"/>
      <c r="Q1721" s="1"/>
      <c r="S1721" s="1" t="str">
        <f>IFERROR(__xludf.DUMMYFUNCTION("UNIQUE(D1721:H1721, TRUE)"),"")</f>
        <v/>
      </c>
      <c r="Y1721" s="1" t="str">
        <f t="shared" si="2"/>
        <v/>
      </c>
      <c r="Z1721" s="1" t="str">
        <f t="shared" ref="Z1721:AC1721" si="1721">IF($Y1721&lt;&gt;"",COUNTIF($D1721:$H1721, "=" &amp; T1721),"")</f>
        <v/>
      </c>
      <c r="AA1721" s="1" t="str">
        <f t="shared" si="1721"/>
        <v/>
      </c>
      <c r="AB1721" s="1" t="str">
        <f t="shared" si="1721"/>
        <v/>
      </c>
      <c r="AC1721" s="1" t="str">
        <f t="shared" si="1721"/>
        <v/>
      </c>
      <c r="AE1721" s="1" t="str">
        <f>IFERROR(__xludf.DUMMYFUNCTION("IFERROR(TRANSPOSE(SORT(TRANSPOSE(FILTER(Y1721:AC1721, Y1721:AC1721&lt;&gt;0)),1, FALSE)))"),"")</f>
        <v/>
      </c>
      <c r="AF1721" s="1" t="str">
        <f>IFERROR(__xludf.DUMMYFUNCTION("""COMPUTED_VALUE"""),"")</f>
        <v/>
      </c>
      <c r="AG1721" s="1" t="str">
        <f>IFERROR(__xludf.DUMMYFUNCTION("""COMPUTED_VALUE"""),"")</f>
        <v/>
      </c>
      <c r="AH1721" s="1" t="str">
        <f>IFERROR(__xludf.DUMMYFUNCTION("""COMPUTED_VALUE"""),"")</f>
        <v/>
      </c>
      <c r="AI1721" s="1" t="str">
        <f>IFERROR(__xludf.DUMMYFUNCTION("""COMPUTED_VALUE"""),"")</f>
        <v/>
      </c>
      <c r="AL1721" s="1" t="s">
        <v>25</v>
      </c>
      <c r="AM1721" s="1" t="s">
        <v>25</v>
      </c>
      <c r="AN1721" s="1" t="s">
        <v>25</v>
      </c>
      <c r="AO1721" s="1" t="s">
        <v>25</v>
      </c>
      <c r="AP1721" s="1" t="s">
        <v>25</v>
      </c>
      <c r="AQ1721" s="1"/>
      <c r="AR1721" s="1"/>
      <c r="AS1721" s="1"/>
      <c r="AT1721" s="1"/>
      <c r="AU1721" s="1"/>
      <c r="AV1721" s="1"/>
      <c r="AW1721" s="1"/>
      <c r="AY1721" s="1" t="s">
        <v>25</v>
      </c>
    </row>
    <row r="1722" ht="15.75" customHeight="1">
      <c r="A1722" s="1"/>
      <c r="B1722" s="1"/>
      <c r="C1722" s="1"/>
      <c r="D1722" s="1" t="s">
        <v>25</v>
      </c>
      <c r="E1722" s="1" t="s">
        <v>25</v>
      </c>
      <c r="F1722" s="1" t="s">
        <v>25</v>
      </c>
      <c r="G1722" s="1" t="s">
        <v>25</v>
      </c>
      <c r="H1722" s="1" t="s">
        <v>25</v>
      </c>
      <c r="M1722" s="1"/>
      <c r="N1722" s="1"/>
      <c r="O1722" s="1"/>
      <c r="P1722" s="1"/>
      <c r="Q1722" s="1"/>
      <c r="S1722" s="1" t="str">
        <f>IFERROR(__xludf.DUMMYFUNCTION("UNIQUE(D1722:H1722, TRUE)"),"")</f>
        <v/>
      </c>
      <c r="Y1722" s="1" t="str">
        <f t="shared" si="2"/>
        <v/>
      </c>
      <c r="Z1722" s="1" t="str">
        <f t="shared" ref="Z1722:AC1722" si="1722">IF($Y1722&lt;&gt;"",COUNTIF($D1722:$H1722, "=" &amp; T1722),"")</f>
        <v/>
      </c>
      <c r="AA1722" s="1" t="str">
        <f t="shared" si="1722"/>
        <v/>
      </c>
      <c r="AB1722" s="1" t="str">
        <f t="shared" si="1722"/>
        <v/>
      </c>
      <c r="AC1722" s="1" t="str">
        <f t="shared" si="1722"/>
        <v/>
      </c>
      <c r="AE1722" s="1" t="str">
        <f>IFERROR(__xludf.DUMMYFUNCTION("IFERROR(TRANSPOSE(SORT(TRANSPOSE(FILTER(Y1722:AC1722, Y1722:AC1722&lt;&gt;0)),1, FALSE)))"),"")</f>
        <v/>
      </c>
      <c r="AF1722" s="1" t="str">
        <f>IFERROR(__xludf.DUMMYFUNCTION("""COMPUTED_VALUE"""),"")</f>
        <v/>
      </c>
      <c r="AG1722" s="1" t="str">
        <f>IFERROR(__xludf.DUMMYFUNCTION("""COMPUTED_VALUE"""),"")</f>
        <v/>
      </c>
      <c r="AH1722" s="1" t="str">
        <f>IFERROR(__xludf.DUMMYFUNCTION("""COMPUTED_VALUE"""),"")</f>
        <v/>
      </c>
      <c r="AI1722" s="1" t="str">
        <f>IFERROR(__xludf.DUMMYFUNCTION("""COMPUTED_VALUE"""),"")</f>
        <v/>
      </c>
      <c r="AL1722" s="1" t="s">
        <v>25</v>
      </c>
      <c r="AM1722" s="1" t="s">
        <v>25</v>
      </c>
      <c r="AN1722" s="1" t="s">
        <v>25</v>
      </c>
      <c r="AO1722" s="1" t="s">
        <v>25</v>
      </c>
      <c r="AP1722" s="1" t="s">
        <v>25</v>
      </c>
      <c r="AQ1722" s="1"/>
      <c r="AR1722" s="1"/>
      <c r="AS1722" s="1"/>
      <c r="AT1722" s="1"/>
      <c r="AU1722" s="1"/>
      <c r="AV1722" s="1"/>
      <c r="AW1722" s="1"/>
      <c r="AY1722" s="1" t="s">
        <v>25</v>
      </c>
    </row>
    <row r="1723" ht="15.75" customHeight="1">
      <c r="A1723" s="1"/>
      <c r="B1723" s="1"/>
      <c r="C1723" s="1"/>
      <c r="D1723" s="1" t="s">
        <v>25</v>
      </c>
      <c r="E1723" s="1" t="s">
        <v>25</v>
      </c>
      <c r="F1723" s="1" t="s">
        <v>25</v>
      </c>
      <c r="G1723" s="1" t="s">
        <v>25</v>
      </c>
      <c r="H1723" s="1" t="s">
        <v>25</v>
      </c>
      <c r="M1723" s="1"/>
      <c r="N1723" s="1"/>
      <c r="O1723" s="1"/>
      <c r="P1723" s="1"/>
      <c r="Q1723" s="1"/>
      <c r="S1723" s="1" t="str">
        <f>IFERROR(__xludf.DUMMYFUNCTION("UNIQUE(D1723:H1723, TRUE)"),"")</f>
        <v/>
      </c>
      <c r="Y1723" s="1" t="str">
        <f t="shared" si="2"/>
        <v/>
      </c>
      <c r="Z1723" s="1" t="str">
        <f t="shared" ref="Z1723:AC1723" si="1723">IF($Y1723&lt;&gt;"",COUNTIF($D1723:$H1723, "=" &amp; T1723),"")</f>
        <v/>
      </c>
      <c r="AA1723" s="1" t="str">
        <f t="shared" si="1723"/>
        <v/>
      </c>
      <c r="AB1723" s="1" t="str">
        <f t="shared" si="1723"/>
        <v/>
      </c>
      <c r="AC1723" s="1" t="str">
        <f t="shared" si="1723"/>
        <v/>
      </c>
      <c r="AE1723" s="1" t="str">
        <f>IFERROR(__xludf.DUMMYFUNCTION("IFERROR(TRANSPOSE(SORT(TRANSPOSE(FILTER(Y1723:AC1723, Y1723:AC1723&lt;&gt;0)),1, FALSE)))"),"")</f>
        <v/>
      </c>
      <c r="AF1723" s="1" t="str">
        <f>IFERROR(__xludf.DUMMYFUNCTION("""COMPUTED_VALUE"""),"")</f>
        <v/>
      </c>
      <c r="AG1723" s="1" t="str">
        <f>IFERROR(__xludf.DUMMYFUNCTION("""COMPUTED_VALUE"""),"")</f>
        <v/>
      </c>
      <c r="AH1723" s="1" t="str">
        <f>IFERROR(__xludf.DUMMYFUNCTION("""COMPUTED_VALUE"""),"")</f>
        <v/>
      </c>
      <c r="AI1723" s="1" t="str">
        <f>IFERROR(__xludf.DUMMYFUNCTION("""COMPUTED_VALUE"""),"")</f>
        <v/>
      </c>
      <c r="AL1723" s="1" t="s">
        <v>25</v>
      </c>
      <c r="AM1723" s="1" t="s">
        <v>25</v>
      </c>
      <c r="AN1723" s="1" t="s">
        <v>25</v>
      </c>
      <c r="AO1723" s="1" t="s">
        <v>25</v>
      </c>
      <c r="AP1723" s="1" t="s">
        <v>25</v>
      </c>
      <c r="AQ1723" s="1"/>
      <c r="AR1723" s="1"/>
      <c r="AS1723" s="1"/>
      <c r="AT1723" s="1"/>
      <c r="AU1723" s="1"/>
      <c r="AV1723" s="1"/>
      <c r="AW1723" s="1"/>
      <c r="AY1723" s="1" t="s">
        <v>25</v>
      </c>
    </row>
    <row r="1724" ht="15.75" customHeight="1">
      <c r="A1724" s="1"/>
      <c r="B1724" s="1"/>
      <c r="C1724" s="1"/>
      <c r="D1724" s="1" t="s">
        <v>25</v>
      </c>
      <c r="E1724" s="1" t="s">
        <v>25</v>
      </c>
      <c r="F1724" s="1" t="s">
        <v>25</v>
      </c>
      <c r="G1724" s="1" t="s">
        <v>25</v>
      </c>
      <c r="H1724" s="1" t="s">
        <v>25</v>
      </c>
      <c r="M1724" s="1"/>
      <c r="N1724" s="1"/>
      <c r="O1724" s="1"/>
      <c r="P1724" s="1"/>
      <c r="Q1724" s="1"/>
      <c r="S1724" s="1" t="str">
        <f>IFERROR(__xludf.DUMMYFUNCTION("UNIQUE(D1724:H1724, TRUE)"),"")</f>
        <v/>
      </c>
      <c r="Y1724" s="1" t="str">
        <f t="shared" si="2"/>
        <v/>
      </c>
      <c r="Z1724" s="1" t="str">
        <f t="shared" ref="Z1724:AC1724" si="1724">IF($Y1724&lt;&gt;"",COUNTIF($D1724:$H1724, "=" &amp; T1724),"")</f>
        <v/>
      </c>
      <c r="AA1724" s="1" t="str">
        <f t="shared" si="1724"/>
        <v/>
      </c>
      <c r="AB1724" s="1" t="str">
        <f t="shared" si="1724"/>
        <v/>
      </c>
      <c r="AC1724" s="1" t="str">
        <f t="shared" si="1724"/>
        <v/>
      </c>
      <c r="AE1724" s="1" t="str">
        <f>IFERROR(__xludf.DUMMYFUNCTION("IFERROR(TRANSPOSE(SORT(TRANSPOSE(FILTER(Y1724:AC1724, Y1724:AC1724&lt;&gt;0)),1, FALSE)))"),"")</f>
        <v/>
      </c>
      <c r="AF1724" s="1" t="str">
        <f>IFERROR(__xludf.DUMMYFUNCTION("""COMPUTED_VALUE"""),"")</f>
        <v/>
      </c>
      <c r="AG1724" s="1" t="str">
        <f>IFERROR(__xludf.DUMMYFUNCTION("""COMPUTED_VALUE"""),"")</f>
        <v/>
      </c>
      <c r="AH1724" s="1" t="str">
        <f>IFERROR(__xludf.DUMMYFUNCTION("""COMPUTED_VALUE"""),"")</f>
        <v/>
      </c>
      <c r="AI1724" s="1" t="str">
        <f>IFERROR(__xludf.DUMMYFUNCTION("""COMPUTED_VALUE"""),"")</f>
        <v/>
      </c>
      <c r="AL1724" s="1" t="s">
        <v>25</v>
      </c>
      <c r="AM1724" s="1" t="s">
        <v>25</v>
      </c>
      <c r="AN1724" s="1" t="s">
        <v>25</v>
      </c>
      <c r="AO1724" s="1" t="s">
        <v>25</v>
      </c>
      <c r="AP1724" s="1" t="s">
        <v>25</v>
      </c>
      <c r="AQ1724" s="1"/>
      <c r="AR1724" s="1"/>
      <c r="AS1724" s="1"/>
      <c r="AT1724" s="1"/>
      <c r="AU1724" s="1"/>
      <c r="AV1724" s="1"/>
      <c r="AW1724" s="1"/>
      <c r="AY1724" s="1" t="s">
        <v>25</v>
      </c>
    </row>
    <row r="1725" ht="15.75" customHeight="1">
      <c r="A1725" s="1"/>
      <c r="B1725" s="1"/>
      <c r="C1725" s="1"/>
      <c r="D1725" s="1" t="s">
        <v>25</v>
      </c>
      <c r="E1725" s="1" t="s">
        <v>25</v>
      </c>
      <c r="F1725" s="1" t="s">
        <v>25</v>
      </c>
      <c r="G1725" s="1" t="s">
        <v>25</v>
      </c>
      <c r="H1725" s="1" t="s">
        <v>25</v>
      </c>
      <c r="M1725" s="1"/>
      <c r="N1725" s="1"/>
      <c r="O1725" s="1"/>
      <c r="P1725" s="1"/>
      <c r="Q1725" s="1"/>
      <c r="S1725" s="1" t="str">
        <f>IFERROR(__xludf.DUMMYFUNCTION("UNIQUE(D1725:H1725, TRUE)"),"")</f>
        <v/>
      </c>
      <c r="Y1725" s="1" t="str">
        <f t="shared" si="2"/>
        <v/>
      </c>
      <c r="Z1725" s="1" t="str">
        <f t="shared" ref="Z1725:AC1725" si="1725">IF($Y1725&lt;&gt;"",COUNTIF($D1725:$H1725, "=" &amp; T1725),"")</f>
        <v/>
      </c>
      <c r="AA1725" s="1" t="str">
        <f t="shared" si="1725"/>
        <v/>
      </c>
      <c r="AB1725" s="1" t="str">
        <f t="shared" si="1725"/>
        <v/>
      </c>
      <c r="AC1725" s="1" t="str">
        <f t="shared" si="1725"/>
        <v/>
      </c>
      <c r="AE1725" s="1" t="str">
        <f>IFERROR(__xludf.DUMMYFUNCTION("IFERROR(TRANSPOSE(SORT(TRANSPOSE(FILTER(Y1725:AC1725, Y1725:AC1725&lt;&gt;0)),1, FALSE)))"),"")</f>
        <v/>
      </c>
      <c r="AF1725" s="1" t="str">
        <f>IFERROR(__xludf.DUMMYFUNCTION("""COMPUTED_VALUE"""),"")</f>
        <v/>
      </c>
      <c r="AG1725" s="1" t="str">
        <f>IFERROR(__xludf.DUMMYFUNCTION("""COMPUTED_VALUE"""),"")</f>
        <v/>
      </c>
      <c r="AH1725" s="1" t="str">
        <f>IFERROR(__xludf.DUMMYFUNCTION("""COMPUTED_VALUE"""),"")</f>
        <v/>
      </c>
      <c r="AI1725" s="1" t="str">
        <f>IFERROR(__xludf.DUMMYFUNCTION("""COMPUTED_VALUE"""),"")</f>
        <v/>
      </c>
      <c r="AL1725" s="1" t="s">
        <v>25</v>
      </c>
      <c r="AM1725" s="1" t="s">
        <v>25</v>
      </c>
      <c r="AN1725" s="1" t="s">
        <v>25</v>
      </c>
      <c r="AO1725" s="1" t="s">
        <v>25</v>
      </c>
      <c r="AP1725" s="1" t="s">
        <v>25</v>
      </c>
      <c r="AQ1725" s="1"/>
      <c r="AR1725" s="1"/>
      <c r="AS1725" s="1"/>
      <c r="AT1725" s="1"/>
      <c r="AU1725" s="1"/>
      <c r="AV1725" s="1"/>
      <c r="AW1725" s="1"/>
      <c r="AY1725" s="1" t="s">
        <v>25</v>
      </c>
    </row>
    <row r="1726" ht="15.75" customHeight="1">
      <c r="A1726" s="1"/>
      <c r="B1726" s="1"/>
      <c r="C1726" s="1"/>
      <c r="D1726" s="1" t="s">
        <v>25</v>
      </c>
      <c r="E1726" s="1" t="s">
        <v>25</v>
      </c>
      <c r="F1726" s="1" t="s">
        <v>25</v>
      </c>
      <c r="G1726" s="1" t="s">
        <v>25</v>
      </c>
      <c r="H1726" s="1" t="s">
        <v>25</v>
      </c>
      <c r="M1726" s="1"/>
      <c r="N1726" s="1"/>
      <c r="O1726" s="1"/>
      <c r="P1726" s="1"/>
      <c r="Q1726" s="1"/>
      <c r="S1726" s="1" t="str">
        <f>IFERROR(__xludf.DUMMYFUNCTION("UNIQUE(D1726:H1726, TRUE)"),"")</f>
        <v/>
      </c>
      <c r="Y1726" s="1" t="str">
        <f t="shared" si="2"/>
        <v/>
      </c>
      <c r="Z1726" s="1" t="str">
        <f t="shared" ref="Z1726:AC1726" si="1726">IF($Y1726&lt;&gt;"",COUNTIF($D1726:$H1726, "=" &amp; T1726),"")</f>
        <v/>
      </c>
      <c r="AA1726" s="1" t="str">
        <f t="shared" si="1726"/>
        <v/>
      </c>
      <c r="AB1726" s="1" t="str">
        <f t="shared" si="1726"/>
        <v/>
      </c>
      <c r="AC1726" s="1" t="str">
        <f t="shared" si="1726"/>
        <v/>
      </c>
      <c r="AE1726" s="1" t="str">
        <f>IFERROR(__xludf.DUMMYFUNCTION("IFERROR(TRANSPOSE(SORT(TRANSPOSE(FILTER(Y1726:AC1726, Y1726:AC1726&lt;&gt;0)),1, FALSE)))"),"")</f>
        <v/>
      </c>
      <c r="AF1726" s="1" t="str">
        <f>IFERROR(__xludf.DUMMYFUNCTION("""COMPUTED_VALUE"""),"")</f>
        <v/>
      </c>
      <c r="AG1726" s="1" t="str">
        <f>IFERROR(__xludf.DUMMYFUNCTION("""COMPUTED_VALUE"""),"")</f>
        <v/>
      </c>
      <c r="AH1726" s="1" t="str">
        <f>IFERROR(__xludf.DUMMYFUNCTION("""COMPUTED_VALUE"""),"")</f>
        <v/>
      </c>
      <c r="AI1726" s="1" t="str">
        <f>IFERROR(__xludf.DUMMYFUNCTION("""COMPUTED_VALUE"""),"")</f>
        <v/>
      </c>
      <c r="AL1726" s="1" t="s">
        <v>25</v>
      </c>
      <c r="AM1726" s="1" t="s">
        <v>25</v>
      </c>
      <c r="AN1726" s="1" t="s">
        <v>25</v>
      </c>
      <c r="AO1726" s="1" t="s">
        <v>25</v>
      </c>
      <c r="AP1726" s="1" t="s">
        <v>25</v>
      </c>
      <c r="AQ1726" s="1"/>
      <c r="AR1726" s="1"/>
      <c r="AS1726" s="1"/>
      <c r="AT1726" s="1"/>
      <c r="AU1726" s="1"/>
      <c r="AV1726" s="1"/>
      <c r="AW1726" s="1"/>
      <c r="AY1726" s="1" t="s">
        <v>25</v>
      </c>
    </row>
    <row r="1727" ht="15.75" customHeight="1">
      <c r="A1727" s="1"/>
      <c r="B1727" s="1"/>
      <c r="C1727" s="1"/>
      <c r="D1727" s="1" t="s">
        <v>25</v>
      </c>
      <c r="E1727" s="1" t="s">
        <v>25</v>
      </c>
      <c r="F1727" s="1" t="s">
        <v>25</v>
      </c>
      <c r="G1727" s="1" t="s">
        <v>25</v>
      </c>
      <c r="H1727" s="1" t="s">
        <v>25</v>
      </c>
      <c r="M1727" s="1"/>
      <c r="N1727" s="1"/>
      <c r="O1727" s="1"/>
      <c r="P1727" s="1"/>
      <c r="Q1727" s="1"/>
      <c r="S1727" s="1" t="str">
        <f>IFERROR(__xludf.DUMMYFUNCTION("UNIQUE(D1727:H1727, TRUE)"),"")</f>
        <v/>
      </c>
      <c r="Y1727" s="1" t="str">
        <f t="shared" si="2"/>
        <v/>
      </c>
      <c r="Z1727" s="1" t="str">
        <f t="shared" ref="Z1727:AC1727" si="1727">IF($Y1727&lt;&gt;"",COUNTIF($D1727:$H1727, "=" &amp; T1727),"")</f>
        <v/>
      </c>
      <c r="AA1727" s="1" t="str">
        <f t="shared" si="1727"/>
        <v/>
      </c>
      <c r="AB1727" s="1" t="str">
        <f t="shared" si="1727"/>
        <v/>
      </c>
      <c r="AC1727" s="1" t="str">
        <f t="shared" si="1727"/>
        <v/>
      </c>
      <c r="AE1727" s="1" t="str">
        <f>IFERROR(__xludf.DUMMYFUNCTION("IFERROR(TRANSPOSE(SORT(TRANSPOSE(FILTER(Y1727:AC1727, Y1727:AC1727&lt;&gt;0)),1, FALSE)))"),"")</f>
        <v/>
      </c>
      <c r="AF1727" s="1" t="str">
        <f>IFERROR(__xludf.DUMMYFUNCTION("""COMPUTED_VALUE"""),"")</f>
        <v/>
      </c>
      <c r="AG1727" s="1" t="str">
        <f>IFERROR(__xludf.DUMMYFUNCTION("""COMPUTED_VALUE"""),"")</f>
        <v/>
      </c>
      <c r="AH1727" s="1" t="str">
        <f>IFERROR(__xludf.DUMMYFUNCTION("""COMPUTED_VALUE"""),"")</f>
        <v/>
      </c>
      <c r="AI1727" s="1" t="str">
        <f>IFERROR(__xludf.DUMMYFUNCTION("""COMPUTED_VALUE"""),"")</f>
        <v/>
      </c>
      <c r="AL1727" s="1" t="s">
        <v>25</v>
      </c>
      <c r="AM1727" s="1" t="s">
        <v>25</v>
      </c>
      <c r="AN1727" s="1" t="s">
        <v>25</v>
      </c>
      <c r="AO1727" s="1" t="s">
        <v>25</v>
      </c>
      <c r="AP1727" s="1" t="s">
        <v>25</v>
      </c>
      <c r="AQ1727" s="1"/>
      <c r="AR1727" s="1"/>
      <c r="AS1727" s="1"/>
      <c r="AT1727" s="1"/>
      <c r="AU1727" s="1"/>
      <c r="AV1727" s="1"/>
      <c r="AW1727" s="1"/>
      <c r="AY1727" s="1" t="s">
        <v>25</v>
      </c>
    </row>
    <row r="1728" ht="15.75" customHeight="1">
      <c r="A1728" s="1"/>
      <c r="B1728" s="1"/>
      <c r="C1728" s="1"/>
      <c r="D1728" s="1" t="s">
        <v>25</v>
      </c>
      <c r="E1728" s="1" t="s">
        <v>25</v>
      </c>
      <c r="F1728" s="1" t="s">
        <v>25</v>
      </c>
      <c r="G1728" s="1" t="s">
        <v>25</v>
      </c>
      <c r="H1728" s="1" t="s">
        <v>25</v>
      </c>
      <c r="M1728" s="1"/>
      <c r="N1728" s="1"/>
      <c r="O1728" s="1"/>
      <c r="P1728" s="1"/>
      <c r="Q1728" s="1"/>
      <c r="S1728" s="1" t="str">
        <f>IFERROR(__xludf.DUMMYFUNCTION("UNIQUE(D1728:H1728, TRUE)"),"")</f>
        <v/>
      </c>
      <c r="Y1728" s="1" t="str">
        <f t="shared" si="2"/>
        <v/>
      </c>
      <c r="Z1728" s="1" t="str">
        <f t="shared" ref="Z1728:AC1728" si="1728">IF($Y1728&lt;&gt;"",COUNTIF($D1728:$H1728, "=" &amp; T1728),"")</f>
        <v/>
      </c>
      <c r="AA1728" s="1" t="str">
        <f t="shared" si="1728"/>
        <v/>
      </c>
      <c r="AB1728" s="1" t="str">
        <f t="shared" si="1728"/>
        <v/>
      </c>
      <c r="AC1728" s="1" t="str">
        <f t="shared" si="1728"/>
        <v/>
      </c>
      <c r="AE1728" s="1" t="str">
        <f>IFERROR(__xludf.DUMMYFUNCTION("IFERROR(TRANSPOSE(SORT(TRANSPOSE(FILTER(Y1728:AC1728, Y1728:AC1728&lt;&gt;0)),1, FALSE)))"),"")</f>
        <v/>
      </c>
      <c r="AF1728" s="1" t="str">
        <f>IFERROR(__xludf.DUMMYFUNCTION("""COMPUTED_VALUE"""),"")</f>
        <v/>
      </c>
      <c r="AG1728" s="1" t="str">
        <f>IFERROR(__xludf.DUMMYFUNCTION("""COMPUTED_VALUE"""),"")</f>
        <v/>
      </c>
      <c r="AH1728" s="1" t="str">
        <f>IFERROR(__xludf.DUMMYFUNCTION("""COMPUTED_VALUE"""),"")</f>
        <v/>
      </c>
      <c r="AI1728" s="1" t="str">
        <f>IFERROR(__xludf.DUMMYFUNCTION("""COMPUTED_VALUE"""),"")</f>
        <v/>
      </c>
      <c r="AL1728" s="1" t="s">
        <v>25</v>
      </c>
      <c r="AM1728" s="1" t="s">
        <v>25</v>
      </c>
      <c r="AN1728" s="1" t="s">
        <v>25</v>
      </c>
      <c r="AO1728" s="1" t="s">
        <v>25</v>
      </c>
      <c r="AP1728" s="1" t="s">
        <v>25</v>
      </c>
      <c r="AQ1728" s="1"/>
      <c r="AR1728" s="1"/>
      <c r="AS1728" s="1"/>
      <c r="AT1728" s="1"/>
      <c r="AU1728" s="1"/>
      <c r="AV1728" s="1"/>
      <c r="AW1728" s="1"/>
      <c r="AY1728" s="1" t="s">
        <v>25</v>
      </c>
    </row>
    <row r="1729" ht="15.75" customHeight="1">
      <c r="A1729" s="1"/>
      <c r="B1729" s="1"/>
      <c r="C1729" s="1"/>
      <c r="D1729" s="1" t="s">
        <v>25</v>
      </c>
      <c r="E1729" s="1" t="s">
        <v>25</v>
      </c>
      <c r="F1729" s="1" t="s">
        <v>25</v>
      </c>
      <c r="G1729" s="1" t="s">
        <v>25</v>
      </c>
      <c r="H1729" s="1" t="s">
        <v>25</v>
      </c>
      <c r="M1729" s="1"/>
      <c r="N1729" s="1"/>
      <c r="O1729" s="1"/>
      <c r="P1729" s="1"/>
      <c r="Q1729" s="1"/>
      <c r="S1729" s="1" t="str">
        <f>IFERROR(__xludf.DUMMYFUNCTION("UNIQUE(D1729:H1729, TRUE)"),"")</f>
        <v/>
      </c>
      <c r="Y1729" s="1" t="str">
        <f t="shared" si="2"/>
        <v/>
      </c>
      <c r="Z1729" s="1" t="str">
        <f t="shared" ref="Z1729:AC1729" si="1729">IF($Y1729&lt;&gt;"",COUNTIF($D1729:$H1729, "=" &amp; T1729),"")</f>
        <v/>
      </c>
      <c r="AA1729" s="1" t="str">
        <f t="shared" si="1729"/>
        <v/>
      </c>
      <c r="AB1729" s="1" t="str">
        <f t="shared" si="1729"/>
        <v/>
      </c>
      <c r="AC1729" s="1" t="str">
        <f t="shared" si="1729"/>
        <v/>
      </c>
      <c r="AE1729" s="1" t="str">
        <f>IFERROR(__xludf.DUMMYFUNCTION("IFERROR(TRANSPOSE(SORT(TRANSPOSE(FILTER(Y1729:AC1729, Y1729:AC1729&lt;&gt;0)),1, FALSE)))"),"")</f>
        <v/>
      </c>
      <c r="AF1729" s="1" t="str">
        <f>IFERROR(__xludf.DUMMYFUNCTION("""COMPUTED_VALUE"""),"")</f>
        <v/>
      </c>
      <c r="AG1729" s="1" t="str">
        <f>IFERROR(__xludf.DUMMYFUNCTION("""COMPUTED_VALUE"""),"")</f>
        <v/>
      </c>
      <c r="AH1729" s="1" t="str">
        <f>IFERROR(__xludf.DUMMYFUNCTION("""COMPUTED_VALUE"""),"")</f>
        <v/>
      </c>
      <c r="AI1729" s="1" t="str">
        <f>IFERROR(__xludf.DUMMYFUNCTION("""COMPUTED_VALUE"""),"")</f>
        <v/>
      </c>
      <c r="AL1729" s="1" t="s">
        <v>25</v>
      </c>
      <c r="AM1729" s="1" t="s">
        <v>25</v>
      </c>
      <c r="AN1729" s="1" t="s">
        <v>25</v>
      </c>
      <c r="AO1729" s="1" t="s">
        <v>25</v>
      </c>
      <c r="AP1729" s="1" t="s">
        <v>25</v>
      </c>
      <c r="AQ1729" s="1"/>
      <c r="AR1729" s="1"/>
      <c r="AS1729" s="1"/>
      <c r="AT1729" s="1"/>
      <c r="AU1729" s="1"/>
      <c r="AV1729" s="1"/>
      <c r="AW1729" s="1"/>
      <c r="AY1729" s="1" t="s">
        <v>25</v>
      </c>
    </row>
    <row r="1730" ht="15.75" customHeight="1">
      <c r="A1730" s="1"/>
      <c r="B1730" s="1"/>
      <c r="C1730" s="1"/>
      <c r="D1730" s="1" t="s">
        <v>25</v>
      </c>
      <c r="E1730" s="1" t="s">
        <v>25</v>
      </c>
      <c r="F1730" s="1" t="s">
        <v>25</v>
      </c>
      <c r="G1730" s="1" t="s">
        <v>25</v>
      </c>
      <c r="H1730" s="1" t="s">
        <v>25</v>
      </c>
      <c r="M1730" s="1"/>
      <c r="N1730" s="1"/>
      <c r="O1730" s="1"/>
      <c r="P1730" s="1"/>
      <c r="Q1730" s="1"/>
      <c r="S1730" s="1" t="str">
        <f>IFERROR(__xludf.DUMMYFUNCTION("UNIQUE(D1730:H1730, TRUE)"),"")</f>
        <v/>
      </c>
      <c r="Y1730" s="1" t="str">
        <f t="shared" si="2"/>
        <v/>
      </c>
      <c r="Z1730" s="1" t="str">
        <f t="shared" ref="Z1730:AC1730" si="1730">IF($Y1730&lt;&gt;"",COUNTIF($D1730:$H1730, "=" &amp; T1730),"")</f>
        <v/>
      </c>
      <c r="AA1730" s="1" t="str">
        <f t="shared" si="1730"/>
        <v/>
      </c>
      <c r="AB1730" s="1" t="str">
        <f t="shared" si="1730"/>
        <v/>
      </c>
      <c r="AC1730" s="1" t="str">
        <f t="shared" si="1730"/>
        <v/>
      </c>
      <c r="AE1730" s="1" t="str">
        <f>IFERROR(__xludf.DUMMYFUNCTION("IFERROR(TRANSPOSE(SORT(TRANSPOSE(FILTER(Y1730:AC1730, Y1730:AC1730&lt;&gt;0)),1, FALSE)))"),"")</f>
        <v/>
      </c>
      <c r="AF1730" s="1" t="str">
        <f>IFERROR(__xludf.DUMMYFUNCTION("""COMPUTED_VALUE"""),"")</f>
        <v/>
      </c>
      <c r="AG1730" s="1" t="str">
        <f>IFERROR(__xludf.DUMMYFUNCTION("""COMPUTED_VALUE"""),"")</f>
        <v/>
      </c>
      <c r="AH1730" s="1" t="str">
        <f>IFERROR(__xludf.DUMMYFUNCTION("""COMPUTED_VALUE"""),"")</f>
        <v/>
      </c>
      <c r="AI1730" s="1" t="str">
        <f>IFERROR(__xludf.DUMMYFUNCTION("""COMPUTED_VALUE"""),"")</f>
        <v/>
      </c>
      <c r="AL1730" s="1" t="s">
        <v>25</v>
      </c>
      <c r="AM1730" s="1" t="s">
        <v>25</v>
      </c>
      <c r="AN1730" s="1" t="s">
        <v>25</v>
      </c>
      <c r="AO1730" s="1" t="s">
        <v>25</v>
      </c>
      <c r="AP1730" s="1" t="s">
        <v>25</v>
      </c>
      <c r="AQ1730" s="1"/>
      <c r="AR1730" s="1"/>
      <c r="AS1730" s="1"/>
      <c r="AT1730" s="1"/>
      <c r="AU1730" s="1"/>
      <c r="AV1730" s="1"/>
      <c r="AW1730" s="1"/>
      <c r="AY1730" s="1" t="s">
        <v>25</v>
      </c>
    </row>
    <row r="1731" ht="15.75" customHeight="1">
      <c r="A1731" s="1"/>
      <c r="B1731" s="1"/>
      <c r="C1731" s="1"/>
      <c r="D1731" s="1" t="s">
        <v>25</v>
      </c>
      <c r="E1731" s="1" t="s">
        <v>25</v>
      </c>
      <c r="F1731" s="1" t="s">
        <v>25</v>
      </c>
      <c r="G1731" s="1" t="s">
        <v>25</v>
      </c>
      <c r="H1731" s="1" t="s">
        <v>25</v>
      </c>
      <c r="M1731" s="1"/>
      <c r="N1731" s="1"/>
      <c r="O1731" s="1"/>
      <c r="P1731" s="1"/>
      <c r="Q1731" s="1"/>
      <c r="S1731" s="1" t="str">
        <f>IFERROR(__xludf.DUMMYFUNCTION("UNIQUE(D1731:H1731, TRUE)"),"")</f>
        <v/>
      </c>
      <c r="Y1731" s="1" t="str">
        <f t="shared" si="2"/>
        <v/>
      </c>
      <c r="Z1731" s="1" t="str">
        <f t="shared" ref="Z1731:AC1731" si="1731">IF($Y1731&lt;&gt;"",COUNTIF($D1731:$H1731, "=" &amp; T1731),"")</f>
        <v/>
      </c>
      <c r="AA1731" s="1" t="str">
        <f t="shared" si="1731"/>
        <v/>
      </c>
      <c r="AB1731" s="1" t="str">
        <f t="shared" si="1731"/>
        <v/>
      </c>
      <c r="AC1731" s="1" t="str">
        <f t="shared" si="1731"/>
        <v/>
      </c>
      <c r="AE1731" s="1" t="str">
        <f>IFERROR(__xludf.DUMMYFUNCTION("IFERROR(TRANSPOSE(SORT(TRANSPOSE(FILTER(Y1731:AC1731, Y1731:AC1731&lt;&gt;0)),1, FALSE)))"),"")</f>
        <v/>
      </c>
      <c r="AF1731" s="1" t="str">
        <f>IFERROR(__xludf.DUMMYFUNCTION("""COMPUTED_VALUE"""),"")</f>
        <v/>
      </c>
      <c r="AG1731" s="1" t="str">
        <f>IFERROR(__xludf.DUMMYFUNCTION("""COMPUTED_VALUE"""),"")</f>
        <v/>
      </c>
      <c r="AH1731" s="1" t="str">
        <f>IFERROR(__xludf.DUMMYFUNCTION("""COMPUTED_VALUE"""),"")</f>
        <v/>
      </c>
      <c r="AI1731" s="1" t="str">
        <f>IFERROR(__xludf.DUMMYFUNCTION("""COMPUTED_VALUE"""),"")</f>
        <v/>
      </c>
      <c r="AL1731" s="1" t="s">
        <v>25</v>
      </c>
      <c r="AM1731" s="1" t="s">
        <v>25</v>
      </c>
      <c r="AN1731" s="1" t="s">
        <v>25</v>
      </c>
      <c r="AO1731" s="1" t="s">
        <v>25</v>
      </c>
      <c r="AP1731" s="1" t="s">
        <v>25</v>
      </c>
      <c r="AQ1731" s="1"/>
      <c r="AR1731" s="1"/>
      <c r="AS1731" s="1"/>
      <c r="AT1731" s="1"/>
      <c r="AU1731" s="1"/>
      <c r="AV1731" s="1"/>
      <c r="AW1731" s="1"/>
      <c r="AY1731" s="1" t="s">
        <v>25</v>
      </c>
    </row>
    <row r="1732" ht="15.75" customHeight="1">
      <c r="A1732" s="1"/>
      <c r="B1732" s="1"/>
      <c r="C1732" s="1"/>
      <c r="D1732" s="1" t="s">
        <v>25</v>
      </c>
      <c r="E1732" s="1" t="s">
        <v>25</v>
      </c>
      <c r="F1732" s="1" t="s">
        <v>25</v>
      </c>
      <c r="G1732" s="1" t="s">
        <v>25</v>
      </c>
      <c r="H1732" s="1" t="s">
        <v>25</v>
      </c>
      <c r="M1732" s="1"/>
      <c r="N1732" s="1"/>
      <c r="O1732" s="1"/>
      <c r="P1732" s="1"/>
      <c r="Q1732" s="1"/>
      <c r="S1732" s="1" t="str">
        <f>IFERROR(__xludf.DUMMYFUNCTION("UNIQUE(D1732:H1732, TRUE)"),"")</f>
        <v/>
      </c>
      <c r="Y1732" s="1" t="str">
        <f t="shared" si="2"/>
        <v/>
      </c>
      <c r="Z1732" s="1" t="str">
        <f t="shared" ref="Z1732:AC1732" si="1732">IF($Y1732&lt;&gt;"",COUNTIF($D1732:$H1732, "=" &amp; T1732),"")</f>
        <v/>
      </c>
      <c r="AA1732" s="1" t="str">
        <f t="shared" si="1732"/>
        <v/>
      </c>
      <c r="AB1732" s="1" t="str">
        <f t="shared" si="1732"/>
        <v/>
      </c>
      <c r="AC1732" s="1" t="str">
        <f t="shared" si="1732"/>
        <v/>
      </c>
      <c r="AE1732" s="1" t="str">
        <f>IFERROR(__xludf.DUMMYFUNCTION("IFERROR(TRANSPOSE(SORT(TRANSPOSE(FILTER(Y1732:AC1732, Y1732:AC1732&lt;&gt;0)),1, FALSE)))"),"")</f>
        <v/>
      </c>
      <c r="AF1732" s="1" t="str">
        <f>IFERROR(__xludf.DUMMYFUNCTION("""COMPUTED_VALUE"""),"")</f>
        <v/>
      </c>
      <c r="AG1732" s="1" t="str">
        <f>IFERROR(__xludf.DUMMYFUNCTION("""COMPUTED_VALUE"""),"")</f>
        <v/>
      </c>
      <c r="AH1732" s="1" t="str">
        <f>IFERROR(__xludf.DUMMYFUNCTION("""COMPUTED_VALUE"""),"")</f>
        <v/>
      </c>
      <c r="AI1732" s="1" t="str">
        <f>IFERROR(__xludf.DUMMYFUNCTION("""COMPUTED_VALUE"""),"")</f>
        <v/>
      </c>
      <c r="AL1732" s="1" t="s">
        <v>25</v>
      </c>
      <c r="AM1732" s="1" t="s">
        <v>25</v>
      </c>
      <c r="AN1732" s="1" t="s">
        <v>25</v>
      </c>
      <c r="AO1732" s="1" t="s">
        <v>25</v>
      </c>
      <c r="AP1732" s="1" t="s">
        <v>25</v>
      </c>
      <c r="AQ1732" s="1"/>
      <c r="AR1732" s="1"/>
      <c r="AS1732" s="1"/>
      <c r="AT1732" s="1"/>
      <c r="AU1732" s="1"/>
      <c r="AV1732" s="1"/>
      <c r="AW1732" s="1"/>
      <c r="AY1732" s="1" t="s">
        <v>25</v>
      </c>
    </row>
    <row r="1733" ht="15.75" customHeight="1">
      <c r="A1733" s="1"/>
      <c r="B1733" s="1"/>
      <c r="C1733" s="1"/>
      <c r="D1733" s="1" t="s">
        <v>25</v>
      </c>
      <c r="E1733" s="1" t="s">
        <v>25</v>
      </c>
      <c r="F1733" s="1" t="s">
        <v>25</v>
      </c>
      <c r="G1733" s="1" t="s">
        <v>25</v>
      </c>
      <c r="H1733" s="1" t="s">
        <v>25</v>
      </c>
      <c r="M1733" s="1"/>
      <c r="N1733" s="1"/>
      <c r="O1733" s="1"/>
      <c r="P1733" s="1"/>
      <c r="Q1733" s="1"/>
      <c r="S1733" s="1" t="str">
        <f>IFERROR(__xludf.DUMMYFUNCTION("UNIQUE(D1733:H1733, TRUE)"),"")</f>
        <v/>
      </c>
      <c r="Y1733" s="1" t="str">
        <f t="shared" si="2"/>
        <v/>
      </c>
      <c r="Z1733" s="1" t="str">
        <f t="shared" ref="Z1733:AC1733" si="1733">IF($Y1733&lt;&gt;"",COUNTIF($D1733:$H1733, "=" &amp; T1733),"")</f>
        <v/>
      </c>
      <c r="AA1733" s="1" t="str">
        <f t="shared" si="1733"/>
        <v/>
      </c>
      <c r="AB1733" s="1" t="str">
        <f t="shared" si="1733"/>
        <v/>
      </c>
      <c r="AC1733" s="1" t="str">
        <f t="shared" si="1733"/>
        <v/>
      </c>
      <c r="AE1733" s="1" t="str">
        <f>IFERROR(__xludf.DUMMYFUNCTION("IFERROR(TRANSPOSE(SORT(TRANSPOSE(FILTER(Y1733:AC1733, Y1733:AC1733&lt;&gt;0)),1, FALSE)))"),"")</f>
        <v/>
      </c>
      <c r="AF1733" s="1" t="str">
        <f>IFERROR(__xludf.DUMMYFUNCTION("""COMPUTED_VALUE"""),"")</f>
        <v/>
      </c>
      <c r="AG1733" s="1" t="str">
        <f>IFERROR(__xludf.DUMMYFUNCTION("""COMPUTED_VALUE"""),"")</f>
        <v/>
      </c>
      <c r="AH1733" s="1" t="str">
        <f>IFERROR(__xludf.DUMMYFUNCTION("""COMPUTED_VALUE"""),"")</f>
        <v/>
      </c>
      <c r="AI1733" s="1" t="str">
        <f>IFERROR(__xludf.DUMMYFUNCTION("""COMPUTED_VALUE"""),"")</f>
        <v/>
      </c>
      <c r="AL1733" s="1" t="s">
        <v>25</v>
      </c>
      <c r="AM1733" s="1" t="s">
        <v>25</v>
      </c>
      <c r="AN1733" s="1" t="s">
        <v>25</v>
      </c>
      <c r="AO1733" s="1" t="s">
        <v>25</v>
      </c>
      <c r="AP1733" s="1" t="s">
        <v>25</v>
      </c>
      <c r="AQ1733" s="1"/>
      <c r="AR1733" s="1"/>
      <c r="AS1733" s="1"/>
      <c r="AT1733" s="1"/>
      <c r="AU1733" s="1"/>
      <c r="AV1733" s="1"/>
      <c r="AW1733" s="1"/>
      <c r="AY1733" s="1" t="s">
        <v>25</v>
      </c>
    </row>
    <row r="1734" ht="15.75" customHeight="1">
      <c r="A1734" s="1"/>
      <c r="B1734" s="1"/>
      <c r="C1734" s="1"/>
      <c r="D1734" s="1" t="s">
        <v>25</v>
      </c>
      <c r="E1734" s="1" t="s">
        <v>25</v>
      </c>
      <c r="F1734" s="1" t="s">
        <v>25</v>
      </c>
      <c r="G1734" s="1" t="s">
        <v>25</v>
      </c>
      <c r="H1734" s="1" t="s">
        <v>25</v>
      </c>
      <c r="M1734" s="1"/>
      <c r="N1734" s="1"/>
      <c r="O1734" s="1"/>
      <c r="P1734" s="1"/>
      <c r="Q1734" s="1"/>
      <c r="S1734" s="1" t="str">
        <f>IFERROR(__xludf.DUMMYFUNCTION("UNIQUE(D1734:H1734, TRUE)"),"")</f>
        <v/>
      </c>
      <c r="Y1734" s="1" t="str">
        <f t="shared" si="2"/>
        <v/>
      </c>
      <c r="Z1734" s="1" t="str">
        <f t="shared" ref="Z1734:AC1734" si="1734">IF($Y1734&lt;&gt;"",COUNTIF($D1734:$H1734, "=" &amp; T1734),"")</f>
        <v/>
      </c>
      <c r="AA1734" s="1" t="str">
        <f t="shared" si="1734"/>
        <v/>
      </c>
      <c r="AB1734" s="1" t="str">
        <f t="shared" si="1734"/>
        <v/>
      </c>
      <c r="AC1734" s="1" t="str">
        <f t="shared" si="1734"/>
        <v/>
      </c>
      <c r="AE1734" s="1" t="str">
        <f>IFERROR(__xludf.DUMMYFUNCTION("IFERROR(TRANSPOSE(SORT(TRANSPOSE(FILTER(Y1734:AC1734, Y1734:AC1734&lt;&gt;0)),1, FALSE)))"),"")</f>
        <v/>
      </c>
      <c r="AF1734" s="1" t="str">
        <f>IFERROR(__xludf.DUMMYFUNCTION("""COMPUTED_VALUE"""),"")</f>
        <v/>
      </c>
      <c r="AG1734" s="1" t="str">
        <f>IFERROR(__xludf.DUMMYFUNCTION("""COMPUTED_VALUE"""),"")</f>
        <v/>
      </c>
      <c r="AH1734" s="1" t="str">
        <f>IFERROR(__xludf.DUMMYFUNCTION("""COMPUTED_VALUE"""),"")</f>
        <v/>
      </c>
      <c r="AI1734" s="1" t="str">
        <f>IFERROR(__xludf.DUMMYFUNCTION("""COMPUTED_VALUE"""),"")</f>
        <v/>
      </c>
      <c r="AL1734" s="1" t="s">
        <v>25</v>
      </c>
      <c r="AM1734" s="1" t="s">
        <v>25</v>
      </c>
      <c r="AN1734" s="1" t="s">
        <v>25</v>
      </c>
      <c r="AO1734" s="1" t="s">
        <v>25</v>
      </c>
      <c r="AP1734" s="1" t="s">
        <v>25</v>
      </c>
      <c r="AQ1734" s="1"/>
      <c r="AR1734" s="1"/>
      <c r="AS1734" s="1"/>
      <c r="AT1734" s="1"/>
      <c r="AU1734" s="1"/>
      <c r="AV1734" s="1"/>
      <c r="AW1734" s="1"/>
      <c r="AY1734" s="1" t="s">
        <v>25</v>
      </c>
    </row>
    <row r="1735" ht="15.75" customHeight="1">
      <c r="A1735" s="1"/>
      <c r="B1735" s="1"/>
      <c r="C1735" s="1"/>
      <c r="D1735" s="1" t="s">
        <v>25</v>
      </c>
      <c r="E1735" s="1" t="s">
        <v>25</v>
      </c>
      <c r="F1735" s="1" t="s">
        <v>25</v>
      </c>
      <c r="G1735" s="1" t="s">
        <v>25</v>
      </c>
      <c r="H1735" s="1" t="s">
        <v>25</v>
      </c>
      <c r="M1735" s="1"/>
      <c r="N1735" s="1"/>
      <c r="O1735" s="1"/>
      <c r="P1735" s="1"/>
      <c r="Q1735" s="1"/>
      <c r="S1735" s="1" t="str">
        <f>IFERROR(__xludf.DUMMYFUNCTION("UNIQUE(D1735:H1735, TRUE)"),"")</f>
        <v/>
      </c>
      <c r="Y1735" s="1" t="str">
        <f t="shared" si="2"/>
        <v/>
      </c>
      <c r="Z1735" s="1" t="str">
        <f t="shared" ref="Z1735:AC1735" si="1735">IF($Y1735&lt;&gt;"",COUNTIF($D1735:$H1735, "=" &amp; T1735),"")</f>
        <v/>
      </c>
      <c r="AA1735" s="1" t="str">
        <f t="shared" si="1735"/>
        <v/>
      </c>
      <c r="AB1735" s="1" t="str">
        <f t="shared" si="1735"/>
        <v/>
      </c>
      <c r="AC1735" s="1" t="str">
        <f t="shared" si="1735"/>
        <v/>
      </c>
      <c r="AE1735" s="1" t="str">
        <f>IFERROR(__xludf.DUMMYFUNCTION("IFERROR(TRANSPOSE(SORT(TRANSPOSE(FILTER(Y1735:AC1735, Y1735:AC1735&lt;&gt;0)),1, FALSE)))"),"")</f>
        <v/>
      </c>
      <c r="AF1735" s="1" t="str">
        <f>IFERROR(__xludf.DUMMYFUNCTION("""COMPUTED_VALUE"""),"")</f>
        <v/>
      </c>
      <c r="AG1735" s="1" t="str">
        <f>IFERROR(__xludf.DUMMYFUNCTION("""COMPUTED_VALUE"""),"")</f>
        <v/>
      </c>
      <c r="AH1735" s="1" t="str">
        <f>IFERROR(__xludf.DUMMYFUNCTION("""COMPUTED_VALUE"""),"")</f>
        <v/>
      </c>
      <c r="AI1735" s="1" t="str">
        <f>IFERROR(__xludf.DUMMYFUNCTION("""COMPUTED_VALUE"""),"")</f>
        <v/>
      </c>
      <c r="AL1735" s="1" t="s">
        <v>25</v>
      </c>
      <c r="AM1735" s="1" t="s">
        <v>25</v>
      </c>
      <c r="AN1735" s="1" t="s">
        <v>25</v>
      </c>
      <c r="AO1735" s="1" t="s">
        <v>25</v>
      </c>
      <c r="AP1735" s="1" t="s">
        <v>25</v>
      </c>
      <c r="AQ1735" s="1"/>
      <c r="AR1735" s="1"/>
      <c r="AS1735" s="1"/>
      <c r="AT1735" s="1"/>
      <c r="AU1735" s="1"/>
      <c r="AV1735" s="1"/>
      <c r="AW1735" s="1"/>
      <c r="AY1735" s="1" t="s">
        <v>25</v>
      </c>
    </row>
    <row r="1736" ht="15.75" customHeight="1">
      <c r="A1736" s="1"/>
      <c r="B1736" s="1"/>
      <c r="C1736" s="1"/>
      <c r="D1736" s="1" t="s">
        <v>25</v>
      </c>
      <c r="E1736" s="1" t="s">
        <v>25</v>
      </c>
      <c r="F1736" s="1" t="s">
        <v>25</v>
      </c>
      <c r="G1736" s="1" t="s">
        <v>25</v>
      </c>
      <c r="H1736" s="1" t="s">
        <v>25</v>
      </c>
      <c r="M1736" s="1"/>
      <c r="N1736" s="1"/>
      <c r="O1736" s="1"/>
      <c r="P1736" s="1"/>
      <c r="Q1736" s="1"/>
      <c r="S1736" s="1" t="str">
        <f>IFERROR(__xludf.DUMMYFUNCTION("UNIQUE(D1736:H1736, TRUE)"),"")</f>
        <v/>
      </c>
      <c r="Y1736" s="1" t="str">
        <f t="shared" si="2"/>
        <v/>
      </c>
      <c r="Z1736" s="1" t="str">
        <f t="shared" ref="Z1736:AC1736" si="1736">IF($Y1736&lt;&gt;"",COUNTIF($D1736:$H1736, "=" &amp; T1736),"")</f>
        <v/>
      </c>
      <c r="AA1736" s="1" t="str">
        <f t="shared" si="1736"/>
        <v/>
      </c>
      <c r="AB1736" s="1" t="str">
        <f t="shared" si="1736"/>
        <v/>
      </c>
      <c r="AC1736" s="1" t="str">
        <f t="shared" si="1736"/>
        <v/>
      </c>
      <c r="AE1736" s="1" t="str">
        <f>IFERROR(__xludf.DUMMYFUNCTION("IFERROR(TRANSPOSE(SORT(TRANSPOSE(FILTER(Y1736:AC1736, Y1736:AC1736&lt;&gt;0)),1, FALSE)))"),"")</f>
        <v/>
      </c>
      <c r="AF1736" s="1" t="str">
        <f>IFERROR(__xludf.DUMMYFUNCTION("""COMPUTED_VALUE"""),"")</f>
        <v/>
      </c>
      <c r="AG1736" s="1" t="str">
        <f>IFERROR(__xludf.DUMMYFUNCTION("""COMPUTED_VALUE"""),"")</f>
        <v/>
      </c>
      <c r="AH1736" s="1" t="str">
        <f>IFERROR(__xludf.DUMMYFUNCTION("""COMPUTED_VALUE"""),"")</f>
        <v/>
      </c>
      <c r="AI1736" s="1" t="str">
        <f>IFERROR(__xludf.DUMMYFUNCTION("""COMPUTED_VALUE"""),"")</f>
        <v/>
      </c>
      <c r="AL1736" s="1" t="s">
        <v>25</v>
      </c>
      <c r="AM1736" s="1" t="s">
        <v>25</v>
      </c>
      <c r="AN1736" s="1" t="s">
        <v>25</v>
      </c>
      <c r="AO1736" s="1" t="s">
        <v>25</v>
      </c>
      <c r="AP1736" s="1" t="s">
        <v>25</v>
      </c>
      <c r="AQ1736" s="1"/>
      <c r="AR1736" s="1"/>
      <c r="AS1736" s="1"/>
      <c r="AT1736" s="1"/>
      <c r="AU1736" s="1"/>
      <c r="AV1736" s="1"/>
      <c r="AW1736" s="1"/>
      <c r="AY1736" s="1" t="s">
        <v>25</v>
      </c>
    </row>
    <row r="1737" ht="15.75" customHeight="1">
      <c r="A1737" s="1"/>
      <c r="B1737" s="1"/>
      <c r="C1737" s="1"/>
      <c r="D1737" s="1" t="s">
        <v>25</v>
      </c>
      <c r="E1737" s="1" t="s">
        <v>25</v>
      </c>
      <c r="F1737" s="1" t="s">
        <v>25</v>
      </c>
      <c r="G1737" s="1" t="s">
        <v>25</v>
      </c>
      <c r="H1737" s="1" t="s">
        <v>25</v>
      </c>
      <c r="M1737" s="1"/>
      <c r="N1737" s="1"/>
      <c r="O1737" s="1"/>
      <c r="P1737" s="1"/>
      <c r="Q1737" s="1"/>
      <c r="S1737" s="1" t="str">
        <f>IFERROR(__xludf.DUMMYFUNCTION("UNIQUE(D1737:H1737, TRUE)"),"")</f>
        <v/>
      </c>
      <c r="Y1737" s="1" t="str">
        <f t="shared" si="2"/>
        <v/>
      </c>
      <c r="Z1737" s="1" t="str">
        <f t="shared" ref="Z1737:AC1737" si="1737">IF($Y1737&lt;&gt;"",COUNTIF($D1737:$H1737, "=" &amp; T1737),"")</f>
        <v/>
      </c>
      <c r="AA1737" s="1" t="str">
        <f t="shared" si="1737"/>
        <v/>
      </c>
      <c r="AB1737" s="1" t="str">
        <f t="shared" si="1737"/>
        <v/>
      </c>
      <c r="AC1737" s="1" t="str">
        <f t="shared" si="1737"/>
        <v/>
      </c>
      <c r="AE1737" s="1" t="str">
        <f>IFERROR(__xludf.DUMMYFUNCTION("IFERROR(TRANSPOSE(SORT(TRANSPOSE(FILTER(Y1737:AC1737, Y1737:AC1737&lt;&gt;0)),1, FALSE)))"),"")</f>
        <v/>
      </c>
      <c r="AF1737" s="1" t="str">
        <f>IFERROR(__xludf.DUMMYFUNCTION("""COMPUTED_VALUE"""),"")</f>
        <v/>
      </c>
      <c r="AG1737" s="1" t="str">
        <f>IFERROR(__xludf.DUMMYFUNCTION("""COMPUTED_VALUE"""),"")</f>
        <v/>
      </c>
      <c r="AH1737" s="1" t="str">
        <f>IFERROR(__xludf.DUMMYFUNCTION("""COMPUTED_VALUE"""),"")</f>
        <v/>
      </c>
      <c r="AI1737" s="1" t="str">
        <f>IFERROR(__xludf.DUMMYFUNCTION("""COMPUTED_VALUE"""),"")</f>
        <v/>
      </c>
      <c r="AL1737" s="1" t="s">
        <v>25</v>
      </c>
      <c r="AM1737" s="1" t="s">
        <v>25</v>
      </c>
      <c r="AN1737" s="1" t="s">
        <v>25</v>
      </c>
      <c r="AO1737" s="1" t="s">
        <v>25</v>
      </c>
      <c r="AP1737" s="1" t="s">
        <v>25</v>
      </c>
      <c r="AQ1737" s="1"/>
      <c r="AR1737" s="1"/>
      <c r="AS1737" s="1"/>
      <c r="AT1737" s="1"/>
      <c r="AU1737" s="1"/>
      <c r="AV1737" s="1"/>
      <c r="AW1737" s="1"/>
      <c r="AY1737" s="1" t="s">
        <v>25</v>
      </c>
    </row>
    <row r="1738" ht="15.75" customHeight="1">
      <c r="A1738" s="1"/>
      <c r="B1738" s="1"/>
      <c r="C1738" s="1"/>
      <c r="D1738" s="1" t="s">
        <v>25</v>
      </c>
      <c r="E1738" s="1" t="s">
        <v>25</v>
      </c>
      <c r="F1738" s="1" t="s">
        <v>25</v>
      </c>
      <c r="G1738" s="1" t="s">
        <v>25</v>
      </c>
      <c r="H1738" s="1" t="s">
        <v>25</v>
      </c>
      <c r="M1738" s="1"/>
      <c r="N1738" s="1"/>
      <c r="O1738" s="1"/>
      <c r="P1738" s="1"/>
      <c r="Q1738" s="1"/>
      <c r="S1738" s="1" t="str">
        <f>IFERROR(__xludf.DUMMYFUNCTION("UNIQUE(D1738:H1738, TRUE)"),"")</f>
        <v/>
      </c>
      <c r="Y1738" s="1" t="str">
        <f t="shared" si="2"/>
        <v/>
      </c>
      <c r="Z1738" s="1" t="str">
        <f t="shared" ref="Z1738:AC1738" si="1738">IF($Y1738&lt;&gt;"",COUNTIF($D1738:$H1738, "=" &amp; T1738),"")</f>
        <v/>
      </c>
      <c r="AA1738" s="1" t="str">
        <f t="shared" si="1738"/>
        <v/>
      </c>
      <c r="AB1738" s="1" t="str">
        <f t="shared" si="1738"/>
        <v/>
      </c>
      <c r="AC1738" s="1" t="str">
        <f t="shared" si="1738"/>
        <v/>
      </c>
      <c r="AE1738" s="1" t="str">
        <f>IFERROR(__xludf.DUMMYFUNCTION("IFERROR(TRANSPOSE(SORT(TRANSPOSE(FILTER(Y1738:AC1738, Y1738:AC1738&lt;&gt;0)),1, FALSE)))"),"")</f>
        <v/>
      </c>
      <c r="AF1738" s="1" t="str">
        <f>IFERROR(__xludf.DUMMYFUNCTION("""COMPUTED_VALUE"""),"")</f>
        <v/>
      </c>
      <c r="AG1738" s="1" t="str">
        <f>IFERROR(__xludf.DUMMYFUNCTION("""COMPUTED_VALUE"""),"")</f>
        <v/>
      </c>
      <c r="AH1738" s="1" t="str">
        <f>IFERROR(__xludf.DUMMYFUNCTION("""COMPUTED_VALUE"""),"")</f>
        <v/>
      </c>
      <c r="AI1738" s="1" t="str">
        <f>IFERROR(__xludf.DUMMYFUNCTION("""COMPUTED_VALUE"""),"")</f>
        <v/>
      </c>
      <c r="AL1738" s="1" t="s">
        <v>25</v>
      </c>
      <c r="AM1738" s="1" t="s">
        <v>25</v>
      </c>
      <c r="AN1738" s="1" t="s">
        <v>25</v>
      </c>
      <c r="AO1738" s="1" t="s">
        <v>25</v>
      </c>
      <c r="AP1738" s="1" t="s">
        <v>25</v>
      </c>
      <c r="AQ1738" s="1"/>
      <c r="AR1738" s="1"/>
      <c r="AS1738" s="1"/>
      <c r="AT1738" s="1"/>
      <c r="AU1738" s="1"/>
      <c r="AV1738" s="1"/>
      <c r="AW1738" s="1"/>
      <c r="AY1738" s="1" t="s">
        <v>25</v>
      </c>
    </row>
    <row r="1739" ht="15.75" customHeight="1">
      <c r="A1739" s="1"/>
      <c r="B1739" s="1"/>
      <c r="C1739" s="1"/>
      <c r="D1739" s="1" t="s">
        <v>25</v>
      </c>
      <c r="E1739" s="1" t="s">
        <v>25</v>
      </c>
      <c r="F1739" s="1" t="s">
        <v>25</v>
      </c>
      <c r="G1739" s="1" t="s">
        <v>25</v>
      </c>
      <c r="H1739" s="1" t="s">
        <v>25</v>
      </c>
      <c r="M1739" s="1"/>
      <c r="N1739" s="1"/>
      <c r="O1739" s="1"/>
      <c r="P1739" s="1"/>
      <c r="Q1739" s="1"/>
      <c r="S1739" s="1" t="str">
        <f>IFERROR(__xludf.DUMMYFUNCTION("UNIQUE(D1739:H1739, TRUE)"),"")</f>
        <v/>
      </c>
      <c r="Y1739" s="1" t="str">
        <f t="shared" si="2"/>
        <v/>
      </c>
      <c r="Z1739" s="1" t="str">
        <f t="shared" ref="Z1739:AC1739" si="1739">IF($Y1739&lt;&gt;"",COUNTIF($D1739:$H1739, "=" &amp; T1739),"")</f>
        <v/>
      </c>
      <c r="AA1739" s="1" t="str">
        <f t="shared" si="1739"/>
        <v/>
      </c>
      <c r="AB1739" s="1" t="str">
        <f t="shared" si="1739"/>
        <v/>
      </c>
      <c r="AC1739" s="1" t="str">
        <f t="shared" si="1739"/>
        <v/>
      </c>
      <c r="AE1739" s="1" t="str">
        <f>IFERROR(__xludf.DUMMYFUNCTION("IFERROR(TRANSPOSE(SORT(TRANSPOSE(FILTER(Y1739:AC1739, Y1739:AC1739&lt;&gt;0)),1, FALSE)))"),"")</f>
        <v/>
      </c>
      <c r="AF1739" s="1" t="str">
        <f>IFERROR(__xludf.DUMMYFUNCTION("""COMPUTED_VALUE"""),"")</f>
        <v/>
      </c>
      <c r="AG1739" s="1" t="str">
        <f>IFERROR(__xludf.DUMMYFUNCTION("""COMPUTED_VALUE"""),"")</f>
        <v/>
      </c>
      <c r="AH1739" s="1" t="str">
        <f>IFERROR(__xludf.DUMMYFUNCTION("""COMPUTED_VALUE"""),"")</f>
        <v/>
      </c>
      <c r="AI1739" s="1" t="str">
        <f>IFERROR(__xludf.DUMMYFUNCTION("""COMPUTED_VALUE"""),"")</f>
        <v/>
      </c>
      <c r="AL1739" s="1" t="s">
        <v>25</v>
      </c>
      <c r="AM1739" s="1" t="s">
        <v>25</v>
      </c>
      <c r="AN1739" s="1" t="s">
        <v>25</v>
      </c>
      <c r="AO1739" s="1" t="s">
        <v>25</v>
      </c>
      <c r="AP1739" s="1" t="s">
        <v>25</v>
      </c>
      <c r="AQ1739" s="1"/>
      <c r="AR1739" s="1"/>
      <c r="AS1739" s="1"/>
      <c r="AT1739" s="1"/>
      <c r="AU1739" s="1"/>
      <c r="AV1739" s="1"/>
      <c r="AW1739" s="1"/>
      <c r="AY1739" s="1" t="s">
        <v>25</v>
      </c>
    </row>
    <row r="1740" ht="15.75" customHeight="1">
      <c r="A1740" s="1"/>
      <c r="B1740" s="1"/>
      <c r="C1740" s="1"/>
      <c r="D1740" s="1" t="s">
        <v>25</v>
      </c>
      <c r="E1740" s="1" t="s">
        <v>25</v>
      </c>
      <c r="F1740" s="1" t="s">
        <v>25</v>
      </c>
      <c r="G1740" s="1" t="s">
        <v>25</v>
      </c>
      <c r="H1740" s="1" t="s">
        <v>25</v>
      </c>
      <c r="M1740" s="1"/>
      <c r="N1740" s="1"/>
      <c r="O1740" s="1"/>
      <c r="P1740" s="1"/>
      <c r="Q1740" s="1"/>
      <c r="S1740" s="1" t="str">
        <f>IFERROR(__xludf.DUMMYFUNCTION("UNIQUE(D1740:H1740, TRUE)"),"")</f>
        <v/>
      </c>
      <c r="Y1740" s="1" t="str">
        <f t="shared" si="2"/>
        <v/>
      </c>
      <c r="Z1740" s="1" t="str">
        <f t="shared" ref="Z1740:AC1740" si="1740">IF($Y1740&lt;&gt;"",COUNTIF($D1740:$H1740, "=" &amp; T1740),"")</f>
        <v/>
      </c>
      <c r="AA1740" s="1" t="str">
        <f t="shared" si="1740"/>
        <v/>
      </c>
      <c r="AB1740" s="1" t="str">
        <f t="shared" si="1740"/>
        <v/>
      </c>
      <c r="AC1740" s="1" t="str">
        <f t="shared" si="1740"/>
        <v/>
      </c>
      <c r="AE1740" s="1" t="str">
        <f>IFERROR(__xludf.DUMMYFUNCTION("IFERROR(TRANSPOSE(SORT(TRANSPOSE(FILTER(Y1740:AC1740, Y1740:AC1740&lt;&gt;0)),1, FALSE)))"),"")</f>
        <v/>
      </c>
      <c r="AF1740" s="1" t="str">
        <f>IFERROR(__xludf.DUMMYFUNCTION("""COMPUTED_VALUE"""),"")</f>
        <v/>
      </c>
      <c r="AG1740" s="1" t="str">
        <f>IFERROR(__xludf.DUMMYFUNCTION("""COMPUTED_VALUE"""),"")</f>
        <v/>
      </c>
      <c r="AH1740" s="1" t="str">
        <f>IFERROR(__xludf.DUMMYFUNCTION("""COMPUTED_VALUE"""),"")</f>
        <v/>
      </c>
      <c r="AI1740" s="1" t="str">
        <f>IFERROR(__xludf.DUMMYFUNCTION("""COMPUTED_VALUE"""),"")</f>
        <v/>
      </c>
      <c r="AL1740" s="1" t="s">
        <v>25</v>
      </c>
      <c r="AM1740" s="1" t="s">
        <v>25</v>
      </c>
      <c r="AN1740" s="1" t="s">
        <v>25</v>
      </c>
      <c r="AO1740" s="1" t="s">
        <v>25</v>
      </c>
      <c r="AP1740" s="1" t="s">
        <v>25</v>
      </c>
      <c r="AQ1740" s="1"/>
      <c r="AR1740" s="1"/>
      <c r="AS1740" s="1"/>
      <c r="AT1740" s="1"/>
      <c r="AU1740" s="1"/>
      <c r="AV1740" s="1"/>
      <c r="AW1740" s="1"/>
      <c r="AY1740" s="1" t="s">
        <v>25</v>
      </c>
    </row>
    <row r="1741" ht="15.75" customHeight="1">
      <c r="A1741" s="1"/>
      <c r="B1741" s="1"/>
      <c r="C1741" s="1"/>
      <c r="D1741" s="1" t="s">
        <v>25</v>
      </c>
      <c r="E1741" s="1" t="s">
        <v>25</v>
      </c>
      <c r="F1741" s="1" t="s">
        <v>25</v>
      </c>
      <c r="G1741" s="1" t="s">
        <v>25</v>
      </c>
      <c r="H1741" s="1" t="s">
        <v>25</v>
      </c>
      <c r="M1741" s="1"/>
      <c r="N1741" s="1"/>
      <c r="O1741" s="1"/>
      <c r="P1741" s="1"/>
      <c r="Q1741" s="1"/>
      <c r="S1741" s="1" t="str">
        <f>IFERROR(__xludf.DUMMYFUNCTION("UNIQUE(D1741:H1741, TRUE)"),"")</f>
        <v/>
      </c>
      <c r="Y1741" s="1" t="str">
        <f t="shared" si="2"/>
        <v/>
      </c>
      <c r="Z1741" s="1" t="str">
        <f t="shared" ref="Z1741:AC1741" si="1741">IF($Y1741&lt;&gt;"",COUNTIF($D1741:$H1741, "=" &amp; T1741),"")</f>
        <v/>
      </c>
      <c r="AA1741" s="1" t="str">
        <f t="shared" si="1741"/>
        <v/>
      </c>
      <c r="AB1741" s="1" t="str">
        <f t="shared" si="1741"/>
        <v/>
      </c>
      <c r="AC1741" s="1" t="str">
        <f t="shared" si="1741"/>
        <v/>
      </c>
      <c r="AE1741" s="1" t="str">
        <f>IFERROR(__xludf.DUMMYFUNCTION("IFERROR(TRANSPOSE(SORT(TRANSPOSE(FILTER(Y1741:AC1741, Y1741:AC1741&lt;&gt;0)),1, FALSE)))"),"")</f>
        <v/>
      </c>
      <c r="AF1741" s="1" t="str">
        <f>IFERROR(__xludf.DUMMYFUNCTION("""COMPUTED_VALUE"""),"")</f>
        <v/>
      </c>
      <c r="AG1741" s="1" t="str">
        <f>IFERROR(__xludf.DUMMYFUNCTION("""COMPUTED_VALUE"""),"")</f>
        <v/>
      </c>
      <c r="AH1741" s="1" t="str">
        <f>IFERROR(__xludf.DUMMYFUNCTION("""COMPUTED_VALUE"""),"")</f>
        <v/>
      </c>
      <c r="AI1741" s="1" t="str">
        <f>IFERROR(__xludf.DUMMYFUNCTION("""COMPUTED_VALUE"""),"")</f>
        <v/>
      </c>
      <c r="AL1741" s="1" t="s">
        <v>25</v>
      </c>
      <c r="AM1741" s="1" t="s">
        <v>25</v>
      </c>
      <c r="AN1741" s="1" t="s">
        <v>25</v>
      </c>
      <c r="AO1741" s="1" t="s">
        <v>25</v>
      </c>
      <c r="AP1741" s="1" t="s">
        <v>25</v>
      </c>
      <c r="AQ1741" s="1"/>
      <c r="AR1741" s="1"/>
      <c r="AS1741" s="1"/>
      <c r="AT1741" s="1"/>
      <c r="AU1741" s="1"/>
      <c r="AV1741" s="1"/>
      <c r="AW1741" s="1"/>
      <c r="AY1741" s="1" t="s">
        <v>25</v>
      </c>
    </row>
    <row r="1742" ht="15.75" customHeight="1">
      <c r="A1742" s="1"/>
      <c r="B1742" s="1"/>
      <c r="C1742" s="1"/>
      <c r="D1742" s="1" t="s">
        <v>25</v>
      </c>
      <c r="E1742" s="1" t="s">
        <v>25</v>
      </c>
      <c r="F1742" s="1" t="s">
        <v>25</v>
      </c>
      <c r="G1742" s="1" t="s">
        <v>25</v>
      </c>
      <c r="H1742" s="1" t="s">
        <v>25</v>
      </c>
      <c r="M1742" s="1"/>
      <c r="N1742" s="1"/>
      <c r="O1742" s="1"/>
      <c r="P1742" s="1"/>
      <c r="Q1742" s="1"/>
      <c r="S1742" s="1" t="str">
        <f>IFERROR(__xludf.DUMMYFUNCTION("UNIQUE(D1742:H1742, TRUE)"),"")</f>
        <v/>
      </c>
      <c r="Y1742" s="1" t="str">
        <f t="shared" si="2"/>
        <v/>
      </c>
      <c r="Z1742" s="1" t="str">
        <f t="shared" ref="Z1742:AC1742" si="1742">IF($Y1742&lt;&gt;"",COUNTIF($D1742:$H1742, "=" &amp; T1742),"")</f>
        <v/>
      </c>
      <c r="AA1742" s="1" t="str">
        <f t="shared" si="1742"/>
        <v/>
      </c>
      <c r="AB1742" s="1" t="str">
        <f t="shared" si="1742"/>
        <v/>
      </c>
      <c r="AC1742" s="1" t="str">
        <f t="shared" si="1742"/>
        <v/>
      </c>
      <c r="AE1742" s="1" t="str">
        <f>IFERROR(__xludf.DUMMYFUNCTION("IFERROR(TRANSPOSE(SORT(TRANSPOSE(FILTER(Y1742:AC1742, Y1742:AC1742&lt;&gt;0)),1, FALSE)))"),"")</f>
        <v/>
      </c>
      <c r="AF1742" s="1" t="str">
        <f>IFERROR(__xludf.DUMMYFUNCTION("""COMPUTED_VALUE"""),"")</f>
        <v/>
      </c>
      <c r="AG1742" s="1" t="str">
        <f>IFERROR(__xludf.DUMMYFUNCTION("""COMPUTED_VALUE"""),"")</f>
        <v/>
      </c>
      <c r="AH1742" s="1" t="str">
        <f>IFERROR(__xludf.DUMMYFUNCTION("""COMPUTED_VALUE"""),"")</f>
        <v/>
      </c>
      <c r="AI1742" s="1" t="str">
        <f>IFERROR(__xludf.DUMMYFUNCTION("""COMPUTED_VALUE"""),"")</f>
        <v/>
      </c>
      <c r="AL1742" s="1" t="s">
        <v>25</v>
      </c>
      <c r="AM1742" s="1" t="s">
        <v>25</v>
      </c>
      <c r="AN1742" s="1" t="s">
        <v>25</v>
      </c>
      <c r="AO1742" s="1" t="s">
        <v>25</v>
      </c>
      <c r="AP1742" s="1" t="s">
        <v>25</v>
      </c>
      <c r="AQ1742" s="1"/>
      <c r="AR1742" s="1"/>
      <c r="AS1742" s="1"/>
      <c r="AT1742" s="1"/>
      <c r="AU1742" s="1"/>
      <c r="AV1742" s="1"/>
      <c r="AW1742" s="1"/>
      <c r="AY1742" s="1" t="s">
        <v>25</v>
      </c>
    </row>
    <row r="1743" ht="15.75" customHeight="1">
      <c r="A1743" s="1"/>
      <c r="B1743" s="1"/>
      <c r="C1743" s="1"/>
      <c r="D1743" s="1" t="s">
        <v>25</v>
      </c>
      <c r="E1743" s="1" t="s">
        <v>25</v>
      </c>
      <c r="F1743" s="1" t="s">
        <v>25</v>
      </c>
      <c r="G1743" s="1" t="s">
        <v>25</v>
      </c>
      <c r="H1743" s="1" t="s">
        <v>25</v>
      </c>
      <c r="M1743" s="1"/>
      <c r="N1743" s="1"/>
      <c r="O1743" s="1"/>
      <c r="P1743" s="1"/>
      <c r="Q1743" s="1"/>
      <c r="S1743" s="1" t="str">
        <f>IFERROR(__xludf.DUMMYFUNCTION("UNIQUE(D1743:H1743, TRUE)"),"")</f>
        <v/>
      </c>
      <c r="Y1743" s="1" t="str">
        <f t="shared" si="2"/>
        <v/>
      </c>
      <c r="Z1743" s="1" t="str">
        <f t="shared" ref="Z1743:AC1743" si="1743">IF($Y1743&lt;&gt;"",COUNTIF($D1743:$H1743, "=" &amp; T1743),"")</f>
        <v/>
      </c>
      <c r="AA1743" s="1" t="str">
        <f t="shared" si="1743"/>
        <v/>
      </c>
      <c r="AB1743" s="1" t="str">
        <f t="shared" si="1743"/>
        <v/>
      </c>
      <c r="AC1743" s="1" t="str">
        <f t="shared" si="1743"/>
        <v/>
      </c>
      <c r="AE1743" s="1" t="str">
        <f>IFERROR(__xludf.DUMMYFUNCTION("IFERROR(TRANSPOSE(SORT(TRANSPOSE(FILTER(Y1743:AC1743, Y1743:AC1743&lt;&gt;0)),1, FALSE)))"),"")</f>
        <v/>
      </c>
      <c r="AF1743" s="1" t="str">
        <f>IFERROR(__xludf.DUMMYFUNCTION("""COMPUTED_VALUE"""),"")</f>
        <v/>
      </c>
      <c r="AG1743" s="1" t="str">
        <f>IFERROR(__xludf.DUMMYFUNCTION("""COMPUTED_VALUE"""),"")</f>
        <v/>
      </c>
      <c r="AH1743" s="1" t="str">
        <f>IFERROR(__xludf.DUMMYFUNCTION("""COMPUTED_VALUE"""),"")</f>
        <v/>
      </c>
      <c r="AI1743" s="1" t="str">
        <f>IFERROR(__xludf.DUMMYFUNCTION("""COMPUTED_VALUE"""),"")</f>
        <v/>
      </c>
      <c r="AL1743" s="1" t="s">
        <v>25</v>
      </c>
      <c r="AM1743" s="1" t="s">
        <v>25</v>
      </c>
      <c r="AN1743" s="1" t="s">
        <v>25</v>
      </c>
      <c r="AO1743" s="1" t="s">
        <v>25</v>
      </c>
      <c r="AP1743" s="1" t="s">
        <v>25</v>
      </c>
      <c r="AQ1743" s="1"/>
      <c r="AR1743" s="1"/>
      <c r="AS1743" s="1"/>
      <c r="AT1743" s="1"/>
      <c r="AU1743" s="1"/>
      <c r="AV1743" s="1"/>
      <c r="AW1743" s="1"/>
      <c r="AY1743" s="1" t="s">
        <v>25</v>
      </c>
    </row>
    <row r="1744" ht="15.75" customHeight="1">
      <c r="A1744" s="1"/>
      <c r="B1744" s="1"/>
      <c r="C1744" s="1"/>
      <c r="D1744" s="1" t="s">
        <v>25</v>
      </c>
      <c r="E1744" s="1" t="s">
        <v>25</v>
      </c>
      <c r="F1744" s="1" t="s">
        <v>25</v>
      </c>
      <c r="G1744" s="1" t="s">
        <v>25</v>
      </c>
      <c r="H1744" s="1" t="s">
        <v>25</v>
      </c>
      <c r="M1744" s="1"/>
      <c r="N1744" s="1"/>
      <c r="O1744" s="1"/>
      <c r="P1744" s="1"/>
      <c r="Q1744" s="1"/>
      <c r="S1744" s="1" t="str">
        <f>IFERROR(__xludf.DUMMYFUNCTION("UNIQUE(D1744:H1744, TRUE)"),"")</f>
        <v/>
      </c>
      <c r="Y1744" s="1" t="str">
        <f t="shared" si="2"/>
        <v/>
      </c>
      <c r="Z1744" s="1" t="str">
        <f t="shared" ref="Z1744:AC1744" si="1744">IF($Y1744&lt;&gt;"",COUNTIF($D1744:$H1744, "=" &amp; T1744),"")</f>
        <v/>
      </c>
      <c r="AA1744" s="1" t="str">
        <f t="shared" si="1744"/>
        <v/>
      </c>
      <c r="AB1744" s="1" t="str">
        <f t="shared" si="1744"/>
        <v/>
      </c>
      <c r="AC1744" s="1" t="str">
        <f t="shared" si="1744"/>
        <v/>
      </c>
      <c r="AE1744" s="1" t="str">
        <f>IFERROR(__xludf.DUMMYFUNCTION("IFERROR(TRANSPOSE(SORT(TRANSPOSE(FILTER(Y1744:AC1744, Y1744:AC1744&lt;&gt;0)),1, FALSE)))"),"")</f>
        <v/>
      </c>
      <c r="AF1744" s="1" t="str">
        <f>IFERROR(__xludf.DUMMYFUNCTION("""COMPUTED_VALUE"""),"")</f>
        <v/>
      </c>
      <c r="AG1744" s="1" t="str">
        <f>IFERROR(__xludf.DUMMYFUNCTION("""COMPUTED_VALUE"""),"")</f>
        <v/>
      </c>
      <c r="AH1744" s="1" t="str">
        <f>IFERROR(__xludf.DUMMYFUNCTION("""COMPUTED_VALUE"""),"")</f>
        <v/>
      </c>
      <c r="AI1744" s="1" t="str">
        <f>IFERROR(__xludf.DUMMYFUNCTION("""COMPUTED_VALUE"""),"")</f>
        <v/>
      </c>
      <c r="AL1744" s="1" t="s">
        <v>25</v>
      </c>
      <c r="AM1744" s="1" t="s">
        <v>25</v>
      </c>
      <c r="AN1744" s="1" t="s">
        <v>25</v>
      </c>
      <c r="AO1744" s="1" t="s">
        <v>25</v>
      </c>
      <c r="AP1744" s="1" t="s">
        <v>25</v>
      </c>
      <c r="AQ1744" s="1"/>
      <c r="AR1744" s="1"/>
      <c r="AS1744" s="1"/>
      <c r="AT1744" s="1"/>
      <c r="AU1744" s="1"/>
      <c r="AV1744" s="1"/>
      <c r="AW1744" s="1"/>
      <c r="AY1744" s="1" t="s">
        <v>25</v>
      </c>
    </row>
    <row r="1745" ht="15.75" customHeight="1">
      <c r="A1745" s="1"/>
      <c r="B1745" s="1"/>
      <c r="C1745" s="1"/>
      <c r="D1745" s="1" t="s">
        <v>25</v>
      </c>
      <c r="E1745" s="1" t="s">
        <v>25</v>
      </c>
      <c r="F1745" s="1" t="s">
        <v>25</v>
      </c>
      <c r="G1745" s="1" t="s">
        <v>25</v>
      </c>
      <c r="H1745" s="1" t="s">
        <v>25</v>
      </c>
      <c r="M1745" s="1"/>
      <c r="N1745" s="1"/>
      <c r="O1745" s="1"/>
      <c r="P1745" s="1"/>
      <c r="Q1745" s="1"/>
      <c r="S1745" s="1" t="str">
        <f>IFERROR(__xludf.DUMMYFUNCTION("UNIQUE(D1745:H1745, TRUE)"),"")</f>
        <v/>
      </c>
      <c r="Y1745" s="1" t="str">
        <f t="shared" si="2"/>
        <v/>
      </c>
      <c r="Z1745" s="1" t="str">
        <f t="shared" ref="Z1745:AC1745" si="1745">IF($Y1745&lt;&gt;"",COUNTIF($D1745:$H1745, "=" &amp; T1745),"")</f>
        <v/>
      </c>
      <c r="AA1745" s="1" t="str">
        <f t="shared" si="1745"/>
        <v/>
      </c>
      <c r="AB1745" s="1" t="str">
        <f t="shared" si="1745"/>
        <v/>
      </c>
      <c r="AC1745" s="1" t="str">
        <f t="shared" si="1745"/>
        <v/>
      </c>
      <c r="AE1745" s="1" t="str">
        <f>IFERROR(__xludf.DUMMYFUNCTION("IFERROR(TRANSPOSE(SORT(TRANSPOSE(FILTER(Y1745:AC1745, Y1745:AC1745&lt;&gt;0)),1, FALSE)))"),"")</f>
        <v/>
      </c>
      <c r="AF1745" s="1" t="str">
        <f>IFERROR(__xludf.DUMMYFUNCTION("""COMPUTED_VALUE"""),"")</f>
        <v/>
      </c>
      <c r="AG1745" s="1" t="str">
        <f>IFERROR(__xludf.DUMMYFUNCTION("""COMPUTED_VALUE"""),"")</f>
        <v/>
      </c>
      <c r="AH1745" s="1" t="str">
        <f>IFERROR(__xludf.DUMMYFUNCTION("""COMPUTED_VALUE"""),"")</f>
        <v/>
      </c>
      <c r="AI1745" s="1" t="str">
        <f>IFERROR(__xludf.DUMMYFUNCTION("""COMPUTED_VALUE"""),"")</f>
        <v/>
      </c>
      <c r="AL1745" s="1" t="s">
        <v>25</v>
      </c>
      <c r="AM1745" s="1" t="s">
        <v>25</v>
      </c>
      <c r="AN1745" s="1" t="s">
        <v>25</v>
      </c>
      <c r="AO1745" s="1" t="s">
        <v>25</v>
      </c>
      <c r="AP1745" s="1" t="s">
        <v>25</v>
      </c>
      <c r="AQ1745" s="1"/>
      <c r="AR1745" s="1"/>
      <c r="AS1745" s="1"/>
      <c r="AT1745" s="1"/>
      <c r="AU1745" s="1"/>
      <c r="AV1745" s="1"/>
      <c r="AW1745" s="1"/>
      <c r="AY1745" s="1" t="s">
        <v>25</v>
      </c>
    </row>
    <row r="1746" ht="15.75" customHeight="1">
      <c r="A1746" s="1"/>
      <c r="B1746" s="1"/>
      <c r="C1746" s="1"/>
      <c r="D1746" s="1" t="s">
        <v>25</v>
      </c>
      <c r="E1746" s="1" t="s">
        <v>25</v>
      </c>
      <c r="F1746" s="1" t="s">
        <v>25</v>
      </c>
      <c r="G1746" s="1" t="s">
        <v>25</v>
      </c>
      <c r="H1746" s="1" t="s">
        <v>25</v>
      </c>
      <c r="M1746" s="1"/>
      <c r="N1746" s="1"/>
      <c r="O1746" s="1"/>
      <c r="P1746" s="1"/>
      <c r="Q1746" s="1"/>
      <c r="S1746" s="1" t="str">
        <f>IFERROR(__xludf.DUMMYFUNCTION("UNIQUE(D1746:H1746, TRUE)"),"")</f>
        <v/>
      </c>
      <c r="Y1746" s="1" t="str">
        <f t="shared" si="2"/>
        <v/>
      </c>
      <c r="Z1746" s="1" t="str">
        <f t="shared" ref="Z1746:AC1746" si="1746">IF($Y1746&lt;&gt;"",COUNTIF($D1746:$H1746, "=" &amp; T1746),"")</f>
        <v/>
      </c>
      <c r="AA1746" s="1" t="str">
        <f t="shared" si="1746"/>
        <v/>
      </c>
      <c r="AB1746" s="1" t="str">
        <f t="shared" si="1746"/>
        <v/>
      </c>
      <c r="AC1746" s="1" t="str">
        <f t="shared" si="1746"/>
        <v/>
      </c>
      <c r="AE1746" s="1" t="str">
        <f>IFERROR(__xludf.DUMMYFUNCTION("IFERROR(TRANSPOSE(SORT(TRANSPOSE(FILTER(Y1746:AC1746, Y1746:AC1746&lt;&gt;0)),1, FALSE)))"),"")</f>
        <v/>
      </c>
      <c r="AF1746" s="1" t="str">
        <f>IFERROR(__xludf.DUMMYFUNCTION("""COMPUTED_VALUE"""),"")</f>
        <v/>
      </c>
      <c r="AG1746" s="1" t="str">
        <f>IFERROR(__xludf.DUMMYFUNCTION("""COMPUTED_VALUE"""),"")</f>
        <v/>
      </c>
      <c r="AH1746" s="1" t="str">
        <f>IFERROR(__xludf.DUMMYFUNCTION("""COMPUTED_VALUE"""),"")</f>
        <v/>
      </c>
      <c r="AI1746" s="1" t="str">
        <f>IFERROR(__xludf.DUMMYFUNCTION("""COMPUTED_VALUE"""),"")</f>
        <v/>
      </c>
      <c r="AL1746" s="1" t="s">
        <v>25</v>
      </c>
      <c r="AM1746" s="1" t="s">
        <v>25</v>
      </c>
      <c r="AN1746" s="1" t="s">
        <v>25</v>
      </c>
      <c r="AO1746" s="1" t="s">
        <v>25</v>
      </c>
      <c r="AP1746" s="1" t="s">
        <v>25</v>
      </c>
      <c r="AQ1746" s="1"/>
      <c r="AR1746" s="1"/>
      <c r="AS1746" s="1"/>
      <c r="AT1746" s="1"/>
      <c r="AU1746" s="1"/>
      <c r="AV1746" s="1"/>
      <c r="AW1746" s="1"/>
      <c r="AY1746" s="1" t="s">
        <v>25</v>
      </c>
    </row>
    <row r="1747" ht="15.75" customHeight="1">
      <c r="A1747" s="1"/>
      <c r="B1747" s="1"/>
      <c r="C1747" s="1"/>
      <c r="D1747" s="1" t="s">
        <v>25</v>
      </c>
      <c r="E1747" s="1" t="s">
        <v>25</v>
      </c>
      <c r="F1747" s="1" t="s">
        <v>25</v>
      </c>
      <c r="G1747" s="1" t="s">
        <v>25</v>
      </c>
      <c r="H1747" s="1" t="s">
        <v>25</v>
      </c>
      <c r="M1747" s="1"/>
      <c r="N1747" s="1"/>
      <c r="O1747" s="1"/>
      <c r="P1747" s="1"/>
      <c r="Q1747" s="1"/>
      <c r="S1747" s="1" t="str">
        <f>IFERROR(__xludf.DUMMYFUNCTION("UNIQUE(D1747:H1747, TRUE)"),"")</f>
        <v/>
      </c>
      <c r="Y1747" s="1" t="str">
        <f t="shared" si="2"/>
        <v/>
      </c>
      <c r="Z1747" s="1" t="str">
        <f t="shared" ref="Z1747:AC1747" si="1747">IF($Y1747&lt;&gt;"",COUNTIF($D1747:$H1747, "=" &amp; T1747),"")</f>
        <v/>
      </c>
      <c r="AA1747" s="1" t="str">
        <f t="shared" si="1747"/>
        <v/>
      </c>
      <c r="AB1747" s="1" t="str">
        <f t="shared" si="1747"/>
        <v/>
      </c>
      <c r="AC1747" s="1" t="str">
        <f t="shared" si="1747"/>
        <v/>
      </c>
      <c r="AE1747" s="1" t="str">
        <f>IFERROR(__xludf.DUMMYFUNCTION("IFERROR(TRANSPOSE(SORT(TRANSPOSE(FILTER(Y1747:AC1747, Y1747:AC1747&lt;&gt;0)),1, FALSE)))"),"")</f>
        <v/>
      </c>
      <c r="AF1747" s="1" t="str">
        <f>IFERROR(__xludf.DUMMYFUNCTION("""COMPUTED_VALUE"""),"")</f>
        <v/>
      </c>
      <c r="AG1747" s="1" t="str">
        <f>IFERROR(__xludf.DUMMYFUNCTION("""COMPUTED_VALUE"""),"")</f>
        <v/>
      </c>
      <c r="AH1747" s="1" t="str">
        <f>IFERROR(__xludf.DUMMYFUNCTION("""COMPUTED_VALUE"""),"")</f>
        <v/>
      </c>
      <c r="AI1747" s="1" t="str">
        <f>IFERROR(__xludf.DUMMYFUNCTION("""COMPUTED_VALUE"""),"")</f>
        <v/>
      </c>
      <c r="AL1747" s="1" t="s">
        <v>25</v>
      </c>
      <c r="AM1747" s="1" t="s">
        <v>25</v>
      </c>
      <c r="AN1747" s="1" t="s">
        <v>25</v>
      </c>
      <c r="AO1747" s="1" t="s">
        <v>25</v>
      </c>
      <c r="AP1747" s="1" t="s">
        <v>25</v>
      </c>
      <c r="AQ1747" s="1"/>
      <c r="AR1747" s="1"/>
      <c r="AS1747" s="1"/>
      <c r="AT1747" s="1"/>
      <c r="AU1747" s="1"/>
      <c r="AV1747" s="1"/>
      <c r="AW1747" s="1"/>
      <c r="AY1747" s="1" t="s">
        <v>25</v>
      </c>
    </row>
    <row r="1748" ht="15.75" customHeight="1">
      <c r="A1748" s="1"/>
      <c r="B1748" s="1"/>
      <c r="C1748" s="1"/>
      <c r="D1748" s="1" t="s">
        <v>25</v>
      </c>
      <c r="E1748" s="1" t="s">
        <v>25</v>
      </c>
      <c r="F1748" s="1" t="s">
        <v>25</v>
      </c>
      <c r="G1748" s="1" t="s">
        <v>25</v>
      </c>
      <c r="H1748" s="1" t="s">
        <v>25</v>
      </c>
      <c r="M1748" s="1"/>
      <c r="N1748" s="1"/>
      <c r="O1748" s="1"/>
      <c r="P1748" s="1"/>
      <c r="Q1748" s="1"/>
      <c r="S1748" s="1" t="str">
        <f>IFERROR(__xludf.DUMMYFUNCTION("UNIQUE(D1748:H1748, TRUE)"),"")</f>
        <v/>
      </c>
      <c r="Y1748" s="1" t="str">
        <f t="shared" si="2"/>
        <v/>
      </c>
      <c r="Z1748" s="1" t="str">
        <f t="shared" ref="Z1748:AC1748" si="1748">IF($Y1748&lt;&gt;"",COUNTIF($D1748:$H1748, "=" &amp; T1748),"")</f>
        <v/>
      </c>
      <c r="AA1748" s="1" t="str">
        <f t="shared" si="1748"/>
        <v/>
      </c>
      <c r="AB1748" s="1" t="str">
        <f t="shared" si="1748"/>
        <v/>
      </c>
      <c r="AC1748" s="1" t="str">
        <f t="shared" si="1748"/>
        <v/>
      </c>
      <c r="AE1748" s="1" t="str">
        <f>IFERROR(__xludf.DUMMYFUNCTION("IFERROR(TRANSPOSE(SORT(TRANSPOSE(FILTER(Y1748:AC1748, Y1748:AC1748&lt;&gt;0)),1, FALSE)))"),"")</f>
        <v/>
      </c>
      <c r="AF1748" s="1" t="str">
        <f>IFERROR(__xludf.DUMMYFUNCTION("""COMPUTED_VALUE"""),"")</f>
        <v/>
      </c>
      <c r="AG1748" s="1" t="str">
        <f>IFERROR(__xludf.DUMMYFUNCTION("""COMPUTED_VALUE"""),"")</f>
        <v/>
      </c>
      <c r="AH1748" s="1" t="str">
        <f>IFERROR(__xludf.DUMMYFUNCTION("""COMPUTED_VALUE"""),"")</f>
        <v/>
      </c>
      <c r="AI1748" s="1" t="str">
        <f>IFERROR(__xludf.DUMMYFUNCTION("""COMPUTED_VALUE"""),"")</f>
        <v/>
      </c>
      <c r="AL1748" s="1" t="s">
        <v>25</v>
      </c>
      <c r="AM1748" s="1" t="s">
        <v>25</v>
      </c>
      <c r="AN1748" s="1" t="s">
        <v>25</v>
      </c>
      <c r="AO1748" s="1" t="s">
        <v>25</v>
      </c>
      <c r="AP1748" s="1" t="s">
        <v>25</v>
      </c>
      <c r="AQ1748" s="1"/>
      <c r="AR1748" s="1"/>
      <c r="AS1748" s="1"/>
      <c r="AT1748" s="1"/>
      <c r="AU1748" s="1"/>
      <c r="AV1748" s="1"/>
      <c r="AW1748" s="1"/>
      <c r="AY1748" s="1" t="s">
        <v>25</v>
      </c>
    </row>
    <row r="1749" ht="15.75" customHeight="1">
      <c r="A1749" s="1"/>
      <c r="B1749" s="1"/>
      <c r="C1749" s="1"/>
      <c r="D1749" s="1" t="s">
        <v>25</v>
      </c>
      <c r="E1749" s="1" t="s">
        <v>25</v>
      </c>
      <c r="F1749" s="1" t="s">
        <v>25</v>
      </c>
      <c r="G1749" s="1" t="s">
        <v>25</v>
      </c>
      <c r="H1749" s="1" t="s">
        <v>25</v>
      </c>
      <c r="M1749" s="1"/>
      <c r="N1749" s="1"/>
      <c r="O1749" s="1"/>
      <c r="P1749" s="1"/>
      <c r="Q1749" s="1"/>
      <c r="S1749" s="1" t="str">
        <f>IFERROR(__xludf.DUMMYFUNCTION("UNIQUE(D1749:H1749, TRUE)"),"")</f>
        <v/>
      </c>
      <c r="Y1749" s="1" t="str">
        <f t="shared" si="2"/>
        <v/>
      </c>
      <c r="Z1749" s="1" t="str">
        <f t="shared" ref="Z1749:AC1749" si="1749">IF($Y1749&lt;&gt;"",COUNTIF($D1749:$H1749, "=" &amp; T1749),"")</f>
        <v/>
      </c>
      <c r="AA1749" s="1" t="str">
        <f t="shared" si="1749"/>
        <v/>
      </c>
      <c r="AB1749" s="1" t="str">
        <f t="shared" si="1749"/>
        <v/>
      </c>
      <c r="AC1749" s="1" t="str">
        <f t="shared" si="1749"/>
        <v/>
      </c>
      <c r="AE1749" s="1" t="str">
        <f>IFERROR(__xludf.DUMMYFUNCTION("IFERROR(TRANSPOSE(SORT(TRANSPOSE(FILTER(Y1749:AC1749, Y1749:AC1749&lt;&gt;0)),1, FALSE)))"),"")</f>
        <v/>
      </c>
      <c r="AF1749" s="1" t="str">
        <f>IFERROR(__xludf.DUMMYFUNCTION("""COMPUTED_VALUE"""),"")</f>
        <v/>
      </c>
      <c r="AG1749" s="1" t="str">
        <f>IFERROR(__xludf.DUMMYFUNCTION("""COMPUTED_VALUE"""),"")</f>
        <v/>
      </c>
      <c r="AH1749" s="1" t="str">
        <f>IFERROR(__xludf.DUMMYFUNCTION("""COMPUTED_VALUE"""),"")</f>
        <v/>
      </c>
      <c r="AI1749" s="1" t="str">
        <f>IFERROR(__xludf.DUMMYFUNCTION("""COMPUTED_VALUE"""),"")</f>
        <v/>
      </c>
      <c r="AL1749" s="1" t="s">
        <v>25</v>
      </c>
      <c r="AM1749" s="1" t="s">
        <v>25</v>
      </c>
      <c r="AN1749" s="1" t="s">
        <v>25</v>
      </c>
      <c r="AO1749" s="1" t="s">
        <v>25</v>
      </c>
      <c r="AP1749" s="1" t="s">
        <v>25</v>
      </c>
      <c r="AQ1749" s="1"/>
      <c r="AR1749" s="1"/>
      <c r="AS1749" s="1"/>
      <c r="AT1749" s="1"/>
      <c r="AU1749" s="1"/>
      <c r="AV1749" s="1"/>
      <c r="AW1749" s="1"/>
      <c r="AY1749" s="1" t="s">
        <v>25</v>
      </c>
    </row>
    <row r="1750" ht="15.75" customHeight="1">
      <c r="A1750" s="1"/>
      <c r="B1750" s="1"/>
      <c r="C1750" s="1"/>
      <c r="D1750" s="1" t="s">
        <v>25</v>
      </c>
      <c r="E1750" s="1" t="s">
        <v>25</v>
      </c>
      <c r="F1750" s="1" t="s">
        <v>25</v>
      </c>
      <c r="G1750" s="1" t="s">
        <v>25</v>
      </c>
      <c r="H1750" s="1" t="s">
        <v>25</v>
      </c>
      <c r="M1750" s="1"/>
      <c r="N1750" s="1"/>
      <c r="O1750" s="1"/>
      <c r="P1750" s="1"/>
      <c r="Q1750" s="1"/>
      <c r="S1750" s="1" t="str">
        <f>IFERROR(__xludf.DUMMYFUNCTION("UNIQUE(D1750:H1750, TRUE)"),"")</f>
        <v/>
      </c>
      <c r="Y1750" s="1" t="str">
        <f t="shared" si="2"/>
        <v/>
      </c>
      <c r="Z1750" s="1" t="str">
        <f t="shared" ref="Z1750:AC1750" si="1750">IF($Y1750&lt;&gt;"",COUNTIF($D1750:$H1750, "=" &amp; T1750),"")</f>
        <v/>
      </c>
      <c r="AA1750" s="1" t="str">
        <f t="shared" si="1750"/>
        <v/>
      </c>
      <c r="AB1750" s="1" t="str">
        <f t="shared" si="1750"/>
        <v/>
      </c>
      <c r="AC1750" s="1" t="str">
        <f t="shared" si="1750"/>
        <v/>
      </c>
      <c r="AE1750" s="1" t="str">
        <f>IFERROR(__xludf.DUMMYFUNCTION("IFERROR(TRANSPOSE(SORT(TRANSPOSE(FILTER(Y1750:AC1750, Y1750:AC1750&lt;&gt;0)),1, FALSE)))"),"")</f>
        <v/>
      </c>
      <c r="AF1750" s="1" t="str">
        <f>IFERROR(__xludf.DUMMYFUNCTION("""COMPUTED_VALUE"""),"")</f>
        <v/>
      </c>
      <c r="AG1750" s="1" t="str">
        <f>IFERROR(__xludf.DUMMYFUNCTION("""COMPUTED_VALUE"""),"")</f>
        <v/>
      </c>
      <c r="AH1750" s="1" t="str">
        <f>IFERROR(__xludf.DUMMYFUNCTION("""COMPUTED_VALUE"""),"")</f>
        <v/>
      </c>
      <c r="AI1750" s="1" t="str">
        <f>IFERROR(__xludf.DUMMYFUNCTION("""COMPUTED_VALUE"""),"")</f>
        <v/>
      </c>
      <c r="AL1750" s="1" t="s">
        <v>25</v>
      </c>
      <c r="AM1750" s="1" t="s">
        <v>25</v>
      </c>
      <c r="AN1750" s="1" t="s">
        <v>25</v>
      </c>
      <c r="AO1750" s="1" t="s">
        <v>25</v>
      </c>
      <c r="AP1750" s="1" t="s">
        <v>25</v>
      </c>
      <c r="AQ1750" s="1"/>
      <c r="AR1750" s="1"/>
      <c r="AS1750" s="1"/>
      <c r="AT1750" s="1"/>
      <c r="AU1750" s="1"/>
      <c r="AV1750" s="1"/>
      <c r="AW1750" s="1"/>
      <c r="AY1750" s="1" t="s">
        <v>25</v>
      </c>
    </row>
    <row r="1751" ht="15.75" customHeight="1">
      <c r="A1751" s="1"/>
      <c r="B1751" s="1"/>
      <c r="C1751" s="1"/>
      <c r="D1751" s="1" t="s">
        <v>25</v>
      </c>
      <c r="E1751" s="1" t="s">
        <v>25</v>
      </c>
      <c r="F1751" s="1" t="s">
        <v>25</v>
      </c>
      <c r="G1751" s="1" t="s">
        <v>25</v>
      </c>
      <c r="H1751" s="1" t="s">
        <v>25</v>
      </c>
      <c r="M1751" s="1"/>
      <c r="N1751" s="1"/>
      <c r="O1751" s="1"/>
      <c r="P1751" s="1"/>
      <c r="Q1751" s="1"/>
      <c r="S1751" s="1" t="str">
        <f>IFERROR(__xludf.DUMMYFUNCTION("UNIQUE(D1751:H1751, TRUE)"),"")</f>
        <v/>
      </c>
      <c r="Y1751" s="1" t="str">
        <f t="shared" si="2"/>
        <v/>
      </c>
      <c r="Z1751" s="1" t="str">
        <f t="shared" ref="Z1751:AC1751" si="1751">IF($Y1751&lt;&gt;"",COUNTIF($D1751:$H1751, "=" &amp; T1751),"")</f>
        <v/>
      </c>
      <c r="AA1751" s="1" t="str">
        <f t="shared" si="1751"/>
        <v/>
      </c>
      <c r="AB1751" s="1" t="str">
        <f t="shared" si="1751"/>
        <v/>
      </c>
      <c r="AC1751" s="1" t="str">
        <f t="shared" si="1751"/>
        <v/>
      </c>
      <c r="AE1751" s="1" t="str">
        <f>IFERROR(__xludf.DUMMYFUNCTION("IFERROR(TRANSPOSE(SORT(TRANSPOSE(FILTER(Y1751:AC1751, Y1751:AC1751&lt;&gt;0)),1, FALSE)))"),"")</f>
        <v/>
      </c>
      <c r="AF1751" s="1" t="str">
        <f>IFERROR(__xludf.DUMMYFUNCTION("""COMPUTED_VALUE"""),"")</f>
        <v/>
      </c>
      <c r="AG1751" s="1" t="str">
        <f>IFERROR(__xludf.DUMMYFUNCTION("""COMPUTED_VALUE"""),"")</f>
        <v/>
      </c>
      <c r="AH1751" s="1" t="str">
        <f>IFERROR(__xludf.DUMMYFUNCTION("""COMPUTED_VALUE"""),"")</f>
        <v/>
      </c>
      <c r="AI1751" s="1" t="str">
        <f>IFERROR(__xludf.DUMMYFUNCTION("""COMPUTED_VALUE"""),"")</f>
        <v/>
      </c>
      <c r="AL1751" s="1" t="s">
        <v>25</v>
      </c>
      <c r="AM1751" s="1" t="s">
        <v>25</v>
      </c>
      <c r="AN1751" s="1" t="s">
        <v>25</v>
      </c>
      <c r="AO1751" s="1" t="s">
        <v>25</v>
      </c>
      <c r="AP1751" s="1" t="s">
        <v>25</v>
      </c>
      <c r="AQ1751" s="1"/>
      <c r="AR1751" s="1"/>
      <c r="AS1751" s="1"/>
      <c r="AT1751" s="1"/>
      <c r="AU1751" s="1"/>
      <c r="AV1751" s="1"/>
      <c r="AW1751" s="1"/>
      <c r="AY1751" s="1" t="s">
        <v>25</v>
      </c>
    </row>
    <row r="1752" ht="15.75" customHeight="1">
      <c r="A1752" s="1"/>
      <c r="B1752" s="1"/>
      <c r="C1752" s="1"/>
      <c r="D1752" s="1" t="s">
        <v>25</v>
      </c>
      <c r="E1752" s="1" t="s">
        <v>25</v>
      </c>
      <c r="F1752" s="1" t="s">
        <v>25</v>
      </c>
      <c r="G1752" s="1" t="s">
        <v>25</v>
      </c>
      <c r="H1752" s="1" t="s">
        <v>25</v>
      </c>
      <c r="M1752" s="1"/>
      <c r="N1752" s="1"/>
      <c r="O1752" s="1"/>
      <c r="P1752" s="1"/>
      <c r="Q1752" s="1"/>
      <c r="S1752" s="1" t="str">
        <f>IFERROR(__xludf.DUMMYFUNCTION("UNIQUE(D1752:H1752, TRUE)"),"")</f>
        <v/>
      </c>
      <c r="Y1752" s="1" t="str">
        <f t="shared" si="2"/>
        <v/>
      </c>
      <c r="Z1752" s="1" t="str">
        <f t="shared" ref="Z1752:AC1752" si="1752">IF($Y1752&lt;&gt;"",COUNTIF($D1752:$H1752, "=" &amp; T1752),"")</f>
        <v/>
      </c>
      <c r="AA1752" s="1" t="str">
        <f t="shared" si="1752"/>
        <v/>
      </c>
      <c r="AB1752" s="1" t="str">
        <f t="shared" si="1752"/>
        <v/>
      </c>
      <c r="AC1752" s="1" t="str">
        <f t="shared" si="1752"/>
        <v/>
      </c>
      <c r="AE1752" s="1" t="str">
        <f>IFERROR(__xludf.DUMMYFUNCTION("IFERROR(TRANSPOSE(SORT(TRANSPOSE(FILTER(Y1752:AC1752, Y1752:AC1752&lt;&gt;0)),1, FALSE)))"),"")</f>
        <v/>
      </c>
      <c r="AF1752" s="1" t="str">
        <f>IFERROR(__xludf.DUMMYFUNCTION("""COMPUTED_VALUE"""),"")</f>
        <v/>
      </c>
      <c r="AG1752" s="1" t="str">
        <f>IFERROR(__xludf.DUMMYFUNCTION("""COMPUTED_VALUE"""),"")</f>
        <v/>
      </c>
      <c r="AH1752" s="1" t="str">
        <f>IFERROR(__xludf.DUMMYFUNCTION("""COMPUTED_VALUE"""),"")</f>
        <v/>
      </c>
      <c r="AI1752" s="1" t="str">
        <f>IFERROR(__xludf.DUMMYFUNCTION("""COMPUTED_VALUE"""),"")</f>
        <v/>
      </c>
      <c r="AL1752" s="1" t="s">
        <v>25</v>
      </c>
      <c r="AM1752" s="1" t="s">
        <v>25</v>
      </c>
      <c r="AN1752" s="1" t="s">
        <v>25</v>
      </c>
      <c r="AO1752" s="1" t="s">
        <v>25</v>
      </c>
      <c r="AP1752" s="1" t="s">
        <v>25</v>
      </c>
      <c r="AQ1752" s="1"/>
      <c r="AR1752" s="1"/>
      <c r="AS1752" s="1"/>
      <c r="AT1752" s="1"/>
      <c r="AU1752" s="1"/>
      <c r="AV1752" s="1"/>
      <c r="AW1752" s="1"/>
      <c r="AY1752" s="1" t="s">
        <v>25</v>
      </c>
    </row>
    <row r="1753" ht="15.75" customHeight="1">
      <c r="A1753" s="1"/>
      <c r="B1753" s="1"/>
      <c r="C1753" s="1"/>
      <c r="D1753" s="1" t="s">
        <v>25</v>
      </c>
      <c r="E1753" s="1" t="s">
        <v>25</v>
      </c>
      <c r="F1753" s="1" t="s">
        <v>25</v>
      </c>
      <c r="G1753" s="1" t="s">
        <v>25</v>
      </c>
      <c r="H1753" s="1" t="s">
        <v>25</v>
      </c>
      <c r="M1753" s="1"/>
      <c r="N1753" s="1"/>
      <c r="O1753" s="1"/>
      <c r="P1753" s="1"/>
      <c r="Q1753" s="1"/>
      <c r="S1753" s="1" t="str">
        <f>IFERROR(__xludf.DUMMYFUNCTION("UNIQUE(D1753:H1753, TRUE)"),"")</f>
        <v/>
      </c>
      <c r="Y1753" s="1" t="str">
        <f t="shared" si="2"/>
        <v/>
      </c>
      <c r="Z1753" s="1" t="str">
        <f t="shared" ref="Z1753:AC1753" si="1753">IF($Y1753&lt;&gt;"",COUNTIF($D1753:$H1753, "=" &amp; T1753),"")</f>
        <v/>
      </c>
      <c r="AA1753" s="1" t="str">
        <f t="shared" si="1753"/>
        <v/>
      </c>
      <c r="AB1753" s="1" t="str">
        <f t="shared" si="1753"/>
        <v/>
      </c>
      <c r="AC1753" s="1" t="str">
        <f t="shared" si="1753"/>
        <v/>
      </c>
      <c r="AE1753" s="1" t="str">
        <f>IFERROR(__xludf.DUMMYFUNCTION("IFERROR(TRANSPOSE(SORT(TRANSPOSE(FILTER(Y1753:AC1753, Y1753:AC1753&lt;&gt;0)),1, FALSE)))"),"")</f>
        <v/>
      </c>
      <c r="AF1753" s="1" t="str">
        <f>IFERROR(__xludf.DUMMYFUNCTION("""COMPUTED_VALUE"""),"")</f>
        <v/>
      </c>
      <c r="AG1753" s="1" t="str">
        <f>IFERROR(__xludf.DUMMYFUNCTION("""COMPUTED_VALUE"""),"")</f>
        <v/>
      </c>
      <c r="AH1753" s="1" t="str">
        <f>IFERROR(__xludf.DUMMYFUNCTION("""COMPUTED_VALUE"""),"")</f>
        <v/>
      </c>
      <c r="AI1753" s="1" t="str">
        <f>IFERROR(__xludf.DUMMYFUNCTION("""COMPUTED_VALUE"""),"")</f>
        <v/>
      </c>
      <c r="AL1753" s="1" t="s">
        <v>25</v>
      </c>
      <c r="AM1753" s="1" t="s">
        <v>25</v>
      </c>
      <c r="AN1753" s="1" t="s">
        <v>25</v>
      </c>
      <c r="AO1753" s="1" t="s">
        <v>25</v>
      </c>
      <c r="AP1753" s="1" t="s">
        <v>25</v>
      </c>
      <c r="AQ1753" s="1"/>
      <c r="AR1753" s="1"/>
      <c r="AS1753" s="1"/>
      <c r="AT1753" s="1"/>
      <c r="AU1753" s="1"/>
      <c r="AV1753" s="1"/>
      <c r="AW1753" s="1"/>
      <c r="AY1753" s="1" t="s">
        <v>25</v>
      </c>
    </row>
    <row r="1754" ht="15.75" customHeight="1">
      <c r="A1754" s="1"/>
      <c r="B1754" s="1"/>
      <c r="C1754" s="1"/>
      <c r="D1754" s="1" t="s">
        <v>25</v>
      </c>
      <c r="E1754" s="1" t="s">
        <v>25</v>
      </c>
      <c r="F1754" s="1" t="s">
        <v>25</v>
      </c>
      <c r="G1754" s="1" t="s">
        <v>25</v>
      </c>
      <c r="H1754" s="1" t="s">
        <v>25</v>
      </c>
      <c r="M1754" s="1"/>
      <c r="N1754" s="1"/>
      <c r="O1754" s="1"/>
      <c r="P1754" s="1"/>
      <c r="Q1754" s="1"/>
      <c r="S1754" s="1" t="str">
        <f>IFERROR(__xludf.DUMMYFUNCTION("UNIQUE(D1754:H1754, TRUE)"),"")</f>
        <v/>
      </c>
      <c r="Y1754" s="1" t="str">
        <f t="shared" si="2"/>
        <v/>
      </c>
      <c r="Z1754" s="1" t="str">
        <f t="shared" ref="Z1754:AC1754" si="1754">IF($Y1754&lt;&gt;"",COUNTIF($D1754:$H1754, "=" &amp; T1754),"")</f>
        <v/>
      </c>
      <c r="AA1754" s="1" t="str">
        <f t="shared" si="1754"/>
        <v/>
      </c>
      <c r="AB1754" s="1" t="str">
        <f t="shared" si="1754"/>
        <v/>
      </c>
      <c r="AC1754" s="1" t="str">
        <f t="shared" si="1754"/>
        <v/>
      </c>
      <c r="AE1754" s="1" t="str">
        <f>IFERROR(__xludf.DUMMYFUNCTION("IFERROR(TRANSPOSE(SORT(TRANSPOSE(FILTER(Y1754:AC1754, Y1754:AC1754&lt;&gt;0)),1, FALSE)))"),"")</f>
        <v/>
      </c>
      <c r="AF1754" s="1" t="str">
        <f>IFERROR(__xludf.DUMMYFUNCTION("""COMPUTED_VALUE"""),"")</f>
        <v/>
      </c>
      <c r="AG1754" s="1" t="str">
        <f>IFERROR(__xludf.DUMMYFUNCTION("""COMPUTED_VALUE"""),"")</f>
        <v/>
      </c>
      <c r="AH1754" s="1" t="str">
        <f>IFERROR(__xludf.DUMMYFUNCTION("""COMPUTED_VALUE"""),"")</f>
        <v/>
      </c>
      <c r="AI1754" s="1" t="str">
        <f>IFERROR(__xludf.DUMMYFUNCTION("""COMPUTED_VALUE"""),"")</f>
        <v/>
      </c>
      <c r="AL1754" s="1" t="s">
        <v>25</v>
      </c>
      <c r="AM1754" s="1" t="s">
        <v>25</v>
      </c>
      <c r="AN1754" s="1" t="s">
        <v>25</v>
      </c>
      <c r="AO1754" s="1" t="s">
        <v>25</v>
      </c>
      <c r="AP1754" s="1" t="s">
        <v>25</v>
      </c>
      <c r="AQ1754" s="1"/>
      <c r="AR1754" s="1"/>
      <c r="AS1754" s="1"/>
      <c r="AT1754" s="1"/>
      <c r="AU1754" s="1"/>
      <c r="AV1754" s="1"/>
      <c r="AW1754" s="1"/>
      <c r="AY1754" s="1" t="s">
        <v>25</v>
      </c>
    </row>
    <row r="1755" ht="15.75" customHeight="1">
      <c r="A1755" s="1"/>
      <c r="B1755" s="1"/>
      <c r="C1755" s="1"/>
      <c r="D1755" s="1" t="s">
        <v>25</v>
      </c>
      <c r="E1755" s="1" t="s">
        <v>25</v>
      </c>
      <c r="F1755" s="1" t="s">
        <v>25</v>
      </c>
      <c r="G1755" s="1" t="s">
        <v>25</v>
      </c>
      <c r="H1755" s="1" t="s">
        <v>25</v>
      </c>
      <c r="M1755" s="1"/>
      <c r="N1755" s="1"/>
      <c r="O1755" s="1"/>
      <c r="P1755" s="1"/>
      <c r="Q1755" s="1"/>
      <c r="S1755" s="1" t="str">
        <f>IFERROR(__xludf.DUMMYFUNCTION("UNIQUE(D1755:H1755, TRUE)"),"")</f>
        <v/>
      </c>
      <c r="Y1755" s="1" t="str">
        <f t="shared" si="2"/>
        <v/>
      </c>
      <c r="Z1755" s="1" t="str">
        <f t="shared" ref="Z1755:AC1755" si="1755">IF($Y1755&lt;&gt;"",COUNTIF($D1755:$H1755, "=" &amp; T1755),"")</f>
        <v/>
      </c>
      <c r="AA1755" s="1" t="str">
        <f t="shared" si="1755"/>
        <v/>
      </c>
      <c r="AB1755" s="1" t="str">
        <f t="shared" si="1755"/>
        <v/>
      </c>
      <c r="AC1755" s="1" t="str">
        <f t="shared" si="1755"/>
        <v/>
      </c>
      <c r="AE1755" s="1" t="str">
        <f>IFERROR(__xludf.DUMMYFUNCTION("IFERROR(TRANSPOSE(SORT(TRANSPOSE(FILTER(Y1755:AC1755, Y1755:AC1755&lt;&gt;0)),1, FALSE)))"),"")</f>
        <v/>
      </c>
      <c r="AF1755" s="1" t="str">
        <f>IFERROR(__xludf.DUMMYFUNCTION("""COMPUTED_VALUE"""),"")</f>
        <v/>
      </c>
      <c r="AG1755" s="1" t="str">
        <f>IFERROR(__xludf.DUMMYFUNCTION("""COMPUTED_VALUE"""),"")</f>
        <v/>
      </c>
      <c r="AH1755" s="1" t="str">
        <f>IFERROR(__xludf.DUMMYFUNCTION("""COMPUTED_VALUE"""),"")</f>
        <v/>
      </c>
      <c r="AI1755" s="1" t="str">
        <f>IFERROR(__xludf.DUMMYFUNCTION("""COMPUTED_VALUE"""),"")</f>
        <v/>
      </c>
      <c r="AL1755" s="1" t="s">
        <v>25</v>
      </c>
      <c r="AM1755" s="1" t="s">
        <v>25</v>
      </c>
      <c r="AN1755" s="1" t="s">
        <v>25</v>
      </c>
      <c r="AO1755" s="1" t="s">
        <v>25</v>
      </c>
      <c r="AP1755" s="1" t="s">
        <v>25</v>
      </c>
      <c r="AQ1755" s="1"/>
      <c r="AR1755" s="1"/>
      <c r="AS1755" s="1"/>
      <c r="AT1755" s="1"/>
      <c r="AU1755" s="1"/>
      <c r="AV1755" s="1"/>
      <c r="AW1755" s="1"/>
      <c r="AY1755" s="1" t="s">
        <v>25</v>
      </c>
    </row>
    <row r="1756" ht="15.75" customHeight="1">
      <c r="A1756" s="1"/>
      <c r="B1756" s="1"/>
      <c r="C1756" s="1"/>
      <c r="D1756" s="1" t="s">
        <v>25</v>
      </c>
      <c r="E1756" s="1" t="s">
        <v>25</v>
      </c>
      <c r="F1756" s="1" t="s">
        <v>25</v>
      </c>
      <c r="G1756" s="1" t="s">
        <v>25</v>
      </c>
      <c r="H1756" s="1" t="s">
        <v>25</v>
      </c>
      <c r="M1756" s="1"/>
      <c r="N1756" s="1"/>
      <c r="O1756" s="1"/>
      <c r="P1756" s="1"/>
      <c r="Q1756" s="1"/>
      <c r="S1756" s="1" t="str">
        <f>IFERROR(__xludf.DUMMYFUNCTION("UNIQUE(D1756:H1756, TRUE)"),"")</f>
        <v/>
      </c>
      <c r="Y1756" s="1" t="str">
        <f t="shared" si="2"/>
        <v/>
      </c>
      <c r="Z1756" s="1" t="str">
        <f t="shared" ref="Z1756:AC1756" si="1756">IF($Y1756&lt;&gt;"",COUNTIF($D1756:$H1756, "=" &amp; T1756),"")</f>
        <v/>
      </c>
      <c r="AA1756" s="1" t="str">
        <f t="shared" si="1756"/>
        <v/>
      </c>
      <c r="AB1756" s="1" t="str">
        <f t="shared" si="1756"/>
        <v/>
      </c>
      <c r="AC1756" s="1" t="str">
        <f t="shared" si="1756"/>
        <v/>
      </c>
      <c r="AE1756" s="1" t="str">
        <f>IFERROR(__xludf.DUMMYFUNCTION("IFERROR(TRANSPOSE(SORT(TRANSPOSE(FILTER(Y1756:AC1756, Y1756:AC1756&lt;&gt;0)),1, FALSE)))"),"")</f>
        <v/>
      </c>
      <c r="AF1756" s="1" t="str">
        <f>IFERROR(__xludf.DUMMYFUNCTION("""COMPUTED_VALUE"""),"")</f>
        <v/>
      </c>
      <c r="AG1756" s="1" t="str">
        <f>IFERROR(__xludf.DUMMYFUNCTION("""COMPUTED_VALUE"""),"")</f>
        <v/>
      </c>
      <c r="AH1756" s="1" t="str">
        <f>IFERROR(__xludf.DUMMYFUNCTION("""COMPUTED_VALUE"""),"")</f>
        <v/>
      </c>
      <c r="AI1756" s="1" t="str">
        <f>IFERROR(__xludf.DUMMYFUNCTION("""COMPUTED_VALUE"""),"")</f>
        <v/>
      </c>
      <c r="AL1756" s="1" t="s">
        <v>25</v>
      </c>
      <c r="AM1756" s="1" t="s">
        <v>25</v>
      </c>
      <c r="AN1756" s="1" t="s">
        <v>25</v>
      </c>
      <c r="AO1756" s="1" t="s">
        <v>25</v>
      </c>
      <c r="AP1756" s="1" t="s">
        <v>25</v>
      </c>
      <c r="AQ1756" s="1"/>
      <c r="AR1756" s="1"/>
      <c r="AS1756" s="1"/>
      <c r="AT1756" s="1"/>
      <c r="AU1756" s="1"/>
      <c r="AV1756" s="1"/>
      <c r="AW1756" s="1"/>
      <c r="AY1756" s="1" t="s">
        <v>25</v>
      </c>
    </row>
    <row r="1757" ht="15.75" customHeight="1">
      <c r="A1757" s="1"/>
      <c r="B1757" s="1"/>
      <c r="C1757" s="1"/>
      <c r="D1757" s="1" t="s">
        <v>25</v>
      </c>
      <c r="E1757" s="1" t="s">
        <v>25</v>
      </c>
      <c r="F1757" s="1" t="s">
        <v>25</v>
      </c>
      <c r="G1757" s="1" t="s">
        <v>25</v>
      </c>
      <c r="H1757" s="1" t="s">
        <v>25</v>
      </c>
      <c r="M1757" s="1"/>
      <c r="N1757" s="1"/>
      <c r="O1757" s="1"/>
      <c r="P1757" s="1"/>
      <c r="Q1757" s="1"/>
      <c r="S1757" s="1" t="str">
        <f>IFERROR(__xludf.DUMMYFUNCTION("UNIQUE(D1757:H1757, TRUE)"),"")</f>
        <v/>
      </c>
      <c r="Y1757" s="1" t="str">
        <f t="shared" si="2"/>
        <v/>
      </c>
      <c r="Z1757" s="1" t="str">
        <f t="shared" ref="Z1757:AC1757" si="1757">IF($Y1757&lt;&gt;"",COUNTIF($D1757:$H1757, "=" &amp; T1757),"")</f>
        <v/>
      </c>
      <c r="AA1757" s="1" t="str">
        <f t="shared" si="1757"/>
        <v/>
      </c>
      <c r="AB1757" s="1" t="str">
        <f t="shared" si="1757"/>
        <v/>
      </c>
      <c r="AC1757" s="1" t="str">
        <f t="shared" si="1757"/>
        <v/>
      </c>
      <c r="AE1757" s="1" t="str">
        <f>IFERROR(__xludf.DUMMYFUNCTION("IFERROR(TRANSPOSE(SORT(TRANSPOSE(FILTER(Y1757:AC1757, Y1757:AC1757&lt;&gt;0)),1, FALSE)))"),"")</f>
        <v/>
      </c>
      <c r="AF1757" s="1" t="str">
        <f>IFERROR(__xludf.DUMMYFUNCTION("""COMPUTED_VALUE"""),"")</f>
        <v/>
      </c>
      <c r="AG1757" s="1" t="str">
        <f>IFERROR(__xludf.DUMMYFUNCTION("""COMPUTED_VALUE"""),"")</f>
        <v/>
      </c>
      <c r="AH1757" s="1" t="str">
        <f>IFERROR(__xludf.DUMMYFUNCTION("""COMPUTED_VALUE"""),"")</f>
        <v/>
      </c>
      <c r="AI1757" s="1" t="str">
        <f>IFERROR(__xludf.DUMMYFUNCTION("""COMPUTED_VALUE"""),"")</f>
        <v/>
      </c>
      <c r="AL1757" s="1" t="s">
        <v>25</v>
      </c>
      <c r="AM1757" s="1" t="s">
        <v>25</v>
      </c>
      <c r="AN1757" s="1" t="s">
        <v>25</v>
      </c>
      <c r="AO1757" s="1" t="s">
        <v>25</v>
      </c>
      <c r="AP1757" s="1" t="s">
        <v>25</v>
      </c>
      <c r="AQ1757" s="1"/>
      <c r="AR1757" s="1"/>
      <c r="AS1757" s="1"/>
      <c r="AT1757" s="1"/>
      <c r="AU1757" s="1"/>
      <c r="AV1757" s="1"/>
      <c r="AW1757" s="1"/>
      <c r="AY1757" s="1" t="s">
        <v>25</v>
      </c>
    </row>
    <row r="1758" ht="15.75" customHeight="1">
      <c r="A1758" s="1"/>
      <c r="B1758" s="1"/>
      <c r="C1758" s="1"/>
      <c r="D1758" s="1" t="s">
        <v>25</v>
      </c>
      <c r="E1758" s="1" t="s">
        <v>25</v>
      </c>
      <c r="F1758" s="1" t="s">
        <v>25</v>
      </c>
      <c r="G1758" s="1" t="s">
        <v>25</v>
      </c>
      <c r="H1758" s="1" t="s">
        <v>25</v>
      </c>
      <c r="M1758" s="1"/>
      <c r="N1758" s="1"/>
      <c r="O1758" s="1"/>
      <c r="P1758" s="1"/>
      <c r="Q1758" s="1"/>
      <c r="S1758" s="1" t="str">
        <f>IFERROR(__xludf.DUMMYFUNCTION("UNIQUE(D1758:H1758, TRUE)"),"")</f>
        <v/>
      </c>
      <c r="Y1758" s="1" t="str">
        <f t="shared" si="2"/>
        <v/>
      </c>
      <c r="Z1758" s="1" t="str">
        <f t="shared" ref="Z1758:AC1758" si="1758">IF($Y1758&lt;&gt;"",COUNTIF($D1758:$H1758, "=" &amp; T1758),"")</f>
        <v/>
      </c>
      <c r="AA1758" s="1" t="str">
        <f t="shared" si="1758"/>
        <v/>
      </c>
      <c r="AB1758" s="1" t="str">
        <f t="shared" si="1758"/>
        <v/>
      </c>
      <c r="AC1758" s="1" t="str">
        <f t="shared" si="1758"/>
        <v/>
      </c>
      <c r="AE1758" s="1" t="str">
        <f>IFERROR(__xludf.DUMMYFUNCTION("IFERROR(TRANSPOSE(SORT(TRANSPOSE(FILTER(Y1758:AC1758, Y1758:AC1758&lt;&gt;0)),1, FALSE)))"),"")</f>
        <v/>
      </c>
      <c r="AF1758" s="1" t="str">
        <f>IFERROR(__xludf.DUMMYFUNCTION("""COMPUTED_VALUE"""),"")</f>
        <v/>
      </c>
      <c r="AG1758" s="1" t="str">
        <f>IFERROR(__xludf.DUMMYFUNCTION("""COMPUTED_VALUE"""),"")</f>
        <v/>
      </c>
      <c r="AH1758" s="1" t="str">
        <f>IFERROR(__xludf.DUMMYFUNCTION("""COMPUTED_VALUE"""),"")</f>
        <v/>
      </c>
      <c r="AI1758" s="1" t="str">
        <f>IFERROR(__xludf.DUMMYFUNCTION("""COMPUTED_VALUE"""),"")</f>
        <v/>
      </c>
      <c r="AL1758" s="1" t="s">
        <v>25</v>
      </c>
      <c r="AM1758" s="1" t="s">
        <v>25</v>
      </c>
      <c r="AN1758" s="1" t="s">
        <v>25</v>
      </c>
      <c r="AO1758" s="1" t="s">
        <v>25</v>
      </c>
      <c r="AP1758" s="1" t="s">
        <v>25</v>
      </c>
      <c r="AQ1758" s="1"/>
      <c r="AR1758" s="1"/>
      <c r="AS1758" s="1"/>
      <c r="AT1758" s="1"/>
      <c r="AU1758" s="1"/>
      <c r="AV1758" s="1"/>
      <c r="AW1758" s="1"/>
      <c r="AY1758" s="1" t="s">
        <v>25</v>
      </c>
    </row>
    <row r="1759" ht="15.75" customHeight="1">
      <c r="A1759" s="1"/>
      <c r="B1759" s="1"/>
      <c r="C1759" s="1"/>
      <c r="D1759" s="1" t="s">
        <v>25</v>
      </c>
      <c r="E1759" s="1" t="s">
        <v>25</v>
      </c>
      <c r="F1759" s="1" t="s">
        <v>25</v>
      </c>
      <c r="G1759" s="1" t="s">
        <v>25</v>
      </c>
      <c r="H1759" s="1" t="s">
        <v>25</v>
      </c>
      <c r="M1759" s="1"/>
      <c r="N1759" s="1"/>
      <c r="O1759" s="1"/>
      <c r="P1759" s="1"/>
      <c r="Q1759" s="1"/>
      <c r="S1759" s="1" t="str">
        <f>IFERROR(__xludf.DUMMYFUNCTION("UNIQUE(D1759:H1759, TRUE)"),"")</f>
        <v/>
      </c>
      <c r="Y1759" s="1" t="str">
        <f t="shared" si="2"/>
        <v/>
      </c>
      <c r="Z1759" s="1" t="str">
        <f t="shared" ref="Z1759:AC1759" si="1759">IF($Y1759&lt;&gt;"",COUNTIF($D1759:$H1759, "=" &amp; T1759),"")</f>
        <v/>
      </c>
      <c r="AA1759" s="1" t="str">
        <f t="shared" si="1759"/>
        <v/>
      </c>
      <c r="AB1759" s="1" t="str">
        <f t="shared" si="1759"/>
        <v/>
      </c>
      <c r="AC1759" s="1" t="str">
        <f t="shared" si="1759"/>
        <v/>
      </c>
      <c r="AE1759" s="1" t="str">
        <f>IFERROR(__xludf.DUMMYFUNCTION("IFERROR(TRANSPOSE(SORT(TRANSPOSE(FILTER(Y1759:AC1759, Y1759:AC1759&lt;&gt;0)),1, FALSE)))"),"")</f>
        <v/>
      </c>
      <c r="AF1759" s="1" t="str">
        <f>IFERROR(__xludf.DUMMYFUNCTION("""COMPUTED_VALUE"""),"")</f>
        <v/>
      </c>
      <c r="AG1759" s="1" t="str">
        <f>IFERROR(__xludf.DUMMYFUNCTION("""COMPUTED_VALUE"""),"")</f>
        <v/>
      </c>
      <c r="AH1759" s="1" t="str">
        <f>IFERROR(__xludf.DUMMYFUNCTION("""COMPUTED_VALUE"""),"")</f>
        <v/>
      </c>
      <c r="AI1759" s="1" t="str">
        <f>IFERROR(__xludf.DUMMYFUNCTION("""COMPUTED_VALUE"""),"")</f>
        <v/>
      </c>
      <c r="AL1759" s="1" t="s">
        <v>25</v>
      </c>
      <c r="AM1759" s="1" t="s">
        <v>25</v>
      </c>
      <c r="AN1759" s="1" t="s">
        <v>25</v>
      </c>
      <c r="AO1759" s="1" t="s">
        <v>25</v>
      </c>
      <c r="AP1759" s="1" t="s">
        <v>25</v>
      </c>
      <c r="AQ1759" s="1"/>
      <c r="AR1759" s="1"/>
      <c r="AS1759" s="1"/>
      <c r="AT1759" s="1"/>
      <c r="AU1759" s="1"/>
      <c r="AV1759" s="1"/>
      <c r="AW1759" s="1"/>
      <c r="AY1759" s="1" t="s">
        <v>25</v>
      </c>
    </row>
    <row r="1760" ht="15.75" customHeight="1">
      <c r="A1760" s="1"/>
      <c r="B1760" s="1"/>
      <c r="C1760" s="1"/>
      <c r="D1760" s="1" t="s">
        <v>25</v>
      </c>
      <c r="E1760" s="1" t="s">
        <v>25</v>
      </c>
      <c r="F1760" s="1" t="s">
        <v>25</v>
      </c>
      <c r="G1760" s="1" t="s">
        <v>25</v>
      </c>
      <c r="H1760" s="1" t="s">
        <v>25</v>
      </c>
      <c r="M1760" s="1"/>
      <c r="N1760" s="1"/>
      <c r="O1760" s="1"/>
      <c r="P1760" s="1"/>
      <c r="Q1760" s="1"/>
      <c r="S1760" s="1" t="str">
        <f>IFERROR(__xludf.DUMMYFUNCTION("UNIQUE(D1760:H1760, TRUE)"),"")</f>
        <v/>
      </c>
      <c r="Y1760" s="1" t="str">
        <f t="shared" si="2"/>
        <v/>
      </c>
      <c r="Z1760" s="1" t="str">
        <f t="shared" ref="Z1760:AC1760" si="1760">IF($Y1760&lt;&gt;"",COUNTIF($D1760:$H1760, "=" &amp; T1760),"")</f>
        <v/>
      </c>
      <c r="AA1760" s="1" t="str">
        <f t="shared" si="1760"/>
        <v/>
      </c>
      <c r="AB1760" s="1" t="str">
        <f t="shared" si="1760"/>
        <v/>
      </c>
      <c r="AC1760" s="1" t="str">
        <f t="shared" si="1760"/>
        <v/>
      </c>
      <c r="AE1760" s="1" t="str">
        <f>IFERROR(__xludf.DUMMYFUNCTION("IFERROR(TRANSPOSE(SORT(TRANSPOSE(FILTER(Y1760:AC1760, Y1760:AC1760&lt;&gt;0)),1, FALSE)))"),"")</f>
        <v/>
      </c>
      <c r="AF1760" s="1" t="str">
        <f>IFERROR(__xludf.DUMMYFUNCTION("""COMPUTED_VALUE"""),"")</f>
        <v/>
      </c>
      <c r="AG1760" s="1" t="str">
        <f>IFERROR(__xludf.DUMMYFUNCTION("""COMPUTED_VALUE"""),"")</f>
        <v/>
      </c>
      <c r="AH1760" s="1" t="str">
        <f>IFERROR(__xludf.DUMMYFUNCTION("""COMPUTED_VALUE"""),"")</f>
        <v/>
      </c>
      <c r="AI1760" s="1" t="str">
        <f>IFERROR(__xludf.DUMMYFUNCTION("""COMPUTED_VALUE"""),"")</f>
        <v/>
      </c>
      <c r="AL1760" s="1" t="s">
        <v>25</v>
      </c>
      <c r="AM1760" s="1" t="s">
        <v>25</v>
      </c>
      <c r="AN1760" s="1" t="s">
        <v>25</v>
      </c>
      <c r="AO1760" s="1" t="s">
        <v>25</v>
      </c>
      <c r="AP1760" s="1" t="s">
        <v>25</v>
      </c>
      <c r="AQ1760" s="1"/>
      <c r="AR1760" s="1"/>
      <c r="AS1760" s="1"/>
      <c r="AT1760" s="1"/>
      <c r="AU1760" s="1"/>
      <c r="AV1760" s="1"/>
      <c r="AW1760" s="1"/>
      <c r="AY1760" s="1" t="s">
        <v>25</v>
      </c>
    </row>
    <row r="1761" ht="15.75" customHeight="1">
      <c r="A1761" s="1"/>
      <c r="B1761" s="1"/>
      <c r="C1761" s="1"/>
      <c r="D1761" s="1" t="s">
        <v>25</v>
      </c>
      <c r="E1761" s="1" t="s">
        <v>25</v>
      </c>
      <c r="F1761" s="1" t="s">
        <v>25</v>
      </c>
      <c r="G1761" s="1" t="s">
        <v>25</v>
      </c>
      <c r="H1761" s="1" t="s">
        <v>25</v>
      </c>
      <c r="M1761" s="1"/>
      <c r="N1761" s="1"/>
      <c r="O1761" s="1"/>
      <c r="P1761" s="1"/>
      <c r="Q1761" s="1"/>
      <c r="S1761" s="1" t="str">
        <f>IFERROR(__xludf.DUMMYFUNCTION("UNIQUE(D1761:H1761, TRUE)"),"")</f>
        <v/>
      </c>
      <c r="Y1761" s="1" t="str">
        <f t="shared" si="2"/>
        <v/>
      </c>
      <c r="Z1761" s="1" t="str">
        <f t="shared" ref="Z1761:AC1761" si="1761">IF($Y1761&lt;&gt;"",COUNTIF($D1761:$H1761, "=" &amp; T1761),"")</f>
        <v/>
      </c>
      <c r="AA1761" s="1" t="str">
        <f t="shared" si="1761"/>
        <v/>
      </c>
      <c r="AB1761" s="1" t="str">
        <f t="shared" si="1761"/>
        <v/>
      </c>
      <c r="AC1761" s="1" t="str">
        <f t="shared" si="1761"/>
        <v/>
      </c>
      <c r="AE1761" s="1" t="str">
        <f>IFERROR(__xludf.DUMMYFUNCTION("IFERROR(TRANSPOSE(SORT(TRANSPOSE(FILTER(Y1761:AC1761, Y1761:AC1761&lt;&gt;0)),1, FALSE)))"),"")</f>
        <v/>
      </c>
      <c r="AF1761" s="1" t="str">
        <f>IFERROR(__xludf.DUMMYFUNCTION("""COMPUTED_VALUE"""),"")</f>
        <v/>
      </c>
      <c r="AG1761" s="1" t="str">
        <f>IFERROR(__xludf.DUMMYFUNCTION("""COMPUTED_VALUE"""),"")</f>
        <v/>
      </c>
      <c r="AH1761" s="1" t="str">
        <f>IFERROR(__xludf.DUMMYFUNCTION("""COMPUTED_VALUE"""),"")</f>
        <v/>
      </c>
      <c r="AI1761" s="1" t="str">
        <f>IFERROR(__xludf.DUMMYFUNCTION("""COMPUTED_VALUE"""),"")</f>
        <v/>
      </c>
      <c r="AL1761" s="1" t="s">
        <v>25</v>
      </c>
      <c r="AM1761" s="1" t="s">
        <v>25</v>
      </c>
      <c r="AN1761" s="1" t="s">
        <v>25</v>
      </c>
      <c r="AO1761" s="1" t="s">
        <v>25</v>
      </c>
      <c r="AP1761" s="1" t="s">
        <v>25</v>
      </c>
      <c r="AQ1761" s="1"/>
      <c r="AR1761" s="1"/>
      <c r="AS1761" s="1"/>
      <c r="AT1761" s="1"/>
      <c r="AU1761" s="1"/>
      <c r="AV1761" s="1"/>
      <c r="AW1761" s="1"/>
      <c r="AY1761" s="1" t="s">
        <v>25</v>
      </c>
    </row>
    <row r="1762" ht="15.75" customHeight="1">
      <c r="A1762" s="1"/>
      <c r="B1762" s="1"/>
      <c r="C1762" s="1"/>
      <c r="D1762" s="1" t="s">
        <v>25</v>
      </c>
      <c r="E1762" s="1" t="s">
        <v>25</v>
      </c>
      <c r="F1762" s="1" t="s">
        <v>25</v>
      </c>
      <c r="G1762" s="1" t="s">
        <v>25</v>
      </c>
      <c r="H1762" s="1" t="s">
        <v>25</v>
      </c>
      <c r="M1762" s="1"/>
      <c r="N1762" s="1"/>
      <c r="O1762" s="1"/>
      <c r="P1762" s="1"/>
      <c r="Q1762" s="1"/>
      <c r="S1762" s="1" t="str">
        <f>IFERROR(__xludf.DUMMYFUNCTION("UNIQUE(D1762:H1762, TRUE)"),"")</f>
        <v/>
      </c>
      <c r="Y1762" s="1" t="str">
        <f t="shared" si="2"/>
        <v/>
      </c>
      <c r="Z1762" s="1" t="str">
        <f t="shared" ref="Z1762:AC1762" si="1762">IF($Y1762&lt;&gt;"",COUNTIF($D1762:$H1762, "=" &amp; T1762),"")</f>
        <v/>
      </c>
      <c r="AA1762" s="1" t="str">
        <f t="shared" si="1762"/>
        <v/>
      </c>
      <c r="AB1762" s="1" t="str">
        <f t="shared" si="1762"/>
        <v/>
      </c>
      <c r="AC1762" s="1" t="str">
        <f t="shared" si="1762"/>
        <v/>
      </c>
      <c r="AE1762" s="1" t="str">
        <f>IFERROR(__xludf.DUMMYFUNCTION("IFERROR(TRANSPOSE(SORT(TRANSPOSE(FILTER(Y1762:AC1762, Y1762:AC1762&lt;&gt;0)),1, FALSE)))"),"")</f>
        <v/>
      </c>
      <c r="AF1762" s="1" t="str">
        <f>IFERROR(__xludf.DUMMYFUNCTION("""COMPUTED_VALUE"""),"")</f>
        <v/>
      </c>
      <c r="AG1762" s="1" t="str">
        <f>IFERROR(__xludf.DUMMYFUNCTION("""COMPUTED_VALUE"""),"")</f>
        <v/>
      </c>
      <c r="AH1762" s="1" t="str">
        <f>IFERROR(__xludf.DUMMYFUNCTION("""COMPUTED_VALUE"""),"")</f>
        <v/>
      </c>
      <c r="AI1762" s="1" t="str">
        <f>IFERROR(__xludf.DUMMYFUNCTION("""COMPUTED_VALUE"""),"")</f>
        <v/>
      </c>
      <c r="AL1762" s="1" t="s">
        <v>25</v>
      </c>
      <c r="AM1762" s="1" t="s">
        <v>25</v>
      </c>
      <c r="AN1762" s="1" t="s">
        <v>25</v>
      </c>
      <c r="AO1762" s="1" t="s">
        <v>25</v>
      </c>
      <c r="AP1762" s="1" t="s">
        <v>25</v>
      </c>
      <c r="AQ1762" s="1"/>
      <c r="AR1762" s="1"/>
      <c r="AS1762" s="1"/>
      <c r="AT1762" s="1"/>
      <c r="AU1762" s="1"/>
      <c r="AV1762" s="1"/>
      <c r="AW1762" s="1"/>
      <c r="AY1762" s="1" t="s">
        <v>25</v>
      </c>
    </row>
    <row r="1763" ht="15.75" customHeight="1">
      <c r="A1763" s="1"/>
      <c r="B1763" s="1"/>
      <c r="C1763" s="1"/>
      <c r="D1763" s="1" t="s">
        <v>25</v>
      </c>
      <c r="E1763" s="1" t="s">
        <v>25</v>
      </c>
      <c r="F1763" s="1" t="s">
        <v>25</v>
      </c>
      <c r="G1763" s="1" t="s">
        <v>25</v>
      </c>
      <c r="H1763" s="1" t="s">
        <v>25</v>
      </c>
      <c r="M1763" s="1"/>
      <c r="N1763" s="1"/>
      <c r="O1763" s="1"/>
      <c r="P1763" s="1"/>
      <c r="Q1763" s="1"/>
      <c r="S1763" s="1" t="str">
        <f>IFERROR(__xludf.DUMMYFUNCTION("UNIQUE(D1763:H1763, TRUE)"),"")</f>
        <v/>
      </c>
      <c r="Y1763" s="1" t="str">
        <f t="shared" si="2"/>
        <v/>
      </c>
      <c r="Z1763" s="1" t="str">
        <f t="shared" ref="Z1763:AC1763" si="1763">IF($Y1763&lt;&gt;"",COUNTIF($D1763:$H1763, "=" &amp; T1763),"")</f>
        <v/>
      </c>
      <c r="AA1763" s="1" t="str">
        <f t="shared" si="1763"/>
        <v/>
      </c>
      <c r="AB1763" s="1" t="str">
        <f t="shared" si="1763"/>
        <v/>
      </c>
      <c r="AC1763" s="1" t="str">
        <f t="shared" si="1763"/>
        <v/>
      </c>
      <c r="AE1763" s="1" t="str">
        <f>IFERROR(__xludf.DUMMYFUNCTION("IFERROR(TRANSPOSE(SORT(TRANSPOSE(FILTER(Y1763:AC1763, Y1763:AC1763&lt;&gt;0)),1, FALSE)))"),"")</f>
        <v/>
      </c>
      <c r="AF1763" s="1" t="str">
        <f>IFERROR(__xludf.DUMMYFUNCTION("""COMPUTED_VALUE"""),"")</f>
        <v/>
      </c>
      <c r="AG1763" s="1" t="str">
        <f>IFERROR(__xludf.DUMMYFUNCTION("""COMPUTED_VALUE"""),"")</f>
        <v/>
      </c>
      <c r="AH1763" s="1" t="str">
        <f>IFERROR(__xludf.DUMMYFUNCTION("""COMPUTED_VALUE"""),"")</f>
        <v/>
      </c>
      <c r="AI1763" s="1" t="str">
        <f>IFERROR(__xludf.DUMMYFUNCTION("""COMPUTED_VALUE"""),"")</f>
        <v/>
      </c>
      <c r="AL1763" s="1" t="s">
        <v>25</v>
      </c>
      <c r="AM1763" s="1" t="s">
        <v>25</v>
      </c>
      <c r="AN1763" s="1" t="s">
        <v>25</v>
      </c>
      <c r="AO1763" s="1" t="s">
        <v>25</v>
      </c>
      <c r="AP1763" s="1" t="s">
        <v>25</v>
      </c>
      <c r="AQ1763" s="1"/>
      <c r="AR1763" s="1"/>
      <c r="AS1763" s="1"/>
      <c r="AT1763" s="1"/>
      <c r="AU1763" s="1"/>
      <c r="AV1763" s="1"/>
      <c r="AW1763" s="1"/>
      <c r="AY1763" s="1" t="s">
        <v>25</v>
      </c>
    </row>
    <row r="1764" ht="15.75" customHeight="1">
      <c r="A1764" s="1"/>
      <c r="B1764" s="1"/>
      <c r="C1764" s="1"/>
      <c r="D1764" s="1" t="s">
        <v>25</v>
      </c>
      <c r="E1764" s="1" t="s">
        <v>25</v>
      </c>
      <c r="F1764" s="1" t="s">
        <v>25</v>
      </c>
      <c r="G1764" s="1" t="s">
        <v>25</v>
      </c>
      <c r="H1764" s="1" t="s">
        <v>25</v>
      </c>
      <c r="M1764" s="1"/>
      <c r="N1764" s="1"/>
      <c r="O1764" s="1"/>
      <c r="P1764" s="1"/>
      <c r="Q1764" s="1"/>
      <c r="S1764" s="1" t="str">
        <f>IFERROR(__xludf.DUMMYFUNCTION("UNIQUE(D1764:H1764, TRUE)"),"")</f>
        <v/>
      </c>
      <c r="Y1764" s="1" t="str">
        <f t="shared" si="2"/>
        <v/>
      </c>
      <c r="Z1764" s="1" t="str">
        <f t="shared" ref="Z1764:AC1764" si="1764">IF($Y1764&lt;&gt;"",COUNTIF($D1764:$H1764, "=" &amp; T1764),"")</f>
        <v/>
      </c>
      <c r="AA1764" s="1" t="str">
        <f t="shared" si="1764"/>
        <v/>
      </c>
      <c r="AB1764" s="1" t="str">
        <f t="shared" si="1764"/>
        <v/>
      </c>
      <c r="AC1764" s="1" t="str">
        <f t="shared" si="1764"/>
        <v/>
      </c>
      <c r="AE1764" s="1" t="str">
        <f>IFERROR(__xludf.DUMMYFUNCTION("IFERROR(TRANSPOSE(SORT(TRANSPOSE(FILTER(Y1764:AC1764, Y1764:AC1764&lt;&gt;0)),1, FALSE)))"),"")</f>
        <v/>
      </c>
      <c r="AF1764" s="1" t="str">
        <f>IFERROR(__xludf.DUMMYFUNCTION("""COMPUTED_VALUE"""),"")</f>
        <v/>
      </c>
      <c r="AG1764" s="1" t="str">
        <f>IFERROR(__xludf.DUMMYFUNCTION("""COMPUTED_VALUE"""),"")</f>
        <v/>
      </c>
      <c r="AH1764" s="1" t="str">
        <f>IFERROR(__xludf.DUMMYFUNCTION("""COMPUTED_VALUE"""),"")</f>
        <v/>
      </c>
      <c r="AI1764" s="1" t="str">
        <f>IFERROR(__xludf.DUMMYFUNCTION("""COMPUTED_VALUE"""),"")</f>
        <v/>
      </c>
      <c r="AL1764" s="1" t="s">
        <v>25</v>
      </c>
      <c r="AM1764" s="1" t="s">
        <v>25</v>
      </c>
      <c r="AN1764" s="1" t="s">
        <v>25</v>
      </c>
      <c r="AO1764" s="1" t="s">
        <v>25</v>
      </c>
      <c r="AP1764" s="1" t="s">
        <v>25</v>
      </c>
      <c r="AQ1764" s="1"/>
      <c r="AR1764" s="1"/>
      <c r="AS1764" s="1"/>
      <c r="AT1764" s="1"/>
      <c r="AU1764" s="1"/>
      <c r="AV1764" s="1"/>
      <c r="AW1764" s="1"/>
      <c r="AY1764" s="1" t="s">
        <v>25</v>
      </c>
    </row>
    <row r="1765" ht="15.75" customHeight="1">
      <c r="A1765" s="1"/>
      <c r="B1765" s="1"/>
      <c r="C1765" s="1"/>
      <c r="D1765" s="1" t="s">
        <v>25</v>
      </c>
      <c r="E1765" s="1" t="s">
        <v>25</v>
      </c>
      <c r="F1765" s="1" t="s">
        <v>25</v>
      </c>
      <c r="G1765" s="1" t="s">
        <v>25</v>
      </c>
      <c r="H1765" s="1" t="s">
        <v>25</v>
      </c>
      <c r="M1765" s="1"/>
      <c r="N1765" s="1"/>
      <c r="O1765" s="1"/>
      <c r="P1765" s="1"/>
      <c r="Q1765" s="1"/>
      <c r="S1765" s="1" t="str">
        <f>IFERROR(__xludf.DUMMYFUNCTION("UNIQUE(D1765:H1765, TRUE)"),"")</f>
        <v/>
      </c>
      <c r="Y1765" s="1" t="str">
        <f t="shared" si="2"/>
        <v/>
      </c>
      <c r="Z1765" s="1" t="str">
        <f t="shared" ref="Z1765:AC1765" si="1765">IF($Y1765&lt;&gt;"",COUNTIF($D1765:$H1765, "=" &amp; T1765),"")</f>
        <v/>
      </c>
      <c r="AA1765" s="1" t="str">
        <f t="shared" si="1765"/>
        <v/>
      </c>
      <c r="AB1765" s="1" t="str">
        <f t="shared" si="1765"/>
        <v/>
      </c>
      <c r="AC1765" s="1" t="str">
        <f t="shared" si="1765"/>
        <v/>
      </c>
      <c r="AE1765" s="1" t="str">
        <f>IFERROR(__xludf.DUMMYFUNCTION("IFERROR(TRANSPOSE(SORT(TRANSPOSE(FILTER(Y1765:AC1765, Y1765:AC1765&lt;&gt;0)),1, FALSE)))"),"")</f>
        <v/>
      </c>
      <c r="AF1765" s="1" t="str">
        <f>IFERROR(__xludf.DUMMYFUNCTION("""COMPUTED_VALUE"""),"")</f>
        <v/>
      </c>
      <c r="AG1765" s="1" t="str">
        <f>IFERROR(__xludf.DUMMYFUNCTION("""COMPUTED_VALUE"""),"")</f>
        <v/>
      </c>
      <c r="AH1765" s="1" t="str">
        <f>IFERROR(__xludf.DUMMYFUNCTION("""COMPUTED_VALUE"""),"")</f>
        <v/>
      </c>
      <c r="AI1765" s="1" t="str">
        <f>IFERROR(__xludf.DUMMYFUNCTION("""COMPUTED_VALUE"""),"")</f>
        <v/>
      </c>
      <c r="AL1765" s="1" t="s">
        <v>25</v>
      </c>
      <c r="AM1765" s="1" t="s">
        <v>25</v>
      </c>
      <c r="AN1765" s="1" t="s">
        <v>25</v>
      </c>
      <c r="AO1765" s="1" t="s">
        <v>25</v>
      </c>
      <c r="AP1765" s="1" t="s">
        <v>25</v>
      </c>
      <c r="AQ1765" s="1"/>
      <c r="AR1765" s="1"/>
      <c r="AS1765" s="1"/>
      <c r="AT1765" s="1"/>
      <c r="AU1765" s="1"/>
      <c r="AV1765" s="1"/>
      <c r="AW1765" s="1"/>
      <c r="AY1765" s="1" t="s">
        <v>25</v>
      </c>
    </row>
    <row r="1766" ht="15.75" customHeight="1">
      <c r="A1766" s="1"/>
      <c r="B1766" s="1"/>
      <c r="C1766" s="1"/>
      <c r="D1766" s="1" t="s">
        <v>25</v>
      </c>
      <c r="E1766" s="1" t="s">
        <v>25</v>
      </c>
      <c r="F1766" s="1" t="s">
        <v>25</v>
      </c>
      <c r="G1766" s="1" t="s">
        <v>25</v>
      </c>
      <c r="H1766" s="1" t="s">
        <v>25</v>
      </c>
      <c r="M1766" s="1"/>
      <c r="N1766" s="1"/>
      <c r="O1766" s="1"/>
      <c r="P1766" s="1"/>
      <c r="Q1766" s="1"/>
      <c r="S1766" s="1" t="str">
        <f>IFERROR(__xludf.DUMMYFUNCTION("UNIQUE(D1766:H1766, TRUE)"),"")</f>
        <v/>
      </c>
      <c r="Y1766" s="1" t="str">
        <f t="shared" si="2"/>
        <v/>
      </c>
      <c r="Z1766" s="1" t="str">
        <f t="shared" ref="Z1766:AC1766" si="1766">IF($Y1766&lt;&gt;"",COUNTIF($D1766:$H1766, "=" &amp; T1766),"")</f>
        <v/>
      </c>
      <c r="AA1766" s="1" t="str">
        <f t="shared" si="1766"/>
        <v/>
      </c>
      <c r="AB1766" s="1" t="str">
        <f t="shared" si="1766"/>
        <v/>
      </c>
      <c r="AC1766" s="1" t="str">
        <f t="shared" si="1766"/>
        <v/>
      </c>
      <c r="AE1766" s="1" t="str">
        <f>IFERROR(__xludf.DUMMYFUNCTION("IFERROR(TRANSPOSE(SORT(TRANSPOSE(FILTER(Y1766:AC1766, Y1766:AC1766&lt;&gt;0)),1, FALSE)))"),"")</f>
        <v/>
      </c>
      <c r="AF1766" s="1" t="str">
        <f>IFERROR(__xludf.DUMMYFUNCTION("""COMPUTED_VALUE"""),"")</f>
        <v/>
      </c>
      <c r="AG1766" s="1" t="str">
        <f>IFERROR(__xludf.DUMMYFUNCTION("""COMPUTED_VALUE"""),"")</f>
        <v/>
      </c>
      <c r="AH1766" s="1" t="str">
        <f>IFERROR(__xludf.DUMMYFUNCTION("""COMPUTED_VALUE"""),"")</f>
        <v/>
      </c>
      <c r="AI1766" s="1" t="str">
        <f>IFERROR(__xludf.DUMMYFUNCTION("""COMPUTED_VALUE"""),"")</f>
        <v/>
      </c>
      <c r="AL1766" s="1" t="s">
        <v>25</v>
      </c>
      <c r="AM1766" s="1" t="s">
        <v>25</v>
      </c>
      <c r="AN1766" s="1" t="s">
        <v>25</v>
      </c>
      <c r="AO1766" s="1" t="s">
        <v>25</v>
      </c>
      <c r="AP1766" s="1" t="s">
        <v>25</v>
      </c>
      <c r="AQ1766" s="1"/>
      <c r="AR1766" s="1"/>
      <c r="AS1766" s="1"/>
      <c r="AT1766" s="1"/>
      <c r="AU1766" s="1"/>
      <c r="AV1766" s="1"/>
      <c r="AW1766" s="1"/>
      <c r="AY1766" s="1" t="s">
        <v>25</v>
      </c>
    </row>
    <row r="1767" ht="15.75" customHeight="1">
      <c r="A1767" s="1"/>
      <c r="B1767" s="1"/>
      <c r="C1767" s="1"/>
      <c r="D1767" s="1" t="s">
        <v>25</v>
      </c>
      <c r="E1767" s="1" t="s">
        <v>25</v>
      </c>
      <c r="F1767" s="1" t="s">
        <v>25</v>
      </c>
      <c r="G1767" s="1" t="s">
        <v>25</v>
      </c>
      <c r="H1767" s="1" t="s">
        <v>25</v>
      </c>
      <c r="M1767" s="1"/>
      <c r="N1767" s="1"/>
      <c r="O1767" s="1"/>
      <c r="P1767" s="1"/>
      <c r="Q1767" s="1"/>
      <c r="S1767" s="1" t="str">
        <f>IFERROR(__xludf.DUMMYFUNCTION("UNIQUE(D1767:H1767, TRUE)"),"")</f>
        <v/>
      </c>
      <c r="Y1767" s="1" t="str">
        <f t="shared" si="2"/>
        <v/>
      </c>
      <c r="Z1767" s="1" t="str">
        <f t="shared" ref="Z1767:AC1767" si="1767">IF($Y1767&lt;&gt;"",COUNTIF($D1767:$H1767, "=" &amp; T1767),"")</f>
        <v/>
      </c>
      <c r="AA1767" s="1" t="str">
        <f t="shared" si="1767"/>
        <v/>
      </c>
      <c r="AB1767" s="1" t="str">
        <f t="shared" si="1767"/>
        <v/>
      </c>
      <c r="AC1767" s="1" t="str">
        <f t="shared" si="1767"/>
        <v/>
      </c>
      <c r="AE1767" s="1" t="str">
        <f>IFERROR(__xludf.DUMMYFUNCTION("IFERROR(TRANSPOSE(SORT(TRANSPOSE(FILTER(Y1767:AC1767, Y1767:AC1767&lt;&gt;0)),1, FALSE)))"),"")</f>
        <v/>
      </c>
      <c r="AF1767" s="1" t="str">
        <f>IFERROR(__xludf.DUMMYFUNCTION("""COMPUTED_VALUE"""),"")</f>
        <v/>
      </c>
      <c r="AG1767" s="1" t="str">
        <f>IFERROR(__xludf.DUMMYFUNCTION("""COMPUTED_VALUE"""),"")</f>
        <v/>
      </c>
      <c r="AH1767" s="1" t="str">
        <f>IFERROR(__xludf.DUMMYFUNCTION("""COMPUTED_VALUE"""),"")</f>
        <v/>
      </c>
      <c r="AI1767" s="1" t="str">
        <f>IFERROR(__xludf.DUMMYFUNCTION("""COMPUTED_VALUE"""),"")</f>
        <v/>
      </c>
      <c r="AL1767" s="1" t="s">
        <v>25</v>
      </c>
      <c r="AM1767" s="1" t="s">
        <v>25</v>
      </c>
      <c r="AN1767" s="1" t="s">
        <v>25</v>
      </c>
      <c r="AO1767" s="1" t="s">
        <v>25</v>
      </c>
      <c r="AP1767" s="1" t="s">
        <v>25</v>
      </c>
      <c r="AQ1767" s="1"/>
      <c r="AR1767" s="1"/>
      <c r="AS1767" s="1"/>
      <c r="AT1767" s="1"/>
      <c r="AU1767" s="1"/>
      <c r="AV1767" s="1"/>
      <c r="AW1767" s="1"/>
      <c r="AY1767" s="1" t="s">
        <v>25</v>
      </c>
    </row>
    <row r="1768" ht="15.75" customHeight="1">
      <c r="A1768" s="1"/>
      <c r="B1768" s="1"/>
      <c r="C1768" s="1"/>
      <c r="D1768" s="1" t="s">
        <v>25</v>
      </c>
      <c r="E1768" s="1" t="s">
        <v>25</v>
      </c>
      <c r="F1768" s="1" t="s">
        <v>25</v>
      </c>
      <c r="G1768" s="1" t="s">
        <v>25</v>
      </c>
      <c r="H1768" s="1" t="s">
        <v>25</v>
      </c>
      <c r="M1768" s="1"/>
      <c r="N1768" s="1"/>
      <c r="O1768" s="1"/>
      <c r="P1768" s="1"/>
      <c r="Q1768" s="1"/>
      <c r="S1768" s="1" t="str">
        <f>IFERROR(__xludf.DUMMYFUNCTION("UNIQUE(D1768:H1768, TRUE)"),"")</f>
        <v/>
      </c>
      <c r="Y1768" s="1" t="str">
        <f t="shared" si="2"/>
        <v/>
      </c>
      <c r="Z1768" s="1" t="str">
        <f t="shared" ref="Z1768:AC1768" si="1768">IF($Y1768&lt;&gt;"",COUNTIF($D1768:$H1768, "=" &amp; T1768),"")</f>
        <v/>
      </c>
      <c r="AA1768" s="1" t="str">
        <f t="shared" si="1768"/>
        <v/>
      </c>
      <c r="AB1768" s="1" t="str">
        <f t="shared" si="1768"/>
        <v/>
      </c>
      <c r="AC1768" s="1" t="str">
        <f t="shared" si="1768"/>
        <v/>
      </c>
      <c r="AE1768" s="1" t="str">
        <f>IFERROR(__xludf.DUMMYFUNCTION("IFERROR(TRANSPOSE(SORT(TRANSPOSE(FILTER(Y1768:AC1768, Y1768:AC1768&lt;&gt;0)),1, FALSE)))"),"")</f>
        <v/>
      </c>
      <c r="AF1768" s="1" t="str">
        <f>IFERROR(__xludf.DUMMYFUNCTION("""COMPUTED_VALUE"""),"")</f>
        <v/>
      </c>
      <c r="AG1768" s="1" t="str">
        <f>IFERROR(__xludf.DUMMYFUNCTION("""COMPUTED_VALUE"""),"")</f>
        <v/>
      </c>
      <c r="AH1768" s="1" t="str">
        <f>IFERROR(__xludf.DUMMYFUNCTION("""COMPUTED_VALUE"""),"")</f>
        <v/>
      </c>
      <c r="AI1768" s="1" t="str">
        <f>IFERROR(__xludf.DUMMYFUNCTION("""COMPUTED_VALUE"""),"")</f>
        <v/>
      </c>
      <c r="AL1768" s="1" t="s">
        <v>25</v>
      </c>
      <c r="AM1768" s="1" t="s">
        <v>25</v>
      </c>
      <c r="AN1768" s="1" t="s">
        <v>25</v>
      </c>
      <c r="AO1768" s="1" t="s">
        <v>25</v>
      </c>
      <c r="AP1768" s="1" t="s">
        <v>25</v>
      </c>
      <c r="AQ1768" s="1"/>
      <c r="AR1768" s="1"/>
      <c r="AS1768" s="1"/>
      <c r="AT1768" s="1"/>
      <c r="AU1768" s="1"/>
      <c r="AV1768" s="1"/>
      <c r="AW1768" s="1"/>
      <c r="AY1768" s="1" t="s">
        <v>25</v>
      </c>
    </row>
    <row r="1769" ht="15.75" customHeight="1">
      <c r="A1769" s="1"/>
      <c r="B1769" s="1"/>
      <c r="C1769" s="1"/>
      <c r="D1769" s="1" t="s">
        <v>25</v>
      </c>
      <c r="E1769" s="1" t="s">
        <v>25</v>
      </c>
      <c r="F1769" s="1" t="s">
        <v>25</v>
      </c>
      <c r="G1769" s="1" t="s">
        <v>25</v>
      </c>
      <c r="H1769" s="1" t="s">
        <v>25</v>
      </c>
      <c r="M1769" s="1"/>
      <c r="N1769" s="1"/>
      <c r="O1769" s="1"/>
      <c r="P1769" s="1"/>
      <c r="Q1769" s="1"/>
      <c r="S1769" s="1" t="str">
        <f>IFERROR(__xludf.DUMMYFUNCTION("UNIQUE(D1769:H1769, TRUE)"),"")</f>
        <v/>
      </c>
      <c r="Y1769" s="1" t="str">
        <f t="shared" si="2"/>
        <v/>
      </c>
      <c r="Z1769" s="1" t="str">
        <f t="shared" ref="Z1769:AC1769" si="1769">IF($Y1769&lt;&gt;"",COUNTIF($D1769:$H1769, "=" &amp; T1769),"")</f>
        <v/>
      </c>
      <c r="AA1769" s="1" t="str">
        <f t="shared" si="1769"/>
        <v/>
      </c>
      <c r="AB1769" s="1" t="str">
        <f t="shared" si="1769"/>
        <v/>
      </c>
      <c r="AC1769" s="1" t="str">
        <f t="shared" si="1769"/>
        <v/>
      </c>
      <c r="AE1769" s="1" t="str">
        <f>IFERROR(__xludf.DUMMYFUNCTION("IFERROR(TRANSPOSE(SORT(TRANSPOSE(FILTER(Y1769:AC1769, Y1769:AC1769&lt;&gt;0)),1, FALSE)))"),"")</f>
        <v/>
      </c>
      <c r="AF1769" s="1" t="str">
        <f>IFERROR(__xludf.DUMMYFUNCTION("""COMPUTED_VALUE"""),"")</f>
        <v/>
      </c>
      <c r="AG1769" s="1" t="str">
        <f>IFERROR(__xludf.DUMMYFUNCTION("""COMPUTED_VALUE"""),"")</f>
        <v/>
      </c>
      <c r="AH1769" s="1" t="str">
        <f>IFERROR(__xludf.DUMMYFUNCTION("""COMPUTED_VALUE"""),"")</f>
        <v/>
      </c>
      <c r="AI1769" s="1" t="str">
        <f>IFERROR(__xludf.DUMMYFUNCTION("""COMPUTED_VALUE"""),"")</f>
        <v/>
      </c>
      <c r="AL1769" s="1" t="s">
        <v>25</v>
      </c>
      <c r="AM1769" s="1" t="s">
        <v>25</v>
      </c>
      <c r="AN1769" s="1" t="s">
        <v>25</v>
      </c>
      <c r="AO1769" s="1" t="s">
        <v>25</v>
      </c>
      <c r="AP1769" s="1" t="s">
        <v>25</v>
      </c>
      <c r="AQ1769" s="1"/>
      <c r="AR1769" s="1"/>
      <c r="AS1769" s="1"/>
      <c r="AT1769" s="1"/>
      <c r="AU1769" s="1"/>
      <c r="AV1769" s="1"/>
      <c r="AW1769" s="1"/>
      <c r="AY1769" s="1" t="s">
        <v>25</v>
      </c>
    </row>
    <row r="1770" ht="15.75" customHeight="1">
      <c r="A1770" s="1"/>
      <c r="B1770" s="1"/>
      <c r="C1770" s="1"/>
      <c r="D1770" s="1" t="s">
        <v>25</v>
      </c>
      <c r="E1770" s="1" t="s">
        <v>25</v>
      </c>
      <c r="F1770" s="1" t="s">
        <v>25</v>
      </c>
      <c r="G1770" s="1" t="s">
        <v>25</v>
      </c>
      <c r="H1770" s="1" t="s">
        <v>25</v>
      </c>
      <c r="M1770" s="1"/>
      <c r="N1770" s="1"/>
      <c r="O1770" s="1"/>
      <c r="P1770" s="1"/>
      <c r="Q1770" s="1"/>
      <c r="S1770" s="1" t="str">
        <f>IFERROR(__xludf.DUMMYFUNCTION("UNIQUE(D1770:H1770, TRUE)"),"")</f>
        <v/>
      </c>
      <c r="Y1770" s="1" t="str">
        <f t="shared" si="2"/>
        <v/>
      </c>
      <c r="Z1770" s="1" t="str">
        <f t="shared" ref="Z1770:AC1770" si="1770">IF($Y1770&lt;&gt;"",COUNTIF($D1770:$H1770, "=" &amp; T1770),"")</f>
        <v/>
      </c>
      <c r="AA1770" s="1" t="str">
        <f t="shared" si="1770"/>
        <v/>
      </c>
      <c r="AB1770" s="1" t="str">
        <f t="shared" si="1770"/>
        <v/>
      </c>
      <c r="AC1770" s="1" t="str">
        <f t="shared" si="1770"/>
        <v/>
      </c>
      <c r="AE1770" s="1" t="str">
        <f>IFERROR(__xludf.DUMMYFUNCTION("IFERROR(TRANSPOSE(SORT(TRANSPOSE(FILTER(Y1770:AC1770, Y1770:AC1770&lt;&gt;0)),1, FALSE)))"),"")</f>
        <v/>
      </c>
      <c r="AF1770" s="1" t="str">
        <f>IFERROR(__xludf.DUMMYFUNCTION("""COMPUTED_VALUE"""),"")</f>
        <v/>
      </c>
      <c r="AG1770" s="1" t="str">
        <f>IFERROR(__xludf.DUMMYFUNCTION("""COMPUTED_VALUE"""),"")</f>
        <v/>
      </c>
      <c r="AH1770" s="1" t="str">
        <f>IFERROR(__xludf.DUMMYFUNCTION("""COMPUTED_VALUE"""),"")</f>
        <v/>
      </c>
      <c r="AI1770" s="1" t="str">
        <f>IFERROR(__xludf.DUMMYFUNCTION("""COMPUTED_VALUE"""),"")</f>
        <v/>
      </c>
      <c r="AL1770" s="1" t="s">
        <v>25</v>
      </c>
      <c r="AM1770" s="1" t="s">
        <v>25</v>
      </c>
      <c r="AN1770" s="1" t="s">
        <v>25</v>
      </c>
      <c r="AO1770" s="1" t="s">
        <v>25</v>
      </c>
      <c r="AP1770" s="1" t="s">
        <v>25</v>
      </c>
      <c r="AQ1770" s="1"/>
      <c r="AR1770" s="1"/>
      <c r="AS1770" s="1"/>
      <c r="AT1770" s="1"/>
      <c r="AU1770" s="1"/>
      <c r="AV1770" s="1"/>
      <c r="AW1770" s="1"/>
      <c r="AY1770" s="1" t="s">
        <v>25</v>
      </c>
    </row>
    <row r="1771" ht="15.75" customHeight="1">
      <c r="A1771" s="1"/>
      <c r="B1771" s="1"/>
      <c r="C1771" s="1"/>
      <c r="D1771" s="1" t="s">
        <v>25</v>
      </c>
      <c r="E1771" s="1" t="s">
        <v>25</v>
      </c>
      <c r="F1771" s="1" t="s">
        <v>25</v>
      </c>
      <c r="G1771" s="1" t="s">
        <v>25</v>
      </c>
      <c r="H1771" s="1" t="s">
        <v>25</v>
      </c>
      <c r="M1771" s="1"/>
      <c r="N1771" s="1"/>
      <c r="O1771" s="1"/>
      <c r="P1771" s="1"/>
      <c r="Q1771" s="1"/>
      <c r="S1771" s="1" t="str">
        <f>IFERROR(__xludf.DUMMYFUNCTION("UNIQUE(D1771:H1771, TRUE)"),"")</f>
        <v/>
      </c>
      <c r="Y1771" s="1" t="str">
        <f t="shared" si="2"/>
        <v/>
      </c>
      <c r="Z1771" s="1" t="str">
        <f t="shared" ref="Z1771:AC1771" si="1771">IF($Y1771&lt;&gt;"",COUNTIF($D1771:$H1771, "=" &amp; T1771),"")</f>
        <v/>
      </c>
      <c r="AA1771" s="1" t="str">
        <f t="shared" si="1771"/>
        <v/>
      </c>
      <c r="AB1771" s="1" t="str">
        <f t="shared" si="1771"/>
        <v/>
      </c>
      <c r="AC1771" s="1" t="str">
        <f t="shared" si="1771"/>
        <v/>
      </c>
      <c r="AE1771" s="1" t="str">
        <f>IFERROR(__xludf.DUMMYFUNCTION("IFERROR(TRANSPOSE(SORT(TRANSPOSE(FILTER(Y1771:AC1771, Y1771:AC1771&lt;&gt;0)),1, FALSE)))"),"")</f>
        <v/>
      </c>
      <c r="AF1771" s="1" t="str">
        <f>IFERROR(__xludf.DUMMYFUNCTION("""COMPUTED_VALUE"""),"")</f>
        <v/>
      </c>
      <c r="AG1771" s="1" t="str">
        <f>IFERROR(__xludf.DUMMYFUNCTION("""COMPUTED_VALUE"""),"")</f>
        <v/>
      </c>
      <c r="AH1771" s="1" t="str">
        <f>IFERROR(__xludf.DUMMYFUNCTION("""COMPUTED_VALUE"""),"")</f>
        <v/>
      </c>
      <c r="AI1771" s="1" t="str">
        <f>IFERROR(__xludf.DUMMYFUNCTION("""COMPUTED_VALUE"""),"")</f>
        <v/>
      </c>
      <c r="AL1771" s="1" t="s">
        <v>25</v>
      </c>
      <c r="AM1771" s="1" t="s">
        <v>25</v>
      </c>
      <c r="AN1771" s="1" t="s">
        <v>25</v>
      </c>
      <c r="AO1771" s="1" t="s">
        <v>25</v>
      </c>
      <c r="AP1771" s="1" t="s">
        <v>25</v>
      </c>
      <c r="AQ1771" s="1"/>
      <c r="AR1771" s="1"/>
      <c r="AS1771" s="1"/>
      <c r="AT1771" s="1"/>
      <c r="AU1771" s="1"/>
      <c r="AV1771" s="1"/>
      <c r="AW1771" s="1"/>
      <c r="AY1771" s="1" t="s">
        <v>25</v>
      </c>
    </row>
    <row r="1772" ht="15.75" customHeight="1">
      <c r="A1772" s="1"/>
      <c r="B1772" s="1"/>
      <c r="C1772" s="1"/>
      <c r="D1772" s="1" t="s">
        <v>25</v>
      </c>
      <c r="E1772" s="1" t="s">
        <v>25</v>
      </c>
      <c r="F1772" s="1" t="s">
        <v>25</v>
      </c>
      <c r="G1772" s="1" t="s">
        <v>25</v>
      </c>
      <c r="H1772" s="1" t="s">
        <v>25</v>
      </c>
      <c r="M1772" s="1"/>
      <c r="N1772" s="1"/>
      <c r="O1772" s="1"/>
      <c r="P1772" s="1"/>
      <c r="Q1772" s="1"/>
      <c r="S1772" s="1" t="str">
        <f>IFERROR(__xludf.DUMMYFUNCTION("UNIQUE(D1772:H1772, TRUE)"),"")</f>
        <v/>
      </c>
      <c r="Y1772" s="1" t="str">
        <f t="shared" si="2"/>
        <v/>
      </c>
      <c r="Z1772" s="1" t="str">
        <f t="shared" ref="Z1772:AC1772" si="1772">IF($Y1772&lt;&gt;"",COUNTIF($D1772:$H1772, "=" &amp; T1772),"")</f>
        <v/>
      </c>
      <c r="AA1772" s="1" t="str">
        <f t="shared" si="1772"/>
        <v/>
      </c>
      <c r="AB1772" s="1" t="str">
        <f t="shared" si="1772"/>
        <v/>
      </c>
      <c r="AC1772" s="1" t="str">
        <f t="shared" si="1772"/>
        <v/>
      </c>
      <c r="AE1772" s="1" t="str">
        <f>IFERROR(__xludf.DUMMYFUNCTION("IFERROR(TRANSPOSE(SORT(TRANSPOSE(FILTER(Y1772:AC1772, Y1772:AC1772&lt;&gt;0)),1, FALSE)))"),"")</f>
        <v/>
      </c>
      <c r="AF1772" s="1" t="str">
        <f>IFERROR(__xludf.DUMMYFUNCTION("""COMPUTED_VALUE"""),"")</f>
        <v/>
      </c>
      <c r="AG1772" s="1" t="str">
        <f>IFERROR(__xludf.DUMMYFUNCTION("""COMPUTED_VALUE"""),"")</f>
        <v/>
      </c>
      <c r="AH1772" s="1" t="str">
        <f>IFERROR(__xludf.DUMMYFUNCTION("""COMPUTED_VALUE"""),"")</f>
        <v/>
      </c>
      <c r="AI1772" s="1" t="str">
        <f>IFERROR(__xludf.DUMMYFUNCTION("""COMPUTED_VALUE"""),"")</f>
        <v/>
      </c>
      <c r="AL1772" s="1" t="s">
        <v>25</v>
      </c>
      <c r="AM1772" s="1" t="s">
        <v>25</v>
      </c>
      <c r="AN1772" s="1" t="s">
        <v>25</v>
      </c>
      <c r="AO1772" s="1" t="s">
        <v>25</v>
      </c>
      <c r="AP1772" s="1" t="s">
        <v>25</v>
      </c>
      <c r="AQ1772" s="1"/>
      <c r="AR1772" s="1"/>
      <c r="AS1772" s="1"/>
      <c r="AT1772" s="1"/>
      <c r="AU1772" s="1"/>
      <c r="AV1772" s="1"/>
      <c r="AW1772" s="1"/>
      <c r="AY1772" s="1" t="s">
        <v>25</v>
      </c>
    </row>
    <row r="1773" ht="15.75" customHeight="1">
      <c r="A1773" s="1"/>
      <c r="B1773" s="1"/>
      <c r="C1773" s="1"/>
      <c r="D1773" s="1" t="s">
        <v>25</v>
      </c>
      <c r="E1773" s="1" t="s">
        <v>25</v>
      </c>
      <c r="F1773" s="1" t="s">
        <v>25</v>
      </c>
      <c r="G1773" s="1" t="s">
        <v>25</v>
      </c>
      <c r="H1773" s="1" t="s">
        <v>25</v>
      </c>
      <c r="M1773" s="1"/>
      <c r="N1773" s="1"/>
      <c r="O1773" s="1"/>
      <c r="P1773" s="1"/>
      <c r="Q1773" s="1"/>
      <c r="S1773" s="1" t="str">
        <f>IFERROR(__xludf.DUMMYFUNCTION("UNIQUE(D1773:H1773, TRUE)"),"")</f>
        <v/>
      </c>
      <c r="Y1773" s="1" t="str">
        <f t="shared" si="2"/>
        <v/>
      </c>
      <c r="Z1773" s="1" t="str">
        <f t="shared" ref="Z1773:AC1773" si="1773">IF($Y1773&lt;&gt;"",COUNTIF($D1773:$H1773, "=" &amp; T1773),"")</f>
        <v/>
      </c>
      <c r="AA1773" s="1" t="str">
        <f t="shared" si="1773"/>
        <v/>
      </c>
      <c r="AB1773" s="1" t="str">
        <f t="shared" si="1773"/>
        <v/>
      </c>
      <c r="AC1773" s="1" t="str">
        <f t="shared" si="1773"/>
        <v/>
      </c>
      <c r="AE1773" s="1" t="str">
        <f>IFERROR(__xludf.DUMMYFUNCTION("IFERROR(TRANSPOSE(SORT(TRANSPOSE(FILTER(Y1773:AC1773, Y1773:AC1773&lt;&gt;0)),1, FALSE)))"),"")</f>
        <v/>
      </c>
      <c r="AF1773" s="1" t="str">
        <f>IFERROR(__xludf.DUMMYFUNCTION("""COMPUTED_VALUE"""),"")</f>
        <v/>
      </c>
      <c r="AG1773" s="1" t="str">
        <f>IFERROR(__xludf.DUMMYFUNCTION("""COMPUTED_VALUE"""),"")</f>
        <v/>
      </c>
      <c r="AH1773" s="1" t="str">
        <f>IFERROR(__xludf.DUMMYFUNCTION("""COMPUTED_VALUE"""),"")</f>
        <v/>
      </c>
      <c r="AI1773" s="1" t="str">
        <f>IFERROR(__xludf.DUMMYFUNCTION("""COMPUTED_VALUE"""),"")</f>
        <v/>
      </c>
      <c r="AL1773" s="1" t="s">
        <v>25</v>
      </c>
      <c r="AM1773" s="1" t="s">
        <v>25</v>
      </c>
      <c r="AN1773" s="1" t="s">
        <v>25</v>
      </c>
      <c r="AO1773" s="1" t="s">
        <v>25</v>
      </c>
      <c r="AP1773" s="1" t="s">
        <v>25</v>
      </c>
      <c r="AQ1773" s="1"/>
      <c r="AR1773" s="1"/>
      <c r="AS1773" s="1"/>
      <c r="AT1773" s="1"/>
      <c r="AU1773" s="1"/>
      <c r="AV1773" s="1"/>
      <c r="AW1773" s="1"/>
      <c r="AY1773" s="1" t="s">
        <v>25</v>
      </c>
    </row>
    <row r="1774" ht="15.75" customHeight="1">
      <c r="A1774" s="1"/>
      <c r="B1774" s="1"/>
      <c r="C1774" s="1"/>
      <c r="D1774" s="1" t="s">
        <v>25</v>
      </c>
      <c r="E1774" s="1" t="s">
        <v>25</v>
      </c>
      <c r="F1774" s="1" t="s">
        <v>25</v>
      </c>
      <c r="G1774" s="1" t="s">
        <v>25</v>
      </c>
      <c r="H1774" s="1" t="s">
        <v>25</v>
      </c>
      <c r="M1774" s="1"/>
      <c r="N1774" s="1"/>
      <c r="O1774" s="1"/>
      <c r="P1774" s="1"/>
      <c r="Q1774" s="1"/>
      <c r="S1774" s="1" t="str">
        <f>IFERROR(__xludf.DUMMYFUNCTION("UNIQUE(D1774:H1774, TRUE)"),"")</f>
        <v/>
      </c>
      <c r="Y1774" s="1" t="str">
        <f t="shared" si="2"/>
        <v/>
      </c>
      <c r="Z1774" s="1" t="str">
        <f t="shared" ref="Z1774:AC1774" si="1774">IF($Y1774&lt;&gt;"",COUNTIF($D1774:$H1774, "=" &amp; T1774),"")</f>
        <v/>
      </c>
      <c r="AA1774" s="1" t="str">
        <f t="shared" si="1774"/>
        <v/>
      </c>
      <c r="AB1774" s="1" t="str">
        <f t="shared" si="1774"/>
        <v/>
      </c>
      <c r="AC1774" s="1" t="str">
        <f t="shared" si="1774"/>
        <v/>
      </c>
      <c r="AE1774" s="1" t="str">
        <f>IFERROR(__xludf.DUMMYFUNCTION("IFERROR(TRANSPOSE(SORT(TRANSPOSE(FILTER(Y1774:AC1774, Y1774:AC1774&lt;&gt;0)),1, FALSE)))"),"")</f>
        <v/>
      </c>
      <c r="AF1774" s="1" t="str">
        <f>IFERROR(__xludf.DUMMYFUNCTION("""COMPUTED_VALUE"""),"")</f>
        <v/>
      </c>
      <c r="AG1774" s="1" t="str">
        <f>IFERROR(__xludf.DUMMYFUNCTION("""COMPUTED_VALUE"""),"")</f>
        <v/>
      </c>
      <c r="AH1774" s="1" t="str">
        <f>IFERROR(__xludf.DUMMYFUNCTION("""COMPUTED_VALUE"""),"")</f>
        <v/>
      </c>
      <c r="AI1774" s="1" t="str">
        <f>IFERROR(__xludf.DUMMYFUNCTION("""COMPUTED_VALUE"""),"")</f>
        <v/>
      </c>
      <c r="AL1774" s="1" t="s">
        <v>25</v>
      </c>
      <c r="AM1774" s="1" t="s">
        <v>25</v>
      </c>
      <c r="AN1774" s="1" t="s">
        <v>25</v>
      </c>
      <c r="AO1774" s="1" t="s">
        <v>25</v>
      </c>
      <c r="AP1774" s="1" t="s">
        <v>25</v>
      </c>
      <c r="AQ1774" s="1"/>
      <c r="AR1774" s="1"/>
      <c r="AS1774" s="1"/>
      <c r="AT1774" s="1"/>
      <c r="AU1774" s="1"/>
      <c r="AV1774" s="1"/>
      <c r="AW1774" s="1"/>
      <c r="AY1774" s="1" t="s">
        <v>25</v>
      </c>
    </row>
    <row r="1775" ht="15.75" customHeight="1">
      <c r="A1775" s="1"/>
      <c r="B1775" s="1"/>
      <c r="C1775" s="1"/>
      <c r="D1775" s="1" t="s">
        <v>25</v>
      </c>
      <c r="E1775" s="1" t="s">
        <v>25</v>
      </c>
      <c r="F1775" s="1" t="s">
        <v>25</v>
      </c>
      <c r="G1775" s="1" t="s">
        <v>25</v>
      </c>
      <c r="H1775" s="1" t="s">
        <v>25</v>
      </c>
      <c r="M1775" s="1"/>
      <c r="N1775" s="1"/>
      <c r="O1775" s="1"/>
      <c r="P1775" s="1"/>
      <c r="Q1775" s="1"/>
      <c r="S1775" s="1" t="str">
        <f>IFERROR(__xludf.DUMMYFUNCTION("UNIQUE(D1775:H1775, TRUE)"),"")</f>
        <v/>
      </c>
      <c r="Y1775" s="1" t="str">
        <f t="shared" si="2"/>
        <v/>
      </c>
      <c r="Z1775" s="1" t="str">
        <f t="shared" ref="Z1775:AC1775" si="1775">IF($Y1775&lt;&gt;"",COUNTIF($D1775:$H1775, "=" &amp; T1775),"")</f>
        <v/>
      </c>
      <c r="AA1775" s="1" t="str">
        <f t="shared" si="1775"/>
        <v/>
      </c>
      <c r="AB1775" s="1" t="str">
        <f t="shared" si="1775"/>
        <v/>
      </c>
      <c r="AC1775" s="1" t="str">
        <f t="shared" si="1775"/>
        <v/>
      </c>
      <c r="AE1775" s="1" t="str">
        <f>IFERROR(__xludf.DUMMYFUNCTION("IFERROR(TRANSPOSE(SORT(TRANSPOSE(FILTER(Y1775:AC1775, Y1775:AC1775&lt;&gt;0)),1, FALSE)))"),"")</f>
        <v/>
      </c>
      <c r="AF1775" s="1" t="str">
        <f>IFERROR(__xludf.DUMMYFUNCTION("""COMPUTED_VALUE"""),"")</f>
        <v/>
      </c>
      <c r="AG1775" s="1" t="str">
        <f>IFERROR(__xludf.DUMMYFUNCTION("""COMPUTED_VALUE"""),"")</f>
        <v/>
      </c>
      <c r="AH1775" s="1" t="str">
        <f>IFERROR(__xludf.DUMMYFUNCTION("""COMPUTED_VALUE"""),"")</f>
        <v/>
      </c>
      <c r="AI1775" s="1" t="str">
        <f>IFERROR(__xludf.DUMMYFUNCTION("""COMPUTED_VALUE"""),"")</f>
        <v/>
      </c>
      <c r="AL1775" s="1" t="s">
        <v>25</v>
      </c>
      <c r="AM1775" s="1" t="s">
        <v>25</v>
      </c>
      <c r="AN1775" s="1" t="s">
        <v>25</v>
      </c>
      <c r="AO1775" s="1" t="s">
        <v>25</v>
      </c>
      <c r="AP1775" s="1" t="s">
        <v>25</v>
      </c>
      <c r="AQ1775" s="1"/>
      <c r="AR1775" s="1"/>
      <c r="AS1775" s="1"/>
      <c r="AT1775" s="1"/>
      <c r="AU1775" s="1"/>
      <c r="AV1775" s="1"/>
      <c r="AW1775" s="1"/>
      <c r="AY1775" s="1" t="s">
        <v>25</v>
      </c>
    </row>
    <row r="1776" ht="15.75" customHeight="1">
      <c r="A1776" s="1"/>
      <c r="B1776" s="1"/>
      <c r="C1776" s="1"/>
      <c r="D1776" s="1" t="s">
        <v>25</v>
      </c>
      <c r="E1776" s="1" t="s">
        <v>25</v>
      </c>
      <c r="F1776" s="1" t="s">
        <v>25</v>
      </c>
      <c r="G1776" s="1" t="s">
        <v>25</v>
      </c>
      <c r="H1776" s="1" t="s">
        <v>25</v>
      </c>
      <c r="M1776" s="1"/>
      <c r="N1776" s="1"/>
      <c r="O1776" s="1"/>
      <c r="P1776" s="1"/>
      <c r="Q1776" s="1"/>
      <c r="S1776" s="1" t="str">
        <f>IFERROR(__xludf.DUMMYFUNCTION("UNIQUE(D1776:H1776, TRUE)"),"")</f>
        <v/>
      </c>
      <c r="Y1776" s="1" t="str">
        <f t="shared" si="2"/>
        <v/>
      </c>
      <c r="Z1776" s="1" t="str">
        <f t="shared" ref="Z1776:AC1776" si="1776">IF($Y1776&lt;&gt;"",COUNTIF($D1776:$H1776, "=" &amp; T1776),"")</f>
        <v/>
      </c>
      <c r="AA1776" s="1" t="str">
        <f t="shared" si="1776"/>
        <v/>
      </c>
      <c r="AB1776" s="1" t="str">
        <f t="shared" si="1776"/>
        <v/>
      </c>
      <c r="AC1776" s="1" t="str">
        <f t="shared" si="1776"/>
        <v/>
      </c>
      <c r="AE1776" s="1" t="str">
        <f>IFERROR(__xludf.DUMMYFUNCTION("IFERROR(TRANSPOSE(SORT(TRANSPOSE(FILTER(Y1776:AC1776, Y1776:AC1776&lt;&gt;0)),1, FALSE)))"),"")</f>
        <v/>
      </c>
      <c r="AF1776" s="1" t="str">
        <f>IFERROR(__xludf.DUMMYFUNCTION("""COMPUTED_VALUE"""),"")</f>
        <v/>
      </c>
      <c r="AG1776" s="1" t="str">
        <f>IFERROR(__xludf.DUMMYFUNCTION("""COMPUTED_VALUE"""),"")</f>
        <v/>
      </c>
      <c r="AH1776" s="1" t="str">
        <f>IFERROR(__xludf.DUMMYFUNCTION("""COMPUTED_VALUE"""),"")</f>
        <v/>
      </c>
      <c r="AI1776" s="1" t="str">
        <f>IFERROR(__xludf.DUMMYFUNCTION("""COMPUTED_VALUE"""),"")</f>
        <v/>
      </c>
      <c r="AL1776" s="1" t="s">
        <v>25</v>
      </c>
      <c r="AM1776" s="1" t="s">
        <v>25</v>
      </c>
      <c r="AN1776" s="1" t="s">
        <v>25</v>
      </c>
      <c r="AO1776" s="1" t="s">
        <v>25</v>
      </c>
      <c r="AP1776" s="1" t="s">
        <v>25</v>
      </c>
      <c r="AQ1776" s="1"/>
      <c r="AR1776" s="1"/>
      <c r="AS1776" s="1"/>
      <c r="AT1776" s="1"/>
      <c r="AU1776" s="1"/>
      <c r="AV1776" s="1"/>
      <c r="AW1776" s="1"/>
      <c r="AY1776" s="1" t="s">
        <v>25</v>
      </c>
    </row>
    <row r="1777" ht="15.75" customHeight="1">
      <c r="A1777" s="1"/>
      <c r="B1777" s="1"/>
      <c r="C1777" s="1"/>
      <c r="D1777" s="1" t="s">
        <v>25</v>
      </c>
      <c r="E1777" s="1" t="s">
        <v>25</v>
      </c>
      <c r="F1777" s="1" t="s">
        <v>25</v>
      </c>
      <c r="G1777" s="1" t="s">
        <v>25</v>
      </c>
      <c r="H1777" s="1" t="s">
        <v>25</v>
      </c>
      <c r="M1777" s="1"/>
      <c r="N1777" s="1"/>
      <c r="O1777" s="1"/>
      <c r="P1777" s="1"/>
      <c r="Q1777" s="1"/>
      <c r="S1777" s="1" t="str">
        <f>IFERROR(__xludf.DUMMYFUNCTION("UNIQUE(D1777:H1777, TRUE)"),"")</f>
        <v/>
      </c>
      <c r="Y1777" s="1" t="str">
        <f t="shared" si="2"/>
        <v/>
      </c>
      <c r="Z1777" s="1" t="str">
        <f t="shared" ref="Z1777:AC1777" si="1777">IF($Y1777&lt;&gt;"",COUNTIF($D1777:$H1777, "=" &amp; T1777),"")</f>
        <v/>
      </c>
      <c r="AA1777" s="1" t="str">
        <f t="shared" si="1777"/>
        <v/>
      </c>
      <c r="AB1777" s="1" t="str">
        <f t="shared" si="1777"/>
        <v/>
      </c>
      <c r="AC1777" s="1" t="str">
        <f t="shared" si="1777"/>
        <v/>
      </c>
      <c r="AE1777" s="1" t="str">
        <f>IFERROR(__xludf.DUMMYFUNCTION("IFERROR(TRANSPOSE(SORT(TRANSPOSE(FILTER(Y1777:AC1777, Y1777:AC1777&lt;&gt;0)),1, FALSE)))"),"")</f>
        <v/>
      </c>
      <c r="AF1777" s="1" t="str">
        <f>IFERROR(__xludf.DUMMYFUNCTION("""COMPUTED_VALUE"""),"")</f>
        <v/>
      </c>
      <c r="AG1777" s="1" t="str">
        <f>IFERROR(__xludf.DUMMYFUNCTION("""COMPUTED_VALUE"""),"")</f>
        <v/>
      </c>
      <c r="AH1777" s="1" t="str">
        <f>IFERROR(__xludf.DUMMYFUNCTION("""COMPUTED_VALUE"""),"")</f>
        <v/>
      </c>
      <c r="AI1777" s="1" t="str">
        <f>IFERROR(__xludf.DUMMYFUNCTION("""COMPUTED_VALUE"""),"")</f>
        <v/>
      </c>
      <c r="AL1777" s="1" t="s">
        <v>25</v>
      </c>
      <c r="AM1777" s="1" t="s">
        <v>25</v>
      </c>
      <c r="AN1777" s="1" t="s">
        <v>25</v>
      </c>
      <c r="AO1777" s="1" t="s">
        <v>25</v>
      </c>
      <c r="AP1777" s="1" t="s">
        <v>25</v>
      </c>
      <c r="AQ1777" s="1"/>
      <c r="AR1777" s="1"/>
      <c r="AS1777" s="1"/>
      <c r="AT1777" s="1"/>
      <c r="AU1777" s="1"/>
      <c r="AV1777" s="1"/>
      <c r="AW1777" s="1"/>
      <c r="AY1777" s="1" t="s">
        <v>25</v>
      </c>
    </row>
    <row r="1778" ht="15.75" customHeight="1">
      <c r="A1778" s="1"/>
      <c r="B1778" s="1"/>
      <c r="C1778" s="1"/>
      <c r="D1778" s="1" t="s">
        <v>25</v>
      </c>
      <c r="E1778" s="1" t="s">
        <v>25</v>
      </c>
      <c r="F1778" s="1" t="s">
        <v>25</v>
      </c>
      <c r="G1778" s="1" t="s">
        <v>25</v>
      </c>
      <c r="H1778" s="1" t="s">
        <v>25</v>
      </c>
      <c r="M1778" s="1"/>
      <c r="N1778" s="1"/>
      <c r="O1778" s="1"/>
      <c r="P1778" s="1"/>
      <c r="Q1778" s="1"/>
      <c r="S1778" s="1" t="str">
        <f>IFERROR(__xludf.DUMMYFUNCTION("UNIQUE(D1778:H1778, TRUE)"),"")</f>
        <v/>
      </c>
      <c r="Y1778" s="1" t="str">
        <f t="shared" si="2"/>
        <v/>
      </c>
      <c r="Z1778" s="1" t="str">
        <f t="shared" ref="Z1778:AC1778" si="1778">IF($Y1778&lt;&gt;"",COUNTIF($D1778:$H1778, "=" &amp; T1778),"")</f>
        <v/>
      </c>
      <c r="AA1778" s="1" t="str">
        <f t="shared" si="1778"/>
        <v/>
      </c>
      <c r="AB1778" s="1" t="str">
        <f t="shared" si="1778"/>
        <v/>
      </c>
      <c r="AC1778" s="1" t="str">
        <f t="shared" si="1778"/>
        <v/>
      </c>
      <c r="AE1778" s="1" t="str">
        <f>IFERROR(__xludf.DUMMYFUNCTION("IFERROR(TRANSPOSE(SORT(TRANSPOSE(FILTER(Y1778:AC1778, Y1778:AC1778&lt;&gt;0)),1, FALSE)))"),"")</f>
        <v/>
      </c>
      <c r="AF1778" s="1" t="str">
        <f>IFERROR(__xludf.DUMMYFUNCTION("""COMPUTED_VALUE"""),"")</f>
        <v/>
      </c>
      <c r="AG1778" s="1" t="str">
        <f>IFERROR(__xludf.DUMMYFUNCTION("""COMPUTED_VALUE"""),"")</f>
        <v/>
      </c>
      <c r="AH1778" s="1" t="str">
        <f>IFERROR(__xludf.DUMMYFUNCTION("""COMPUTED_VALUE"""),"")</f>
        <v/>
      </c>
      <c r="AI1778" s="1" t="str">
        <f>IFERROR(__xludf.DUMMYFUNCTION("""COMPUTED_VALUE"""),"")</f>
        <v/>
      </c>
      <c r="AL1778" s="1" t="s">
        <v>25</v>
      </c>
      <c r="AM1778" s="1" t="s">
        <v>25</v>
      </c>
      <c r="AN1778" s="1" t="s">
        <v>25</v>
      </c>
      <c r="AO1778" s="1" t="s">
        <v>25</v>
      </c>
      <c r="AP1778" s="1" t="s">
        <v>25</v>
      </c>
      <c r="AQ1778" s="1"/>
      <c r="AR1778" s="1"/>
      <c r="AS1778" s="1"/>
      <c r="AT1778" s="1"/>
      <c r="AU1778" s="1"/>
      <c r="AV1778" s="1"/>
      <c r="AW1778" s="1"/>
      <c r="AY1778" s="1" t="s">
        <v>25</v>
      </c>
    </row>
    <row r="1779" ht="15.75" customHeight="1">
      <c r="A1779" s="1"/>
      <c r="B1779" s="1"/>
      <c r="C1779" s="1"/>
      <c r="D1779" s="1" t="s">
        <v>25</v>
      </c>
      <c r="E1779" s="1" t="s">
        <v>25</v>
      </c>
      <c r="F1779" s="1" t="s">
        <v>25</v>
      </c>
      <c r="G1779" s="1" t="s">
        <v>25</v>
      </c>
      <c r="H1779" s="1" t="s">
        <v>25</v>
      </c>
      <c r="M1779" s="1"/>
      <c r="N1779" s="1"/>
      <c r="O1779" s="1"/>
      <c r="P1779" s="1"/>
      <c r="Q1779" s="1"/>
      <c r="S1779" s="1" t="str">
        <f>IFERROR(__xludf.DUMMYFUNCTION("UNIQUE(D1779:H1779, TRUE)"),"")</f>
        <v/>
      </c>
      <c r="Y1779" s="1" t="str">
        <f t="shared" si="2"/>
        <v/>
      </c>
      <c r="Z1779" s="1" t="str">
        <f t="shared" ref="Z1779:AC1779" si="1779">IF($Y1779&lt;&gt;"",COUNTIF($D1779:$H1779, "=" &amp; T1779),"")</f>
        <v/>
      </c>
      <c r="AA1779" s="1" t="str">
        <f t="shared" si="1779"/>
        <v/>
      </c>
      <c r="AB1779" s="1" t="str">
        <f t="shared" si="1779"/>
        <v/>
      </c>
      <c r="AC1779" s="1" t="str">
        <f t="shared" si="1779"/>
        <v/>
      </c>
      <c r="AE1779" s="1" t="str">
        <f>IFERROR(__xludf.DUMMYFUNCTION("IFERROR(TRANSPOSE(SORT(TRANSPOSE(FILTER(Y1779:AC1779, Y1779:AC1779&lt;&gt;0)),1, FALSE)))"),"")</f>
        <v/>
      </c>
      <c r="AF1779" s="1" t="str">
        <f>IFERROR(__xludf.DUMMYFUNCTION("""COMPUTED_VALUE"""),"")</f>
        <v/>
      </c>
      <c r="AG1779" s="1" t="str">
        <f>IFERROR(__xludf.DUMMYFUNCTION("""COMPUTED_VALUE"""),"")</f>
        <v/>
      </c>
      <c r="AH1779" s="1" t="str">
        <f>IFERROR(__xludf.DUMMYFUNCTION("""COMPUTED_VALUE"""),"")</f>
        <v/>
      </c>
      <c r="AI1779" s="1" t="str">
        <f>IFERROR(__xludf.DUMMYFUNCTION("""COMPUTED_VALUE"""),"")</f>
        <v/>
      </c>
      <c r="AL1779" s="1" t="s">
        <v>25</v>
      </c>
      <c r="AM1779" s="1" t="s">
        <v>25</v>
      </c>
      <c r="AN1779" s="1" t="s">
        <v>25</v>
      </c>
      <c r="AO1779" s="1" t="s">
        <v>25</v>
      </c>
      <c r="AP1779" s="1" t="s">
        <v>25</v>
      </c>
      <c r="AQ1779" s="1"/>
      <c r="AR1779" s="1"/>
      <c r="AS1779" s="1"/>
      <c r="AT1779" s="1"/>
      <c r="AU1779" s="1"/>
      <c r="AV1779" s="1"/>
      <c r="AW1779" s="1"/>
      <c r="AY1779" s="1" t="s">
        <v>25</v>
      </c>
    </row>
    <row r="1780" ht="15.75" customHeight="1">
      <c r="A1780" s="1"/>
      <c r="B1780" s="1"/>
      <c r="C1780" s="1"/>
      <c r="D1780" s="1" t="s">
        <v>25</v>
      </c>
      <c r="E1780" s="1" t="s">
        <v>25</v>
      </c>
      <c r="F1780" s="1" t="s">
        <v>25</v>
      </c>
      <c r="G1780" s="1" t="s">
        <v>25</v>
      </c>
      <c r="H1780" s="1" t="s">
        <v>25</v>
      </c>
      <c r="M1780" s="1"/>
      <c r="N1780" s="1"/>
      <c r="O1780" s="1"/>
      <c r="P1780" s="1"/>
      <c r="Q1780" s="1"/>
      <c r="S1780" s="1" t="str">
        <f>IFERROR(__xludf.DUMMYFUNCTION("UNIQUE(D1780:H1780, TRUE)"),"")</f>
        <v/>
      </c>
      <c r="Y1780" s="1" t="str">
        <f t="shared" si="2"/>
        <v/>
      </c>
      <c r="Z1780" s="1" t="str">
        <f t="shared" ref="Z1780:AC1780" si="1780">IF($Y1780&lt;&gt;"",COUNTIF($D1780:$H1780, "=" &amp; T1780),"")</f>
        <v/>
      </c>
      <c r="AA1780" s="1" t="str">
        <f t="shared" si="1780"/>
        <v/>
      </c>
      <c r="AB1780" s="1" t="str">
        <f t="shared" si="1780"/>
        <v/>
      </c>
      <c r="AC1780" s="1" t="str">
        <f t="shared" si="1780"/>
        <v/>
      </c>
      <c r="AE1780" s="1" t="str">
        <f>IFERROR(__xludf.DUMMYFUNCTION("IFERROR(TRANSPOSE(SORT(TRANSPOSE(FILTER(Y1780:AC1780, Y1780:AC1780&lt;&gt;0)),1, FALSE)))"),"")</f>
        <v/>
      </c>
      <c r="AF1780" s="1" t="str">
        <f>IFERROR(__xludf.DUMMYFUNCTION("""COMPUTED_VALUE"""),"")</f>
        <v/>
      </c>
      <c r="AG1780" s="1" t="str">
        <f>IFERROR(__xludf.DUMMYFUNCTION("""COMPUTED_VALUE"""),"")</f>
        <v/>
      </c>
      <c r="AH1780" s="1" t="str">
        <f>IFERROR(__xludf.DUMMYFUNCTION("""COMPUTED_VALUE"""),"")</f>
        <v/>
      </c>
      <c r="AI1780" s="1" t="str">
        <f>IFERROR(__xludf.DUMMYFUNCTION("""COMPUTED_VALUE"""),"")</f>
        <v/>
      </c>
      <c r="AL1780" s="1" t="s">
        <v>25</v>
      </c>
      <c r="AM1780" s="1" t="s">
        <v>25</v>
      </c>
      <c r="AN1780" s="1" t="s">
        <v>25</v>
      </c>
      <c r="AO1780" s="1" t="s">
        <v>25</v>
      </c>
      <c r="AP1780" s="1" t="s">
        <v>25</v>
      </c>
      <c r="AQ1780" s="1"/>
      <c r="AR1780" s="1"/>
      <c r="AS1780" s="1"/>
      <c r="AT1780" s="1"/>
      <c r="AU1780" s="1"/>
      <c r="AV1780" s="1"/>
      <c r="AW1780" s="1"/>
      <c r="AY1780" s="1" t="s">
        <v>25</v>
      </c>
    </row>
    <row r="1781" ht="15.75" customHeight="1">
      <c r="A1781" s="1"/>
      <c r="B1781" s="1"/>
      <c r="C1781" s="1"/>
      <c r="D1781" s="1" t="s">
        <v>25</v>
      </c>
      <c r="E1781" s="1" t="s">
        <v>25</v>
      </c>
      <c r="F1781" s="1" t="s">
        <v>25</v>
      </c>
      <c r="G1781" s="1" t="s">
        <v>25</v>
      </c>
      <c r="H1781" s="1" t="s">
        <v>25</v>
      </c>
      <c r="M1781" s="1"/>
      <c r="N1781" s="1"/>
      <c r="O1781" s="1"/>
      <c r="P1781" s="1"/>
      <c r="Q1781" s="1"/>
      <c r="S1781" s="1" t="str">
        <f>IFERROR(__xludf.DUMMYFUNCTION("UNIQUE(D1781:H1781, TRUE)"),"")</f>
        <v/>
      </c>
      <c r="Y1781" s="1" t="str">
        <f t="shared" si="2"/>
        <v/>
      </c>
      <c r="Z1781" s="1" t="str">
        <f t="shared" ref="Z1781:AC1781" si="1781">IF($Y1781&lt;&gt;"",COUNTIF($D1781:$H1781, "=" &amp; T1781),"")</f>
        <v/>
      </c>
      <c r="AA1781" s="1" t="str">
        <f t="shared" si="1781"/>
        <v/>
      </c>
      <c r="AB1781" s="1" t="str">
        <f t="shared" si="1781"/>
        <v/>
      </c>
      <c r="AC1781" s="1" t="str">
        <f t="shared" si="1781"/>
        <v/>
      </c>
      <c r="AE1781" s="1" t="str">
        <f>IFERROR(__xludf.DUMMYFUNCTION("IFERROR(TRANSPOSE(SORT(TRANSPOSE(FILTER(Y1781:AC1781, Y1781:AC1781&lt;&gt;0)),1, FALSE)))"),"")</f>
        <v/>
      </c>
      <c r="AF1781" s="1" t="str">
        <f>IFERROR(__xludf.DUMMYFUNCTION("""COMPUTED_VALUE"""),"")</f>
        <v/>
      </c>
      <c r="AG1781" s="1" t="str">
        <f>IFERROR(__xludf.DUMMYFUNCTION("""COMPUTED_VALUE"""),"")</f>
        <v/>
      </c>
      <c r="AH1781" s="1" t="str">
        <f>IFERROR(__xludf.DUMMYFUNCTION("""COMPUTED_VALUE"""),"")</f>
        <v/>
      </c>
      <c r="AI1781" s="1" t="str">
        <f>IFERROR(__xludf.DUMMYFUNCTION("""COMPUTED_VALUE"""),"")</f>
        <v/>
      </c>
      <c r="AL1781" s="1" t="s">
        <v>25</v>
      </c>
      <c r="AM1781" s="1" t="s">
        <v>25</v>
      </c>
      <c r="AN1781" s="1" t="s">
        <v>25</v>
      </c>
      <c r="AO1781" s="1" t="s">
        <v>25</v>
      </c>
      <c r="AP1781" s="1" t="s">
        <v>25</v>
      </c>
      <c r="AQ1781" s="1"/>
      <c r="AR1781" s="1"/>
      <c r="AS1781" s="1"/>
      <c r="AT1781" s="1"/>
      <c r="AU1781" s="1"/>
      <c r="AV1781" s="1"/>
      <c r="AW1781" s="1"/>
      <c r="AY1781" s="1" t="s">
        <v>25</v>
      </c>
    </row>
    <row r="1782" ht="15.75" customHeight="1">
      <c r="A1782" s="1"/>
      <c r="B1782" s="1"/>
      <c r="C1782" s="1"/>
      <c r="D1782" s="1" t="s">
        <v>25</v>
      </c>
      <c r="E1782" s="1" t="s">
        <v>25</v>
      </c>
      <c r="F1782" s="1" t="s">
        <v>25</v>
      </c>
      <c r="G1782" s="1" t="s">
        <v>25</v>
      </c>
      <c r="H1782" s="1" t="s">
        <v>25</v>
      </c>
      <c r="M1782" s="1"/>
      <c r="N1782" s="1"/>
      <c r="O1782" s="1"/>
      <c r="P1782" s="1"/>
      <c r="Q1782" s="1"/>
      <c r="S1782" s="1" t="str">
        <f>IFERROR(__xludf.DUMMYFUNCTION("UNIQUE(D1782:H1782, TRUE)"),"")</f>
        <v/>
      </c>
      <c r="Y1782" s="1" t="str">
        <f t="shared" si="2"/>
        <v/>
      </c>
      <c r="Z1782" s="1" t="str">
        <f t="shared" ref="Z1782:AC1782" si="1782">IF($Y1782&lt;&gt;"",COUNTIF($D1782:$H1782, "=" &amp; T1782),"")</f>
        <v/>
      </c>
      <c r="AA1782" s="1" t="str">
        <f t="shared" si="1782"/>
        <v/>
      </c>
      <c r="AB1782" s="1" t="str">
        <f t="shared" si="1782"/>
        <v/>
      </c>
      <c r="AC1782" s="1" t="str">
        <f t="shared" si="1782"/>
        <v/>
      </c>
      <c r="AE1782" s="1" t="str">
        <f>IFERROR(__xludf.DUMMYFUNCTION("IFERROR(TRANSPOSE(SORT(TRANSPOSE(FILTER(Y1782:AC1782, Y1782:AC1782&lt;&gt;0)),1, FALSE)))"),"")</f>
        <v/>
      </c>
      <c r="AF1782" s="1" t="str">
        <f>IFERROR(__xludf.DUMMYFUNCTION("""COMPUTED_VALUE"""),"")</f>
        <v/>
      </c>
      <c r="AG1782" s="1" t="str">
        <f>IFERROR(__xludf.DUMMYFUNCTION("""COMPUTED_VALUE"""),"")</f>
        <v/>
      </c>
      <c r="AH1782" s="1" t="str">
        <f>IFERROR(__xludf.DUMMYFUNCTION("""COMPUTED_VALUE"""),"")</f>
        <v/>
      </c>
      <c r="AI1782" s="1" t="str">
        <f>IFERROR(__xludf.DUMMYFUNCTION("""COMPUTED_VALUE"""),"")</f>
        <v/>
      </c>
      <c r="AL1782" s="1" t="s">
        <v>25</v>
      </c>
      <c r="AM1782" s="1" t="s">
        <v>25</v>
      </c>
      <c r="AN1782" s="1" t="s">
        <v>25</v>
      </c>
      <c r="AO1782" s="1" t="s">
        <v>25</v>
      </c>
      <c r="AP1782" s="1" t="s">
        <v>25</v>
      </c>
      <c r="AQ1782" s="1"/>
      <c r="AR1782" s="1"/>
      <c r="AS1782" s="1"/>
      <c r="AT1782" s="1"/>
      <c r="AU1782" s="1"/>
      <c r="AV1782" s="1"/>
      <c r="AW1782" s="1"/>
      <c r="AY1782" s="1" t="s">
        <v>25</v>
      </c>
    </row>
    <row r="1783" ht="15.75" customHeight="1">
      <c r="A1783" s="1"/>
      <c r="B1783" s="1"/>
      <c r="C1783" s="1"/>
      <c r="D1783" s="1" t="s">
        <v>25</v>
      </c>
      <c r="E1783" s="1" t="s">
        <v>25</v>
      </c>
      <c r="F1783" s="1" t="s">
        <v>25</v>
      </c>
      <c r="G1783" s="1" t="s">
        <v>25</v>
      </c>
      <c r="H1783" s="1" t="s">
        <v>25</v>
      </c>
      <c r="M1783" s="1"/>
      <c r="N1783" s="1"/>
      <c r="O1783" s="1"/>
      <c r="P1783" s="1"/>
      <c r="Q1783" s="1"/>
      <c r="S1783" s="1" t="str">
        <f>IFERROR(__xludf.DUMMYFUNCTION("UNIQUE(D1783:H1783, TRUE)"),"")</f>
        <v/>
      </c>
      <c r="Y1783" s="1" t="str">
        <f t="shared" si="2"/>
        <v/>
      </c>
      <c r="Z1783" s="1" t="str">
        <f t="shared" ref="Z1783:AC1783" si="1783">IF($Y1783&lt;&gt;"",COUNTIF($D1783:$H1783, "=" &amp; T1783),"")</f>
        <v/>
      </c>
      <c r="AA1783" s="1" t="str">
        <f t="shared" si="1783"/>
        <v/>
      </c>
      <c r="AB1783" s="1" t="str">
        <f t="shared" si="1783"/>
        <v/>
      </c>
      <c r="AC1783" s="1" t="str">
        <f t="shared" si="1783"/>
        <v/>
      </c>
      <c r="AE1783" s="1" t="str">
        <f>IFERROR(__xludf.DUMMYFUNCTION("IFERROR(TRANSPOSE(SORT(TRANSPOSE(FILTER(Y1783:AC1783, Y1783:AC1783&lt;&gt;0)),1, FALSE)))"),"")</f>
        <v/>
      </c>
      <c r="AF1783" s="1" t="str">
        <f>IFERROR(__xludf.DUMMYFUNCTION("""COMPUTED_VALUE"""),"")</f>
        <v/>
      </c>
      <c r="AG1783" s="1" t="str">
        <f>IFERROR(__xludf.DUMMYFUNCTION("""COMPUTED_VALUE"""),"")</f>
        <v/>
      </c>
      <c r="AH1783" s="1" t="str">
        <f>IFERROR(__xludf.DUMMYFUNCTION("""COMPUTED_VALUE"""),"")</f>
        <v/>
      </c>
      <c r="AI1783" s="1" t="str">
        <f>IFERROR(__xludf.DUMMYFUNCTION("""COMPUTED_VALUE"""),"")</f>
        <v/>
      </c>
      <c r="AL1783" s="1" t="s">
        <v>25</v>
      </c>
      <c r="AM1783" s="1" t="s">
        <v>25</v>
      </c>
      <c r="AN1783" s="1" t="s">
        <v>25</v>
      </c>
      <c r="AO1783" s="1" t="s">
        <v>25</v>
      </c>
      <c r="AP1783" s="1" t="s">
        <v>25</v>
      </c>
      <c r="AQ1783" s="1"/>
      <c r="AR1783" s="1"/>
      <c r="AS1783" s="1"/>
      <c r="AT1783" s="1"/>
      <c r="AU1783" s="1"/>
      <c r="AV1783" s="1"/>
      <c r="AW1783" s="1"/>
      <c r="AY1783" s="1" t="s">
        <v>25</v>
      </c>
    </row>
    <row r="1784" ht="15.75" customHeight="1">
      <c r="A1784" s="1"/>
      <c r="B1784" s="1"/>
      <c r="C1784" s="1"/>
      <c r="D1784" s="1" t="s">
        <v>25</v>
      </c>
      <c r="E1784" s="1" t="s">
        <v>25</v>
      </c>
      <c r="F1784" s="1" t="s">
        <v>25</v>
      </c>
      <c r="G1784" s="1" t="s">
        <v>25</v>
      </c>
      <c r="H1784" s="1" t="s">
        <v>25</v>
      </c>
      <c r="M1784" s="1"/>
      <c r="N1784" s="1"/>
      <c r="O1784" s="1"/>
      <c r="P1784" s="1"/>
      <c r="Q1784" s="1"/>
      <c r="S1784" s="1" t="str">
        <f>IFERROR(__xludf.DUMMYFUNCTION("UNIQUE(D1784:H1784, TRUE)"),"")</f>
        <v/>
      </c>
      <c r="Y1784" s="1" t="str">
        <f t="shared" si="2"/>
        <v/>
      </c>
      <c r="Z1784" s="1" t="str">
        <f t="shared" ref="Z1784:AC1784" si="1784">IF($Y1784&lt;&gt;"",COUNTIF($D1784:$H1784, "=" &amp; T1784),"")</f>
        <v/>
      </c>
      <c r="AA1784" s="1" t="str">
        <f t="shared" si="1784"/>
        <v/>
      </c>
      <c r="AB1784" s="1" t="str">
        <f t="shared" si="1784"/>
        <v/>
      </c>
      <c r="AC1784" s="1" t="str">
        <f t="shared" si="1784"/>
        <v/>
      </c>
      <c r="AE1784" s="1" t="str">
        <f>IFERROR(__xludf.DUMMYFUNCTION("IFERROR(TRANSPOSE(SORT(TRANSPOSE(FILTER(Y1784:AC1784, Y1784:AC1784&lt;&gt;0)),1, FALSE)))"),"")</f>
        <v/>
      </c>
      <c r="AF1784" s="1" t="str">
        <f>IFERROR(__xludf.DUMMYFUNCTION("""COMPUTED_VALUE"""),"")</f>
        <v/>
      </c>
      <c r="AG1784" s="1" t="str">
        <f>IFERROR(__xludf.DUMMYFUNCTION("""COMPUTED_VALUE"""),"")</f>
        <v/>
      </c>
      <c r="AH1784" s="1" t="str">
        <f>IFERROR(__xludf.DUMMYFUNCTION("""COMPUTED_VALUE"""),"")</f>
        <v/>
      </c>
      <c r="AI1784" s="1" t="str">
        <f>IFERROR(__xludf.DUMMYFUNCTION("""COMPUTED_VALUE"""),"")</f>
        <v/>
      </c>
      <c r="AL1784" s="1" t="s">
        <v>25</v>
      </c>
      <c r="AM1784" s="1" t="s">
        <v>25</v>
      </c>
      <c r="AN1784" s="1" t="s">
        <v>25</v>
      </c>
      <c r="AO1784" s="1" t="s">
        <v>25</v>
      </c>
      <c r="AP1784" s="1" t="s">
        <v>25</v>
      </c>
      <c r="AQ1784" s="1"/>
      <c r="AR1784" s="1"/>
      <c r="AS1784" s="1"/>
      <c r="AT1784" s="1"/>
      <c r="AU1784" s="1"/>
      <c r="AV1784" s="1"/>
      <c r="AW1784" s="1"/>
      <c r="AY1784" s="1" t="s">
        <v>25</v>
      </c>
    </row>
    <row r="1785" ht="15.75" customHeight="1">
      <c r="A1785" s="1"/>
      <c r="B1785" s="1"/>
      <c r="C1785" s="1"/>
      <c r="D1785" s="1" t="s">
        <v>25</v>
      </c>
      <c r="E1785" s="1" t="s">
        <v>25</v>
      </c>
      <c r="F1785" s="1" t="s">
        <v>25</v>
      </c>
      <c r="G1785" s="1" t="s">
        <v>25</v>
      </c>
      <c r="H1785" s="1" t="s">
        <v>25</v>
      </c>
      <c r="M1785" s="1"/>
      <c r="N1785" s="1"/>
      <c r="O1785" s="1"/>
      <c r="P1785" s="1"/>
      <c r="Q1785" s="1"/>
      <c r="S1785" s="1" t="str">
        <f>IFERROR(__xludf.DUMMYFUNCTION("UNIQUE(D1785:H1785, TRUE)"),"")</f>
        <v/>
      </c>
      <c r="Y1785" s="1" t="str">
        <f t="shared" si="2"/>
        <v/>
      </c>
      <c r="Z1785" s="1" t="str">
        <f t="shared" ref="Z1785:AC1785" si="1785">IF($Y1785&lt;&gt;"",COUNTIF($D1785:$H1785, "=" &amp; T1785),"")</f>
        <v/>
      </c>
      <c r="AA1785" s="1" t="str">
        <f t="shared" si="1785"/>
        <v/>
      </c>
      <c r="AB1785" s="1" t="str">
        <f t="shared" si="1785"/>
        <v/>
      </c>
      <c r="AC1785" s="1" t="str">
        <f t="shared" si="1785"/>
        <v/>
      </c>
      <c r="AE1785" s="1" t="str">
        <f>IFERROR(__xludf.DUMMYFUNCTION("IFERROR(TRANSPOSE(SORT(TRANSPOSE(FILTER(Y1785:AC1785, Y1785:AC1785&lt;&gt;0)),1, FALSE)))"),"")</f>
        <v/>
      </c>
      <c r="AF1785" s="1" t="str">
        <f>IFERROR(__xludf.DUMMYFUNCTION("""COMPUTED_VALUE"""),"")</f>
        <v/>
      </c>
      <c r="AG1785" s="1" t="str">
        <f>IFERROR(__xludf.DUMMYFUNCTION("""COMPUTED_VALUE"""),"")</f>
        <v/>
      </c>
      <c r="AH1785" s="1" t="str">
        <f>IFERROR(__xludf.DUMMYFUNCTION("""COMPUTED_VALUE"""),"")</f>
        <v/>
      </c>
      <c r="AI1785" s="1" t="str">
        <f>IFERROR(__xludf.DUMMYFUNCTION("""COMPUTED_VALUE"""),"")</f>
        <v/>
      </c>
      <c r="AL1785" s="1" t="s">
        <v>25</v>
      </c>
      <c r="AM1785" s="1" t="s">
        <v>25</v>
      </c>
      <c r="AN1785" s="1" t="s">
        <v>25</v>
      </c>
      <c r="AO1785" s="1" t="s">
        <v>25</v>
      </c>
      <c r="AP1785" s="1" t="s">
        <v>25</v>
      </c>
      <c r="AQ1785" s="1"/>
      <c r="AR1785" s="1"/>
      <c r="AS1785" s="1"/>
      <c r="AT1785" s="1"/>
      <c r="AU1785" s="1"/>
      <c r="AV1785" s="1"/>
      <c r="AW1785" s="1"/>
      <c r="AY1785" s="1" t="s">
        <v>25</v>
      </c>
    </row>
    <row r="1786" ht="15.75" customHeight="1">
      <c r="A1786" s="1"/>
      <c r="B1786" s="1"/>
      <c r="C1786" s="1"/>
      <c r="D1786" s="1" t="s">
        <v>25</v>
      </c>
      <c r="E1786" s="1" t="s">
        <v>25</v>
      </c>
      <c r="F1786" s="1" t="s">
        <v>25</v>
      </c>
      <c r="G1786" s="1" t="s">
        <v>25</v>
      </c>
      <c r="H1786" s="1" t="s">
        <v>25</v>
      </c>
      <c r="M1786" s="1"/>
      <c r="N1786" s="1"/>
      <c r="O1786" s="1"/>
      <c r="P1786" s="1"/>
      <c r="Q1786" s="1"/>
      <c r="S1786" s="1" t="str">
        <f>IFERROR(__xludf.DUMMYFUNCTION("UNIQUE(D1786:H1786, TRUE)"),"")</f>
        <v/>
      </c>
      <c r="Y1786" s="1" t="str">
        <f t="shared" si="2"/>
        <v/>
      </c>
      <c r="Z1786" s="1" t="str">
        <f t="shared" ref="Z1786:AC1786" si="1786">IF($Y1786&lt;&gt;"",COUNTIF($D1786:$H1786, "=" &amp; T1786),"")</f>
        <v/>
      </c>
      <c r="AA1786" s="1" t="str">
        <f t="shared" si="1786"/>
        <v/>
      </c>
      <c r="AB1786" s="1" t="str">
        <f t="shared" si="1786"/>
        <v/>
      </c>
      <c r="AC1786" s="1" t="str">
        <f t="shared" si="1786"/>
        <v/>
      </c>
      <c r="AE1786" s="1" t="str">
        <f>IFERROR(__xludf.DUMMYFUNCTION("IFERROR(TRANSPOSE(SORT(TRANSPOSE(FILTER(Y1786:AC1786, Y1786:AC1786&lt;&gt;0)),1, FALSE)))"),"")</f>
        <v/>
      </c>
      <c r="AF1786" s="1" t="str">
        <f>IFERROR(__xludf.DUMMYFUNCTION("""COMPUTED_VALUE"""),"")</f>
        <v/>
      </c>
      <c r="AG1786" s="1" t="str">
        <f>IFERROR(__xludf.DUMMYFUNCTION("""COMPUTED_VALUE"""),"")</f>
        <v/>
      </c>
      <c r="AH1786" s="1" t="str">
        <f>IFERROR(__xludf.DUMMYFUNCTION("""COMPUTED_VALUE"""),"")</f>
        <v/>
      </c>
      <c r="AI1786" s="1" t="str">
        <f>IFERROR(__xludf.DUMMYFUNCTION("""COMPUTED_VALUE"""),"")</f>
        <v/>
      </c>
      <c r="AL1786" s="1" t="s">
        <v>25</v>
      </c>
      <c r="AM1786" s="1" t="s">
        <v>25</v>
      </c>
      <c r="AN1786" s="1" t="s">
        <v>25</v>
      </c>
      <c r="AO1786" s="1" t="s">
        <v>25</v>
      </c>
      <c r="AP1786" s="1" t="s">
        <v>25</v>
      </c>
      <c r="AQ1786" s="1"/>
      <c r="AR1786" s="1"/>
      <c r="AS1786" s="1"/>
      <c r="AT1786" s="1"/>
      <c r="AU1786" s="1"/>
      <c r="AV1786" s="1"/>
      <c r="AW1786" s="1"/>
      <c r="AY1786" s="1" t="s">
        <v>25</v>
      </c>
    </row>
    <row r="1787" ht="15.75" customHeight="1">
      <c r="A1787" s="1"/>
      <c r="B1787" s="1"/>
      <c r="C1787" s="1"/>
      <c r="D1787" s="1" t="s">
        <v>25</v>
      </c>
      <c r="E1787" s="1" t="s">
        <v>25</v>
      </c>
      <c r="F1787" s="1" t="s">
        <v>25</v>
      </c>
      <c r="G1787" s="1" t="s">
        <v>25</v>
      </c>
      <c r="H1787" s="1" t="s">
        <v>25</v>
      </c>
      <c r="M1787" s="1"/>
      <c r="N1787" s="1"/>
      <c r="O1787" s="1"/>
      <c r="P1787" s="1"/>
      <c r="Q1787" s="1"/>
      <c r="S1787" s="1" t="str">
        <f>IFERROR(__xludf.DUMMYFUNCTION("UNIQUE(D1787:H1787, TRUE)"),"")</f>
        <v/>
      </c>
      <c r="Y1787" s="1" t="str">
        <f t="shared" si="2"/>
        <v/>
      </c>
      <c r="Z1787" s="1" t="str">
        <f t="shared" ref="Z1787:AC1787" si="1787">IF($Y1787&lt;&gt;"",COUNTIF($D1787:$H1787, "=" &amp; T1787),"")</f>
        <v/>
      </c>
      <c r="AA1787" s="1" t="str">
        <f t="shared" si="1787"/>
        <v/>
      </c>
      <c r="AB1787" s="1" t="str">
        <f t="shared" si="1787"/>
        <v/>
      </c>
      <c r="AC1787" s="1" t="str">
        <f t="shared" si="1787"/>
        <v/>
      </c>
      <c r="AE1787" s="1" t="str">
        <f>IFERROR(__xludf.DUMMYFUNCTION("IFERROR(TRANSPOSE(SORT(TRANSPOSE(FILTER(Y1787:AC1787, Y1787:AC1787&lt;&gt;0)),1, FALSE)))"),"")</f>
        <v/>
      </c>
      <c r="AF1787" s="1" t="str">
        <f>IFERROR(__xludf.DUMMYFUNCTION("""COMPUTED_VALUE"""),"")</f>
        <v/>
      </c>
      <c r="AG1787" s="1" t="str">
        <f>IFERROR(__xludf.DUMMYFUNCTION("""COMPUTED_VALUE"""),"")</f>
        <v/>
      </c>
      <c r="AH1787" s="1" t="str">
        <f>IFERROR(__xludf.DUMMYFUNCTION("""COMPUTED_VALUE"""),"")</f>
        <v/>
      </c>
      <c r="AI1787" s="1" t="str">
        <f>IFERROR(__xludf.DUMMYFUNCTION("""COMPUTED_VALUE"""),"")</f>
        <v/>
      </c>
      <c r="AL1787" s="1" t="s">
        <v>25</v>
      </c>
      <c r="AM1787" s="1" t="s">
        <v>25</v>
      </c>
      <c r="AN1787" s="1" t="s">
        <v>25</v>
      </c>
      <c r="AO1787" s="1" t="s">
        <v>25</v>
      </c>
      <c r="AP1787" s="1" t="s">
        <v>25</v>
      </c>
      <c r="AQ1787" s="1"/>
      <c r="AR1787" s="1"/>
      <c r="AS1787" s="1"/>
      <c r="AT1787" s="1"/>
      <c r="AU1787" s="1"/>
      <c r="AV1787" s="1"/>
      <c r="AW1787" s="1"/>
      <c r="AY1787" s="1" t="s">
        <v>25</v>
      </c>
    </row>
    <row r="1788" ht="15.75" customHeight="1">
      <c r="A1788" s="1"/>
      <c r="B1788" s="1"/>
      <c r="C1788" s="1"/>
      <c r="D1788" s="1" t="s">
        <v>25</v>
      </c>
      <c r="E1788" s="1" t="s">
        <v>25</v>
      </c>
      <c r="F1788" s="1" t="s">
        <v>25</v>
      </c>
      <c r="G1788" s="1" t="s">
        <v>25</v>
      </c>
      <c r="H1788" s="1" t="s">
        <v>25</v>
      </c>
      <c r="M1788" s="1"/>
      <c r="N1788" s="1"/>
      <c r="O1788" s="1"/>
      <c r="P1788" s="1"/>
      <c r="Q1788" s="1"/>
      <c r="S1788" s="1" t="str">
        <f>IFERROR(__xludf.DUMMYFUNCTION("UNIQUE(D1788:H1788, TRUE)"),"")</f>
        <v/>
      </c>
      <c r="Y1788" s="1" t="str">
        <f t="shared" si="2"/>
        <v/>
      </c>
      <c r="Z1788" s="1" t="str">
        <f t="shared" ref="Z1788:AC1788" si="1788">IF($Y1788&lt;&gt;"",COUNTIF($D1788:$H1788, "=" &amp; T1788),"")</f>
        <v/>
      </c>
      <c r="AA1788" s="1" t="str">
        <f t="shared" si="1788"/>
        <v/>
      </c>
      <c r="AB1788" s="1" t="str">
        <f t="shared" si="1788"/>
        <v/>
      </c>
      <c r="AC1788" s="1" t="str">
        <f t="shared" si="1788"/>
        <v/>
      </c>
      <c r="AE1788" s="1" t="str">
        <f>IFERROR(__xludf.DUMMYFUNCTION("IFERROR(TRANSPOSE(SORT(TRANSPOSE(FILTER(Y1788:AC1788, Y1788:AC1788&lt;&gt;0)),1, FALSE)))"),"")</f>
        <v/>
      </c>
      <c r="AF1788" s="1" t="str">
        <f>IFERROR(__xludf.DUMMYFUNCTION("""COMPUTED_VALUE"""),"")</f>
        <v/>
      </c>
      <c r="AG1788" s="1" t="str">
        <f>IFERROR(__xludf.DUMMYFUNCTION("""COMPUTED_VALUE"""),"")</f>
        <v/>
      </c>
      <c r="AH1788" s="1" t="str">
        <f>IFERROR(__xludf.DUMMYFUNCTION("""COMPUTED_VALUE"""),"")</f>
        <v/>
      </c>
      <c r="AI1788" s="1" t="str">
        <f>IFERROR(__xludf.DUMMYFUNCTION("""COMPUTED_VALUE"""),"")</f>
        <v/>
      </c>
      <c r="AL1788" s="1" t="s">
        <v>25</v>
      </c>
      <c r="AM1788" s="1" t="s">
        <v>25</v>
      </c>
      <c r="AN1788" s="1" t="s">
        <v>25</v>
      </c>
      <c r="AO1788" s="1" t="s">
        <v>25</v>
      </c>
      <c r="AP1788" s="1" t="s">
        <v>25</v>
      </c>
      <c r="AQ1788" s="1"/>
      <c r="AR1788" s="1"/>
      <c r="AS1788" s="1"/>
      <c r="AT1788" s="1"/>
      <c r="AU1788" s="1"/>
      <c r="AV1788" s="1"/>
      <c r="AW1788" s="1"/>
      <c r="AY1788" s="1" t="s">
        <v>25</v>
      </c>
    </row>
    <row r="1789" ht="15.75" customHeight="1">
      <c r="A1789" s="1"/>
      <c r="B1789" s="1"/>
      <c r="C1789" s="1"/>
      <c r="D1789" s="1" t="s">
        <v>25</v>
      </c>
      <c r="E1789" s="1" t="s">
        <v>25</v>
      </c>
      <c r="F1789" s="1" t="s">
        <v>25</v>
      </c>
      <c r="G1789" s="1" t="s">
        <v>25</v>
      </c>
      <c r="H1789" s="1" t="s">
        <v>25</v>
      </c>
      <c r="M1789" s="1"/>
      <c r="N1789" s="1"/>
      <c r="O1789" s="1"/>
      <c r="P1789" s="1"/>
      <c r="Q1789" s="1"/>
      <c r="S1789" s="1" t="str">
        <f>IFERROR(__xludf.DUMMYFUNCTION("UNIQUE(D1789:H1789, TRUE)"),"")</f>
        <v/>
      </c>
      <c r="Y1789" s="1" t="str">
        <f t="shared" si="2"/>
        <v/>
      </c>
      <c r="Z1789" s="1" t="str">
        <f t="shared" ref="Z1789:AC1789" si="1789">IF($Y1789&lt;&gt;"",COUNTIF($D1789:$H1789, "=" &amp; T1789),"")</f>
        <v/>
      </c>
      <c r="AA1789" s="1" t="str">
        <f t="shared" si="1789"/>
        <v/>
      </c>
      <c r="AB1789" s="1" t="str">
        <f t="shared" si="1789"/>
        <v/>
      </c>
      <c r="AC1789" s="1" t="str">
        <f t="shared" si="1789"/>
        <v/>
      </c>
      <c r="AE1789" s="1" t="str">
        <f>IFERROR(__xludf.DUMMYFUNCTION("IFERROR(TRANSPOSE(SORT(TRANSPOSE(FILTER(Y1789:AC1789, Y1789:AC1789&lt;&gt;0)),1, FALSE)))"),"")</f>
        <v/>
      </c>
      <c r="AF1789" s="1" t="str">
        <f>IFERROR(__xludf.DUMMYFUNCTION("""COMPUTED_VALUE"""),"")</f>
        <v/>
      </c>
      <c r="AG1789" s="1" t="str">
        <f>IFERROR(__xludf.DUMMYFUNCTION("""COMPUTED_VALUE"""),"")</f>
        <v/>
      </c>
      <c r="AH1789" s="1" t="str">
        <f>IFERROR(__xludf.DUMMYFUNCTION("""COMPUTED_VALUE"""),"")</f>
        <v/>
      </c>
      <c r="AI1789" s="1" t="str">
        <f>IFERROR(__xludf.DUMMYFUNCTION("""COMPUTED_VALUE"""),"")</f>
        <v/>
      </c>
      <c r="AL1789" s="1" t="s">
        <v>25</v>
      </c>
      <c r="AM1789" s="1" t="s">
        <v>25</v>
      </c>
      <c r="AN1789" s="1" t="s">
        <v>25</v>
      </c>
      <c r="AO1789" s="1" t="s">
        <v>25</v>
      </c>
      <c r="AP1789" s="1" t="s">
        <v>25</v>
      </c>
      <c r="AQ1789" s="1"/>
      <c r="AR1789" s="1"/>
      <c r="AS1789" s="1"/>
      <c r="AT1789" s="1"/>
      <c r="AU1789" s="1"/>
      <c r="AV1789" s="1"/>
      <c r="AW1789" s="1"/>
      <c r="AY1789" s="1" t="s">
        <v>25</v>
      </c>
    </row>
    <row r="1790" ht="15.75" customHeight="1">
      <c r="A1790" s="1"/>
      <c r="B1790" s="1"/>
      <c r="C1790" s="1"/>
      <c r="D1790" s="1" t="s">
        <v>25</v>
      </c>
      <c r="E1790" s="1" t="s">
        <v>25</v>
      </c>
      <c r="F1790" s="1" t="s">
        <v>25</v>
      </c>
      <c r="G1790" s="1" t="s">
        <v>25</v>
      </c>
      <c r="H1790" s="1" t="s">
        <v>25</v>
      </c>
      <c r="M1790" s="1"/>
      <c r="N1790" s="1"/>
      <c r="O1790" s="1"/>
      <c r="P1790" s="1"/>
      <c r="Q1790" s="1"/>
      <c r="S1790" s="1" t="str">
        <f>IFERROR(__xludf.DUMMYFUNCTION("UNIQUE(D1790:H1790, TRUE)"),"")</f>
        <v/>
      </c>
      <c r="Y1790" s="1" t="str">
        <f t="shared" si="2"/>
        <v/>
      </c>
      <c r="Z1790" s="1" t="str">
        <f t="shared" ref="Z1790:AC1790" si="1790">IF($Y1790&lt;&gt;"",COUNTIF($D1790:$H1790, "=" &amp; T1790),"")</f>
        <v/>
      </c>
      <c r="AA1790" s="1" t="str">
        <f t="shared" si="1790"/>
        <v/>
      </c>
      <c r="AB1790" s="1" t="str">
        <f t="shared" si="1790"/>
        <v/>
      </c>
      <c r="AC1790" s="1" t="str">
        <f t="shared" si="1790"/>
        <v/>
      </c>
      <c r="AE1790" s="1" t="str">
        <f>IFERROR(__xludf.DUMMYFUNCTION("IFERROR(TRANSPOSE(SORT(TRANSPOSE(FILTER(Y1790:AC1790, Y1790:AC1790&lt;&gt;0)),1, FALSE)))"),"")</f>
        <v/>
      </c>
      <c r="AF1790" s="1" t="str">
        <f>IFERROR(__xludf.DUMMYFUNCTION("""COMPUTED_VALUE"""),"")</f>
        <v/>
      </c>
      <c r="AG1790" s="1" t="str">
        <f>IFERROR(__xludf.DUMMYFUNCTION("""COMPUTED_VALUE"""),"")</f>
        <v/>
      </c>
      <c r="AH1790" s="1" t="str">
        <f>IFERROR(__xludf.DUMMYFUNCTION("""COMPUTED_VALUE"""),"")</f>
        <v/>
      </c>
      <c r="AI1790" s="1" t="str">
        <f>IFERROR(__xludf.DUMMYFUNCTION("""COMPUTED_VALUE"""),"")</f>
        <v/>
      </c>
      <c r="AL1790" s="1" t="s">
        <v>25</v>
      </c>
      <c r="AM1790" s="1" t="s">
        <v>25</v>
      </c>
      <c r="AN1790" s="1" t="s">
        <v>25</v>
      </c>
      <c r="AO1790" s="1" t="s">
        <v>25</v>
      </c>
      <c r="AP1790" s="1" t="s">
        <v>25</v>
      </c>
      <c r="AQ1790" s="1"/>
      <c r="AR1790" s="1"/>
      <c r="AS1790" s="1"/>
      <c r="AT1790" s="1"/>
      <c r="AU1790" s="1"/>
      <c r="AV1790" s="1"/>
      <c r="AW1790" s="1"/>
      <c r="AY1790" s="1" t="s">
        <v>25</v>
      </c>
    </row>
    <row r="1791" ht="15.75" customHeight="1">
      <c r="A1791" s="1"/>
      <c r="B1791" s="1"/>
      <c r="C1791" s="1"/>
      <c r="D1791" s="1" t="s">
        <v>25</v>
      </c>
      <c r="E1791" s="1" t="s">
        <v>25</v>
      </c>
      <c r="F1791" s="1" t="s">
        <v>25</v>
      </c>
      <c r="G1791" s="1" t="s">
        <v>25</v>
      </c>
      <c r="H1791" s="1" t="s">
        <v>25</v>
      </c>
      <c r="M1791" s="1"/>
      <c r="N1791" s="1"/>
      <c r="O1791" s="1"/>
      <c r="P1791" s="1"/>
      <c r="Q1791" s="1"/>
      <c r="S1791" s="1" t="str">
        <f>IFERROR(__xludf.DUMMYFUNCTION("UNIQUE(D1791:H1791, TRUE)"),"")</f>
        <v/>
      </c>
      <c r="Y1791" s="1" t="str">
        <f t="shared" si="2"/>
        <v/>
      </c>
      <c r="Z1791" s="1" t="str">
        <f t="shared" ref="Z1791:AC1791" si="1791">IF($Y1791&lt;&gt;"",COUNTIF($D1791:$H1791, "=" &amp; T1791),"")</f>
        <v/>
      </c>
      <c r="AA1791" s="1" t="str">
        <f t="shared" si="1791"/>
        <v/>
      </c>
      <c r="AB1791" s="1" t="str">
        <f t="shared" si="1791"/>
        <v/>
      </c>
      <c r="AC1791" s="1" t="str">
        <f t="shared" si="1791"/>
        <v/>
      </c>
      <c r="AE1791" s="1" t="str">
        <f>IFERROR(__xludf.DUMMYFUNCTION("IFERROR(TRANSPOSE(SORT(TRANSPOSE(FILTER(Y1791:AC1791, Y1791:AC1791&lt;&gt;0)),1, FALSE)))"),"")</f>
        <v/>
      </c>
      <c r="AF1791" s="1" t="str">
        <f>IFERROR(__xludf.DUMMYFUNCTION("""COMPUTED_VALUE"""),"")</f>
        <v/>
      </c>
      <c r="AG1791" s="1" t="str">
        <f>IFERROR(__xludf.DUMMYFUNCTION("""COMPUTED_VALUE"""),"")</f>
        <v/>
      </c>
      <c r="AH1791" s="1" t="str">
        <f>IFERROR(__xludf.DUMMYFUNCTION("""COMPUTED_VALUE"""),"")</f>
        <v/>
      </c>
      <c r="AI1791" s="1" t="str">
        <f>IFERROR(__xludf.DUMMYFUNCTION("""COMPUTED_VALUE"""),"")</f>
        <v/>
      </c>
      <c r="AL1791" s="1" t="s">
        <v>25</v>
      </c>
      <c r="AM1791" s="1" t="s">
        <v>25</v>
      </c>
      <c r="AN1791" s="1" t="s">
        <v>25</v>
      </c>
      <c r="AO1791" s="1" t="s">
        <v>25</v>
      </c>
      <c r="AP1791" s="1" t="s">
        <v>25</v>
      </c>
      <c r="AQ1791" s="1"/>
      <c r="AR1791" s="1"/>
      <c r="AS1791" s="1"/>
      <c r="AT1791" s="1"/>
      <c r="AU1791" s="1"/>
      <c r="AV1791" s="1"/>
      <c r="AW1791" s="1"/>
      <c r="AY1791" s="1" t="s">
        <v>25</v>
      </c>
    </row>
    <row r="1792" ht="15.75" customHeight="1">
      <c r="A1792" s="1"/>
      <c r="B1792" s="1"/>
      <c r="C1792" s="1"/>
      <c r="D1792" s="1" t="s">
        <v>25</v>
      </c>
      <c r="E1792" s="1" t="s">
        <v>25</v>
      </c>
      <c r="F1792" s="1" t="s">
        <v>25</v>
      </c>
      <c r="G1792" s="1" t="s">
        <v>25</v>
      </c>
      <c r="H1792" s="1" t="s">
        <v>25</v>
      </c>
      <c r="M1792" s="1"/>
      <c r="N1792" s="1"/>
      <c r="O1792" s="1"/>
      <c r="P1792" s="1"/>
      <c r="Q1792" s="1"/>
      <c r="S1792" s="1" t="str">
        <f>IFERROR(__xludf.DUMMYFUNCTION("UNIQUE(D1792:H1792, TRUE)"),"")</f>
        <v/>
      </c>
      <c r="Y1792" s="1" t="str">
        <f t="shared" si="2"/>
        <v/>
      </c>
      <c r="Z1792" s="1" t="str">
        <f t="shared" ref="Z1792:AC1792" si="1792">IF($Y1792&lt;&gt;"",COUNTIF($D1792:$H1792, "=" &amp; T1792),"")</f>
        <v/>
      </c>
      <c r="AA1792" s="1" t="str">
        <f t="shared" si="1792"/>
        <v/>
      </c>
      <c r="AB1792" s="1" t="str">
        <f t="shared" si="1792"/>
        <v/>
      </c>
      <c r="AC1792" s="1" t="str">
        <f t="shared" si="1792"/>
        <v/>
      </c>
      <c r="AE1792" s="1" t="str">
        <f>IFERROR(__xludf.DUMMYFUNCTION("IFERROR(TRANSPOSE(SORT(TRANSPOSE(FILTER(Y1792:AC1792, Y1792:AC1792&lt;&gt;0)),1, FALSE)))"),"")</f>
        <v/>
      </c>
      <c r="AF1792" s="1" t="str">
        <f>IFERROR(__xludf.DUMMYFUNCTION("""COMPUTED_VALUE"""),"")</f>
        <v/>
      </c>
      <c r="AG1792" s="1" t="str">
        <f>IFERROR(__xludf.DUMMYFUNCTION("""COMPUTED_VALUE"""),"")</f>
        <v/>
      </c>
      <c r="AH1792" s="1" t="str">
        <f>IFERROR(__xludf.DUMMYFUNCTION("""COMPUTED_VALUE"""),"")</f>
        <v/>
      </c>
      <c r="AI1792" s="1" t="str">
        <f>IFERROR(__xludf.DUMMYFUNCTION("""COMPUTED_VALUE"""),"")</f>
        <v/>
      </c>
      <c r="AL1792" s="1" t="s">
        <v>25</v>
      </c>
      <c r="AM1792" s="1" t="s">
        <v>25</v>
      </c>
      <c r="AN1792" s="1" t="s">
        <v>25</v>
      </c>
      <c r="AO1792" s="1" t="s">
        <v>25</v>
      </c>
      <c r="AP1792" s="1" t="s">
        <v>25</v>
      </c>
      <c r="AQ1792" s="1"/>
      <c r="AR1792" s="1"/>
      <c r="AS1792" s="1"/>
      <c r="AT1792" s="1"/>
      <c r="AU1792" s="1"/>
      <c r="AV1792" s="1"/>
      <c r="AW1792" s="1"/>
      <c r="AY1792" s="1" t="s">
        <v>25</v>
      </c>
    </row>
    <row r="1793" ht="15.75" customHeight="1">
      <c r="A1793" s="1"/>
      <c r="B1793" s="1"/>
      <c r="C1793" s="1"/>
      <c r="D1793" s="1" t="s">
        <v>25</v>
      </c>
      <c r="E1793" s="1" t="s">
        <v>25</v>
      </c>
      <c r="F1793" s="1" t="s">
        <v>25</v>
      </c>
      <c r="G1793" s="1" t="s">
        <v>25</v>
      </c>
      <c r="H1793" s="1" t="s">
        <v>25</v>
      </c>
      <c r="M1793" s="1"/>
      <c r="N1793" s="1"/>
      <c r="O1793" s="1"/>
      <c r="P1793" s="1"/>
      <c r="Q1793" s="1"/>
      <c r="S1793" s="1" t="str">
        <f>IFERROR(__xludf.DUMMYFUNCTION("UNIQUE(D1793:H1793, TRUE)"),"")</f>
        <v/>
      </c>
      <c r="Y1793" s="1" t="str">
        <f t="shared" si="2"/>
        <v/>
      </c>
      <c r="Z1793" s="1" t="str">
        <f t="shared" ref="Z1793:AC1793" si="1793">IF($Y1793&lt;&gt;"",COUNTIF($D1793:$H1793, "=" &amp; T1793),"")</f>
        <v/>
      </c>
      <c r="AA1793" s="1" t="str">
        <f t="shared" si="1793"/>
        <v/>
      </c>
      <c r="AB1793" s="1" t="str">
        <f t="shared" si="1793"/>
        <v/>
      </c>
      <c r="AC1793" s="1" t="str">
        <f t="shared" si="1793"/>
        <v/>
      </c>
      <c r="AE1793" s="1" t="str">
        <f>IFERROR(__xludf.DUMMYFUNCTION("IFERROR(TRANSPOSE(SORT(TRANSPOSE(FILTER(Y1793:AC1793, Y1793:AC1793&lt;&gt;0)),1, FALSE)))"),"")</f>
        <v/>
      </c>
      <c r="AF1793" s="1" t="str">
        <f>IFERROR(__xludf.DUMMYFUNCTION("""COMPUTED_VALUE"""),"")</f>
        <v/>
      </c>
      <c r="AG1793" s="1" t="str">
        <f>IFERROR(__xludf.DUMMYFUNCTION("""COMPUTED_VALUE"""),"")</f>
        <v/>
      </c>
      <c r="AH1793" s="1" t="str">
        <f>IFERROR(__xludf.DUMMYFUNCTION("""COMPUTED_VALUE"""),"")</f>
        <v/>
      </c>
      <c r="AI1793" s="1" t="str">
        <f>IFERROR(__xludf.DUMMYFUNCTION("""COMPUTED_VALUE"""),"")</f>
        <v/>
      </c>
      <c r="AL1793" s="1" t="s">
        <v>25</v>
      </c>
      <c r="AM1793" s="1" t="s">
        <v>25</v>
      </c>
      <c r="AN1793" s="1" t="s">
        <v>25</v>
      </c>
      <c r="AO1793" s="1" t="s">
        <v>25</v>
      </c>
      <c r="AP1793" s="1" t="s">
        <v>25</v>
      </c>
      <c r="AQ1793" s="1"/>
      <c r="AR1793" s="1"/>
      <c r="AS1793" s="1"/>
      <c r="AT1793" s="1"/>
      <c r="AU1793" s="1"/>
      <c r="AV1793" s="1"/>
      <c r="AW1793" s="1"/>
      <c r="AY1793" s="1" t="s">
        <v>25</v>
      </c>
    </row>
    <row r="1794" ht="15.75" customHeight="1">
      <c r="A1794" s="1"/>
      <c r="B1794" s="1"/>
      <c r="C1794" s="1"/>
      <c r="D1794" s="1" t="s">
        <v>25</v>
      </c>
      <c r="E1794" s="1" t="s">
        <v>25</v>
      </c>
      <c r="F1794" s="1" t="s">
        <v>25</v>
      </c>
      <c r="G1794" s="1" t="s">
        <v>25</v>
      </c>
      <c r="H1794" s="1" t="s">
        <v>25</v>
      </c>
      <c r="M1794" s="1"/>
      <c r="N1794" s="1"/>
      <c r="O1794" s="1"/>
      <c r="P1794" s="1"/>
      <c r="Q1794" s="1"/>
      <c r="S1794" s="1" t="str">
        <f>IFERROR(__xludf.DUMMYFUNCTION("UNIQUE(D1794:H1794, TRUE)"),"")</f>
        <v/>
      </c>
      <c r="Y1794" s="1" t="str">
        <f t="shared" si="2"/>
        <v/>
      </c>
      <c r="Z1794" s="1" t="str">
        <f t="shared" ref="Z1794:AC1794" si="1794">IF($Y1794&lt;&gt;"",COUNTIF($D1794:$H1794, "=" &amp; T1794),"")</f>
        <v/>
      </c>
      <c r="AA1794" s="1" t="str">
        <f t="shared" si="1794"/>
        <v/>
      </c>
      <c r="AB1794" s="1" t="str">
        <f t="shared" si="1794"/>
        <v/>
      </c>
      <c r="AC1794" s="1" t="str">
        <f t="shared" si="1794"/>
        <v/>
      </c>
      <c r="AE1794" s="1" t="str">
        <f>IFERROR(__xludf.DUMMYFUNCTION("IFERROR(TRANSPOSE(SORT(TRANSPOSE(FILTER(Y1794:AC1794, Y1794:AC1794&lt;&gt;0)),1, FALSE)))"),"")</f>
        <v/>
      </c>
      <c r="AF1794" s="1" t="str">
        <f>IFERROR(__xludf.DUMMYFUNCTION("""COMPUTED_VALUE"""),"")</f>
        <v/>
      </c>
      <c r="AG1794" s="1" t="str">
        <f>IFERROR(__xludf.DUMMYFUNCTION("""COMPUTED_VALUE"""),"")</f>
        <v/>
      </c>
      <c r="AH1794" s="1" t="str">
        <f>IFERROR(__xludf.DUMMYFUNCTION("""COMPUTED_VALUE"""),"")</f>
        <v/>
      </c>
      <c r="AI1794" s="1" t="str">
        <f>IFERROR(__xludf.DUMMYFUNCTION("""COMPUTED_VALUE"""),"")</f>
        <v/>
      </c>
      <c r="AL1794" s="1" t="s">
        <v>25</v>
      </c>
      <c r="AM1794" s="1" t="s">
        <v>25</v>
      </c>
      <c r="AN1794" s="1" t="s">
        <v>25</v>
      </c>
      <c r="AO1794" s="1" t="s">
        <v>25</v>
      </c>
      <c r="AP1794" s="1" t="s">
        <v>25</v>
      </c>
      <c r="AQ1794" s="1"/>
      <c r="AR1794" s="1"/>
      <c r="AS1794" s="1"/>
      <c r="AT1794" s="1"/>
      <c r="AU1794" s="1"/>
      <c r="AV1794" s="1"/>
      <c r="AW1794" s="1"/>
      <c r="AY1794" s="1" t="s">
        <v>25</v>
      </c>
    </row>
    <row r="1795" ht="15.75" customHeight="1">
      <c r="A1795" s="1"/>
      <c r="B1795" s="1"/>
      <c r="C1795" s="1"/>
      <c r="D1795" s="1" t="s">
        <v>25</v>
      </c>
      <c r="E1795" s="1" t="s">
        <v>25</v>
      </c>
      <c r="F1795" s="1" t="s">
        <v>25</v>
      </c>
      <c r="G1795" s="1" t="s">
        <v>25</v>
      </c>
      <c r="H1795" s="1" t="s">
        <v>25</v>
      </c>
      <c r="M1795" s="1"/>
      <c r="N1795" s="1"/>
      <c r="O1795" s="1"/>
      <c r="P1795" s="1"/>
      <c r="Q1795" s="1"/>
      <c r="S1795" s="1" t="str">
        <f>IFERROR(__xludf.DUMMYFUNCTION("UNIQUE(D1795:H1795, TRUE)"),"")</f>
        <v/>
      </c>
      <c r="Y1795" s="1" t="str">
        <f t="shared" si="2"/>
        <v/>
      </c>
      <c r="Z1795" s="1" t="str">
        <f t="shared" ref="Z1795:AC1795" si="1795">IF($Y1795&lt;&gt;"",COUNTIF($D1795:$H1795, "=" &amp; T1795),"")</f>
        <v/>
      </c>
      <c r="AA1795" s="1" t="str">
        <f t="shared" si="1795"/>
        <v/>
      </c>
      <c r="AB1795" s="1" t="str">
        <f t="shared" si="1795"/>
        <v/>
      </c>
      <c r="AC1795" s="1" t="str">
        <f t="shared" si="1795"/>
        <v/>
      </c>
      <c r="AE1795" s="1" t="str">
        <f>IFERROR(__xludf.DUMMYFUNCTION("IFERROR(TRANSPOSE(SORT(TRANSPOSE(FILTER(Y1795:AC1795, Y1795:AC1795&lt;&gt;0)),1, FALSE)))"),"")</f>
        <v/>
      </c>
      <c r="AF1795" s="1" t="str">
        <f>IFERROR(__xludf.DUMMYFUNCTION("""COMPUTED_VALUE"""),"")</f>
        <v/>
      </c>
      <c r="AG1795" s="1" t="str">
        <f>IFERROR(__xludf.DUMMYFUNCTION("""COMPUTED_VALUE"""),"")</f>
        <v/>
      </c>
      <c r="AH1795" s="1" t="str">
        <f>IFERROR(__xludf.DUMMYFUNCTION("""COMPUTED_VALUE"""),"")</f>
        <v/>
      </c>
      <c r="AI1795" s="1" t="str">
        <f>IFERROR(__xludf.DUMMYFUNCTION("""COMPUTED_VALUE"""),"")</f>
        <v/>
      </c>
      <c r="AL1795" s="1" t="s">
        <v>25</v>
      </c>
      <c r="AM1795" s="1" t="s">
        <v>25</v>
      </c>
      <c r="AN1795" s="1" t="s">
        <v>25</v>
      </c>
      <c r="AO1795" s="1" t="s">
        <v>25</v>
      </c>
      <c r="AP1795" s="1" t="s">
        <v>25</v>
      </c>
      <c r="AQ1795" s="1"/>
      <c r="AR1795" s="1"/>
      <c r="AS1795" s="1"/>
      <c r="AT1795" s="1"/>
      <c r="AU1795" s="1"/>
      <c r="AV1795" s="1"/>
      <c r="AW1795" s="1"/>
      <c r="AY1795" s="1" t="s">
        <v>25</v>
      </c>
    </row>
    <row r="1796" ht="15.75" customHeight="1">
      <c r="A1796" s="1"/>
      <c r="B1796" s="1"/>
      <c r="C1796" s="1"/>
      <c r="D1796" s="1" t="s">
        <v>25</v>
      </c>
      <c r="E1796" s="1" t="s">
        <v>25</v>
      </c>
      <c r="F1796" s="1" t="s">
        <v>25</v>
      </c>
      <c r="G1796" s="1" t="s">
        <v>25</v>
      </c>
      <c r="H1796" s="1" t="s">
        <v>25</v>
      </c>
      <c r="M1796" s="1"/>
      <c r="N1796" s="1"/>
      <c r="O1796" s="1"/>
      <c r="P1796" s="1"/>
      <c r="Q1796" s="1"/>
      <c r="S1796" s="1" t="str">
        <f>IFERROR(__xludf.DUMMYFUNCTION("UNIQUE(D1796:H1796, TRUE)"),"")</f>
        <v/>
      </c>
      <c r="Y1796" s="1" t="str">
        <f t="shared" si="2"/>
        <v/>
      </c>
      <c r="Z1796" s="1" t="str">
        <f t="shared" ref="Z1796:AC1796" si="1796">IF($Y1796&lt;&gt;"",COUNTIF($D1796:$H1796, "=" &amp; T1796),"")</f>
        <v/>
      </c>
      <c r="AA1796" s="1" t="str">
        <f t="shared" si="1796"/>
        <v/>
      </c>
      <c r="AB1796" s="1" t="str">
        <f t="shared" si="1796"/>
        <v/>
      </c>
      <c r="AC1796" s="1" t="str">
        <f t="shared" si="1796"/>
        <v/>
      </c>
      <c r="AE1796" s="1" t="str">
        <f>IFERROR(__xludf.DUMMYFUNCTION("IFERROR(TRANSPOSE(SORT(TRANSPOSE(FILTER(Y1796:AC1796, Y1796:AC1796&lt;&gt;0)),1, FALSE)))"),"")</f>
        <v/>
      </c>
      <c r="AF1796" s="1" t="str">
        <f>IFERROR(__xludf.DUMMYFUNCTION("""COMPUTED_VALUE"""),"")</f>
        <v/>
      </c>
      <c r="AG1796" s="1" t="str">
        <f>IFERROR(__xludf.DUMMYFUNCTION("""COMPUTED_VALUE"""),"")</f>
        <v/>
      </c>
      <c r="AH1796" s="1" t="str">
        <f>IFERROR(__xludf.DUMMYFUNCTION("""COMPUTED_VALUE"""),"")</f>
        <v/>
      </c>
      <c r="AI1796" s="1" t="str">
        <f>IFERROR(__xludf.DUMMYFUNCTION("""COMPUTED_VALUE"""),"")</f>
        <v/>
      </c>
      <c r="AL1796" s="1" t="s">
        <v>25</v>
      </c>
      <c r="AM1796" s="1" t="s">
        <v>25</v>
      </c>
      <c r="AN1796" s="1" t="s">
        <v>25</v>
      </c>
      <c r="AO1796" s="1" t="s">
        <v>25</v>
      </c>
      <c r="AP1796" s="1" t="s">
        <v>25</v>
      </c>
      <c r="AQ1796" s="1"/>
      <c r="AR1796" s="1"/>
      <c r="AS1796" s="1"/>
      <c r="AT1796" s="1"/>
      <c r="AU1796" s="1"/>
      <c r="AV1796" s="1"/>
      <c r="AW1796" s="1"/>
      <c r="AY1796" s="1" t="s">
        <v>25</v>
      </c>
    </row>
    <row r="1797" ht="15.75" customHeight="1">
      <c r="A1797" s="1"/>
      <c r="B1797" s="1"/>
      <c r="C1797" s="1"/>
      <c r="D1797" s="1" t="s">
        <v>25</v>
      </c>
      <c r="E1797" s="1" t="s">
        <v>25</v>
      </c>
      <c r="F1797" s="1" t="s">
        <v>25</v>
      </c>
      <c r="G1797" s="1" t="s">
        <v>25</v>
      </c>
      <c r="H1797" s="1" t="s">
        <v>25</v>
      </c>
      <c r="M1797" s="1"/>
      <c r="N1797" s="1"/>
      <c r="O1797" s="1"/>
      <c r="P1797" s="1"/>
      <c r="Q1797" s="1"/>
      <c r="S1797" s="1" t="str">
        <f>IFERROR(__xludf.DUMMYFUNCTION("UNIQUE(D1797:H1797, TRUE)"),"")</f>
        <v/>
      </c>
      <c r="Y1797" s="1" t="str">
        <f t="shared" si="2"/>
        <v/>
      </c>
      <c r="Z1797" s="1" t="str">
        <f t="shared" ref="Z1797:AC1797" si="1797">IF($Y1797&lt;&gt;"",COUNTIF($D1797:$H1797, "=" &amp; T1797),"")</f>
        <v/>
      </c>
      <c r="AA1797" s="1" t="str">
        <f t="shared" si="1797"/>
        <v/>
      </c>
      <c r="AB1797" s="1" t="str">
        <f t="shared" si="1797"/>
        <v/>
      </c>
      <c r="AC1797" s="1" t="str">
        <f t="shared" si="1797"/>
        <v/>
      </c>
      <c r="AE1797" s="1" t="str">
        <f>IFERROR(__xludf.DUMMYFUNCTION("IFERROR(TRANSPOSE(SORT(TRANSPOSE(FILTER(Y1797:AC1797, Y1797:AC1797&lt;&gt;0)),1, FALSE)))"),"")</f>
        <v/>
      </c>
      <c r="AF1797" s="1" t="str">
        <f>IFERROR(__xludf.DUMMYFUNCTION("""COMPUTED_VALUE"""),"")</f>
        <v/>
      </c>
      <c r="AG1797" s="1" t="str">
        <f>IFERROR(__xludf.DUMMYFUNCTION("""COMPUTED_VALUE"""),"")</f>
        <v/>
      </c>
      <c r="AH1797" s="1" t="str">
        <f>IFERROR(__xludf.DUMMYFUNCTION("""COMPUTED_VALUE"""),"")</f>
        <v/>
      </c>
      <c r="AI1797" s="1" t="str">
        <f>IFERROR(__xludf.DUMMYFUNCTION("""COMPUTED_VALUE"""),"")</f>
        <v/>
      </c>
      <c r="AL1797" s="1" t="s">
        <v>25</v>
      </c>
      <c r="AM1797" s="1" t="s">
        <v>25</v>
      </c>
      <c r="AN1797" s="1" t="s">
        <v>25</v>
      </c>
      <c r="AO1797" s="1" t="s">
        <v>25</v>
      </c>
      <c r="AP1797" s="1" t="s">
        <v>25</v>
      </c>
      <c r="AQ1797" s="1"/>
      <c r="AR1797" s="1"/>
      <c r="AS1797" s="1"/>
      <c r="AT1797" s="1"/>
      <c r="AU1797" s="1"/>
      <c r="AV1797" s="1"/>
      <c r="AW1797" s="1"/>
      <c r="AY1797" s="1" t="s">
        <v>25</v>
      </c>
    </row>
    <row r="1798" ht="15.75" customHeight="1">
      <c r="A1798" s="1"/>
      <c r="B1798" s="1"/>
      <c r="C1798" s="1"/>
      <c r="D1798" s="1" t="s">
        <v>25</v>
      </c>
      <c r="E1798" s="1" t="s">
        <v>25</v>
      </c>
      <c r="F1798" s="1" t="s">
        <v>25</v>
      </c>
      <c r="G1798" s="1" t="s">
        <v>25</v>
      </c>
      <c r="H1798" s="1" t="s">
        <v>25</v>
      </c>
      <c r="M1798" s="1"/>
      <c r="N1798" s="1"/>
      <c r="O1798" s="1"/>
      <c r="P1798" s="1"/>
      <c r="Q1798" s="1"/>
      <c r="S1798" s="1" t="str">
        <f>IFERROR(__xludf.DUMMYFUNCTION("UNIQUE(D1798:H1798, TRUE)"),"")</f>
        <v/>
      </c>
      <c r="Y1798" s="1" t="str">
        <f t="shared" si="2"/>
        <v/>
      </c>
      <c r="Z1798" s="1" t="str">
        <f t="shared" ref="Z1798:AC1798" si="1798">IF($Y1798&lt;&gt;"",COUNTIF($D1798:$H1798, "=" &amp; T1798),"")</f>
        <v/>
      </c>
      <c r="AA1798" s="1" t="str">
        <f t="shared" si="1798"/>
        <v/>
      </c>
      <c r="AB1798" s="1" t="str">
        <f t="shared" si="1798"/>
        <v/>
      </c>
      <c r="AC1798" s="1" t="str">
        <f t="shared" si="1798"/>
        <v/>
      </c>
      <c r="AE1798" s="1" t="str">
        <f>IFERROR(__xludf.DUMMYFUNCTION("IFERROR(TRANSPOSE(SORT(TRANSPOSE(FILTER(Y1798:AC1798, Y1798:AC1798&lt;&gt;0)),1, FALSE)))"),"")</f>
        <v/>
      </c>
      <c r="AF1798" s="1" t="str">
        <f>IFERROR(__xludf.DUMMYFUNCTION("""COMPUTED_VALUE"""),"")</f>
        <v/>
      </c>
      <c r="AG1798" s="1" t="str">
        <f>IFERROR(__xludf.DUMMYFUNCTION("""COMPUTED_VALUE"""),"")</f>
        <v/>
      </c>
      <c r="AH1798" s="1" t="str">
        <f>IFERROR(__xludf.DUMMYFUNCTION("""COMPUTED_VALUE"""),"")</f>
        <v/>
      </c>
      <c r="AI1798" s="1" t="str">
        <f>IFERROR(__xludf.DUMMYFUNCTION("""COMPUTED_VALUE"""),"")</f>
        <v/>
      </c>
      <c r="AL1798" s="1" t="s">
        <v>25</v>
      </c>
      <c r="AM1798" s="1" t="s">
        <v>25</v>
      </c>
      <c r="AN1798" s="1" t="s">
        <v>25</v>
      </c>
      <c r="AO1798" s="1" t="s">
        <v>25</v>
      </c>
      <c r="AP1798" s="1" t="s">
        <v>25</v>
      </c>
      <c r="AQ1798" s="1"/>
      <c r="AR1798" s="1"/>
      <c r="AS1798" s="1"/>
      <c r="AT1798" s="1"/>
      <c r="AU1798" s="1"/>
      <c r="AV1798" s="1"/>
      <c r="AW1798" s="1"/>
      <c r="AY1798" s="1" t="s">
        <v>25</v>
      </c>
    </row>
    <row r="1799" ht="15.75" customHeight="1">
      <c r="A1799" s="1"/>
      <c r="B1799" s="1"/>
      <c r="C1799" s="1"/>
      <c r="D1799" s="1" t="s">
        <v>25</v>
      </c>
      <c r="E1799" s="1" t="s">
        <v>25</v>
      </c>
      <c r="F1799" s="1" t="s">
        <v>25</v>
      </c>
      <c r="G1799" s="1" t="s">
        <v>25</v>
      </c>
      <c r="H1799" s="1" t="s">
        <v>25</v>
      </c>
      <c r="M1799" s="1"/>
      <c r="N1799" s="1"/>
      <c r="O1799" s="1"/>
      <c r="P1799" s="1"/>
      <c r="Q1799" s="1"/>
      <c r="S1799" s="1" t="str">
        <f>IFERROR(__xludf.DUMMYFUNCTION("UNIQUE(D1799:H1799, TRUE)"),"")</f>
        <v/>
      </c>
      <c r="Y1799" s="1" t="str">
        <f t="shared" si="2"/>
        <v/>
      </c>
      <c r="Z1799" s="1" t="str">
        <f t="shared" ref="Z1799:AC1799" si="1799">IF($Y1799&lt;&gt;"",COUNTIF($D1799:$H1799, "=" &amp; T1799),"")</f>
        <v/>
      </c>
      <c r="AA1799" s="1" t="str">
        <f t="shared" si="1799"/>
        <v/>
      </c>
      <c r="AB1799" s="1" t="str">
        <f t="shared" si="1799"/>
        <v/>
      </c>
      <c r="AC1799" s="1" t="str">
        <f t="shared" si="1799"/>
        <v/>
      </c>
      <c r="AE1799" s="1" t="str">
        <f>IFERROR(__xludf.DUMMYFUNCTION("IFERROR(TRANSPOSE(SORT(TRANSPOSE(FILTER(Y1799:AC1799, Y1799:AC1799&lt;&gt;0)),1, FALSE)))"),"")</f>
        <v/>
      </c>
      <c r="AF1799" s="1" t="str">
        <f>IFERROR(__xludf.DUMMYFUNCTION("""COMPUTED_VALUE"""),"")</f>
        <v/>
      </c>
      <c r="AG1799" s="1" t="str">
        <f>IFERROR(__xludf.DUMMYFUNCTION("""COMPUTED_VALUE"""),"")</f>
        <v/>
      </c>
      <c r="AH1799" s="1" t="str">
        <f>IFERROR(__xludf.DUMMYFUNCTION("""COMPUTED_VALUE"""),"")</f>
        <v/>
      </c>
      <c r="AI1799" s="1" t="str">
        <f>IFERROR(__xludf.DUMMYFUNCTION("""COMPUTED_VALUE"""),"")</f>
        <v/>
      </c>
      <c r="AL1799" s="1" t="s">
        <v>25</v>
      </c>
      <c r="AM1799" s="1" t="s">
        <v>25</v>
      </c>
      <c r="AN1799" s="1" t="s">
        <v>25</v>
      </c>
      <c r="AO1799" s="1" t="s">
        <v>25</v>
      </c>
      <c r="AP1799" s="1" t="s">
        <v>25</v>
      </c>
      <c r="AQ1799" s="1"/>
      <c r="AR1799" s="1"/>
      <c r="AS1799" s="1"/>
      <c r="AT1799" s="1"/>
      <c r="AU1799" s="1"/>
      <c r="AV1799" s="1"/>
      <c r="AW1799" s="1"/>
      <c r="AY1799" s="1" t="s">
        <v>25</v>
      </c>
    </row>
    <row r="1800" ht="15.75" customHeight="1">
      <c r="A1800" s="1"/>
      <c r="B1800" s="1"/>
      <c r="C1800" s="1"/>
      <c r="D1800" s="1" t="s">
        <v>25</v>
      </c>
      <c r="E1800" s="1" t="s">
        <v>25</v>
      </c>
      <c r="F1800" s="1" t="s">
        <v>25</v>
      </c>
      <c r="G1800" s="1" t="s">
        <v>25</v>
      </c>
      <c r="H1800" s="1" t="s">
        <v>25</v>
      </c>
      <c r="M1800" s="1"/>
      <c r="N1800" s="1"/>
      <c r="O1800" s="1"/>
      <c r="P1800" s="1"/>
      <c r="Q1800" s="1"/>
      <c r="S1800" s="1" t="str">
        <f>IFERROR(__xludf.DUMMYFUNCTION("UNIQUE(D1800:H1800, TRUE)"),"")</f>
        <v/>
      </c>
      <c r="Y1800" s="1" t="str">
        <f t="shared" si="2"/>
        <v/>
      </c>
      <c r="Z1800" s="1" t="str">
        <f t="shared" ref="Z1800:AC1800" si="1800">IF($Y1800&lt;&gt;"",COUNTIF($D1800:$H1800, "=" &amp; T1800),"")</f>
        <v/>
      </c>
      <c r="AA1800" s="1" t="str">
        <f t="shared" si="1800"/>
        <v/>
      </c>
      <c r="AB1800" s="1" t="str">
        <f t="shared" si="1800"/>
        <v/>
      </c>
      <c r="AC1800" s="1" t="str">
        <f t="shared" si="1800"/>
        <v/>
      </c>
      <c r="AE1800" s="1" t="str">
        <f>IFERROR(__xludf.DUMMYFUNCTION("IFERROR(TRANSPOSE(SORT(TRANSPOSE(FILTER(Y1800:AC1800, Y1800:AC1800&lt;&gt;0)),1, FALSE)))"),"")</f>
        <v/>
      </c>
      <c r="AF1800" s="1" t="str">
        <f>IFERROR(__xludf.DUMMYFUNCTION("""COMPUTED_VALUE"""),"")</f>
        <v/>
      </c>
      <c r="AG1800" s="1" t="str">
        <f>IFERROR(__xludf.DUMMYFUNCTION("""COMPUTED_VALUE"""),"")</f>
        <v/>
      </c>
      <c r="AH1800" s="1" t="str">
        <f>IFERROR(__xludf.DUMMYFUNCTION("""COMPUTED_VALUE"""),"")</f>
        <v/>
      </c>
      <c r="AI1800" s="1" t="str">
        <f>IFERROR(__xludf.DUMMYFUNCTION("""COMPUTED_VALUE"""),"")</f>
        <v/>
      </c>
      <c r="AL1800" s="1" t="s">
        <v>25</v>
      </c>
      <c r="AM1800" s="1" t="s">
        <v>25</v>
      </c>
      <c r="AN1800" s="1" t="s">
        <v>25</v>
      </c>
      <c r="AO1800" s="1" t="s">
        <v>25</v>
      </c>
      <c r="AP1800" s="1" t="s">
        <v>25</v>
      </c>
      <c r="AQ1800" s="1"/>
      <c r="AR1800" s="1"/>
      <c r="AS1800" s="1"/>
      <c r="AT1800" s="1"/>
      <c r="AU1800" s="1"/>
      <c r="AV1800" s="1"/>
      <c r="AW1800" s="1"/>
      <c r="AY1800" s="1" t="s">
        <v>25</v>
      </c>
    </row>
    <row r="1801" ht="15.75" customHeight="1">
      <c r="A1801" s="1"/>
      <c r="B1801" s="1"/>
      <c r="C1801" s="1"/>
      <c r="D1801" s="1" t="s">
        <v>25</v>
      </c>
      <c r="E1801" s="1" t="s">
        <v>25</v>
      </c>
      <c r="F1801" s="1" t="s">
        <v>25</v>
      </c>
      <c r="G1801" s="1" t="s">
        <v>25</v>
      </c>
      <c r="H1801" s="1" t="s">
        <v>25</v>
      </c>
      <c r="M1801" s="1"/>
      <c r="N1801" s="1"/>
      <c r="O1801" s="1"/>
      <c r="P1801" s="1"/>
      <c r="Q1801" s="1"/>
      <c r="S1801" s="1" t="str">
        <f>IFERROR(__xludf.DUMMYFUNCTION("UNIQUE(D1801:H1801, TRUE)"),"")</f>
        <v/>
      </c>
      <c r="Y1801" s="1" t="str">
        <f t="shared" si="2"/>
        <v/>
      </c>
      <c r="Z1801" s="1" t="str">
        <f t="shared" ref="Z1801:AC1801" si="1801">IF($Y1801&lt;&gt;"",COUNTIF($D1801:$H1801, "=" &amp; T1801),"")</f>
        <v/>
      </c>
      <c r="AA1801" s="1" t="str">
        <f t="shared" si="1801"/>
        <v/>
      </c>
      <c r="AB1801" s="1" t="str">
        <f t="shared" si="1801"/>
        <v/>
      </c>
      <c r="AC1801" s="1" t="str">
        <f t="shared" si="1801"/>
        <v/>
      </c>
      <c r="AE1801" s="1" t="str">
        <f>IFERROR(__xludf.DUMMYFUNCTION("IFERROR(TRANSPOSE(SORT(TRANSPOSE(FILTER(Y1801:AC1801, Y1801:AC1801&lt;&gt;0)),1, FALSE)))"),"")</f>
        <v/>
      </c>
      <c r="AF1801" s="1" t="str">
        <f>IFERROR(__xludf.DUMMYFUNCTION("""COMPUTED_VALUE"""),"")</f>
        <v/>
      </c>
      <c r="AG1801" s="1" t="str">
        <f>IFERROR(__xludf.DUMMYFUNCTION("""COMPUTED_VALUE"""),"")</f>
        <v/>
      </c>
      <c r="AH1801" s="1" t="str">
        <f>IFERROR(__xludf.DUMMYFUNCTION("""COMPUTED_VALUE"""),"")</f>
        <v/>
      </c>
      <c r="AI1801" s="1" t="str">
        <f>IFERROR(__xludf.DUMMYFUNCTION("""COMPUTED_VALUE"""),"")</f>
        <v/>
      </c>
      <c r="AL1801" s="1" t="s">
        <v>25</v>
      </c>
      <c r="AM1801" s="1" t="s">
        <v>25</v>
      </c>
      <c r="AN1801" s="1" t="s">
        <v>25</v>
      </c>
      <c r="AO1801" s="1" t="s">
        <v>25</v>
      </c>
      <c r="AP1801" s="1" t="s">
        <v>25</v>
      </c>
      <c r="AQ1801" s="1"/>
      <c r="AR1801" s="1"/>
      <c r="AS1801" s="1"/>
      <c r="AT1801" s="1"/>
      <c r="AU1801" s="1"/>
      <c r="AV1801" s="1"/>
      <c r="AW1801" s="1"/>
      <c r="AY1801" s="1" t="s">
        <v>25</v>
      </c>
    </row>
    <row r="1802" ht="15.75" customHeight="1">
      <c r="A1802" s="1"/>
      <c r="B1802" s="1"/>
      <c r="C1802" s="1"/>
      <c r="D1802" s="1" t="s">
        <v>25</v>
      </c>
      <c r="E1802" s="1" t="s">
        <v>25</v>
      </c>
      <c r="F1802" s="1" t="s">
        <v>25</v>
      </c>
      <c r="G1802" s="1" t="s">
        <v>25</v>
      </c>
      <c r="H1802" s="1" t="s">
        <v>25</v>
      </c>
      <c r="M1802" s="1"/>
      <c r="N1802" s="1"/>
      <c r="O1802" s="1"/>
      <c r="P1802" s="1"/>
      <c r="Q1802" s="1"/>
      <c r="S1802" s="1" t="str">
        <f>IFERROR(__xludf.DUMMYFUNCTION("UNIQUE(D1802:H1802, TRUE)"),"")</f>
        <v/>
      </c>
      <c r="Y1802" s="1" t="str">
        <f t="shared" si="2"/>
        <v/>
      </c>
      <c r="Z1802" s="1" t="str">
        <f t="shared" ref="Z1802:AC1802" si="1802">IF($Y1802&lt;&gt;"",COUNTIF($D1802:$H1802, "=" &amp; T1802),"")</f>
        <v/>
      </c>
      <c r="AA1802" s="1" t="str">
        <f t="shared" si="1802"/>
        <v/>
      </c>
      <c r="AB1802" s="1" t="str">
        <f t="shared" si="1802"/>
        <v/>
      </c>
      <c r="AC1802" s="1" t="str">
        <f t="shared" si="1802"/>
        <v/>
      </c>
      <c r="AE1802" s="1" t="str">
        <f>IFERROR(__xludf.DUMMYFUNCTION("IFERROR(TRANSPOSE(SORT(TRANSPOSE(FILTER(Y1802:AC1802, Y1802:AC1802&lt;&gt;0)),1, FALSE)))"),"")</f>
        <v/>
      </c>
      <c r="AF1802" s="1" t="str">
        <f>IFERROR(__xludf.DUMMYFUNCTION("""COMPUTED_VALUE"""),"")</f>
        <v/>
      </c>
      <c r="AG1802" s="1" t="str">
        <f>IFERROR(__xludf.DUMMYFUNCTION("""COMPUTED_VALUE"""),"")</f>
        <v/>
      </c>
      <c r="AH1802" s="1" t="str">
        <f>IFERROR(__xludf.DUMMYFUNCTION("""COMPUTED_VALUE"""),"")</f>
        <v/>
      </c>
      <c r="AI1802" s="1" t="str">
        <f>IFERROR(__xludf.DUMMYFUNCTION("""COMPUTED_VALUE"""),"")</f>
        <v/>
      </c>
      <c r="AL1802" s="1" t="s">
        <v>25</v>
      </c>
      <c r="AM1802" s="1" t="s">
        <v>25</v>
      </c>
      <c r="AN1802" s="1" t="s">
        <v>25</v>
      </c>
      <c r="AO1802" s="1" t="s">
        <v>25</v>
      </c>
      <c r="AP1802" s="1" t="s">
        <v>25</v>
      </c>
      <c r="AQ1802" s="1"/>
      <c r="AR1802" s="1"/>
      <c r="AS1802" s="1"/>
      <c r="AT1802" s="1"/>
      <c r="AU1802" s="1"/>
      <c r="AV1802" s="1"/>
      <c r="AW1802" s="1"/>
      <c r="AY1802" s="1" t="s">
        <v>25</v>
      </c>
    </row>
    <row r="1803" ht="15.75" customHeight="1">
      <c r="A1803" s="1"/>
      <c r="B1803" s="1"/>
      <c r="C1803" s="1"/>
      <c r="D1803" s="1" t="s">
        <v>25</v>
      </c>
      <c r="E1803" s="1" t="s">
        <v>25</v>
      </c>
      <c r="F1803" s="1" t="s">
        <v>25</v>
      </c>
      <c r="G1803" s="1" t="s">
        <v>25</v>
      </c>
      <c r="H1803" s="1" t="s">
        <v>25</v>
      </c>
      <c r="M1803" s="1"/>
      <c r="N1803" s="1"/>
      <c r="O1803" s="1"/>
      <c r="P1803" s="1"/>
      <c r="Q1803" s="1"/>
      <c r="S1803" s="1" t="str">
        <f>IFERROR(__xludf.DUMMYFUNCTION("UNIQUE(D1803:H1803, TRUE)"),"")</f>
        <v/>
      </c>
      <c r="Y1803" s="1" t="str">
        <f t="shared" si="2"/>
        <v/>
      </c>
      <c r="Z1803" s="1" t="str">
        <f t="shared" ref="Z1803:AC1803" si="1803">IF($Y1803&lt;&gt;"",COUNTIF($D1803:$H1803, "=" &amp; T1803),"")</f>
        <v/>
      </c>
      <c r="AA1803" s="1" t="str">
        <f t="shared" si="1803"/>
        <v/>
      </c>
      <c r="AB1803" s="1" t="str">
        <f t="shared" si="1803"/>
        <v/>
      </c>
      <c r="AC1803" s="1" t="str">
        <f t="shared" si="1803"/>
        <v/>
      </c>
      <c r="AE1803" s="1" t="str">
        <f>IFERROR(__xludf.DUMMYFUNCTION("IFERROR(TRANSPOSE(SORT(TRANSPOSE(FILTER(Y1803:AC1803, Y1803:AC1803&lt;&gt;0)),1, FALSE)))"),"")</f>
        <v/>
      </c>
      <c r="AF1803" s="1" t="str">
        <f>IFERROR(__xludf.DUMMYFUNCTION("""COMPUTED_VALUE"""),"")</f>
        <v/>
      </c>
      <c r="AG1803" s="1" t="str">
        <f>IFERROR(__xludf.DUMMYFUNCTION("""COMPUTED_VALUE"""),"")</f>
        <v/>
      </c>
      <c r="AH1803" s="1" t="str">
        <f>IFERROR(__xludf.DUMMYFUNCTION("""COMPUTED_VALUE"""),"")</f>
        <v/>
      </c>
      <c r="AI1803" s="1" t="str">
        <f>IFERROR(__xludf.DUMMYFUNCTION("""COMPUTED_VALUE"""),"")</f>
        <v/>
      </c>
      <c r="AL1803" s="1" t="s">
        <v>25</v>
      </c>
      <c r="AM1803" s="1" t="s">
        <v>25</v>
      </c>
      <c r="AN1803" s="1" t="s">
        <v>25</v>
      </c>
      <c r="AO1803" s="1" t="s">
        <v>25</v>
      </c>
      <c r="AP1803" s="1" t="s">
        <v>25</v>
      </c>
      <c r="AQ1803" s="1"/>
      <c r="AR1803" s="1"/>
      <c r="AS1803" s="1"/>
      <c r="AT1803" s="1"/>
      <c r="AU1803" s="1"/>
      <c r="AV1803" s="1"/>
      <c r="AW1803" s="1"/>
      <c r="AY1803" s="1" t="s">
        <v>25</v>
      </c>
    </row>
    <row r="1804" ht="15.75" customHeight="1">
      <c r="A1804" s="1"/>
      <c r="B1804" s="1"/>
      <c r="C1804" s="1"/>
      <c r="D1804" s="1" t="s">
        <v>25</v>
      </c>
      <c r="E1804" s="1" t="s">
        <v>25</v>
      </c>
      <c r="F1804" s="1" t="s">
        <v>25</v>
      </c>
      <c r="G1804" s="1" t="s">
        <v>25</v>
      </c>
      <c r="H1804" s="1" t="s">
        <v>25</v>
      </c>
      <c r="M1804" s="1"/>
      <c r="N1804" s="1"/>
      <c r="O1804" s="1"/>
      <c r="P1804" s="1"/>
      <c r="Q1804" s="1"/>
      <c r="S1804" s="1" t="str">
        <f>IFERROR(__xludf.DUMMYFUNCTION("UNIQUE(D1804:H1804, TRUE)"),"")</f>
        <v/>
      </c>
      <c r="Y1804" s="1" t="str">
        <f t="shared" si="2"/>
        <v/>
      </c>
      <c r="Z1804" s="1" t="str">
        <f t="shared" ref="Z1804:AC1804" si="1804">IF($Y1804&lt;&gt;"",COUNTIF($D1804:$H1804, "=" &amp; T1804),"")</f>
        <v/>
      </c>
      <c r="AA1804" s="1" t="str">
        <f t="shared" si="1804"/>
        <v/>
      </c>
      <c r="AB1804" s="1" t="str">
        <f t="shared" si="1804"/>
        <v/>
      </c>
      <c r="AC1804" s="1" t="str">
        <f t="shared" si="1804"/>
        <v/>
      </c>
      <c r="AE1804" s="1" t="str">
        <f>IFERROR(__xludf.DUMMYFUNCTION("IFERROR(TRANSPOSE(SORT(TRANSPOSE(FILTER(Y1804:AC1804, Y1804:AC1804&lt;&gt;0)),1, FALSE)))"),"")</f>
        <v/>
      </c>
      <c r="AF1804" s="1" t="str">
        <f>IFERROR(__xludf.DUMMYFUNCTION("""COMPUTED_VALUE"""),"")</f>
        <v/>
      </c>
      <c r="AG1804" s="1" t="str">
        <f>IFERROR(__xludf.DUMMYFUNCTION("""COMPUTED_VALUE"""),"")</f>
        <v/>
      </c>
      <c r="AH1804" s="1" t="str">
        <f>IFERROR(__xludf.DUMMYFUNCTION("""COMPUTED_VALUE"""),"")</f>
        <v/>
      </c>
      <c r="AI1804" s="1" t="str">
        <f>IFERROR(__xludf.DUMMYFUNCTION("""COMPUTED_VALUE"""),"")</f>
        <v/>
      </c>
      <c r="AL1804" s="1" t="s">
        <v>25</v>
      </c>
      <c r="AM1804" s="1" t="s">
        <v>25</v>
      </c>
      <c r="AN1804" s="1" t="s">
        <v>25</v>
      </c>
      <c r="AO1804" s="1" t="s">
        <v>25</v>
      </c>
      <c r="AP1804" s="1" t="s">
        <v>25</v>
      </c>
      <c r="AQ1804" s="1"/>
      <c r="AR1804" s="1"/>
      <c r="AS1804" s="1"/>
      <c r="AT1804" s="1"/>
      <c r="AU1804" s="1"/>
      <c r="AV1804" s="1"/>
      <c r="AW1804" s="1"/>
      <c r="AY1804" s="1" t="s">
        <v>25</v>
      </c>
    </row>
    <row r="1805" ht="15.75" customHeight="1">
      <c r="A1805" s="1"/>
      <c r="B1805" s="1"/>
      <c r="C1805" s="1"/>
      <c r="D1805" s="1" t="s">
        <v>25</v>
      </c>
      <c r="E1805" s="1" t="s">
        <v>25</v>
      </c>
      <c r="F1805" s="1" t="s">
        <v>25</v>
      </c>
      <c r="G1805" s="1" t="s">
        <v>25</v>
      </c>
      <c r="H1805" s="1" t="s">
        <v>25</v>
      </c>
      <c r="M1805" s="1"/>
      <c r="N1805" s="1"/>
      <c r="O1805" s="1"/>
      <c r="P1805" s="1"/>
      <c r="Q1805" s="1"/>
      <c r="S1805" s="1" t="str">
        <f>IFERROR(__xludf.DUMMYFUNCTION("UNIQUE(D1805:H1805, TRUE)"),"")</f>
        <v/>
      </c>
      <c r="Y1805" s="1" t="str">
        <f t="shared" si="2"/>
        <v/>
      </c>
      <c r="Z1805" s="1" t="str">
        <f t="shared" ref="Z1805:AC1805" si="1805">IF($Y1805&lt;&gt;"",COUNTIF($D1805:$H1805, "=" &amp; T1805),"")</f>
        <v/>
      </c>
      <c r="AA1805" s="1" t="str">
        <f t="shared" si="1805"/>
        <v/>
      </c>
      <c r="AB1805" s="1" t="str">
        <f t="shared" si="1805"/>
        <v/>
      </c>
      <c r="AC1805" s="1" t="str">
        <f t="shared" si="1805"/>
        <v/>
      </c>
      <c r="AE1805" s="1" t="str">
        <f>IFERROR(__xludf.DUMMYFUNCTION("IFERROR(TRANSPOSE(SORT(TRANSPOSE(FILTER(Y1805:AC1805, Y1805:AC1805&lt;&gt;0)),1, FALSE)))"),"")</f>
        <v/>
      </c>
      <c r="AF1805" s="1" t="str">
        <f>IFERROR(__xludf.DUMMYFUNCTION("""COMPUTED_VALUE"""),"")</f>
        <v/>
      </c>
      <c r="AG1805" s="1" t="str">
        <f>IFERROR(__xludf.DUMMYFUNCTION("""COMPUTED_VALUE"""),"")</f>
        <v/>
      </c>
      <c r="AH1805" s="1" t="str">
        <f>IFERROR(__xludf.DUMMYFUNCTION("""COMPUTED_VALUE"""),"")</f>
        <v/>
      </c>
      <c r="AI1805" s="1" t="str">
        <f>IFERROR(__xludf.DUMMYFUNCTION("""COMPUTED_VALUE"""),"")</f>
        <v/>
      </c>
      <c r="AL1805" s="1" t="s">
        <v>25</v>
      </c>
      <c r="AM1805" s="1" t="s">
        <v>25</v>
      </c>
      <c r="AN1805" s="1" t="s">
        <v>25</v>
      </c>
      <c r="AO1805" s="1" t="s">
        <v>25</v>
      </c>
      <c r="AP1805" s="1" t="s">
        <v>25</v>
      </c>
      <c r="AQ1805" s="1"/>
      <c r="AR1805" s="1"/>
      <c r="AS1805" s="1"/>
      <c r="AT1805" s="1"/>
      <c r="AU1805" s="1"/>
      <c r="AV1805" s="1"/>
      <c r="AW1805" s="1"/>
      <c r="AY1805" s="1" t="s">
        <v>25</v>
      </c>
    </row>
    <row r="1806" ht="15.75" customHeight="1">
      <c r="A1806" s="1"/>
      <c r="B1806" s="1"/>
      <c r="C1806" s="1"/>
      <c r="D1806" s="1" t="s">
        <v>25</v>
      </c>
      <c r="E1806" s="1" t="s">
        <v>25</v>
      </c>
      <c r="F1806" s="1" t="s">
        <v>25</v>
      </c>
      <c r="G1806" s="1" t="s">
        <v>25</v>
      </c>
      <c r="H1806" s="1" t="s">
        <v>25</v>
      </c>
      <c r="M1806" s="1"/>
      <c r="N1806" s="1"/>
      <c r="O1806" s="1"/>
      <c r="P1806" s="1"/>
      <c r="Q1806" s="1"/>
      <c r="S1806" s="1" t="str">
        <f>IFERROR(__xludf.DUMMYFUNCTION("UNIQUE(D1806:H1806, TRUE)"),"")</f>
        <v/>
      </c>
      <c r="Y1806" s="1" t="str">
        <f t="shared" si="2"/>
        <v/>
      </c>
      <c r="Z1806" s="1" t="str">
        <f t="shared" ref="Z1806:AC1806" si="1806">IF($Y1806&lt;&gt;"",COUNTIF($D1806:$H1806, "=" &amp; T1806),"")</f>
        <v/>
      </c>
      <c r="AA1806" s="1" t="str">
        <f t="shared" si="1806"/>
        <v/>
      </c>
      <c r="AB1806" s="1" t="str">
        <f t="shared" si="1806"/>
        <v/>
      </c>
      <c r="AC1806" s="1" t="str">
        <f t="shared" si="1806"/>
        <v/>
      </c>
      <c r="AE1806" s="1" t="str">
        <f>IFERROR(__xludf.DUMMYFUNCTION("IFERROR(TRANSPOSE(SORT(TRANSPOSE(FILTER(Y1806:AC1806, Y1806:AC1806&lt;&gt;0)),1, FALSE)))"),"")</f>
        <v/>
      </c>
      <c r="AF1806" s="1" t="str">
        <f>IFERROR(__xludf.DUMMYFUNCTION("""COMPUTED_VALUE"""),"")</f>
        <v/>
      </c>
      <c r="AG1806" s="1" t="str">
        <f>IFERROR(__xludf.DUMMYFUNCTION("""COMPUTED_VALUE"""),"")</f>
        <v/>
      </c>
      <c r="AH1806" s="1" t="str">
        <f>IFERROR(__xludf.DUMMYFUNCTION("""COMPUTED_VALUE"""),"")</f>
        <v/>
      </c>
      <c r="AI1806" s="1" t="str">
        <f>IFERROR(__xludf.DUMMYFUNCTION("""COMPUTED_VALUE"""),"")</f>
        <v/>
      </c>
      <c r="AL1806" s="1" t="s">
        <v>25</v>
      </c>
      <c r="AM1806" s="1" t="s">
        <v>25</v>
      </c>
      <c r="AN1806" s="1" t="s">
        <v>25</v>
      </c>
      <c r="AO1806" s="1" t="s">
        <v>25</v>
      </c>
      <c r="AP1806" s="1" t="s">
        <v>25</v>
      </c>
      <c r="AQ1806" s="1"/>
      <c r="AR1806" s="1"/>
      <c r="AS1806" s="1"/>
      <c r="AT1806" s="1"/>
      <c r="AU1806" s="1"/>
      <c r="AV1806" s="1"/>
      <c r="AW1806" s="1"/>
      <c r="AY1806" s="1" t="s">
        <v>25</v>
      </c>
    </row>
    <row r="1807" ht="15.75" customHeight="1">
      <c r="A1807" s="1"/>
      <c r="B1807" s="1"/>
      <c r="C1807" s="1"/>
      <c r="D1807" s="1" t="s">
        <v>25</v>
      </c>
      <c r="E1807" s="1" t="s">
        <v>25</v>
      </c>
      <c r="F1807" s="1" t="s">
        <v>25</v>
      </c>
      <c r="G1807" s="1" t="s">
        <v>25</v>
      </c>
      <c r="H1807" s="1" t="s">
        <v>25</v>
      </c>
      <c r="M1807" s="1"/>
      <c r="N1807" s="1"/>
      <c r="O1807" s="1"/>
      <c r="P1807" s="1"/>
      <c r="Q1807" s="1"/>
      <c r="S1807" s="1" t="str">
        <f>IFERROR(__xludf.DUMMYFUNCTION("UNIQUE(D1807:H1807, TRUE)"),"")</f>
        <v/>
      </c>
      <c r="Y1807" s="1" t="str">
        <f t="shared" si="2"/>
        <v/>
      </c>
      <c r="Z1807" s="1" t="str">
        <f t="shared" ref="Z1807:AC1807" si="1807">IF($Y1807&lt;&gt;"",COUNTIF($D1807:$H1807, "=" &amp; T1807),"")</f>
        <v/>
      </c>
      <c r="AA1807" s="1" t="str">
        <f t="shared" si="1807"/>
        <v/>
      </c>
      <c r="AB1807" s="1" t="str">
        <f t="shared" si="1807"/>
        <v/>
      </c>
      <c r="AC1807" s="1" t="str">
        <f t="shared" si="1807"/>
        <v/>
      </c>
      <c r="AE1807" s="1" t="str">
        <f>IFERROR(__xludf.DUMMYFUNCTION("IFERROR(TRANSPOSE(SORT(TRANSPOSE(FILTER(Y1807:AC1807, Y1807:AC1807&lt;&gt;0)),1, FALSE)))"),"")</f>
        <v/>
      </c>
      <c r="AF1807" s="1" t="str">
        <f>IFERROR(__xludf.DUMMYFUNCTION("""COMPUTED_VALUE"""),"")</f>
        <v/>
      </c>
      <c r="AG1807" s="1" t="str">
        <f>IFERROR(__xludf.DUMMYFUNCTION("""COMPUTED_VALUE"""),"")</f>
        <v/>
      </c>
      <c r="AH1807" s="1" t="str">
        <f>IFERROR(__xludf.DUMMYFUNCTION("""COMPUTED_VALUE"""),"")</f>
        <v/>
      </c>
      <c r="AI1807" s="1" t="str">
        <f>IFERROR(__xludf.DUMMYFUNCTION("""COMPUTED_VALUE"""),"")</f>
        <v/>
      </c>
      <c r="AL1807" s="1" t="s">
        <v>25</v>
      </c>
      <c r="AM1807" s="1" t="s">
        <v>25</v>
      </c>
      <c r="AN1807" s="1" t="s">
        <v>25</v>
      </c>
      <c r="AO1807" s="1" t="s">
        <v>25</v>
      </c>
      <c r="AP1807" s="1" t="s">
        <v>25</v>
      </c>
      <c r="AQ1807" s="1"/>
      <c r="AR1807" s="1"/>
      <c r="AS1807" s="1"/>
      <c r="AT1807" s="1"/>
      <c r="AU1807" s="1"/>
      <c r="AV1807" s="1"/>
      <c r="AW1807" s="1"/>
      <c r="AY1807" s="1" t="s">
        <v>25</v>
      </c>
    </row>
    <row r="1808" ht="15.75" customHeight="1">
      <c r="A1808" s="1"/>
      <c r="B1808" s="1"/>
      <c r="C1808" s="1"/>
      <c r="D1808" s="1" t="s">
        <v>25</v>
      </c>
      <c r="E1808" s="1" t="s">
        <v>25</v>
      </c>
      <c r="F1808" s="1" t="s">
        <v>25</v>
      </c>
      <c r="G1808" s="1" t="s">
        <v>25</v>
      </c>
      <c r="H1808" s="1" t="s">
        <v>25</v>
      </c>
      <c r="M1808" s="1"/>
      <c r="N1808" s="1"/>
      <c r="O1808" s="1"/>
      <c r="P1808" s="1"/>
      <c r="Q1808" s="1"/>
      <c r="S1808" s="1" t="str">
        <f>IFERROR(__xludf.DUMMYFUNCTION("UNIQUE(D1808:H1808, TRUE)"),"")</f>
        <v/>
      </c>
      <c r="Y1808" s="1" t="str">
        <f t="shared" si="2"/>
        <v/>
      </c>
      <c r="Z1808" s="1" t="str">
        <f t="shared" ref="Z1808:AC1808" si="1808">IF($Y1808&lt;&gt;"",COUNTIF($D1808:$H1808, "=" &amp; T1808),"")</f>
        <v/>
      </c>
      <c r="AA1808" s="1" t="str">
        <f t="shared" si="1808"/>
        <v/>
      </c>
      <c r="AB1808" s="1" t="str">
        <f t="shared" si="1808"/>
        <v/>
      </c>
      <c r="AC1808" s="1" t="str">
        <f t="shared" si="1808"/>
        <v/>
      </c>
      <c r="AE1808" s="1" t="str">
        <f>IFERROR(__xludf.DUMMYFUNCTION("IFERROR(TRANSPOSE(SORT(TRANSPOSE(FILTER(Y1808:AC1808, Y1808:AC1808&lt;&gt;0)),1, FALSE)))"),"")</f>
        <v/>
      </c>
      <c r="AF1808" s="1" t="str">
        <f>IFERROR(__xludf.DUMMYFUNCTION("""COMPUTED_VALUE"""),"")</f>
        <v/>
      </c>
      <c r="AG1808" s="1" t="str">
        <f>IFERROR(__xludf.DUMMYFUNCTION("""COMPUTED_VALUE"""),"")</f>
        <v/>
      </c>
      <c r="AH1808" s="1" t="str">
        <f>IFERROR(__xludf.DUMMYFUNCTION("""COMPUTED_VALUE"""),"")</f>
        <v/>
      </c>
      <c r="AI1808" s="1" t="str">
        <f>IFERROR(__xludf.DUMMYFUNCTION("""COMPUTED_VALUE"""),"")</f>
        <v/>
      </c>
      <c r="AL1808" s="1" t="s">
        <v>25</v>
      </c>
      <c r="AM1808" s="1" t="s">
        <v>25</v>
      </c>
      <c r="AN1808" s="1" t="s">
        <v>25</v>
      </c>
      <c r="AO1808" s="1" t="s">
        <v>25</v>
      </c>
      <c r="AP1808" s="1" t="s">
        <v>25</v>
      </c>
      <c r="AQ1808" s="1"/>
      <c r="AR1808" s="1"/>
      <c r="AS1808" s="1"/>
      <c r="AT1808" s="1"/>
      <c r="AU1808" s="1"/>
      <c r="AV1808" s="1"/>
      <c r="AW1808" s="1"/>
      <c r="AY1808" s="1" t="s">
        <v>25</v>
      </c>
    </row>
    <row r="1809" ht="15.75" customHeight="1">
      <c r="A1809" s="1"/>
      <c r="B1809" s="1"/>
      <c r="C1809" s="1"/>
      <c r="D1809" s="1" t="s">
        <v>25</v>
      </c>
      <c r="E1809" s="1" t="s">
        <v>25</v>
      </c>
      <c r="F1809" s="1" t="s">
        <v>25</v>
      </c>
      <c r="G1809" s="1" t="s">
        <v>25</v>
      </c>
      <c r="H1809" s="1" t="s">
        <v>25</v>
      </c>
      <c r="M1809" s="1"/>
      <c r="N1809" s="1"/>
      <c r="O1809" s="1"/>
      <c r="P1809" s="1"/>
      <c r="Q1809" s="1"/>
      <c r="S1809" s="1" t="str">
        <f>IFERROR(__xludf.DUMMYFUNCTION("UNIQUE(D1809:H1809, TRUE)"),"")</f>
        <v/>
      </c>
      <c r="Y1809" s="1" t="str">
        <f t="shared" si="2"/>
        <v/>
      </c>
      <c r="Z1809" s="1" t="str">
        <f t="shared" ref="Z1809:AC1809" si="1809">IF($Y1809&lt;&gt;"",COUNTIF($D1809:$H1809, "=" &amp; T1809),"")</f>
        <v/>
      </c>
      <c r="AA1809" s="1" t="str">
        <f t="shared" si="1809"/>
        <v/>
      </c>
      <c r="AB1809" s="1" t="str">
        <f t="shared" si="1809"/>
        <v/>
      </c>
      <c r="AC1809" s="1" t="str">
        <f t="shared" si="1809"/>
        <v/>
      </c>
      <c r="AE1809" s="1" t="str">
        <f>IFERROR(__xludf.DUMMYFUNCTION("IFERROR(TRANSPOSE(SORT(TRANSPOSE(FILTER(Y1809:AC1809, Y1809:AC1809&lt;&gt;0)),1, FALSE)))"),"")</f>
        <v/>
      </c>
      <c r="AF1809" s="1" t="str">
        <f>IFERROR(__xludf.DUMMYFUNCTION("""COMPUTED_VALUE"""),"")</f>
        <v/>
      </c>
      <c r="AG1809" s="1" t="str">
        <f>IFERROR(__xludf.DUMMYFUNCTION("""COMPUTED_VALUE"""),"")</f>
        <v/>
      </c>
      <c r="AH1809" s="1" t="str">
        <f>IFERROR(__xludf.DUMMYFUNCTION("""COMPUTED_VALUE"""),"")</f>
        <v/>
      </c>
      <c r="AI1809" s="1" t="str">
        <f>IFERROR(__xludf.DUMMYFUNCTION("""COMPUTED_VALUE"""),"")</f>
        <v/>
      </c>
      <c r="AL1809" s="1" t="s">
        <v>25</v>
      </c>
      <c r="AM1809" s="1" t="s">
        <v>25</v>
      </c>
      <c r="AN1809" s="1" t="s">
        <v>25</v>
      </c>
      <c r="AO1809" s="1" t="s">
        <v>25</v>
      </c>
      <c r="AP1809" s="1" t="s">
        <v>25</v>
      </c>
      <c r="AQ1809" s="1"/>
      <c r="AR1809" s="1"/>
      <c r="AS1809" s="1"/>
      <c r="AT1809" s="1"/>
      <c r="AU1809" s="1"/>
      <c r="AV1809" s="1"/>
      <c r="AW1809" s="1"/>
      <c r="AY1809" s="1" t="s">
        <v>25</v>
      </c>
    </row>
    <row r="1810" ht="15.75" customHeight="1">
      <c r="A1810" s="1"/>
      <c r="B1810" s="1"/>
      <c r="C1810" s="1"/>
      <c r="D1810" s="1" t="s">
        <v>25</v>
      </c>
      <c r="E1810" s="1" t="s">
        <v>25</v>
      </c>
      <c r="F1810" s="1" t="s">
        <v>25</v>
      </c>
      <c r="G1810" s="1" t="s">
        <v>25</v>
      </c>
      <c r="H1810" s="1" t="s">
        <v>25</v>
      </c>
      <c r="M1810" s="1"/>
      <c r="N1810" s="1"/>
      <c r="O1810" s="1"/>
      <c r="P1810" s="1"/>
      <c r="Q1810" s="1"/>
      <c r="S1810" s="1" t="str">
        <f>IFERROR(__xludf.DUMMYFUNCTION("UNIQUE(D1810:H1810, TRUE)"),"")</f>
        <v/>
      </c>
      <c r="Y1810" s="1" t="str">
        <f t="shared" si="2"/>
        <v/>
      </c>
      <c r="Z1810" s="1" t="str">
        <f t="shared" ref="Z1810:AC1810" si="1810">IF($Y1810&lt;&gt;"",COUNTIF($D1810:$H1810, "=" &amp; T1810),"")</f>
        <v/>
      </c>
      <c r="AA1810" s="1" t="str">
        <f t="shared" si="1810"/>
        <v/>
      </c>
      <c r="AB1810" s="1" t="str">
        <f t="shared" si="1810"/>
        <v/>
      </c>
      <c r="AC1810" s="1" t="str">
        <f t="shared" si="1810"/>
        <v/>
      </c>
      <c r="AE1810" s="1" t="str">
        <f>IFERROR(__xludf.DUMMYFUNCTION("IFERROR(TRANSPOSE(SORT(TRANSPOSE(FILTER(Y1810:AC1810, Y1810:AC1810&lt;&gt;0)),1, FALSE)))"),"")</f>
        <v/>
      </c>
      <c r="AF1810" s="1" t="str">
        <f>IFERROR(__xludf.DUMMYFUNCTION("""COMPUTED_VALUE"""),"")</f>
        <v/>
      </c>
      <c r="AG1810" s="1" t="str">
        <f>IFERROR(__xludf.DUMMYFUNCTION("""COMPUTED_VALUE"""),"")</f>
        <v/>
      </c>
      <c r="AH1810" s="1" t="str">
        <f>IFERROR(__xludf.DUMMYFUNCTION("""COMPUTED_VALUE"""),"")</f>
        <v/>
      </c>
      <c r="AI1810" s="1" t="str">
        <f>IFERROR(__xludf.DUMMYFUNCTION("""COMPUTED_VALUE"""),"")</f>
        <v/>
      </c>
      <c r="AL1810" s="1" t="s">
        <v>25</v>
      </c>
      <c r="AM1810" s="1" t="s">
        <v>25</v>
      </c>
      <c r="AN1810" s="1" t="s">
        <v>25</v>
      </c>
      <c r="AO1810" s="1" t="s">
        <v>25</v>
      </c>
      <c r="AP1810" s="1" t="s">
        <v>25</v>
      </c>
      <c r="AQ1810" s="1"/>
      <c r="AR1810" s="1"/>
      <c r="AS1810" s="1"/>
      <c r="AT1810" s="1"/>
      <c r="AU1810" s="1"/>
      <c r="AV1810" s="1"/>
      <c r="AW1810" s="1"/>
      <c r="AY1810" s="1" t="s">
        <v>25</v>
      </c>
    </row>
    <row r="1811" ht="15.75" customHeight="1">
      <c r="A1811" s="1"/>
      <c r="B1811" s="1"/>
      <c r="C1811" s="1"/>
      <c r="D1811" s="1" t="s">
        <v>25</v>
      </c>
      <c r="E1811" s="1" t="s">
        <v>25</v>
      </c>
      <c r="F1811" s="1" t="s">
        <v>25</v>
      </c>
      <c r="G1811" s="1" t="s">
        <v>25</v>
      </c>
      <c r="H1811" s="1" t="s">
        <v>25</v>
      </c>
      <c r="M1811" s="1"/>
      <c r="N1811" s="1"/>
      <c r="O1811" s="1"/>
      <c r="P1811" s="1"/>
      <c r="Q1811" s="1"/>
      <c r="S1811" s="1" t="str">
        <f>IFERROR(__xludf.DUMMYFUNCTION("UNIQUE(D1811:H1811, TRUE)"),"")</f>
        <v/>
      </c>
      <c r="Y1811" s="1" t="str">
        <f t="shared" si="2"/>
        <v/>
      </c>
      <c r="Z1811" s="1" t="str">
        <f t="shared" ref="Z1811:AC1811" si="1811">IF($Y1811&lt;&gt;"",COUNTIF($D1811:$H1811, "=" &amp; T1811),"")</f>
        <v/>
      </c>
      <c r="AA1811" s="1" t="str">
        <f t="shared" si="1811"/>
        <v/>
      </c>
      <c r="AB1811" s="1" t="str">
        <f t="shared" si="1811"/>
        <v/>
      </c>
      <c r="AC1811" s="1" t="str">
        <f t="shared" si="1811"/>
        <v/>
      </c>
      <c r="AE1811" s="1" t="str">
        <f>IFERROR(__xludf.DUMMYFUNCTION("IFERROR(TRANSPOSE(SORT(TRANSPOSE(FILTER(Y1811:AC1811, Y1811:AC1811&lt;&gt;0)),1, FALSE)))"),"")</f>
        <v/>
      </c>
      <c r="AF1811" s="1" t="str">
        <f>IFERROR(__xludf.DUMMYFUNCTION("""COMPUTED_VALUE"""),"")</f>
        <v/>
      </c>
      <c r="AG1811" s="1" t="str">
        <f>IFERROR(__xludf.DUMMYFUNCTION("""COMPUTED_VALUE"""),"")</f>
        <v/>
      </c>
      <c r="AH1811" s="1" t="str">
        <f>IFERROR(__xludf.DUMMYFUNCTION("""COMPUTED_VALUE"""),"")</f>
        <v/>
      </c>
      <c r="AI1811" s="1" t="str">
        <f>IFERROR(__xludf.DUMMYFUNCTION("""COMPUTED_VALUE"""),"")</f>
        <v/>
      </c>
      <c r="AL1811" s="1" t="s">
        <v>25</v>
      </c>
      <c r="AM1811" s="1" t="s">
        <v>25</v>
      </c>
      <c r="AN1811" s="1" t="s">
        <v>25</v>
      </c>
      <c r="AO1811" s="1" t="s">
        <v>25</v>
      </c>
      <c r="AP1811" s="1" t="s">
        <v>25</v>
      </c>
      <c r="AQ1811" s="1"/>
      <c r="AR1811" s="1"/>
      <c r="AS1811" s="1"/>
      <c r="AT1811" s="1"/>
      <c r="AU1811" s="1"/>
      <c r="AV1811" s="1"/>
      <c r="AW1811" s="1"/>
      <c r="AY1811" s="1" t="s">
        <v>25</v>
      </c>
    </row>
    <row r="1812" ht="15.75" customHeight="1">
      <c r="A1812" s="1"/>
      <c r="B1812" s="1"/>
      <c r="C1812" s="1"/>
      <c r="D1812" s="1" t="s">
        <v>25</v>
      </c>
      <c r="E1812" s="1" t="s">
        <v>25</v>
      </c>
      <c r="F1812" s="1" t="s">
        <v>25</v>
      </c>
      <c r="G1812" s="1" t="s">
        <v>25</v>
      </c>
      <c r="H1812" s="1" t="s">
        <v>25</v>
      </c>
      <c r="M1812" s="1"/>
      <c r="N1812" s="1"/>
      <c r="O1812" s="1"/>
      <c r="P1812" s="1"/>
      <c r="Q1812" s="1"/>
      <c r="S1812" s="1" t="str">
        <f>IFERROR(__xludf.DUMMYFUNCTION("UNIQUE(D1812:H1812, TRUE)"),"")</f>
        <v/>
      </c>
      <c r="Y1812" s="1" t="str">
        <f t="shared" si="2"/>
        <v/>
      </c>
      <c r="Z1812" s="1" t="str">
        <f t="shared" ref="Z1812:AC1812" si="1812">IF($Y1812&lt;&gt;"",COUNTIF($D1812:$H1812, "=" &amp; T1812),"")</f>
        <v/>
      </c>
      <c r="AA1812" s="1" t="str">
        <f t="shared" si="1812"/>
        <v/>
      </c>
      <c r="AB1812" s="1" t="str">
        <f t="shared" si="1812"/>
        <v/>
      </c>
      <c r="AC1812" s="1" t="str">
        <f t="shared" si="1812"/>
        <v/>
      </c>
      <c r="AE1812" s="1" t="str">
        <f>IFERROR(__xludf.DUMMYFUNCTION("IFERROR(TRANSPOSE(SORT(TRANSPOSE(FILTER(Y1812:AC1812, Y1812:AC1812&lt;&gt;0)),1, FALSE)))"),"")</f>
        <v/>
      </c>
      <c r="AF1812" s="1" t="str">
        <f>IFERROR(__xludf.DUMMYFUNCTION("""COMPUTED_VALUE"""),"")</f>
        <v/>
      </c>
      <c r="AG1812" s="1" t="str">
        <f>IFERROR(__xludf.DUMMYFUNCTION("""COMPUTED_VALUE"""),"")</f>
        <v/>
      </c>
      <c r="AH1812" s="1" t="str">
        <f>IFERROR(__xludf.DUMMYFUNCTION("""COMPUTED_VALUE"""),"")</f>
        <v/>
      </c>
      <c r="AI1812" s="1" t="str">
        <f>IFERROR(__xludf.DUMMYFUNCTION("""COMPUTED_VALUE"""),"")</f>
        <v/>
      </c>
      <c r="AL1812" s="1" t="s">
        <v>25</v>
      </c>
      <c r="AM1812" s="1" t="s">
        <v>25</v>
      </c>
      <c r="AN1812" s="1" t="s">
        <v>25</v>
      </c>
      <c r="AO1812" s="1" t="s">
        <v>25</v>
      </c>
      <c r="AP1812" s="1" t="s">
        <v>25</v>
      </c>
      <c r="AQ1812" s="1"/>
      <c r="AR1812" s="1"/>
      <c r="AS1812" s="1"/>
      <c r="AT1812" s="1"/>
      <c r="AU1812" s="1"/>
      <c r="AV1812" s="1"/>
      <c r="AW1812" s="1"/>
      <c r="AY1812" s="1" t="s">
        <v>25</v>
      </c>
    </row>
    <row r="1813" ht="15.75" customHeight="1">
      <c r="A1813" s="1"/>
      <c r="B1813" s="1"/>
      <c r="C1813" s="1"/>
      <c r="D1813" s="1" t="s">
        <v>25</v>
      </c>
      <c r="E1813" s="1" t="s">
        <v>25</v>
      </c>
      <c r="F1813" s="1" t="s">
        <v>25</v>
      </c>
      <c r="G1813" s="1" t="s">
        <v>25</v>
      </c>
      <c r="H1813" s="1" t="s">
        <v>25</v>
      </c>
      <c r="M1813" s="1"/>
      <c r="N1813" s="1"/>
      <c r="O1813" s="1"/>
      <c r="P1813" s="1"/>
      <c r="Q1813" s="1"/>
      <c r="S1813" s="1" t="str">
        <f>IFERROR(__xludf.DUMMYFUNCTION("UNIQUE(D1813:H1813, TRUE)"),"")</f>
        <v/>
      </c>
      <c r="Y1813" s="1" t="str">
        <f t="shared" si="2"/>
        <v/>
      </c>
      <c r="Z1813" s="1" t="str">
        <f t="shared" ref="Z1813:AC1813" si="1813">IF($Y1813&lt;&gt;"",COUNTIF($D1813:$H1813, "=" &amp; T1813),"")</f>
        <v/>
      </c>
      <c r="AA1813" s="1" t="str">
        <f t="shared" si="1813"/>
        <v/>
      </c>
      <c r="AB1813" s="1" t="str">
        <f t="shared" si="1813"/>
        <v/>
      </c>
      <c r="AC1813" s="1" t="str">
        <f t="shared" si="1813"/>
        <v/>
      </c>
      <c r="AE1813" s="1" t="str">
        <f>IFERROR(__xludf.DUMMYFUNCTION("IFERROR(TRANSPOSE(SORT(TRANSPOSE(FILTER(Y1813:AC1813, Y1813:AC1813&lt;&gt;0)),1, FALSE)))"),"")</f>
        <v/>
      </c>
      <c r="AF1813" s="1" t="str">
        <f>IFERROR(__xludf.DUMMYFUNCTION("""COMPUTED_VALUE"""),"")</f>
        <v/>
      </c>
      <c r="AG1813" s="1" t="str">
        <f>IFERROR(__xludf.DUMMYFUNCTION("""COMPUTED_VALUE"""),"")</f>
        <v/>
      </c>
      <c r="AH1813" s="1" t="str">
        <f>IFERROR(__xludf.DUMMYFUNCTION("""COMPUTED_VALUE"""),"")</f>
        <v/>
      </c>
      <c r="AI1813" s="1" t="str">
        <f>IFERROR(__xludf.DUMMYFUNCTION("""COMPUTED_VALUE"""),"")</f>
        <v/>
      </c>
      <c r="AL1813" s="1" t="s">
        <v>25</v>
      </c>
      <c r="AM1813" s="1" t="s">
        <v>25</v>
      </c>
      <c r="AN1813" s="1" t="s">
        <v>25</v>
      </c>
      <c r="AO1813" s="1" t="s">
        <v>25</v>
      </c>
      <c r="AP1813" s="1" t="s">
        <v>25</v>
      </c>
      <c r="AQ1813" s="1"/>
      <c r="AR1813" s="1"/>
      <c r="AS1813" s="1"/>
      <c r="AT1813" s="1"/>
      <c r="AU1813" s="1"/>
      <c r="AV1813" s="1"/>
      <c r="AW1813" s="1"/>
      <c r="AY1813" s="1" t="s">
        <v>25</v>
      </c>
    </row>
    <row r="1814" ht="15.75" customHeight="1">
      <c r="A1814" s="1"/>
      <c r="B1814" s="1"/>
      <c r="C1814" s="1"/>
      <c r="D1814" s="1" t="s">
        <v>25</v>
      </c>
      <c r="E1814" s="1" t="s">
        <v>25</v>
      </c>
      <c r="F1814" s="1" t="s">
        <v>25</v>
      </c>
      <c r="G1814" s="1" t="s">
        <v>25</v>
      </c>
      <c r="H1814" s="1" t="s">
        <v>25</v>
      </c>
      <c r="M1814" s="1"/>
      <c r="N1814" s="1"/>
      <c r="O1814" s="1"/>
      <c r="P1814" s="1"/>
      <c r="Q1814" s="1"/>
      <c r="S1814" s="1" t="str">
        <f>IFERROR(__xludf.DUMMYFUNCTION("UNIQUE(D1814:H1814, TRUE)"),"")</f>
        <v/>
      </c>
      <c r="Y1814" s="1" t="str">
        <f t="shared" si="2"/>
        <v/>
      </c>
      <c r="Z1814" s="1" t="str">
        <f t="shared" ref="Z1814:AC1814" si="1814">IF($Y1814&lt;&gt;"",COUNTIF($D1814:$H1814, "=" &amp; T1814),"")</f>
        <v/>
      </c>
      <c r="AA1814" s="1" t="str">
        <f t="shared" si="1814"/>
        <v/>
      </c>
      <c r="AB1814" s="1" t="str">
        <f t="shared" si="1814"/>
        <v/>
      </c>
      <c r="AC1814" s="1" t="str">
        <f t="shared" si="1814"/>
        <v/>
      </c>
      <c r="AE1814" s="1" t="str">
        <f>IFERROR(__xludf.DUMMYFUNCTION("IFERROR(TRANSPOSE(SORT(TRANSPOSE(FILTER(Y1814:AC1814, Y1814:AC1814&lt;&gt;0)),1, FALSE)))"),"")</f>
        <v/>
      </c>
      <c r="AF1814" s="1" t="str">
        <f>IFERROR(__xludf.DUMMYFUNCTION("""COMPUTED_VALUE"""),"")</f>
        <v/>
      </c>
      <c r="AG1814" s="1" t="str">
        <f>IFERROR(__xludf.DUMMYFUNCTION("""COMPUTED_VALUE"""),"")</f>
        <v/>
      </c>
      <c r="AH1814" s="1" t="str">
        <f>IFERROR(__xludf.DUMMYFUNCTION("""COMPUTED_VALUE"""),"")</f>
        <v/>
      </c>
      <c r="AI1814" s="1" t="str">
        <f>IFERROR(__xludf.DUMMYFUNCTION("""COMPUTED_VALUE"""),"")</f>
        <v/>
      </c>
      <c r="AL1814" s="1" t="s">
        <v>25</v>
      </c>
      <c r="AM1814" s="1" t="s">
        <v>25</v>
      </c>
      <c r="AN1814" s="1" t="s">
        <v>25</v>
      </c>
      <c r="AO1814" s="1" t="s">
        <v>25</v>
      </c>
      <c r="AP1814" s="1" t="s">
        <v>25</v>
      </c>
      <c r="AQ1814" s="1"/>
      <c r="AR1814" s="1"/>
      <c r="AS1814" s="1"/>
      <c r="AT1814" s="1"/>
      <c r="AU1814" s="1"/>
      <c r="AV1814" s="1"/>
      <c r="AW1814" s="1"/>
      <c r="AY1814" s="1" t="s">
        <v>25</v>
      </c>
    </row>
    <row r="1815" ht="15.75" customHeight="1">
      <c r="A1815" s="1"/>
      <c r="B1815" s="1"/>
      <c r="C1815" s="1"/>
      <c r="D1815" s="1" t="s">
        <v>25</v>
      </c>
      <c r="E1815" s="1" t="s">
        <v>25</v>
      </c>
      <c r="F1815" s="1" t="s">
        <v>25</v>
      </c>
      <c r="G1815" s="1" t="s">
        <v>25</v>
      </c>
      <c r="H1815" s="1" t="s">
        <v>25</v>
      </c>
      <c r="M1815" s="1"/>
      <c r="N1815" s="1"/>
      <c r="O1815" s="1"/>
      <c r="P1815" s="1"/>
      <c r="Q1815" s="1"/>
      <c r="S1815" s="1" t="str">
        <f>IFERROR(__xludf.DUMMYFUNCTION("UNIQUE(D1815:H1815, TRUE)"),"")</f>
        <v/>
      </c>
      <c r="Y1815" s="1" t="str">
        <f t="shared" si="2"/>
        <v/>
      </c>
      <c r="Z1815" s="1" t="str">
        <f t="shared" ref="Z1815:AC1815" si="1815">IF($Y1815&lt;&gt;"",COUNTIF($D1815:$H1815, "=" &amp; T1815),"")</f>
        <v/>
      </c>
      <c r="AA1815" s="1" t="str">
        <f t="shared" si="1815"/>
        <v/>
      </c>
      <c r="AB1815" s="1" t="str">
        <f t="shared" si="1815"/>
        <v/>
      </c>
      <c r="AC1815" s="1" t="str">
        <f t="shared" si="1815"/>
        <v/>
      </c>
      <c r="AE1815" s="1" t="str">
        <f>IFERROR(__xludf.DUMMYFUNCTION("IFERROR(TRANSPOSE(SORT(TRANSPOSE(FILTER(Y1815:AC1815, Y1815:AC1815&lt;&gt;0)),1, FALSE)))"),"")</f>
        <v/>
      </c>
      <c r="AF1815" s="1" t="str">
        <f>IFERROR(__xludf.DUMMYFUNCTION("""COMPUTED_VALUE"""),"")</f>
        <v/>
      </c>
      <c r="AG1815" s="1" t="str">
        <f>IFERROR(__xludf.DUMMYFUNCTION("""COMPUTED_VALUE"""),"")</f>
        <v/>
      </c>
      <c r="AH1815" s="1" t="str">
        <f>IFERROR(__xludf.DUMMYFUNCTION("""COMPUTED_VALUE"""),"")</f>
        <v/>
      </c>
      <c r="AI1815" s="1" t="str">
        <f>IFERROR(__xludf.DUMMYFUNCTION("""COMPUTED_VALUE"""),"")</f>
        <v/>
      </c>
      <c r="AL1815" s="1" t="s">
        <v>25</v>
      </c>
      <c r="AM1815" s="1" t="s">
        <v>25</v>
      </c>
      <c r="AN1815" s="1" t="s">
        <v>25</v>
      </c>
      <c r="AO1815" s="1" t="s">
        <v>25</v>
      </c>
      <c r="AP1815" s="1" t="s">
        <v>25</v>
      </c>
      <c r="AQ1815" s="1"/>
      <c r="AR1815" s="1"/>
      <c r="AS1815" s="1"/>
      <c r="AT1815" s="1"/>
      <c r="AU1815" s="1"/>
      <c r="AV1815" s="1"/>
      <c r="AW1815" s="1"/>
      <c r="AY1815" s="1" t="s">
        <v>25</v>
      </c>
    </row>
    <row r="1816" ht="15.75" customHeight="1">
      <c r="A1816" s="1"/>
      <c r="B1816" s="1"/>
      <c r="C1816" s="1"/>
      <c r="D1816" s="1" t="s">
        <v>25</v>
      </c>
      <c r="E1816" s="1" t="s">
        <v>25</v>
      </c>
      <c r="F1816" s="1" t="s">
        <v>25</v>
      </c>
      <c r="G1816" s="1" t="s">
        <v>25</v>
      </c>
      <c r="H1816" s="1" t="s">
        <v>25</v>
      </c>
      <c r="M1816" s="1"/>
      <c r="N1816" s="1"/>
      <c r="O1816" s="1"/>
      <c r="P1816" s="1"/>
      <c r="Q1816" s="1"/>
      <c r="S1816" s="1" t="str">
        <f>IFERROR(__xludf.DUMMYFUNCTION("UNIQUE(D1816:H1816, TRUE)"),"")</f>
        <v/>
      </c>
      <c r="Y1816" s="1" t="str">
        <f t="shared" si="2"/>
        <v/>
      </c>
      <c r="Z1816" s="1" t="str">
        <f t="shared" ref="Z1816:AC1816" si="1816">IF($Y1816&lt;&gt;"",COUNTIF($D1816:$H1816, "=" &amp; T1816),"")</f>
        <v/>
      </c>
      <c r="AA1816" s="1" t="str">
        <f t="shared" si="1816"/>
        <v/>
      </c>
      <c r="AB1816" s="1" t="str">
        <f t="shared" si="1816"/>
        <v/>
      </c>
      <c r="AC1816" s="1" t="str">
        <f t="shared" si="1816"/>
        <v/>
      </c>
      <c r="AE1816" s="1" t="str">
        <f>IFERROR(__xludf.DUMMYFUNCTION("IFERROR(TRANSPOSE(SORT(TRANSPOSE(FILTER(Y1816:AC1816, Y1816:AC1816&lt;&gt;0)),1, FALSE)))"),"")</f>
        <v/>
      </c>
      <c r="AF1816" s="1" t="str">
        <f>IFERROR(__xludf.DUMMYFUNCTION("""COMPUTED_VALUE"""),"")</f>
        <v/>
      </c>
      <c r="AG1816" s="1" t="str">
        <f>IFERROR(__xludf.DUMMYFUNCTION("""COMPUTED_VALUE"""),"")</f>
        <v/>
      </c>
      <c r="AH1816" s="1" t="str">
        <f>IFERROR(__xludf.DUMMYFUNCTION("""COMPUTED_VALUE"""),"")</f>
        <v/>
      </c>
      <c r="AI1816" s="1" t="str">
        <f>IFERROR(__xludf.DUMMYFUNCTION("""COMPUTED_VALUE"""),"")</f>
        <v/>
      </c>
      <c r="AL1816" s="1" t="s">
        <v>25</v>
      </c>
      <c r="AM1816" s="1" t="s">
        <v>25</v>
      </c>
      <c r="AN1816" s="1" t="s">
        <v>25</v>
      </c>
      <c r="AO1816" s="1" t="s">
        <v>25</v>
      </c>
      <c r="AP1816" s="1" t="s">
        <v>25</v>
      </c>
      <c r="AQ1816" s="1"/>
      <c r="AR1816" s="1"/>
      <c r="AS1816" s="1"/>
      <c r="AT1816" s="1"/>
      <c r="AU1816" s="1"/>
      <c r="AV1816" s="1"/>
      <c r="AW1816" s="1"/>
      <c r="AY1816" s="1" t="s">
        <v>25</v>
      </c>
    </row>
    <row r="1817" ht="15.75" customHeight="1">
      <c r="A1817" s="1"/>
      <c r="B1817" s="1"/>
      <c r="C1817" s="1"/>
      <c r="D1817" s="1" t="s">
        <v>25</v>
      </c>
      <c r="E1817" s="1" t="s">
        <v>25</v>
      </c>
      <c r="F1817" s="1" t="s">
        <v>25</v>
      </c>
      <c r="G1817" s="1" t="s">
        <v>25</v>
      </c>
      <c r="H1817" s="1" t="s">
        <v>25</v>
      </c>
      <c r="M1817" s="1"/>
      <c r="N1817" s="1"/>
      <c r="O1817" s="1"/>
      <c r="P1817" s="1"/>
      <c r="Q1817" s="1"/>
      <c r="S1817" s="1" t="str">
        <f>IFERROR(__xludf.DUMMYFUNCTION("UNIQUE(D1817:H1817, TRUE)"),"")</f>
        <v/>
      </c>
      <c r="Y1817" s="1" t="str">
        <f t="shared" si="2"/>
        <v/>
      </c>
      <c r="Z1817" s="1" t="str">
        <f t="shared" ref="Z1817:AC1817" si="1817">IF($Y1817&lt;&gt;"",COUNTIF($D1817:$H1817, "=" &amp; T1817),"")</f>
        <v/>
      </c>
      <c r="AA1817" s="1" t="str">
        <f t="shared" si="1817"/>
        <v/>
      </c>
      <c r="AB1817" s="1" t="str">
        <f t="shared" si="1817"/>
        <v/>
      </c>
      <c r="AC1817" s="1" t="str">
        <f t="shared" si="1817"/>
        <v/>
      </c>
      <c r="AE1817" s="1" t="str">
        <f>IFERROR(__xludf.DUMMYFUNCTION("IFERROR(TRANSPOSE(SORT(TRANSPOSE(FILTER(Y1817:AC1817, Y1817:AC1817&lt;&gt;0)),1, FALSE)))"),"")</f>
        <v/>
      </c>
      <c r="AF1817" s="1" t="str">
        <f>IFERROR(__xludf.DUMMYFUNCTION("""COMPUTED_VALUE"""),"")</f>
        <v/>
      </c>
      <c r="AG1817" s="1" t="str">
        <f>IFERROR(__xludf.DUMMYFUNCTION("""COMPUTED_VALUE"""),"")</f>
        <v/>
      </c>
      <c r="AH1817" s="1" t="str">
        <f>IFERROR(__xludf.DUMMYFUNCTION("""COMPUTED_VALUE"""),"")</f>
        <v/>
      </c>
      <c r="AI1817" s="1" t="str">
        <f>IFERROR(__xludf.DUMMYFUNCTION("""COMPUTED_VALUE"""),"")</f>
        <v/>
      </c>
      <c r="AL1817" s="1" t="s">
        <v>25</v>
      </c>
      <c r="AM1817" s="1" t="s">
        <v>25</v>
      </c>
      <c r="AN1817" s="1" t="s">
        <v>25</v>
      </c>
      <c r="AO1817" s="1" t="s">
        <v>25</v>
      </c>
      <c r="AP1817" s="1" t="s">
        <v>25</v>
      </c>
      <c r="AQ1817" s="1"/>
      <c r="AR1817" s="1"/>
      <c r="AS1817" s="1"/>
      <c r="AT1817" s="1"/>
      <c r="AU1817" s="1"/>
      <c r="AV1817" s="1"/>
      <c r="AW1817" s="1"/>
      <c r="AY1817" s="1" t="s">
        <v>25</v>
      </c>
    </row>
    <row r="1818" ht="15.75" customHeight="1">
      <c r="A1818" s="1"/>
      <c r="B1818" s="1"/>
      <c r="C1818" s="1"/>
      <c r="D1818" s="1" t="s">
        <v>25</v>
      </c>
      <c r="E1818" s="1" t="s">
        <v>25</v>
      </c>
      <c r="F1818" s="1" t="s">
        <v>25</v>
      </c>
      <c r="G1818" s="1" t="s">
        <v>25</v>
      </c>
      <c r="H1818" s="1" t="s">
        <v>25</v>
      </c>
      <c r="M1818" s="1"/>
      <c r="N1818" s="1"/>
      <c r="O1818" s="1"/>
      <c r="P1818" s="1"/>
      <c r="Q1818" s="1"/>
      <c r="S1818" s="1" t="str">
        <f>IFERROR(__xludf.DUMMYFUNCTION("UNIQUE(D1818:H1818, TRUE)"),"")</f>
        <v/>
      </c>
      <c r="Y1818" s="1" t="str">
        <f t="shared" si="2"/>
        <v/>
      </c>
      <c r="Z1818" s="1" t="str">
        <f t="shared" ref="Z1818:AC1818" si="1818">IF($Y1818&lt;&gt;"",COUNTIF($D1818:$H1818, "=" &amp; T1818),"")</f>
        <v/>
      </c>
      <c r="AA1818" s="1" t="str">
        <f t="shared" si="1818"/>
        <v/>
      </c>
      <c r="AB1818" s="1" t="str">
        <f t="shared" si="1818"/>
        <v/>
      </c>
      <c r="AC1818" s="1" t="str">
        <f t="shared" si="1818"/>
        <v/>
      </c>
      <c r="AE1818" s="1" t="str">
        <f>IFERROR(__xludf.DUMMYFUNCTION("IFERROR(TRANSPOSE(SORT(TRANSPOSE(FILTER(Y1818:AC1818, Y1818:AC1818&lt;&gt;0)),1, FALSE)))"),"")</f>
        <v/>
      </c>
      <c r="AF1818" s="1" t="str">
        <f>IFERROR(__xludf.DUMMYFUNCTION("""COMPUTED_VALUE"""),"")</f>
        <v/>
      </c>
      <c r="AG1818" s="1" t="str">
        <f>IFERROR(__xludf.DUMMYFUNCTION("""COMPUTED_VALUE"""),"")</f>
        <v/>
      </c>
      <c r="AH1818" s="1" t="str">
        <f>IFERROR(__xludf.DUMMYFUNCTION("""COMPUTED_VALUE"""),"")</f>
        <v/>
      </c>
      <c r="AI1818" s="1" t="str">
        <f>IFERROR(__xludf.DUMMYFUNCTION("""COMPUTED_VALUE"""),"")</f>
        <v/>
      </c>
      <c r="AL1818" s="1" t="s">
        <v>25</v>
      </c>
      <c r="AM1818" s="1" t="s">
        <v>25</v>
      </c>
      <c r="AN1818" s="1" t="s">
        <v>25</v>
      </c>
      <c r="AO1818" s="1" t="s">
        <v>25</v>
      </c>
      <c r="AP1818" s="1" t="s">
        <v>25</v>
      </c>
      <c r="AQ1818" s="1"/>
      <c r="AR1818" s="1"/>
      <c r="AS1818" s="1"/>
      <c r="AT1818" s="1"/>
      <c r="AU1818" s="1"/>
      <c r="AV1818" s="1"/>
      <c r="AW1818" s="1"/>
      <c r="AY1818" s="1" t="s">
        <v>25</v>
      </c>
    </row>
    <row r="1819" ht="15.75" customHeight="1">
      <c r="A1819" s="1"/>
      <c r="B1819" s="1"/>
      <c r="C1819" s="1"/>
      <c r="D1819" s="1" t="s">
        <v>25</v>
      </c>
      <c r="E1819" s="1" t="s">
        <v>25</v>
      </c>
      <c r="F1819" s="1" t="s">
        <v>25</v>
      </c>
      <c r="G1819" s="1" t="s">
        <v>25</v>
      </c>
      <c r="H1819" s="1" t="s">
        <v>25</v>
      </c>
      <c r="M1819" s="1"/>
      <c r="N1819" s="1"/>
      <c r="O1819" s="1"/>
      <c r="P1819" s="1"/>
      <c r="Q1819" s="1"/>
      <c r="S1819" s="1" t="str">
        <f>IFERROR(__xludf.DUMMYFUNCTION("UNIQUE(D1819:H1819, TRUE)"),"")</f>
        <v/>
      </c>
      <c r="Y1819" s="1" t="str">
        <f t="shared" si="2"/>
        <v/>
      </c>
      <c r="Z1819" s="1" t="str">
        <f t="shared" ref="Z1819:AC1819" si="1819">IF($Y1819&lt;&gt;"",COUNTIF($D1819:$H1819, "=" &amp; T1819),"")</f>
        <v/>
      </c>
      <c r="AA1819" s="1" t="str">
        <f t="shared" si="1819"/>
        <v/>
      </c>
      <c r="AB1819" s="1" t="str">
        <f t="shared" si="1819"/>
        <v/>
      </c>
      <c r="AC1819" s="1" t="str">
        <f t="shared" si="1819"/>
        <v/>
      </c>
      <c r="AE1819" s="1" t="str">
        <f>IFERROR(__xludf.DUMMYFUNCTION("IFERROR(TRANSPOSE(SORT(TRANSPOSE(FILTER(Y1819:AC1819, Y1819:AC1819&lt;&gt;0)),1, FALSE)))"),"")</f>
        <v/>
      </c>
      <c r="AF1819" s="1" t="str">
        <f>IFERROR(__xludf.DUMMYFUNCTION("""COMPUTED_VALUE"""),"")</f>
        <v/>
      </c>
      <c r="AG1819" s="1" t="str">
        <f>IFERROR(__xludf.DUMMYFUNCTION("""COMPUTED_VALUE"""),"")</f>
        <v/>
      </c>
      <c r="AH1819" s="1" t="str">
        <f>IFERROR(__xludf.DUMMYFUNCTION("""COMPUTED_VALUE"""),"")</f>
        <v/>
      </c>
      <c r="AI1819" s="1" t="str">
        <f>IFERROR(__xludf.DUMMYFUNCTION("""COMPUTED_VALUE"""),"")</f>
        <v/>
      </c>
      <c r="AL1819" s="1" t="s">
        <v>25</v>
      </c>
      <c r="AM1819" s="1" t="s">
        <v>25</v>
      </c>
      <c r="AN1819" s="1" t="s">
        <v>25</v>
      </c>
      <c r="AO1819" s="1" t="s">
        <v>25</v>
      </c>
      <c r="AP1819" s="1" t="s">
        <v>25</v>
      </c>
      <c r="AQ1819" s="1"/>
      <c r="AR1819" s="1"/>
      <c r="AS1819" s="1"/>
      <c r="AT1819" s="1"/>
      <c r="AU1819" s="1"/>
      <c r="AV1819" s="1"/>
      <c r="AW1819" s="1"/>
      <c r="AY1819" s="1" t="s">
        <v>25</v>
      </c>
    </row>
    <row r="1820" ht="15.75" customHeight="1">
      <c r="A1820" s="1"/>
      <c r="B1820" s="1"/>
      <c r="C1820" s="1"/>
      <c r="D1820" s="1" t="s">
        <v>25</v>
      </c>
      <c r="E1820" s="1" t="s">
        <v>25</v>
      </c>
      <c r="F1820" s="1" t="s">
        <v>25</v>
      </c>
      <c r="G1820" s="1" t="s">
        <v>25</v>
      </c>
      <c r="H1820" s="1" t="s">
        <v>25</v>
      </c>
      <c r="M1820" s="1"/>
      <c r="N1820" s="1"/>
      <c r="O1820" s="1"/>
      <c r="P1820" s="1"/>
      <c r="Q1820" s="1"/>
      <c r="S1820" s="1" t="str">
        <f>IFERROR(__xludf.DUMMYFUNCTION("UNIQUE(D1820:H1820, TRUE)"),"")</f>
        <v/>
      </c>
      <c r="Y1820" s="1" t="str">
        <f t="shared" si="2"/>
        <v/>
      </c>
      <c r="Z1820" s="1" t="str">
        <f t="shared" ref="Z1820:AC1820" si="1820">IF($Y1820&lt;&gt;"",COUNTIF($D1820:$H1820, "=" &amp; T1820),"")</f>
        <v/>
      </c>
      <c r="AA1820" s="1" t="str">
        <f t="shared" si="1820"/>
        <v/>
      </c>
      <c r="AB1820" s="1" t="str">
        <f t="shared" si="1820"/>
        <v/>
      </c>
      <c r="AC1820" s="1" t="str">
        <f t="shared" si="1820"/>
        <v/>
      </c>
      <c r="AE1820" s="1" t="str">
        <f>IFERROR(__xludf.DUMMYFUNCTION("IFERROR(TRANSPOSE(SORT(TRANSPOSE(FILTER(Y1820:AC1820, Y1820:AC1820&lt;&gt;0)),1, FALSE)))"),"")</f>
        <v/>
      </c>
      <c r="AF1820" s="1" t="str">
        <f>IFERROR(__xludf.DUMMYFUNCTION("""COMPUTED_VALUE"""),"")</f>
        <v/>
      </c>
      <c r="AG1820" s="1" t="str">
        <f>IFERROR(__xludf.DUMMYFUNCTION("""COMPUTED_VALUE"""),"")</f>
        <v/>
      </c>
      <c r="AH1820" s="1" t="str">
        <f>IFERROR(__xludf.DUMMYFUNCTION("""COMPUTED_VALUE"""),"")</f>
        <v/>
      </c>
      <c r="AI1820" s="1" t="str">
        <f>IFERROR(__xludf.DUMMYFUNCTION("""COMPUTED_VALUE"""),"")</f>
        <v/>
      </c>
      <c r="AL1820" s="1" t="s">
        <v>25</v>
      </c>
      <c r="AM1820" s="1" t="s">
        <v>25</v>
      </c>
      <c r="AN1820" s="1" t="s">
        <v>25</v>
      </c>
      <c r="AO1820" s="1" t="s">
        <v>25</v>
      </c>
      <c r="AP1820" s="1" t="s">
        <v>25</v>
      </c>
      <c r="AQ1820" s="1"/>
      <c r="AR1820" s="1"/>
      <c r="AS1820" s="1"/>
      <c r="AT1820" s="1"/>
      <c r="AU1820" s="1"/>
      <c r="AV1820" s="1"/>
      <c r="AW1820" s="1"/>
      <c r="AY1820" s="1" t="s">
        <v>25</v>
      </c>
    </row>
    <row r="1821" ht="15.75" customHeight="1">
      <c r="A1821" s="1"/>
      <c r="B1821" s="1"/>
      <c r="C1821" s="1"/>
      <c r="D1821" s="1" t="s">
        <v>25</v>
      </c>
      <c r="E1821" s="1" t="s">
        <v>25</v>
      </c>
      <c r="F1821" s="1" t="s">
        <v>25</v>
      </c>
      <c r="G1821" s="1" t="s">
        <v>25</v>
      </c>
      <c r="H1821" s="1" t="s">
        <v>25</v>
      </c>
      <c r="M1821" s="1"/>
      <c r="N1821" s="1"/>
      <c r="O1821" s="1"/>
      <c r="P1821" s="1"/>
      <c r="Q1821" s="1"/>
      <c r="S1821" s="1" t="str">
        <f>IFERROR(__xludf.DUMMYFUNCTION("UNIQUE(D1821:H1821, TRUE)"),"")</f>
        <v/>
      </c>
      <c r="Y1821" s="1" t="str">
        <f t="shared" si="2"/>
        <v/>
      </c>
      <c r="Z1821" s="1" t="str">
        <f t="shared" ref="Z1821:AC1821" si="1821">IF($Y1821&lt;&gt;"",COUNTIF($D1821:$H1821, "=" &amp; T1821),"")</f>
        <v/>
      </c>
      <c r="AA1821" s="1" t="str">
        <f t="shared" si="1821"/>
        <v/>
      </c>
      <c r="AB1821" s="1" t="str">
        <f t="shared" si="1821"/>
        <v/>
      </c>
      <c r="AC1821" s="1" t="str">
        <f t="shared" si="1821"/>
        <v/>
      </c>
      <c r="AE1821" s="1" t="str">
        <f>IFERROR(__xludf.DUMMYFUNCTION("IFERROR(TRANSPOSE(SORT(TRANSPOSE(FILTER(Y1821:AC1821, Y1821:AC1821&lt;&gt;0)),1, FALSE)))"),"")</f>
        <v/>
      </c>
      <c r="AF1821" s="1" t="str">
        <f>IFERROR(__xludf.DUMMYFUNCTION("""COMPUTED_VALUE"""),"")</f>
        <v/>
      </c>
      <c r="AG1821" s="1" t="str">
        <f>IFERROR(__xludf.DUMMYFUNCTION("""COMPUTED_VALUE"""),"")</f>
        <v/>
      </c>
      <c r="AH1821" s="1" t="str">
        <f>IFERROR(__xludf.DUMMYFUNCTION("""COMPUTED_VALUE"""),"")</f>
        <v/>
      </c>
      <c r="AI1821" s="1" t="str">
        <f>IFERROR(__xludf.DUMMYFUNCTION("""COMPUTED_VALUE"""),"")</f>
        <v/>
      </c>
      <c r="AL1821" s="1" t="s">
        <v>25</v>
      </c>
      <c r="AM1821" s="1" t="s">
        <v>25</v>
      </c>
      <c r="AN1821" s="1" t="s">
        <v>25</v>
      </c>
      <c r="AO1821" s="1" t="s">
        <v>25</v>
      </c>
      <c r="AP1821" s="1" t="s">
        <v>25</v>
      </c>
      <c r="AQ1821" s="1"/>
      <c r="AR1821" s="1"/>
      <c r="AS1821" s="1"/>
      <c r="AT1821" s="1"/>
      <c r="AU1821" s="1"/>
      <c r="AV1821" s="1"/>
      <c r="AW1821" s="1"/>
      <c r="AY1821" s="1" t="s">
        <v>25</v>
      </c>
    </row>
    <row r="1822" ht="15.75" customHeight="1">
      <c r="A1822" s="1"/>
      <c r="B1822" s="1"/>
      <c r="C1822" s="1"/>
      <c r="D1822" s="1" t="s">
        <v>25</v>
      </c>
      <c r="E1822" s="1" t="s">
        <v>25</v>
      </c>
      <c r="F1822" s="1" t="s">
        <v>25</v>
      </c>
      <c r="G1822" s="1" t="s">
        <v>25</v>
      </c>
      <c r="H1822" s="1" t="s">
        <v>25</v>
      </c>
      <c r="M1822" s="1"/>
      <c r="N1822" s="1"/>
      <c r="O1822" s="1"/>
      <c r="P1822" s="1"/>
      <c r="Q1822" s="1"/>
      <c r="S1822" s="1" t="str">
        <f>IFERROR(__xludf.DUMMYFUNCTION("UNIQUE(D1822:H1822, TRUE)"),"")</f>
        <v/>
      </c>
      <c r="Y1822" s="1" t="str">
        <f t="shared" si="2"/>
        <v/>
      </c>
      <c r="Z1822" s="1" t="str">
        <f t="shared" ref="Z1822:AC1822" si="1822">IF($Y1822&lt;&gt;"",COUNTIF($D1822:$H1822, "=" &amp; T1822),"")</f>
        <v/>
      </c>
      <c r="AA1822" s="1" t="str">
        <f t="shared" si="1822"/>
        <v/>
      </c>
      <c r="AB1822" s="1" t="str">
        <f t="shared" si="1822"/>
        <v/>
      </c>
      <c r="AC1822" s="1" t="str">
        <f t="shared" si="1822"/>
        <v/>
      </c>
      <c r="AE1822" s="1" t="str">
        <f>IFERROR(__xludf.DUMMYFUNCTION("IFERROR(TRANSPOSE(SORT(TRANSPOSE(FILTER(Y1822:AC1822, Y1822:AC1822&lt;&gt;0)),1, FALSE)))"),"")</f>
        <v/>
      </c>
      <c r="AF1822" s="1" t="str">
        <f>IFERROR(__xludf.DUMMYFUNCTION("""COMPUTED_VALUE"""),"")</f>
        <v/>
      </c>
      <c r="AG1822" s="1" t="str">
        <f>IFERROR(__xludf.DUMMYFUNCTION("""COMPUTED_VALUE"""),"")</f>
        <v/>
      </c>
      <c r="AH1822" s="1" t="str">
        <f>IFERROR(__xludf.DUMMYFUNCTION("""COMPUTED_VALUE"""),"")</f>
        <v/>
      </c>
      <c r="AI1822" s="1" t="str">
        <f>IFERROR(__xludf.DUMMYFUNCTION("""COMPUTED_VALUE"""),"")</f>
        <v/>
      </c>
      <c r="AL1822" s="1" t="s">
        <v>25</v>
      </c>
      <c r="AM1822" s="1" t="s">
        <v>25</v>
      </c>
      <c r="AN1822" s="1" t="s">
        <v>25</v>
      </c>
      <c r="AO1822" s="1" t="s">
        <v>25</v>
      </c>
      <c r="AP1822" s="1" t="s">
        <v>25</v>
      </c>
      <c r="AQ1822" s="1"/>
      <c r="AR1822" s="1"/>
      <c r="AS1822" s="1"/>
      <c r="AT1822" s="1"/>
      <c r="AU1822" s="1"/>
      <c r="AV1822" s="1"/>
      <c r="AW1822" s="1"/>
      <c r="AY1822" s="1" t="s">
        <v>25</v>
      </c>
    </row>
    <row r="1823" ht="15.75" customHeight="1">
      <c r="A1823" s="1"/>
      <c r="B1823" s="1"/>
      <c r="C1823" s="1"/>
      <c r="D1823" s="1" t="s">
        <v>25</v>
      </c>
      <c r="E1823" s="1" t="s">
        <v>25</v>
      </c>
      <c r="F1823" s="1" t="s">
        <v>25</v>
      </c>
      <c r="G1823" s="1" t="s">
        <v>25</v>
      </c>
      <c r="H1823" s="1" t="s">
        <v>25</v>
      </c>
      <c r="M1823" s="1"/>
      <c r="N1823" s="1"/>
      <c r="O1823" s="1"/>
      <c r="P1823" s="1"/>
      <c r="Q1823" s="1"/>
      <c r="S1823" s="1" t="str">
        <f>IFERROR(__xludf.DUMMYFUNCTION("UNIQUE(D1823:H1823, TRUE)"),"")</f>
        <v/>
      </c>
      <c r="Y1823" s="1" t="str">
        <f t="shared" si="2"/>
        <v/>
      </c>
      <c r="Z1823" s="1" t="str">
        <f t="shared" ref="Z1823:AC1823" si="1823">IF($Y1823&lt;&gt;"",COUNTIF($D1823:$H1823, "=" &amp; T1823),"")</f>
        <v/>
      </c>
      <c r="AA1823" s="1" t="str">
        <f t="shared" si="1823"/>
        <v/>
      </c>
      <c r="AB1823" s="1" t="str">
        <f t="shared" si="1823"/>
        <v/>
      </c>
      <c r="AC1823" s="1" t="str">
        <f t="shared" si="1823"/>
        <v/>
      </c>
      <c r="AE1823" s="1" t="str">
        <f>IFERROR(__xludf.DUMMYFUNCTION("IFERROR(TRANSPOSE(SORT(TRANSPOSE(FILTER(Y1823:AC1823, Y1823:AC1823&lt;&gt;0)),1, FALSE)))"),"")</f>
        <v/>
      </c>
      <c r="AF1823" s="1" t="str">
        <f>IFERROR(__xludf.DUMMYFUNCTION("""COMPUTED_VALUE"""),"")</f>
        <v/>
      </c>
      <c r="AG1823" s="1" t="str">
        <f>IFERROR(__xludf.DUMMYFUNCTION("""COMPUTED_VALUE"""),"")</f>
        <v/>
      </c>
      <c r="AH1823" s="1" t="str">
        <f>IFERROR(__xludf.DUMMYFUNCTION("""COMPUTED_VALUE"""),"")</f>
        <v/>
      </c>
      <c r="AI1823" s="1" t="str">
        <f>IFERROR(__xludf.DUMMYFUNCTION("""COMPUTED_VALUE"""),"")</f>
        <v/>
      </c>
      <c r="AL1823" s="1" t="s">
        <v>25</v>
      </c>
      <c r="AM1823" s="1" t="s">
        <v>25</v>
      </c>
      <c r="AN1823" s="1" t="s">
        <v>25</v>
      </c>
      <c r="AO1823" s="1" t="s">
        <v>25</v>
      </c>
      <c r="AP1823" s="1" t="s">
        <v>25</v>
      </c>
      <c r="AQ1823" s="1"/>
      <c r="AR1823" s="1"/>
      <c r="AS1823" s="1"/>
      <c r="AT1823" s="1"/>
      <c r="AU1823" s="1"/>
      <c r="AV1823" s="1"/>
      <c r="AW1823" s="1"/>
      <c r="AY1823" s="1" t="s">
        <v>25</v>
      </c>
    </row>
    <row r="1824" ht="15.75" customHeight="1">
      <c r="A1824" s="1"/>
      <c r="B1824" s="1"/>
      <c r="C1824" s="1"/>
      <c r="D1824" s="1" t="s">
        <v>25</v>
      </c>
      <c r="E1824" s="1" t="s">
        <v>25</v>
      </c>
      <c r="F1824" s="1" t="s">
        <v>25</v>
      </c>
      <c r="G1824" s="1" t="s">
        <v>25</v>
      </c>
      <c r="H1824" s="1" t="s">
        <v>25</v>
      </c>
      <c r="M1824" s="1"/>
      <c r="N1824" s="1"/>
      <c r="O1824" s="1"/>
      <c r="P1824" s="1"/>
      <c r="Q1824" s="1"/>
      <c r="S1824" s="1" t="str">
        <f>IFERROR(__xludf.DUMMYFUNCTION("UNIQUE(D1824:H1824, TRUE)"),"")</f>
        <v/>
      </c>
      <c r="Y1824" s="1" t="str">
        <f t="shared" si="2"/>
        <v/>
      </c>
      <c r="Z1824" s="1" t="str">
        <f t="shared" ref="Z1824:AC1824" si="1824">IF($Y1824&lt;&gt;"",COUNTIF($D1824:$H1824, "=" &amp; T1824),"")</f>
        <v/>
      </c>
      <c r="AA1824" s="1" t="str">
        <f t="shared" si="1824"/>
        <v/>
      </c>
      <c r="AB1824" s="1" t="str">
        <f t="shared" si="1824"/>
        <v/>
      </c>
      <c r="AC1824" s="1" t="str">
        <f t="shared" si="1824"/>
        <v/>
      </c>
      <c r="AE1824" s="1" t="str">
        <f>IFERROR(__xludf.DUMMYFUNCTION("IFERROR(TRANSPOSE(SORT(TRANSPOSE(FILTER(Y1824:AC1824, Y1824:AC1824&lt;&gt;0)),1, FALSE)))"),"")</f>
        <v/>
      </c>
      <c r="AF1824" s="1" t="str">
        <f>IFERROR(__xludf.DUMMYFUNCTION("""COMPUTED_VALUE"""),"")</f>
        <v/>
      </c>
      <c r="AG1824" s="1" t="str">
        <f>IFERROR(__xludf.DUMMYFUNCTION("""COMPUTED_VALUE"""),"")</f>
        <v/>
      </c>
      <c r="AH1824" s="1" t="str">
        <f>IFERROR(__xludf.DUMMYFUNCTION("""COMPUTED_VALUE"""),"")</f>
        <v/>
      </c>
      <c r="AI1824" s="1" t="str">
        <f>IFERROR(__xludf.DUMMYFUNCTION("""COMPUTED_VALUE"""),"")</f>
        <v/>
      </c>
      <c r="AL1824" s="1" t="s">
        <v>25</v>
      </c>
      <c r="AM1824" s="1" t="s">
        <v>25</v>
      </c>
      <c r="AN1824" s="1" t="s">
        <v>25</v>
      </c>
      <c r="AO1824" s="1" t="s">
        <v>25</v>
      </c>
      <c r="AP1824" s="1" t="s">
        <v>25</v>
      </c>
      <c r="AQ1824" s="1"/>
      <c r="AR1824" s="1"/>
      <c r="AS1824" s="1"/>
      <c r="AT1824" s="1"/>
      <c r="AU1824" s="1"/>
      <c r="AV1824" s="1"/>
      <c r="AW1824" s="1"/>
      <c r="AY1824" s="1" t="s">
        <v>25</v>
      </c>
    </row>
    <row r="1825" ht="15.75" customHeight="1">
      <c r="A1825" s="1"/>
      <c r="B1825" s="1"/>
      <c r="C1825" s="1"/>
      <c r="D1825" s="1" t="s">
        <v>25</v>
      </c>
      <c r="E1825" s="1" t="s">
        <v>25</v>
      </c>
      <c r="F1825" s="1" t="s">
        <v>25</v>
      </c>
      <c r="G1825" s="1" t="s">
        <v>25</v>
      </c>
      <c r="H1825" s="1" t="s">
        <v>25</v>
      </c>
      <c r="M1825" s="1"/>
      <c r="N1825" s="1"/>
      <c r="O1825" s="1"/>
      <c r="P1825" s="1"/>
      <c r="Q1825" s="1"/>
      <c r="S1825" s="1" t="str">
        <f>IFERROR(__xludf.DUMMYFUNCTION("UNIQUE(D1825:H1825, TRUE)"),"")</f>
        <v/>
      </c>
      <c r="Y1825" s="1" t="str">
        <f t="shared" si="2"/>
        <v/>
      </c>
      <c r="Z1825" s="1" t="str">
        <f t="shared" ref="Z1825:AC1825" si="1825">IF($Y1825&lt;&gt;"",COUNTIF($D1825:$H1825, "=" &amp; T1825),"")</f>
        <v/>
      </c>
      <c r="AA1825" s="1" t="str">
        <f t="shared" si="1825"/>
        <v/>
      </c>
      <c r="AB1825" s="1" t="str">
        <f t="shared" si="1825"/>
        <v/>
      </c>
      <c r="AC1825" s="1" t="str">
        <f t="shared" si="1825"/>
        <v/>
      </c>
      <c r="AE1825" s="1" t="str">
        <f>IFERROR(__xludf.DUMMYFUNCTION("IFERROR(TRANSPOSE(SORT(TRANSPOSE(FILTER(Y1825:AC1825, Y1825:AC1825&lt;&gt;0)),1, FALSE)))"),"")</f>
        <v/>
      </c>
      <c r="AF1825" s="1" t="str">
        <f>IFERROR(__xludf.DUMMYFUNCTION("""COMPUTED_VALUE"""),"")</f>
        <v/>
      </c>
      <c r="AG1825" s="1" t="str">
        <f>IFERROR(__xludf.DUMMYFUNCTION("""COMPUTED_VALUE"""),"")</f>
        <v/>
      </c>
      <c r="AH1825" s="1" t="str">
        <f>IFERROR(__xludf.DUMMYFUNCTION("""COMPUTED_VALUE"""),"")</f>
        <v/>
      </c>
      <c r="AI1825" s="1" t="str">
        <f>IFERROR(__xludf.DUMMYFUNCTION("""COMPUTED_VALUE"""),"")</f>
        <v/>
      </c>
      <c r="AL1825" s="1" t="s">
        <v>25</v>
      </c>
      <c r="AM1825" s="1" t="s">
        <v>25</v>
      </c>
      <c r="AN1825" s="1" t="s">
        <v>25</v>
      </c>
      <c r="AO1825" s="1" t="s">
        <v>25</v>
      </c>
      <c r="AP1825" s="1" t="s">
        <v>25</v>
      </c>
      <c r="AQ1825" s="1"/>
      <c r="AR1825" s="1"/>
      <c r="AS1825" s="1"/>
      <c r="AT1825" s="1"/>
      <c r="AU1825" s="1"/>
      <c r="AV1825" s="1"/>
      <c r="AW1825" s="1"/>
      <c r="AY1825" s="1" t="s">
        <v>25</v>
      </c>
    </row>
    <row r="1826" ht="15.75" customHeight="1">
      <c r="A1826" s="1"/>
      <c r="B1826" s="1"/>
      <c r="C1826" s="1"/>
      <c r="D1826" s="1" t="s">
        <v>25</v>
      </c>
      <c r="E1826" s="1" t="s">
        <v>25</v>
      </c>
      <c r="F1826" s="1" t="s">
        <v>25</v>
      </c>
      <c r="G1826" s="1" t="s">
        <v>25</v>
      </c>
      <c r="H1826" s="1" t="s">
        <v>25</v>
      </c>
      <c r="M1826" s="1"/>
      <c r="N1826" s="1"/>
      <c r="O1826" s="1"/>
      <c r="P1826" s="1"/>
      <c r="Q1826" s="1"/>
      <c r="S1826" s="1" t="str">
        <f>IFERROR(__xludf.DUMMYFUNCTION("UNIQUE(D1826:H1826, TRUE)"),"")</f>
        <v/>
      </c>
      <c r="Y1826" s="1" t="str">
        <f t="shared" si="2"/>
        <v/>
      </c>
      <c r="Z1826" s="1" t="str">
        <f t="shared" ref="Z1826:AC1826" si="1826">IF($Y1826&lt;&gt;"",COUNTIF($D1826:$H1826, "=" &amp; T1826),"")</f>
        <v/>
      </c>
      <c r="AA1826" s="1" t="str">
        <f t="shared" si="1826"/>
        <v/>
      </c>
      <c r="AB1826" s="1" t="str">
        <f t="shared" si="1826"/>
        <v/>
      </c>
      <c r="AC1826" s="1" t="str">
        <f t="shared" si="1826"/>
        <v/>
      </c>
      <c r="AE1826" s="1" t="str">
        <f>IFERROR(__xludf.DUMMYFUNCTION("IFERROR(TRANSPOSE(SORT(TRANSPOSE(FILTER(Y1826:AC1826, Y1826:AC1826&lt;&gt;0)),1, FALSE)))"),"")</f>
        <v/>
      </c>
      <c r="AF1826" s="1" t="str">
        <f>IFERROR(__xludf.DUMMYFUNCTION("""COMPUTED_VALUE"""),"")</f>
        <v/>
      </c>
      <c r="AG1826" s="1" t="str">
        <f>IFERROR(__xludf.DUMMYFUNCTION("""COMPUTED_VALUE"""),"")</f>
        <v/>
      </c>
      <c r="AH1826" s="1" t="str">
        <f>IFERROR(__xludf.DUMMYFUNCTION("""COMPUTED_VALUE"""),"")</f>
        <v/>
      </c>
      <c r="AI1826" s="1" t="str">
        <f>IFERROR(__xludf.DUMMYFUNCTION("""COMPUTED_VALUE"""),"")</f>
        <v/>
      </c>
      <c r="AL1826" s="1" t="s">
        <v>25</v>
      </c>
      <c r="AM1826" s="1" t="s">
        <v>25</v>
      </c>
      <c r="AN1826" s="1" t="s">
        <v>25</v>
      </c>
      <c r="AO1826" s="1" t="s">
        <v>25</v>
      </c>
      <c r="AP1826" s="1" t="s">
        <v>25</v>
      </c>
      <c r="AQ1826" s="1"/>
      <c r="AR1826" s="1"/>
      <c r="AS1826" s="1"/>
      <c r="AT1826" s="1"/>
      <c r="AU1826" s="1"/>
      <c r="AV1826" s="1"/>
      <c r="AW1826" s="1"/>
      <c r="AY1826" s="1" t="s">
        <v>25</v>
      </c>
    </row>
    <row r="1827" ht="15.75" customHeight="1">
      <c r="A1827" s="1"/>
      <c r="B1827" s="1"/>
      <c r="C1827" s="1"/>
      <c r="D1827" s="1" t="s">
        <v>25</v>
      </c>
      <c r="E1827" s="1" t="s">
        <v>25</v>
      </c>
      <c r="F1827" s="1" t="s">
        <v>25</v>
      </c>
      <c r="G1827" s="1" t="s">
        <v>25</v>
      </c>
      <c r="H1827" s="1" t="s">
        <v>25</v>
      </c>
      <c r="M1827" s="1"/>
      <c r="N1827" s="1"/>
      <c r="O1827" s="1"/>
      <c r="P1827" s="1"/>
      <c r="Q1827" s="1"/>
      <c r="S1827" s="1" t="str">
        <f>IFERROR(__xludf.DUMMYFUNCTION("UNIQUE(D1827:H1827, TRUE)"),"")</f>
        <v/>
      </c>
      <c r="Y1827" s="1" t="str">
        <f t="shared" si="2"/>
        <v/>
      </c>
      <c r="Z1827" s="1" t="str">
        <f t="shared" ref="Z1827:AC1827" si="1827">IF($Y1827&lt;&gt;"",COUNTIF($D1827:$H1827, "=" &amp; T1827),"")</f>
        <v/>
      </c>
      <c r="AA1827" s="1" t="str">
        <f t="shared" si="1827"/>
        <v/>
      </c>
      <c r="AB1827" s="1" t="str">
        <f t="shared" si="1827"/>
        <v/>
      </c>
      <c r="AC1827" s="1" t="str">
        <f t="shared" si="1827"/>
        <v/>
      </c>
      <c r="AE1827" s="1" t="str">
        <f>IFERROR(__xludf.DUMMYFUNCTION("IFERROR(TRANSPOSE(SORT(TRANSPOSE(FILTER(Y1827:AC1827, Y1827:AC1827&lt;&gt;0)),1, FALSE)))"),"")</f>
        <v/>
      </c>
      <c r="AF1827" s="1" t="str">
        <f>IFERROR(__xludf.DUMMYFUNCTION("""COMPUTED_VALUE"""),"")</f>
        <v/>
      </c>
      <c r="AG1827" s="1" t="str">
        <f>IFERROR(__xludf.DUMMYFUNCTION("""COMPUTED_VALUE"""),"")</f>
        <v/>
      </c>
      <c r="AH1827" s="1" t="str">
        <f>IFERROR(__xludf.DUMMYFUNCTION("""COMPUTED_VALUE"""),"")</f>
        <v/>
      </c>
      <c r="AI1827" s="1" t="str">
        <f>IFERROR(__xludf.DUMMYFUNCTION("""COMPUTED_VALUE"""),"")</f>
        <v/>
      </c>
      <c r="AL1827" s="1" t="s">
        <v>25</v>
      </c>
      <c r="AM1827" s="1" t="s">
        <v>25</v>
      </c>
      <c r="AN1827" s="1" t="s">
        <v>25</v>
      </c>
      <c r="AO1827" s="1" t="s">
        <v>25</v>
      </c>
      <c r="AP1827" s="1" t="s">
        <v>25</v>
      </c>
      <c r="AQ1827" s="1"/>
      <c r="AR1827" s="1"/>
      <c r="AS1827" s="1"/>
      <c r="AT1827" s="1"/>
      <c r="AU1827" s="1"/>
      <c r="AV1827" s="1"/>
      <c r="AW1827" s="1"/>
      <c r="AY1827" s="1" t="s">
        <v>25</v>
      </c>
    </row>
    <row r="1828" ht="15.75" customHeight="1">
      <c r="A1828" s="1"/>
      <c r="B1828" s="1"/>
      <c r="C1828" s="1"/>
      <c r="D1828" s="1" t="s">
        <v>25</v>
      </c>
      <c r="E1828" s="1" t="s">
        <v>25</v>
      </c>
      <c r="F1828" s="1" t="s">
        <v>25</v>
      </c>
      <c r="G1828" s="1" t="s">
        <v>25</v>
      </c>
      <c r="H1828" s="1" t="s">
        <v>25</v>
      </c>
      <c r="M1828" s="1"/>
      <c r="N1828" s="1"/>
      <c r="O1828" s="1"/>
      <c r="P1828" s="1"/>
      <c r="Q1828" s="1"/>
      <c r="S1828" s="1" t="str">
        <f>IFERROR(__xludf.DUMMYFUNCTION("UNIQUE(D1828:H1828, TRUE)"),"")</f>
        <v/>
      </c>
      <c r="Y1828" s="1" t="str">
        <f t="shared" si="2"/>
        <v/>
      </c>
      <c r="Z1828" s="1" t="str">
        <f t="shared" ref="Z1828:AC1828" si="1828">IF($Y1828&lt;&gt;"",COUNTIF($D1828:$H1828, "=" &amp; T1828),"")</f>
        <v/>
      </c>
      <c r="AA1828" s="1" t="str">
        <f t="shared" si="1828"/>
        <v/>
      </c>
      <c r="AB1828" s="1" t="str">
        <f t="shared" si="1828"/>
        <v/>
      </c>
      <c r="AC1828" s="1" t="str">
        <f t="shared" si="1828"/>
        <v/>
      </c>
      <c r="AE1828" s="1" t="str">
        <f>IFERROR(__xludf.DUMMYFUNCTION("IFERROR(TRANSPOSE(SORT(TRANSPOSE(FILTER(Y1828:AC1828, Y1828:AC1828&lt;&gt;0)),1, FALSE)))"),"")</f>
        <v/>
      </c>
      <c r="AF1828" s="1" t="str">
        <f>IFERROR(__xludf.DUMMYFUNCTION("""COMPUTED_VALUE"""),"")</f>
        <v/>
      </c>
      <c r="AG1828" s="1" t="str">
        <f>IFERROR(__xludf.DUMMYFUNCTION("""COMPUTED_VALUE"""),"")</f>
        <v/>
      </c>
      <c r="AH1828" s="1" t="str">
        <f>IFERROR(__xludf.DUMMYFUNCTION("""COMPUTED_VALUE"""),"")</f>
        <v/>
      </c>
      <c r="AI1828" s="1" t="str">
        <f>IFERROR(__xludf.DUMMYFUNCTION("""COMPUTED_VALUE"""),"")</f>
        <v/>
      </c>
      <c r="AL1828" s="1" t="s">
        <v>25</v>
      </c>
      <c r="AM1828" s="1" t="s">
        <v>25</v>
      </c>
      <c r="AN1828" s="1" t="s">
        <v>25</v>
      </c>
      <c r="AO1828" s="1" t="s">
        <v>25</v>
      </c>
      <c r="AP1828" s="1" t="s">
        <v>25</v>
      </c>
      <c r="AQ1828" s="1"/>
      <c r="AR1828" s="1"/>
      <c r="AS1828" s="1"/>
      <c r="AT1828" s="1"/>
      <c r="AU1828" s="1"/>
      <c r="AV1828" s="1"/>
      <c r="AW1828" s="1"/>
      <c r="AY1828" s="1" t="s">
        <v>25</v>
      </c>
    </row>
    <row r="1829" ht="15.75" customHeight="1">
      <c r="A1829" s="1"/>
      <c r="B1829" s="1"/>
      <c r="C1829" s="1"/>
      <c r="D1829" s="1" t="s">
        <v>25</v>
      </c>
      <c r="E1829" s="1" t="s">
        <v>25</v>
      </c>
      <c r="F1829" s="1" t="s">
        <v>25</v>
      </c>
      <c r="G1829" s="1" t="s">
        <v>25</v>
      </c>
      <c r="H1829" s="1" t="s">
        <v>25</v>
      </c>
      <c r="M1829" s="1"/>
      <c r="N1829" s="1"/>
      <c r="O1829" s="1"/>
      <c r="P1829" s="1"/>
      <c r="Q1829" s="1"/>
      <c r="S1829" s="1" t="str">
        <f>IFERROR(__xludf.DUMMYFUNCTION("UNIQUE(D1829:H1829, TRUE)"),"")</f>
        <v/>
      </c>
      <c r="Y1829" s="1" t="str">
        <f t="shared" si="2"/>
        <v/>
      </c>
      <c r="Z1829" s="1" t="str">
        <f t="shared" ref="Z1829:AC1829" si="1829">IF($Y1829&lt;&gt;"",COUNTIF($D1829:$H1829, "=" &amp; T1829),"")</f>
        <v/>
      </c>
      <c r="AA1829" s="1" t="str">
        <f t="shared" si="1829"/>
        <v/>
      </c>
      <c r="AB1829" s="1" t="str">
        <f t="shared" si="1829"/>
        <v/>
      </c>
      <c r="AC1829" s="1" t="str">
        <f t="shared" si="1829"/>
        <v/>
      </c>
      <c r="AE1829" s="1" t="str">
        <f>IFERROR(__xludf.DUMMYFUNCTION("IFERROR(TRANSPOSE(SORT(TRANSPOSE(FILTER(Y1829:AC1829, Y1829:AC1829&lt;&gt;0)),1, FALSE)))"),"")</f>
        <v/>
      </c>
      <c r="AF1829" s="1" t="str">
        <f>IFERROR(__xludf.DUMMYFUNCTION("""COMPUTED_VALUE"""),"")</f>
        <v/>
      </c>
      <c r="AG1829" s="1" t="str">
        <f>IFERROR(__xludf.DUMMYFUNCTION("""COMPUTED_VALUE"""),"")</f>
        <v/>
      </c>
      <c r="AH1829" s="1" t="str">
        <f>IFERROR(__xludf.DUMMYFUNCTION("""COMPUTED_VALUE"""),"")</f>
        <v/>
      </c>
      <c r="AI1829" s="1" t="str">
        <f>IFERROR(__xludf.DUMMYFUNCTION("""COMPUTED_VALUE"""),"")</f>
        <v/>
      </c>
      <c r="AL1829" s="1" t="s">
        <v>25</v>
      </c>
      <c r="AM1829" s="1" t="s">
        <v>25</v>
      </c>
      <c r="AN1829" s="1" t="s">
        <v>25</v>
      </c>
      <c r="AO1829" s="1" t="s">
        <v>25</v>
      </c>
      <c r="AP1829" s="1" t="s">
        <v>25</v>
      </c>
      <c r="AQ1829" s="1"/>
      <c r="AR1829" s="1"/>
      <c r="AS1829" s="1"/>
      <c r="AT1829" s="1"/>
      <c r="AU1829" s="1"/>
      <c r="AV1829" s="1"/>
      <c r="AW1829" s="1"/>
      <c r="AY1829" s="1" t="s">
        <v>25</v>
      </c>
    </row>
    <row r="1830" ht="15.75" customHeight="1">
      <c r="A1830" s="1"/>
      <c r="B1830" s="1"/>
      <c r="C1830" s="1"/>
      <c r="D1830" s="1" t="s">
        <v>25</v>
      </c>
      <c r="E1830" s="1" t="s">
        <v>25</v>
      </c>
      <c r="F1830" s="1" t="s">
        <v>25</v>
      </c>
      <c r="G1830" s="1" t="s">
        <v>25</v>
      </c>
      <c r="H1830" s="1" t="s">
        <v>25</v>
      </c>
      <c r="M1830" s="1"/>
      <c r="N1830" s="1"/>
      <c r="O1830" s="1"/>
      <c r="P1830" s="1"/>
      <c r="Q1830" s="1"/>
      <c r="S1830" s="1" t="str">
        <f>IFERROR(__xludf.DUMMYFUNCTION("UNIQUE(D1830:H1830, TRUE)"),"")</f>
        <v/>
      </c>
      <c r="Y1830" s="1" t="str">
        <f t="shared" si="2"/>
        <v/>
      </c>
      <c r="Z1830" s="1" t="str">
        <f t="shared" ref="Z1830:AC1830" si="1830">IF($Y1830&lt;&gt;"",COUNTIF($D1830:$H1830, "=" &amp; T1830),"")</f>
        <v/>
      </c>
      <c r="AA1830" s="1" t="str">
        <f t="shared" si="1830"/>
        <v/>
      </c>
      <c r="AB1830" s="1" t="str">
        <f t="shared" si="1830"/>
        <v/>
      </c>
      <c r="AC1830" s="1" t="str">
        <f t="shared" si="1830"/>
        <v/>
      </c>
      <c r="AE1830" s="1" t="str">
        <f>IFERROR(__xludf.DUMMYFUNCTION("IFERROR(TRANSPOSE(SORT(TRANSPOSE(FILTER(Y1830:AC1830, Y1830:AC1830&lt;&gt;0)),1, FALSE)))"),"")</f>
        <v/>
      </c>
      <c r="AF1830" s="1" t="str">
        <f>IFERROR(__xludf.DUMMYFUNCTION("""COMPUTED_VALUE"""),"")</f>
        <v/>
      </c>
      <c r="AG1830" s="1" t="str">
        <f>IFERROR(__xludf.DUMMYFUNCTION("""COMPUTED_VALUE"""),"")</f>
        <v/>
      </c>
      <c r="AH1830" s="1" t="str">
        <f>IFERROR(__xludf.DUMMYFUNCTION("""COMPUTED_VALUE"""),"")</f>
        <v/>
      </c>
      <c r="AI1830" s="1" t="str">
        <f>IFERROR(__xludf.DUMMYFUNCTION("""COMPUTED_VALUE"""),"")</f>
        <v/>
      </c>
      <c r="AL1830" s="1" t="s">
        <v>25</v>
      </c>
      <c r="AM1830" s="1" t="s">
        <v>25</v>
      </c>
      <c r="AN1830" s="1" t="s">
        <v>25</v>
      </c>
      <c r="AO1830" s="1" t="s">
        <v>25</v>
      </c>
      <c r="AP1830" s="1" t="s">
        <v>25</v>
      </c>
      <c r="AQ1830" s="1"/>
      <c r="AR1830" s="1"/>
      <c r="AS1830" s="1"/>
      <c r="AT1830" s="1"/>
      <c r="AU1830" s="1"/>
      <c r="AV1830" s="1"/>
      <c r="AW1830" s="1"/>
      <c r="AY1830" s="1" t="s">
        <v>25</v>
      </c>
    </row>
    <row r="1831" ht="15.75" customHeight="1">
      <c r="A1831" s="1"/>
      <c r="B1831" s="1"/>
      <c r="C1831" s="1"/>
      <c r="D1831" s="1" t="s">
        <v>25</v>
      </c>
      <c r="E1831" s="1" t="s">
        <v>25</v>
      </c>
      <c r="F1831" s="1" t="s">
        <v>25</v>
      </c>
      <c r="G1831" s="1" t="s">
        <v>25</v>
      </c>
      <c r="H1831" s="1" t="s">
        <v>25</v>
      </c>
      <c r="M1831" s="1"/>
      <c r="N1831" s="1"/>
      <c r="O1831" s="1"/>
      <c r="P1831" s="1"/>
      <c r="Q1831" s="1"/>
      <c r="S1831" s="1" t="str">
        <f>IFERROR(__xludf.DUMMYFUNCTION("UNIQUE(D1831:H1831, TRUE)"),"")</f>
        <v/>
      </c>
      <c r="Y1831" s="1" t="str">
        <f t="shared" si="2"/>
        <v/>
      </c>
      <c r="Z1831" s="1" t="str">
        <f t="shared" ref="Z1831:AC1831" si="1831">IF($Y1831&lt;&gt;"",COUNTIF($D1831:$H1831, "=" &amp; T1831),"")</f>
        <v/>
      </c>
      <c r="AA1831" s="1" t="str">
        <f t="shared" si="1831"/>
        <v/>
      </c>
      <c r="AB1831" s="1" t="str">
        <f t="shared" si="1831"/>
        <v/>
      </c>
      <c r="AC1831" s="1" t="str">
        <f t="shared" si="1831"/>
        <v/>
      </c>
      <c r="AE1831" s="1" t="str">
        <f>IFERROR(__xludf.DUMMYFUNCTION("IFERROR(TRANSPOSE(SORT(TRANSPOSE(FILTER(Y1831:AC1831, Y1831:AC1831&lt;&gt;0)),1, FALSE)))"),"")</f>
        <v/>
      </c>
      <c r="AF1831" s="1" t="str">
        <f>IFERROR(__xludf.DUMMYFUNCTION("""COMPUTED_VALUE"""),"")</f>
        <v/>
      </c>
      <c r="AG1831" s="1" t="str">
        <f>IFERROR(__xludf.DUMMYFUNCTION("""COMPUTED_VALUE"""),"")</f>
        <v/>
      </c>
      <c r="AH1831" s="1" t="str">
        <f>IFERROR(__xludf.DUMMYFUNCTION("""COMPUTED_VALUE"""),"")</f>
        <v/>
      </c>
      <c r="AI1831" s="1" t="str">
        <f>IFERROR(__xludf.DUMMYFUNCTION("""COMPUTED_VALUE"""),"")</f>
        <v/>
      </c>
      <c r="AL1831" s="1" t="s">
        <v>25</v>
      </c>
      <c r="AM1831" s="1" t="s">
        <v>25</v>
      </c>
      <c r="AN1831" s="1" t="s">
        <v>25</v>
      </c>
      <c r="AO1831" s="1" t="s">
        <v>25</v>
      </c>
      <c r="AP1831" s="1" t="s">
        <v>25</v>
      </c>
      <c r="AQ1831" s="1"/>
      <c r="AR1831" s="1"/>
      <c r="AS1831" s="1"/>
      <c r="AT1831" s="1"/>
      <c r="AU1831" s="1"/>
      <c r="AV1831" s="1"/>
      <c r="AW1831" s="1"/>
      <c r="AY1831" s="1" t="s">
        <v>25</v>
      </c>
    </row>
    <row r="1832" ht="15.75" customHeight="1">
      <c r="A1832" s="1"/>
      <c r="B1832" s="1"/>
      <c r="C1832" s="1"/>
      <c r="D1832" s="1" t="s">
        <v>25</v>
      </c>
      <c r="E1832" s="1" t="s">
        <v>25</v>
      </c>
      <c r="F1832" s="1" t="s">
        <v>25</v>
      </c>
      <c r="G1832" s="1" t="s">
        <v>25</v>
      </c>
      <c r="H1832" s="1" t="s">
        <v>25</v>
      </c>
      <c r="M1832" s="1"/>
      <c r="N1832" s="1"/>
      <c r="O1832" s="1"/>
      <c r="P1832" s="1"/>
      <c r="Q1832" s="1"/>
      <c r="S1832" s="1" t="str">
        <f>IFERROR(__xludf.DUMMYFUNCTION("UNIQUE(D1832:H1832, TRUE)"),"")</f>
        <v/>
      </c>
      <c r="Y1832" s="1" t="str">
        <f t="shared" si="2"/>
        <v/>
      </c>
      <c r="Z1832" s="1" t="str">
        <f t="shared" ref="Z1832:AC1832" si="1832">IF($Y1832&lt;&gt;"",COUNTIF($D1832:$H1832, "=" &amp; T1832),"")</f>
        <v/>
      </c>
      <c r="AA1832" s="1" t="str">
        <f t="shared" si="1832"/>
        <v/>
      </c>
      <c r="AB1832" s="1" t="str">
        <f t="shared" si="1832"/>
        <v/>
      </c>
      <c r="AC1832" s="1" t="str">
        <f t="shared" si="1832"/>
        <v/>
      </c>
      <c r="AE1832" s="1" t="str">
        <f>IFERROR(__xludf.DUMMYFUNCTION("IFERROR(TRANSPOSE(SORT(TRANSPOSE(FILTER(Y1832:AC1832, Y1832:AC1832&lt;&gt;0)),1, FALSE)))"),"")</f>
        <v/>
      </c>
      <c r="AF1832" s="1" t="str">
        <f>IFERROR(__xludf.DUMMYFUNCTION("""COMPUTED_VALUE"""),"")</f>
        <v/>
      </c>
      <c r="AG1832" s="1" t="str">
        <f>IFERROR(__xludf.DUMMYFUNCTION("""COMPUTED_VALUE"""),"")</f>
        <v/>
      </c>
      <c r="AH1832" s="1" t="str">
        <f>IFERROR(__xludf.DUMMYFUNCTION("""COMPUTED_VALUE"""),"")</f>
        <v/>
      </c>
      <c r="AI1832" s="1" t="str">
        <f>IFERROR(__xludf.DUMMYFUNCTION("""COMPUTED_VALUE"""),"")</f>
        <v/>
      </c>
      <c r="AL1832" s="1" t="s">
        <v>25</v>
      </c>
      <c r="AM1832" s="1" t="s">
        <v>25</v>
      </c>
      <c r="AN1832" s="1" t="s">
        <v>25</v>
      </c>
      <c r="AO1832" s="1" t="s">
        <v>25</v>
      </c>
      <c r="AP1832" s="1" t="s">
        <v>25</v>
      </c>
      <c r="AQ1832" s="1"/>
      <c r="AR1832" s="1"/>
      <c r="AS1832" s="1"/>
      <c r="AT1832" s="1"/>
      <c r="AU1832" s="1"/>
      <c r="AV1832" s="1"/>
      <c r="AW1832" s="1"/>
      <c r="AY1832" s="1" t="s">
        <v>25</v>
      </c>
    </row>
    <row r="1833" ht="15.75" customHeight="1">
      <c r="A1833" s="1"/>
      <c r="B1833" s="1"/>
      <c r="C1833" s="1"/>
      <c r="D1833" s="1" t="s">
        <v>25</v>
      </c>
      <c r="E1833" s="1" t="s">
        <v>25</v>
      </c>
      <c r="F1833" s="1" t="s">
        <v>25</v>
      </c>
      <c r="G1833" s="1" t="s">
        <v>25</v>
      </c>
      <c r="H1833" s="1" t="s">
        <v>25</v>
      </c>
      <c r="M1833" s="1"/>
      <c r="N1833" s="1"/>
      <c r="O1833" s="1"/>
      <c r="P1833" s="1"/>
      <c r="Q1833" s="1"/>
      <c r="S1833" s="1" t="str">
        <f>IFERROR(__xludf.DUMMYFUNCTION("UNIQUE(D1833:H1833, TRUE)"),"")</f>
        <v/>
      </c>
      <c r="Y1833" s="1" t="str">
        <f t="shared" si="2"/>
        <v/>
      </c>
      <c r="Z1833" s="1" t="str">
        <f t="shared" ref="Z1833:AC1833" si="1833">IF($Y1833&lt;&gt;"",COUNTIF($D1833:$H1833, "=" &amp; T1833),"")</f>
        <v/>
      </c>
      <c r="AA1833" s="1" t="str">
        <f t="shared" si="1833"/>
        <v/>
      </c>
      <c r="AB1833" s="1" t="str">
        <f t="shared" si="1833"/>
        <v/>
      </c>
      <c r="AC1833" s="1" t="str">
        <f t="shared" si="1833"/>
        <v/>
      </c>
      <c r="AE1833" s="1" t="str">
        <f>IFERROR(__xludf.DUMMYFUNCTION("IFERROR(TRANSPOSE(SORT(TRANSPOSE(FILTER(Y1833:AC1833, Y1833:AC1833&lt;&gt;0)),1, FALSE)))"),"")</f>
        <v/>
      </c>
      <c r="AF1833" s="1" t="str">
        <f>IFERROR(__xludf.DUMMYFUNCTION("""COMPUTED_VALUE"""),"")</f>
        <v/>
      </c>
      <c r="AG1833" s="1" t="str">
        <f>IFERROR(__xludf.DUMMYFUNCTION("""COMPUTED_VALUE"""),"")</f>
        <v/>
      </c>
      <c r="AH1833" s="1" t="str">
        <f>IFERROR(__xludf.DUMMYFUNCTION("""COMPUTED_VALUE"""),"")</f>
        <v/>
      </c>
      <c r="AI1833" s="1" t="str">
        <f>IFERROR(__xludf.DUMMYFUNCTION("""COMPUTED_VALUE"""),"")</f>
        <v/>
      </c>
      <c r="AL1833" s="1" t="s">
        <v>25</v>
      </c>
      <c r="AM1833" s="1" t="s">
        <v>25</v>
      </c>
      <c r="AN1833" s="1" t="s">
        <v>25</v>
      </c>
      <c r="AO1833" s="1" t="s">
        <v>25</v>
      </c>
      <c r="AP1833" s="1" t="s">
        <v>25</v>
      </c>
      <c r="AQ1833" s="1"/>
      <c r="AR1833" s="1"/>
      <c r="AS1833" s="1"/>
      <c r="AT1833" s="1"/>
      <c r="AU1833" s="1"/>
      <c r="AV1833" s="1"/>
      <c r="AW1833" s="1"/>
      <c r="AY1833" s="1" t="s">
        <v>25</v>
      </c>
    </row>
    <row r="1834" ht="15.75" customHeight="1">
      <c r="A1834" s="1"/>
      <c r="B1834" s="1"/>
      <c r="C1834" s="1"/>
      <c r="D1834" s="1" t="s">
        <v>25</v>
      </c>
      <c r="E1834" s="1" t="s">
        <v>25</v>
      </c>
      <c r="F1834" s="1" t="s">
        <v>25</v>
      </c>
      <c r="G1834" s="1" t="s">
        <v>25</v>
      </c>
      <c r="H1834" s="1" t="s">
        <v>25</v>
      </c>
      <c r="M1834" s="1"/>
      <c r="N1834" s="1"/>
      <c r="O1834" s="1"/>
      <c r="P1834" s="1"/>
      <c r="Q1834" s="1"/>
      <c r="S1834" s="1" t="str">
        <f>IFERROR(__xludf.DUMMYFUNCTION("UNIQUE(D1834:H1834, TRUE)"),"")</f>
        <v/>
      </c>
      <c r="Y1834" s="1" t="str">
        <f t="shared" si="2"/>
        <v/>
      </c>
      <c r="Z1834" s="1" t="str">
        <f t="shared" ref="Z1834:AC1834" si="1834">IF($Y1834&lt;&gt;"",COUNTIF($D1834:$H1834, "=" &amp; T1834),"")</f>
        <v/>
      </c>
      <c r="AA1834" s="1" t="str">
        <f t="shared" si="1834"/>
        <v/>
      </c>
      <c r="AB1834" s="1" t="str">
        <f t="shared" si="1834"/>
        <v/>
      </c>
      <c r="AC1834" s="1" t="str">
        <f t="shared" si="1834"/>
        <v/>
      </c>
      <c r="AE1834" s="1" t="str">
        <f>IFERROR(__xludf.DUMMYFUNCTION("IFERROR(TRANSPOSE(SORT(TRANSPOSE(FILTER(Y1834:AC1834, Y1834:AC1834&lt;&gt;0)),1, FALSE)))"),"")</f>
        <v/>
      </c>
      <c r="AF1834" s="1" t="str">
        <f>IFERROR(__xludf.DUMMYFUNCTION("""COMPUTED_VALUE"""),"")</f>
        <v/>
      </c>
      <c r="AG1834" s="1" t="str">
        <f>IFERROR(__xludf.DUMMYFUNCTION("""COMPUTED_VALUE"""),"")</f>
        <v/>
      </c>
      <c r="AH1834" s="1" t="str">
        <f>IFERROR(__xludf.DUMMYFUNCTION("""COMPUTED_VALUE"""),"")</f>
        <v/>
      </c>
      <c r="AI1834" s="1" t="str">
        <f>IFERROR(__xludf.DUMMYFUNCTION("""COMPUTED_VALUE"""),"")</f>
        <v/>
      </c>
      <c r="AL1834" s="1" t="s">
        <v>25</v>
      </c>
      <c r="AM1834" s="1" t="s">
        <v>25</v>
      </c>
      <c r="AN1834" s="1" t="s">
        <v>25</v>
      </c>
      <c r="AO1834" s="1" t="s">
        <v>25</v>
      </c>
      <c r="AP1834" s="1" t="s">
        <v>25</v>
      </c>
      <c r="AQ1834" s="1"/>
      <c r="AR1834" s="1"/>
      <c r="AS1834" s="1"/>
      <c r="AT1834" s="1"/>
      <c r="AU1834" s="1"/>
      <c r="AV1834" s="1"/>
      <c r="AW1834" s="1"/>
      <c r="AY1834" s="1" t="s">
        <v>25</v>
      </c>
    </row>
    <row r="1835" ht="15.75" customHeight="1">
      <c r="A1835" s="1"/>
      <c r="B1835" s="1"/>
      <c r="C1835" s="1"/>
      <c r="D1835" s="1" t="s">
        <v>25</v>
      </c>
      <c r="E1835" s="1" t="s">
        <v>25</v>
      </c>
      <c r="F1835" s="1" t="s">
        <v>25</v>
      </c>
      <c r="G1835" s="1" t="s">
        <v>25</v>
      </c>
      <c r="H1835" s="1" t="s">
        <v>25</v>
      </c>
      <c r="M1835" s="1"/>
      <c r="N1835" s="1"/>
      <c r="O1835" s="1"/>
      <c r="P1835" s="1"/>
      <c r="Q1835" s="1"/>
      <c r="S1835" s="1" t="str">
        <f>IFERROR(__xludf.DUMMYFUNCTION("UNIQUE(D1835:H1835, TRUE)"),"")</f>
        <v/>
      </c>
      <c r="Y1835" s="1" t="str">
        <f t="shared" si="2"/>
        <v/>
      </c>
      <c r="Z1835" s="1" t="str">
        <f t="shared" ref="Z1835:AC1835" si="1835">IF($Y1835&lt;&gt;"",COUNTIF($D1835:$H1835, "=" &amp; T1835),"")</f>
        <v/>
      </c>
      <c r="AA1835" s="1" t="str">
        <f t="shared" si="1835"/>
        <v/>
      </c>
      <c r="AB1835" s="1" t="str">
        <f t="shared" si="1835"/>
        <v/>
      </c>
      <c r="AC1835" s="1" t="str">
        <f t="shared" si="1835"/>
        <v/>
      </c>
      <c r="AE1835" s="1" t="str">
        <f>IFERROR(__xludf.DUMMYFUNCTION("IFERROR(TRANSPOSE(SORT(TRANSPOSE(FILTER(Y1835:AC1835, Y1835:AC1835&lt;&gt;0)),1, FALSE)))"),"")</f>
        <v/>
      </c>
      <c r="AF1835" s="1" t="str">
        <f>IFERROR(__xludf.DUMMYFUNCTION("""COMPUTED_VALUE"""),"")</f>
        <v/>
      </c>
      <c r="AG1835" s="1" t="str">
        <f>IFERROR(__xludf.DUMMYFUNCTION("""COMPUTED_VALUE"""),"")</f>
        <v/>
      </c>
      <c r="AH1835" s="1" t="str">
        <f>IFERROR(__xludf.DUMMYFUNCTION("""COMPUTED_VALUE"""),"")</f>
        <v/>
      </c>
      <c r="AI1835" s="1" t="str">
        <f>IFERROR(__xludf.DUMMYFUNCTION("""COMPUTED_VALUE"""),"")</f>
        <v/>
      </c>
      <c r="AL1835" s="1" t="s">
        <v>25</v>
      </c>
      <c r="AM1835" s="1" t="s">
        <v>25</v>
      </c>
      <c r="AN1835" s="1" t="s">
        <v>25</v>
      </c>
      <c r="AO1835" s="1" t="s">
        <v>25</v>
      </c>
      <c r="AP1835" s="1" t="s">
        <v>25</v>
      </c>
      <c r="AQ1835" s="1"/>
      <c r="AR1835" s="1"/>
      <c r="AS1835" s="1"/>
      <c r="AT1835" s="1"/>
      <c r="AU1835" s="1"/>
      <c r="AV1835" s="1"/>
      <c r="AW1835" s="1"/>
      <c r="AY1835" s="1" t="s">
        <v>25</v>
      </c>
    </row>
    <row r="1836" ht="15.75" customHeight="1">
      <c r="A1836" s="1"/>
      <c r="B1836" s="1"/>
      <c r="C1836" s="1"/>
      <c r="D1836" s="1" t="s">
        <v>25</v>
      </c>
      <c r="E1836" s="1" t="s">
        <v>25</v>
      </c>
      <c r="F1836" s="1" t="s">
        <v>25</v>
      </c>
      <c r="G1836" s="1" t="s">
        <v>25</v>
      </c>
      <c r="H1836" s="1" t="s">
        <v>25</v>
      </c>
      <c r="M1836" s="1"/>
      <c r="N1836" s="1"/>
      <c r="O1836" s="1"/>
      <c r="P1836" s="1"/>
      <c r="Q1836" s="1"/>
      <c r="S1836" s="1" t="str">
        <f>IFERROR(__xludf.DUMMYFUNCTION("UNIQUE(D1836:H1836, TRUE)"),"")</f>
        <v/>
      </c>
      <c r="Y1836" s="1" t="str">
        <f t="shared" si="2"/>
        <v/>
      </c>
      <c r="Z1836" s="1" t="str">
        <f t="shared" ref="Z1836:AC1836" si="1836">IF($Y1836&lt;&gt;"",COUNTIF($D1836:$H1836, "=" &amp; T1836),"")</f>
        <v/>
      </c>
      <c r="AA1836" s="1" t="str">
        <f t="shared" si="1836"/>
        <v/>
      </c>
      <c r="AB1836" s="1" t="str">
        <f t="shared" si="1836"/>
        <v/>
      </c>
      <c r="AC1836" s="1" t="str">
        <f t="shared" si="1836"/>
        <v/>
      </c>
      <c r="AE1836" s="1" t="str">
        <f>IFERROR(__xludf.DUMMYFUNCTION("IFERROR(TRANSPOSE(SORT(TRANSPOSE(FILTER(Y1836:AC1836, Y1836:AC1836&lt;&gt;0)),1, FALSE)))"),"")</f>
        <v/>
      </c>
      <c r="AF1836" s="1" t="str">
        <f>IFERROR(__xludf.DUMMYFUNCTION("""COMPUTED_VALUE"""),"")</f>
        <v/>
      </c>
      <c r="AG1836" s="1" t="str">
        <f>IFERROR(__xludf.DUMMYFUNCTION("""COMPUTED_VALUE"""),"")</f>
        <v/>
      </c>
      <c r="AH1836" s="1" t="str">
        <f>IFERROR(__xludf.DUMMYFUNCTION("""COMPUTED_VALUE"""),"")</f>
        <v/>
      </c>
      <c r="AI1836" s="1" t="str">
        <f>IFERROR(__xludf.DUMMYFUNCTION("""COMPUTED_VALUE"""),"")</f>
        <v/>
      </c>
      <c r="AL1836" s="1" t="s">
        <v>25</v>
      </c>
      <c r="AM1836" s="1" t="s">
        <v>25</v>
      </c>
      <c r="AN1836" s="1" t="s">
        <v>25</v>
      </c>
      <c r="AO1836" s="1" t="s">
        <v>25</v>
      </c>
      <c r="AP1836" s="1" t="s">
        <v>25</v>
      </c>
      <c r="AQ1836" s="1"/>
      <c r="AR1836" s="1"/>
      <c r="AS1836" s="1"/>
      <c r="AT1836" s="1"/>
      <c r="AU1836" s="1"/>
      <c r="AV1836" s="1"/>
      <c r="AW1836" s="1"/>
      <c r="AY1836" s="1" t="s">
        <v>25</v>
      </c>
    </row>
    <row r="1837" ht="15.75" customHeight="1">
      <c r="A1837" s="1"/>
      <c r="B1837" s="1"/>
      <c r="C1837" s="1"/>
      <c r="D1837" s="1" t="s">
        <v>25</v>
      </c>
      <c r="E1837" s="1" t="s">
        <v>25</v>
      </c>
      <c r="F1837" s="1" t="s">
        <v>25</v>
      </c>
      <c r="G1837" s="1" t="s">
        <v>25</v>
      </c>
      <c r="H1837" s="1" t="s">
        <v>25</v>
      </c>
      <c r="M1837" s="1"/>
      <c r="N1837" s="1"/>
      <c r="O1837" s="1"/>
      <c r="P1837" s="1"/>
      <c r="Q1837" s="1"/>
      <c r="S1837" s="1" t="str">
        <f>IFERROR(__xludf.DUMMYFUNCTION("UNIQUE(D1837:H1837, TRUE)"),"")</f>
        <v/>
      </c>
      <c r="Y1837" s="1" t="str">
        <f t="shared" si="2"/>
        <v/>
      </c>
      <c r="Z1837" s="1" t="str">
        <f t="shared" ref="Z1837:AC1837" si="1837">IF($Y1837&lt;&gt;"",COUNTIF($D1837:$H1837, "=" &amp; T1837),"")</f>
        <v/>
      </c>
      <c r="AA1837" s="1" t="str">
        <f t="shared" si="1837"/>
        <v/>
      </c>
      <c r="AB1837" s="1" t="str">
        <f t="shared" si="1837"/>
        <v/>
      </c>
      <c r="AC1837" s="1" t="str">
        <f t="shared" si="1837"/>
        <v/>
      </c>
      <c r="AE1837" s="1" t="str">
        <f>IFERROR(__xludf.DUMMYFUNCTION("IFERROR(TRANSPOSE(SORT(TRANSPOSE(FILTER(Y1837:AC1837, Y1837:AC1837&lt;&gt;0)),1, FALSE)))"),"")</f>
        <v/>
      </c>
      <c r="AF1837" s="1" t="str">
        <f>IFERROR(__xludf.DUMMYFUNCTION("""COMPUTED_VALUE"""),"")</f>
        <v/>
      </c>
      <c r="AG1837" s="1" t="str">
        <f>IFERROR(__xludf.DUMMYFUNCTION("""COMPUTED_VALUE"""),"")</f>
        <v/>
      </c>
      <c r="AH1837" s="1" t="str">
        <f>IFERROR(__xludf.DUMMYFUNCTION("""COMPUTED_VALUE"""),"")</f>
        <v/>
      </c>
      <c r="AI1837" s="1" t="str">
        <f>IFERROR(__xludf.DUMMYFUNCTION("""COMPUTED_VALUE"""),"")</f>
        <v/>
      </c>
      <c r="AL1837" s="1" t="s">
        <v>25</v>
      </c>
      <c r="AM1837" s="1" t="s">
        <v>25</v>
      </c>
      <c r="AN1837" s="1" t="s">
        <v>25</v>
      </c>
      <c r="AO1837" s="1" t="s">
        <v>25</v>
      </c>
      <c r="AP1837" s="1" t="s">
        <v>25</v>
      </c>
      <c r="AQ1837" s="1"/>
      <c r="AR1837" s="1"/>
      <c r="AS1837" s="1"/>
      <c r="AT1837" s="1"/>
      <c r="AU1837" s="1"/>
      <c r="AV1837" s="1"/>
      <c r="AW1837" s="1"/>
      <c r="AY1837" s="1" t="s">
        <v>25</v>
      </c>
    </row>
    <row r="1838" ht="15.75" customHeight="1">
      <c r="A1838" s="1"/>
      <c r="B1838" s="1"/>
      <c r="C1838" s="1"/>
      <c r="D1838" s="1" t="s">
        <v>25</v>
      </c>
      <c r="E1838" s="1" t="s">
        <v>25</v>
      </c>
      <c r="F1838" s="1" t="s">
        <v>25</v>
      </c>
      <c r="G1838" s="1" t="s">
        <v>25</v>
      </c>
      <c r="H1838" s="1" t="s">
        <v>25</v>
      </c>
      <c r="M1838" s="1"/>
      <c r="N1838" s="1"/>
      <c r="O1838" s="1"/>
      <c r="P1838" s="1"/>
      <c r="Q1838" s="1"/>
      <c r="S1838" s="1" t="str">
        <f>IFERROR(__xludf.DUMMYFUNCTION("UNIQUE(D1838:H1838, TRUE)"),"")</f>
        <v/>
      </c>
      <c r="Y1838" s="1" t="str">
        <f t="shared" si="2"/>
        <v/>
      </c>
      <c r="Z1838" s="1" t="str">
        <f t="shared" ref="Z1838:AC1838" si="1838">IF($Y1838&lt;&gt;"",COUNTIF($D1838:$H1838, "=" &amp; T1838),"")</f>
        <v/>
      </c>
      <c r="AA1838" s="1" t="str">
        <f t="shared" si="1838"/>
        <v/>
      </c>
      <c r="AB1838" s="1" t="str">
        <f t="shared" si="1838"/>
        <v/>
      </c>
      <c r="AC1838" s="1" t="str">
        <f t="shared" si="1838"/>
        <v/>
      </c>
      <c r="AE1838" s="1" t="str">
        <f>IFERROR(__xludf.DUMMYFUNCTION("IFERROR(TRANSPOSE(SORT(TRANSPOSE(FILTER(Y1838:AC1838, Y1838:AC1838&lt;&gt;0)),1, FALSE)))"),"")</f>
        <v/>
      </c>
      <c r="AF1838" s="1" t="str">
        <f>IFERROR(__xludf.DUMMYFUNCTION("""COMPUTED_VALUE"""),"")</f>
        <v/>
      </c>
      <c r="AG1838" s="1" t="str">
        <f>IFERROR(__xludf.DUMMYFUNCTION("""COMPUTED_VALUE"""),"")</f>
        <v/>
      </c>
      <c r="AH1838" s="1" t="str">
        <f>IFERROR(__xludf.DUMMYFUNCTION("""COMPUTED_VALUE"""),"")</f>
        <v/>
      </c>
      <c r="AI1838" s="1" t="str">
        <f>IFERROR(__xludf.DUMMYFUNCTION("""COMPUTED_VALUE"""),"")</f>
        <v/>
      </c>
      <c r="AL1838" s="1" t="s">
        <v>25</v>
      </c>
      <c r="AM1838" s="1" t="s">
        <v>25</v>
      </c>
      <c r="AN1838" s="1" t="s">
        <v>25</v>
      </c>
      <c r="AO1838" s="1" t="s">
        <v>25</v>
      </c>
      <c r="AP1838" s="1" t="s">
        <v>25</v>
      </c>
      <c r="AQ1838" s="1"/>
      <c r="AR1838" s="1"/>
      <c r="AS1838" s="1"/>
      <c r="AT1838" s="1"/>
      <c r="AU1838" s="1"/>
      <c r="AV1838" s="1"/>
      <c r="AW1838" s="1"/>
      <c r="AY1838" s="1" t="s">
        <v>25</v>
      </c>
    </row>
    <row r="1839" ht="15.75" customHeight="1">
      <c r="A1839" s="1"/>
      <c r="B1839" s="1"/>
      <c r="C1839" s="1"/>
      <c r="D1839" s="1" t="s">
        <v>25</v>
      </c>
      <c r="E1839" s="1" t="s">
        <v>25</v>
      </c>
      <c r="F1839" s="1" t="s">
        <v>25</v>
      </c>
      <c r="G1839" s="1" t="s">
        <v>25</v>
      </c>
      <c r="H1839" s="1" t="s">
        <v>25</v>
      </c>
      <c r="M1839" s="1"/>
      <c r="N1839" s="1"/>
      <c r="O1839" s="1"/>
      <c r="P1839" s="1"/>
      <c r="Q1839" s="1"/>
      <c r="S1839" s="1" t="str">
        <f>IFERROR(__xludf.DUMMYFUNCTION("UNIQUE(D1839:H1839, TRUE)"),"")</f>
        <v/>
      </c>
      <c r="Y1839" s="1" t="str">
        <f t="shared" si="2"/>
        <v/>
      </c>
      <c r="Z1839" s="1" t="str">
        <f t="shared" ref="Z1839:AC1839" si="1839">IF($Y1839&lt;&gt;"",COUNTIF($D1839:$H1839, "=" &amp; T1839),"")</f>
        <v/>
      </c>
      <c r="AA1839" s="1" t="str">
        <f t="shared" si="1839"/>
        <v/>
      </c>
      <c r="AB1839" s="1" t="str">
        <f t="shared" si="1839"/>
        <v/>
      </c>
      <c r="AC1839" s="1" t="str">
        <f t="shared" si="1839"/>
        <v/>
      </c>
      <c r="AE1839" s="1" t="str">
        <f>IFERROR(__xludf.DUMMYFUNCTION("IFERROR(TRANSPOSE(SORT(TRANSPOSE(FILTER(Y1839:AC1839, Y1839:AC1839&lt;&gt;0)),1, FALSE)))"),"")</f>
        <v/>
      </c>
      <c r="AF1839" s="1" t="str">
        <f>IFERROR(__xludf.DUMMYFUNCTION("""COMPUTED_VALUE"""),"")</f>
        <v/>
      </c>
      <c r="AG1839" s="1" t="str">
        <f>IFERROR(__xludf.DUMMYFUNCTION("""COMPUTED_VALUE"""),"")</f>
        <v/>
      </c>
      <c r="AH1839" s="1" t="str">
        <f>IFERROR(__xludf.DUMMYFUNCTION("""COMPUTED_VALUE"""),"")</f>
        <v/>
      </c>
      <c r="AI1839" s="1" t="str">
        <f>IFERROR(__xludf.DUMMYFUNCTION("""COMPUTED_VALUE"""),"")</f>
        <v/>
      </c>
      <c r="AL1839" s="1" t="s">
        <v>25</v>
      </c>
      <c r="AM1839" s="1" t="s">
        <v>25</v>
      </c>
      <c r="AN1839" s="1" t="s">
        <v>25</v>
      </c>
      <c r="AO1839" s="1" t="s">
        <v>25</v>
      </c>
      <c r="AP1839" s="1" t="s">
        <v>25</v>
      </c>
      <c r="AQ1839" s="1"/>
      <c r="AR1839" s="1"/>
      <c r="AS1839" s="1"/>
      <c r="AT1839" s="1"/>
      <c r="AU1839" s="1"/>
      <c r="AV1839" s="1"/>
      <c r="AW1839" s="1"/>
      <c r="AY1839" s="1" t="s">
        <v>25</v>
      </c>
    </row>
    <row r="1840" ht="15.75" customHeight="1">
      <c r="A1840" s="1"/>
      <c r="B1840" s="1"/>
      <c r="C1840" s="1"/>
      <c r="D1840" s="1" t="s">
        <v>25</v>
      </c>
      <c r="E1840" s="1" t="s">
        <v>25</v>
      </c>
      <c r="F1840" s="1" t="s">
        <v>25</v>
      </c>
      <c r="G1840" s="1" t="s">
        <v>25</v>
      </c>
      <c r="H1840" s="1" t="s">
        <v>25</v>
      </c>
      <c r="M1840" s="1"/>
      <c r="N1840" s="1"/>
      <c r="O1840" s="1"/>
      <c r="P1840" s="1"/>
      <c r="Q1840" s="1"/>
      <c r="S1840" s="1" t="str">
        <f>IFERROR(__xludf.DUMMYFUNCTION("UNIQUE(D1840:H1840, TRUE)"),"")</f>
        <v/>
      </c>
      <c r="Y1840" s="1" t="str">
        <f t="shared" si="2"/>
        <v/>
      </c>
      <c r="Z1840" s="1" t="str">
        <f t="shared" ref="Z1840:AC1840" si="1840">IF($Y1840&lt;&gt;"",COUNTIF($D1840:$H1840, "=" &amp; T1840),"")</f>
        <v/>
      </c>
      <c r="AA1840" s="1" t="str">
        <f t="shared" si="1840"/>
        <v/>
      </c>
      <c r="AB1840" s="1" t="str">
        <f t="shared" si="1840"/>
        <v/>
      </c>
      <c r="AC1840" s="1" t="str">
        <f t="shared" si="1840"/>
        <v/>
      </c>
      <c r="AE1840" s="1" t="str">
        <f>IFERROR(__xludf.DUMMYFUNCTION("IFERROR(TRANSPOSE(SORT(TRANSPOSE(FILTER(Y1840:AC1840, Y1840:AC1840&lt;&gt;0)),1, FALSE)))"),"")</f>
        <v/>
      </c>
      <c r="AF1840" s="1" t="str">
        <f>IFERROR(__xludf.DUMMYFUNCTION("""COMPUTED_VALUE"""),"")</f>
        <v/>
      </c>
      <c r="AG1840" s="1" t="str">
        <f>IFERROR(__xludf.DUMMYFUNCTION("""COMPUTED_VALUE"""),"")</f>
        <v/>
      </c>
      <c r="AH1840" s="1" t="str">
        <f>IFERROR(__xludf.DUMMYFUNCTION("""COMPUTED_VALUE"""),"")</f>
        <v/>
      </c>
      <c r="AI1840" s="1" t="str">
        <f>IFERROR(__xludf.DUMMYFUNCTION("""COMPUTED_VALUE"""),"")</f>
        <v/>
      </c>
      <c r="AL1840" s="1" t="s">
        <v>25</v>
      </c>
      <c r="AM1840" s="1" t="s">
        <v>25</v>
      </c>
      <c r="AN1840" s="1" t="s">
        <v>25</v>
      </c>
      <c r="AO1840" s="1" t="s">
        <v>25</v>
      </c>
      <c r="AP1840" s="1" t="s">
        <v>25</v>
      </c>
      <c r="AQ1840" s="1"/>
      <c r="AR1840" s="1"/>
      <c r="AS1840" s="1"/>
      <c r="AT1840" s="1"/>
      <c r="AU1840" s="1"/>
      <c r="AV1840" s="1"/>
      <c r="AW1840" s="1"/>
      <c r="AY1840" s="1" t="s">
        <v>25</v>
      </c>
    </row>
    <row r="1841" ht="15.75" customHeight="1">
      <c r="A1841" s="1"/>
      <c r="B1841" s="1"/>
      <c r="C1841" s="1"/>
      <c r="D1841" s="1" t="s">
        <v>25</v>
      </c>
      <c r="E1841" s="1" t="s">
        <v>25</v>
      </c>
      <c r="F1841" s="1" t="s">
        <v>25</v>
      </c>
      <c r="G1841" s="1" t="s">
        <v>25</v>
      </c>
      <c r="H1841" s="1" t="s">
        <v>25</v>
      </c>
      <c r="M1841" s="1"/>
      <c r="N1841" s="1"/>
      <c r="O1841" s="1"/>
      <c r="P1841" s="1"/>
      <c r="Q1841" s="1"/>
      <c r="S1841" s="1" t="str">
        <f>IFERROR(__xludf.DUMMYFUNCTION("UNIQUE(D1841:H1841, TRUE)"),"")</f>
        <v/>
      </c>
      <c r="Y1841" s="1" t="str">
        <f t="shared" si="2"/>
        <v/>
      </c>
      <c r="Z1841" s="1" t="str">
        <f t="shared" ref="Z1841:AC1841" si="1841">IF($Y1841&lt;&gt;"",COUNTIF($D1841:$H1841, "=" &amp; T1841),"")</f>
        <v/>
      </c>
      <c r="AA1841" s="1" t="str">
        <f t="shared" si="1841"/>
        <v/>
      </c>
      <c r="AB1841" s="1" t="str">
        <f t="shared" si="1841"/>
        <v/>
      </c>
      <c r="AC1841" s="1" t="str">
        <f t="shared" si="1841"/>
        <v/>
      </c>
      <c r="AE1841" s="1" t="str">
        <f>IFERROR(__xludf.DUMMYFUNCTION("IFERROR(TRANSPOSE(SORT(TRANSPOSE(FILTER(Y1841:AC1841, Y1841:AC1841&lt;&gt;0)),1, FALSE)))"),"")</f>
        <v/>
      </c>
      <c r="AF1841" s="1" t="str">
        <f>IFERROR(__xludf.DUMMYFUNCTION("""COMPUTED_VALUE"""),"")</f>
        <v/>
      </c>
      <c r="AG1841" s="1" t="str">
        <f>IFERROR(__xludf.DUMMYFUNCTION("""COMPUTED_VALUE"""),"")</f>
        <v/>
      </c>
      <c r="AH1841" s="1" t="str">
        <f>IFERROR(__xludf.DUMMYFUNCTION("""COMPUTED_VALUE"""),"")</f>
        <v/>
      </c>
      <c r="AI1841" s="1" t="str">
        <f>IFERROR(__xludf.DUMMYFUNCTION("""COMPUTED_VALUE"""),"")</f>
        <v/>
      </c>
      <c r="AL1841" s="1" t="s">
        <v>25</v>
      </c>
      <c r="AM1841" s="1" t="s">
        <v>25</v>
      </c>
      <c r="AN1841" s="1" t="s">
        <v>25</v>
      </c>
      <c r="AO1841" s="1" t="s">
        <v>25</v>
      </c>
      <c r="AP1841" s="1" t="s">
        <v>25</v>
      </c>
      <c r="AQ1841" s="1"/>
      <c r="AR1841" s="1"/>
      <c r="AS1841" s="1"/>
      <c r="AT1841" s="1"/>
      <c r="AU1841" s="1"/>
      <c r="AV1841" s="1"/>
      <c r="AW1841" s="1"/>
      <c r="AY1841" s="1" t="s">
        <v>25</v>
      </c>
    </row>
    <row r="1842" ht="15.75" customHeight="1">
      <c r="A1842" s="1"/>
      <c r="B1842" s="1"/>
      <c r="C1842" s="1"/>
      <c r="D1842" s="1" t="s">
        <v>25</v>
      </c>
      <c r="E1842" s="1" t="s">
        <v>25</v>
      </c>
      <c r="F1842" s="1" t="s">
        <v>25</v>
      </c>
      <c r="G1842" s="1" t="s">
        <v>25</v>
      </c>
      <c r="H1842" s="1" t="s">
        <v>25</v>
      </c>
      <c r="M1842" s="1"/>
      <c r="N1842" s="1"/>
      <c r="O1842" s="1"/>
      <c r="P1842" s="1"/>
      <c r="Q1842" s="1"/>
      <c r="S1842" s="1" t="str">
        <f>IFERROR(__xludf.DUMMYFUNCTION("UNIQUE(D1842:H1842, TRUE)"),"")</f>
        <v/>
      </c>
      <c r="Y1842" s="1" t="str">
        <f t="shared" si="2"/>
        <v/>
      </c>
      <c r="Z1842" s="1" t="str">
        <f t="shared" ref="Z1842:AC1842" si="1842">IF($Y1842&lt;&gt;"",COUNTIF($D1842:$H1842, "=" &amp; T1842),"")</f>
        <v/>
      </c>
      <c r="AA1842" s="1" t="str">
        <f t="shared" si="1842"/>
        <v/>
      </c>
      <c r="AB1842" s="1" t="str">
        <f t="shared" si="1842"/>
        <v/>
      </c>
      <c r="AC1842" s="1" t="str">
        <f t="shared" si="1842"/>
        <v/>
      </c>
      <c r="AE1842" s="1" t="str">
        <f>IFERROR(__xludf.DUMMYFUNCTION("IFERROR(TRANSPOSE(SORT(TRANSPOSE(FILTER(Y1842:AC1842, Y1842:AC1842&lt;&gt;0)),1, FALSE)))"),"")</f>
        <v/>
      </c>
      <c r="AF1842" s="1" t="str">
        <f>IFERROR(__xludf.DUMMYFUNCTION("""COMPUTED_VALUE"""),"")</f>
        <v/>
      </c>
      <c r="AG1842" s="1" t="str">
        <f>IFERROR(__xludf.DUMMYFUNCTION("""COMPUTED_VALUE"""),"")</f>
        <v/>
      </c>
      <c r="AH1842" s="1" t="str">
        <f>IFERROR(__xludf.DUMMYFUNCTION("""COMPUTED_VALUE"""),"")</f>
        <v/>
      </c>
      <c r="AI1842" s="1" t="str">
        <f>IFERROR(__xludf.DUMMYFUNCTION("""COMPUTED_VALUE"""),"")</f>
        <v/>
      </c>
      <c r="AL1842" s="1" t="s">
        <v>25</v>
      </c>
      <c r="AM1842" s="1" t="s">
        <v>25</v>
      </c>
      <c r="AN1842" s="1" t="s">
        <v>25</v>
      </c>
      <c r="AO1842" s="1" t="s">
        <v>25</v>
      </c>
      <c r="AP1842" s="1" t="s">
        <v>25</v>
      </c>
      <c r="AQ1842" s="1"/>
      <c r="AR1842" s="1"/>
      <c r="AS1842" s="1"/>
      <c r="AT1842" s="1"/>
      <c r="AU1842" s="1"/>
      <c r="AV1842" s="1"/>
      <c r="AW1842" s="1"/>
      <c r="AY1842" s="1" t="s">
        <v>25</v>
      </c>
    </row>
    <row r="1843" ht="15.75" customHeight="1">
      <c r="A1843" s="1"/>
      <c r="B1843" s="1"/>
      <c r="C1843" s="1"/>
      <c r="D1843" s="1" t="s">
        <v>25</v>
      </c>
      <c r="E1843" s="1" t="s">
        <v>25</v>
      </c>
      <c r="F1843" s="1" t="s">
        <v>25</v>
      </c>
      <c r="G1843" s="1" t="s">
        <v>25</v>
      </c>
      <c r="H1843" s="1" t="s">
        <v>25</v>
      </c>
      <c r="M1843" s="1"/>
      <c r="N1843" s="1"/>
      <c r="O1843" s="1"/>
      <c r="P1843" s="1"/>
      <c r="Q1843" s="1"/>
      <c r="S1843" s="1" t="str">
        <f>IFERROR(__xludf.DUMMYFUNCTION("UNIQUE(D1843:H1843, TRUE)"),"")</f>
        <v/>
      </c>
      <c r="Y1843" s="1" t="str">
        <f t="shared" si="2"/>
        <v/>
      </c>
      <c r="Z1843" s="1" t="str">
        <f t="shared" ref="Z1843:AC1843" si="1843">IF($Y1843&lt;&gt;"",COUNTIF($D1843:$H1843, "=" &amp; T1843),"")</f>
        <v/>
      </c>
      <c r="AA1843" s="1" t="str">
        <f t="shared" si="1843"/>
        <v/>
      </c>
      <c r="AB1843" s="1" t="str">
        <f t="shared" si="1843"/>
        <v/>
      </c>
      <c r="AC1843" s="1" t="str">
        <f t="shared" si="1843"/>
        <v/>
      </c>
      <c r="AE1843" s="1" t="str">
        <f>IFERROR(__xludf.DUMMYFUNCTION("IFERROR(TRANSPOSE(SORT(TRANSPOSE(FILTER(Y1843:AC1843, Y1843:AC1843&lt;&gt;0)),1, FALSE)))"),"")</f>
        <v/>
      </c>
      <c r="AF1843" s="1" t="str">
        <f>IFERROR(__xludf.DUMMYFUNCTION("""COMPUTED_VALUE"""),"")</f>
        <v/>
      </c>
      <c r="AG1843" s="1" t="str">
        <f>IFERROR(__xludf.DUMMYFUNCTION("""COMPUTED_VALUE"""),"")</f>
        <v/>
      </c>
      <c r="AH1843" s="1" t="str">
        <f>IFERROR(__xludf.DUMMYFUNCTION("""COMPUTED_VALUE"""),"")</f>
        <v/>
      </c>
      <c r="AI1843" s="1" t="str">
        <f>IFERROR(__xludf.DUMMYFUNCTION("""COMPUTED_VALUE"""),"")</f>
        <v/>
      </c>
      <c r="AL1843" s="1" t="s">
        <v>25</v>
      </c>
      <c r="AM1843" s="1" t="s">
        <v>25</v>
      </c>
      <c r="AN1843" s="1" t="s">
        <v>25</v>
      </c>
      <c r="AO1843" s="1" t="s">
        <v>25</v>
      </c>
      <c r="AP1843" s="1" t="s">
        <v>25</v>
      </c>
      <c r="AQ1843" s="1"/>
      <c r="AR1843" s="1"/>
      <c r="AS1843" s="1"/>
      <c r="AT1843" s="1"/>
      <c r="AU1843" s="1"/>
      <c r="AV1843" s="1"/>
      <c r="AW1843" s="1"/>
      <c r="AY1843" s="1" t="s">
        <v>25</v>
      </c>
    </row>
    <row r="1844" ht="15.75" customHeight="1">
      <c r="A1844" s="1"/>
      <c r="B1844" s="1"/>
      <c r="C1844" s="1"/>
      <c r="D1844" s="1" t="s">
        <v>25</v>
      </c>
      <c r="E1844" s="1" t="s">
        <v>25</v>
      </c>
      <c r="F1844" s="1" t="s">
        <v>25</v>
      </c>
      <c r="G1844" s="1" t="s">
        <v>25</v>
      </c>
      <c r="H1844" s="1" t="s">
        <v>25</v>
      </c>
      <c r="M1844" s="1"/>
      <c r="N1844" s="1"/>
      <c r="O1844" s="1"/>
      <c r="P1844" s="1"/>
      <c r="Q1844" s="1"/>
      <c r="S1844" s="1" t="str">
        <f>IFERROR(__xludf.DUMMYFUNCTION("UNIQUE(D1844:H1844, TRUE)"),"")</f>
        <v/>
      </c>
      <c r="Y1844" s="1" t="str">
        <f t="shared" si="2"/>
        <v/>
      </c>
      <c r="Z1844" s="1" t="str">
        <f t="shared" ref="Z1844:AC1844" si="1844">IF($Y1844&lt;&gt;"",COUNTIF($D1844:$H1844, "=" &amp; T1844),"")</f>
        <v/>
      </c>
      <c r="AA1844" s="1" t="str">
        <f t="shared" si="1844"/>
        <v/>
      </c>
      <c r="AB1844" s="1" t="str">
        <f t="shared" si="1844"/>
        <v/>
      </c>
      <c r="AC1844" s="1" t="str">
        <f t="shared" si="1844"/>
        <v/>
      </c>
      <c r="AE1844" s="1" t="str">
        <f>IFERROR(__xludf.DUMMYFUNCTION("IFERROR(TRANSPOSE(SORT(TRANSPOSE(FILTER(Y1844:AC1844, Y1844:AC1844&lt;&gt;0)),1, FALSE)))"),"")</f>
        <v/>
      </c>
      <c r="AF1844" s="1" t="str">
        <f>IFERROR(__xludf.DUMMYFUNCTION("""COMPUTED_VALUE"""),"")</f>
        <v/>
      </c>
      <c r="AG1844" s="1" t="str">
        <f>IFERROR(__xludf.DUMMYFUNCTION("""COMPUTED_VALUE"""),"")</f>
        <v/>
      </c>
      <c r="AH1844" s="1" t="str">
        <f>IFERROR(__xludf.DUMMYFUNCTION("""COMPUTED_VALUE"""),"")</f>
        <v/>
      </c>
      <c r="AI1844" s="1" t="str">
        <f>IFERROR(__xludf.DUMMYFUNCTION("""COMPUTED_VALUE"""),"")</f>
        <v/>
      </c>
      <c r="AL1844" s="1" t="s">
        <v>25</v>
      </c>
      <c r="AM1844" s="1" t="s">
        <v>25</v>
      </c>
      <c r="AN1844" s="1" t="s">
        <v>25</v>
      </c>
      <c r="AO1844" s="1" t="s">
        <v>25</v>
      </c>
      <c r="AP1844" s="1" t="s">
        <v>25</v>
      </c>
      <c r="AQ1844" s="1"/>
      <c r="AR1844" s="1"/>
      <c r="AS1844" s="1"/>
      <c r="AT1844" s="1"/>
      <c r="AU1844" s="1"/>
      <c r="AV1844" s="1"/>
      <c r="AW1844" s="1"/>
      <c r="AY1844" s="1" t="s">
        <v>25</v>
      </c>
    </row>
    <row r="1845" ht="15.75" customHeight="1">
      <c r="A1845" s="1"/>
      <c r="B1845" s="1"/>
      <c r="C1845" s="1"/>
      <c r="D1845" s="1" t="s">
        <v>25</v>
      </c>
      <c r="E1845" s="1" t="s">
        <v>25</v>
      </c>
      <c r="F1845" s="1" t="s">
        <v>25</v>
      </c>
      <c r="G1845" s="1" t="s">
        <v>25</v>
      </c>
      <c r="H1845" s="1" t="s">
        <v>25</v>
      </c>
      <c r="M1845" s="1"/>
      <c r="N1845" s="1"/>
      <c r="O1845" s="1"/>
      <c r="P1845" s="1"/>
      <c r="Q1845" s="1"/>
      <c r="S1845" s="1" t="str">
        <f>IFERROR(__xludf.DUMMYFUNCTION("UNIQUE(D1845:H1845, TRUE)"),"")</f>
        <v/>
      </c>
      <c r="Y1845" s="1" t="str">
        <f t="shared" si="2"/>
        <v/>
      </c>
      <c r="Z1845" s="1" t="str">
        <f t="shared" ref="Z1845:AC1845" si="1845">IF($Y1845&lt;&gt;"",COUNTIF($D1845:$H1845, "=" &amp; T1845),"")</f>
        <v/>
      </c>
      <c r="AA1845" s="1" t="str">
        <f t="shared" si="1845"/>
        <v/>
      </c>
      <c r="AB1845" s="1" t="str">
        <f t="shared" si="1845"/>
        <v/>
      </c>
      <c r="AC1845" s="1" t="str">
        <f t="shared" si="1845"/>
        <v/>
      </c>
      <c r="AE1845" s="1" t="str">
        <f>IFERROR(__xludf.DUMMYFUNCTION("IFERROR(TRANSPOSE(SORT(TRANSPOSE(FILTER(Y1845:AC1845, Y1845:AC1845&lt;&gt;0)),1, FALSE)))"),"")</f>
        <v/>
      </c>
      <c r="AF1845" s="1" t="str">
        <f>IFERROR(__xludf.DUMMYFUNCTION("""COMPUTED_VALUE"""),"")</f>
        <v/>
      </c>
      <c r="AG1845" s="1" t="str">
        <f>IFERROR(__xludf.DUMMYFUNCTION("""COMPUTED_VALUE"""),"")</f>
        <v/>
      </c>
      <c r="AH1845" s="1" t="str">
        <f>IFERROR(__xludf.DUMMYFUNCTION("""COMPUTED_VALUE"""),"")</f>
        <v/>
      </c>
      <c r="AI1845" s="1" t="str">
        <f>IFERROR(__xludf.DUMMYFUNCTION("""COMPUTED_VALUE"""),"")</f>
        <v/>
      </c>
      <c r="AL1845" s="1" t="s">
        <v>25</v>
      </c>
      <c r="AM1845" s="1" t="s">
        <v>25</v>
      </c>
      <c r="AN1845" s="1" t="s">
        <v>25</v>
      </c>
      <c r="AO1845" s="1" t="s">
        <v>25</v>
      </c>
      <c r="AP1845" s="1" t="s">
        <v>25</v>
      </c>
      <c r="AQ1845" s="1"/>
      <c r="AR1845" s="1"/>
      <c r="AS1845" s="1"/>
      <c r="AT1845" s="1"/>
      <c r="AU1845" s="1"/>
      <c r="AV1845" s="1"/>
      <c r="AW1845" s="1"/>
      <c r="AY1845" s="1" t="s">
        <v>25</v>
      </c>
    </row>
    <row r="1846" ht="15.75" customHeight="1">
      <c r="A1846" s="1"/>
      <c r="B1846" s="1"/>
      <c r="C1846" s="1"/>
      <c r="D1846" s="1" t="s">
        <v>25</v>
      </c>
      <c r="E1846" s="1" t="s">
        <v>25</v>
      </c>
      <c r="F1846" s="1" t="s">
        <v>25</v>
      </c>
      <c r="G1846" s="1" t="s">
        <v>25</v>
      </c>
      <c r="H1846" s="1" t="s">
        <v>25</v>
      </c>
      <c r="M1846" s="1"/>
      <c r="N1846" s="1"/>
      <c r="O1846" s="1"/>
      <c r="P1846" s="1"/>
      <c r="Q1846" s="1"/>
      <c r="S1846" s="1" t="str">
        <f>IFERROR(__xludf.DUMMYFUNCTION("UNIQUE(D1846:H1846, TRUE)"),"")</f>
        <v/>
      </c>
      <c r="Y1846" s="1" t="str">
        <f t="shared" si="2"/>
        <v/>
      </c>
      <c r="Z1846" s="1" t="str">
        <f t="shared" ref="Z1846:AC1846" si="1846">IF($Y1846&lt;&gt;"",COUNTIF($D1846:$H1846, "=" &amp; T1846),"")</f>
        <v/>
      </c>
      <c r="AA1846" s="1" t="str">
        <f t="shared" si="1846"/>
        <v/>
      </c>
      <c r="AB1846" s="1" t="str">
        <f t="shared" si="1846"/>
        <v/>
      </c>
      <c r="AC1846" s="1" t="str">
        <f t="shared" si="1846"/>
        <v/>
      </c>
      <c r="AE1846" s="1" t="str">
        <f>IFERROR(__xludf.DUMMYFUNCTION("IFERROR(TRANSPOSE(SORT(TRANSPOSE(FILTER(Y1846:AC1846, Y1846:AC1846&lt;&gt;0)),1, FALSE)))"),"")</f>
        <v/>
      </c>
      <c r="AF1846" s="1" t="str">
        <f>IFERROR(__xludf.DUMMYFUNCTION("""COMPUTED_VALUE"""),"")</f>
        <v/>
      </c>
      <c r="AG1846" s="1" t="str">
        <f>IFERROR(__xludf.DUMMYFUNCTION("""COMPUTED_VALUE"""),"")</f>
        <v/>
      </c>
      <c r="AH1846" s="1" t="str">
        <f>IFERROR(__xludf.DUMMYFUNCTION("""COMPUTED_VALUE"""),"")</f>
        <v/>
      </c>
      <c r="AI1846" s="1" t="str">
        <f>IFERROR(__xludf.DUMMYFUNCTION("""COMPUTED_VALUE"""),"")</f>
        <v/>
      </c>
      <c r="AL1846" s="1" t="s">
        <v>25</v>
      </c>
      <c r="AM1846" s="1" t="s">
        <v>25</v>
      </c>
      <c r="AN1846" s="1" t="s">
        <v>25</v>
      </c>
      <c r="AO1846" s="1" t="s">
        <v>25</v>
      </c>
      <c r="AP1846" s="1" t="s">
        <v>25</v>
      </c>
      <c r="AQ1846" s="1"/>
      <c r="AR1846" s="1"/>
      <c r="AS1846" s="1"/>
      <c r="AT1846" s="1"/>
      <c r="AU1846" s="1"/>
      <c r="AV1846" s="1"/>
      <c r="AW1846" s="1"/>
      <c r="AY1846" s="1" t="s">
        <v>25</v>
      </c>
    </row>
    <row r="1847" ht="15.75" customHeight="1">
      <c r="A1847" s="1"/>
      <c r="B1847" s="1"/>
      <c r="C1847" s="1"/>
      <c r="D1847" s="1" t="s">
        <v>25</v>
      </c>
      <c r="E1847" s="1" t="s">
        <v>25</v>
      </c>
      <c r="F1847" s="1" t="s">
        <v>25</v>
      </c>
      <c r="G1847" s="1" t="s">
        <v>25</v>
      </c>
      <c r="H1847" s="1" t="s">
        <v>25</v>
      </c>
      <c r="M1847" s="1"/>
      <c r="N1847" s="1"/>
      <c r="O1847" s="1"/>
      <c r="P1847" s="1"/>
      <c r="Q1847" s="1"/>
      <c r="S1847" s="1" t="str">
        <f>IFERROR(__xludf.DUMMYFUNCTION("UNIQUE(D1847:H1847, TRUE)"),"")</f>
        <v/>
      </c>
      <c r="Y1847" s="1" t="str">
        <f t="shared" si="2"/>
        <v/>
      </c>
      <c r="Z1847" s="1" t="str">
        <f t="shared" ref="Z1847:AC1847" si="1847">IF($Y1847&lt;&gt;"",COUNTIF($D1847:$H1847, "=" &amp; T1847),"")</f>
        <v/>
      </c>
      <c r="AA1847" s="1" t="str">
        <f t="shared" si="1847"/>
        <v/>
      </c>
      <c r="AB1847" s="1" t="str">
        <f t="shared" si="1847"/>
        <v/>
      </c>
      <c r="AC1847" s="1" t="str">
        <f t="shared" si="1847"/>
        <v/>
      </c>
      <c r="AE1847" s="1" t="str">
        <f>IFERROR(__xludf.DUMMYFUNCTION("IFERROR(TRANSPOSE(SORT(TRANSPOSE(FILTER(Y1847:AC1847, Y1847:AC1847&lt;&gt;0)),1, FALSE)))"),"")</f>
        <v/>
      </c>
      <c r="AF1847" s="1" t="str">
        <f>IFERROR(__xludf.DUMMYFUNCTION("""COMPUTED_VALUE"""),"")</f>
        <v/>
      </c>
      <c r="AG1847" s="1" t="str">
        <f>IFERROR(__xludf.DUMMYFUNCTION("""COMPUTED_VALUE"""),"")</f>
        <v/>
      </c>
      <c r="AH1847" s="1" t="str">
        <f>IFERROR(__xludf.DUMMYFUNCTION("""COMPUTED_VALUE"""),"")</f>
        <v/>
      </c>
      <c r="AI1847" s="1" t="str">
        <f>IFERROR(__xludf.DUMMYFUNCTION("""COMPUTED_VALUE"""),"")</f>
        <v/>
      </c>
      <c r="AL1847" s="1" t="s">
        <v>25</v>
      </c>
      <c r="AM1847" s="1" t="s">
        <v>25</v>
      </c>
      <c r="AN1847" s="1" t="s">
        <v>25</v>
      </c>
      <c r="AO1847" s="1" t="s">
        <v>25</v>
      </c>
      <c r="AP1847" s="1" t="s">
        <v>25</v>
      </c>
      <c r="AQ1847" s="1"/>
      <c r="AR1847" s="1"/>
      <c r="AS1847" s="1"/>
      <c r="AT1847" s="1"/>
      <c r="AU1847" s="1"/>
      <c r="AV1847" s="1"/>
      <c r="AW1847" s="1"/>
      <c r="AY1847" s="1" t="s">
        <v>25</v>
      </c>
    </row>
    <row r="1848" ht="15.75" customHeight="1">
      <c r="A1848" s="1"/>
      <c r="B1848" s="1"/>
      <c r="C1848" s="1"/>
      <c r="D1848" s="1" t="s">
        <v>25</v>
      </c>
      <c r="E1848" s="1" t="s">
        <v>25</v>
      </c>
      <c r="F1848" s="1" t="s">
        <v>25</v>
      </c>
      <c r="G1848" s="1" t="s">
        <v>25</v>
      </c>
      <c r="H1848" s="1" t="s">
        <v>25</v>
      </c>
      <c r="M1848" s="1"/>
      <c r="N1848" s="1"/>
      <c r="O1848" s="1"/>
      <c r="P1848" s="1"/>
      <c r="Q1848" s="1"/>
      <c r="S1848" s="1" t="str">
        <f>IFERROR(__xludf.DUMMYFUNCTION("UNIQUE(D1848:H1848, TRUE)"),"")</f>
        <v/>
      </c>
      <c r="Y1848" s="1" t="str">
        <f t="shared" si="2"/>
        <v/>
      </c>
      <c r="Z1848" s="1" t="str">
        <f t="shared" ref="Z1848:AC1848" si="1848">IF($Y1848&lt;&gt;"",COUNTIF($D1848:$H1848, "=" &amp; T1848),"")</f>
        <v/>
      </c>
      <c r="AA1848" s="1" t="str">
        <f t="shared" si="1848"/>
        <v/>
      </c>
      <c r="AB1848" s="1" t="str">
        <f t="shared" si="1848"/>
        <v/>
      </c>
      <c r="AC1848" s="1" t="str">
        <f t="shared" si="1848"/>
        <v/>
      </c>
      <c r="AE1848" s="1" t="str">
        <f>IFERROR(__xludf.DUMMYFUNCTION("IFERROR(TRANSPOSE(SORT(TRANSPOSE(FILTER(Y1848:AC1848, Y1848:AC1848&lt;&gt;0)),1, FALSE)))"),"")</f>
        <v/>
      </c>
      <c r="AF1848" s="1" t="str">
        <f>IFERROR(__xludf.DUMMYFUNCTION("""COMPUTED_VALUE"""),"")</f>
        <v/>
      </c>
      <c r="AG1848" s="1" t="str">
        <f>IFERROR(__xludf.DUMMYFUNCTION("""COMPUTED_VALUE"""),"")</f>
        <v/>
      </c>
      <c r="AH1848" s="1" t="str">
        <f>IFERROR(__xludf.DUMMYFUNCTION("""COMPUTED_VALUE"""),"")</f>
        <v/>
      </c>
      <c r="AI1848" s="1" t="str">
        <f>IFERROR(__xludf.DUMMYFUNCTION("""COMPUTED_VALUE"""),"")</f>
        <v/>
      </c>
      <c r="AL1848" s="1" t="s">
        <v>25</v>
      </c>
      <c r="AM1848" s="1" t="s">
        <v>25</v>
      </c>
      <c r="AN1848" s="1" t="s">
        <v>25</v>
      </c>
      <c r="AO1848" s="1" t="s">
        <v>25</v>
      </c>
      <c r="AP1848" s="1" t="s">
        <v>25</v>
      </c>
      <c r="AQ1848" s="1"/>
      <c r="AR1848" s="1"/>
      <c r="AS1848" s="1"/>
      <c r="AT1848" s="1"/>
      <c r="AU1848" s="1"/>
      <c r="AV1848" s="1"/>
      <c r="AW1848" s="1"/>
      <c r="AY1848" s="1" t="s">
        <v>25</v>
      </c>
    </row>
    <row r="1849" ht="15.75" customHeight="1">
      <c r="A1849" s="1"/>
      <c r="B1849" s="1"/>
      <c r="C1849" s="1"/>
      <c r="D1849" s="1" t="s">
        <v>25</v>
      </c>
      <c r="E1849" s="1" t="s">
        <v>25</v>
      </c>
      <c r="F1849" s="1" t="s">
        <v>25</v>
      </c>
      <c r="G1849" s="1" t="s">
        <v>25</v>
      </c>
      <c r="H1849" s="1" t="s">
        <v>25</v>
      </c>
      <c r="M1849" s="1"/>
      <c r="N1849" s="1"/>
      <c r="O1849" s="1"/>
      <c r="P1849" s="1"/>
      <c r="Q1849" s="1"/>
      <c r="S1849" s="1" t="str">
        <f>IFERROR(__xludf.DUMMYFUNCTION("UNIQUE(D1849:H1849, TRUE)"),"")</f>
        <v/>
      </c>
      <c r="Y1849" s="1" t="str">
        <f t="shared" si="2"/>
        <v/>
      </c>
      <c r="Z1849" s="1" t="str">
        <f t="shared" ref="Z1849:AC1849" si="1849">IF($Y1849&lt;&gt;"",COUNTIF($D1849:$H1849, "=" &amp; T1849),"")</f>
        <v/>
      </c>
      <c r="AA1849" s="1" t="str">
        <f t="shared" si="1849"/>
        <v/>
      </c>
      <c r="AB1849" s="1" t="str">
        <f t="shared" si="1849"/>
        <v/>
      </c>
      <c r="AC1849" s="1" t="str">
        <f t="shared" si="1849"/>
        <v/>
      </c>
      <c r="AE1849" s="1" t="str">
        <f>IFERROR(__xludf.DUMMYFUNCTION("IFERROR(TRANSPOSE(SORT(TRANSPOSE(FILTER(Y1849:AC1849, Y1849:AC1849&lt;&gt;0)),1, FALSE)))"),"")</f>
        <v/>
      </c>
      <c r="AF1849" s="1" t="str">
        <f>IFERROR(__xludf.DUMMYFUNCTION("""COMPUTED_VALUE"""),"")</f>
        <v/>
      </c>
      <c r="AG1849" s="1" t="str">
        <f>IFERROR(__xludf.DUMMYFUNCTION("""COMPUTED_VALUE"""),"")</f>
        <v/>
      </c>
      <c r="AH1849" s="1" t="str">
        <f>IFERROR(__xludf.DUMMYFUNCTION("""COMPUTED_VALUE"""),"")</f>
        <v/>
      </c>
      <c r="AI1849" s="1" t="str">
        <f>IFERROR(__xludf.DUMMYFUNCTION("""COMPUTED_VALUE"""),"")</f>
        <v/>
      </c>
      <c r="AL1849" s="1" t="s">
        <v>25</v>
      </c>
      <c r="AM1849" s="1" t="s">
        <v>25</v>
      </c>
      <c r="AN1849" s="1" t="s">
        <v>25</v>
      </c>
      <c r="AO1849" s="1" t="s">
        <v>25</v>
      </c>
      <c r="AP1849" s="1" t="s">
        <v>25</v>
      </c>
      <c r="AQ1849" s="1"/>
      <c r="AR1849" s="1"/>
      <c r="AS1849" s="1"/>
      <c r="AT1849" s="1"/>
      <c r="AU1849" s="1"/>
      <c r="AV1849" s="1"/>
      <c r="AW1849" s="1"/>
      <c r="AY1849" s="1" t="s">
        <v>25</v>
      </c>
    </row>
    <row r="1850" ht="15.75" customHeight="1">
      <c r="A1850" s="1"/>
      <c r="B1850" s="1"/>
      <c r="C1850" s="1"/>
      <c r="D1850" s="1" t="s">
        <v>25</v>
      </c>
      <c r="E1850" s="1" t="s">
        <v>25</v>
      </c>
      <c r="F1850" s="1" t="s">
        <v>25</v>
      </c>
      <c r="G1850" s="1" t="s">
        <v>25</v>
      </c>
      <c r="H1850" s="1" t="s">
        <v>25</v>
      </c>
      <c r="M1850" s="1"/>
      <c r="N1850" s="1"/>
      <c r="O1850" s="1"/>
      <c r="P1850" s="1"/>
      <c r="Q1850" s="1"/>
      <c r="S1850" s="1" t="str">
        <f>IFERROR(__xludf.DUMMYFUNCTION("UNIQUE(D1850:H1850, TRUE)"),"")</f>
        <v/>
      </c>
      <c r="Y1850" s="1" t="str">
        <f t="shared" si="2"/>
        <v/>
      </c>
      <c r="Z1850" s="1" t="str">
        <f t="shared" ref="Z1850:AC1850" si="1850">IF($Y1850&lt;&gt;"",COUNTIF($D1850:$H1850, "=" &amp; T1850),"")</f>
        <v/>
      </c>
      <c r="AA1850" s="1" t="str">
        <f t="shared" si="1850"/>
        <v/>
      </c>
      <c r="AB1850" s="1" t="str">
        <f t="shared" si="1850"/>
        <v/>
      </c>
      <c r="AC1850" s="1" t="str">
        <f t="shared" si="1850"/>
        <v/>
      </c>
      <c r="AE1850" s="1" t="str">
        <f>IFERROR(__xludf.DUMMYFUNCTION("IFERROR(TRANSPOSE(SORT(TRANSPOSE(FILTER(Y1850:AC1850, Y1850:AC1850&lt;&gt;0)),1, FALSE)))"),"")</f>
        <v/>
      </c>
      <c r="AF1850" s="1" t="str">
        <f>IFERROR(__xludf.DUMMYFUNCTION("""COMPUTED_VALUE"""),"")</f>
        <v/>
      </c>
      <c r="AG1850" s="1" t="str">
        <f>IFERROR(__xludf.DUMMYFUNCTION("""COMPUTED_VALUE"""),"")</f>
        <v/>
      </c>
      <c r="AH1850" s="1" t="str">
        <f>IFERROR(__xludf.DUMMYFUNCTION("""COMPUTED_VALUE"""),"")</f>
        <v/>
      </c>
      <c r="AI1850" s="1" t="str">
        <f>IFERROR(__xludf.DUMMYFUNCTION("""COMPUTED_VALUE"""),"")</f>
        <v/>
      </c>
      <c r="AL1850" s="1" t="s">
        <v>25</v>
      </c>
      <c r="AM1850" s="1" t="s">
        <v>25</v>
      </c>
      <c r="AN1850" s="1" t="s">
        <v>25</v>
      </c>
      <c r="AO1850" s="1" t="s">
        <v>25</v>
      </c>
      <c r="AP1850" s="1" t="s">
        <v>25</v>
      </c>
      <c r="AQ1850" s="1"/>
      <c r="AR1850" s="1"/>
      <c r="AS1850" s="1"/>
      <c r="AT1850" s="1"/>
      <c r="AU1850" s="1"/>
      <c r="AV1850" s="1"/>
      <c r="AW1850" s="1"/>
      <c r="AY1850" s="1" t="s">
        <v>25</v>
      </c>
    </row>
    <row r="1851" ht="15.75" customHeight="1">
      <c r="A1851" s="1"/>
      <c r="B1851" s="1"/>
      <c r="C1851" s="1"/>
      <c r="D1851" s="1" t="s">
        <v>25</v>
      </c>
      <c r="E1851" s="1" t="s">
        <v>25</v>
      </c>
      <c r="F1851" s="1" t="s">
        <v>25</v>
      </c>
      <c r="G1851" s="1" t="s">
        <v>25</v>
      </c>
      <c r="H1851" s="1" t="s">
        <v>25</v>
      </c>
      <c r="M1851" s="1"/>
      <c r="N1851" s="1"/>
      <c r="O1851" s="1"/>
      <c r="P1851" s="1"/>
      <c r="Q1851" s="1"/>
      <c r="S1851" s="1" t="str">
        <f>IFERROR(__xludf.DUMMYFUNCTION("UNIQUE(D1851:H1851, TRUE)"),"")</f>
        <v/>
      </c>
      <c r="Y1851" s="1" t="str">
        <f t="shared" si="2"/>
        <v/>
      </c>
      <c r="Z1851" s="1" t="str">
        <f t="shared" ref="Z1851:AC1851" si="1851">IF($Y1851&lt;&gt;"",COUNTIF($D1851:$H1851, "=" &amp; T1851),"")</f>
        <v/>
      </c>
      <c r="AA1851" s="1" t="str">
        <f t="shared" si="1851"/>
        <v/>
      </c>
      <c r="AB1851" s="1" t="str">
        <f t="shared" si="1851"/>
        <v/>
      </c>
      <c r="AC1851" s="1" t="str">
        <f t="shared" si="1851"/>
        <v/>
      </c>
      <c r="AE1851" s="1" t="str">
        <f>IFERROR(__xludf.DUMMYFUNCTION("IFERROR(TRANSPOSE(SORT(TRANSPOSE(FILTER(Y1851:AC1851, Y1851:AC1851&lt;&gt;0)),1, FALSE)))"),"")</f>
        <v/>
      </c>
      <c r="AF1851" s="1" t="str">
        <f>IFERROR(__xludf.DUMMYFUNCTION("""COMPUTED_VALUE"""),"")</f>
        <v/>
      </c>
      <c r="AG1851" s="1" t="str">
        <f>IFERROR(__xludf.DUMMYFUNCTION("""COMPUTED_VALUE"""),"")</f>
        <v/>
      </c>
      <c r="AH1851" s="1" t="str">
        <f>IFERROR(__xludf.DUMMYFUNCTION("""COMPUTED_VALUE"""),"")</f>
        <v/>
      </c>
      <c r="AI1851" s="1" t="str">
        <f>IFERROR(__xludf.DUMMYFUNCTION("""COMPUTED_VALUE"""),"")</f>
        <v/>
      </c>
      <c r="AL1851" s="1" t="s">
        <v>25</v>
      </c>
      <c r="AM1851" s="1" t="s">
        <v>25</v>
      </c>
      <c r="AN1851" s="1" t="s">
        <v>25</v>
      </c>
      <c r="AO1851" s="1" t="s">
        <v>25</v>
      </c>
      <c r="AP1851" s="1" t="s">
        <v>25</v>
      </c>
      <c r="AQ1851" s="1"/>
      <c r="AR1851" s="1"/>
      <c r="AS1851" s="1"/>
      <c r="AT1851" s="1"/>
      <c r="AU1851" s="1"/>
      <c r="AV1851" s="1"/>
      <c r="AW1851" s="1"/>
      <c r="AY1851" s="1" t="s">
        <v>25</v>
      </c>
    </row>
    <row r="1852" ht="15.75" customHeight="1">
      <c r="A1852" s="1"/>
      <c r="B1852" s="1"/>
      <c r="C1852" s="1"/>
      <c r="D1852" s="1" t="s">
        <v>25</v>
      </c>
      <c r="E1852" s="1" t="s">
        <v>25</v>
      </c>
      <c r="F1852" s="1" t="s">
        <v>25</v>
      </c>
      <c r="G1852" s="1" t="s">
        <v>25</v>
      </c>
      <c r="H1852" s="1" t="s">
        <v>25</v>
      </c>
      <c r="M1852" s="1"/>
      <c r="N1852" s="1"/>
      <c r="O1852" s="1"/>
      <c r="P1852" s="1"/>
      <c r="Q1852" s="1"/>
      <c r="S1852" s="1" t="str">
        <f>IFERROR(__xludf.DUMMYFUNCTION("UNIQUE(D1852:H1852, TRUE)"),"")</f>
        <v/>
      </c>
      <c r="Y1852" s="1" t="str">
        <f t="shared" si="2"/>
        <v/>
      </c>
      <c r="Z1852" s="1" t="str">
        <f t="shared" ref="Z1852:AC1852" si="1852">IF($Y1852&lt;&gt;"",COUNTIF($D1852:$H1852, "=" &amp; T1852),"")</f>
        <v/>
      </c>
      <c r="AA1852" s="1" t="str">
        <f t="shared" si="1852"/>
        <v/>
      </c>
      <c r="AB1852" s="1" t="str">
        <f t="shared" si="1852"/>
        <v/>
      </c>
      <c r="AC1852" s="1" t="str">
        <f t="shared" si="1852"/>
        <v/>
      </c>
      <c r="AE1852" s="1" t="str">
        <f>IFERROR(__xludf.DUMMYFUNCTION("IFERROR(TRANSPOSE(SORT(TRANSPOSE(FILTER(Y1852:AC1852, Y1852:AC1852&lt;&gt;0)),1, FALSE)))"),"")</f>
        <v/>
      </c>
      <c r="AF1852" s="1" t="str">
        <f>IFERROR(__xludf.DUMMYFUNCTION("""COMPUTED_VALUE"""),"")</f>
        <v/>
      </c>
      <c r="AG1852" s="1" t="str">
        <f>IFERROR(__xludf.DUMMYFUNCTION("""COMPUTED_VALUE"""),"")</f>
        <v/>
      </c>
      <c r="AH1852" s="1" t="str">
        <f>IFERROR(__xludf.DUMMYFUNCTION("""COMPUTED_VALUE"""),"")</f>
        <v/>
      </c>
      <c r="AI1852" s="1" t="str">
        <f>IFERROR(__xludf.DUMMYFUNCTION("""COMPUTED_VALUE"""),"")</f>
        <v/>
      </c>
      <c r="AL1852" s="1" t="s">
        <v>25</v>
      </c>
      <c r="AM1852" s="1" t="s">
        <v>25</v>
      </c>
      <c r="AN1852" s="1" t="s">
        <v>25</v>
      </c>
      <c r="AO1852" s="1" t="s">
        <v>25</v>
      </c>
      <c r="AP1852" s="1" t="s">
        <v>25</v>
      </c>
      <c r="AQ1852" s="1"/>
      <c r="AR1852" s="1"/>
      <c r="AS1852" s="1"/>
      <c r="AT1852" s="1"/>
      <c r="AU1852" s="1"/>
      <c r="AV1852" s="1"/>
      <c r="AW1852" s="1"/>
      <c r="AY1852" s="1" t="s">
        <v>25</v>
      </c>
    </row>
    <row r="1853" ht="15.75" customHeight="1">
      <c r="A1853" s="1"/>
      <c r="B1853" s="1"/>
      <c r="C1853" s="1"/>
      <c r="D1853" s="1" t="s">
        <v>25</v>
      </c>
      <c r="E1853" s="1" t="s">
        <v>25</v>
      </c>
      <c r="F1853" s="1" t="s">
        <v>25</v>
      </c>
      <c r="G1853" s="1" t="s">
        <v>25</v>
      </c>
      <c r="H1853" s="1" t="s">
        <v>25</v>
      </c>
      <c r="M1853" s="1"/>
      <c r="N1853" s="1"/>
      <c r="O1853" s="1"/>
      <c r="P1853" s="1"/>
      <c r="Q1853" s="1"/>
      <c r="S1853" s="1" t="str">
        <f>IFERROR(__xludf.DUMMYFUNCTION("UNIQUE(D1853:H1853, TRUE)"),"")</f>
        <v/>
      </c>
      <c r="Y1853" s="1" t="str">
        <f t="shared" si="2"/>
        <v/>
      </c>
      <c r="Z1853" s="1" t="str">
        <f t="shared" ref="Z1853:AC1853" si="1853">IF($Y1853&lt;&gt;"",COUNTIF($D1853:$H1853, "=" &amp; T1853),"")</f>
        <v/>
      </c>
      <c r="AA1853" s="1" t="str">
        <f t="shared" si="1853"/>
        <v/>
      </c>
      <c r="AB1853" s="1" t="str">
        <f t="shared" si="1853"/>
        <v/>
      </c>
      <c r="AC1853" s="1" t="str">
        <f t="shared" si="1853"/>
        <v/>
      </c>
      <c r="AE1853" s="1" t="str">
        <f>IFERROR(__xludf.DUMMYFUNCTION("IFERROR(TRANSPOSE(SORT(TRANSPOSE(FILTER(Y1853:AC1853, Y1853:AC1853&lt;&gt;0)),1, FALSE)))"),"")</f>
        <v/>
      </c>
      <c r="AF1853" s="1" t="str">
        <f>IFERROR(__xludf.DUMMYFUNCTION("""COMPUTED_VALUE"""),"")</f>
        <v/>
      </c>
      <c r="AG1853" s="1" t="str">
        <f>IFERROR(__xludf.DUMMYFUNCTION("""COMPUTED_VALUE"""),"")</f>
        <v/>
      </c>
      <c r="AH1853" s="1" t="str">
        <f>IFERROR(__xludf.DUMMYFUNCTION("""COMPUTED_VALUE"""),"")</f>
        <v/>
      </c>
      <c r="AI1853" s="1" t="str">
        <f>IFERROR(__xludf.DUMMYFUNCTION("""COMPUTED_VALUE"""),"")</f>
        <v/>
      </c>
      <c r="AL1853" s="1" t="s">
        <v>25</v>
      </c>
      <c r="AM1853" s="1" t="s">
        <v>25</v>
      </c>
      <c r="AN1853" s="1" t="s">
        <v>25</v>
      </c>
      <c r="AO1853" s="1" t="s">
        <v>25</v>
      </c>
      <c r="AP1853" s="1" t="s">
        <v>25</v>
      </c>
      <c r="AQ1853" s="1"/>
      <c r="AR1853" s="1"/>
      <c r="AS1853" s="1"/>
      <c r="AT1853" s="1"/>
      <c r="AU1853" s="1"/>
      <c r="AV1853" s="1"/>
      <c r="AW1853" s="1"/>
      <c r="AY1853" s="1" t="s">
        <v>25</v>
      </c>
    </row>
    <row r="1854" ht="15.75" customHeight="1">
      <c r="A1854" s="1"/>
      <c r="B1854" s="1"/>
      <c r="C1854" s="1"/>
      <c r="D1854" s="1" t="s">
        <v>25</v>
      </c>
      <c r="E1854" s="1" t="s">
        <v>25</v>
      </c>
      <c r="F1854" s="1" t="s">
        <v>25</v>
      </c>
      <c r="G1854" s="1" t="s">
        <v>25</v>
      </c>
      <c r="H1854" s="1" t="s">
        <v>25</v>
      </c>
      <c r="M1854" s="1"/>
      <c r="N1854" s="1"/>
      <c r="O1854" s="1"/>
      <c r="P1854" s="1"/>
      <c r="Q1854" s="1"/>
      <c r="S1854" s="1" t="str">
        <f>IFERROR(__xludf.DUMMYFUNCTION("UNIQUE(D1854:H1854, TRUE)"),"")</f>
        <v/>
      </c>
      <c r="Y1854" s="1" t="str">
        <f t="shared" si="2"/>
        <v/>
      </c>
      <c r="Z1854" s="1" t="str">
        <f t="shared" ref="Z1854:AC1854" si="1854">IF($Y1854&lt;&gt;"",COUNTIF($D1854:$H1854, "=" &amp; T1854),"")</f>
        <v/>
      </c>
      <c r="AA1854" s="1" t="str">
        <f t="shared" si="1854"/>
        <v/>
      </c>
      <c r="AB1854" s="1" t="str">
        <f t="shared" si="1854"/>
        <v/>
      </c>
      <c r="AC1854" s="1" t="str">
        <f t="shared" si="1854"/>
        <v/>
      </c>
      <c r="AE1854" s="1" t="str">
        <f>IFERROR(__xludf.DUMMYFUNCTION("IFERROR(TRANSPOSE(SORT(TRANSPOSE(FILTER(Y1854:AC1854, Y1854:AC1854&lt;&gt;0)),1, FALSE)))"),"")</f>
        <v/>
      </c>
      <c r="AF1854" s="1" t="str">
        <f>IFERROR(__xludf.DUMMYFUNCTION("""COMPUTED_VALUE"""),"")</f>
        <v/>
      </c>
      <c r="AG1854" s="1" t="str">
        <f>IFERROR(__xludf.DUMMYFUNCTION("""COMPUTED_VALUE"""),"")</f>
        <v/>
      </c>
      <c r="AH1854" s="1" t="str">
        <f>IFERROR(__xludf.DUMMYFUNCTION("""COMPUTED_VALUE"""),"")</f>
        <v/>
      </c>
      <c r="AI1854" s="1" t="str">
        <f>IFERROR(__xludf.DUMMYFUNCTION("""COMPUTED_VALUE"""),"")</f>
        <v/>
      </c>
      <c r="AL1854" s="1" t="s">
        <v>25</v>
      </c>
      <c r="AM1854" s="1" t="s">
        <v>25</v>
      </c>
      <c r="AN1854" s="1" t="s">
        <v>25</v>
      </c>
      <c r="AO1854" s="1" t="s">
        <v>25</v>
      </c>
      <c r="AP1854" s="1" t="s">
        <v>25</v>
      </c>
      <c r="AQ1854" s="1"/>
      <c r="AR1854" s="1"/>
      <c r="AS1854" s="1"/>
      <c r="AT1854" s="1"/>
      <c r="AU1854" s="1"/>
      <c r="AV1854" s="1"/>
      <c r="AW1854" s="1"/>
      <c r="AY1854" s="1" t="s">
        <v>25</v>
      </c>
    </row>
    <row r="1855" ht="15.75" customHeight="1">
      <c r="A1855" s="1"/>
      <c r="B1855" s="1"/>
      <c r="C1855" s="1"/>
      <c r="D1855" s="1" t="s">
        <v>25</v>
      </c>
      <c r="E1855" s="1" t="s">
        <v>25</v>
      </c>
      <c r="F1855" s="1" t="s">
        <v>25</v>
      </c>
      <c r="G1855" s="1" t="s">
        <v>25</v>
      </c>
      <c r="H1855" s="1" t="s">
        <v>25</v>
      </c>
      <c r="M1855" s="1"/>
      <c r="N1855" s="1"/>
      <c r="O1855" s="1"/>
      <c r="P1855" s="1"/>
      <c r="Q1855" s="1"/>
      <c r="S1855" s="1" t="str">
        <f>IFERROR(__xludf.DUMMYFUNCTION("UNIQUE(D1855:H1855, TRUE)"),"")</f>
        <v/>
      </c>
      <c r="Y1855" s="1" t="str">
        <f t="shared" si="2"/>
        <v/>
      </c>
      <c r="Z1855" s="1" t="str">
        <f t="shared" ref="Z1855:AC1855" si="1855">IF($Y1855&lt;&gt;"",COUNTIF($D1855:$H1855, "=" &amp; T1855),"")</f>
        <v/>
      </c>
      <c r="AA1855" s="1" t="str">
        <f t="shared" si="1855"/>
        <v/>
      </c>
      <c r="AB1855" s="1" t="str">
        <f t="shared" si="1855"/>
        <v/>
      </c>
      <c r="AC1855" s="1" t="str">
        <f t="shared" si="1855"/>
        <v/>
      </c>
      <c r="AE1855" s="1" t="str">
        <f>IFERROR(__xludf.DUMMYFUNCTION("IFERROR(TRANSPOSE(SORT(TRANSPOSE(FILTER(Y1855:AC1855, Y1855:AC1855&lt;&gt;0)),1, FALSE)))"),"")</f>
        <v/>
      </c>
      <c r="AF1855" s="1" t="str">
        <f>IFERROR(__xludf.DUMMYFUNCTION("""COMPUTED_VALUE"""),"")</f>
        <v/>
      </c>
      <c r="AG1855" s="1" t="str">
        <f>IFERROR(__xludf.DUMMYFUNCTION("""COMPUTED_VALUE"""),"")</f>
        <v/>
      </c>
      <c r="AH1855" s="1" t="str">
        <f>IFERROR(__xludf.DUMMYFUNCTION("""COMPUTED_VALUE"""),"")</f>
        <v/>
      </c>
      <c r="AI1855" s="1" t="str">
        <f>IFERROR(__xludf.DUMMYFUNCTION("""COMPUTED_VALUE"""),"")</f>
        <v/>
      </c>
      <c r="AL1855" s="1" t="s">
        <v>25</v>
      </c>
      <c r="AM1855" s="1" t="s">
        <v>25</v>
      </c>
      <c r="AN1855" s="1" t="s">
        <v>25</v>
      </c>
      <c r="AO1855" s="1" t="s">
        <v>25</v>
      </c>
      <c r="AP1855" s="1" t="s">
        <v>25</v>
      </c>
      <c r="AQ1855" s="1"/>
      <c r="AR1855" s="1"/>
      <c r="AS1855" s="1"/>
      <c r="AT1855" s="1"/>
      <c r="AU1855" s="1"/>
      <c r="AV1855" s="1"/>
      <c r="AW1855" s="1"/>
      <c r="AY1855" s="1" t="s">
        <v>25</v>
      </c>
    </row>
    <row r="1856" ht="15.75" customHeight="1">
      <c r="A1856" s="1"/>
      <c r="B1856" s="1"/>
      <c r="C1856" s="1"/>
      <c r="D1856" s="1" t="s">
        <v>25</v>
      </c>
      <c r="E1856" s="1" t="s">
        <v>25</v>
      </c>
      <c r="F1856" s="1" t="s">
        <v>25</v>
      </c>
      <c r="G1856" s="1" t="s">
        <v>25</v>
      </c>
      <c r="H1856" s="1" t="s">
        <v>25</v>
      </c>
      <c r="M1856" s="1"/>
      <c r="N1856" s="1"/>
      <c r="O1856" s="1"/>
      <c r="P1856" s="1"/>
      <c r="Q1856" s="1"/>
      <c r="S1856" s="1" t="str">
        <f>IFERROR(__xludf.DUMMYFUNCTION("UNIQUE(D1856:H1856, TRUE)"),"")</f>
        <v/>
      </c>
      <c r="Y1856" s="1" t="str">
        <f t="shared" si="2"/>
        <v/>
      </c>
      <c r="Z1856" s="1" t="str">
        <f t="shared" ref="Z1856:AC1856" si="1856">IF($Y1856&lt;&gt;"",COUNTIF($D1856:$H1856, "=" &amp; T1856),"")</f>
        <v/>
      </c>
      <c r="AA1856" s="1" t="str">
        <f t="shared" si="1856"/>
        <v/>
      </c>
      <c r="AB1856" s="1" t="str">
        <f t="shared" si="1856"/>
        <v/>
      </c>
      <c r="AC1856" s="1" t="str">
        <f t="shared" si="1856"/>
        <v/>
      </c>
      <c r="AE1856" s="1" t="str">
        <f>IFERROR(__xludf.DUMMYFUNCTION("IFERROR(TRANSPOSE(SORT(TRANSPOSE(FILTER(Y1856:AC1856, Y1856:AC1856&lt;&gt;0)),1, FALSE)))"),"")</f>
        <v/>
      </c>
      <c r="AF1856" s="1" t="str">
        <f>IFERROR(__xludf.DUMMYFUNCTION("""COMPUTED_VALUE"""),"")</f>
        <v/>
      </c>
      <c r="AG1856" s="1" t="str">
        <f>IFERROR(__xludf.DUMMYFUNCTION("""COMPUTED_VALUE"""),"")</f>
        <v/>
      </c>
      <c r="AH1856" s="1" t="str">
        <f>IFERROR(__xludf.DUMMYFUNCTION("""COMPUTED_VALUE"""),"")</f>
        <v/>
      </c>
      <c r="AI1856" s="1" t="str">
        <f>IFERROR(__xludf.DUMMYFUNCTION("""COMPUTED_VALUE"""),"")</f>
        <v/>
      </c>
      <c r="AL1856" s="1" t="s">
        <v>25</v>
      </c>
      <c r="AM1856" s="1" t="s">
        <v>25</v>
      </c>
      <c r="AN1856" s="1" t="s">
        <v>25</v>
      </c>
      <c r="AO1856" s="1" t="s">
        <v>25</v>
      </c>
      <c r="AP1856" s="1" t="s">
        <v>25</v>
      </c>
      <c r="AQ1856" s="1"/>
      <c r="AR1856" s="1"/>
      <c r="AS1856" s="1"/>
      <c r="AT1856" s="1"/>
      <c r="AU1856" s="1"/>
      <c r="AV1856" s="1"/>
      <c r="AW1856" s="1"/>
      <c r="AY1856" s="1" t="s">
        <v>25</v>
      </c>
    </row>
    <row r="1857" ht="15.75" customHeight="1">
      <c r="A1857" s="1"/>
      <c r="B1857" s="1"/>
      <c r="C1857" s="1"/>
      <c r="D1857" s="1" t="s">
        <v>25</v>
      </c>
      <c r="E1857" s="1" t="s">
        <v>25</v>
      </c>
      <c r="F1857" s="1" t="s">
        <v>25</v>
      </c>
      <c r="G1857" s="1" t="s">
        <v>25</v>
      </c>
      <c r="H1857" s="1" t="s">
        <v>25</v>
      </c>
      <c r="M1857" s="1"/>
      <c r="N1857" s="1"/>
      <c r="O1857" s="1"/>
      <c r="P1857" s="1"/>
      <c r="Q1857" s="1"/>
      <c r="S1857" s="1" t="str">
        <f>IFERROR(__xludf.DUMMYFUNCTION("UNIQUE(D1857:H1857, TRUE)"),"")</f>
        <v/>
      </c>
      <c r="Y1857" s="1" t="str">
        <f t="shared" si="2"/>
        <v/>
      </c>
      <c r="Z1857" s="1" t="str">
        <f t="shared" ref="Z1857:AC1857" si="1857">IF($Y1857&lt;&gt;"",COUNTIF($D1857:$H1857, "=" &amp; T1857),"")</f>
        <v/>
      </c>
      <c r="AA1857" s="1" t="str">
        <f t="shared" si="1857"/>
        <v/>
      </c>
      <c r="AB1857" s="1" t="str">
        <f t="shared" si="1857"/>
        <v/>
      </c>
      <c r="AC1857" s="1" t="str">
        <f t="shared" si="1857"/>
        <v/>
      </c>
      <c r="AE1857" s="1" t="str">
        <f>IFERROR(__xludf.DUMMYFUNCTION("IFERROR(TRANSPOSE(SORT(TRANSPOSE(FILTER(Y1857:AC1857, Y1857:AC1857&lt;&gt;0)),1, FALSE)))"),"")</f>
        <v/>
      </c>
      <c r="AF1857" s="1" t="str">
        <f>IFERROR(__xludf.DUMMYFUNCTION("""COMPUTED_VALUE"""),"")</f>
        <v/>
      </c>
      <c r="AG1857" s="1" t="str">
        <f>IFERROR(__xludf.DUMMYFUNCTION("""COMPUTED_VALUE"""),"")</f>
        <v/>
      </c>
      <c r="AH1857" s="1" t="str">
        <f>IFERROR(__xludf.DUMMYFUNCTION("""COMPUTED_VALUE"""),"")</f>
        <v/>
      </c>
      <c r="AI1857" s="1" t="str">
        <f>IFERROR(__xludf.DUMMYFUNCTION("""COMPUTED_VALUE"""),"")</f>
        <v/>
      </c>
      <c r="AL1857" s="1" t="s">
        <v>25</v>
      </c>
      <c r="AM1857" s="1" t="s">
        <v>25</v>
      </c>
      <c r="AN1857" s="1" t="s">
        <v>25</v>
      </c>
      <c r="AO1857" s="1" t="s">
        <v>25</v>
      </c>
      <c r="AP1857" s="1" t="s">
        <v>25</v>
      </c>
      <c r="AQ1857" s="1"/>
      <c r="AR1857" s="1"/>
      <c r="AS1857" s="1"/>
      <c r="AT1857" s="1"/>
      <c r="AU1857" s="1"/>
      <c r="AV1857" s="1"/>
      <c r="AW1857" s="1"/>
      <c r="AY1857" s="1" t="s">
        <v>25</v>
      </c>
    </row>
    <row r="1858" ht="15.75" customHeight="1">
      <c r="A1858" s="1"/>
      <c r="B1858" s="1"/>
      <c r="C1858" s="1"/>
      <c r="D1858" s="1" t="s">
        <v>25</v>
      </c>
      <c r="E1858" s="1" t="s">
        <v>25</v>
      </c>
      <c r="F1858" s="1" t="s">
        <v>25</v>
      </c>
      <c r="G1858" s="1" t="s">
        <v>25</v>
      </c>
      <c r="H1858" s="1" t="s">
        <v>25</v>
      </c>
      <c r="M1858" s="1"/>
      <c r="N1858" s="1"/>
      <c r="O1858" s="1"/>
      <c r="P1858" s="1"/>
      <c r="Q1858" s="1"/>
      <c r="S1858" s="1" t="str">
        <f>IFERROR(__xludf.DUMMYFUNCTION("UNIQUE(D1858:H1858, TRUE)"),"")</f>
        <v/>
      </c>
      <c r="Y1858" s="1" t="str">
        <f t="shared" si="2"/>
        <v/>
      </c>
      <c r="Z1858" s="1" t="str">
        <f t="shared" ref="Z1858:AC1858" si="1858">IF($Y1858&lt;&gt;"",COUNTIF($D1858:$H1858, "=" &amp; T1858),"")</f>
        <v/>
      </c>
      <c r="AA1858" s="1" t="str">
        <f t="shared" si="1858"/>
        <v/>
      </c>
      <c r="AB1858" s="1" t="str">
        <f t="shared" si="1858"/>
        <v/>
      </c>
      <c r="AC1858" s="1" t="str">
        <f t="shared" si="1858"/>
        <v/>
      </c>
      <c r="AE1858" s="1" t="str">
        <f>IFERROR(__xludf.DUMMYFUNCTION("IFERROR(TRANSPOSE(SORT(TRANSPOSE(FILTER(Y1858:AC1858, Y1858:AC1858&lt;&gt;0)),1, FALSE)))"),"")</f>
        <v/>
      </c>
      <c r="AF1858" s="1" t="str">
        <f>IFERROR(__xludf.DUMMYFUNCTION("""COMPUTED_VALUE"""),"")</f>
        <v/>
      </c>
      <c r="AG1858" s="1" t="str">
        <f>IFERROR(__xludf.DUMMYFUNCTION("""COMPUTED_VALUE"""),"")</f>
        <v/>
      </c>
      <c r="AH1858" s="1" t="str">
        <f>IFERROR(__xludf.DUMMYFUNCTION("""COMPUTED_VALUE"""),"")</f>
        <v/>
      </c>
      <c r="AI1858" s="1" t="str">
        <f>IFERROR(__xludf.DUMMYFUNCTION("""COMPUTED_VALUE"""),"")</f>
        <v/>
      </c>
      <c r="AL1858" s="1" t="s">
        <v>25</v>
      </c>
      <c r="AM1858" s="1" t="s">
        <v>25</v>
      </c>
      <c r="AN1858" s="1" t="s">
        <v>25</v>
      </c>
      <c r="AO1858" s="1" t="s">
        <v>25</v>
      </c>
      <c r="AP1858" s="1" t="s">
        <v>25</v>
      </c>
      <c r="AQ1858" s="1"/>
      <c r="AR1858" s="1"/>
      <c r="AS1858" s="1"/>
      <c r="AT1858" s="1"/>
      <c r="AU1858" s="1"/>
      <c r="AV1858" s="1"/>
      <c r="AW1858" s="1"/>
      <c r="AY1858" s="1" t="s">
        <v>25</v>
      </c>
    </row>
    <row r="1859" ht="15.75" customHeight="1">
      <c r="A1859" s="1"/>
      <c r="B1859" s="1"/>
      <c r="C1859" s="1"/>
      <c r="D1859" s="1" t="s">
        <v>25</v>
      </c>
      <c r="E1859" s="1" t="s">
        <v>25</v>
      </c>
      <c r="F1859" s="1" t="s">
        <v>25</v>
      </c>
      <c r="G1859" s="1" t="s">
        <v>25</v>
      </c>
      <c r="H1859" s="1" t="s">
        <v>25</v>
      </c>
      <c r="M1859" s="1"/>
      <c r="N1859" s="1"/>
      <c r="O1859" s="1"/>
      <c r="P1859" s="1"/>
      <c r="Q1859" s="1"/>
      <c r="S1859" s="1" t="str">
        <f>IFERROR(__xludf.DUMMYFUNCTION("UNIQUE(D1859:H1859, TRUE)"),"")</f>
        <v/>
      </c>
      <c r="Y1859" s="1" t="str">
        <f t="shared" si="2"/>
        <v/>
      </c>
      <c r="Z1859" s="1" t="str">
        <f t="shared" ref="Z1859:AC1859" si="1859">IF($Y1859&lt;&gt;"",COUNTIF($D1859:$H1859, "=" &amp; T1859),"")</f>
        <v/>
      </c>
      <c r="AA1859" s="1" t="str">
        <f t="shared" si="1859"/>
        <v/>
      </c>
      <c r="AB1859" s="1" t="str">
        <f t="shared" si="1859"/>
        <v/>
      </c>
      <c r="AC1859" s="1" t="str">
        <f t="shared" si="1859"/>
        <v/>
      </c>
      <c r="AE1859" s="1" t="str">
        <f>IFERROR(__xludf.DUMMYFUNCTION("IFERROR(TRANSPOSE(SORT(TRANSPOSE(FILTER(Y1859:AC1859, Y1859:AC1859&lt;&gt;0)),1, FALSE)))"),"")</f>
        <v/>
      </c>
      <c r="AF1859" s="1" t="str">
        <f>IFERROR(__xludf.DUMMYFUNCTION("""COMPUTED_VALUE"""),"")</f>
        <v/>
      </c>
      <c r="AG1859" s="1" t="str">
        <f>IFERROR(__xludf.DUMMYFUNCTION("""COMPUTED_VALUE"""),"")</f>
        <v/>
      </c>
      <c r="AH1859" s="1" t="str">
        <f>IFERROR(__xludf.DUMMYFUNCTION("""COMPUTED_VALUE"""),"")</f>
        <v/>
      </c>
      <c r="AI1859" s="1" t="str">
        <f>IFERROR(__xludf.DUMMYFUNCTION("""COMPUTED_VALUE"""),"")</f>
        <v/>
      </c>
      <c r="AL1859" s="1" t="s">
        <v>25</v>
      </c>
      <c r="AM1859" s="1" t="s">
        <v>25</v>
      </c>
      <c r="AN1859" s="1" t="s">
        <v>25</v>
      </c>
      <c r="AO1859" s="1" t="s">
        <v>25</v>
      </c>
      <c r="AP1859" s="1" t="s">
        <v>25</v>
      </c>
      <c r="AQ1859" s="1"/>
      <c r="AR1859" s="1"/>
      <c r="AS1859" s="1"/>
      <c r="AT1859" s="1"/>
      <c r="AU1859" s="1"/>
      <c r="AV1859" s="1"/>
      <c r="AW1859" s="1"/>
      <c r="AY1859" s="1" t="s">
        <v>25</v>
      </c>
    </row>
    <row r="1860" ht="15.75" customHeight="1">
      <c r="A1860" s="1"/>
      <c r="B1860" s="1"/>
      <c r="C1860" s="1"/>
      <c r="D1860" s="1" t="s">
        <v>25</v>
      </c>
      <c r="E1860" s="1" t="s">
        <v>25</v>
      </c>
      <c r="F1860" s="1" t="s">
        <v>25</v>
      </c>
      <c r="G1860" s="1" t="s">
        <v>25</v>
      </c>
      <c r="H1860" s="1" t="s">
        <v>25</v>
      </c>
      <c r="M1860" s="1"/>
      <c r="N1860" s="1"/>
      <c r="O1860" s="1"/>
      <c r="P1860" s="1"/>
      <c r="Q1860" s="1"/>
      <c r="S1860" s="1" t="str">
        <f>IFERROR(__xludf.DUMMYFUNCTION("UNIQUE(D1860:H1860, TRUE)"),"")</f>
        <v/>
      </c>
      <c r="Y1860" s="1" t="str">
        <f t="shared" si="2"/>
        <v/>
      </c>
      <c r="Z1860" s="1" t="str">
        <f t="shared" ref="Z1860:AC1860" si="1860">IF($Y1860&lt;&gt;"",COUNTIF($D1860:$H1860, "=" &amp; T1860),"")</f>
        <v/>
      </c>
      <c r="AA1860" s="1" t="str">
        <f t="shared" si="1860"/>
        <v/>
      </c>
      <c r="AB1860" s="1" t="str">
        <f t="shared" si="1860"/>
        <v/>
      </c>
      <c r="AC1860" s="1" t="str">
        <f t="shared" si="1860"/>
        <v/>
      </c>
      <c r="AE1860" s="1" t="str">
        <f>IFERROR(__xludf.DUMMYFUNCTION("IFERROR(TRANSPOSE(SORT(TRANSPOSE(FILTER(Y1860:AC1860, Y1860:AC1860&lt;&gt;0)),1, FALSE)))"),"")</f>
        <v/>
      </c>
      <c r="AF1860" s="1" t="str">
        <f>IFERROR(__xludf.DUMMYFUNCTION("""COMPUTED_VALUE"""),"")</f>
        <v/>
      </c>
      <c r="AG1860" s="1" t="str">
        <f>IFERROR(__xludf.DUMMYFUNCTION("""COMPUTED_VALUE"""),"")</f>
        <v/>
      </c>
      <c r="AH1860" s="1" t="str">
        <f>IFERROR(__xludf.DUMMYFUNCTION("""COMPUTED_VALUE"""),"")</f>
        <v/>
      </c>
      <c r="AI1860" s="1" t="str">
        <f>IFERROR(__xludf.DUMMYFUNCTION("""COMPUTED_VALUE"""),"")</f>
        <v/>
      </c>
      <c r="AL1860" s="1" t="s">
        <v>25</v>
      </c>
      <c r="AM1860" s="1" t="s">
        <v>25</v>
      </c>
      <c r="AN1860" s="1" t="s">
        <v>25</v>
      </c>
      <c r="AO1860" s="1" t="s">
        <v>25</v>
      </c>
      <c r="AP1860" s="1" t="s">
        <v>25</v>
      </c>
      <c r="AQ1860" s="1"/>
      <c r="AR1860" s="1"/>
      <c r="AS1860" s="1"/>
      <c r="AT1860" s="1"/>
      <c r="AU1860" s="1"/>
      <c r="AV1860" s="1"/>
      <c r="AW1860" s="1"/>
      <c r="AY1860" s="1" t="s">
        <v>25</v>
      </c>
    </row>
    <row r="1861" ht="15.75" customHeight="1">
      <c r="A1861" s="1"/>
      <c r="B1861" s="1"/>
      <c r="C1861" s="1"/>
      <c r="D1861" s="1" t="s">
        <v>25</v>
      </c>
      <c r="E1861" s="1" t="s">
        <v>25</v>
      </c>
      <c r="F1861" s="1" t="s">
        <v>25</v>
      </c>
      <c r="G1861" s="1" t="s">
        <v>25</v>
      </c>
      <c r="H1861" s="1" t="s">
        <v>25</v>
      </c>
      <c r="M1861" s="1"/>
      <c r="N1861" s="1"/>
      <c r="O1861" s="1"/>
      <c r="P1861" s="1"/>
      <c r="Q1861" s="1"/>
      <c r="S1861" s="1" t="str">
        <f>IFERROR(__xludf.DUMMYFUNCTION("UNIQUE(D1861:H1861, TRUE)"),"")</f>
        <v/>
      </c>
      <c r="Y1861" s="1" t="str">
        <f t="shared" si="2"/>
        <v/>
      </c>
      <c r="Z1861" s="1" t="str">
        <f t="shared" ref="Z1861:AC1861" si="1861">IF($Y1861&lt;&gt;"",COUNTIF($D1861:$H1861, "=" &amp; T1861),"")</f>
        <v/>
      </c>
      <c r="AA1861" s="1" t="str">
        <f t="shared" si="1861"/>
        <v/>
      </c>
      <c r="AB1861" s="1" t="str">
        <f t="shared" si="1861"/>
        <v/>
      </c>
      <c r="AC1861" s="1" t="str">
        <f t="shared" si="1861"/>
        <v/>
      </c>
      <c r="AE1861" s="1" t="str">
        <f>IFERROR(__xludf.DUMMYFUNCTION("IFERROR(TRANSPOSE(SORT(TRANSPOSE(FILTER(Y1861:AC1861, Y1861:AC1861&lt;&gt;0)),1, FALSE)))"),"")</f>
        <v/>
      </c>
      <c r="AF1861" s="1" t="str">
        <f>IFERROR(__xludf.DUMMYFUNCTION("""COMPUTED_VALUE"""),"")</f>
        <v/>
      </c>
      <c r="AG1861" s="1" t="str">
        <f>IFERROR(__xludf.DUMMYFUNCTION("""COMPUTED_VALUE"""),"")</f>
        <v/>
      </c>
      <c r="AH1861" s="1" t="str">
        <f>IFERROR(__xludf.DUMMYFUNCTION("""COMPUTED_VALUE"""),"")</f>
        <v/>
      </c>
      <c r="AI1861" s="1" t="str">
        <f>IFERROR(__xludf.DUMMYFUNCTION("""COMPUTED_VALUE"""),"")</f>
        <v/>
      </c>
      <c r="AL1861" s="1" t="s">
        <v>25</v>
      </c>
      <c r="AM1861" s="1" t="s">
        <v>25</v>
      </c>
      <c r="AN1861" s="1" t="s">
        <v>25</v>
      </c>
      <c r="AO1861" s="1" t="s">
        <v>25</v>
      </c>
      <c r="AP1861" s="1" t="s">
        <v>25</v>
      </c>
      <c r="AQ1861" s="1"/>
      <c r="AR1861" s="1"/>
      <c r="AS1861" s="1"/>
      <c r="AT1861" s="1"/>
      <c r="AU1861" s="1"/>
      <c r="AV1861" s="1"/>
      <c r="AW1861" s="1"/>
      <c r="AY1861" s="1" t="s">
        <v>25</v>
      </c>
    </row>
    <row r="1862" ht="15.75" customHeight="1">
      <c r="A1862" s="1"/>
      <c r="B1862" s="1"/>
      <c r="C1862" s="1"/>
      <c r="D1862" s="1" t="s">
        <v>25</v>
      </c>
      <c r="E1862" s="1" t="s">
        <v>25</v>
      </c>
      <c r="F1862" s="1" t="s">
        <v>25</v>
      </c>
      <c r="G1862" s="1" t="s">
        <v>25</v>
      </c>
      <c r="H1862" s="1" t="s">
        <v>25</v>
      </c>
      <c r="M1862" s="1"/>
      <c r="N1862" s="1"/>
      <c r="O1862" s="1"/>
      <c r="P1862" s="1"/>
      <c r="Q1862" s="1"/>
      <c r="S1862" s="1" t="str">
        <f>IFERROR(__xludf.DUMMYFUNCTION("UNIQUE(D1862:H1862, TRUE)"),"")</f>
        <v/>
      </c>
      <c r="Y1862" s="1" t="str">
        <f t="shared" si="2"/>
        <v/>
      </c>
      <c r="Z1862" s="1" t="str">
        <f t="shared" ref="Z1862:AC1862" si="1862">IF($Y1862&lt;&gt;"",COUNTIF($D1862:$H1862, "=" &amp; T1862),"")</f>
        <v/>
      </c>
      <c r="AA1862" s="1" t="str">
        <f t="shared" si="1862"/>
        <v/>
      </c>
      <c r="AB1862" s="1" t="str">
        <f t="shared" si="1862"/>
        <v/>
      </c>
      <c r="AC1862" s="1" t="str">
        <f t="shared" si="1862"/>
        <v/>
      </c>
      <c r="AE1862" s="1" t="str">
        <f>IFERROR(__xludf.DUMMYFUNCTION("IFERROR(TRANSPOSE(SORT(TRANSPOSE(FILTER(Y1862:AC1862, Y1862:AC1862&lt;&gt;0)),1, FALSE)))"),"")</f>
        <v/>
      </c>
      <c r="AF1862" s="1" t="str">
        <f>IFERROR(__xludf.DUMMYFUNCTION("""COMPUTED_VALUE"""),"")</f>
        <v/>
      </c>
      <c r="AG1862" s="1" t="str">
        <f>IFERROR(__xludf.DUMMYFUNCTION("""COMPUTED_VALUE"""),"")</f>
        <v/>
      </c>
      <c r="AH1862" s="1" t="str">
        <f>IFERROR(__xludf.DUMMYFUNCTION("""COMPUTED_VALUE"""),"")</f>
        <v/>
      </c>
      <c r="AI1862" s="1" t="str">
        <f>IFERROR(__xludf.DUMMYFUNCTION("""COMPUTED_VALUE"""),"")</f>
        <v/>
      </c>
      <c r="AL1862" s="1" t="s">
        <v>25</v>
      </c>
      <c r="AM1862" s="1" t="s">
        <v>25</v>
      </c>
      <c r="AN1862" s="1" t="s">
        <v>25</v>
      </c>
      <c r="AO1862" s="1" t="s">
        <v>25</v>
      </c>
      <c r="AP1862" s="1" t="s">
        <v>25</v>
      </c>
      <c r="AQ1862" s="1"/>
      <c r="AR1862" s="1"/>
      <c r="AS1862" s="1"/>
      <c r="AT1862" s="1"/>
      <c r="AU1862" s="1"/>
      <c r="AV1862" s="1"/>
      <c r="AW1862" s="1"/>
      <c r="AY1862" s="1" t="s">
        <v>25</v>
      </c>
    </row>
    <row r="1863" ht="15.75" customHeight="1">
      <c r="A1863" s="1"/>
      <c r="B1863" s="1"/>
      <c r="C1863" s="1"/>
      <c r="D1863" s="1" t="s">
        <v>25</v>
      </c>
      <c r="E1863" s="1" t="s">
        <v>25</v>
      </c>
      <c r="F1863" s="1" t="s">
        <v>25</v>
      </c>
      <c r="G1863" s="1" t="s">
        <v>25</v>
      </c>
      <c r="H1863" s="1" t="s">
        <v>25</v>
      </c>
      <c r="M1863" s="1"/>
      <c r="N1863" s="1"/>
      <c r="O1863" s="1"/>
      <c r="P1863" s="1"/>
      <c r="Q1863" s="1"/>
      <c r="S1863" s="1" t="str">
        <f>IFERROR(__xludf.DUMMYFUNCTION("UNIQUE(D1863:H1863, TRUE)"),"")</f>
        <v/>
      </c>
      <c r="Y1863" s="1" t="str">
        <f t="shared" si="2"/>
        <v/>
      </c>
      <c r="Z1863" s="1" t="str">
        <f t="shared" ref="Z1863:AC1863" si="1863">IF($Y1863&lt;&gt;"",COUNTIF($D1863:$H1863, "=" &amp; T1863),"")</f>
        <v/>
      </c>
      <c r="AA1863" s="1" t="str">
        <f t="shared" si="1863"/>
        <v/>
      </c>
      <c r="AB1863" s="1" t="str">
        <f t="shared" si="1863"/>
        <v/>
      </c>
      <c r="AC1863" s="1" t="str">
        <f t="shared" si="1863"/>
        <v/>
      </c>
      <c r="AE1863" s="1" t="str">
        <f>IFERROR(__xludf.DUMMYFUNCTION("IFERROR(TRANSPOSE(SORT(TRANSPOSE(FILTER(Y1863:AC1863, Y1863:AC1863&lt;&gt;0)),1, FALSE)))"),"")</f>
        <v/>
      </c>
      <c r="AF1863" s="1" t="str">
        <f>IFERROR(__xludf.DUMMYFUNCTION("""COMPUTED_VALUE"""),"")</f>
        <v/>
      </c>
      <c r="AG1863" s="1" t="str">
        <f>IFERROR(__xludf.DUMMYFUNCTION("""COMPUTED_VALUE"""),"")</f>
        <v/>
      </c>
      <c r="AH1863" s="1" t="str">
        <f>IFERROR(__xludf.DUMMYFUNCTION("""COMPUTED_VALUE"""),"")</f>
        <v/>
      </c>
      <c r="AI1863" s="1" t="str">
        <f>IFERROR(__xludf.DUMMYFUNCTION("""COMPUTED_VALUE"""),"")</f>
        <v/>
      </c>
      <c r="AL1863" s="1" t="s">
        <v>25</v>
      </c>
      <c r="AM1863" s="1" t="s">
        <v>25</v>
      </c>
      <c r="AN1863" s="1" t="s">
        <v>25</v>
      </c>
      <c r="AO1863" s="1" t="s">
        <v>25</v>
      </c>
      <c r="AP1863" s="1" t="s">
        <v>25</v>
      </c>
      <c r="AQ1863" s="1"/>
      <c r="AR1863" s="1"/>
      <c r="AS1863" s="1"/>
      <c r="AT1863" s="1"/>
      <c r="AU1863" s="1"/>
      <c r="AV1863" s="1"/>
      <c r="AW1863" s="1"/>
      <c r="AY1863" s="1" t="s">
        <v>25</v>
      </c>
    </row>
    <row r="1864" ht="15.75" customHeight="1">
      <c r="A1864" s="1"/>
      <c r="B1864" s="1"/>
      <c r="C1864" s="1"/>
      <c r="D1864" s="1" t="s">
        <v>25</v>
      </c>
      <c r="E1864" s="1" t="s">
        <v>25</v>
      </c>
      <c r="F1864" s="1" t="s">
        <v>25</v>
      </c>
      <c r="G1864" s="1" t="s">
        <v>25</v>
      </c>
      <c r="H1864" s="1" t="s">
        <v>25</v>
      </c>
      <c r="M1864" s="1"/>
      <c r="N1864" s="1"/>
      <c r="O1864" s="1"/>
      <c r="P1864" s="1"/>
      <c r="Q1864" s="1"/>
      <c r="S1864" s="1" t="str">
        <f>IFERROR(__xludf.DUMMYFUNCTION("UNIQUE(D1864:H1864, TRUE)"),"")</f>
        <v/>
      </c>
      <c r="Y1864" s="1" t="str">
        <f t="shared" si="2"/>
        <v/>
      </c>
      <c r="Z1864" s="1" t="str">
        <f t="shared" ref="Z1864:AC1864" si="1864">IF($Y1864&lt;&gt;"",COUNTIF($D1864:$H1864, "=" &amp; T1864),"")</f>
        <v/>
      </c>
      <c r="AA1864" s="1" t="str">
        <f t="shared" si="1864"/>
        <v/>
      </c>
      <c r="AB1864" s="1" t="str">
        <f t="shared" si="1864"/>
        <v/>
      </c>
      <c r="AC1864" s="1" t="str">
        <f t="shared" si="1864"/>
        <v/>
      </c>
      <c r="AE1864" s="1" t="str">
        <f>IFERROR(__xludf.DUMMYFUNCTION("IFERROR(TRANSPOSE(SORT(TRANSPOSE(FILTER(Y1864:AC1864, Y1864:AC1864&lt;&gt;0)),1, FALSE)))"),"")</f>
        <v/>
      </c>
      <c r="AF1864" s="1" t="str">
        <f>IFERROR(__xludf.DUMMYFUNCTION("""COMPUTED_VALUE"""),"")</f>
        <v/>
      </c>
      <c r="AG1864" s="1" t="str">
        <f>IFERROR(__xludf.DUMMYFUNCTION("""COMPUTED_VALUE"""),"")</f>
        <v/>
      </c>
      <c r="AH1864" s="1" t="str">
        <f>IFERROR(__xludf.DUMMYFUNCTION("""COMPUTED_VALUE"""),"")</f>
        <v/>
      </c>
      <c r="AI1864" s="1" t="str">
        <f>IFERROR(__xludf.DUMMYFUNCTION("""COMPUTED_VALUE"""),"")</f>
        <v/>
      </c>
      <c r="AL1864" s="1" t="s">
        <v>25</v>
      </c>
      <c r="AM1864" s="1" t="s">
        <v>25</v>
      </c>
      <c r="AN1864" s="1" t="s">
        <v>25</v>
      </c>
      <c r="AO1864" s="1" t="s">
        <v>25</v>
      </c>
      <c r="AP1864" s="1" t="s">
        <v>25</v>
      </c>
      <c r="AQ1864" s="1"/>
      <c r="AR1864" s="1"/>
      <c r="AS1864" s="1"/>
      <c r="AT1864" s="1"/>
      <c r="AU1864" s="1"/>
      <c r="AV1864" s="1"/>
      <c r="AW1864" s="1"/>
      <c r="AY1864" s="1" t="s">
        <v>25</v>
      </c>
    </row>
    <row r="1865" ht="15.75" customHeight="1">
      <c r="A1865" s="1"/>
      <c r="B1865" s="1"/>
      <c r="C1865" s="1"/>
      <c r="D1865" s="1" t="s">
        <v>25</v>
      </c>
      <c r="E1865" s="1" t="s">
        <v>25</v>
      </c>
      <c r="F1865" s="1" t="s">
        <v>25</v>
      </c>
      <c r="G1865" s="1" t="s">
        <v>25</v>
      </c>
      <c r="H1865" s="1" t="s">
        <v>25</v>
      </c>
      <c r="M1865" s="1"/>
      <c r="N1865" s="1"/>
      <c r="O1865" s="1"/>
      <c r="P1865" s="1"/>
      <c r="Q1865" s="1"/>
      <c r="S1865" s="1" t="str">
        <f>IFERROR(__xludf.DUMMYFUNCTION("UNIQUE(D1865:H1865, TRUE)"),"")</f>
        <v/>
      </c>
      <c r="Y1865" s="1" t="str">
        <f t="shared" si="2"/>
        <v/>
      </c>
      <c r="Z1865" s="1" t="str">
        <f t="shared" ref="Z1865:AC1865" si="1865">IF($Y1865&lt;&gt;"",COUNTIF($D1865:$H1865, "=" &amp; T1865),"")</f>
        <v/>
      </c>
      <c r="AA1865" s="1" t="str">
        <f t="shared" si="1865"/>
        <v/>
      </c>
      <c r="AB1865" s="1" t="str">
        <f t="shared" si="1865"/>
        <v/>
      </c>
      <c r="AC1865" s="1" t="str">
        <f t="shared" si="1865"/>
        <v/>
      </c>
      <c r="AE1865" s="1" t="str">
        <f>IFERROR(__xludf.DUMMYFUNCTION("IFERROR(TRANSPOSE(SORT(TRANSPOSE(FILTER(Y1865:AC1865, Y1865:AC1865&lt;&gt;0)),1, FALSE)))"),"")</f>
        <v/>
      </c>
      <c r="AF1865" s="1" t="str">
        <f>IFERROR(__xludf.DUMMYFUNCTION("""COMPUTED_VALUE"""),"")</f>
        <v/>
      </c>
      <c r="AG1865" s="1" t="str">
        <f>IFERROR(__xludf.DUMMYFUNCTION("""COMPUTED_VALUE"""),"")</f>
        <v/>
      </c>
      <c r="AH1865" s="1" t="str">
        <f>IFERROR(__xludf.DUMMYFUNCTION("""COMPUTED_VALUE"""),"")</f>
        <v/>
      </c>
      <c r="AI1865" s="1" t="str">
        <f>IFERROR(__xludf.DUMMYFUNCTION("""COMPUTED_VALUE"""),"")</f>
        <v/>
      </c>
      <c r="AL1865" s="1" t="s">
        <v>25</v>
      </c>
      <c r="AM1865" s="1" t="s">
        <v>25</v>
      </c>
      <c r="AN1865" s="1" t="s">
        <v>25</v>
      </c>
      <c r="AO1865" s="1" t="s">
        <v>25</v>
      </c>
      <c r="AP1865" s="1" t="s">
        <v>25</v>
      </c>
      <c r="AQ1865" s="1"/>
      <c r="AR1865" s="1"/>
      <c r="AS1865" s="1"/>
      <c r="AT1865" s="1"/>
      <c r="AU1865" s="1"/>
      <c r="AV1865" s="1"/>
      <c r="AW1865" s="1"/>
      <c r="AY1865" s="1" t="s">
        <v>25</v>
      </c>
    </row>
    <row r="1866" ht="15.75" customHeight="1">
      <c r="A1866" s="1"/>
      <c r="B1866" s="1"/>
      <c r="C1866" s="1"/>
      <c r="D1866" s="1" t="s">
        <v>25</v>
      </c>
      <c r="E1866" s="1" t="s">
        <v>25</v>
      </c>
      <c r="F1866" s="1" t="s">
        <v>25</v>
      </c>
      <c r="G1866" s="1" t="s">
        <v>25</v>
      </c>
      <c r="H1866" s="1" t="s">
        <v>25</v>
      </c>
      <c r="M1866" s="1"/>
      <c r="N1866" s="1"/>
      <c r="O1866" s="1"/>
      <c r="P1866" s="1"/>
      <c r="Q1866" s="1"/>
      <c r="S1866" s="1" t="str">
        <f>IFERROR(__xludf.DUMMYFUNCTION("UNIQUE(D1866:H1866, TRUE)"),"")</f>
        <v/>
      </c>
      <c r="Y1866" s="1" t="str">
        <f t="shared" si="2"/>
        <v/>
      </c>
      <c r="Z1866" s="1" t="str">
        <f t="shared" ref="Z1866:AC1866" si="1866">IF($Y1866&lt;&gt;"",COUNTIF($D1866:$H1866, "=" &amp; T1866),"")</f>
        <v/>
      </c>
      <c r="AA1866" s="1" t="str">
        <f t="shared" si="1866"/>
        <v/>
      </c>
      <c r="AB1866" s="1" t="str">
        <f t="shared" si="1866"/>
        <v/>
      </c>
      <c r="AC1866" s="1" t="str">
        <f t="shared" si="1866"/>
        <v/>
      </c>
      <c r="AE1866" s="1" t="str">
        <f>IFERROR(__xludf.DUMMYFUNCTION("IFERROR(TRANSPOSE(SORT(TRANSPOSE(FILTER(Y1866:AC1866, Y1866:AC1866&lt;&gt;0)),1, FALSE)))"),"")</f>
        <v/>
      </c>
      <c r="AF1866" s="1" t="str">
        <f>IFERROR(__xludf.DUMMYFUNCTION("""COMPUTED_VALUE"""),"")</f>
        <v/>
      </c>
      <c r="AG1866" s="1" t="str">
        <f>IFERROR(__xludf.DUMMYFUNCTION("""COMPUTED_VALUE"""),"")</f>
        <v/>
      </c>
      <c r="AH1866" s="1" t="str">
        <f>IFERROR(__xludf.DUMMYFUNCTION("""COMPUTED_VALUE"""),"")</f>
        <v/>
      </c>
      <c r="AI1866" s="1" t="str">
        <f>IFERROR(__xludf.DUMMYFUNCTION("""COMPUTED_VALUE"""),"")</f>
        <v/>
      </c>
      <c r="AL1866" s="1" t="s">
        <v>25</v>
      </c>
      <c r="AM1866" s="1" t="s">
        <v>25</v>
      </c>
      <c r="AN1866" s="1" t="s">
        <v>25</v>
      </c>
      <c r="AO1866" s="1" t="s">
        <v>25</v>
      </c>
      <c r="AP1866" s="1" t="s">
        <v>25</v>
      </c>
      <c r="AQ1866" s="1"/>
      <c r="AR1866" s="1"/>
      <c r="AS1866" s="1"/>
      <c r="AT1866" s="1"/>
      <c r="AU1866" s="1"/>
      <c r="AV1866" s="1"/>
      <c r="AW1866" s="1"/>
      <c r="AY1866" s="1" t="s">
        <v>25</v>
      </c>
    </row>
    <row r="1867" ht="15.75" customHeight="1">
      <c r="A1867" s="1"/>
      <c r="B1867" s="1"/>
      <c r="C1867" s="1"/>
      <c r="D1867" s="1" t="s">
        <v>25</v>
      </c>
      <c r="E1867" s="1" t="s">
        <v>25</v>
      </c>
      <c r="F1867" s="1" t="s">
        <v>25</v>
      </c>
      <c r="G1867" s="1" t="s">
        <v>25</v>
      </c>
      <c r="H1867" s="1" t="s">
        <v>25</v>
      </c>
      <c r="M1867" s="1"/>
      <c r="N1867" s="1"/>
      <c r="O1867" s="1"/>
      <c r="P1867" s="1"/>
      <c r="Q1867" s="1"/>
      <c r="S1867" s="1" t="str">
        <f>IFERROR(__xludf.DUMMYFUNCTION("UNIQUE(D1867:H1867, TRUE)"),"")</f>
        <v/>
      </c>
      <c r="Y1867" s="1" t="str">
        <f t="shared" si="2"/>
        <v/>
      </c>
      <c r="Z1867" s="1" t="str">
        <f t="shared" ref="Z1867:AC1867" si="1867">IF($Y1867&lt;&gt;"",COUNTIF($D1867:$H1867, "=" &amp; T1867),"")</f>
        <v/>
      </c>
      <c r="AA1867" s="1" t="str">
        <f t="shared" si="1867"/>
        <v/>
      </c>
      <c r="AB1867" s="1" t="str">
        <f t="shared" si="1867"/>
        <v/>
      </c>
      <c r="AC1867" s="1" t="str">
        <f t="shared" si="1867"/>
        <v/>
      </c>
      <c r="AE1867" s="1" t="str">
        <f>IFERROR(__xludf.DUMMYFUNCTION("IFERROR(TRANSPOSE(SORT(TRANSPOSE(FILTER(Y1867:AC1867, Y1867:AC1867&lt;&gt;0)),1, FALSE)))"),"")</f>
        <v/>
      </c>
      <c r="AF1867" s="1" t="str">
        <f>IFERROR(__xludf.DUMMYFUNCTION("""COMPUTED_VALUE"""),"")</f>
        <v/>
      </c>
      <c r="AG1867" s="1" t="str">
        <f>IFERROR(__xludf.DUMMYFUNCTION("""COMPUTED_VALUE"""),"")</f>
        <v/>
      </c>
      <c r="AH1867" s="1" t="str">
        <f>IFERROR(__xludf.DUMMYFUNCTION("""COMPUTED_VALUE"""),"")</f>
        <v/>
      </c>
      <c r="AI1867" s="1" t="str">
        <f>IFERROR(__xludf.DUMMYFUNCTION("""COMPUTED_VALUE"""),"")</f>
        <v/>
      </c>
      <c r="AL1867" s="1" t="s">
        <v>25</v>
      </c>
      <c r="AM1867" s="1" t="s">
        <v>25</v>
      </c>
      <c r="AN1867" s="1" t="s">
        <v>25</v>
      </c>
      <c r="AO1867" s="1" t="s">
        <v>25</v>
      </c>
      <c r="AP1867" s="1" t="s">
        <v>25</v>
      </c>
      <c r="AQ1867" s="1"/>
      <c r="AR1867" s="1"/>
      <c r="AS1867" s="1"/>
      <c r="AT1867" s="1"/>
      <c r="AU1867" s="1"/>
      <c r="AV1867" s="1"/>
      <c r="AW1867" s="1"/>
      <c r="AY1867" s="1" t="s">
        <v>25</v>
      </c>
    </row>
    <row r="1868" ht="15.75" customHeight="1">
      <c r="A1868" s="1"/>
      <c r="B1868" s="1"/>
      <c r="C1868" s="1"/>
      <c r="D1868" s="1" t="s">
        <v>25</v>
      </c>
      <c r="E1868" s="1" t="s">
        <v>25</v>
      </c>
      <c r="F1868" s="1" t="s">
        <v>25</v>
      </c>
      <c r="G1868" s="1" t="s">
        <v>25</v>
      </c>
      <c r="H1868" s="1" t="s">
        <v>25</v>
      </c>
      <c r="M1868" s="1"/>
      <c r="N1868" s="1"/>
      <c r="O1868" s="1"/>
      <c r="P1868" s="1"/>
      <c r="Q1868" s="1"/>
      <c r="S1868" s="1" t="str">
        <f>IFERROR(__xludf.DUMMYFUNCTION("UNIQUE(D1868:H1868, TRUE)"),"")</f>
        <v/>
      </c>
      <c r="Y1868" s="1" t="str">
        <f t="shared" si="2"/>
        <v/>
      </c>
      <c r="Z1868" s="1" t="str">
        <f t="shared" ref="Z1868:AC1868" si="1868">IF($Y1868&lt;&gt;"",COUNTIF($D1868:$H1868, "=" &amp; T1868),"")</f>
        <v/>
      </c>
      <c r="AA1868" s="1" t="str">
        <f t="shared" si="1868"/>
        <v/>
      </c>
      <c r="AB1868" s="1" t="str">
        <f t="shared" si="1868"/>
        <v/>
      </c>
      <c r="AC1868" s="1" t="str">
        <f t="shared" si="1868"/>
        <v/>
      </c>
      <c r="AE1868" s="1" t="str">
        <f>IFERROR(__xludf.DUMMYFUNCTION("IFERROR(TRANSPOSE(SORT(TRANSPOSE(FILTER(Y1868:AC1868, Y1868:AC1868&lt;&gt;0)),1, FALSE)))"),"")</f>
        <v/>
      </c>
      <c r="AF1868" s="1" t="str">
        <f>IFERROR(__xludf.DUMMYFUNCTION("""COMPUTED_VALUE"""),"")</f>
        <v/>
      </c>
      <c r="AG1868" s="1" t="str">
        <f>IFERROR(__xludf.DUMMYFUNCTION("""COMPUTED_VALUE"""),"")</f>
        <v/>
      </c>
      <c r="AH1868" s="1" t="str">
        <f>IFERROR(__xludf.DUMMYFUNCTION("""COMPUTED_VALUE"""),"")</f>
        <v/>
      </c>
      <c r="AI1868" s="1" t="str">
        <f>IFERROR(__xludf.DUMMYFUNCTION("""COMPUTED_VALUE"""),"")</f>
        <v/>
      </c>
      <c r="AL1868" s="1" t="s">
        <v>25</v>
      </c>
      <c r="AM1868" s="1" t="s">
        <v>25</v>
      </c>
      <c r="AN1868" s="1" t="s">
        <v>25</v>
      </c>
      <c r="AO1868" s="1" t="s">
        <v>25</v>
      </c>
      <c r="AP1868" s="1" t="s">
        <v>25</v>
      </c>
      <c r="AQ1868" s="1"/>
      <c r="AR1868" s="1"/>
      <c r="AS1868" s="1"/>
      <c r="AT1868" s="1"/>
      <c r="AU1868" s="1"/>
      <c r="AV1868" s="1"/>
      <c r="AW1868" s="1"/>
      <c r="AY1868" s="1" t="s">
        <v>25</v>
      </c>
    </row>
    <row r="1869" ht="15.75" customHeight="1">
      <c r="A1869" s="1"/>
      <c r="B1869" s="1"/>
      <c r="C1869" s="1"/>
      <c r="D1869" s="1" t="s">
        <v>25</v>
      </c>
      <c r="E1869" s="1" t="s">
        <v>25</v>
      </c>
      <c r="F1869" s="1" t="s">
        <v>25</v>
      </c>
      <c r="G1869" s="1" t="s">
        <v>25</v>
      </c>
      <c r="H1869" s="1" t="s">
        <v>25</v>
      </c>
      <c r="M1869" s="1"/>
      <c r="N1869" s="1"/>
      <c r="O1869" s="1"/>
      <c r="P1869" s="1"/>
      <c r="Q1869" s="1"/>
      <c r="S1869" s="1" t="str">
        <f>IFERROR(__xludf.DUMMYFUNCTION("UNIQUE(D1869:H1869, TRUE)"),"")</f>
        <v/>
      </c>
      <c r="Y1869" s="1" t="str">
        <f t="shared" si="2"/>
        <v/>
      </c>
      <c r="Z1869" s="1" t="str">
        <f t="shared" ref="Z1869:AC1869" si="1869">IF($Y1869&lt;&gt;"",COUNTIF($D1869:$H1869, "=" &amp; T1869),"")</f>
        <v/>
      </c>
      <c r="AA1869" s="1" t="str">
        <f t="shared" si="1869"/>
        <v/>
      </c>
      <c r="AB1869" s="1" t="str">
        <f t="shared" si="1869"/>
        <v/>
      </c>
      <c r="AC1869" s="1" t="str">
        <f t="shared" si="1869"/>
        <v/>
      </c>
      <c r="AE1869" s="1" t="str">
        <f>IFERROR(__xludf.DUMMYFUNCTION("IFERROR(TRANSPOSE(SORT(TRANSPOSE(FILTER(Y1869:AC1869, Y1869:AC1869&lt;&gt;0)),1, FALSE)))"),"")</f>
        <v/>
      </c>
      <c r="AF1869" s="1" t="str">
        <f>IFERROR(__xludf.DUMMYFUNCTION("""COMPUTED_VALUE"""),"")</f>
        <v/>
      </c>
      <c r="AG1869" s="1" t="str">
        <f>IFERROR(__xludf.DUMMYFUNCTION("""COMPUTED_VALUE"""),"")</f>
        <v/>
      </c>
      <c r="AH1869" s="1" t="str">
        <f>IFERROR(__xludf.DUMMYFUNCTION("""COMPUTED_VALUE"""),"")</f>
        <v/>
      </c>
      <c r="AI1869" s="1" t="str">
        <f>IFERROR(__xludf.DUMMYFUNCTION("""COMPUTED_VALUE"""),"")</f>
        <v/>
      </c>
      <c r="AL1869" s="1" t="s">
        <v>25</v>
      </c>
      <c r="AM1869" s="1" t="s">
        <v>25</v>
      </c>
      <c r="AN1869" s="1" t="s">
        <v>25</v>
      </c>
      <c r="AO1869" s="1" t="s">
        <v>25</v>
      </c>
      <c r="AP1869" s="1" t="s">
        <v>25</v>
      </c>
      <c r="AQ1869" s="1"/>
      <c r="AR1869" s="1"/>
      <c r="AS1869" s="1"/>
      <c r="AT1869" s="1"/>
      <c r="AU1869" s="1"/>
      <c r="AV1869" s="1"/>
      <c r="AW1869" s="1"/>
      <c r="AY1869" s="1" t="s">
        <v>25</v>
      </c>
    </row>
    <row r="1870" ht="15.75" customHeight="1">
      <c r="A1870" s="1"/>
      <c r="B1870" s="1"/>
      <c r="C1870" s="1"/>
      <c r="D1870" s="1" t="s">
        <v>25</v>
      </c>
      <c r="E1870" s="1" t="s">
        <v>25</v>
      </c>
      <c r="F1870" s="1" t="s">
        <v>25</v>
      </c>
      <c r="G1870" s="1" t="s">
        <v>25</v>
      </c>
      <c r="H1870" s="1" t="s">
        <v>25</v>
      </c>
      <c r="M1870" s="1"/>
      <c r="N1870" s="1"/>
      <c r="O1870" s="1"/>
      <c r="P1870" s="1"/>
      <c r="Q1870" s="1"/>
      <c r="S1870" s="1" t="str">
        <f>IFERROR(__xludf.DUMMYFUNCTION("UNIQUE(D1870:H1870, TRUE)"),"")</f>
        <v/>
      </c>
      <c r="Y1870" s="1" t="str">
        <f t="shared" si="2"/>
        <v/>
      </c>
      <c r="Z1870" s="1" t="str">
        <f t="shared" ref="Z1870:AC1870" si="1870">IF($Y1870&lt;&gt;"",COUNTIF($D1870:$H1870, "=" &amp; T1870),"")</f>
        <v/>
      </c>
      <c r="AA1870" s="1" t="str">
        <f t="shared" si="1870"/>
        <v/>
      </c>
      <c r="AB1870" s="1" t="str">
        <f t="shared" si="1870"/>
        <v/>
      </c>
      <c r="AC1870" s="1" t="str">
        <f t="shared" si="1870"/>
        <v/>
      </c>
      <c r="AE1870" s="1" t="str">
        <f>IFERROR(__xludf.DUMMYFUNCTION("IFERROR(TRANSPOSE(SORT(TRANSPOSE(FILTER(Y1870:AC1870, Y1870:AC1870&lt;&gt;0)),1, FALSE)))"),"")</f>
        <v/>
      </c>
      <c r="AF1870" s="1" t="str">
        <f>IFERROR(__xludf.DUMMYFUNCTION("""COMPUTED_VALUE"""),"")</f>
        <v/>
      </c>
      <c r="AG1870" s="1" t="str">
        <f>IFERROR(__xludf.DUMMYFUNCTION("""COMPUTED_VALUE"""),"")</f>
        <v/>
      </c>
      <c r="AH1870" s="1" t="str">
        <f>IFERROR(__xludf.DUMMYFUNCTION("""COMPUTED_VALUE"""),"")</f>
        <v/>
      </c>
      <c r="AI1870" s="1" t="str">
        <f>IFERROR(__xludf.DUMMYFUNCTION("""COMPUTED_VALUE"""),"")</f>
        <v/>
      </c>
      <c r="AL1870" s="1" t="s">
        <v>25</v>
      </c>
      <c r="AM1870" s="1" t="s">
        <v>25</v>
      </c>
      <c r="AN1870" s="1" t="s">
        <v>25</v>
      </c>
      <c r="AO1870" s="1" t="s">
        <v>25</v>
      </c>
      <c r="AP1870" s="1" t="s">
        <v>25</v>
      </c>
      <c r="AQ1870" s="1"/>
      <c r="AR1870" s="1"/>
      <c r="AS1870" s="1"/>
      <c r="AT1870" s="1"/>
      <c r="AU1870" s="1"/>
      <c r="AV1870" s="1"/>
      <c r="AW1870" s="1"/>
      <c r="AY1870" s="1" t="s">
        <v>25</v>
      </c>
    </row>
    <row r="1871" ht="15.75" customHeight="1">
      <c r="A1871" s="1"/>
      <c r="B1871" s="1"/>
      <c r="C1871" s="1"/>
      <c r="D1871" s="1" t="s">
        <v>25</v>
      </c>
      <c r="E1871" s="1" t="s">
        <v>25</v>
      </c>
      <c r="F1871" s="1" t="s">
        <v>25</v>
      </c>
      <c r="G1871" s="1" t="s">
        <v>25</v>
      </c>
      <c r="H1871" s="1" t="s">
        <v>25</v>
      </c>
      <c r="M1871" s="1"/>
      <c r="N1871" s="1"/>
      <c r="O1871" s="1"/>
      <c r="P1871" s="1"/>
      <c r="Q1871" s="1"/>
      <c r="S1871" s="1" t="str">
        <f>IFERROR(__xludf.DUMMYFUNCTION("UNIQUE(D1871:H1871, TRUE)"),"")</f>
        <v/>
      </c>
      <c r="Y1871" s="1" t="str">
        <f t="shared" si="2"/>
        <v/>
      </c>
      <c r="Z1871" s="1" t="str">
        <f t="shared" ref="Z1871:AC1871" si="1871">IF($Y1871&lt;&gt;"",COUNTIF($D1871:$H1871, "=" &amp; T1871),"")</f>
        <v/>
      </c>
      <c r="AA1871" s="1" t="str">
        <f t="shared" si="1871"/>
        <v/>
      </c>
      <c r="AB1871" s="1" t="str">
        <f t="shared" si="1871"/>
        <v/>
      </c>
      <c r="AC1871" s="1" t="str">
        <f t="shared" si="1871"/>
        <v/>
      </c>
      <c r="AE1871" s="1" t="str">
        <f>IFERROR(__xludf.DUMMYFUNCTION("IFERROR(TRANSPOSE(SORT(TRANSPOSE(FILTER(Y1871:AC1871, Y1871:AC1871&lt;&gt;0)),1, FALSE)))"),"")</f>
        <v/>
      </c>
      <c r="AF1871" s="1" t="str">
        <f>IFERROR(__xludf.DUMMYFUNCTION("""COMPUTED_VALUE"""),"")</f>
        <v/>
      </c>
      <c r="AG1871" s="1" t="str">
        <f>IFERROR(__xludf.DUMMYFUNCTION("""COMPUTED_VALUE"""),"")</f>
        <v/>
      </c>
      <c r="AH1871" s="1" t="str">
        <f>IFERROR(__xludf.DUMMYFUNCTION("""COMPUTED_VALUE"""),"")</f>
        <v/>
      </c>
      <c r="AI1871" s="1" t="str">
        <f>IFERROR(__xludf.DUMMYFUNCTION("""COMPUTED_VALUE"""),"")</f>
        <v/>
      </c>
      <c r="AL1871" s="1" t="s">
        <v>25</v>
      </c>
      <c r="AM1871" s="1" t="s">
        <v>25</v>
      </c>
      <c r="AN1871" s="1" t="s">
        <v>25</v>
      </c>
      <c r="AO1871" s="1" t="s">
        <v>25</v>
      </c>
      <c r="AP1871" s="1" t="s">
        <v>25</v>
      </c>
      <c r="AQ1871" s="1"/>
      <c r="AR1871" s="1"/>
      <c r="AS1871" s="1"/>
      <c r="AT1871" s="1"/>
      <c r="AU1871" s="1"/>
      <c r="AV1871" s="1"/>
      <c r="AW1871" s="1"/>
      <c r="AY1871" s="1" t="s">
        <v>25</v>
      </c>
    </row>
    <row r="1872" ht="15.75" customHeight="1">
      <c r="A1872" s="1"/>
      <c r="B1872" s="1"/>
      <c r="C1872" s="1"/>
      <c r="D1872" s="1" t="s">
        <v>25</v>
      </c>
      <c r="E1872" s="1" t="s">
        <v>25</v>
      </c>
      <c r="F1872" s="1" t="s">
        <v>25</v>
      </c>
      <c r="G1872" s="1" t="s">
        <v>25</v>
      </c>
      <c r="H1872" s="1" t="s">
        <v>25</v>
      </c>
      <c r="M1872" s="1"/>
      <c r="N1872" s="1"/>
      <c r="O1872" s="1"/>
      <c r="P1872" s="1"/>
      <c r="Q1872" s="1"/>
      <c r="S1872" s="1" t="str">
        <f>IFERROR(__xludf.DUMMYFUNCTION("UNIQUE(D1872:H1872, TRUE)"),"")</f>
        <v/>
      </c>
      <c r="Y1872" s="1" t="str">
        <f t="shared" si="2"/>
        <v/>
      </c>
      <c r="Z1872" s="1" t="str">
        <f t="shared" ref="Z1872:AC1872" si="1872">IF($Y1872&lt;&gt;"",COUNTIF($D1872:$H1872, "=" &amp; T1872),"")</f>
        <v/>
      </c>
      <c r="AA1872" s="1" t="str">
        <f t="shared" si="1872"/>
        <v/>
      </c>
      <c r="AB1872" s="1" t="str">
        <f t="shared" si="1872"/>
        <v/>
      </c>
      <c r="AC1872" s="1" t="str">
        <f t="shared" si="1872"/>
        <v/>
      </c>
      <c r="AE1872" s="1" t="str">
        <f>IFERROR(__xludf.DUMMYFUNCTION("IFERROR(TRANSPOSE(SORT(TRANSPOSE(FILTER(Y1872:AC1872, Y1872:AC1872&lt;&gt;0)),1, FALSE)))"),"")</f>
        <v/>
      </c>
      <c r="AF1872" s="1" t="str">
        <f>IFERROR(__xludf.DUMMYFUNCTION("""COMPUTED_VALUE"""),"")</f>
        <v/>
      </c>
      <c r="AG1872" s="1" t="str">
        <f>IFERROR(__xludf.DUMMYFUNCTION("""COMPUTED_VALUE"""),"")</f>
        <v/>
      </c>
      <c r="AH1872" s="1" t="str">
        <f>IFERROR(__xludf.DUMMYFUNCTION("""COMPUTED_VALUE"""),"")</f>
        <v/>
      </c>
      <c r="AI1872" s="1" t="str">
        <f>IFERROR(__xludf.DUMMYFUNCTION("""COMPUTED_VALUE"""),"")</f>
        <v/>
      </c>
      <c r="AL1872" s="1" t="s">
        <v>25</v>
      </c>
      <c r="AM1872" s="1" t="s">
        <v>25</v>
      </c>
      <c r="AN1872" s="1" t="s">
        <v>25</v>
      </c>
      <c r="AO1872" s="1" t="s">
        <v>25</v>
      </c>
      <c r="AP1872" s="1" t="s">
        <v>25</v>
      </c>
      <c r="AQ1872" s="1"/>
      <c r="AR1872" s="1"/>
      <c r="AS1872" s="1"/>
      <c r="AT1872" s="1"/>
      <c r="AU1872" s="1"/>
      <c r="AV1872" s="1"/>
      <c r="AW1872" s="1"/>
      <c r="AY1872" s="1" t="s">
        <v>25</v>
      </c>
    </row>
    <row r="1873" ht="15.75" customHeight="1">
      <c r="A1873" s="1"/>
      <c r="B1873" s="1"/>
      <c r="C1873" s="1"/>
      <c r="D1873" s="1" t="s">
        <v>25</v>
      </c>
      <c r="E1873" s="1" t="s">
        <v>25</v>
      </c>
      <c r="F1873" s="1" t="s">
        <v>25</v>
      </c>
      <c r="G1873" s="1" t="s">
        <v>25</v>
      </c>
      <c r="H1873" s="1" t="s">
        <v>25</v>
      </c>
      <c r="M1873" s="1"/>
      <c r="N1873" s="1"/>
      <c r="O1873" s="1"/>
      <c r="P1873" s="1"/>
      <c r="Q1873" s="1"/>
      <c r="S1873" s="1" t="str">
        <f>IFERROR(__xludf.DUMMYFUNCTION("UNIQUE(D1873:H1873, TRUE)"),"")</f>
        <v/>
      </c>
      <c r="Y1873" s="1" t="str">
        <f t="shared" si="2"/>
        <v/>
      </c>
      <c r="Z1873" s="1" t="str">
        <f t="shared" ref="Z1873:AC1873" si="1873">IF($Y1873&lt;&gt;"",COUNTIF($D1873:$H1873, "=" &amp; T1873),"")</f>
        <v/>
      </c>
      <c r="AA1873" s="1" t="str">
        <f t="shared" si="1873"/>
        <v/>
      </c>
      <c r="AB1873" s="1" t="str">
        <f t="shared" si="1873"/>
        <v/>
      </c>
      <c r="AC1873" s="1" t="str">
        <f t="shared" si="1873"/>
        <v/>
      </c>
      <c r="AE1873" s="1" t="str">
        <f>IFERROR(__xludf.DUMMYFUNCTION("IFERROR(TRANSPOSE(SORT(TRANSPOSE(FILTER(Y1873:AC1873, Y1873:AC1873&lt;&gt;0)),1, FALSE)))"),"")</f>
        <v/>
      </c>
      <c r="AF1873" s="1" t="str">
        <f>IFERROR(__xludf.DUMMYFUNCTION("""COMPUTED_VALUE"""),"")</f>
        <v/>
      </c>
      <c r="AG1873" s="1" t="str">
        <f>IFERROR(__xludf.DUMMYFUNCTION("""COMPUTED_VALUE"""),"")</f>
        <v/>
      </c>
      <c r="AH1873" s="1" t="str">
        <f>IFERROR(__xludf.DUMMYFUNCTION("""COMPUTED_VALUE"""),"")</f>
        <v/>
      </c>
      <c r="AI1873" s="1" t="str">
        <f>IFERROR(__xludf.DUMMYFUNCTION("""COMPUTED_VALUE"""),"")</f>
        <v/>
      </c>
      <c r="AL1873" s="1" t="s">
        <v>25</v>
      </c>
      <c r="AM1873" s="1" t="s">
        <v>25</v>
      </c>
      <c r="AN1873" s="1" t="s">
        <v>25</v>
      </c>
      <c r="AO1873" s="1" t="s">
        <v>25</v>
      </c>
      <c r="AP1873" s="1" t="s">
        <v>25</v>
      </c>
      <c r="AQ1873" s="1"/>
      <c r="AR1873" s="1"/>
      <c r="AS1873" s="1"/>
      <c r="AT1873" s="1"/>
      <c r="AU1873" s="1"/>
      <c r="AV1873" s="1"/>
      <c r="AW1873" s="1"/>
      <c r="AY1873" s="1" t="s">
        <v>25</v>
      </c>
    </row>
    <row r="1874" ht="15.75" customHeight="1">
      <c r="A1874" s="1"/>
      <c r="B1874" s="1"/>
      <c r="C1874" s="1"/>
      <c r="D1874" s="1" t="s">
        <v>25</v>
      </c>
      <c r="E1874" s="1" t="s">
        <v>25</v>
      </c>
      <c r="F1874" s="1" t="s">
        <v>25</v>
      </c>
      <c r="G1874" s="1" t="s">
        <v>25</v>
      </c>
      <c r="H1874" s="1" t="s">
        <v>25</v>
      </c>
      <c r="M1874" s="1"/>
      <c r="N1874" s="1"/>
      <c r="O1874" s="1"/>
      <c r="P1874" s="1"/>
      <c r="Q1874" s="1"/>
      <c r="S1874" s="1" t="str">
        <f>IFERROR(__xludf.DUMMYFUNCTION("UNIQUE(D1874:H1874, TRUE)"),"")</f>
        <v/>
      </c>
      <c r="Y1874" s="1" t="str">
        <f t="shared" si="2"/>
        <v/>
      </c>
      <c r="Z1874" s="1" t="str">
        <f t="shared" ref="Z1874:AC1874" si="1874">IF($Y1874&lt;&gt;"",COUNTIF($D1874:$H1874, "=" &amp; T1874),"")</f>
        <v/>
      </c>
      <c r="AA1874" s="1" t="str">
        <f t="shared" si="1874"/>
        <v/>
      </c>
      <c r="AB1874" s="1" t="str">
        <f t="shared" si="1874"/>
        <v/>
      </c>
      <c r="AC1874" s="1" t="str">
        <f t="shared" si="1874"/>
        <v/>
      </c>
      <c r="AE1874" s="1" t="str">
        <f>IFERROR(__xludf.DUMMYFUNCTION("IFERROR(TRANSPOSE(SORT(TRANSPOSE(FILTER(Y1874:AC1874, Y1874:AC1874&lt;&gt;0)),1, FALSE)))"),"")</f>
        <v/>
      </c>
      <c r="AF1874" s="1" t="str">
        <f>IFERROR(__xludf.DUMMYFUNCTION("""COMPUTED_VALUE"""),"")</f>
        <v/>
      </c>
      <c r="AG1874" s="1" t="str">
        <f>IFERROR(__xludf.DUMMYFUNCTION("""COMPUTED_VALUE"""),"")</f>
        <v/>
      </c>
      <c r="AH1874" s="1" t="str">
        <f>IFERROR(__xludf.DUMMYFUNCTION("""COMPUTED_VALUE"""),"")</f>
        <v/>
      </c>
      <c r="AI1874" s="1" t="str">
        <f>IFERROR(__xludf.DUMMYFUNCTION("""COMPUTED_VALUE"""),"")</f>
        <v/>
      </c>
      <c r="AL1874" s="1" t="s">
        <v>25</v>
      </c>
      <c r="AM1874" s="1" t="s">
        <v>25</v>
      </c>
      <c r="AN1874" s="1" t="s">
        <v>25</v>
      </c>
      <c r="AO1874" s="1" t="s">
        <v>25</v>
      </c>
      <c r="AP1874" s="1" t="s">
        <v>25</v>
      </c>
      <c r="AQ1874" s="1"/>
      <c r="AR1874" s="1"/>
      <c r="AS1874" s="1"/>
      <c r="AT1874" s="1"/>
      <c r="AU1874" s="1"/>
      <c r="AV1874" s="1"/>
      <c r="AW1874" s="1"/>
      <c r="AY1874" s="1" t="s">
        <v>25</v>
      </c>
    </row>
    <row r="1875" ht="15.75" customHeight="1">
      <c r="A1875" s="1"/>
      <c r="B1875" s="1"/>
      <c r="C1875" s="1"/>
      <c r="D1875" s="1" t="s">
        <v>25</v>
      </c>
      <c r="E1875" s="1" t="s">
        <v>25</v>
      </c>
      <c r="F1875" s="1" t="s">
        <v>25</v>
      </c>
      <c r="G1875" s="1" t="s">
        <v>25</v>
      </c>
      <c r="H1875" s="1" t="s">
        <v>25</v>
      </c>
      <c r="M1875" s="1"/>
      <c r="N1875" s="1"/>
      <c r="O1875" s="1"/>
      <c r="P1875" s="1"/>
      <c r="Q1875" s="1"/>
      <c r="S1875" s="1" t="str">
        <f>IFERROR(__xludf.DUMMYFUNCTION("UNIQUE(D1875:H1875, TRUE)"),"")</f>
        <v/>
      </c>
      <c r="Y1875" s="1" t="str">
        <f t="shared" si="2"/>
        <v/>
      </c>
      <c r="Z1875" s="1" t="str">
        <f t="shared" ref="Z1875:AC1875" si="1875">IF($Y1875&lt;&gt;"",COUNTIF($D1875:$H1875, "=" &amp; T1875),"")</f>
        <v/>
      </c>
      <c r="AA1875" s="1" t="str">
        <f t="shared" si="1875"/>
        <v/>
      </c>
      <c r="AB1875" s="1" t="str">
        <f t="shared" si="1875"/>
        <v/>
      </c>
      <c r="AC1875" s="1" t="str">
        <f t="shared" si="1875"/>
        <v/>
      </c>
      <c r="AE1875" s="1" t="str">
        <f>IFERROR(__xludf.DUMMYFUNCTION("IFERROR(TRANSPOSE(SORT(TRANSPOSE(FILTER(Y1875:AC1875, Y1875:AC1875&lt;&gt;0)),1, FALSE)))"),"")</f>
        <v/>
      </c>
      <c r="AF1875" s="1" t="str">
        <f>IFERROR(__xludf.DUMMYFUNCTION("""COMPUTED_VALUE"""),"")</f>
        <v/>
      </c>
      <c r="AG1875" s="1" t="str">
        <f>IFERROR(__xludf.DUMMYFUNCTION("""COMPUTED_VALUE"""),"")</f>
        <v/>
      </c>
      <c r="AH1875" s="1" t="str">
        <f>IFERROR(__xludf.DUMMYFUNCTION("""COMPUTED_VALUE"""),"")</f>
        <v/>
      </c>
      <c r="AI1875" s="1" t="str">
        <f>IFERROR(__xludf.DUMMYFUNCTION("""COMPUTED_VALUE"""),"")</f>
        <v/>
      </c>
      <c r="AL1875" s="1" t="s">
        <v>25</v>
      </c>
      <c r="AM1875" s="1" t="s">
        <v>25</v>
      </c>
      <c r="AN1875" s="1" t="s">
        <v>25</v>
      </c>
      <c r="AO1875" s="1" t="s">
        <v>25</v>
      </c>
      <c r="AP1875" s="1" t="s">
        <v>25</v>
      </c>
      <c r="AQ1875" s="1"/>
      <c r="AR1875" s="1"/>
      <c r="AS1875" s="1"/>
      <c r="AT1875" s="1"/>
      <c r="AU1875" s="1"/>
      <c r="AV1875" s="1"/>
      <c r="AW1875" s="1"/>
      <c r="AY1875" s="1" t="s">
        <v>25</v>
      </c>
    </row>
    <row r="1876" ht="15.75" customHeight="1">
      <c r="A1876" s="1"/>
      <c r="B1876" s="1"/>
      <c r="C1876" s="1"/>
      <c r="D1876" s="1" t="s">
        <v>25</v>
      </c>
      <c r="E1876" s="1" t="s">
        <v>25</v>
      </c>
      <c r="F1876" s="1" t="s">
        <v>25</v>
      </c>
      <c r="G1876" s="1" t="s">
        <v>25</v>
      </c>
      <c r="H1876" s="1" t="s">
        <v>25</v>
      </c>
      <c r="M1876" s="1"/>
      <c r="N1876" s="1"/>
      <c r="O1876" s="1"/>
      <c r="P1876" s="1"/>
      <c r="Q1876" s="1"/>
      <c r="S1876" s="1" t="str">
        <f>IFERROR(__xludf.DUMMYFUNCTION("UNIQUE(D1876:H1876, TRUE)"),"")</f>
        <v/>
      </c>
      <c r="Y1876" s="1" t="str">
        <f t="shared" si="2"/>
        <v/>
      </c>
      <c r="Z1876" s="1" t="str">
        <f t="shared" ref="Z1876:AC1876" si="1876">IF($Y1876&lt;&gt;"",COUNTIF($D1876:$H1876, "=" &amp; T1876),"")</f>
        <v/>
      </c>
      <c r="AA1876" s="1" t="str">
        <f t="shared" si="1876"/>
        <v/>
      </c>
      <c r="AB1876" s="1" t="str">
        <f t="shared" si="1876"/>
        <v/>
      </c>
      <c r="AC1876" s="1" t="str">
        <f t="shared" si="1876"/>
        <v/>
      </c>
      <c r="AE1876" s="1" t="str">
        <f>IFERROR(__xludf.DUMMYFUNCTION("IFERROR(TRANSPOSE(SORT(TRANSPOSE(FILTER(Y1876:AC1876, Y1876:AC1876&lt;&gt;0)),1, FALSE)))"),"")</f>
        <v/>
      </c>
      <c r="AF1876" s="1" t="str">
        <f>IFERROR(__xludf.DUMMYFUNCTION("""COMPUTED_VALUE"""),"")</f>
        <v/>
      </c>
      <c r="AG1876" s="1" t="str">
        <f>IFERROR(__xludf.DUMMYFUNCTION("""COMPUTED_VALUE"""),"")</f>
        <v/>
      </c>
      <c r="AH1876" s="1" t="str">
        <f>IFERROR(__xludf.DUMMYFUNCTION("""COMPUTED_VALUE"""),"")</f>
        <v/>
      </c>
      <c r="AI1876" s="1" t="str">
        <f>IFERROR(__xludf.DUMMYFUNCTION("""COMPUTED_VALUE"""),"")</f>
        <v/>
      </c>
      <c r="AL1876" s="1" t="s">
        <v>25</v>
      </c>
      <c r="AM1876" s="1" t="s">
        <v>25</v>
      </c>
      <c r="AN1876" s="1" t="s">
        <v>25</v>
      </c>
      <c r="AO1876" s="1" t="s">
        <v>25</v>
      </c>
      <c r="AP1876" s="1" t="s">
        <v>25</v>
      </c>
      <c r="AQ1876" s="1"/>
      <c r="AR1876" s="1"/>
      <c r="AS1876" s="1"/>
      <c r="AT1876" s="1"/>
      <c r="AU1876" s="1"/>
      <c r="AV1876" s="1"/>
      <c r="AW1876" s="1"/>
      <c r="AY1876" s="1" t="s">
        <v>25</v>
      </c>
    </row>
    <row r="1877" ht="15.75" customHeight="1">
      <c r="A1877" s="1"/>
      <c r="B1877" s="1"/>
      <c r="C1877" s="1"/>
      <c r="D1877" s="1" t="s">
        <v>25</v>
      </c>
      <c r="E1877" s="1" t="s">
        <v>25</v>
      </c>
      <c r="F1877" s="1" t="s">
        <v>25</v>
      </c>
      <c r="G1877" s="1" t="s">
        <v>25</v>
      </c>
      <c r="H1877" s="1" t="s">
        <v>25</v>
      </c>
      <c r="M1877" s="1"/>
      <c r="N1877" s="1"/>
      <c r="O1877" s="1"/>
      <c r="P1877" s="1"/>
      <c r="Q1877" s="1"/>
      <c r="S1877" s="1" t="str">
        <f>IFERROR(__xludf.DUMMYFUNCTION("UNIQUE(D1877:H1877, TRUE)"),"")</f>
        <v/>
      </c>
      <c r="Y1877" s="1" t="str">
        <f t="shared" si="2"/>
        <v/>
      </c>
      <c r="Z1877" s="1" t="str">
        <f t="shared" ref="Z1877:AC1877" si="1877">IF($Y1877&lt;&gt;"",COUNTIF($D1877:$H1877, "=" &amp; T1877),"")</f>
        <v/>
      </c>
      <c r="AA1877" s="1" t="str">
        <f t="shared" si="1877"/>
        <v/>
      </c>
      <c r="AB1877" s="1" t="str">
        <f t="shared" si="1877"/>
        <v/>
      </c>
      <c r="AC1877" s="1" t="str">
        <f t="shared" si="1877"/>
        <v/>
      </c>
      <c r="AE1877" s="1" t="str">
        <f>IFERROR(__xludf.DUMMYFUNCTION("IFERROR(TRANSPOSE(SORT(TRANSPOSE(FILTER(Y1877:AC1877, Y1877:AC1877&lt;&gt;0)),1, FALSE)))"),"")</f>
        <v/>
      </c>
      <c r="AF1877" s="1" t="str">
        <f>IFERROR(__xludf.DUMMYFUNCTION("""COMPUTED_VALUE"""),"")</f>
        <v/>
      </c>
      <c r="AG1877" s="1" t="str">
        <f>IFERROR(__xludf.DUMMYFUNCTION("""COMPUTED_VALUE"""),"")</f>
        <v/>
      </c>
      <c r="AH1877" s="1" t="str">
        <f>IFERROR(__xludf.DUMMYFUNCTION("""COMPUTED_VALUE"""),"")</f>
        <v/>
      </c>
      <c r="AI1877" s="1" t="str">
        <f>IFERROR(__xludf.DUMMYFUNCTION("""COMPUTED_VALUE"""),"")</f>
        <v/>
      </c>
      <c r="AL1877" s="1" t="s">
        <v>25</v>
      </c>
      <c r="AM1877" s="1" t="s">
        <v>25</v>
      </c>
      <c r="AN1877" s="1" t="s">
        <v>25</v>
      </c>
      <c r="AO1877" s="1" t="s">
        <v>25</v>
      </c>
      <c r="AP1877" s="1" t="s">
        <v>25</v>
      </c>
      <c r="AQ1877" s="1"/>
      <c r="AR1877" s="1"/>
      <c r="AS1877" s="1"/>
      <c r="AT1877" s="1"/>
      <c r="AU1877" s="1"/>
      <c r="AV1877" s="1"/>
      <c r="AW1877" s="1"/>
      <c r="AY1877" s="1" t="s">
        <v>25</v>
      </c>
    </row>
    <row r="1878" ht="15.75" customHeight="1">
      <c r="A1878" s="1"/>
      <c r="B1878" s="1"/>
      <c r="C1878" s="1"/>
      <c r="D1878" s="1" t="s">
        <v>25</v>
      </c>
      <c r="E1878" s="1" t="s">
        <v>25</v>
      </c>
      <c r="F1878" s="1" t="s">
        <v>25</v>
      </c>
      <c r="G1878" s="1" t="s">
        <v>25</v>
      </c>
      <c r="H1878" s="1" t="s">
        <v>25</v>
      </c>
      <c r="M1878" s="1"/>
      <c r="N1878" s="1"/>
      <c r="O1878" s="1"/>
      <c r="P1878" s="1"/>
      <c r="Q1878" s="1"/>
      <c r="S1878" s="1" t="str">
        <f>IFERROR(__xludf.DUMMYFUNCTION("UNIQUE(D1878:H1878, TRUE)"),"")</f>
        <v/>
      </c>
      <c r="Y1878" s="1" t="str">
        <f t="shared" si="2"/>
        <v/>
      </c>
      <c r="Z1878" s="1" t="str">
        <f t="shared" ref="Z1878:AC1878" si="1878">IF($Y1878&lt;&gt;"",COUNTIF($D1878:$H1878, "=" &amp; T1878),"")</f>
        <v/>
      </c>
      <c r="AA1878" s="1" t="str">
        <f t="shared" si="1878"/>
        <v/>
      </c>
      <c r="AB1878" s="1" t="str">
        <f t="shared" si="1878"/>
        <v/>
      </c>
      <c r="AC1878" s="1" t="str">
        <f t="shared" si="1878"/>
        <v/>
      </c>
      <c r="AE1878" s="1" t="str">
        <f>IFERROR(__xludf.DUMMYFUNCTION("IFERROR(TRANSPOSE(SORT(TRANSPOSE(FILTER(Y1878:AC1878, Y1878:AC1878&lt;&gt;0)),1, FALSE)))"),"")</f>
        <v/>
      </c>
      <c r="AF1878" s="1" t="str">
        <f>IFERROR(__xludf.DUMMYFUNCTION("""COMPUTED_VALUE"""),"")</f>
        <v/>
      </c>
      <c r="AG1878" s="1" t="str">
        <f>IFERROR(__xludf.DUMMYFUNCTION("""COMPUTED_VALUE"""),"")</f>
        <v/>
      </c>
      <c r="AH1878" s="1" t="str">
        <f>IFERROR(__xludf.DUMMYFUNCTION("""COMPUTED_VALUE"""),"")</f>
        <v/>
      </c>
      <c r="AI1878" s="1" t="str">
        <f>IFERROR(__xludf.DUMMYFUNCTION("""COMPUTED_VALUE"""),"")</f>
        <v/>
      </c>
      <c r="AL1878" s="1" t="s">
        <v>25</v>
      </c>
      <c r="AM1878" s="1" t="s">
        <v>25</v>
      </c>
      <c r="AN1878" s="1" t="s">
        <v>25</v>
      </c>
      <c r="AO1878" s="1" t="s">
        <v>25</v>
      </c>
      <c r="AP1878" s="1" t="s">
        <v>25</v>
      </c>
      <c r="AQ1878" s="1"/>
      <c r="AR1878" s="1"/>
      <c r="AS1878" s="1"/>
      <c r="AT1878" s="1"/>
      <c r="AU1878" s="1"/>
      <c r="AV1878" s="1"/>
      <c r="AW1878" s="1"/>
      <c r="AY1878" s="1" t="s">
        <v>25</v>
      </c>
    </row>
    <row r="1879" ht="15.75" customHeight="1">
      <c r="A1879" s="1"/>
      <c r="B1879" s="1"/>
      <c r="C1879" s="1"/>
      <c r="D1879" s="1" t="s">
        <v>25</v>
      </c>
      <c r="E1879" s="1" t="s">
        <v>25</v>
      </c>
      <c r="F1879" s="1" t="s">
        <v>25</v>
      </c>
      <c r="G1879" s="1" t="s">
        <v>25</v>
      </c>
      <c r="H1879" s="1" t="s">
        <v>25</v>
      </c>
      <c r="M1879" s="1"/>
      <c r="N1879" s="1"/>
      <c r="O1879" s="1"/>
      <c r="P1879" s="1"/>
      <c r="Q1879" s="1"/>
      <c r="S1879" s="1" t="str">
        <f>IFERROR(__xludf.DUMMYFUNCTION("UNIQUE(D1879:H1879, TRUE)"),"")</f>
        <v/>
      </c>
      <c r="Y1879" s="1" t="str">
        <f t="shared" si="2"/>
        <v/>
      </c>
      <c r="Z1879" s="1" t="str">
        <f t="shared" ref="Z1879:AC1879" si="1879">IF($Y1879&lt;&gt;"",COUNTIF($D1879:$H1879, "=" &amp; T1879),"")</f>
        <v/>
      </c>
      <c r="AA1879" s="1" t="str">
        <f t="shared" si="1879"/>
        <v/>
      </c>
      <c r="AB1879" s="1" t="str">
        <f t="shared" si="1879"/>
        <v/>
      </c>
      <c r="AC1879" s="1" t="str">
        <f t="shared" si="1879"/>
        <v/>
      </c>
      <c r="AE1879" s="1" t="str">
        <f>IFERROR(__xludf.DUMMYFUNCTION("IFERROR(TRANSPOSE(SORT(TRANSPOSE(FILTER(Y1879:AC1879, Y1879:AC1879&lt;&gt;0)),1, FALSE)))"),"")</f>
        <v/>
      </c>
      <c r="AF1879" s="1" t="str">
        <f>IFERROR(__xludf.DUMMYFUNCTION("""COMPUTED_VALUE"""),"")</f>
        <v/>
      </c>
      <c r="AG1879" s="1" t="str">
        <f>IFERROR(__xludf.DUMMYFUNCTION("""COMPUTED_VALUE"""),"")</f>
        <v/>
      </c>
      <c r="AH1879" s="1" t="str">
        <f>IFERROR(__xludf.DUMMYFUNCTION("""COMPUTED_VALUE"""),"")</f>
        <v/>
      </c>
      <c r="AI1879" s="1" t="str">
        <f>IFERROR(__xludf.DUMMYFUNCTION("""COMPUTED_VALUE"""),"")</f>
        <v/>
      </c>
      <c r="AL1879" s="1" t="s">
        <v>25</v>
      </c>
      <c r="AM1879" s="1" t="s">
        <v>25</v>
      </c>
      <c r="AN1879" s="1" t="s">
        <v>25</v>
      </c>
      <c r="AO1879" s="1" t="s">
        <v>25</v>
      </c>
      <c r="AP1879" s="1" t="s">
        <v>25</v>
      </c>
      <c r="AQ1879" s="1"/>
      <c r="AR1879" s="1"/>
      <c r="AS1879" s="1"/>
      <c r="AT1879" s="1"/>
      <c r="AU1879" s="1"/>
      <c r="AV1879" s="1"/>
      <c r="AW1879" s="1"/>
      <c r="AY1879" s="1" t="s">
        <v>25</v>
      </c>
    </row>
    <row r="1880" ht="15.75" customHeight="1">
      <c r="A1880" s="1"/>
      <c r="B1880" s="1"/>
      <c r="C1880" s="1"/>
      <c r="D1880" s="1" t="s">
        <v>25</v>
      </c>
      <c r="E1880" s="1" t="s">
        <v>25</v>
      </c>
      <c r="F1880" s="1" t="s">
        <v>25</v>
      </c>
      <c r="G1880" s="1" t="s">
        <v>25</v>
      </c>
      <c r="H1880" s="1" t="s">
        <v>25</v>
      </c>
      <c r="M1880" s="1"/>
      <c r="N1880" s="1"/>
      <c r="O1880" s="1"/>
      <c r="P1880" s="1"/>
      <c r="Q1880" s="1"/>
      <c r="S1880" s="1" t="str">
        <f>IFERROR(__xludf.DUMMYFUNCTION("UNIQUE(D1880:H1880, TRUE)"),"")</f>
        <v/>
      </c>
      <c r="Y1880" s="1" t="str">
        <f t="shared" si="2"/>
        <v/>
      </c>
      <c r="Z1880" s="1" t="str">
        <f t="shared" ref="Z1880:AC1880" si="1880">IF($Y1880&lt;&gt;"",COUNTIF($D1880:$H1880, "=" &amp; T1880),"")</f>
        <v/>
      </c>
      <c r="AA1880" s="1" t="str">
        <f t="shared" si="1880"/>
        <v/>
      </c>
      <c r="AB1880" s="1" t="str">
        <f t="shared" si="1880"/>
        <v/>
      </c>
      <c r="AC1880" s="1" t="str">
        <f t="shared" si="1880"/>
        <v/>
      </c>
      <c r="AE1880" s="1" t="str">
        <f>IFERROR(__xludf.DUMMYFUNCTION("IFERROR(TRANSPOSE(SORT(TRANSPOSE(FILTER(Y1880:AC1880, Y1880:AC1880&lt;&gt;0)),1, FALSE)))"),"")</f>
        <v/>
      </c>
      <c r="AF1880" s="1" t="str">
        <f>IFERROR(__xludf.DUMMYFUNCTION("""COMPUTED_VALUE"""),"")</f>
        <v/>
      </c>
      <c r="AG1880" s="1" t="str">
        <f>IFERROR(__xludf.DUMMYFUNCTION("""COMPUTED_VALUE"""),"")</f>
        <v/>
      </c>
      <c r="AH1880" s="1" t="str">
        <f>IFERROR(__xludf.DUMMYFUNCTION("""COMPUTED_VALUE"""),"")</f>
        <v/>
      </c>
      <c r="AI1880" s="1" t="str">
        <f>IFERROR(__xludf.DUMMYFUNCTION("""COMPUTED_VALUE"""),"")</f>
        <v/>
      </c>
      <c r="AL1880" s="1" t="s">
        <v>25</v>
      </c>
      <c r="AM1880" s="1" t="s">
        <v>25</v>
      </c>
      <c r="AN1880" s="1" t="s">
        <v>25</v>
      </c>
      <c r="AO1880" s="1" t="s">
        <v>25</v>
      </c>
      <c r="AP1880" s="1" t="s">
        <v>25</v>
      </c>
      <c r="AQ1880" s="1"/>
      <c r="AR1880" s="1"/>
      <c r="AS1880" s="1"/>
      <c r="AT1880" s="1"/>
      <c r="AU1880" s="1"/>
      <c r="AV1880" s="1"/>
      <c r="AW1880" s="1"/>
      <c r="AY1880" s="1" t="s">
        <v>25</v>
      </c>
    </row>
    <row r="1881" ht="15.75" customHeight="1">
      <c r="A1881" s="1"/>
      <c r="B1881" s="1"/>
      <c r="C1881" s="1"/>
      <c r="D1881" s="1" t="s">
        <v>25</v>
      </c>
      <c r="E1881" s="1" t="s">
        <v>25</v>
      </c>
      <c r="F1881" s="1" t="s">
        <v>25</v>
      </c>
      <c r="G1881" s="1" t="s">
        <v>25</v>
      </c>
      <c r="H1881" s="1" t="s">
        <v>25</v>
      </c>
      <c r="M1881" s="1"/>
      <c r="N1881" s="1"/>
      <c r="O1881" s="1"/>
      <c r="P1881" s="1"/>
      <c r="Q1881" s="1"/>
      <c r="S1881" s="1" t="str">
        <f>IFERROR(__xludf.DUMMYFUNCTION("UNIQUE(D1881:H1881, TRUE)"),"")</f>
        <v/>
      </c>
      <c r="Y1881" s="1" t="str">
        <f t="shared" si="2"/>
        <v/>
      </c>
      <c r="Z1881" s="1" t="str">
        <f t="shared" ref="Z1881:AC1881" si="1881">IF($Y1881&lt;&gt;"",COUNTIF($D1881:$H1881, "=" &amp; T1881),"")</f>
        <v/>
      </c>
      <c r="AA1881" s="1" t="str">
        <f t="shared" si="1881"/>
        <v/>
      </c>
      <c r="AB1881" s="1" t="str">
        <f t="shared" si="1881"/>
        <v/>
      </c>
      <c r="AC1881" s="1" t="str">
        <f t="shared" si="1881"/>
        <v/>
      </c>
      <c r="AE1881" s="1" t="str">
        <f>IFERROR(__xludf.DUMMYFUNCTION("IFERROR(TRANSPOSE(SORT(TRANSPOSE(FILTER(Y1881:AC1881, Y1881:AC1881&lt;&gt;0)),1, FALSE)))"),"")</f>
        <v/>
      </c>
      <c r="AF1881" s="1" t="str">
        <f>IFERROR(__xludf.DUMMYFUNCTION("""COMPUTED_VALUE"""),"")</f>
        <v/>
      </c>
      <c r="AG1881" s="1" t="str">
        <f>IFERROR(__xludf.DUMMYFUNCTION("""COMPUTED_VALUE"""),"")</f>
        <v/>
      </c>
      <c r="AH1881" s="1" t="str">
        <f>IFERROR(__xludf.DUMMYFUNCTION("""COMPUTED_VALUE"""),"")</f>
        <v/>
      </c>
      <c r="AI1881" s="1" t="str">
        <f>IFERROR(__xludf.DUMMYFUNCTION("""COMPUTED_VALUE"""),"")</f>
        <v/>
      </c>
      <c r="AL1881" s="1" t="s">
        <v>25</v>
      </c>
      <c r="AM1881" s="1" t="s">
        <v>25</v>
      </c>
      <c r="AN1881" s="1" t="s">
        <v>25</v>
      </c>
      <c r="AO1881" s="1" t="s">
        <v>25</v>
      </c>
      <c r="AP1881" s="1" t="s">
        <v>25</v>
      </c>
      <c r="AQ1881" s="1"/>
      <c r="AR1881" s="1"/>
      <c r="AS1881" s="1"/>
      <c r="AT1881" s="1"/>
      <c r="AU1881" s="1"/>
      <c r="AV1881" s="1"/>
      <c r="AW1881" s="1"/>
      <c r="AY1881" s="1" t="s">
        <v>25</v>
      </c>
    </row>
    <row r="1882" ht="15.75" customHeight="1">
      <c r="A1882" s="1"/>
      <c r="B1882" s="1"/>
      <c r="C1882" s="1"/>
      <c r="D1882" s="1" t="s">
        <v>25</v>
      </c>
      <c r="E1882" s="1" t="s">
        <v>25</v>
      </c>
      <c r="F1882" s="1" t="s">
        <v>25</v>
      </c>
      <c r="G1882" s="1" t="s">
        <v>25</v>
      </c>
      <c r="H1882" s="1" t="s">
        <v>25</v>
      </c>
      <c r="M1882" s="1"/>
      <c r="N1882" s="1"/>
      <c r="O1882" s="1"/>
      <c r="P1882" s="1"/>
      <c r="Q1882" s="1"/>
      <c r="S1882" s="1" t="str">
        <f>IFERROR(__xludf.DUMMYFUNCTION("UNIQUE(D1882:H1882, TRUE)"),"")</f>
        <v/>
      </c>
      <c r="Y1882" s="1" t="str">
        <f t="shared" si="2"/>
        <v/>
      </c>
      <c r="Z1882" s="1" t="str">
        <f t="shared" ref="Z1882:AC1882" si="1882">IF($Y1882&lt;&gt;"",COUNTIF($D1882:$H1882, "=" &amp; T1882),"")</f>
        <v/>
      </c>
      <c r="AA1882" s="1" t="str">
        <f t="shared" si="1882"/>
        <v/>
      </c>
      <c r="AB1882" s="1" t="str">
        <f t="shared" si="1882"/>
        <v/>
      </c>
      <c r="AC1882" s="1" t="str">
        <f t="shared" si="1882"/>
        <v/>
      </c>
      <c r="AE1882" s="1" t="str">
        <f>IFERROR(__xludf.DUMMYFUNCTION("IFERROR(TRANSPOSE(SORT(TRANSPOSE(FILTER(Y1882:AC1882, Y1882:AC1882&lt;&gt;0)),1, FALSE)))"),"")</f>
        <v/>
      </c>
      <c r="AF1882" s="1" t="str">
        <f>IFERROR(__xludf.DUMMYFUNCTION("""COMPUTED_VALUE"""),"")</f>
        <v/>
      </c>
      <c r="AG1882" s="1" t="str">
        <f>IFERROR(__xludf.DUMMYFUNCTION("""COMPUTED_VALUE"""),"")</f>
        <v/>
      </c>
      <c r="AH1882" s="1" t="str">
        <f>IFERROR(__xludf.DUMMYFUNCTION("""COMPUTED_VALUE"""),"")</f>
        <v/>
      </c>
      <c r="AI1882" s="1" t="str">
        <f>IFERROR(__xludf.DUMMYFUNCTION("""COMPUTED_VALUE"""),"")</f>
        <v/>
      </c>
      <c r="AL1882" s="1" t="s">
        <v>25</v>
      </c>
      <c r="AM1882" s="1" t="s">
        <v>25</v>
      </c>
      <c r="AN1882" s="1" t="s">
        <v>25</v>
      </c>
      <c r="AO1882" s="1" t="s">
        <v>25</v>
      </c>
      <c r="AP1882" s="1" t="s">
        <v>25</v>
      </c>
      <c r="AQ1882" s="1"/>
      <c r="AR1882" s="1"/>
      <c r="AS1882" s="1"/>
      <c r="AT1882" s="1"/>
      <c r="AU1882" s="1"/>
      <c r="AV1882" s="1"/>
      <c r="AW1882" s="1"/>
      <c r="AY1882" s="1" t="s">
        <v>25</v>
      </c>
    </row>
    <row r="1883" ht="15.75" customHeight="1">
      <c r="A1883" s="1"/>
      <c r="B1883" s="1"/>
      <c r="C1883" s="1"/>
      <c r="D1883" s="1" t="s">
        <v>25</v>
      </c>
      <c r="E1883" s="1" t="s">
        <v>25</v>
      </c>
      <c r="F1883" s="1" t="s">
        <v>25</v>
      </c>
      <c r="G1883" s="1" t="s">
        <v>25</v>
      </c>
      <c r="H1883" s="1" t="s">
        <v>25</v>
      </c>
      <c r="M1883" s="1"/>
      <c r="N1883" s="1"/>
      <c r="O1883" s="1"/>
      <c r="P1883" s="1"/>
      <c r="Q1883" s="1"/>
      <c r="S1883" s="1" t="str">
        <f>IFERROR(__xludf.DUMMYFUNCTION("UNIQUE(D1883:H1883, TRUE)"),"")</f>
        <v/>
      </c>
      <c r="Y1883" s="1" t="str">
        <f t="shared" si="2"/>
        <v/>
      </c>
      <c r="Z1883" s="1" t="str">
        <f t="shared" ref="Z1883:AC1883" si="1883">IF($Y1883&lt;&gt;"",COUNTIF($D1883:$H1883, "=" &amp; T1883),"")</f>
        <v/>
      </c>
      <c r="AA1883" s="1" t="str">
        <f t="shared" si="1883"/>
        <v/>
      </c>
      <c r="AB1883" s="1" t="str">
        <f t="shared" si="1883"/>
        <v/>
      </c>
      <c r="AC1883" s="1" t="str">
        <f t="shared" si="1883"/>
        <v/>
      </c>
      <c r="AE1883" s="1" t="str">
        <f>IFERROR(__xludf.DUMMYFUNCTION("IFERROR(TRANSPOSE(SORT(TRANSPOSE(FILTER(Y1883:AC1883, Y1883:AC1883&lt;&gt;0)),1, FALSE)))"),"")</f>
        <v/>
      </c>
      <c r="AF1883" s="1" t="str">
        <f>IFERROR(__xludf.DUMMYFUNCTION("""COMPUTED_VALUE"""),"")</f>
        <v/>
      </c>
      <c r="AG1883" s="1" t="str">
        <f>IFERROR(__xludf.DUMMYFUNCTION("""COMPUTED_VALUE"""),"")</f>
        <v/>
      </c>
      <c r="AH1883" s="1" t="str">
        <f>IFERROR(__xludf.DUMMYFUNCTION("""COMPUTED_VALUE"""),"")</f>
        <v/>
      </c>
      <c r="AI1883" s="1" t="str">
        <f>IFERROR(__xludf.DUMMYFUNCTION("""COMPUTED_VALUE"""),"")</f>
        <v/>
      </c>
      <c r="AL1883" s="1" t="s">
        <v>25</v>
      </c>
      <c r="AM1883" s="1" t="s">
        <v>25</v>
      </c>
      <c r="AN1883" s="1" t="s">
        <v>25</v>
      </c>
      <c r="AO1883" s="1" t="s">
        <v>25</v>
      </c>
      <c r="AP1883" s="1" t="s">
        <v>25</v>
      </c>
      <c r="AQ1883" s="1"/>
      <c r="AR1883" s="1"/>
      <c r="AS1883" s="1"/>
      <c r="AT1883" s="1"/>
      <c r="AU1883" s="1"/>
      <c r="AV1883" s="1"/>
      <c r="AW1883" s="1"/>
      <c r="AY1883" s="1" t="s">
        <v>25</v>
      </c>
    </row>
    <row r="1884" ht="15.75" customHeight="1">
      <c r="A1884" s="1"/>
      <c r="B1884" s="1"/>
      <c r="C1884" s="1"/>
      <c r="D1884" s="1" t="s">
        <v>25</v>
      </c>
      <c r="E1884" s="1" t="s">
        <v>25</v>
      </c>
      <c r="F1884" s="1" t="s">
        <v>25</v>
      </c>
      <c r="G1884" s="1" t="s">
        <v>25</v>
      </c>
      <c r="H1884" s="1" t="s">
        <v>25</v>
      </c>
      <c r="M1884" s="1"/>
      <c r="N1884" s="1"/>
      <c r="O1884" s="1"/>
      <c r="P1884" s="1"/>
      <c r="Q1884" s="1"/>
      <c r="S1884" s="1" t="str">
        <f>IFERROR(__xludf.DUMMYFUNCTION("UNIQUE(D1884:H1884, TRUE)"),"")</f>
        <v/>
      </c>
      <c r="Y1884" s="1" t="str">
        <f t="shared" si="2"/>
        <v/>
      </c>
      <c r="Z1884" s="1" t="str">
        <f t="shared" ref="Z1884:AC1884" si="1884">IF($Y1884&lt;&gt;"",COUNTIF($D1884:$H1884, "=" &amp; T1884),"")</f>
        <v/>
      </c>
      <c r="AA1884" s="1" t="str">
        <f t="shared" si="1884"/>
        <v/>
      </c>
      <c r="AB1884" s="1" t="str">
        <f t="shared" si="1884"/>
        <v/>
      </c>
      <c r="AC1884" s="1" t="str">
        <f t="shared" si="1884"/>
        <v/>
      </c>
      <c r="AE1884" s="1" t="str">
        <f>IFERROR(__xludf.DUMMYFUNCTION("IFERROR(TRANSPOSE(SORT(TRANSPOSE(FILTER(Y1884:AC1884, Y1884:AC1884&lt;&gt;0)),1, FALSE)))"),"")</f>
        <v/>
      </c>
      <c r="AF1884" s="1" t="str">
        <f>IFERROR(__xludf.DUMMYFUNCTION("""COMPUTED_VALUE"""),"")</f>
        <v/>
      </c>
      <c r="AG1884" s="1" t="str">
        <f>IFERROR(__xludf.DUMMYFUNCTION("""COMPUTED_VALUE"""),"")</f>
        <v/>
      </c>
      <c r="AH1884" s="1" t="str">
        <f>IFERROR(__xludf.DUMMYFUNCTION("""COMPUTED_VALUE"""),"")</f>
        <v/>
      </c>
      <c r="AI1884" s="1" t="str">
        <f>IFERROR(__xludf.DUMMYFUNCTION("""COMPUTED_VALUE"""),"")</f>
        <v/>
      </c>
      <c r="AL1884" s="1" t="s">
        <v>25</v>
      </c>
      <c r="AM1884" s="1" t="s">
        <v>25</v>
      </c>
      <c r="AN1884" s="1" t="s">
        <v>25</v>
      </c>
      <c r="AO1884" s="1" t="s">
        <v>25</v>
      </c>
      <c r="AP1884" s="1" t="s">
        <v>25</v>
      </c>
      <c r="AQ1884" s="1"/>
      <c r="AR1884" s="1"/>
      <c r="AS1884" s="1"/>
      <c r="AT1884" s="1"/>
      <c r="AU1884" s="1"/>
      <c r="AV1884" s="1"/>
      <c r="AW1884" s="1"/>
      <c r="AY1884" s="1" t="s">
        <v>25</v>
      </c>
    </row>
    <row r="1885" ht="15.75" customHeight="1">
      <c r="A1885" s="1"/>
      <c r="B1885" s="1"/>
      <c r="C1885" s="1"/>
      <c r="D1885" s="1" t="s">
        <v>25</v>
      </c>
      <c r="E1885" s="1" t="s">
        <v>25</v>
      </c>
      <c r="F1885" s="1" t="s">
        <v>25</v>
      </c>
      <c r="G1885" s="1" t="s">
        <v>25</v>
      </c>
      <c r="H1885" s="1" t="s">
        <v>25</v>
      </c>
      <c r="M1885" s="1"/>
      <c r="N1885" s="1"/>
      <c r="O1885" s="1"/>
      <c r="P1885" s="1"/>
      <c r="Q1885" s="1"/>
      <c r="S1885" s="1" t="str">
        <f>IFERROR(__xludf.DUMMYFUNCTION("UNIQUE(D1885:H1885, TRUE)"),"")</f>
        <v/>
      </c>
      <c r="Y1885" s="1" t="str">
        <f t="shared" si="2"/>
        <v/>
      </c>
      <c r="Z1885" s="1" t="str">
        <f t="shared" ref="Z1885:AC1885" si="1885">IF($Y1885&lt;&gt;"",COUNTIF($D1885:$H1885, "=" &amp; T1885),"")</f>
        <v/>
      </c>
      <c r="AA1885" s="1" t="str">
        <f t="shared" si="1885"/>
        <v/>
      </c>
      <c r="AB1885" s="1" t="str">
        <f t="shared" si="1885"/>
        <v/>
      </c>
      <c r="AC1885" s="1" t="str">
        <f t="shared" si="1885"/>
        <v/>
      </c>
      <c r="AE1885" s="1" t="str">
        <f>IFERROR(__xludf.DUMMYFUNCTION("IFERROR(TRANSPOSE(SORT(TRANSPOSE(FILTER(Y1885:AC1885, Y1885:AC1885&lt;&gt;0)),1, FALSE)))"),"")</f>
        <v/>
      </c>
      <c r="AF1885" s="1" t="str">
        <f>IFERROR(__xludf.DUMMYFUNCTION("""COMPUTED_VALUE"""),"")</f>
        <v/>
      </c>
      <c r="AG1885" s="1" t="str">
        <f>IFERROR(__xludf.DUMMYFUNCTION("""COMPUTED_VALUE"""),"")</f>
        <v/>
      </c>
      <c r="AH1885" s="1" t="str">
        <f>IFERROR(__xludf.DUMMYFUNCTION("""COMPUTED_VALUE"""),"")</f>
        <v/>
      </c>
      <c r="AI1885" s="1" t="str">
        <f>IFERROR(__xludf.DUMMYFUNCTION("""COMPUTED_VALUE"""),"")</f>
        <v/>
      </c>
      <c r="AL1885" s="1" t="s">
        <v>25</v>
      </c>
      <c r="AM1885" s="1" t="s">
        <v>25</v>
      </c>
      <c r="AN1885" s="1" t="s">
        <v>25</v>
      </c>
      <c r="AO1885" s="1" t="s">
        <v>25</v>
      </c>
      <c r="AP1885" s="1" t="s">
        <v>25</v>
      </c>
      <c r="AQ1885" s="1"/>
      <c r="AR1885" s="1"/>
      <c r="AS1885" s="1"/>
      <c r="AT1885" s="1"/>
      <c r="AU1885" s="1"/>
      <c r="AV1885" s="1"/>
      <c r="AW1885" s="1"/>
      <c r="AY1885" s="1" t="s">
        <v>25</v>
      </c>
    </row>
    <row r="1886" ht="15.75" customHeight="1">
      <c r="A1886" s="1"/>
      <c r="B1886" s="1"/>
      <c r="C1886" s="1"/>
      <c r="D1886" s="1" t="s">
        <v>25</v>
      </c>
      <c r="E1886" s="1" t="s">
        <v>25</v>
      </c>
      <c r="F1886" s="1" t="s">
        <v>25</v>
      </c>
      <c r="G1886" s="1" t="s">
        <v>25</v>
      </c>
      <c r="H1886" s="1" t="s">
        <v>25</v>
      </c>
      <c r="M1886" s="1"/>
      <c r="N1886" s="1"/>
      <c r="O1886" s="1"/>
      <c r="P1886" s="1"/>
      <c r="Q1886" s="1"/>
      <c r="S1886" s="1" t="str">
        <f>IFERROR(__xludf.DUMMYFUNCTION("UNIQUE(D1886:H1886, TRUE)"),"")</f>
        <v/>
      </c>
      <c r="Y1886" s="1" t="str">
        <f t="shared" si="2"/>
        <v/>
      </c>
      <c r="Z1886" s="1" t="str">
        <f t="shared" ref="Z1886:AC1886" si="1886">IF($Y1886&lt;&gt;"",COUNTIF($D1886:$H1886, "=" &amp; T1886),"")</f>
        <v/>
      </c>
      <c r="AA1886" s="1" t="str">
        <f t="shared" si="1886"/>
        <v/>
      </c>
      <c r="AB1886" s="1" t="str">
        <f t="shared" si="1886"/>
        <v/>
      </c>
      <c r="AC1886" s="1" t="str">
        <f t="shared" si="1886"/>
        <v/>
      </c>
      <c r="AE1886" s="1" t="str">
        <f>IFERROR(__xludf.DUMMYFUNCTION("IFERROR(TRANSPOSE(SORT(TRANSPOSE(FILTER(Y1886:AC1886, Y1886:AC1886&lt;&gt;0)),1, FALSE)))"),"")</f>
        <v/>
      </c>
      <c r="AF1886" s="1" t="str">
        <f>IFERROR(__xludf.DUMMYFUNCTION("""COMPUTED_VALUE"""),"")</f>
        <v/>
      </c>
      <c r="AG1886" s="1" t="str">
        <f>IFERROR(__xludf.DUMMYFUNCTION("""COMPUTED_VALUE"""),"")</f>
        <v/>
      </c>
      <c r="AH1886" s="1" t="str">
        <f>IFERROR(__xludf.DUMMYFUNCTION("""COMPUTED_VALUE"""),"")</f>
        <v/>
      </c>
      <c r="AI1886" s="1" t="str">
        <f>IFERROR(__xludf.DUMMYFUNCTION("""COMPUTED_VALUE"""),"")</f>
        <v/>
      </c>
      <c r="AL1886" s="1" t="s">
        <v>25</v>
      </c>
      <c r="AM1886" s="1" t="s">
        <v>25</v>
      </c>
      <c r="AN1886" s="1" t="s">
        <v>25</v>
      </c>
      <c r="AO1886" s="1" t="s">
        <v>25</v>
      </c>
      <c r="AP1886" s="1" t="s">
        <v>25</v>
      </c>
      <c r="AQ1886" s="1"/>
      <c r="AR1886" s="1"/>
      <c r="AS1886" s="1"/>
      <c r="AT1886" s="1"/>
      <c r="AU1886" s="1"/>
      <c r="AV1886" s="1"/>
      <c r="AW1886" s="1"/>
      <c r="AY1886" s="1" t="s">
        <v>25</v>
      </c>
    </row>
    <row r="1887" ht="15.75" customHeight="1">
      <c r="A1887" s="1"/>
      <c r="B1887" s="1"/>
      <c r="C1887" s="1"/>
      <c r="D1887" s="1" t="s">
        <v>25</v>
      </c>
      <c r="E1887" s="1" t="s">
        <v>25</v>
      </c>
      <c r="F1887" s="1" t="s">
        <v>25</v>
      </c>
      <c r="G1887" s="1" t="s">
        <v>25</v>
      </c>
      <c r="H1887" s="1" t="s">
        <v>25</v>
      </c>
      <c r="M1887" s="1"/>
      <c r="N1887" s="1"/>
      <c r="O1887" s="1"/>
      <c r="P1887" s="1"/>
      <c r="Q1887" s="1"/>
      <c r="S1887" s="1" t="str">
        <f>IFERROR(__xludf.DUMMYFUNCTION("UNIQUE(D1887:H1887, TRUE)"),"")</f>
        <v/>
      </c>
      <c r="Y1887" s="1" t="str">
        <f t="shared" si="2"/>
        <v/>
      </c>
      <c r="Z1887" s="1" t="str">
        <f t="shared" ref="Z1887:AC1887" si="1887">IF($Y1887&lt;&gt;"",COUNTIF($D1887:$H1887, "=" &amp; T1887),"")</f>
        <v/>
      </c>
      <c r="AA1887" s="1" t="str">
        <f t="shared" si="1887"/>
        <v/>
      </c>
      <c r="AB1887" s="1" t="str">
        <f t="shared" si="1887"/>
        <v/>
      </c>
      <c r="AC1887" s="1" t="str">
        <f t="shared" si="1887"/>
        <v/>
      </c>
      <c r="AE1887" s="1" t="str">
        <f>IFERROR(__xludf.DUMMYFUNCTION("IFERROR(TRANSPOSE(SORT(TRANSPOSE(FILTER(Y1887:AC1887, Y1887:AC1887&lt;&gt;0)),1, FALSE)))"),"")</f>
        <v/>
      </c>
      <c r="AF1887" s="1" t="str">
        <f>IFERROR(__xludf.DUMMYFUNCTION("""COMPUTED_VALUE"""),"")</f>
        <v/>
      </c>
      <c r="AG1887" s="1" t="str">
        <f>IFERROR(__xludf.DUMMYFUNCTION("""COMPUTED_VALUE"""),"")</f>
        <v/>
      </c>
      <c r="AH1887" s="1" t="str">
        <f>IFERROR(__xludf.DUMMYFUNCTION("""COMPUTED_VALUE"""),"")</f>
        <v/>
      </c>
      <c r="AI1887" s="1" t="str">
        <f>IFERROR(__xludf.DUMMYFUNCTION("""COMPUTED_VALUE"""),"")</f>
        <v/>
      </c>
      <c r="AL1887" s="1" t="s">
        <v>25</v>
      </c>
      <c r="AM1887" s="1" t="s">
        <v>25</v>
      </c>
      <c r="AN1887" s="1" t="s">
        <v>25</v>
      </c>
      <c r="AO1887" s="1" t="s">
        <v>25</v>
      </c>
      <c r="AP1887" s="1" t="s">
        <v>25</v>
      </c>
      <c r="AQ1887" s="1"/>
      <c r="AR1887" s="1"/>
      <c r="AS1887" s="1"/>
      <c r="AT1887" s="1"/>
      <c r="AU1887" s="1"/>
      <c r="AV1887" s="1"/>
      <c r="AW1887" s="1"/>
      <c r="AY1887" s="1" t="s">
        <v>25</v>
      </c>
    </row>
    <row r="1888" ht="15.75" customHeight="1">
      <c r="A1888" s="1"/>
      <c r="B1888" s="1"/>
      <c r="C1888" s="1"/>
      <c r="D1888" s="1" t="s">
        <v>25</v>
      </c>
      <c r="E1888" s="1" t="s">
        <v>25</v>
      </c>
      <c r="F1888" s="1" t="s">
        <v>25</v>
      </c>
      <c r="G1888" s="1" t="s">
        <v>25</v>
      </c>
      <c r="H1888" s="1" t="s">
        <v>25</v>
      </c>
      <c r="M1888" s="1"/>
      <c r="N1888" s="1"/>
      <c r="O1888" s="1"/>
      <c r="P1888" s="1"/>
      <c r="Q1888" s="1"/>
      <c r="S1888" s="1" t="str">
        <f>IFERROR(__xludf.DUMMYFUNCTION("UNIQUE(D1888:H1888, TRUE)"),"")</f>
        <v/>
      </c>
      <c r="Y1888" s="1" t="str">
        <f t="shared" si="2"/>
        <v/>
      </c>
      <c r="Z1888" s="1" t="str">
        <f t="shared" ref="Z1888:AC1888" si="1888">IF($Y1888&lt;&gt;"",COUNTIF($D1888:$H1888, "=" &amp; T1888),"")</f>
        <v/>
      </c>
      <c r="AA1888" s="1" t="str">
        <f t="shared" si="1888"/>
        <v/>
      </c>
      <c r="AB1888" s="1" t="str">
        <f t="shared" si="1888"/>
        <v/>
      </c>
      <c r="AC1888" s="1" t="str">
        <f t="shared" si="1888"/>
        <v/>
      </c>
      <c r="AE1888" s="1" t="str">
        <f>IFERROR(__xludf.DUMMYFUNCTION("IFERROR(TRANSPOSE(SORT(TRANSPOSE(FILTER(Y1888:AC1888, Y1888:AC1888&lt;&gt;0)),1, FALSE)))"),"")</f>
        <v/>
      </c>
      <c r="AF1888" s="1" t="str">
        <f>IFERROR(__xludf.DUMMYFUNCTION("""COMPUTED_VALUE"""),"")</f>
        <v/>
      </c>
      <c r="AG1888" s="1" t="str">
        <f>IFERROR(__xludf.DUMMYFUNCTION("""COMPUTED_VALUE"""),"")</f>
        <v/>
      </c>
      <c r="AH1888" s="1" t="str">
        <f>IFERROR(__xludf.DUMMYFUNCTION("""COMPUTED_VALUE"""),"")</f>
        <v/>
      </c>
      <c r="AI1888" s="1" t="str">
        <f>IFERROR(__xludf.DUMMYFUNCTION("""COMPUTED_VALUE"""),"")</f>
        <v/>
      </c>
      <c r="AL1888" s="1" t="s">
        <v>25</v>
      </c>
      <c r="AM1888" s="1" t="s">
        <v>25</v>
      </c>
      <c r="AN1888" s="1" t="s">
        <v>25</v>
      </c>
      <c r="AO1888" s="1" t="s">
        <v>25</v>
      </c>
      <c r="AP1888" s="1" t="s">
        <v>25</v>
      </c>
      <c r="AQ1888" s="1"/>
      <c r="AR1888" s="1"/>
      <c r="AS1888" s="1"/>
      <c r="AT1888" s="1"/>
      <c r="AU1888" s="1"/>
      <c r="AV1888" s="1"/>
      <c r="AW1888" s="1"/>
      <c r="AY1888" s="1" t="s">
        <v>25</v>
      </c>
    </row>
    <row r="1889" ht="15.75" customHeight="1">
      <c r="A1889" s="1"/>
      <c r="B1889" s="1"/>
      <c r="C1889" s="1"/>
      <c r="D1889" s="1" t="s">
        <v>25</v>
      </c>
      <c r="E1889" s="1" t="s">
        <v>25</v>
      </c>
      <c r="F1889" s="1" t="s">
        <v>25</v>
      </c>
      <c r="G1889" s="1" t="s">
        <v>25</v>
      </c>
      <c r="H1889" s="1" t="s">
        <v>25</v>
      </c>
      <c r="M1889" s="1"/>
      <c r="N1889" s="1"/>
      <c r="O1889" s="1"/>
      <c r="P1889" s="1"/>
      <c r="Q1889" s="1"/>
      <c r="S1889" s="1" t="str">
        <f>IFERROR(__xludf.DUMMYFUNCTION("UNIQUE(D1889:H1889, TRUE)"),"")</f>
        <v/>
      </c>
      <c r="Y1889" s="1" t="str">
        <f t="shared" si="2"/>
        <v/>
      </c>
      <c r="Z1889" s="1" t="str">
        <f t="shared" ref="Z1889:AC1889" si="1889">IF($Y1889&lt;&gt;"",COUNTIF($D1889:$H1889, "=" &amp; T1889),"")</f>
        <v/>
      </c>
      <c r="AA1889" s="1" t="str">
        <f t="shared" si="1889"/>
        <v/>
      </c>
      <c r="AB1889" s="1" t="str">
        <f t="shared" si="1889"/>
        <v/>
      </c>
      <c r="AC1889" s="1" t="str">
        <f t="shared" si="1889"/>
        <v/>
      </c>
      <c r="AE1889" s="1" t="str">
        <f>IFERROR(__xludf.DUMMYFUNCTION("IFERROR(TRANSPOSE(SORT(TRANSPOSE(FILTER(Y1889:AC1889, Y1889:AC1889&lt;&gt;0)),1, FALSE)))"),"")</f>
        <v/>
      </c>
      <c r="AF1889" s="1" t="str">
        <f>IFERROR(__xludf.DUMMYFUNCTION("""COMPUTED_VALUE"""),"")</f>
        <v/>
      </c>
      <c r="AG1889" s="1" t="str">
        <f>IFERROR(__xludf.DUMMYFUNCTION("""COMPUTED_VALUE"""),"")</f>
        <v/>
      </c>
      <c r="AH1889" s="1" t="str">
        <f>IFERROR(__xludf.DUMMYFUNCTION("""COMPUTED_VALUE"""),"")</f>
        <v/>
      </c>
      <c r="AI1889" s="1" t="str">
        <f>IFERROR(__xludf.DUMMYFUNCTION("""COMPUTED_VALUE"""),"")</f>
        <v/>
      </c>
      <c r="AL1889" s="1" t="s">
        <v>25</v>
      </c>
      <c r="AM1889" s="1" t="s">
        <v>25</v>
      </c>
      <c r="AN1889" s="1" t="s">
        <v>25</v>
      </c>
      <c r="AO1889" s="1" t="s">
        <v>25</v>
      </c>
      <c r="AP1889" s="1" t="s">
        <v>25</v>
      </c>
      <c r="AQ1889" s="1"/>
      <c r="AR1889" s="1"/>
      <c r="AS1889" s="1"/>
      <c r="AT1889" s="1"/>
      <c r="AU1889" s="1"/>
      <c r="AV1889" s="1"/>
      <c r="AW1889" s="1"/>
      <c r="AY1889" s="1" t="s">
        <v>25</v>
      </c>
    </row>
    <row r="1890" ht="15.75" customHeight="1">
      <c r="A1890" s="1"/>
      <c r="B1890" s="1"/>
      <c r="C1890" s="1"/>
      <c r="D1890" s="1" t="s">
        <v>25</v>
      </c>
      <c r="E1890" s="1" t="s">
        <v>25</v>
      </c>
      <c r="F1890" s="1" t="s">
        <v>25</v>
      </c>
      <c r="G1890" s="1" t="s">
        <v>25</v>
      </c>
      <c r="H1890" s="1" t="s">
        <v>25</v>
      </c>
      <c r="M1890" s="1"/>
      <c r="N1890" s="1"/>
      <c r="O1890" s="1"/>
      <c r="P1890" s="1"/>
      <c r="Q1890" s="1"/>
      <c r="S1890" s="1" t="str">
        <f>IFERROR(__xludf.DUMMYFUNCTION("UNIQUE(D1890:H1890, TRUE)"),"")</f>
        <v/>
      </c>
      <c r="Y1890" s="1" t="str">
        <f t="shared" si="2"/>
        <v/>
      </c>
      <c r="Z1890" s="1" t="str">
        <f t="shared" ref="Z1890:AC1890" si="1890">IF($Y1890&lt;&gt;"",COUNTIF($D1890:$H1890, "=" &amp; T1890),"")</f>
        <v/>
      </c>
      <c r="AA1890" s="1" t="str">
        <f t="shared" si="1890"/>
        <v/>
      </c>
      <c r="AB1890" s="1" t="str">
        <f t="shared" si="1890"/>
        <v/>
      </c>
      <c r="AC1890" s="1" t="str">
        <f t="shared" si="1890"/>
        <v/>
      </c>
      <c r="AE1890" s="1" t="str">
        <f>IFERROR(__xludf.DUMMYFUNCTION("IFERROR(TRANSPOSE(SORT(TRANSPOSE(FILTER(Y1890:AC1890, Y1890:AC1890&lt;&gt;0)),1, FALSE)))"),"")</f>
        <v/>
      </c>
      <c r="AF1890" s="1" t="str">
        <f>IFERROR(__xludf.DUMMYFUNCTION("""COMPUTED_VALUE"""),"")</f>
        <v/>
      </c>
      <c r="AG1890" s="1" t="str">
        <f>IFERROR(__xludf.DUMMYFUNCTION("""COMPUTED_VALUE"""),"")</f>
        <v/>
      </c>
      <c r="AH1890" s="1" t="str">
        <f>IFERROR(__xludf.DUMMYFUNCTION("""COMPUTED_VALUE"""),"")</f>
        <v/>
      </c>
      <c r="AI1890" s="1" t="str">
        <f>IFERROR(__xludf.DUMMYFUNCTION("""COMPUTED_VALUE"""),"")</f>
        <v/>
      </c>
      <c r="AL1890" s="1" t="s">
        <v>25</v>
      </c>
      <c r="AM1890" s="1" t="s">
        <v>25</v>
      </c>
      <c r="AN1890" s="1" t="s">
        <v>25</v>
      </c>
      <c r="AO1890" s="1" t="s">
        <v>25</v>
      </c>
      <c r="AP1890" s="1" t="s">
        <v>25</v>
      </c>
      <c r="AQ1890" s="1"/>
      <c r="AR1890" s="1"/>
      <c r="AS1890" s="1"/>
      <c r="AT1890" s="1"/>
      <c r="AU1890" s="1"/>
      <c r="AV1890" s="1"/>
      <c r="AW1890" s="1"/>
      <c r="AY1890" s="1" t="s">
        <v>25</v>
      </c>
    </row>
    <row r="1891" ht="15.75" customHeight="1">
      <c r="A1891" s="1"/>
      <c r="B1891" s="1"/>
      <c r="C1891" s="1"/>
      <c r="D1891" s="1" t="s">
        <v>25</v>
      </c>
      <c r="E1891" s="1" t="s">
        <v>25</v>
      </c>
      <c r="F1891" s="1" t="s">
        <v>25</v>
      </c>
      <c r="G1891" s="1" t="s">
        <v>25</v>
      </c>
      <c r="H1891" s="1" t="s">
        <v>25</v>
      </c>
      <c r="M1891" s="1"/>
      <c r="N1891" s="1"/>
      <c r="O1891" s="1"/>
      <c r="P1891" s="1"/>
      <c r="Q1891" s="1"/>
      <c r="S1891" s="1" t="str">
        <f>IFERROR(__xludf.DUMMYFUNCTION("UNIQUE(D1891:H1891, TRUE)"),"")</f>
        <v/>
      </c>
      <c r="Y1891" s="1" t="str">
        <f t="shared" si="2"/>
        <v/>
      </c>
      <c r="Z1891" s="1" t="str">
        <f t="shared" ref="Z1891:AC1891" si="1891">IF($Y1891&lt;&gt;"",COUNTIF($D1891:$H1891, "=" &amp; T1891),"")</f>
        <v/>
      </c>
      <c r="AA1891" s="1" t="str">
        <f t="shared" si="1891"/>
        <v/>
      </c>
      <c r="AB1891" s="1" t="str">
        <f t="shared" si="1891"/>
        <v/>
      </c>
      <c r="AC1891" s="1" t="str">
        <f t="shared" si="1891"/>
        <v/>
      </c>
      <c r="AE1891" s="1" t="str">
        <f>IFERROR(__xludf.DUMMYFUNCTION("IFERROR(TRANSPOSE(SORT(TRANSPOSE(FILTER(Y1891:AC1891, Y1891:AC1891&lt;&gt;0)),1, FALSE)))"),"")</f>
        <v/>
      </c>
      <c r="AF1891" s="1" t="str">
        <f>IFERROR(__xludf.DUMMYFUNCTION("""COMPUTED_VALUE"""),"")</f>
        <v/>
      </c>
      <c r="AG1891" s="1" t="str">
        <f>IFERROR(__xludf.DUMMYFUNCTION("""COMPUTED_VALUE"""),"")</f>
        <v/>
      </c>
      <c r="AH1891" s="1" t="str">
        <f>IFERROR(__xludf.DUMMYFUNCTION("""COMPUTED_VALUE"""),"")</f>
        <v/>
      </c>
      <c r="AI1891" s="1" t="str">
        <f>IFERROR(__xludf.DUMMYFUNCTION("""COMPUTED_VALUE"""),"")</f>
        <v/>
      </c>
      <c r="AL1891" s="1" t="s">
        <v>25</v>
      </c>
      <c r="AM1891" s="1" t="s">
        <v>25</v>
      </c>
      <c r="AN1891" s="1" t="s">
        <v>25</v>
      </c>
      <c r="AO1891" s="1" t="s">
        <v>25</v>
      </c>
      <c r="AP1891" s="1" t="s">
        <v>25</v>
      </c>
      <c r="AQ1891" s="1"/>
      <c r="AR1891" s="1"/>
      <c r="AS1891" s="1"/>
      <c r="AT1891" s="1"/>
      <c r="AU1891" s="1"/>
      <c r="AV1891" s="1"/>
      <c r="AW1891" s="1"/>
      <c r="AY1891" s="1" t="s">
        <v>25</v>
      </c>
    </row>
    <row r="1892" ht="15.75" customHeight="1">
      <c r="A1892" s="1"/>
      <c r="B1892" s="1"/>
      <c r="C1892" s="1"/>
      <c r="D1892" s="1" t="s">
        <v>25</v>
      </c>
      <c r="E1892" s="1" t="s">
        <v>25</v>
      </c>
      <c r="F1892" s="1" t="s">
        <v>25</v>
      </c>
      <c r="G1892" s="1" t="s">
        <v>25</v>
      </c>
      <c r="H1892" s="1" t="s">
        <v>25</v>
      </c>
      <c r="M1892" s="1"/>
      <c r="N1892" s="1"/>
      <c r="O1892" s="1"/>
      <c r="P1892" s="1"/>
      <c r="Q1892" s="1"/>
      <c r="S1892" s="1" t="str">
        <f>IFERROR(__xludf.DUMMYFUNCTION("UNIQUE(D1892:H1892, TRUE)"),"")</f>
        <v/>
      </c>
      <c r="Y1892" s="1" t="str">
        <f t="shared" si="2"/>
        <v/>
      </c>
      <c r="Z1892" s="1" t="str">
        <f t="shared" ref="Z1892:AC1892" si="1892">IF($Y1892&lt;&gt;"",COUNTIF($D1892:$H1892, "=" &amp; T1892),"")</f>
        <v/>
      </c>
      <c r="AA1892" s="1" t="str">
        <f t="shared" si="1892"/>
        <v/>
      </c>
      <c r="AB1892" s="1" t="str">
        <f t="shared" si="1892"/>
        <v/>
      </c>
      <c r="AC1892" s="1" t="str">
        <f t="shared" si="1892"/>
        <v/>
      </c>
      <c r="AE1892" s="1" t="str">
        <f>IFERROR(__xludf.DUMMYFUNCTION("IFERROR(TRANSPOSE(SORT(TRANSPOSE(FILTER(Y1892:AC1892, Y1892:AC1892&lt;&gt;0)),1, FALSE)))"),"")</f>
        <v/>
      </c>
      <c r="AF1892" s="1" t="str">
        <f>IFERROR(__xludf.DUMMYFUNCTION("""COMPUTED_VALUE"""),"")</f>
        <v/>
      </c>
      <c r="AG1892" s="1" t="str">
        <f>IFERROR(__xludf.DUMMYFUNCTION("""COMPUTED_VALUE"""),"")</f>
        <v/>
      </c>
      <c r="AH1892" s="1" t="str">
        <f>IFERROR(__xludf.DUMMYFUNCTION("""COMPUTED_VALUE"""),"")</f>
        <v/>
      </c>
      <c r="AI1892" s="1" t="str">
        <f>IFERROR(__xludf.DUMMYFUNCTION("""COMPUTED_VALUE"""),"")</f>
        <v/>
      </c>
      <c r="AL1892" s="1" t="s">
        <v>25</v>
      </c>
      <c r="AM1892" s="1" t="s">
        <v>25</v>
      </c>
      <c r="AN1892" s="1" t="s">
        <v>25</v>
      </c>
      <c r="AO1892" s="1" t="s">
        <v>25</v>
      </c>
      <c r="AP1892" s="1" t="s">
        <v>25</v>
      </c>
      <c r="AQ1892" s="1"/>
      <c r="AR1892" s="1"/>
      <c r="AS1892" s="1"/>
      <c r="AT1892" s="1"/>
      <c r="AU1892" s="1"/>
      <c r="AV1892" s="1"/>
      <c r="AW1892" s="1"/>
      <c r="AY1892" s="1" t="s">
        <v>25</v>
      </c>
    </row>
    <row r="1893" ht="15.75" customHeight="1">
      <c r="A1893" s="1"/>
      <c r="B1893" s="1"/>
      <c r="C1893" s="1"/>
      <c r="D1893" s="1" t="s">
        <v>25</v>
      </c>
      <c r="E1893" s="1" t="s">
        <v>25</v>
      </c>
      <c r="F1893" s="1" t="s">
        <v>25</v>
      </c>
      <c r="G1893" s="1" t="s">
        <v>25</v>
      </c>
      <c r="H1893" s="1" t="s">
        <v>25</v>
      </c>
      <c r="M1893" s="1"/>
      <c r="N1893" s="1"/>
      <c r="O1893" s="1"/>
      <c r="P1893" s="1"/>
      <c r="Q1893" s="1"/>
      <c r="S1893" s="1" t="str">
        <f>IFERROR(__xludf.DUMMYFUNCTION("UNIQUE(D1893:H1893, TRUE)"),"")</f>
        <v/>
      </c>
      <c r="Y1893" s="1" t="str">
        <f t="shared" si="2"/>
        <v/>
      </c>
      <c r="Z1893" s="1" t="str">
        <f t="shared" ref="Z1893:AC1893" si="1893">IF($Y1893&lt;&gt;"",COUNTIF($D1893:$H1893, "=" &amp; T1893),"")</f>
        <v/>
      </c>
      <c r="AA1893" s="1" t="str">
        <f t="shared" si="1893"/>
        <v/>
      </c>
      <c r="AB1893" s="1" t="str">
        <f t="shared" si="1893"/>
        <v/>
      </c>
      <c r="AC1893" s="1" t="str">
        <f t="shared" si="1893"/>
        <v/>
      </c>
      <c r="AE1893" s="1" t="str">
        <f>IFERROR(__xludf.DUMMYFUNCTION("IFERROR(TRANSPOSE(SORT(TRANSPOSE(FILTER(Y1893:AC1893, Y1893:AC1893&lt;&gt;0)),1, FALSE)))"),"")</f>
        <v/>
      </c>
      <c r="AF1893" s="1" t="str">
        <f>IFERROR(__xludf.DUMMYFUNCTION("""COMPUTED_VALUE"""),"")</f>
        <v/>
      </c>
      <c r="AG1893" s="1" t="str">
        <f>IFERROR(__xludf.DUMMYFUNCTION("""COMPUTED_VALUE"""),"")</f>
        <v/>
      </c>
      <c r="AH1893" s="1" t="str">
        <f>IFERROR(__xludf.DUMMYFUNCTION("""COMPUTED_VALUE"""),"")</f>
        <v/>
      </c>
      <c r="AI1893" s="1" t="str">
        <f>IFERROR(__xludf.DUMMYFUNCTION("""COMPUTED_VALUE"""),"")</f>
        <v/>
      </c>
      <c r="AL1893" s="1" t="s">
        <v>25</v>
      </c>
      <c r="AM1893" s="1" t="s">
        <v>25</v>
      </c>
      <c r="AN1893" s="1" t="s">
        <v>25</v>
      </c>
      <c r="AO1893" s="1" t="s">
        <v>25</v>
      </c>
      <c r="AP1893" s="1" t="s">
        <v>25</v>
      </c>
      <c r="AQ1893" s="1"/>
      <c r="AR1893" s="1"/>
      <c r="AS1893" s="1"/>
      <c r="AT1893" s="1"/>
      <c r="AU1893" s="1"/>
      <c r="AV1893" s="1"/>
      <c r="AW1893" s="1"/>
      <c r="AY1893" s="1" t="s">
        <v>25</v>
      </c>
    </row>
    <row r="1894" ht="15.75" customHeight="1">
      <c r="A1894" s="1"/>
      <c r="B1894" s="1"/>
      <c r="C1894" s="1"/>
      <c r="D1894" s="1" t="s">
        <v>25</v>
      </c>
      <c r="E1894" s="1" t="s">
        <v>25</v>
      </c>
      <c r="F1894" s="1" t="s">
        <v>25</v>
      </c>
      <c r="G1894" s="1" t="s">
        <v>25</v>
      </c>
      <c r="H1894" s="1" t="s">
        <v>25</v>
      </c>
      <c r="M1894" s="1"/>
      <c r="N1894" s="1"/>
      <c r="O1894" s="1"/>
      <c r="P1894" s="1"/>
      <c r="Q1894" s="1"/>
      <c r="S1894" s="1" t="str">
        <f>IFERROR(__xludf.DUMMYFUNCTION("UNIQUE(D1894:H1894, TRUE)"),"")</f>
        <v/>
      </c>
      <c r="Y1894" s="1" t="str">
        <f t="shared" si="2"/>
        <v/>
      </c>
      <c r="Z1894" s="1" t="str">
        <f t="shared" ref="Z1894:AC1894" si="1894">IF($Y1894&lt;&gt;"",COUNTIF($D1894:$H1894, "=" &amp; T1894),"")</f>
        <v/>
      </c>
      <c r="AA1894" s="1" t="str">
        <f t="shared" si="1894"/>
        <v/>
      </c>
      <c r="AB1894" s="1" t="str">
        <f t="shared" si="1894"/>
        <v/>
      </c>
      <c r="AC1894" s="1" t="str">
        <f t="shared" si="1894"/>
        <v/>
      </c>
      <c r="AE1894" s="1" t="str">
        <f>IFERROR(__xludf.DUMMYFUNCTION("IFERROR(TRANSPOSE(SORT(TRANSPOSE(FILTER(Y1894:AC1894, Y1894:AC1894&lt;&gt;0)),1, FALSE)))"),"")</f>
        <v/>
      </c>
      <c r="AF1894" s="1" t="str">
        <f>IFERROR(__xludf.DUMMYFUNCTION("""COMPUTED_VALUE"""),"")</f>
        <v/>
      </c>
      <c r="AG1894" s="1" t="str">
        <f>IFERROR(__xludf.DUMMYFUNCTION("""COMPUTED_VALUE"""),"")</f>
        <v/>
      </c>
      <c r="AH1894" s="1" t="str">
        <f>IFERROR(__xludf.DUMMYFUNCTION("""COMPUTED_VALUE"""),"")</f>
        <v/>
      </c>
      <c r="AI1894" s="1" t="str">
        <f>IFERROR(__xludf.DUMMYFUNCTION("""COMPUTED_VALUE"""),"")</f>
        <v/>
      </c>
      <c r="AL1894" s="1" t="s">
        <v>25</v>
      </c>
      <c r="AM1894" s="1" t="s">
        <v>25</v>
      </c>
      <c r="AN1894" s="1" t="s">
        <v>25</v>
      </c>
      <c r="AO1894" s="1" t="s">
        <v>25</v>
      </c>
      <c r="AP1894" s="1" t="s">
        <v>25</v>
      </c>
      <c r="AQ1894" s="1"/>
      <c r="AR1894" s="1"/>
      <c r="AS1894" s="1"/>
      <c r="AT1894" s="1"/>
      <c r="AU1894" s="1"/>
      <c r="AV1894" s="1"/>
      <c r="AW1894" s="1"/>
      <c r="AY1894" s="1" t="s">
        <v>25</v>
      </c>
    </row>
    <row r="1895" ht="15.75" customHeight="1">
      <c r="A1895" s="1"/>
      <c r="B1895" s="1"/>
      <c r="C1895" s="1"/>
      <c r="D1895" s="1" t="s">
        <v>25</v>
      </c>
      <c r="E1895" s="1" t="s">
        <v>25</v>
      </c>
      <c r="F1895" s="1" t="s">
        <v>25</v>
      </c>
      <c r="G1895" s="1" t="s">
        <v>25</v>
      </c>
      <c r="H1895" s="1" t="s">
        <v>25</v>
      </c>
      <c r="M1895" s="1"/>
      <c r="N1895" s="1"/>
      <c r="O1895" s="1"/>
      <c r="P1895" s="1"/>
      <c r="Q1895" s="1"/>
      <c r="S1895" s="1" t="str">
        <f>IFERROR(__xludf.DUMMYFUNCTION("UNIQUE(D1895:H1895, TRUE)"),"")</f>
        <v/>
      </c>
      <c r="Y1895" s="1" t="str">
        <f t="shared" si="2"/>
        <v/>
      </c>
      <c r="Z1895" s="1" t="str">
        <f t="shared" ref="Z1895:AC1895" si="1895">IF($Y1895&lt;&gt;"",COUNTIF($D1895:$H1895, "=" &amp; T1895),"")</f>
        <v/>
      </c>
      <c r="AA1895" s="1" t="str">
        <f t="shared" si="1895"/>
        <v/>
      </c>
      <c r="AB1895" s="1" t="str">
        <f t="shared" si="1895"/>
        <v/>
      </c>
      <c r="AC1895" s="1" t="str">
        <f t="shared" si="1895"/>
        <v/>
      </c>
      <c r="AE1895" s="1" t="str">
        <f>IFERROR(__xludf.DUMMYFUNCTION("IFERROR(TRANSPOSE(SORT(TRANSPOSE(FILTER(Y1895:AC1895, Y1895:AC1895&lt;&gt;0)),1, FALSE)))"),"")</f>
        <v/>
      </c>
      <c r="AF1895" s="1" t="str">
        <f>IFERROR(__xludf.DUMMYFUNCTION("""COMPUTED_VALUE"""),"")</f>
        <v/>
      </c>
      <c r="AG1895" s="1" t="str">
        <f>IFERROR(__xludf.DUMMYFUNCTION("""COMPUTED_VALUE"""),"")</f>
        <v/>
      </c>
      <c r="AH1895" s="1" t="str">
        <f>IFERROR(__xludf.DUMMYFUNCTION("""COMPUTED_VALUE"""),"")</f>
        <v/>
      </c>
      <c r="AI1895" s="1" t="str">
        <f>IFERROR(__xludf.DUMMYFUNCTION("""COMPUTED_VALUE"""),"")</f>
        <v/>
      </c>
      <c r="AL1895" s="1" t="s">
        <v>25</v>
      </c>
      <c r="AM1895" s="1" t="s">
        <v>25</v>
      </c>
      <c r="AN1895" s="1" t="s">
        <v>25</v>
      </c>
      <c r="AO1895" s="1" t="s">
        <v>25</v>
      </c>
      <c r="AP1895" s="1" t="s">
        <v>25</v>
      </c>
      <c r="AQ1895" s="1"/>
      <c r="AR1895" s="1"/>
      <c r="AS1895" s="1"/>
      <c r="AT1895" s="1"/>
      <c r="AU1895" s="1"/>
      <c r="AV1895" s="1"/>
      <c r="AW1895" s="1"/>
      <c r="AY1895" s="1" t="s">
        <v>25</v>
      </c>
    </row>
    <row r="1896" ht="15.75" customHeight="1">
      <c r="A1896" s="1"/>
      <c r="B1896" s="1"/>
      <c r="C1896" s="1"/>
      <c r="D1896" s="1" t="s">
        <v>25</v>
      </c>
      <c r="E1896" s="1" t="s">
        <v>25</v>
      </c>
      <c r="F1896" s="1" t="s">
        <v>25</v>
      </c>
      <c r="G1896" s="1" t="s">
        <v>25</v>
      </c>
      <c r="H1896" s="1" t="s">
        <v>25</v>
      </c>
      <c r="M1896" s="1"/>
      <c r="N1896" s="1"/>
      <c r="O1896" s="1"/>
      <c r="P1896" s="1"/>
      <c r="Q1896" s="1"/>
      <c r="S1896" s="1" t="str">
        <f>IFERROR(__xludf.DUMMYFUNCTION("UNIQUE(D1896:H1896, TRUE)"),"")</f>
        <v/>
      </c>
      <c r="Y1896" s="1" t="str">
        <f t="shared" si="2"/>
        <v/>
      </c>
      <c r="Z1896" s="1" t="str">
        <f t="shared" ref="Z1896:AC1896" si="1896">IF($Y1896&lt;&gt;"",COUNTIF($D1896:$H1896, "=" &amp; T1896),"")</f>
        <v/>
      </c>
      <c r="AA1896" s="1" t="str">
        <f t="shared" si="1896"/>
        <v/>
      </c>
      <c r="AB1896" s="1" t="str">
        <f t="shared" si="1896"/>
        <v/>
      </c>
      <c r="AC1896" s="1" t="str">
        <f t="shared" si="1896"/>
        <v/>
      </c>
      <c r="AE1896" s="1" t="str">
        <f>IFERROR(__xludf.DUMMYFUNCTION("IFERROR(TRANSPOSE(SORT(TRANSPOSE(FILTER(Y1896:AC1896, Y1896:AC1896&lt;&gt;0)),1, FALSE)))"),"")</f>
        <v/>
      </c>
      <c r="AF1896" s="1" t="str">
        <f>IFERROR(__xludf.DUMMYFUNCTION("""COMPUTED_VALUE"""),"")</f>
        <v/>
      </c>
      <c r="AG1896" s="1" t="str">
        <f>IFERROR(__xludf.DUMMYFUNCTION("""COMPUTED_VALUE"""),"")</f>
        <v/>
      </c>
      <c r="AH1896" s="1" t="str">
        <f>IFERROR(__xludf.DUMMYFUNCTION("""COMPUTED_VALUE"""),"")</f>
        <v/>
      </c>
      <c r="AI1896" s="1" t="str">
        <f>IFERROR(__xludf.DUMMYFUNCTION("""COMPUTED_VALUE"""),"")</f>
        <v/>
      </c>
      <c r="AL1896" s="1" t="s">
        <v>25</v>
      </c>
      <c r="AM1896" s="1" t="s">
        <v>25</v>
      </c>
      <c r="AN1896" s="1" t="s">
        <v>25</v>
      </c>
      <c r="AO1896" s="1" t="s">
        <v>25</v>
      </c>
      <c r="AP1896" s="1" t="s">
        <v>25</v>
      </c>
      <c r="AQ1896" s="1"/>
      <c r="AR1896" s="1"/>
      <c r="AS1896" s="1"/>
      <c r="AT1896" s="1"/>
      <c r="AU1896" s="1"/>
      <c r="AV1896" s="1"/>
      <c r="AW1896" s="1"/>
      <c r="AY1896" s="1" t="s">
        <v>25</v>
      </c>
    </row>
    <row r="1897" ht="15.75" customHeight="1">
      <c r="A1897" s="1"/>
      <c r="B1897" s="1"/>
      <c r="C1897" s="1"/>
      <c r="D1897" s="1" t="s">
        <v>25</v>
      </c>
      <c r="E1897" s="1" t="s">
        <v>25</v>
      </c>
      <c r="F1897" s="1" t="s">
        <v>25</v>
      </c>
      <c r="G1897" s="1" t="s">
        <v>25</v>
      </c>
      <c r="H1897" s="1" t="s">
        <v>25</v>
      </c>
      <c r="M1897" s="1"/>
      <c r="N1897" s="1"/>
      <c r="O1897" s="1"/>
      <c r="P1897" s="1"/>
      <c r="Q1897" s="1"/>
      <c r="S1897" s="1" t="str">
        <f>IFERROR(__xludf.DUMMYFUNCTION("UNIQUE(D1897:H1897, TRUE)"),"")</f>
        <v/>
      </c>
      <c r="Y1897" s="1" t="str">
        <f t="shared" si="2"/>
        <v/>
      </c>
      <c r="Z1897" s="1" t="str">
        <f t="shared" ref="Z1897:AC1897" si="1897">IF($Y1897&lt;&gt;"",COUNTIF($D1897:$H1897, "=" &amp; T1897),"")</f>
        <v/>
      </c>
      <c r="AA1897" s="1" t="str">
        <f t="shared" si="1897"/>
        <v/>
      </c>
      <c r="AB1897" s="1" t="str">
        <f t="shared" si="1897"/>
        <v/>
      </c>
      <c r="AC1897" s="1" t="str">
        <f t="shared" si="1897"/>
        <v/>
      </c>
      <c r="AE1897" s="1" t="str">
        <f>IFERROR(__xludf.DUMMYFUNCTION("IFERROR(TRANSPOSE(SORT(TRANSPOSE(FILTER(Y1897:AC1897, Y1897:AC1897&lt;&gt;0)),1, FALSE)))"),"")</f>
        <v/>
      </c>
      <c r="AF1897" s="1" t="str">
        <f>IFERROR(__xludf.DUMMYFUNCTION("""COMPUTED_VALUE"""),"")</f>
        <v/>
      </c>
      <c r="AG1897" s="1" t="str">
        <f>IFERROR(__xludf.DUMMYFUNCTION("""COMPUTED_VALUE"""),"")</f>
        <v/>
      </c>
      <c r="AH1897" s="1" t="str">
        <f>IFERROR(__xludf.DUMMYFUNCTION("""COMPUTED_VALUE"""),"")</f>
        <v/>
      </c>
      <c r="AI1897" s="1" t="str">
        <f>IFERROR(__xludf.DUMMYFUNCTION("""COMPUTED_VALUE"""),"")</f>
        <v/>
      </c>
      <c r="AL1897" s="1" t="s">
        <v>25</v>
      </c>
      <c r="AM1897" s="1" t="s">
        <v>25</v>
      </c>
      <c r="AN1897" s="1" t="s">
        <v>25</v>
      </c>
      <c r="AO1897" s="1" t="s">
        <v>25</v>
      </c>
      <c r="AP1897" s="1" t="s">
        <v>25</v>
      </c>
      <c r="AQ1897" s="1"/>
      <c r="AR1897" s="1"/>
      <c r="AS1897" s="1"/>
      <c r="AT1897" s="1"/>
      <c r="AU1897" s="1"/>
      <c r="AV1897" s="1"/>
      <c r="AW1897" s="1"/>
      <c r="AY1897" s="1" t="s">
        <v>25</v>
      </c>
    </row>
    <row r="1898" ht="15.75" customHeight="1">
      <c r="A1898" s="1"/>
      <c r="B1898" s="1"/>
      <c r="C1898" s="1"/>
      <c r="D1898" s="1" t="s">
        <v>25</v>
      </c>
      <c r="E1898" s="1" t="s">
        <v>25</v>
      </c>
      <c r="F1898" s="1" t="s">
        <v>25</v>
      </c>
      <c r="G1898" s="1" t="s">
        <v>25</v>
      </c>
      <c r="H1898" s="1" t="s">
        <v>25</v>
      </c>
      <c r="M1898" s="1"/>
      <c r="N1898" s="1"/>
      <c r="O1898" s="1"/>
      <c r="P1898" s="1"/>
      <c r="Q1898" s="1"/>
      <c r="S1898" s="1" t="str">
        <f>IFERROR(__xludf.DUMMYFUNCTION("UNIQUE(D1898:H1898, TRUE)"),"")</f>
        <v/>
      </c>
      <c r="Y1898" s="1" t="str">
        <f t="shared" si="2"/>
        <v/>
      </c>
      <c r="Z1898" s="1" t="str">
        <f t="shared" ref="Z1898:AC1898" si="1898">IF($Y1898&lt;&gt;"",COUNTIF($D1898:$H1898, "=" &amp; T1898),"")</f>
        <v/>
      </c>
      <c r="AA1898" s="1" t="str">
        <f t="shared" si="1898"/>
        <v/>
      </c>
      <c r="AB1898" s="1" t="str">
        <f t="shared" si="1898"/>
        <v/>
      </c>
      <c r="AC1898" s="1" t="str">
        <f t="shared" si="1898"/>
        <v/>
      </c>
      <c r="AE1898" s="1" t="str">
        <f>IFERROR(__xludf.DUMMYFUNCTION("IFERROR(TRANSPOSE(SORT(TRANSPOSE(FILTER(Y1898:AC1898, Y1898:AC1898&lt;&gt;0)),1, FALSE)))"),"")</f>
        <v/>
      </c>
      <c r="AF1898" s="1" t="str">
        <f>IFERROR(__xludf.DUMMYFUNCTION("""COMPUTED_VALUE"""),"")</f>
        <v/>
      </c>
      <c r="AG1898" s="1" t="str">
        <f>IFERROR(__xludf.DUMMYFUNCTION("""COMPUTED_VALUE"""),"")</f>
        <v/>
      </c>
      <c r="AH1898" s="1" t="str">
        <f>IFERROR(__xludf.DUMMYFUNCTION("""COMPUTED_VALUE"""),"")</f>
        <v/>
      </c>
      <c r="AI1898" s="1" t="str">
        <f>IFERROR(__xludf.DUMMYFUNCTION("""COMPUTED_VALUE"""),"")</f>
        <v/>
      </c>
      <c r="AL1898" s="1" t="s">
        <v>25</v>
      </c>
      <c r="AM1898" s="1" t="s">
        <v>25</v>
      </c>
      <c r="AN1898" s="1" t="s">
        <v>25</v>
      </c>
      <c r="AO1898" s="1" t="s">
        <v>25</v>
      </c>
      <c r="AP1898" s="1" t="s">
        <v>25</v>
      </c>
      <c r="AQ1898" s="1"/>
      <c r="AR1898" s="1"/>
      <c r="AS1898" s="1"/>
      <c r="AT1898" s="1"/>
      <c r="AU1898" s="1"/>
      <c r="AV1898" s="1"/>
      <c r="AW1898" s="1"/>
      <c r="AY1898" s="1" t="s">
        <v>25</v>
      </c>
    </row>
    <row r="1899" ht="15.75" customHeight="1">
      <c r="A1899" s="1"/>
      <c r="B1899" s="1"/>
      <c r="C1899" s="1"/>
      <c r="D1899" s="1" t="s">
        <v>25</v>
      </c>
      <c r="E1899" s="1" t="s">
        <v>25</v>
      </c>
      <c r="F1899" s="1" t="s">
        <v>25</v>
      </c>
      <c r="G1899" s="1" t="s">
        <v>25</v>
      </c>
      <c r="H1899" s="1" t="s">
        <v>25</v>
      </c>
      <c r="M1899" s="1"/>
      <c r="N1899" s="1"/>
      <c r="O1899" s="1"/>
      <c r="P1899" s="1"/>
      <c r="Q1899" s="1"/>
      <c r="S1899" s="1" t="str">
        <f>IFERROR(__xludf.DUMMYFUNCTION("UNIQUE(D1899:H1899, TRUE)"),"")</f>
        <v/>
      </c>
      <c r="Y1899" s="1" t="str">
        <f t="shared" si="2"/>
        <v/>
      </c>
      <c r="Z1899" s="1" t="str">
        <f t="shared" ref="Z1899:AC1899" si="1899">IF($Y1899&lt;&gt;"",COUNTIF($D1899:$H1899, "=" &amp; T1899),"")</f>
        <v/>
      </c>
      <c r="AA1899" s="1" t="str">
        <f t="shared" si="1899"/>
        <v/>
      </c>
      <c r="AB1899" s="1" t="str">
        <f t="shared" si="1899"/>
        <v/>
      </c>
      <c r="AC1899" s="1" t="str">
        <f t="shared" si="1899"/>
        <v/>
      </c>
      <c r="AE1899" s="1" t="str">
        <f>IFERROR(__xludf.DUMMYFUNCTION("IFERROR(TRANSPOSE(SORT(TRANSPOSE(FILTER(Y1899:AC1899, Y1899:AC1899&lt;&gt;0)),1, FALSE)))"),"")</f>
        <v/>
      </c>
      <c r="AF1899" s="1" t="str">
        <f>IFERROR(__xludf.DUMMYFUNCTION("""COMPUTED_VALUE"""),"")</f>
        <v/>
      </c>
      <c r="AG1899" s="1" t="str">
        <f>IFERROR(__xludf.DUMMYFUNCTION("""COMPUTED_VALUE"""),"")</f>
        <v/>
      </c>
      <c r="AH1899" s="1" t="str">
        <f>IFERROR(__xludf.DUMMYFUNCTION("""COMPUTED_VALUE"""),"")</f>
        <v/>
      </c>
      <c r="AI1899" s="1" t="str">
        <f>IFERROR(__xludf.DUMMYFUNCTION("""COMPUTED_VALUE"""),"")</f>
        <v/>
      </c>
      <c r="AL1899" s="1" t="s">
        <v>25</v>
      </c>
      <c r="AM1899" s="1" t="s">
        <v>25</v>
      </c>
      <c r="AN1899" s="1" t="s">
        <v>25</v>
      </c>
      <c r="AO1899" s="1" t="s">
        <v>25</v>
      </c>
      <c r="AP1899" s="1" t="s">
        <v>25</v>
      </c>
      <c r="AQ1899" s="1"/>
      <c r="AR1899" s="1"/>
      <c r="AS1899" s="1"/>
      <c r="AT1899" s="1"/>
      <c r="AU1899" s="1"/>
      <c r="AV1899" s="1"/>
      <c r="AW1899" s="1"/>
      <c r="AY1899" s="1" t="s">
        <v>25</v>
      </c>
    </row>
    <row r="1900" ht="15.75" customHeight="1">
      <c r="A1900" s="1"/>
      <c r="B1900" s="1"/>
      <c r="C1900" s="1"/>
      <c r="D1900" s="1" t="s">
        <v>25</v>
      </c>
      <c r="E1900" s="1" t="s">
        <v>25</v>
      </c>
      <c r="F1900" s="1" t="s">
        <v>25</v>
      </c>
      <c r="G1900" s="1" t="s">
        <v>25</v>
      </c>
      <c r="H1900" s="1" t="s">
        <v>25</v>
      </c>
      <c r="M1900" s="1"/>
      <c r="N1900" s="1"/>
      <c r="O1900" s="1"/>
      <c r="P1900" s="1"/>
      <c r="Q1900" s="1"/>
      <c r="S1900" s="1" t="str">
        <f>IFERROR(__xludf.DUMMYFUNCTION("UNIQUE(D1900:H1900, TRUE)"),"")</f>
        <v/>
      </c>
      <c r="Y1900" s="1" t="str">
        <f t="shared" si="2"/>
        <v/>
      </c>
      <c r="Z1900" s="1" t="str">
        <f t="shared" ref="Z1900:AC1900" si="1900">IF($Y1900&lt;&gt;"",COUNTIF($D1900:$H1900, "=" &amp; T1900),"")</f>
        <v/>
      </c>
      <c r="AA1900" s="1" t="str">
        <f t="shared" si="1900"/>
        <v/>
      </c>
      <c r="AB1900" s="1" t="str">
        <f t="shared" si="1900"/>
        <v/>
      </c>
      <c r="AC1900" s="1" t="str">
        <f t="shared" si="1900"/>
        <v/>
      </c>
      <c r="AE1900" s="1" t="str">
        <f>IFERROR(__xludf.DUMMYFUNCTION("IFERROR(TRANSPOSE(SORT(TRANSPOSE(FILTER(Y1900:AC1900, Y1900:AC1900&lt;&gt;0)),1, FALSE)))"),"")</f>
        <v/>
      </c>
      <c r="AF1900" s="1" t="str">
        <f>IFERROR(__xludf.DUMMYFUNCTION("""COMPUTED_VALUE"""),"")</f>
        <v/>
      </c>
      <c r="AG1900" s="1" t="str">
        <f>IFERROR(__xludf.DUMMYFUNCTION("""COMPUTED_VALUE"""),"")</f>
        <v/>
      </c>
      <c r="AH1900" s="1" t="str">
        <f>IFERROR(__xludf.DUMMYFUNCTION("""COMPUTED_VALUE"""),"")</f>
        <v/>
      </c>
      <c r="AI1900" s="1" t="str">
        <f>IFERROR(__xludf.DUMMYFUNCTION("""COMPUTED_VALUE"""),"")</f>
        <v/>
      </c>
      <c r="AL1900" s="1" t="s">
        <v>25</v>
      </c>
      <c r="AM1900" s="1" t="s">
        <v>25</v>
      </c>
      <c r="AN1900" s="1" t="s">
        <v>25</v>
      </c>
      <c r="AO1900" s="1" t="s">
        <v>25</v>
      </c>
      <c r="AP1900" s="1" t="s">
        <v>25</v>
      </c>
      <c r="AQ1900" s="1"/>
      <c r="AR1900" s="1"/>
      <c r="AS1900" s="1"/>
      <c r="AT1900" s="1"/>
      <c r="AU1900" s="1"/>
      <c r="AV1900" s="1"/>
      <c r="AW1900" s="1"/>
      <c r="AY1900" s="1" t="s">
        <v>25</v>
      </c>
    </row>
    <row r="1901" ht="15.75" customHeight="1">
      <c r="A1901" s="1"/>
      <c r="B1901" s="1"/>
      <c r="C1901" s="1"/>
      <c r="D1901" s="1" t="s">
        <v>25</v>
      </c>
      <c r="E1901" s="1" t="s">
        <v>25</v>
      </c>
      <c r="F1901" s="1" t="s">
        <v>25</v>
      </c>
      <c r="G1901" s="1" t="s">
        <v>25</v>
      </c>
      <c r="H1901" s="1" t="s">
        <v>25</v>
      </c>
      <c r="M1901" s="1"/>
      <c r="N1901" s="1"/>
      <c r="O1901" s="1"/>
      <c r="P1901" s="1"/>
      <c r="Q1901" s="1"/>
      <c r="S1901" s="1" t="str">
        <f>IFERROR(__xludf.DUMMYFUNCTION("UNIQUE(D1901:H1901, TRUE)"),"")</f>
        <v/>
      </c>
      <c r="Y1901" s="1" t="str">
        <f t="shared" si="2"/>
        <v/>
      </c>
      <c r="Z1901" s="1" t="str">
        <f t="shared" ref="Z1901:AC1901" si="1901">IF($Y1901&lt;&gt;"",COUNTIF($D1901:$H1901, "=" &amp; T1901),"")</f>
        <v/>
      </c>
      <c r="AA1901" s="1" t="str">
        <f t="shared" si="1901"/>
        <v/>
      </c>
      <c r="AB1901" s="1" t="str">
        <f t="shared" si="1901"/>
        <v/>
      </c>
      <c r="AC1901" s="1" t="str">
        <f t="shared" si="1901"/>
        <v/>
      </c>
      <c r="AE1901" s="1" t="str">
        <f>IFERROR(__xludf.DUMMYFUNCTION("IFERROR(TRANSPOSE(SORT(TRANSPOSE(FILTER(Y1901:AC1901, Y1901:AC1901&lt;&gt;0)),1, FALSE)))"),"")</f>
        <v/>
      </c>
      <c r="AF1901" s="1" t="str">
        <f>IFERROR(__xludf.DUMMYFUNCTION("""COMPUTED_VALUE"""),"")</f>
        <v/>
      </c>
      <c r="AG1901" s="1" t="str">
        <f>IFERROR(__xludf.DUMMYFUNCTION("""COMPUTED_VALUE"""),"")</f>
        <v/>
      </c>
      <c r="AH1901" s="1" t="str">
        <f>IFERROR(__xludf.DUMMYFUNCTION("""COMPUTED_VALUE"""),"")</f>
        <v/>
      </c>
      <c r="AI1901" s="1" t="str">
        <f>IFERROR(__xludf.DUMMYFUNCTION("""COMPUTED_VALUE"""),"")</f>
        <v/>
      </c>
      <c r="AL1901" s="1" t="s">
        <v>25</v>
      </c>
      <c r="AM1901" s="1" t="s">
        <v>25</v>
      </c>
      <c r="AN1901" s="1" t="s">
        <v>25</v>
      </c>
      <c r="AO1901" s="1" t="s">
        <v>25</v>
      </c>
      <c r="AP1901" s="1" t="s">
        <v>25</v>
      </c>
      <c r="AQ1901" s="1"/>
      <c r="AR1901" s="1"/>
      <c r="AS1901" s="1"/>
      <c r="AT1901" s="1"/>
      <c r="AU1901" s="1"/>
      <c r="AV1901" s="1"/>
      <c r="AW1901" s="1"/>
      <c r="AY1901" s="1" t="s">
        <v>25</v>
      </c>
    </row>
    <row r="1902" ht="15.75" customHeight="1">
      <c r="A1902" s="1"/>
      <c r="B1902" s="1"/>
      <c r="C1902" s="1"/>
      <c r="D1902" s="1" t="s">
        <v>25</v>
      </c>
      <c r="E1902" s="1" t="s">
        <v>25</v>
      </c>
      <c r="F1902" s="1" t="s">
        <v>25</v>
      </c>
      <c r="G1902" s="1" t="s">
        <v>25</v>
      </c>
      <c r="H1902" s="1" t="s">
        <v>25</v>
      </c>
      <c r="M1902" s="1"/>
      <c r="N1902" s="1"/>
      <c r="O1902" s="1"/>
      <c r="P1902" s="1"/>
      <c r="Q1902" s="1"/>
      <c r="S1902" s="1" t="str">
        <f>IFERROR(__xludf.DUMMYFUNCTION("UNIQUE(D1902:H1902, TRUE)"),"")</f>
        <v/>
      </c>
      <c r="Y1902" s="1" t="str">
        <f t="shared" si="2"/>
        <v/>
      </c>
      <c r="Z1902" s="1" t="str">
        <f t="shared" ref="Z1902:AC1902" si="1902">IF($Y1902&lt;&gt;"",COUNTIF($D1902:$H1902, "=" &amp; T1902),"")</f>
        <v/>
      </c>
      <c r="AA1902" s="1" t="str">
        <f t="shared" si="1902"/>
        <v/>
      </c>
      <c r="AB1902" s="1" t="str">
        <f t="shared" si="1902"/>
        <v/>
      </c>
      <c r="AC1902" s="1" t="str">
        <f t="shared" si="1902"/>
        <v/>
      </c>
      <c r="AE1902" s="1" t="str">
        <f>IFERROR(__xludf.DUMMYFUNCTION("IFERROR(TRANSPOSE(SORT(TRANSPOSE(FILTER(Y1902:AC1902, Y1902:AC1902&lt;&gt;0)),1, FALSE)))"),"")</f>
        <v/>
      </c>
      <c r="AF1902" s="1" t="str">
        <f>IFERROR(__xludf.DUMMYFUNCTION("""COMPUTED_VALUE"""),"")</f>
        <v/>
      </c>
      <c r="AG1902" s="1" t="str">
        <f>IFERROR(__xludf.DUMMYFUNCTION("""COMPUTED_VALUE"""),"")</f>
        <v/>
      </c>
      <c r="AH1902" s="1" t="str">
        <f>IFERROR(__xludf.DUMMYFUNCTION("""COMPUTED_VALUE"""),"")</f>
        <v/>
      </c>
      <c r="AI1902" s="1" t="str">
        <f>IFERROR(__xludf.DUMMYFUNCTION("""COMPUTED_VALUE"""),"")</f>
        <v/>
      </c>
      <c r="AL1902" s="1" t="s">
        <v>25</v>
      </c>
      <c r="AM1902" s="1" t="s">
        <v>25</v>
      </c>
      <c r="AN1902" s="1" t="s">
        <v>25</v>
      </c>
      <c r="AO1902" s="1" t="s">
        <v>25</v>
      </c>
      <c r="AP1902" s="1" t="s">
        <v>25</v>
      </c>
      <c r="AQ1902" s="1"/>
      <c r="AR1902" s="1"/>
      <c r="AS1902" s="1"/>
      <c r="AT1902" s="1"/>
      <c r="AU1902" s="1"/>
      <c r="AV1902" s="1"/>
      <c r="AW1902" s="1"/>
      <c r="AY1902" s="1" t="s">
        <v>25</v>
      </c>
    </row>
    <row r="1903" ht="15.75" customHeight="1">
      <c r="A1903" s="1"/>
      <c r="B1903" s="1"/>
      <c r="C1903" s="1"/>
      <c r="D1903" s="1" t="s">
        <v>25</v>
      </c>
      <c r="E1903" s="1" t="s">
        <v>25</v>
      </c>
      <c r="F1903" s="1" t="s">
        <v>25</v>
      </c>
      <c r="G1903" s="1" t="s">
        <v>25</v>
      </c>
      <c r="H1903" s="1" t="s">
        <v>25</v>
      </c>
      <c r="M1903" s="1"/>
      <c r="N1903" s="1"/>
      <c r="O1903" s="1"/>
      <c r="P1903" s="1"/>
      <c r="Q1903" s="1"/>
      <c r="S1903" s="1" t="str">
        <f>IFERROR(__xludf.DUMMYFUNCTION("UNIQUE(D1903:H1903, TRUE)"),"")</f>
        <v/>
      </c>
      <c r="Y1903" s="1" t="str">
        <f t="shared" si="2"/>
        <v/>
      </c>
      <c r="Z1903" s="1" t="str">
        <f t="shared" ref="Z1903:AC1903" si="1903">IF($Y1903&lt;&gt;"",COUNTIF($D1903:$H1903, "=" &amp; T1903),"")</f>
        <v/>
      </c>
      <c r="AA1903" s="1" t="str">
        <f t="shared" si="1903"/>
        <v/>
      </c>
      <c r="AB1903" s="1" t="str">
        <f t="shared" si="1903"/>
        <v/>
      </c>
      <c r="AC1903" s="1" t="str">
        <f t="shared" si="1903"/>
        <v/>
      </c>
      <c r="AE1903" s="1" t="str">
        <f>IFERROR(__xludf.DUMMYFUNCTION("IFERROR(TRANSPOSE(SORT(TRANSPOSE(FILTER(Y1903:AC1903, Y1903:AC1903&lt;&gt;0)),1, FALSE)))"),"")</f>
        <v/>
      </c>
      <c r="AF1903" s="1" t="str">
        <f>IFERROR(__xludf.DUMMYFUNCTION("""COMPUTED_VALUE"""),"")</f>
        <v/>
      </c>
      <c r="AG1903" s="1" t="str">
        <f>IFERROR(__xludf.DUMMYFUNCTION("""COMPUTED_VALUE"""),"")</f>
        <v/>
      </c>
      <c r="AH1903" s="1" t="str">
        <f>IFERROR(__xludf.DUMMYFUNCTION("""COMPUTED_VALUE"""),"")</f>
        <v/>
      </c>
      <c r="AI1903" s="1" t="str">
        <f>IFERROR(__xludf.DUMMYFUNCTION("""COMPUTED_VALUE"""),"")</f>
        <v/>
      </c>
      <c r="AL1903" s="1" t="s">
        <v>25</v>
      </c>
      <c r="AM1903" s="1" t="s">
        <v>25</v>
      </c>
      <c r="AN1903" s="1" t="s">
        <v>25</v>
      </c>
      <c r="AO1903" s="1" t="s">
        <v>25</v>
      </c>
      <c r="AP1903" s="1" t="s">
        <v>25</v>
      </c>
      <c r="AQ1903" s="1"/>
      <c r="AR1903" s="1"/>
      <c r="AS1903" s="1"/>
      <c r="AT1903" s="1"/>
      <c r="AU1903" s="1"/>
      <c r="AV1903" s="1"/>
      <c r="AW1903" s="1"/>
      <c r="AY1903" s="1" t="s">
        <v>25</v>
      </c>
    </row>
    <row r="1904" ht="15.75" customHeight="1">
      <c r="A1904" s="1"/>
      <c r="B1904" s="1"/>
      <c r="C1904" s="1"/>
      <c r="D1904" s="1" t="s">
        <v>25</v>
      </c>
      <c r="E1904" s="1" t="s">
        <v>25</v>
      </c>
      <c r="F1904" s="1" t="s">
        <v>25</v>
      </c>
      <c r="G1904" s="1" t="s">
        <v>25</v>
      </c>
      <c r="H1904" s="1" t="s">
        <v>25</v>
      </c>
      <c r="M1904" s="1"/>
      <c r="N1904" s="1"/>
      <c r="O1904" s="1"/>
      <c r="P1904" s="1"/>
      <c r="Q1904" s="1"/>
      <c r="S1904" s="1" t="str">
        <f>IFERROR(__xludf.DUMMYFUNCTION("UNIQUE(D1904:H1904, TRUE)"),"")</f>
        <v/>
      </c>
      <c r="Y1904" s="1" t="str">
        <f t="shared" si="2"/>
        <v/>
      </c>
      <c r="Z1904" s="1" t="str">
        <f t="shared" ref="Z1904:AC1904" si="1904">IF($Y1904&lt;&gt;"",COUNTIF($D1904:$H1904, "=" &amp; T1904),"")</f>
        <v/>
      </c>
      <c r="AA1904" s="1" t="str">
        <f t="shared" si="1904"/>
        <v/>
      </c>
      <c r="AB1904" s="1" t="str">
        <f t="shared" si="1904"/>
        <v/>
      </c>
      <c r="AC1904" s="1" t="str">
        <f t="shared" si="1904"/>
        <v/>
      </c>
      <c r="AE1904" s="1" t="str">
        <f>IFERROR(__xludf.DUMMYFUNCTION("IFERROR(TRANSPOSE(SORT(TRANSPOSE(FILTER(Y1904:AC1904, Y1904:AC1904&lt;&gt;0)),1, FALSE)))"),"")</f>
        <v/>
      </c>
      <c r="AF1904" s="1" t="str">
        <f>IFERROR(__xludf.DUMMYFUNCTION("""COMPUTED_VALUE"""),"")</f>
        <v/>
      </c>
      <c r="AG1904" s="1" t="str">
        <f>IFERROR(__xludf.DUMMYFUNCTION("""COMPUTED_VALUE"""),"")</f>
        <v/>
      </c>
      <c r="AH1904" s="1" t="str">
        <f>IFERROR(__xludf.DUMMYFUNCTION("""COMPUTED_VALUE"""),"")</f>
        <v/>
      </c>
      <c r="AI1904" s="1" t="str">
        <f>IFERROR(__xludf.DUMMYFUNCTION("""COMPUTED_VALUE"""),"")</f>
        <v/>
      </c>
      <c r="AL1904" s="1" t="s">
        <v>25</v>
      </c>
      <c r="AM1904" s="1" t="s">
        <v>25</v>
      </c>
      <c r="AN1904" s="1" t="s">
        <v>25</v>
      </c>
      <c r="AO1904" s="1" t="s">
        <v>25</v>
      </c>
      <c r="AP1904" s="1" t="s">
        <v>25</v>
      </c>
      <c r="AQ1904" s="1"/>
      <c r="AR1904" s="1"/>
      <c r="AS1904" s="1"/>
      <c r="AT1904" s="1"/>
      <c r="AU1904" s="1"/>
      <c r="AV1904" s="1"/>
      <c r="AW1904" s="1"/>
      <c r="AY1904" s="1" t="s">
        <v>25</v>
      </c>
    </row>
    <row r="1905" ht="15.75" customHeight="1">
      <c r="A1905" s="1"/>
      <c r="B1905" s="1"/>
      <c r="C1905" s="1"/>
      <c r="D1905" s="1" t="s">
        <v>25</v>
      </c>
      <c r="E1905" s="1" t="s">
        <v>25</v>
      </c>
      <c r="F1905" s="1" t="s">
        <v>25</v>
      </c>
      <c r="G1905" s="1" t="s">
        <v>25</v>
      </c>
      <c r="H1905" s="1" t="s">
        <v>25</v>
      </c>
      <c r="M1905" s="1"/>
      <c r="N1905" s="1"/>
      <c r="O1905" s="1"/>
      <c r="P1905" s="1"/>
      <c r="Q1905" s="1"/>
      <c r="S1905" s="1" t="str">
        <f>IFERROR(__xludf.DUMMYFUNCTION("UNIQUE(D1905:H1905, TRUE)"),"")</f>
        <v/>
      </c>
      <c r="Y1905" s="1" t="str">
        <f t="shared" si="2"/>
        <v/>
      </c>
      <c r="Z1905" s="1" t="str">
        <f t="shared" ref="Z1905:AC1905" si="1905">IF($Y1905&lt;&gt;"",COUNTIF($D1905:$H1905, "=" &amp; T1905),"")</f>
        <v/>
      </c>
      <c r="AA1905" s="1" t="str">
        <f t="shared" si="1905"/>
        <v/>
      </c>
      <c r="AB1905" s="1" t="str">
        <f t="shared" si="1905"/>
        <v/>
      </c>
      <c r="AC1905" s="1" t="str">
        <f t="shared" si="1905"/>
        <v/>
      </c>
      <c r="AE1905" s="1" t="str">
        <f>IFERROR(__xludf.DUMMYFUNCTION("IFERROR(TRANSPOSE(SORT(TRANSPOSE(FILTER(Y1905:AC1905, Y1905:AC1905&lt;&gt;0)),1, FALSE)))"),"")</f>
        <v/>
      </c>
      <c r="AF1905" s="1" t="str">
        <f>IFERROR(__xludf.DUMMYFUNCTION("""COMPUTED_VALUE"""),"")</f>
        <v/>
      </c>
      <c r="AG1905" s="1" t="str">
        <f>IFERROR(__xludf.DUMMYFUNCTION("""COMPUTED_VALUE"""),"")</f>
        <v/>
      </c>
      <c r="AH1905" s="1" t="str">
        <f>IFERROR(__xludf.DUMMYFUNCTION("""COMPUTED_VALUE"""),"")</f>
        <v/>
      </c>
      <c r="AI1905" s="1" t="str">
        <f>IFERROR(__xludf.DUMMYFUNCTION("""COMPUTED_VALUE"""),"")</f>
        <v/>
      </c>
      <c r="AL1905" s="1" t="s">
        <v>25</v>
      </c>
      <c r="AM1905" s="1" t="s">
        <v>25</v>
      </c>
      <c r="AN1905" s="1" t="s">
        <v>25</v>
      </c>
      <c r="AO1905" s="1" t="s">
        <v>25</v>
      </c>
      <c r="AP1905" s="1" t="s">
        <v>25</v>
      </c>
      <c r="AQ1905" s="1"/>
      <c r="AR1905" s="1"/>
      <c r="AS1905" s="1"/>
      <c r="AT1905" s="1"/>
      <c r="AU1905" s="1"/>
      <c r="AV1905" s="1"/>
      <c r="AW1905" s="1"/>
      <c r="AY1905" s="1" t="s">
        <v>25</v>
      </c>
    </row>
    <row r="1906" ht="15.75" customHeight="1">
      <c r="A1906" s="1"/>
      <c r="B1906" s="1"/>
      <c r="C1906" s="1"/>
      <c r="D1906" s="1" t="s">
        <v>25</v>
      </c>
      <c r="E1906" s="1" t="s">
        <v>25</v>
      </c>
      <c r="F1906" s="1" t="s">
        <v>25</v>
      </c>
      <c r="G1906" s="1" t="s">
        <v>25</v>
      </c>
      <c r="H1906" s="1" t="s">
        <v>25</v>
      </c>
      <c r="M1906" s="1"/>
      <c r="N1906" s="1"/>
      <c r="O1906" s="1"/>
      <c r="P1906" s="1"/>
      <c r="Q1906" s="1"/>
      <c r="S1906" s="1" t="str">
        <f>IFERROR(__xludf.DUMMYFUNCTION("UNIQUE(D1906:H1906, TRUE)"),"")</f>
        <v/>
      </c>
      <c r="Y1906" s="1" t="str">
        <f t="shared" si="2"/>
        <v/>
      </c>
      <c r="Z1906" s="1" t="str">
        <f t="shared" ref="Z1906:AC1906" si="1906">IF($Y1906&lt;&gt;"",COUNTIF($D1906:$H1906, "=" &amp; T1906),"")</f>
        <v/>
      </c>
      <c r="AA1906" s="1" t="str">
        <f t="shared" si="1906"/>
        <v/>
      </c>
      <c r="AB1906" s="1" t="str">
        <f t="shared" si="1906"/>
        <v/>
      </c>
      <c r="AC1906" s="1" t="str">
        <f t="shared" si="1906"/>
        <v/>
      </c>
      <c r="AE1906" s="1" t="str">
        <f>IFERROR(__xludf.DUMMYFUNCTION("IFERROR(TRANSPOSE(SORT(TRANSPOSE(FILTER(Y1906:AC1906, Y1906:AC1906&lt;&gt;0)),1, FALSE)))"),"")</f>
        <v/>
      </c>
      <c r="AF1906" s="1" t="str">
        <f>IFERROR(__xludf.DUMMYFUNCTION("""COMPUTED_VALUE"""),"")</f>
        <v/>
      </c>
      <c r="AG1906" s="1" t="str">
        <f>IFERROR(__xludf.DUMMYFUNCTION("""COMPUTED_VALUE"""),"")</f>
        <v/>
      </c>
      <c r="AH1906" s="1" t="str">
        <f>IFERROR(__xludf.DUMMYFUNCTION("""COMPUTED_VALUE"""),"")</f>
        <v/>
      </c>
      <c r="AI1906" s="1" t="str">
        <f>IFERROR(__xludf.DUMMYFUNCTION("""COMPUTED_VALUE"""),"")</f>
        <v/>
      </c>
      <c r="AL1906" s="1" t="s">
        <v>25</v>
      </c>
      <c r="AM1906" s="1" t="s">
        <v>25</v>
      </c>
      <c r="AN1906" s="1" t="s">
        <v>25</v>
      </c>
      <c r="AO1906" s="1" t="s">
        <v>25</v>
      </c>
      <c r="AP1906" s="1" t="s">
        <v>25</v>
      </c>
      <c r="AQ1906" s="1"/>
      <c r="AR1906" s="1"/>
      <c r="AS1906" s="1"/>
      <c r="AT1906" s="1"/>
      <c r="AU1906" s="1"/>
      <c r="AV1906" s="1"/>
      <c r="AW1906" s="1"/>
      <c r="AY1906" s="1" t="s">
        <v>25</v>
      </c>
    </row>
    <row r="1907" ht="15.75" customHeight="1">
      <c r="A1907" s="1"/>
      <c r="B1907" s="1"/>
      <c r="C1907" s="1"/>
      <c r="D1907" s="1" t="s">
        <v>25</v>
      </c>
      <c r="E1907" s="1" t="s">
        <v>25</v>
      </c>
      <c r="F1907" s="1" t="s">
        <v>25</v>
      </c>
      <c r="G1907" s="1" t="s">
        <v>25</v>
      </c>
      <c r="H1907" s="1" t="s">
        <v>25</v>
      </c>
      <c r="M1907" s="1"/>
      <c r="N1907" s="1"/>
      <c r="O1907" s="1"/>
      <c r="P1907" s="1"/>
      <c r="Q1907" s="1"/>
      <c r="S1907" s="1" t="str">
        <f>IFERROR(__xludf.DUMMYFUNCTION("UNIQUE(D1907:H1907, TRUE)"),"")</f>
        <v/>
      </c>
      <c r="Y1907" s="1" t="str">
        <f t="shared" si="2"/>
        <v/>
      </c>
      <c r="Z1907" s="1" t="str">
        <f t="shared" ref="Z1907:AC1907" si="1907">IF($Y1907&lt;&gt;"",COUNTIF($D1907:$H1907, "=" &amp; T1907),"")</f>
        <v/>
      </c>
      <c r="AA1907" s="1" t="str">
        <f t="shared" si="1907"/>
        <v/>
      </c>
      <c r="AB1907" s="1" t="str">
        <f t="shared" si="1907"/>
        <v/>
      </c>
      <c r="AC1907" s="1" t="str">
        <f t="shared" si="1907"/>
        <v/>
      </c>
      <c r="AE1907" s="1" t="str">
        <f>IFERROR(__xludf.DUMMYFUNCTION("IFERROR(TRANSPOSE(SORT(TRANSPOSE(FILTER(Y1907:AC1907, Y1907:AC1907&lt;&gt;0)),1, FALSE)))"),"")</f>
        <v/>
      </c>
      <c r="AF1907" s="1" t="str">
        <f>IFERROR(__xludf.DUMMYFUNCTION("""COMPUTED_VALUE"""),"")</f>
        <v/>
      </c>
      <c r="AG1907" s="1" t="str">
        <f>IFERROR(__xludf.DUMMYFUNCTION("""COMPUTED_VALUE"""),"")</f>
        <v/>
      </c>
      <c r="AH1907" s="1" t="str">
        <f>IFERROR(__xludf.DUMMYFUNCTION("""COMPUTED_VALUE"""),"")</f>
        <v/>
      </c>
      <c r="AI1907" s="1" t="str">
        <f>IFERROR(__xludf.DUMMYFUNCTION("""COMPUTED_VALUE"""),"")</f>
        <v/>
      </c>
      <c r="AL1907" s="1" t="s">
        <v>25</v>
      </c>
      <c r="AM1907" s="1" t="s">
        <v>25</v>
      </c>
      <c r="AN1907" s="1" t="s">
        <v>25</v>
      </c>
      <c r="AO1907" s="1" t="s">
        <v>25</v>
      </c>
      <c r="AP1907" s="1" t="s">
        <v>25</v>
      </c>
      <c r="AQ1907" s="1"/>
      <c r="AR1907" s="1"/>
      <c r="AS1907" s="1"/>
      <c r="AT1907" s="1"/>
      <c r="AU1907" s="1"/>
      <c r="AV1907" s="1"/>
      <c r="AW1907" s="1"/>
      <c r="AY1907" s="1" t="s">
        <v>25</v>
      </c>
    </row>
    <row r="1908" ht="15.75" customHeight="1">
      <c r="A1908" s="1"/>
      <c r="B1908" s="1"/>
      <c r="C1908" s="1"/>
      <c r="D1908" s="1" t="s">
        <v>25</v>
      </c>
      <c r="E1908" s="1" t="s">
        <v>25</v>
      </c>
      <c r="F1908" s="1" t="s">
        <v>25</v>
      </c>
      <c r="G1908" s="1" t="s">
        <v>25</v>
      </c>
      <c r="H1908" s="1" t="s">
        <v>25</v>
      </c>
      <c r="M1908" s="1"/>
      <c r="N1908" s="1"/>
      <c r="O1908" s="1"/>
      <c r="P1908" s="1"/>
      <c r="Q1908" s="1"/>
      <c r="S1908" s="1" t="str">
        <f>IFERROR(__xludf.DUMMYFUNCTION("UNIQUE(D1908:H1908, TRUE)"),"")</f>
        <v/>
      </c>
      <c r="Y1908" s="1" t="str">
        <f t="shared" si="2"/>
        <v/>
      </c>
      <c r="Z1908" s="1" t="str">
        <f t="shared" ref="Z1908:AC1908" si="1908">IF($Y1908&lt;&gt;"",COUNTIF($D1908:$H1908, "=" &amp; T1908),"")</f>
        <v/>
      </c>
      <c r="AA1908" s="1" t="str">
        <f t="shared" si="1908"/>
        <v/>
      </c>
      <c r="AB1908" s="1" t="str">
        <f t="shared" si="1908"/>
        <v/>
      </c>
      <c r="AC1908" s="1" t="str">
        <f t="shared" si="1908"/>
        <v/>
      </c>
      <c r="AE1908" s="1" t="str">
        <f>IFERROR(__xludf.DUMMYFUNCTION("IFERROR(TRANSPOSE(SORT(TRANSPOSE(FILTER(Y1908:AC1908, Y1908:AC1908&lt;&gt;0)),1, FALSE)))"),"")</f>
        <v/>
      </c>
      <c r="AF1908" s="1" t="str">
        <f>IFERROR(__xludf.DUMMYFUNCTION("""COMPUTED_VALUE"""),"")</f>
        <v/>
      </c>
      <c r="AG1908" s="1" t="str">
        <f>IFERROR(__xludf.DUMMYFUNCTION("""COMPUTED_VALUE"""),"")</f>
        <v/>
      </c>
      <c r="AH1908" s="1" t="str">
        <f>IFERROR(__xludf.DUMMYFUNCTION("""COMPUTED_VALUE"""),"")</f>
        <v/>
      </c>
      <c r="AI1908" s="1" t="str">
        <f>IFERROR(__xludf.DUMMYFUNCTION("""COMPUTED_VALUE"""),"")</f>
        <v/>
      </c>
      <c r="AL1908" s="1" t="s">
        <v>25</v>
      </c>
      <c r="AM1908" s="1" t="s">
        <v>25</v>
      </c>
      <c r="AN1908" s="1" t="s">
        <v>25</v>
      </c>
      <c r="AO1908" s="1" t="s">
        <v>25</v>
      </c>
      <c r="AP1908" s="1" t="s">
        <v>25</v>
      </c>
      <c r="AQ1908" s="1"/>
      <c r="AR1908" s="1"/>
      <c r="AS1908" s="1"/>
      <c r="AT1908" s="1"/>
      <c r="AU1908" s="1"/>
      <c r="AV1908" s="1"/>
      <c r="AW1908" s="1"/>
      <c r="AY1908" s="1" t="s">
        <v>25</v>
      </c>
    </row>
    <row r="1909" ht="15.75" customHeight="1">
      <c r="A1909" s="1"/>
      <c r="B1909" s="1"/>
      <c r="C1909" s="1"/>
      <c r="D1909" s="1" t="s">
        <v>25</v>
      </c>
      <c r="E1909" s="1" t="s">
        <v>25</v>
      </c>
      <c r="F1909" s="1" t="s">
        <v>25</v>
      </c>
      <c r="G1909" s="1" t="s">
        <v>25</v>
      </c>
      <c r="H1909" s="1" t="s">
        <v>25</v>
      </c>
      <c r="M1909" s="1"/>
      <c r="N1909" s="1"/>
      <c r="O1909" s="1"/>
      <c r="P1909" s="1"/>
      <c r="Q1909" s="1"/>
      <c r="S1909" s="1" t="str">
        <f>IFERROR(__xludf.DUMMYFUNCTION("UNIQUE(D1909:H1909, TRUE)"),"")</f>
        <v/>
      </c>
      <c r="Y1909" s="1" t="str">
        <f t="shared" si="2"/>
        <v/>
      </c>
      <c r="Z1909" s="1" t="str">
        <f t="shared" ref="Z1909:AC1909" si="1909">IF($Y1909&lt;&gt;"",COUNTIF($D1909:$H1909, "=" &amp; T1909),"")</f>
        <v/>
      </c>
      <c r="AA1909" s="1" t="str">
        <f t="shared" si="1909"/>
        <v/>
      </c>
      <c r="AB1909" s="1" t="str">
        <f t="shared" si="1909"/>
        <v/>
      </c>
      <c r="AC1909" s="1" t="str">
        <f t="shared" si="1909"/>
        <v/>
      </c>
      <c r="AE1909" s="1" t="str">
        <f>IFERROR(__xludf.DUMMYFUNCTION("IFERROR(TRANSPOSE(SORT(TRANSPOSE(FILTER(Y1909:AC1909, Y1909:AC1909&lt;&gt;0)),1, FALSE)))"),"")</f>
        <v/>
      </c>
      <c r="AF1909" s="1" t="str">
        <f>IFERROR(__xludf.DUMMYFUNCTION("""COMPUTED_VALUE"""),"")</f>
        <v/>
      </c>
      <c r="AG1909" s="1" t="str">
        <f>IFERROR(__xludf.DUMMYFUNCTION("""COMPUTED_VALUE"""),"")</f>
        <v/>
      </c>
      <c r="AH1909" s="1" t="str">
        <f>IFERROR(__xludf.DUMMYFUNCTION("""COMPUTED_VALUE"""),"")</f>
        <v/>
      </c>
      <c r="AI1909" s="1" t="str">
        <f>IFERROR(__xludf.DUMMYFUNCTION("""COMPUTED_VALUE"""),"")</f>
        <v/>
      </c>
      <c r="AL1909" s="1" t="s">
        <v>25</v>
      </c>
      <c r="AM1909" s="1" t="s">
        <v>25</v>
      </c>
      <c r="AN1909" s="1" t="s">
        <v>25</v>
      </c>
      <c r="AO1909" s="1" t="s">
        <v>25</v>
      </c>
      <c r="AP1909" s="1" t="s">
        <v>25</v>
      </c>
      <c r="AQ1909" s="1"/>
      <c r="AR1909" s="1"/>
      <c r="AS1909" s="1"/>
      <c r="AT1909" s="1"/>
      <c r="AU1909" s="1"/>
      <c r="AV1909" s="1"/>
      <c r="AW1909" s="1"/>
      <c r="AY1909" s="1" t="s">
        <v>25</v>
      </c>
    </row>
    <row r="1910" ht="15.75" customHeight="1">
      <c r="A1910" s="1"/>
      <c r="B1910" s="1"/>
      <c r="C1910" s="1"/>
      <c r="D1910" s="1" t="s">
        <v>25</v>
      </c>
      <c r="E1910" s="1" t="s">
        <v>25</v>
      </c>
      <c r="F1910" s="1" t="s">
        <v>25</v>
      </c>
      <c r="G1910" s="1" t="s">
        <v>25</v>
      </c>
      <c r="H1910" s="1" t="s">
        <v>25</v>
      </c>
      <c r="M1910" s="1"/>
      <c r="N1910" s="1"/>
      <c r="O1910" s="1"/>
      <c r="P1910" s="1"/>
      <c r="Q1910" s="1"/>
      <c r="S1910" s="1" t="str">
        <f>IFERROR(__xludf.DUMMYFUNCTION("UNIQUE(D1910:H1910, TRUE)"),"")</f>
        <v/>
      </c>
      <c r="Y1910" s="1" t="str">
        <f t="shared" si="2"/>
        <v/>
      </c>
      <c r="Z1910" s="1" t="str">
        <f t="shared" ref="Z1910:AC1910" si="1910">IF($Y1910&lt;&gt;"",COUNTIF($D1910:$H1910, "=" &amp; T1910),"")</f>
        <v/>
      </c>
      <c r="AA1910" s="1" t="str">
        <f t="shared" si="1910"/>
        <v/>
      </c>
      <c r="AB1910" s="1" t="str">
        <f t="shared" si="1910"/>
        <v/>
      </c>
      <c r="AC1910" s="1" t="str">
        <f t="shared" si="1910"/>
        <v/>
      </c>
      <c r="AE1910" s="1" t="str">
        <f>IFERROR(__xludf.DUMMYFUNCTION("IFERROR(TRANSPOSE(SORT(TRANSPOSE(FILTER(Y1910:AC1910, Y1910:AC1910&lt;&gt;0)),1, FALSE)))"),"")</f>
        <v/>
      </c>
      <c r="AF1910" s="1" t="str">
        <f>IFERROR(__xludf.DUMMYFUNCTION("""COMPUTED_VALUE"""),"")</f>
        <v/>
      </c>
      <c r="AG1910" s="1" t="str">
        <f>IFERROR(__xludf.DUMMYFUNCTION("""COMPUTED_VALUE"""),"")</f>
        <v/>
      </c>
      <c r="AH1910" s="1" t="str">
        <f>IFERROR(__xludf.DUMMYFUNCTION("""COMPUTED_VALUE"""),"")</f>
        <v/>
      </c>
      <c r="AI1910" s="1" t="str">
        <f>IFERROR(__xludf.DUMMYFUNCTION("""COMPUTED_VALUE"""),"")</f>
        <v/>
      </c>
      <c r="AL1910" s="1" t="s">
        <v>25</v>
      </c>
      <c r="AM1910" s="1" t="s">
        <v>25</v>
      </c>
      <c r="AN1910" s="1" t="s">
        <v>25</v>
      </c>
      <c r="AO1910" s="1" t="s">
        <v>25</v>
      </c>
      <c r="AP1910" s="1" t="s">
        <v>25</v>
      </c>
      <c r="AQ1910" s="1"/>
      <c r="AR1910" s="1"/>
      <c r="AS1910" s="1"/>
      <c r="AT1910" s="1"/>
      <c r="AU1910" s="1"/>
      <c r="AV1910" s="1"/>
      <c r="AW1910" s="1"/>
      <c r="AY1910" s="1" t="s">
        <v>25</v>
      </c>
    </row>
    <row r="1911" ht="15.75" customHeight="1">
      <c r="A1911" s="1"/>
      <c r="B1911" s="1"/>
      <c r="C1911" s="1"/>
      <c r="D1911" s="1" t="s">
        <v>25</v>
      </c>
      <c r="E1911" s="1" t="s">
        <v>25</v>
      </c>
      <c r="F1911" s="1" t="s">
        <v>25</v>
      </c>
      <c r="G1911" s="1" t="s">
        <v>25</v>
      </c>
      <c r="H1911" s="1" t="s">
        <v>25</v>
      </c>
      <c r="M1911" s="1"/>
      <c r="N1911" s="1"/>
      <c r="O1911" s="1"/>
      <c r="P1911" s="1"/>
      <c r="Q1911" s="1"/>
      <c r="S1911" s="1" t="str">
        <f>IFERROR(__xludf.DUMMYFUNCTION("UNIQUE(D1911:H1911, TRUE)"),"")</f>
        <v/>
      </c>
      <c r="Y1911" s="1" t="str">
        <f t="shared" si="2"/>
        <v/>
      </c>
      <c r="Z1911" s="1" t="str">
        <f t="shared" ref="Z1911:AC1911" si="1911">IF($Y1911&lt;&gt;"",COUNTIF($D1911:$H1911, "=" &amp; T1911),"")</f>
        <v/>
      </c>
      <c r="AA1911" s="1" t="str">
        <f t="shared" si="1911"/>
        <v/>
      </c>
      <c r="AB1911" s="1" t="str">
        <f t="shared" si="1911"/>
        <v/>
      </c>
      <c r="AC1911" s="1" t="str">
        <f t="shared" si="1911"/>
        <v/>
      </c>
      <c r="AE1911" s="1" t="str">
        <f>IFERROR(__xludf.DUMMYFUNCTION("IFERROR(TRANSPOSE(SORT(TRANSPOSE(FILTER(Y1911:AC1911, Y1911:AC1911&lt;&gt;0)),1, FALSE)))"),"")</f>
        <v/>
      </c>
      <c r="AF1911" s="1" t="str">
        <f>IFERROR(__xludf.DUMMYFUNCTION("""COMPUTED_VALUE"""),"")</f>
        <v/>
      </c>
      <c r="AG1911" s="1" t="str">
        <f>IFERROR(__xludf.DUMMYFUNCTION("""COMPUTED_VALUE"""),"")</f>
        <v/>
      </c>
      <c r="AH1911" s="1" t="str">
        <f>IFERROR(__xludf.DUMMYFUNCTION("""COMPUTED_VALUE"""),"")</f>
        <v/>
      </c>
      <c r="AI1911" s="1" t="str">
        <f>IFERROR(__xludf.DUMMYFUNCTION("""COMPUTED_VALUE"""),"")</f>
        <v/>
      </c>
      <c r="AL1911" s="1" t="s">
        <v>25</v>
      </c>
      <c r="AM1911" s="1" t="s">
        <v>25</v>
      </c>
      <c r="AN1911" s="1" t="s">
        <v>25</v>
      </c>
      <c r="AO1911" s="1" t="s">
        <v>25</v>
      </c>
      <c r="AP1911" s="1" t="s">
        <v>25</v>
      </c>
      <c r="AQ1911" s="1"/>
      <c r="AR1911" s="1"/>
      <c r="AS1911" s="1"/>
      <c r="AT1911" s="1"/>
      <c r="AU1911" s="1"/>
      <c r="AV1911" s="1"/>
      <c r="AW1911" s="1"/>
      <c r="AY1911" s="1" t="s">
        <v>25</v>
      </c>
    </row>
    <row r="1912" ht="15.75" customHeight="1">
      <c r="A1912" s="1"/>
      <c r="B1912" s="1"/>
      <c r="C1912" s="1"/>
      <c r="D1912" s="1" t="s">
        <v>25</v>
      </c>
      <c r="E1912" s="1" t="s">
        <v>25</v>
      </c>
      <c r="F1912" s="1" t="s">
        <v>25</v>
      </c>
      <c r="G1912" s="1" t="s">
        <v>25</v>
      </c>
      <c r="H1912" s="1" t="s">
        <v>25</v>
      </c>
      <c r="M1912" s="1"/>
      <c r="N1912" s="1"/>
      <c r="O1912" s="1"/>
      <c r="P1912" s="1"/>
      <c r="Q1912" s="1"/>
      <c r="S1912" s="1" t="str">
        <f>IFERROR(__xludf.DUMMYFUNCTION("UNIQUE(D1912:H1912, TRUE)"),"")</f>
        <v/>
      </c>
      <c r="Y1912" s="1" t="str">
        <f t="shared" si="2"/>
        <v/>
      </c>
      <c r="Z1912" s="1" t="str">
        <f t="shared" ref="Z1912:AC1912" si="1912">IF($Y1912&lt;&gt;"",COUNTIF($D1912:$H1912, "=" &amp; T1912),"")</f>
        <v/>
      </c>
      <c r="AA1912" s="1" t="str">
        <f t="shared" si="1912"/>
        <v/>
      </c>
      <c r="AB1912" s="1" t="str">
        <f t="shared" si="1912"/>
        <v/>
      </c>
      <c r="AC1912" s="1" t="str">
        <f t="shared" si="1912"/>
        <v/>
      </c>
      <c r="AE1912" s="1" t="str">
        <f>IFERROR(__xludf.DUMMYFUNCTION("IFERROR(TRANSPOSE(SORT(TRANSPOSE(FILTER(Y1912:AC1912, Y1912:AC1912&lt;&gt;0)),1, FALSE)))"),"")</f>
        <v/>
      </c>
      <c r="AF1912" s="1" t="str">
        <f>IFERROR(__xludf.DUMMYFUNCTION("""COMPUTED_VALUE"""),"")</f>
        <v/>
      </c>
      <c r="AG1912" s="1" t="str">
        <f>IFERROR(__xludf.DUMMYFUNCTION("""COMPUTED_VALUE"""),"")</f>
        <v/>
      </c>
      <c r="AH1912" s="1" t="str">
        <f>IFERROR(__xludf.DUMMYFUNCTION("""COMPUTED_VALUE"""),"")</f>
        <v/>
      </c>
      <c r="AI1912" s="1" t="str">
        <f>IFERROR(__xludf.DUMMYFUNCTION("""COMPUTED_VALUE"""),"")</f>
        <v/>
      </c>
      <c r="AL1912" s="1" t="s">
        <v>25</v>
      </c>
      <c r="AM1912" s="1" t="s">
        <v>25</v>
      </c>
      <c r="AN1912" s="1" t="s">
        <v>25</v>
      </c>
      <c r="AO1912" s="1" t="s">
        <v>25</v>
      </c>
      <c r="AP1912" s="1" t="s">
        <v>25</v>
      </c>
      <c r="AQ1912" s="1"/>
      <c r="AR1912" s="1"/>
      <c r="AS1912" s="1"/>
      <c r="AT1912" s="1"/>
      <c r="AU1912" s="1"/>
      <c r="AV1912" s="1"/>
      <c r="AW1912" s="1"/>
      <c r="AY1912" s="1" t="s">
        <v>25</v>
      </c>
    </row>
    <row r="1913" ht="15.75" customHeight="1">
      <c r="A1913" s="1"/>
      <c r="B1913" s="1"/>
      <c r="C1913" s="1"/>
      <c r="D1913" s="1" t="s">
        <v>25</v>
      </c>
      <c r="E1913" s="1" t="s">
        <v>25</v>
      </c>
      <c r="F1913" s="1" t="s">
        <v>25</v>
      </c>
      <c r="G1913" s="1" t="s">
        <v>25</v>
      </c>
      <c r="H1913" s="1" t="s">
        <v>25</v>
      </c>
      <c r="M1913" s="1"/>
      <c r="N1913" s="1"/>
      <c r="O1913" s="1"/>
      <c r="P1913" s="1"/>
      <c r="Q1913" s="1"/>
      <c r="S1913" s="1" t="str">
        <f>IFERROR(__xludf.DUMMYFUNCTION("UNIQUE(D1913:H1913, TRUE)"),"")</f>
        <v/>
      </c>
      <c r="Y1913" s="1" t="str">
        <f t="shared" si="2"/>
        <v/>
      </c>
      <c r="Z1913" s="1" t="str">
        <f t="shared" ref="Z1913:AC1913" si="1913">IF($Y1913&lt;&gt;"",COUNTIF($D1913:$H1913, "=" &amp; T1913),"")</f>
        <v/>
      </c>
      <c r="AA1913" s="1" t="str">
        <f t="shared" si="1913"/>
        <v/>
      </c>
      <c r="AB1913" s="1" t="str">
        <f t="shared" si="1913"/>
        <v/>
      </c>
      <c r="AC1913" s="1" t="str">
        <f t="shared" si="1913"/>
        <v/>
      </c>
      <c r="AE1913" s="1" t="str">
        <f>IFERROR(__xludf.DUMMYFUNCTION("IFERROR(TRANSPOSE(SORT(TRANSPOSE(FILTER(Y1913:AC1913, Y1913:AC1913&lt;&gt;0)),1, FALSE)))"),"")</f>
        <v/>
      </c>
      <c r="AF1913" s="1" t="str">
        <f>IFERROR(__xludf.DUMMYFUNCTION("""COMPUTED_VALUE"""),"")</f>
        <v/>
      </c>
      <c r="AG1913" s="1" t="str">
        <f>IFERROR(__xludf.DUMMYFUNCTION("""COMPUTED_VALUE"""),"")</f>
        <v/>
      </c>
      <c r="AH1913" s="1" t="str">
        <f>IFERROR(__xludf.DUMMYFUNCTION("""COMPUTED_VALUE"""),"")</f>
        <v/>
      </c>
      <c r="AI1913" s="1" t="str">
        <f>IFERROR(__xludf.DUMMYFUNCTION("""COMPUTED_VALUE"""),"")</f>
        <v/>
      </c>
      <c r="AL1913" s="1" t="s">
        <v>25</v>
      </c>
      <c r="AM1913" s="1" t="s">
        <v>25</v>
      </c>
      <c r="AN1913" s="1" t="s">
        <v>25</v>
      </c>
      <c r="AO1913" s="1" t="s">
        <v>25</v>
      </c>
      <c r="AP1913" s="1" t="s">
        <v>25</v>
      </c>
      <c r="AQ1913" s="1"/>
      <c r="AR1913" s="1"/>
      <c r="AS1913" s="1"/>
      <c r="AT1913" s="1"/>
      <c r="AU1913" s="1"/>
      <c r="AV1913" s="1"/>
      <c r="AW1913" s="1"/>
      <c r="AY1913" s="1" t="s">
        <v>25</v>
      </c>
    </row>
    <row r="1914" ht="15.75" customHeight="1">
      <c r="A1914" s="1"/>
      <c r="B1914" s="1"/>
      <c r="C1914" s="1"/>
      <c r="D1914" s="1" t="s">
        <v>25</v>
      </c>
      <c r="E1914" s="1" t="s">
        <v>25</v>
      </c>
      <c r="F1914" s="1" t="s">
        <v>25</v>
      </c>
      <c r="G1914" s="1" t="s">
        <v>25</v>
      </c>
      <c r="H1914" s="1" t="s">
        <v>25</v>
      </c>
      <c r="M1914" s="1"/>
      <c r="N1914" s="1"/>
      <c r="O1914" s="1"/>
      <c r="P1914" s="1"/>
      <c r="Q1914" s="1"/>
      <c r="S1914" s="1" t="str">
        <f>IFERROR(__xludf.DUMMYFUNCTION("UNIQUE(D1914:H1914, TRUE)"),"")</f>
        <v/>
      </c>
      <c r="Y1914" s="1" t="str">
        <f t="shared" si="2"/>
        <v/>
      </c>
      <c r="Z1914" s="1" t="str">
        <f t="shared" ref="Z1914:AC1914" si="1914">IF($Y1914&lt;&gt;"",COUNTIF($D1914:$H1914, "=" &amp; T1914),"")</f>
        <v/>
      </c>
      <c r="AA1914" s="1" t="str">
        <f t="shared" si="1914"/>
        <v/>
      </c>
      <c r="AB1914" s="1" t="str">
        <f t="shared" si="1914"/>
        <v/>
      </c>
      <c r="AC1914" s="1" t="str">
        <f t="shared" si="1914"/>
        <v/>
      </c>
      <c r="AE1914" s="1" t="str">
        <f>IFERROR(__xludf.DUMMYFUNCTION("IFERROR(TRANSPOSE(SORT(TRANSPOSE(FILTER(Y1914:AC1914, Y1914:AC1914&lt;&gt;0)),1, FALSE)))"),"")</f>
        <v/>
      </c>
      <c r="AF1914" s="1" t="str">
        <f>IFERROR(__xludf.DUMMYFUNCTION("""COMPUTED_VALUE"""),"")</f>
        <v/>
      </c>
      <c r="AG1914" s="1" t="str">
        <f>IFERROR(__xludf.DUMMYFUNCTION("""COMPUTED_VALUE"""),"")</f>
        <v/>
      </c>
      <c r="AH1914" s="1" t="str">
        <f>IFERROR(__xludf.DUMMYFUNCTION("""COMPUTED_VALUE"""),"")</f>
        <v/>
      </c>
      <c r="AI1914" s="1" t="str">
        <f>IFERROR(__xludf.DUMMYFUNCTION("""COMPUTED_VALUE"""),"")</f>
        <v/>
      </c>
      <c r="AL1914" s="1" t="s">
        <v>25</v>
      </c>
      <c r="AM1914" s="1" t="s">
        <v>25</v>
      </c>
      <c r="AN1914" s="1" t="s">
        <v>25</v>
      </c>
      <c r="AO1914" s="1" t="s">
        <v>25</v>
      </c>
      <c r="AP1914" s="1" t="s">
        <v>25</v>
      </c>
      <c r="AQ1914" s="1"/>
      <c r="AR1914" s="1"/>
      <c r="AS1914" s="1"/>
      <c r="AT1914" s="1"/>
      <c r="AU1914" s="1"/>
      <c r="AV1914" s="1"/>
      <c r="AW1914" s="1"/>
      <c r="AY1914" s="1" t="s">
        <v>25</v>
      </c>
    </row>
    <row r="1915" ht="15.75" customHeight="1">
      <c r="A1915" s="1"/>
      <c r="B1915" s="1"/>
      <c r="C1915" s="1"/>
      <c r="D1915" s="1" t="s">
        <v>25</v>
      </c>
      <c r="E1915" s="1" t="s">
        <v>25</v>
      </c>
      <c r="F1915" s="1" t="s">
        <v>25</v>
      </c>
      <c r="G1915" s="1" t="s">
        <v>25</v>
      </c>
      <c r="H1915" s="1" t="s">
        <v>25</v>
      </c>
      <c r="M1915" s="1"/>
      <c r="N1915" s="1"/>
      <c r="O1915" s="1"/>
      <c r="P1915" s="1"/>
      <c r="Q1915" s="1"/>
      <c r="S1915" s="1" t="str">
        <f>IFERROR(__xludf.DUMMYFUNCTION("UNIQUE(D1915:H1915, TRUE)"),"")</f>
        <v/>
      </c>
      <c r="Y1915" s="1" t="str">
        <f t="shared" si="2"/>
        <v/>
      </c>
      <c r="Z1915" s="1" t="str">
        <f t="shared" ref="Z1915:AC1915" si="1915">IF($Y1915&lt;&gt;"",COUNTIF($D1915:$H1915, "=" &amp; T1915),"")</f>
        <v/>
      </c>
      <c r="AA1915" s="1" t="str">
        <f t="shared" si="1915"/>
        <v/>
      </c>
      <c r="AB1915" s="1" t="str">
        <f t="shared" si="1915"/>
        <v/>
      </c>
      <c r="AC1915" s="1" t="str">
        <f t="shared" si="1915"/>
        <v/>
      </c>
      <c r="AE1915" s="1" t="str">
        <f>IFERROR(__xludf.DUMMYFUNCTION("IFERROR(TRANSPOSE(SORT(TRANSPOSE(FILTER(Y1915:AC1915, Y1915:AC1915&lt;&gt;0)),1, FALSE)))"),"")</f>
        <v/>
      </c>
      <c r="AF1915" s="1" t="str">
        <f>IFERROR(__xludf.DUMMYFUNCTION("""COMPUTED_VALUE"""),"")</f>
        <v/>
      </c>
      <c r="AG1915" s="1" t="str">
        <f>IFERROR(__xludf.DUMMYFUNCTION("""COMPUTED_VALUE"""),"")</f>
        <v/>
      </c>
      <c r="AH1915" s="1" t="str">
        <f>IFERROR(__xludf.DUMMYFUNCTION("""COMPUTED_VALUE"""),"")</f>
        <v/>
      </c>
      <c r="AI1915" s="1" t="str">
        <f>IFERROR(__xludf.DUMMYFUNCTION("""COMPUTED_VALUE"""),"")</f>
        <v/>
      </c>
      <c r="AL1915" s="1" t="s">
        <v>25</v>
      </c>
      <c r="AM1915" s="1" t="s">
        <v>25</v>
      </c>
      <c r="AN1915" s="1" t="s">
        <v>25</v>
      </c>
      <c r="AO1915" s="1" t="s">
        <v>25</v>
      </c>
      <c r="AP1915" s="1" t="s">
        <v>25</v>
      </c>
      <c r="AQ1915" s="1"/>
      <c r="AR1915" s="1"/>
      <c r="AS1915" s="1"/>
      <c r="AT1915" s="1"/>
      <c r="AU1915" s="1"/>
      <c r="AV1915" s="1"/>
      <c r="AW1915" s="1"/>
      <c r="AY1915" s="1" t="s">
        <v>25</v>
      </c>
    </row>
    <row r="1916" ht="15.75" customHeight="1">
      <c r="A1916" s="1"/>
      <c r="B1916" s="1"/>
      <c r="C1916" s="1"/>
      <c r="D1916" s="1" t="s">
        <v>25</v>
      </c>
      <c r="E1916" s="1" t="s">
        <v>25</v>
      </c>
      <c r="F1916" s="1" t="s">
        <v>25</v>
      </c>
      <c r="G1916" s="1" t="s">
        <v>25</v>
      </c>
      <c r="H1916" s="1" t="s">
        <v>25</v>
      </c>
      <c r="M1916" s="1"/>
      <c r="N1916" s="1"/>
      <c r="O1916" s="1"/>
      <c r="P1916" s="1"/>
      <c r="Q1916" s="1"/>
      <c r="S1916" s="1" t="str">
        <f>IFERROR(__xludf.DUMMYFUNCTION("UNIQUE(D1916:H1916, TRUE)"),"")</f>
        <v/>
      </c>
      <c r="Y1916" s="1" t="str">
        <f t="shared" si="2"/>
        <v/>
      </c>
      <c r="Z1916" s="1" t="str">
        <f t="shared" ref="Z1916:AC1916" si="1916">IF($Y1916&lt;&gt;"",COUNTIF($D1916:$H1916, "=" &amp; T1916),"")</f>
        <v/>
      </c>
      <c r="AA1916" s="1" t="str">
        <f t="shared" si="1916"/>
        <v/>
      </c>
      <c r="AB1916" s="1" t="str">
        <f t="shared" si="1916"/>
        <v/>
      </c>
      <c r="AC1916" s="1" t="str">
        <f t="shared" si="1916"/>
        <v/>
      </c>
      <c r="AE1916" s="1" t="str">
        <f>IFERROR(__xludf.DUMMYFUNCTION("IFERROR(TRANSPOSE(SORT(TRANSPOSE(FILTER(Y1916:AC1916, Y1916:AC1916&lt;&gt;0)),1, FALSE)))"),"")</f>
        <v/>
      </c>
      <c r="AF1916" s="1" t="str">
        <f>IFERROR(__xludf.DUMMYFUNCTION("""COMPUTED_VALUE"""),"")</f>
        <v/>
      </c>
      <c r="AG1916" s="1" t="str">
        <f>IFERROR(__xludf.DUMMYFUNCTION("""COMPUTED_VALUE"""),"")</f>
        <v/>
      </c>
      <c r="AH1916" s="1" t="str">
        <f>IFERROR(__xludf.DUMMYFUNCTION("""COMPUTED_VALUE"""),"")</f>
        <v/>
      </c>
      <c r="AI1916" s="1" t="str">
        <f>IFERROR(__xludf.DUMMYFUNCTION("""COMPUTED_VALUE"""),"")</f>
        <v/>
      </c>
      <c r="AL1916" s="1" t="s">
        <v>25</v>
      </c>
      <c r="AM1916" s="1" t="s">
        <v>25</v>
      </c>
      <c r="AN1916" s="1" t="s">
        <v>25</v>
      </c>
      <c r="AO1916" s="1" t="s">
        <v>25</v>
      </c>
      <c r="AP1916" s="1" t="s">
        <v>25</v>
      </c>
      <c r="AQ1916" s="1"/>
      <c r="AR1916" s="1"/>
      <c r="AS1916" s="1"/>
      <c r="AT1916" s="1"/>
      <c r="AU1916" s="1"/>
      <c r="AV1916" s="1"/>
      <c r="AW1916" s="1"/>
      <c r="AY1916" s="1" t="s">
        <v>25</v>
      </c>
    </row>
    <row r="1917" ht="15.75" customHeight="1">
      <c r="A1917" s="1"/>
      <c r="B1917" s="1"/>
      <c r="C1917" s="1"/>
      <c r="D1917" s="1" t="s">
        <v>25</v>
      </c>
      <c r="E1917" s="1" t="s">
        <v>25</v>
      </c>
      <c r="F1917" s="1" t="s">
        <v>25</v>
      </c>
      <c r="G1917" s="1" t="s">
        <v>25</v>
      </c>
      <c r="H1917" s="1" t="s">
        <v>25</v>
      </c>
      <c r="M1917" s="1"/>
      <c r="N1917" s="1"/>
      <c r="O1917" s="1"/>
      <c r="P1917" s="1"/>
      <c r="Q1917" s="1"/>
      <c r="S1917" s="1" t="str">
        <f>IFERROR(__xludf.DUMMYFUNCTION("UNIQUE(D1917:H1917, TRUE)"),"")</f>
        <v/>
      </c>
      <c r="Y1917" s="1" t="str">
        <f t="shared" si="2"/>
        <v/>
      </c>
      <c r="Z1917" s="1" t="str">
        <f t="shared" ref="Z1917:AC1917" si="1917">IF($Y1917&lt;&gt;"",COUNTIF($D1917:$H1917, "=" &amp; T1917),"")</f>
        <v/>
      </c>
      <c r="AA1917" s="1" t="str">
        <f t="shared" si="1917"/>
        <v/>
      </c>
      <c r="AB1917" s="1" t="str">
        <f t="shared" si="1917"/>
        <v/>
      </c>
      <c r="AC1917" s="1" t="str">
        <f t="shared" si="1917"/>
        <v/>
      </c>
      <c r="AE1917" s="1" t="str">
        <f>IFERROR(__xludf.DUMMYFUNCTION("IFERROR(TRANSPOSE(SORT(TRANSPOSE(FILTER(Y1917:AC1917, Y1917:AC1917&lt;&gt;0)),1, FALSE)))"),"")</f>
        <v/>
      </c>
      <c r="AF1917" s="1" t="str">
        <f>IFERROR(__xludf.DUMMYFUNCTION("""COMPUTED_VALUE"""),"")</f>
        <v/>
      </c>
      <c r="AG1917" s="1" t="str">
        <f>IFERROR(__xludf.DUMMYFUNCTION("""COMPUTED_VALUE"""),"")</f>
        <v/>
      </c>
      <c r="AH1917" s="1" t="str">
        <f>IFERROR(__xludf.DUMMYFUNCTION("""COMPUTED_VALUE"""),"")</f>
        <v/>
      </c>
      <c r="AI1917" s="1" t="str">
        <f>IFERROR(__xludf.DUMMYFUNCTION("""COMPUTED_VALUE"""),"")</f>
        <v/>
      </c>
      <c r="AL1917" s="1" t="s">
        <v>25</v>
      </c>
      <c r="AM1917" s="1" t="s">
        <v>25</v>
      </c>
      <c r="AN1917" s="1" t="s">
        <v>25</v>
      </c>
      <c r="AO1917" s="1" t="s">
        <v>25</v>
      </c>
      <c r="AP1917" s="1" t="s">
        <v>25</v>
      </c>
      <c r="AQ1917" s="1"/>
      <c r="AR1917" s="1"/>
      <c r="AS1917" s="1"/>
      <c r="AT1917" s="1"/>
      <c r="AU1917" s="1"/>
      <c r="AV1917" s="1"/>
      <c r="AW1917" s="1"/>
      <c r="AY1917" s="1" t="s">
        <v>25</v>
      </c>
    </row>
    <row r="1918" ht="15.75" customHeight="1">
      <c r="A1918" s="1"/>
      <c r="B1918" s="1"/>
      <c r="C1918" s="1"/>
      <c r="D1918" s="1" t="s">
        <v>25</v>
      </c>
      <c r="E1918" s="1" t="s">
        <v>25</v>
      </c>
      <c r="F1918" s="1" t="s">
        <v>25</v>
      </c>
      <c r="G1918" s="1" t="s">
        <v>25</v>
      </c>
      <c r="H1918" s="1" t="s">
        <v>25</v>
      </c>
      <c r="M1918" s="1"/>
      <c r="N1918" s="1"/>
      <c r="O1918" s="1"/>
      <c r="P1918" s="1"/>
      <c r="Q1918" s="1"/>
      <c r="S1918" s="1" t="str">
        <f>IFERROR(__xludf.DUMMYFUNCTION("UNIQUE(D1918:H1918, TRUE)"),"")</f>
        <v/>
      </c>
      <c r="Y1918" s="1" t="str">
        <f t="shared" si="2"/>
        <v/>
      </c>
      <c r="Z1918" s="1" t="str">
        <f t="shared" ref="Z1918:AC1918" si="1918">IF($Y1918&lt;&gt;"",COUNTIF($D1918:$H1918, "=" &amp; T1918),"")</f>
        <v/>
      </c>
      <c r="AA1918" s="1" t="str">
        <f t="shared" si="1918"/>
        <v/>
      </c>
      <c r="AB1918" s="1" t="str">
        <f t="shared" si="1918"/>
        <v/>
      </c>
      <c r="AC1918" s="1" t="str">
        <f t="shared" si="1918"/>
        <v/>
      </c>
      <c r="AE1918" s="1" t="str">
        <f>IFERROR(__xludf.DUMMYFUNCTION("IFERROR(TRANSPOSE(SORT(TRANSPOSE(FILTER(Y1918:AC1918, Y1918:AC1918&lt;&gt;0)),1, FALSE)))"),"")</f>
        <v/>
      </c>
      <c r="AF1918" s="1" t="str">
        <f>IFERROR(__xludf.DUMMYFUNCTION("""COMPUTED_VALUE"""),"")</f>
        <v/>
      </c>
      <c r="AG1918" s="1" t="str">
        <f>IFERROR(__xludf.DUMMYFUNCTION("""COMPUTED_VALUE"""),"")</f>
        <v/>
      </c>
      <c r="AH1918" s="1" t="str">
        <f>IFERROR(__xludf.DUMMYFUNCTION("""COMPUTED_VALUE"""),"")</f>
        <v/>
      </c>
      <c r="AI1918" s="1" t="str">
        <f>IFERROR(__xludf.DUMMYFUNCTION("""COMPUTED_VALUE"""),"")</f>
        <v/>
      </c>
      <c r="AL1918" s="1" t="s">
        <v>25</v>
      </c>
      <c r="AM1918" s="1" t="s">
        <v>25</v>
      </c>
      <c r="AN1918" s="1" t="s">
        <v>25</v>
      </c>
      <c r="AO1918" s="1" t="s">
        <v>25</v>
      </c>
      <c r="AP1918" s="1" t="s">
        <v>25</v>
      </c>
      <c r="AQ1918" s="1"/>
      <c r="AR1918" s="1"/>
      <c r="AS1918" s="1"/>
      <c r="AT1918" s="1"/>
      <c r="AU1918" s="1"/>
      <c r="AV1918" s="1"/>
      <c r="AW1918" s="1"/>
      <c r="AY1918" s="1" t="s">
        <v>25</v>
      </c>
    </row>
    <row r="1919" ht="15.75" customHeight="1">
      <c r="A1919" s="1"/>
      <c r="B1919" s="1"/>
      <c r="C1919" s="1"/>
      <c r="D1919" s="1" t="s">
        <v>25</v>
      </c>
      <c r="E1919" s="1" t="s">
        <v>25</v>
      </c>
      <c r="F1919" s="1" t="s">
        <v>25</v>
      </c>
      <c r="G1919" s="1" t="s">
        <v>25</v>
      </c>
      <c r="H1919" s="1" t="s">
        <v>25</v>
      </c>
      <c r="M1919" s="1"/>
      <c r="N1919" s="1"/>
      <c r="O1919" s="1"/>
      <c r="P1919" s="1"/>
      <c r="Q1919" s="1"/>
      <c r="S1919" s="1" t="str">
        <f>IFERROR(__xludf.DUMMYFUNCTION("UNIQUE(D1919:H1919, TRUE)"),"")</f>
        <v/>
      </c>
      <c r="Y1919" s="1" t="str">
        <f t="shared" si="2"/>
        <v/>
      </c>
      <c r="Z1919" s="1" t="str">
        <f t="shared" ref="Z1919:AC1919" si="1919">IF($Y1919&lt;&gt;"",COUNTIF($D1919:$H1919, "=" &amp; T1919),"")</f>
        <v/>
      </c>
      <c r="AA1919" s="1" t="str">
        <f t="shared" si="1919"/>
        <v/>
      </c>
      <c r="AB1919" s="1" t="str">
        <f t="shared" si="1919"/>
        <v/>
      </c>
      <c r="AC1919" s="1" t="str">
        <f t="shared" si="1919"/>
        <v/>
      </c>
      <c r="AE1919" s="1" t="str">
        <f>IFERROR(__xludf.DUMMYFUNCTION("IFERROR(TRANSPOSE(SORT(TRANSPOSE(FILTER(Y1919:AC1919, Y1919:AC1919&lt;&gt;0)),1, FALSE)))"),"")</f>
        <v/>
      </c>
      <c r="AF1919" s="1" t="str">
        <f>IFERROR(__xludf.DUMMYFUNCTION("""COMPUTED_VALUE"""),"")</f>
        <v/>
      </c>
      <c r="AG1919" s="1" t="str">
        <f>IFERROR(__xludf.DUMMYFUNCTION("""COMPUTED_VALUE"""),"")</f>
        <v/>
      </c>
      <c r="AH1919" s="1" t="str">
        <f>IFERROR(__xludf.DUMMYFUNCTION("""COMPUTED_VALUE"""),"")</f>
        <v/>
      </c>
      <c r="AI1919" s="1" t="str">
        <f>IFERROR(__xludf.DUMMYFUNCTION("""COMPUTED_VALUE"""),"")</f>
        <v/>
      </c>
      <c r="AL1919" s="1" t="s">
        <v>25</v>
      </c>
      <c r="AM1919" s="1" t="s">
        <v>25</v>
      </c>
      <c r="AN1919" s="1" t="s">
        <v>25</v>
      </c>
      <c r="AO1919" s="1" t="s">
        <v>25</v>
      </c>
      <c r="AP1919" s="1" t="s">
        <v>25</v>
      </c>
      <c r="AQ1919" s="1"/>
      <c r="AR1919" s="1"/>
      <c r="AS1919" s="1"/>
      <c r="AT1919" s="1"/>
      <c r="AU1919" s="1"/>
      <c r="AV1919" s="1"/>
      <c r="AW1919" s="1"/>
      <c r="AY1919" s="1" t="s">
        <v>25</v>
      </c>
    </row>
    <row r="1920" ht="15.75" customHeight="1">
      <c r="A1920" s="1"/>
      <c r="B1920" s="1"/>
      <c r="C1920" s="1"/>
      <c r="D1920" s="1" t="s">
        <v>25</v>
      </c>
      <c r="E1920" s="1" t="s">
        <v>25</v>
      </c>
      <c r="F1920" s="1" t="s">
        <v>25</v>
      </c>
      <c r="G1920" s="1" t="s">
        <v>25</v>
      </c>
      <c r="H1920" s="1" t="s">
        <v>25</v>
      </c>
      <c r="M1920" s="1"/>
      <c r="N1920" s="1"/>
      <c r="O1920" s="1"/>
      <c r="P1920" s="1"/>
      <c r="Q1920" s="1"/>
      <c r="S1920" s="1" t="str">
        <f>IFERROR(__xludf.DUMMYFUNCTION("UNIQUE(D1920:H1920, TRUE)"),"")</f>
        <v/>
      </c>
      <c r="Y1920" s="1" t="str">
        <f t="shared" si="2"/>
        <v/>
      </c>
      <c r="Z1920" s="1" t="str">
        <f t="shared" ref="Z1920:AC1920" si="1920">IF($Y1920&lt;&gt;"",COUNTIF($D1920:$H1920, "=" &amp; T1920),"")</f>
        <v/>
      </c>
      <c r="AA1920" s="1" t="str">
        <f t="shared" si="1920"/>
        <v/>
      </c>
      <c r="AB1920" s="1" t="str">
        <f t="shared" si="1920"/>
        <v/>
      </c>
      <c r="AC1920" s="1" t="str">
        <f t="shared" si="1920"/>
        <v/>
      </c>
      <c r="AE1920" s="1" t="str">
        <f>IFERROR(__xludf.DUMMYFUNCTION("IFERROR(TRANSPOSE(SORT(TRANSPOSE(FILTER(Y1920:AC1920, Y1920:AC1920&lt;&gt;0)),1, FALSE)))"),"")</f>
        <v/>
      </c>
      <c r="AF1920" s="1" t="str">
        <f>IFERROR(__xludf.DUMMYFUNCTION("""COMPUTED_VALUE"""),"")</f>
        <v/>
      </c>
      <c r="AG1920" s="1" t="str">
        <f>IFERROR(__xludf.DUMMYFUNCTION("""COMPUTED_VALUE"""),"")</f>
        <v/>
      </c>
      <c r="AH1920" s="1" t="str">
        <f>IFERROR(__xludf.DUMMYFUNCTION("""COMPUTED_VALUE"""),"")</f>
        <v/>
      </c>
      <c r="AI1920" s="1" t="str">
        <f>IFERROR(__xludf.DUMMYFUNCTION("""COMPUTED_VALUE"""),"")</f>
        <v/>
      </c>
      <c r="AL1920" s="1" t="s">
        <v>25</v>
      </c>
      <c r="AM1920" s="1" t="s">
        <v>25</v>
      </c>
      <c r="AN1920" s="1" t="s">
        <v>25</v>
      </c>
      <c r="AO1920" s="1" t="s">
        <v>25</v>
      </c>
      <c r="AP1920" s="1" t="s">
        <v>25</v>
      </c>
      <c r="AQ1920" s="1"/>
      <c r="AR1920" s="1"/>
      <c r="AS1920" s="1"/>
      <c r="AT1920" s="1"/>
      <c r="AU1920" s="1"/>
      <c r="AV1920" s="1"/>
      <c r="AW1920" s="1"/>
      <c r="AY1920" s="1" t="s">
        <v>25</v>
      </c>
    </row>
    <row r="1921" ht="15.75" customHeight="1">
      <c r="A1921" s="1"/>
      <c r="B1921" s="1"/>
      <c r="C1921" s="1"/>
      <c r="D1921" s="1" t="s">
        <v>25</v>
      </c>
      <c r="E1921" s="1" t="s">
        <v>25</v>
      </c>
      <c r="F1921" s="1" t="s">
        <v>25</v>
      </c>
      <c r="G1921" s="1" t="s">
        <v>25</v>
      </c>
      <c r="H1921" s="1" t="s">
        <v>25</v>
      </c>
      <c r="M1921" s="1"/>
      <c r="N1921" s="1"/>
      <c r="O1921" s="1"/>
      <c r="P1921" s="1"/>
      <c r="Q1921" s="1"/>
      <c r="S1921" s="1" t="str">
        <f>IFERROR(__xludf.DUMMYFUNCTION("UNIQUE(D1921:H1921, TRUE)"),"")</f>
        <v/>
      </c>
      <c r="Y1921" s="1" t="str">
        <f t="shared" si="2"/>
        <v/>
      </c>
      <c r="Z1921" s="1" t="str">
        <f t="shared" ref="Z1921:AC1921" si="1921">IF($Y1921&lt;&gt;"",COUNTIF($D1921:$H1921, "=" &amp; T1921),"")</f>
        <v/>
      </c>
      <c r="AA1921" s="1" t="str">
        <f t="shared" si="1921"/>
        <v/>
      </c>
      <c r="AB1921" s="1" t="str">
        <f t="shared" si="1921"/>
        <v/>
      </c>
      <c r="AC1921" s="1" t="str">
        <f t="shared" si="1921"/>
        <v/>
      </c>
      <c r="AE1921" s="1" t="str">
        <f>IFERROR(__xludf.DUMMYFUNCTION("IFERROR(TRANSPOSE(SORT(TRANSPOSE(FILTER(Y1921:AC1921, Y1921:AC1921&lt;&gt;0)),1, FALSE)))"),"")</f>
        <v/>
      </c>
      <c r="AF1921" s="1" t="str">
        <f>IFERROR(__xludf.DUMMYFUNCTION("""COMPUTED_VALUE"""),"")</f>
        <v/>
      </c>
      <c r="AG1921" s="1" t="str">
        <f>IFERROR(__xludf.DUMMYFUNCTION("""COMPUTED_VALUE"""),"")</f>
        <v/>
      </c>
      <c r="AH1921" s="1" t="str">
        <f>IFERROR(__xludf.DUMMYFUNCTION("""COMPUTED_VALUE"""),"")</f>
        <v/>
      </c>
      <c r="AI1921" s="1" t="str">
        <f>IFERROR(__xludf.DUMMYFUNCTION("""COMPUTED_VALUE"""),"")</f>
        <v/>
      </c>
      <c r="AL1921" s="1" t="s">
        <v>25</v>
      </c>
      <c r="AM1921" s="1" t="s">
        <v>25</v>
      </c>
      <c r="AN1921" s="1" t="s">
        <v>25</v>
      </c>
      <c r="AO1921" s="1" t="s">
        <v>25</v>
      </c>
      <c r="AP1921" s="1" t="s">
        <v>25</v>
      </c>
      <c r="AQ1921" s="1"/>
      <c r="AR1921" s="1"/>
      <c r="AS1921" s="1"/>
      <c r="AT1921" s="1"/>
      <c r="AU1921" s="1"/>
      <c r="AV1921" s="1"/>
      <c r="AW1921" s="1"/>
      <c r="AY1921" s="1" t="s">
        <v>25</v>
      </c>
    </row>
    <row r="1922" ht="15.75" customHeight="1">
      <c r="A1922" s="1"/>
      <c r="B1922" s="1"/>
      <c r="C1922" s="1"/>
      <c r="D1922" s="1" t="s">
        <v>25</v>
      </c>
      <c r="E1922" s="1" t="s">
        <v>25</v>
      </c>
      <c r="F1922" s="1" t="s">
        <v>25</v>
      </c>
      <c r="G1922" s="1" t="s">
        <v>25</v>
      </c>
      <c r="H1922" s="1" t="s">
        <v>25</v>
      </c>
      <c r="M1922" s="1"/>
      <c r="N1922" s="1"/>
      <c r="O1922" s="1"/>
      <c r="P1922" s="1"/>
      <c r="Q1922" s="1"/>
      <c r="S1922" s="1" t="str">
        <f>IFERROR(__xludf.DUMMYFUNCTION("UNIQUE(D1922:H1922, TRUE)"),"")</f>
        <v/>
      </c>
      <c r="Y1922" s="1" t="str">
        <f t="shared" si="2"/>
        <v/>
      </c>
      <c r="Z1922" s="1" t="str">
        <f t="shared" ref="Z1922:AC1922" si="1922">IF($Y1922&lt;&gt;"",COUNTIF($D1922:$H1922, "=" &amp; T1922),"")</f>
        <v/>
      </c>
      <c r="AA1922" s="1" t="str">
        <f t="shared" si="1922"/>
        <v/>
      </c>
      <c r="AB1922" s="1" t="str">
        <f t="shared" si="1922"/>
        <v/>
      </c>
      <c r="AC1922" s="1" t="str">
        <f t="shared" si="1922"/>
        <v/>
      </c>
      <c r="AE1922" s="1" t="str">
        <f>IFERROR(__xludf.DUMMYFUNCTION("IFERROR(TRANSPOSE(SORT(TRANSPOSE(FILTER(Y1922:AC1922, Y1922:AC1922&lt;&gt;0)),1, FALSE)))"),"")</f>
        <v/>
      </c>
      <c r="AF1922" s="1" t="str">
        <f>IFERROR(__xludf.DUMMYFUNCTION("""COMPUTED_VALUE"""),"")</f>
        <v/>
      </c>
      <c r="AG1922" s="1" t="str">
        <f>IFERROR(__xludf.DUMMYFUNCTION("""COMPUTED_VALUE"""),"")</f>
        <v/>
      </c>
      <c r="AH1922" s="1" t="str">
        <f>IFERROR(__xludf.DUMMYFUNCTION("""COMPUTED_VALUE"""),"")</f>
        <v/>
      </c>
      <c r="AI1922" s="1" t="str">
        <f>IFERROR(__xludf.DUMMYFUNCTION("""COMPUTED_VALUE"""),"")</f>
        <v/>
      </c>
      <c r="AL1922" s="1" t="s">
        <v>25</v>
      </c>
      <c r="AM1922" s="1" t="s">
        <v>25</v>
      </c>
      <c r="AN1922" s="1" t="s">
        <v>25</v>
      </c>
      <c r="AO1922" s="1" t="s">
        <v>25</v>
      </c>
      <c r="AP1922" s="1" t="s">
        <v>25</v>
      </c>
      <c r="AQ1922" s="1"/>
      <c r="AR1922" s="1"/>
      <c r="AS1922" s="1"/>
      <c r="AT1922" s="1"/>
      <c r="AU1922" s="1"/>
      <c r="AV1922" s="1"/>
      <c r="AW1922" s="1"/>
      <c r="AY1922" s="1" t="s">
        <v>25</v>
      </c>
    </row>
    <row r="1923" ht="15.75" customHeight="1">
      <c r="A1923" s="1"/>
      <c r="B1923" s="1"/>
      <c r="C1923" s="1"/>
      <c r="D1923" s="1" t="s">
        <v>25</v>
      </c>
      <c r="E1923" s="1" t="s">
        <v>25</v>
      </c>
      <c r="F1923" s="1" t="s">
        <v>25</v>
      </c>
      <c r="G1923" s="1" t="s">
        <v>25</v>
      </c>
      <c r="H1923" s="1" t="s">
        <v>25</v>
      </c>
      <c r="M1923" s="1"/>
      <c r="N1923" s="1"/>
      <c r="O1923" s="1"/>
      <c r="P1923" s="1"/>
      <c r="Q1923" s="1"/>
      <c r="S1923" s="1" t="str">
        <f>IFERROR(__xludf.DUMMYFUNCTION("UNIQUE(D1923:H1923, TRUE)"),"")</f>
        <v/>
      </c>
      <c r="Y1923" s="1" t="str">
        <f t="shared" si="2"/>
        <v/>
      </c>
      <c r="Z1923" s="1" t="str">
        <f t="shared" ref="Z1923:AC1923" si="1923">IF($Y1923&lt;&gt;"",COUNTIF($D1923:$H1923, "=" &amp; T1923),"")</f>
        <v/>
      </c>
      <c r="AA1923" s="1" t="str">
        <f t="shared" si="1923"/>
        <v/>
      </c>
      <c r="AB1923" s="1" t="str">
        <f t="shared" si="1923"/>
        <v/>
      </c>
      <c r="AC1923" s="1" t="str">
        <f t="shared" si="1923"/>
        <v/>
      </c>
      <c r="AE1923" s="1" t="str">
        <f>IFERROR(__xludf.DUMMYFUNCTION("IFERROR(TRANSPOSE(SORT(TRANSPOSE(FILTER(Y1923:AC1923, Y1923:AC1923&lt;&gt;0)),1, FALSE)))"),"")</f>
        <v/>
      </c>
      <c r="AF1923" s="1" t="str">
        <f>IFERROR(__xludf.DUMMYFUNCTION("""COMPUTED_VALUE"""),"")</f>
        <v/>
      </c>
      <c r="AG1923" s="1" t="str">
        <f>IFERROR(__xludf.DUMMYFUNCTION("""COMPUTED_VALUE"""),"")</f>
        <v/>
      </c>
      <c r="AH1923" s="1" t="str">
        <f>IFERROR(__xludf.DUMMYFUNCTION("""COMPUTED_VALUE"""),"")</f>
        <v/>
      </c>
      <c r="AI1923" s="1" t="str">
        <f>IFERROR(__xludf.DUMMYFUNCTION("""COMPUTED_VALUE"""),"")</f>
        <v/>
      </c>
      <c r="AL1923" s="1" t="s">
        <v>25</v>
      </c>
      <c r="AM1923" s="1" t="s">
        <v>25</v>
      </c>
      <c r="AN1923" s="1" t="s">
        <v>25</v>
      </c>
      <c r="AO1923" s="1" t="s">
        <v>25</v>
      </c>
      <c r="AP1923" s="1" t="s">
        <v>25</v>
      </c>
      <c r="AQ1923" s="1"/>
      <c r="AR1923" s="1"/>
      <c r="AS1923" s="1"/>
      <c r="AT1923" s="1"/>
      <c r="AU1923" s="1"/>
      <c r="AV1923" s="1"/>
      <c r="AW1923" s="1"/>
      <c r="AY1923" s="1" t="s">
        <v>25</v>
      </c>
    </row>
    <row r="1924" ht="15.75" customHeight="1">
      <c r="A1924" s="1"/>
      <c r="B1924" s="1"/>
      <c r="C1924" s="1"/>
      <c r="D1924" s="1" t="s">
        <v>25</v>
      </c>
      <c r="E1924" s="1" t="s">
        <v>25</v>
      </c>
      <c r="F1924" s="1" t="s">
        <v>25</v>
      </c>
      <c r="G1924" s="1" t="s">
        <v>25</v>
      </c>
      <c r="H1924" s="1" t="s">
        <v>25</v>
      </c>
      <c r="M1924" s="1"/>
      <c r="N1924" s="1"/>
      <c r="O1924" s="1"/>
      <c r="P1924" s="1"/>
      <c r="Q1924" s="1"/>
      <c r="S1924" s="1" t="str">
        <f>IFERROR(__xludf.DUMMYFUNCTION("UNIQUE(D1924:H1924, TRUE)"),"")</f>
        <v/>
      </c>
      <c r="Y1924" s="1" t="str">
        <f t="shared" si="2"/>
        <v/>
      </c>
      <c r="Z1924" s="1" t="str">
        <f t="shared" ref="Z1924:AC1924" si="1924">IF($Y1924&lt;&gt;"",COUNTIF($D1924:$H1924, "=" &amp; T1924),"")</f>
        <v/>
      </c>
      <c r="AA1924" s="1" t="str">
        <f t="shared" si="1924"/>
        <v/>
      </c>
      <c r="AB1924" s="1" t="str">
        <f t="shared" si="1924"/>
        <v/>
      </c>
      <c r="AC1924" s="1" t="str">
        <f t="shared" si="1924"/>
        <v/>
      </c>
      <c r="AE1924" s="1" t="str">
        <f>IFERROR(__xludf.DUMMYFUNCTION("IFERROR(TRANSPOSE(SORT(TRANSPOSE(FILTER(Y1924:AC1924, Y1924:AC1924&lt;&gt;0)),1, FALSE)))"),"")</f>
        <v/>
      </c>
      <c r="AF1924" s="1" t="str">
        <f>IFERROR(__xludf.DUMMYFUNCTION("""COMPUTED_VALUE"""),"")</f>
        <v/>
      </c>
      <c r="AG1924" s="1" t="str">
        <f>IFERROR(__xludf.DUMMYFUNCTION("""COMPUTED_VALUE"""),"")</f>
        <v/>
      </c>
      <c r="AH1924" s="1" t="str">
        <f>IFERROR(__xludf.DUMMYFUNCTION("""COMPUTED_VALUE"""),"")</f>
        <v/>
      </c>
      <c r="AI1924" s="1" t="str">
        <f>IFERROR(__xludf.DUMMYFUNCTION("""COMPUTED_VALUE"""),"")</f>
        <v/>
      </c>
      <c r="AL1924" s="1" t="s">
        <v>25</v>
      </c>
      <c r="AM1924" s="1" t="s">
        <v>25</v>
      </c>
      <c r="AN1924" s="1" t="s">
        <v>25</v>
      </c>
      <c r="AO1924" s="1" t="s">
        <v>25</v>
      </c>
      <c r="AP1924" s="1" t="s">
        <v>25</v>
      </c>
      <c r="AQ1924" s="1"/>
      <c r="AR1924" s="1"/>
      <c r="AS1924" s="1"/>
      <c r="AT1924" s="1"/>
      <c r="AU1924" s="1"/>
      <c r="AV1924" s="1"/>
      <c r="AW1924" s="1"/>
      <c r="AY1924" s="1" t="s">
        <v>25</v>
      </c>
    </row>
    <row r="1925" ht="15.75" customHeight="1">
      <c r="A1925" s="1"/>
      <c r="B1925" s="1"/>
      <c r="C1925" s="1"/>
      <c r="D1925" s="1" t="s">
        <v>25</v>
      </c>
      <c r="E1925" s="1" t="s">
        <v>25</v>
      </c>
      <c r="F1925" s="1" t="s">
        <v>25</v>
      </c>
      <c r="G1925" s="1" t="s">
        <v>25</v>
      </c>
      <c r="H1925" s="1" t="s">
        <v>25</v>
      </c>
      <c r="M1925" s="1"/>
      <c r="N1925" s="1"/>
      <c r="O1925" s="1"/>
      <c r="P1925" s="1"/>
      <c r="Q1925" s="1"/>
      <c r="S1925" s="1" t="str">
        <f>IFERROR(__xludf.DUMMYFUNCTION("UNIQUE(D1925:H1925, TRUE)"),"")</f>
        <v/>
      </c>
      <c r="Y1925" s="1" t="str">
        <f t="shared" si="2"/>
        <v/>
      </c>
      <c r="Z1925" s="1" t="str">
        <f t="shared" ref="Z1925:AC1925" si="1925">IF($Y1925&lt;&gt;"",COUNTIF($D1925:$H1925, "=" &amp; T1925),"")</f>
        <v/>
      </c>
      <c r="AA1925" s="1" t="str">
        <f t="shared" si="1925"/>
        <v/>
      </c>
      <c r="AB1925" s="1" t="str">
        <f t="shared" si="1925"/>
        <v/>
      </c>
      <c r="AC1925" s="1" t="str">
        <f t="shared" si="1925"/>
        <v/>
      </c>
      <c r="AE1925" s="1" t="str">
        <f>IFERROR(__xludf.DUMMYFUNCTION("IFERROR(TRANSPOSE(SORT(TRANSPOSE(FILTER(Y1925:AC1925, Y1925:AC1925&lt;&gt;0)),1, FALSE)))"),"")</f>
        <v/>
      </c>
      <c r="AF1925" s="1" t="str">
        <f>IFERROR(__xludf.DUMMYFUNCTION("""COMPUTED_VALUE"""),"")</f>
        <v/>
      </c>
      <c r="AG1925" s="1" t="str">
        <f>IFERROR(__xludf.DUMMYFUNCTION("""COMPUTED_VALUE"""),"")</f>
        <v/>
      </c>
      <c r="AH1925" s="1" t="str">
        <f>IFERROR(__xludf.DUMMYFUNCTION("""COMPUTED_VALUE"""),"")</f>
        <v/>
      </c>
      <c r="AI1925" s="1" t="str">
        <f>IFERROR(__xludf.DUMMYFUNCTION("""COMPUTED_VALUE"""),"")</f>
        <v/>
      </c>
      <c r="AL1925" s="1" t="s">
        <v>25</v>
      </c>
      <c r="AM1925" s="1" t="s">
        <v>25</v>
      </c>
      <c r="AN1925" s="1" t="s">
        <v>25</v>
      </c>
      <c r="AO1925" s="1" t="s">
        <v>25</v>
      </c>
      <c r="AP1925" s="1" t="s">
        <v>25</v>
      </c>
      <c r="AQ1925" s="1"/>
      <c r="AR1925" s="1"/>
      <c r="AS1925" s="1"/>
      <c r="AT1925" s="1"/>
      <c r="AU1925" s="1"/>
      <c r="AV1925" s="1"/>
      <c r="AW1925" s="1"/>
      <c r="AY1925" s="1" t="s">
        <v>25</v>
      </c>
    </row>
    <row r="1926" ht="15.75" customHeight="1">
      <c r="A1926" s="1"/>
      <c r="B1926" s="1"/>
      <c r="C1926" s="1"/>
      <c r="D1926" s="1" t="s">
        <v>25</v>
      </c>
      <c r="E1926" s="1" t="s">
        <v>25</v>
      </c>
      <c r="F1926" s="1" t="s">
        <v>25</v>
      </c>
      <c r="G1926" s="1" t="s">
        <v>25</v>
      </c>
      <c r="H1926" s="1" t="s">
        <v>25</v>
      </c>
      <c r="M1926" s="1"/>
      <c r="N1926" s="1"/>
      <c r="O1926" s="1"/>
      <c r="P1926" s="1"/>
      <c r="Q1926" s="1"/>
      <c r="S1926" s="1" t="str">
        <f>IFERROR(__xludf.DUMMYFUNCTION("UNIQUE(D1926:H1926, TRUE)"),"")</f>
        <v/>
      </c>
      <c r="Y1926" s="1" t="str">
        <f t="shared" si="2"/>
        <v/>
      </c>
      <c r="Z1926" s="1" t="str">
        <f t="shared" ref="Z1926:AC1926" si="1926">IF($Y1926&lt;&gt;"",COUNTIF($D1926:$H1926, "=" &amp; T1926),"")</f>
        <v/>
      </c>
      <c r="AA1926" s="1" t="str">
        <f t="shared" si="1926"/>
        <v/>
      </c>
      <c r="AB1926" s="1" t="str">
        <f t="shared" si="1926"/>
        <v/>
      </c>
      <c r="AC1926" s="1" t="str">
        <f t="shared" si="1926"/>
        <v/>
      </c>
      <c r="AE1926" s="1" t="str">
        <f>IFERROR(__xludf.DUMMYFUNCTION("IFERROR(TRANSPOSE(SORT(TRANSPOSE(FILTER(Y1926:AC1926, Y1926:AC1926&lt;&gt;0)),1, FALSE)))"),"")</f>
        <v/>
      </c>
      <c r="AF1926" s="1" t="str">
        <f>IFERROR(__xludf.DUMMYFUNCTION("""COMPUTED_VALUE"""),"")</f>
        <v/>
      </c>
      <c r="AG1926" s="1" t="str">
        <f>IFERROR(__xludf.DUMMYFUNCTION("""COMPUTED_VALUE"""),"")</f>
        <v/>
      </c>
      <c r="AH1926" s="1" t="str">
        <f>IFERROR(__xludf.DUMMYFUNCTION("""COMPUTED_VALUE"""),"")</f>
        <v/>
      </c>
      <c r="AI1926" s="1" t="str">
        <f>IFERROR(__xludf.DUMMYFUNCTION("""COMPUTED_VALUE"""),"")</f>
        <v/>
      </c>
      <c r="AL1926" s="1" t="s">
        <v>25</v>
      </c>
      <c r="AM1926" s="1" t="s">
        <v>25</v>
      </c>
      <c r="AN1926" s="1" t="s">
        <v>25</v>
      </c>
      <c r="AO1926" s="1" t="s">
        <v>25</v>
      </c>
      <c r="AP1926" s="1" t="s">
        <v>25</v>
      </c>
      <c r="AQ1926" s="1"/>
      <c r="AR1926" s="1"/>
      <c r="AS1926" s="1"/>
      <c r="AT1926" s="1"/>
      <c r="AU1926" s="1"/>
      <c r="AV1926" s="1"/>
      <c r="AW1926" s="1"/>
      <c r="AY1926" s="1" t="s">
        <v>25</v>
      </c>
    </row>
    <row r="1927" ht="15.75" customHeight="1">
      <c r="A1927" s="1"/>
      <c r="B1927" s="1"/>
      <c r="C1927" s="1"/>
      <c r="D1927" s="1" t="s">
        <v>25</v>
      </c>
      <c r="E1927" s="1" t="s">
        <v>25</v>
      </c>
      <c r="F1927" s="1" t="s">
        <v>25</v>
      </c>
      <c r="G1927" s="1" t="s">
        <v>25</v>
      </c>
      <c r="H1927" s="1" t="s">
        <v>25</v>
      </c>
      <c r="M1927" s="1"/>
      <c r="N1927" s="1"/>
      <c r="O1927" s="1"/>
      <c r="P1927" s="1"/>
      <c r="Q1927" s="1"/>
      <c r="S1927" s="1" t="str">
        <f>IFERROR(__xludf.DUMMYFUNCTION("UNIQUE(D1927:H1927, TRUE)"),"")</f>
        <v/>
      </c>
      <c r="Y1927" s="1" t="str">
        <f t="shared" si="2"/>
        <v/>
      </c>
      <c r="Z1927" s="1" t="str">
        <f t="shared" ref="Z1927:AC1927" si="1927">IF($Y1927&lt;&gt;"",COUNTIF($D1927:$H1927, "=" &amp; T1927),"")</f>
        <v/>
      </c>
      <c r="AA1927" s="1" t="str">
        <f t="shared" si="1927"/>
        <v/>
      </c>
      <c r="AB1927" s="1" t="str">
        <f t="shared" si="1927"/>
        <v/>
      </c>
      <c r="AC1927" s="1" t="str">
        <f t="shared" si="1927"/>
        <v/>
      </c>
      <c r="AE1927" s="1" t="str">
        <f>IFERROR(__xludf.DUMMYFUNCTION("IFERROR(TRANSPOSE(SORT(TRANSPOSE(FILTER(Y1927:AC1927, Y1927:AC1927&lt;&gt;0)),1, FALSE)))"),"")</f>
        <v/>
      </c>
      <c r="AF1927" s="1" t="str">
        <f>IFERROR(__xludf.DUMMYFUNCTION("""COMPUTED_VALUE"""),"")</f>
        <v/>
      </c>
      <c r="AG1927" s="1" t="str">
        <f>IFERROR(__xludf.DUMMYFUNCTION("""COMPUTED_VALUE"""),"")</f>
        <v/>
      </c>
      <c r="AH1927" s="1" t="str">
        <f>IFERROR(__xludf.DUMMYFUNCTION("""COMPUTED_VALUE"""),"")</f>
        <v/>
      </c>
      <c r="AI1927" s="1" t="str">
        <f>IFERROR(__xludf.DUMMYFUNCTION("""COMPUTED_VALUE"""),"")</f>
        <v/>
      </c>
      <c r="AL1927" s="1" t="s">
        <v>25</v>
      </c>
      <c r="AM1927" s="1" t="s">
        <v>25</v>
      </c>
      <c r="AN1927" s="1" t="s">
        <v>25</v>
      </c>
      <c r="AO1927" s="1" t="s">
        <v>25</v>
      </c>
      <c r="AP1927" s="1" t="s">
        <v>25</v>
      </c>
      <c r="AQ1927" s="1"/>
      <c r="AR1927" s="1"/>
      <c r="AS1927" s="1"/>
      <c r="AT1927" s="1"/>
      <c r="AU1927" s="1"/>
      <c r="AV1927" s="1"/>
      <c r="AW1927" s="1"/>
      <c r="AY1927" s="1" t="s">
        <v>25</v>
      </c>
    </row>
    <row r="1928" ht="15.75" customHeight="1">
      <c r="A1928" s="1"/>
      <c r="B1928" s="1"/>
      <c r="C1928" s="1"/>
      <c r="D1928" s="1" t="s">
        <v>25</v>
      </c>
      <c r="E1928" s="1" t="s">
        <v>25</v>
      </c>
      <c r="F1928" s="1" t="s">
        <v>25</v>
      </c>
      <c r="G1928" s="1" t="s">
        <v>25</v>
      </c>
      <c r="H1928" s="1" t="s">
        <v>25</v>
      </c>
      <c r="M1928" s="1"/>
      <c r="N1928" s="1"/>
      <c r="O1928" s="1"/>
      <c r="P1928" s="1"/>
      <c r="Q1928" s="1"/>
      <c r="S1928" s="1" t="str">
        <f>IFERROR(__xludf.DUMMYFUNCTION("UNIQUE(D1928:H1928, TRUE)"),"")</f>
        <v/>
      </c>
      <c r="Y1928" s="1" t="str">
        <f t="shared" si="2"/>
        <v/>
      </c>
      <c r="Z1928" s="1" t="str">
        <f t="shared" ref="Z1928:AC1928" si="1928">IF($Y1928&lt;&gt;"",COUNTIF($D1928:$H1928, "=" &amp; T1928),"")</f>
        <v/>
      </c>
      <c r="AA1928" s="1" t="str">
        <f t="shared" si="1928"/>
        <v/>
      </c>
      <c r="AB1928" s="1" t="str">
        <f t="shared" si="1928"/>
        <v/>
      </c>
      <c r="AC1928" s="1" t="str">
        <f t="shared" si="1928"/>
        <v/>
      </c>
      <c r="AE1928" s="1" t="str">
        <f>IFERROR(__xludf.DUMMYFUNCTION("IFERROR(TRANSPOSE(SORT(TRANSPOSE(FILTER(Y1928:AC1928, Y1928:AC1928&lt;&gt;0)),1, FALSE)))"),"")</f>
        <v/>
      </c>
      <c r="AF1928" s="1" t="str">
        <f>IFERROR(__xludf.DUMMYFUNCTION("""COMPUTED_VALUE"""),"")</f>
        <v/>
      </c>
      <c r="AG1928" s="1" t="str">
        <f>IFERROR(__xludf.DUMMYFUNCTION("""COMPUTED_VALUE"""),"")</f>
        <v/>
      </c>
      <c r="AH1928" s="1" t="str">
        <f>IFERROR(__xludf.DUMMYFUNCTION("""COMPUTED_VALUE"""),"")</f>
        <v/>
      </c>
      <c r="AI1928" s="1" t="str">
        <f>IFERROR(__xludf.DUMMYFUNCTION("""COMPUTED_VALUE"""),"")</f>
        <v/>
      </c>
      <c r="AL1928" s="1" t="s">
        <v>25</v>
      </c>
      <c r="AM1928" s="1" t="s">
        <v>25</v>
      </c>
      <c r="AN1928" s="1" t="s">
        <v>25</v>
      </c>
      <c r="AO1928" s="1" t="s">
        <v>25</v>
      </c>
      <c r="AP1928" s="1" t="s">
        <v>25</v>
      </c>
      <c r="AQ1928" s="1"/>
      <c r="AR1928" s="1"/>
      <c r="AS1928" s="1"/>
      <c r="AT1928" s="1"/>
      <c r="AU1928" s="1"/>
      <c r="AV1928" s="1"/>
      <c r="AW1928" s="1"/>
      <c r="AY1928" s="1" t="s">
        <v>25</v>
      </c>
    </row>
    <row r="1929" ht="15.75" customHeight="1">
      <c r="A1929" s="1"/>
      <c r="B1929" s="1"/>
      <c r="C1929" s="1"/>
      <c r="D1929" s="1" t="s">
        <v>25</v>
      </c>
      <c r="E1929" s="1" t="s">
        <v>25</v>
      </c>
      <c r="F1929" s="1" t="s">
        <v>25</v>
      </c>
      <c r="G1929" s="1" t="s">
        <v>25</v>
      </c>
      <c r="H1929" s="1" t="s">
        <v>25</v>
      </c>
      <c r="M1929" s="1"/>
      <c r="N1929" s="1"/>
      <c r="O1929" s="1"/>
      <c r="P1929" s="1"/>
      <c r="Q1929" s="1"/>
      <c r="S1929" s="1" t="str">
        <f>IFERROR(__xludf.DUMMYFUNCTION("UNIQUE(D1929:H1929, TRUE)"),"")</f>
        <v/>
      </c>
      <c r="Y1929" s="1" t="str">
        <f t="shared" si="2"/>
        <v/>
      </c>
      <c r="Z1929" s="1" t="str">
        <f t="shared" ref="Z1929:AC1929" si="1929">IF($Y1929&lt;&gt;"",COUNTIF($D1929:$H1929, "=" &amp; T1929),"")</f>
        <v/>
      </c>
      <c r="AA1929" s="1" t="str">
        <f t="shared" si="1929"/>
        <v/>
      </c>
      <c r="AB1929" s="1" t="str">
        <f t="shared" si="1929"/>
        <v/>
      </c>
      <c r="AC1929" s="1" t="str">
        <f t="shared" si="1929"/>
        <v/>
      </c>
      <c r="AE1929" s="1" t="str">
        <f>IFERROR(__xludf.DUMMYFUNCTION("IFERROR(TRANSPOSE(SORT(TRANSPOSE(FILTER(Y1929:AC1929, Y1929:AC1929&lt;&gt;0)),1, FALSE)))"),"")</f>
        <v/>
      </c>
      <c r="AF1929" s="1" t="str">
        <f>IFERROR(__xludf.DUMMYFUNCTION("""COMPUTED_VALUE"""),"")</f>
        <v/>
      </c>
      <c r="AG1929" s="1" t="str">
        <f>IFERROR(__xludf.DUMMYFUNCTION("""COMPUTED_VALUE"""),"")</f>
        <v/>
      </c>
      <c r="AH1929" s="1" t="str">
        <f>IFERROR(__xludf.DUMMYFUNCTION("""COMPUTED_VALUE"""),"")</f>
        <v/>
      </c>
      <c r="AI1929" s="1" t="str">
        <f>IFERROR(__xludf.DUMMYFUNCTION("""COMPUTED_VALUE"""),"")</f>
        <v/>
      </c>
      <c r="AL1929" s="1" t="s">
        <v>25</v>
      </c>
      <c r="AM1929" s="1" t="s">
        <v>25</v>
      </c>
      <c r="AN1929" s="1" t="s">
        <v>25</v>
      </c>
      <c r="AO1929" s="1" t="s">
        <v>25</v>
      </c>
      <c r="AP1929" s="1" t="s">
        <v>25</v>
      </c>
      <c r="AQ1929" s="1"/>
      <c r="AR1929" s="1"/>
      <c r="AS1929" s="1"/>
      <c r="AT1929" s="1"/>
      <c r="AU1929" s="1"/>
      <c r="AV1929" s="1"/>
      <c r="AW1929" s="1"/>
      <c r="AY1929" s="1" t="s">
        <v>25</v>
      </c>
    </row>
    <row r="1930" ht="15.75" customHeight="1">
      <c r="A1930" s="1"/>
      <c r="B1930" s="1"/>
      <c r="C1930" s="1"/>
      <c r="D1930" s="1" t="s">
        <v>25</v>
      </c>
      <c r="E1930" s="1" t="s">
        <v>25</v>
      </c>
      <c r="F1930" s="1" t="s">
        <v>25</v>
      </c>
      <c r="G1930" s="1" t="s">
        <v>25</v>
      </c>
      <c r="H1930" s="1" t="s">
        <v>25</v>
      </c>
      <c r="M1930" s="1"/>
      <c r="N1930" s="1"/>
      <c r="O1930" s="1"/>
      <c r="P1930" s="1"/>
      <c r="Q1930" s="1"/>
      <c r="S1930" s="1" t="str">
        <f>IFERROR(__xludf.DUMMYFUNCTION("UNIQUE(D1930:H1930, TRUE)"),"")</f>
        <v/>
      </c>
      <c r="Y1930" s="1" t="str">
        <f t="shared" si="2"/>
        <v/>
      </c>
      <c r="Z1930" s="1" t="str">
        <f t="shared" ref="Z1930:AC1930" si="1930">IF($Y1930&lt;&gt;"",COUNTIF($D1930:$H1930, "=" &amp; T1930),"")</f>
        <v/>
      </c>
      <c r="AA1930" s="1" t="str">
        <f t="shared" si="1930"/>
        <v/>
      </c>
      <c r="AB1930" s="1" t="str">
        <f t="shared" si="1930"/>
        <v/>
      </c>
      <c r="AC1930" s="1" t="str">
        <f t="shared" si="1930"/>
        <v/>
      </c>
      <c r="AE1930" s="1" t="str">
        <f>IFERROR(__xludf.DUMMYFUNCTION("IFERROR(TRANSPOSE(SORT(TRANSPOSE(FILTER(Y1930:AC1930, Y1930:AC1930&lt;&gt;0)),1, FALSE)))"),"")</f>
        <v/>
      </c>
      <c r="AF1930" s="1" t="str">
        <f>IFERROR(__xludf.DUMMYFUNCTION("""COMPUTED_VALUE"""),"")</f>
        <v/>
      </c>
      <c r="AG1930" s="1" t="str">
        <f>IFERROR(__xludf.DUMMYFUNCTION("""COMPUTED_VALUE"""),"")</f>
        <v/>
      </c>
      <c r="AH1930" s="1" t="str">
        <f>IFERROR(__xludf.DUMMYFUNCTION("""COMPUTED_VALUE"""),"")</f>
        <v/>
      </c>
      <c r="AI1930" s="1" t="str">
        <f>IFERROR(__xludf.DUMMYFUNCTION("""COMPUTED_VALUE"""),"")</f>
        <v/>
      </c>
      <c r="AL1930" s="1" t="s">
        <v>25</v>
      </c>
      <c r="AM1930" s="1" t="s">
        <v>25</v>
      </c>
      <c r="AN1930" s="1" t="s">
        <v>25</v>
      </c>
      <c r="AO1930" s="1" t="s">
        <v>25</v>
      </c>
      <c r="AP1930" s="1" t="s">
        <v>25</v>
      </c>
      <c r="AQ1930" s="1"/>
      <c r="AR1930" s="1"/>
      <c r="AS1930" s="1"/>
      <c r="AT1930" s="1"/>
      <c r="AU1930" s="1"/>
      <c r="AV1930" s="1"/>
      <c r="AW1930" s="1"/>
      <c r="AY1930" s="1" t="s">
        <v>25</v>
      </c>
    </row>
    <row r="1931" ht="15.75" customHeight="1">
      <c r="A1931" s="1"/>
      <c r="B1931" s="1"/>
      <c r="C1931" s="1"/>
      <c r="D1931" s="1" t="s">
        <v>25</v>
      </c>
      <c r="E1931" s="1" t="s">
        <v>25</v>
      </c>
      <c r="F1931" s="1" t="s">
        <v>25</v>
      </c>
      <c r="G1931" s="1" t="s">
        <v>25</v>
      </c>
      <c r="H1931" s="1" t="s">
        <v>25</v>
      </c>
      <c r="M1931" s="1"/>
      <c r="N1931" s="1"/>
      <c r="O1931" s="1"/>
      <c r="P1931" s="1"/>
      <c r="Q1931" s="1"/>
      <c r="S1931" s="1" t="str">
        <f>IFERROR(__xludf.DUMMYFUNCTION("UNIQUE(D1931:H1931, TRUE)"),"")</f>
        <v/>
      </c>
      <c r="Y1931" s="1" t="str">
        <f t="shared" si="2"/>
        <v/>
      </c>
      <c r="Z1931" s="1" t="str">
        <f t="shared" ref="Z1931:AC1931" si="1931">IF($Y1931&lt;&gt;"",COUNTIF($D1931:$H1931, "=" &amp; T1931),"")</f>
        <v/>
      </c>
      <c r="AA1931" s="1" t="str">
        <f t="shared" si="1931"/>
        <v/>
      </c>
      <c r="AB1931" s="1" t="str">
        <f t="shared" si="1931"/>
        <v/>
      </c>
      <c r="AC1931" s="1" t="str">
        <f t="shared" si="1931"/>
        <v/>
      </c>
      <c r="AE1931" s="1" t="str">
        <f>IFERROR(__xludf.DUMMYFUNCTION("IFERROR(TRANSPOSE(SORT(TRANSPOSE(FILTER(Y1931:AC1931, Y1931:AC1931&lt;&gt;0)),1, FALSE)))"),"")</f>
        <v/>
      </c>
      <c r="AF1931" s="1" t="str">
        <f>IFERROR(__xludf.DUMMYFUNCTION("""COMPUTED_VALUE"""),"")</f>
        <v/>
      </c>
      <c r="AG1931" s="1" t="str">
        <f>IFERROR(__xludf.DUMMYFUNCTION("""COMPUTED_VALUE"""),"")</f>
        <v/>
      </c>
      <c r="AH1931" s="1" t="str">
        <f>IFERROR(__xludf.DUMMYFUNCTION("""COMPUTED_VALUE"""),"")</f>
        <v/>
      </c>
      <c r="AI1931" s="1" t="str">
        <f>IFERROR(__xludf.DUMMYFUNCTION("""COMPUTED_VALUE"""),"")</f>
        <v/>
      </c>
      <c r="AL1931" s="1" t="s">
        <v>25</v>
      </c>
      <c r="AM1931" s="1" t="s">
        <v>25</v>
      </c>
      <c r="AN1931" s="1" t="s">
        <v>25</v>
      </c>
      <c r="AO1931" s="1" t="s">
        <v>25</v>
      </c>
      <c r="AP1931" s="1" t="s">
        <v>25</v>
      </c>
      <c r="AQ1931" s="1"/>
      <c r="AR1931" s="1"/>
      <c r="AS1931" s="1"/>
      <c r="AT1931" s="1"/>
      <c r="AU1931" s="1"/>
      <c r="AV1931" s="1"/>
      <c r="AW1931" s="1"/>
      <c r="AY1931" s="1" t="s">
        <v>25</v>
      </c>
    </row>
    <row r="1932" ht="15.75" customHeight="1">
      <c r="A1932" s="1"/>
      <c r="B1932" s="1"/>
      <c r="C1932" s="1"/>
      <c r="D1932" s="1" t="s">
        <v>25</v>
      </c>
      <c r="E1932" s="1" t="s">
        <v>25</v>
      </c>
      <c r="F1932" s="1" t="s">
        <v>25</v>
      </c>
      <c r="G1932" s="1" t="s">
        <v>25</v>
      </c>
      <c r="H1932" s="1" t="s">
        <v>25</v>
      </c>
      <c r="M1932" s="1"/>
      <c r="N1932" s="1"/>
      <c r="O1932" s="1"/>
      <c r="P1932" s="1"/>
      <c r="Q1932" s="1"/>
      <c r="S1932" s="1" t="str">
        <f>IFERROR(__xludf.DUMMYFUNCTION("UNIQUE(D1932:H1932, TRUE)"),"")</f>
        <v/>
      </c>
      <c r="Y1932" s="1" t="str">
        <f t="shared" si="2"/>
        <v/>
      </c>
      <c r="Z1932" s="1" t="str">
        <f t="shared" ref="Z1932:AC1932" si="1932">IF($Y1932&lt;&gt;"",COUNTIF($D1932:$H1932, "=" &amp; T1932),"")</f>
        <v/>
      </c>
      <c r="AA1932" s="1" t="str">
        <f t="shared" si="1932"/>
        <v/>
      </c>
      <c r="AB1932" s="1" t="str">
        <f t="shared" si="1932"/>
        <v/>
      </c>
      <c r="AC1932" s="1" t="str">
        <f t="shared" si="1932"/>
        <v/>
      </c>
      <c r="AE1932" s="1" t="str">
        <f>IFERROR(__xludf.DUMMYFUNCTION("IFERROR(TRANSPOSE(SORT(TRANSPOSE(FILTER(Y1932:AC1932, Y1932:AC1932&lt;&gt;0)),1, FALSE)))"),"")</f>
        <v/>
      </c>
      <c r="AF1932" s="1" t="str">
        <f>IFERROR(__xludf.DUMMYFUNCTION("""COMPUTED_VALUE"""),"")</f>
        <v/>
      </c>
      <c r="AG1932" s="1" t="str">
        <f>IFERROR(__xludf.DUMMYFUNCTION("""COMPUTED_VALUE"""),"")</f>
        <v/>
      </c>
      <c r="AH1932" s="1" t="str">
        <f>IFERROR(__xludf.DUMMYFUNCTION("""COMPUTED_VALUE"""),"")</f>
        <v/>
      </c>
      <c r="AI1932" s="1" t="str">
        <f>IFERROR(__xludf.DUMMYFUNCTION("""COMPUTED_VALUE"""),"")</f>
        <v/>
      </c>
      <c r="AL1932" s="1" t="s">
        <v>25</v>
      </c>
      <c r="AM1932" s="1" t="s">
        <v>25</v>
      </c>
      <c r="AN1932" s="1" t="s">
        <v>25</v>
      </c>
      <c r="AO1932" s="1" t="s">
        <v>25</v>
      </c>
      <c r="AP1932" s="1" t="s">
        <v>25</v>
      </c>
      <c r="AQ1932" s="1"/>
      <c r="AR1932" s="1"/>
      <c r="AS1932" s="1"/>
      <c r="AT1932" s="1"/>
      <c r="AU1932" s="1"/>
      <c r="AV1932" s="1"/>
      <c r="AW1932" s="1"/>
      <c r="AY1932" s="1" t="s">
        <v>25</v>
      </c>
    </row>
    <row r="1933" ht="15.75" customHeight="1">
      <c r="A1933" s="1"/>
      <c r="B1933" s="1"/>
      <c r="C1933" s="1"/>
      <c r="D1933" s="1" t="s">
        <v>25</v>
      </c>
      <c r="E1933" s="1" t="s">
        <v>25</v>
      </c>
      <c r="F1933" s="1" t="s">
        <v>25</v>
      </c>
      <c r="G1933" s="1" t="s">
        <v>25</v>
      </c>
      <c r="H1933" s="1" t="s">
        <v>25</v>
      </c>
      <c r="M1933" s="1"/>
      <c r="N1933" s="1"/>
      <c r="O1933" s="1"/>
      <c r="P1933" s="1"/>
      <c r="Q1933" s="1"/>
      <c r="S1933" s="1" t="str">
        <f>IFERROR(__xludf.DUMMYFUNCTION("UNIQUE(D1933:H1933, TRUE)"),"")</f>
        <v/>
      </c>
      <c r="Y1933" s="1" t="str">
        <f t="shared" si="2"/>
        <v/>
      </c>
      <c r="Z1933" s="1" t="str">
        <f t="shared" ref="Z1933:AC1933" si="1933">IF($Y1933&lt;&gt;"",COUNTIF($D1933:$H1933, "=" &amp; T1933),"")</f>
        <v/>
      </c>
      <c r="AA1933" s="1" t="str">
        <f t="shared" si="1933"/>
        <v/>
      </c>
      <c r="AB1933" s="1" t="str">
        <f t="shared" si="1933"/>
        <v/>
      </c>
      <c r="AC1933" s="1" t="str">
        <f t="shared" si="1933"/>
        <v/>
      </c>
      <c r="AE1933" s="1" t="str">
        <f>IFERROR(__xludf.DUMMYFUNCTION("IFERROR(TRANSPOSE(SORT(TRANSPOSE(FILTER(Y1933:AC1933, Y1933:AC1933&lt;&gt;0)),1, FALSE)))"),"")</f>
        <v/>
      </c>
      <c r="AF1933" s="1" t="str">
        <f>IFERROR(__xludf.DUMMYFUNCTION("""COMPUTED_VALUE"""),"")</f>
        <v/>
      </c>
      <c r="AG1933" s="1" t="str">
        <f>IFERROR(__xludf.DUMMYFUNCTION("""COMPUTED_VALUE"""),"")</f>
        <v/>
      </c>
      <c r="AH1933" s="1" t="str">
        <f>IFERROR(__xludf.DUMMYFUNCTION("""COMPUTED_VALUE"""),"")</f>
        <v/>
      </c>
      <c r="AI1933" s="1" t="str">
        <f>IFERROR(__xludf.DUMMYFUNCTION("""COMPUTED_VALUE"""),"")</f>
        <v/>
      </c>
      <c r="AL1933" s="1" t="s">
        <v>25</v>
      </c>
      <c r="AM1933" s="1" t="s">
        <v>25</v>
      </c>
      <c r="AN1933" s="1" t="s">
        <v>25</v>
      </c>
      <c r="AO1933" s="1" t="s">
        <v>25</v>
      </c>
      <c r="AP1933" s="1" t="s">
        <v>25</v>
      </c>
      <c r="AQ1933" s="1"/>
      <c r="AR1933" s="1"/>
      <c r="AS1933" s="1"/>
      <c r="AT1933" s="1"/>
      <c r="AU1933" s="1"/>
      <c r="AV1933" s="1"/>
      <c r="AW1933" s="1"/>
      <c r="AY1933" s="1" t="s">
        <v>25</v>
      </c>
    </row>
    <row r="1934" ht="15.75" customHeight="1">
      <c r="A1934" s="1"/>
      <c r="B1934" s="1"/>
      <c r="C1934" s="1"/>
      <c r="D1934" s="1" t="s">
        <v>25</v>
      </c>
      <c r="E1934" s="1" t="s">
        <v>25</v>
      </c>
      <c r="F1934" s="1" t="s">
        <v>25</v>
      </c>
      <c r="G1934" s="1" t="s">
        <v>25</v>
      </c>
      <c r="H1934" s="1" t="s">
        <v>25</v>
      </c>
      <c r="M1934" s="1"/>
      <c r="N1934" s="1"/>
      <c r="O1934" s="1"/>
      <c r="P1934" s="1"/>
      <c r="Q1934" s="1"/>
      <c r="S1934" s="1" t="str">
        <f>IFERROR(__xludf.DUMMYFUNCTION("UNIQUE(D1934:H1934, TRUE)"),"")</f>
        <v/>
      </c>
      <c r="Y1934" s="1" t="str">
        <f t="shared" si="2"/>
        <v/>
      </c>
      <c r="Z1934" s="1" t="str">
        <f t="shared" ref="Z1934:AC1934" si="1934">IF($Y1934&lt;&gt;"",COUNTIF($D1934:$H1934, "=" &amp; T1934),"")</f>
        <v/>
      </c>
      <c r="AA1934" s="1" t="str">
        <f t="shared" si="1934"/>
        <v/>
      </c>
      <c r="AB1934" s="1" t="str">
        <f t="shared" si="1934"/>
        <v/>
      </c>
      <c r="AC1934" s="1" t="str">
        <f t="shared" si="1934"/>
        <v/>
      </c>
      <c r="AE1934" s="1" t="str">
        <f>IFERROR(__xludf.DUMMYFUNCTION("IFERROR(TRANSPOSE(SORT(TRANSPOSE(FILTER(Y1934:AC1934, Y1934:AC1934&lt;&gt;0)),1, FALSE)))"),"")</f>
        <v/>
      </c>
      <c r="AF1934" s="1" t="str">
        <f>IFERROR(__xludf.DUMMYFUNCTION("""COMPUTED_VALUE"""),"")</f>
        <v/>
      </c>
      <c r="AG1934" s="1" t="str">
        <f>IFERROR(__xludf.DUMMYFUNCTION("""COMPUTED_VALUE"""),"")</f>
        <v/>
      </c>
      <c r="AH1934" s="1" t="str">
        <f>IFERROR(__xludf.DUMMYFUNCTION("""COMPUTED_VALUE"""),"")</f>
        <v/>
      </c>
      <c r="AI1934" s="1" t="str">
        <f>IFERROR(__xludf.DUMMYFUNCTION("""COMPUTED_VALUE"""),"")</f>
        <v/>
      </c>
      <c r="AL1934" s="1" t="s">
        <v>25</v>
      </c>
      <c r="AM1934" s="1" t="s">
        <v>25</v>
      </c>
      <c r="AN1934" s="1" t="s">
        <v>25</v>
      </c>
      <c r="AO1934" s="1" t="s">
        <v>25</v>
      </c>
      <c r="AP1934" s="1" t="s">
        <v>25</v>
      </c>
      <c r="AQ1934" s="1"/>
      <c r="AR1934" s="1"/>
      <c r="AS1934" s="1"/>
      <c r="AT1934" s="1"/>
      <c r="AU1934" s="1"/>
      <c r="AV1934" s="1"/>
      <c r="AW1934" s="1"/>
      <c r="AY1934" s="1" t="s">
        <v>25</v>
      </c>
    </row>
    <row r="1935" ht="15.75" customHeight="1">
      <c r="A1935" s="1"/>
      <c r="B1935" s="1"/>
      <c r="C1935" s="1"/>
      <c r="D1935" s="1" t="s">
        <v>25</v>
      </c>
      <c r="E1935" s="1" t="s">
        <v>25</v>
      </c>
      <c r="F1935" s="1" t="s">
        <v>25</v>
      </c>
      <c r="G1935" s="1" t="s">
        <v>25</v>
      </c>
      <c r="H1935" s="1" t="s">
        <v>25</v>
      </c>
      <c r="M1935" s="1"/>
      <c r="N1935" s="1"/>
      <c r="O1935" s="1"/>
      <c r="P1935" s="1"/>
      <c r="Q1935" s="1"/>
      <c r="S1935" s="1" t="str">
        <f>IFERROR(__xludf.DUMMYFUNCTION("UNIQUE(D1935:H1935, TRUE)"),"")</f>
        <v/>
      </c>
      <c r="Y1935" s="1" t="str">
        <f t="shared" si="2"/>
        <v/>
      </c>
      <c r="Z1935" s="1" t="str">
        <f t="shared" ref="Z1935:AC1935" si="1935">IF($Y1935&lt;&gt;"",COUNTIF($D1935:$H1935, "=" &amp; T1935),"")</f>
        <v/>
      </c>
      <c r="AA1935" s="1" t="str">
        <f t="shared" si="1935"/>
        <v/>
      </c>
      <c r="AB1935" s="1" t="str">
        <f t="shared" si="1935"/>
        <v/>
      </c>
      <c r="AC1935" s="1" t="str">
        <f t="shared" si="1935"/>
        <v/>
      </c>
      <c r="AE1935" s="1" t="str">
        <f>IFERROR(__xludf.DUMMYFUNCTION("IFERROR(TRANSPOSE(SORT(TRANSPOSE(FILTER(Y1935:AC1935, Y1935:AC1935&lt;&gt;0)),1, FALSE)))"),"")</f>
        <v/>
      </c>
      <c r="AF1935" s="1" t="str">
        <f>IFERROR(__xludf.DUMMYFUNCTION("""COMPUTED_VALUE"""),"")</f>
        <v/>
      </c>
      <c r="AG1935" s="1" t="str">
        <f>IFERROR(__xludf.DUMMYFUNCTION("""COMPUTED_VALUE"""),"")</f>
        <v/>
      </c>
      <c r="AH1935" s="1" t="str">
        <f>IFERROR(__xludf.DUMMYFUNCTION("""COMPUTED_VALUE"""),"")</f>
        <v/>
      </c>
      <c r="AI1935" s="1" t="str">
        <f>IFERROR(__xludf.DUMMYFUNCTION("""COMPUTED_VALUE"""),"")</f>
        <v/>
      </c>
      <c r="AL1935" s="1" t="s">
        <v>25</v>
      </c>
      <c r="AM1935" s="1" t="s">
        <v>25</v>
      </c>
      <c r="AN1935" s="1" t="s">
        <v>25</v>
      </c>
      <c r="AO1935" s="1" t="s">
        <v>25</v>
      </c>
      <c r="AP1935" s="1" t="s">
        <v>25</v>
      </c>
      <c r="AQ1935" s="1"/>
      <c r="AR1935" s="1"/>
      <c r="AS1935" s="1"/>
      <c r="AT1935" s="1"/>
      <c r="AU1935" s="1"/>
      <c r="AV1935" s="1"/>
      <c r="AW1935" s="1"/>
      <c r="AY1935" s="1" t="s">
        <v>25</v>
      </c>
    </row>
    <row r="1936" ht="15.75" customHeight="1">
      <c r="A1936" s="1"/>
      <c r="B1936" s="1"/>
      <c r="C1936" s="1"/>
      <c r="D1936" s="1" t="s">
        <v>25</v>
      </c>
      <c r="E1936" s="1" t="s">
        <v>25</v>
      </c>
      <c r="F1936" s="1" t="s">
        <v>25</v>
      </c>
      <c r="G1936" s="1" t="s">
        <v>25</v>
      </c>
      <c r="H1936" s="1" t="s">
        <v>25</v>
      </c>
      <c r="M1936" s="1"/>
      <c r="N1936" s="1"/>
      <c r="O1936" s="1"/>
      <c r="P1936" s="1"/>
      <c r="Q1936" s="1"/>
      <c r="S1936" s="1" t="str">
        <f>IFERROR(__xludf.DUMMYFUNCTION("UNIQUE(D1936:H1936, TRUE)"),"")</f>
        <v/>
      </c>
      <c r="Y1936" s="1" t="str">
        <f t="shared" si="2"/>
        <v/>
      </c>
      <c r="Z1936" s="1" t="str">
        <f t="shared" ref="Z1936:AC1936" si="1936">IF($Y1936&lt;&gt;"",COUNTIF($D1936:$H1936, "=" &amp; T1936),"")</f>
        <v/>
      </c>
      <c r="AA1936" s="1" t="str">
        <f t="shared" si="1936"/>
        <v/>
      </c>
      <c r="AB1936" s="1" t="str">
        <f t="shared" si="1936"/>
        <v/>
      </c>
      <c r="AC1936" s="1" t="str">
        <f t="shared" si="1936"/>
        <v/>
      </c>
      <c r="AE1936" s="1" t="str">
        <f>IFERROR(__xludf.DUMMYFUNCTION("IFERROR(TRANSPOSE(SORT(TRANSPOSE(FILTER(Y1936:AC1936, Y1936:AC1936&lt;&gt;0)),1, FALSE)))"),"")</f>
        <v/>
      </c>
      <c r="AF1936" s="1" t="str">
        <f>IFERROR(__xludf.DUMMYFUNCTION("""COMPUTED_VALUE"""),"")</f>
        <v/>
      </c>
      <c r="AG1936" s="1" t="str">
        <f>IFERROR(__xludf.DUMMYFUNCTION("""COMPUTED_VALUE"""),"")</f>
        <v/>
      </c>
      <c r="AH1936" s="1" t="str">
        <f>IFERROR(__xludf.DUMMYFUNCTION("""COMPUTED_VALUE"""),"")</f>
        <v/>
      </c>
      <c r="AI1936" s="1" t="str">
        <f>IFERROR(__xludf.DUMMYFUNCTION("""COMPUTED_VALUE"""),"")</f>
        <v/>
      </c>
      <c r="AL1936" s="1" t="s">
        <v>25</v>
      </c>
      <c r="AM1936" s="1" t="s">
        <v>25</v>
      </c>
      <c r="AN1936" s="1" t="s">
        <v>25</v>
      </c>
      <c r="AO1936" s="1" t="s">
        <v>25</v>
      </c>
      <c r="AP1936" s="1" t="s">
        <v>25</v>
      </c>
      <c r="AQ1936" s="1"/>
      <c r="AR1936" s="1"/>
      <c r="AS1936" s="1"/>
      <c r="AT1936" s="1"/>
      <c r="AU1936" s="1"/>
      <c r="AV1936" s="1"/>
      <c r="AW1936" s="1"/>
      <c r="AY1936" s="1" t="s">
        <v>25</v>
      </c>
    </row>
    <row r="1937" ht="15.75" customHeight="1">
      <c r="A1937" s="1"/>
      <c r="B1937" s="1"/>
      <c r="C1937" s="1"/>
      <c r="D1937" s="1" t="s">
        <v>25</v>
      </c>
      <c r="E1937" s="1" t="s">
        <v>25</v>
      </c>
      <c r="F1937" s="1" t="s">
        <v>25</v>
      </c>
      <c r="G1937" s="1" t="s">
        <v>25</v>
      </c>
      <c r="H1937" s="1" t="s">
        <v>25</v>
      </c>
      <c r="M1937" s="1"/>
      <c r="N1937" s="1"/>
      <c r="O1937" s="1"/>
      <c r="P1937" s="1"/>
      <c r="Q1937" s="1"/>
      <c r="S1937" s="1" t="str">
        <f>IFERROR(__xludf.DUMMYFUNCTION("UNIQUE(D1937:H1937, TRUE)"),"")</f>
        <v/>
      </c>
      <c r="Y1937" s="1" t="str">
        <f t="shared" si="2"/>
        <v/>
      </c>
      <c r="Z1937" s="1" t="str">
        <f t="shared" ref="Z1937:AC1937" si="1937">IF($Y1937&lt;&gt;"",COUNTIF($D1937:$H1937, "=" &amp; T1937),"")</f>
        <v/>
      </c>
      <c r="AA1937" s="1" t="str">
        <f t="shared" si="1937"/>
        <v/>
      </c>
      <c r="AB1937" s="1" t="str">
        <f t="shared" si="1937"/>
        <v/>
      </c>
      <c r="AC1937" s="1" t="str">
        <f t="shared" si="1937"/>
        <v/>
      </c>
      <c r="AE1937" s="1" t="str">
        <f>IFERROR(__xludf.DUMMYFUNCTION("IFERROR(TRANSPOSE(SORT(TRANSPOSE(FILTER(Y1937:AC1937, Y1937:AC1937&lt;&gt;0)),1, FALSE)))"),"")</f>
        <v/>
      </c>
      <c r="AF1937" s="1" t="str">
        <f>IFERROR(__xludf.DUMMYFUNCTION("""COMPUTED_VALUE"""),"")</f>
        <v/>
      </c>
      <c r="AG1937" s="1" t="str">
        <f>IFERROR(__xludf.DUMMYFUNCTION("""COMPUTED_VALUE"""),"")</f>
        <v/>
      </c>
      <c r="AH1937" s="1" t="str">
        <f>IFERROR(__xludf.DUMMYFUNCTION("""COMPUTED_VALUE"""),"")</f>
        <v/>
      </c>
      <c r="AI1937" s="1" t="str">
        <f>IFERROR(__xludf.DUMMYFUNCTION("""COMPUTED_VALUE"""),"")</f>
        <v/>
      </c>
      <c r="AL1937" s="1" t="s">
        <v>25</v>
      </c>
      <c r="AM1937" s="1" t="s">
        <v>25</v>
      </c>
      <c r="AN1937" s="1" t="s">
        <v>25</v>
      </c>
      <c r="AO1937" s="1" t="s">
        <v>25</v>
      </c>
      <c r="AP1937" s="1" t="s">
        <v>25</v>
      </c>
      <c r="AQ1937" s="1"/>
      <c r="AR1937" s="1"/>
      <c r="AS1937" s="1"/>
      <c r="AT1937" s="1"/>
      <c r="AU1937" s="1"/>
      <c r="AV1937" s="1"/>
      <c r="AW1937" s="1"/>
      <c r="AY1937" s="1" t="s">
        <v>25</v>
      </c>
    </row>
    <row r="1938" ht="15.75" customHeight="1">
      <c r="A1938" s="1"/>
      <c r="B1938" s="1"/>
      <c r="C1938" s="1"/>
      <c r="D1938" s="1" t="s">
        <v>25</v>
      </c>
      <c r="E1938" s="1" t="s">
        <v>25</v>
      </c>
      <c r="F1938" s="1" t="s">
        <v>25</v>
      </c>
      <c r="G1938" s="1" t="s">
        <v>25</v>
      </c>
      <c r="H1938" s="1" t="s">
        <v>25</v>
      </c>
      <c r="M1938" s="1"/>
      <c r="N1938" s="1"/>
      <c r="O1938" s="1"/>
      <c r="P1938" s="1"/>
      <c r="Q1938" s="1"/>
      <c r="S1938" s="1" t="str">
        <f>IFERROR(__xludf.DUMMYFUNCTION("UNIQUE(D1938:H1938, TRUE)"),"")</f>
        <v/>
      </c>
      <c r="Y1938" s="1" t="str">
        <f t="shared" si="2"/>
        <v/>
      </c>
      <c r="Z1938" s="1" t="str">
        <f t="shared" ref="Z1938:AC1938" si="1938">IF($Y1938&lt;&gt;"",COUNTIF($D1938:$H1938, "=" &amp; T1938),"")</f>
        <v/>
      </c>
      <c r="AA1938" s="1" t="str">
        <f t="shared" si="1938"/>
        <v/>
      </c>
      <c r="AB1938" s="1" t="str">
        <f t="shared" si="1938"/>
        <v/>
      </c>
      <c r="AC1938" s="1" t="str">
        <f t="shared" si="1938"/>
        <v/>
      </c>
      <c r="AE1938" s="1" t="str">
        <f>IFERROR(__xludf.DUMMYFUNCTION("IFERROR(TRANSPOSE(SORT(TRANSPOSE(FILTER(Y1938:AC1938, Y1938:AC1938&lt;&gt;0)),1, FALSE)))"),"")</f>
        <v/>
      </c>
      <c r="AF1938" s="1" t="str">
        <f>IFERROR(__xludf.DUMMYFUNCTION("""COMPUTED_VALUE"""),"")</f>
        <v/>
      </c>
      <c r="AG1938" s="1" t="str">
        <f>IFERROR(__xludf.DUMMYFUNCTION("""COMPUTED_VALUE"""),"")</f>
        <v/>
      </c>
      <c r="AH1938" s="1" t="str">
        <f>IFERROR(__xludf.DUMMYFUNCTION("""COMPUTED_VALUE"""),"")</f>
        <v/>
      </c>
      <c r="AI1938" s="1" t="str">
        <f>IFERROR(__xludf.DUMMYFUNCTION("""COMPUTED_VALUE"""),"")</f>
        <v/>
      </c>
      <c r="AL1938" s="1" t="s">
        <v>25</v>
      </c>
      <c r="AM1938" s="1" t="s">
        <v>25</v>
      </c>
      <c r="AN1938" s="1" t="s">
        <v>25</v>
      </c>
      <c r="AO1938" s="1" t="s">
        <v>25</v>
      </c>
      <c r="AP1938" s="1" t="s">
        <v>25</v>
      </c>
      <c r="AQ1938" s="1"/>
      <c r="AR1938" s="1"/>
      <c r="AS1938" s="1"/>
      <c r="AT1938" s="1"/>
      <c r="AU1938" s="1"/>
      <c r="AV1938" s="1"/>
      <c r="AW1938" s="1"/>
      <c r="AY1938" s="1" t="s">
        <v>25</v>
      </c>
    </row>
    <row r="1939" ht="15.75" customHeight="1">
      <c r="A1939" s="1"/>
      <c r="B1939" s="1"/>
      <c r="C1939" s="1"/>
      <c r="D1939" s="1" t="s">
        <v>25</v>
      </c>
      <c r="E1939" s="1" t="s">
        <v>25</v>
      </c>
      <c r="F1939" s="1" t="s">
        <v>25</v>
      </c>
      <c r="G1939" s="1" t="s">
        <v>25</v>
      </c>
      <c r="H1939" s="1" t="s">
        <v>25</v>
      </c>
      <c r="M1939" s="1"/>
      <c r="N1939" s="1"/>
      <c r="O1939" s="1"/>
      <c r="P1939" s="1"/>
      <c r="Q1939" s="1"/>
      <c r="S1939" s="1" t="str">
        <f>IFERROR(__xludf.DUMMYFUNCTION("UNIQUE(D1939:H1939, TRUE)"),"")</f>
        <v/>
      </c>
      <c r="Y1939" s="1" t="str">
        <f t="shared" si="2"/>
        <v/>
      </c>
      <c r="Z1939" s="1" t="str">
        <f t="shared" ref="Z1939:AC1939" si="1939">IF($Y1939&lt;&gt;"",COUNTIF($D1939:$H1939, "=" &amp; T1939),"")</f>
        <v/>
      </c>
      <c r="AA1939" s="1" t="str">
        <f t="shared" si="1939"/>
        <v/>
      </c>
      <c r="AB1939" s="1" t="str">
        <f t="shared" si="1939"/>
        <v/>
      </c>
      <c r="AC1939" s="1" t="str">
        <f t="shared" si="1939"/>
        <v/>
      </c>
      <c r="AE1939" s="1" t="str">
        <f>IFERROR(__xludf.DUMMYFUNCTION("IFERROR(TRANSPOSE(SORT(TRANSPOSE(FILTER(Y1939:AC1939, Y1939:AC1939&lt;&gt;0)),1, FALSE)))"),"")</f>
        <v/>
      </c>
      <c r="AF1939" s="1" t="str">
        <f>IFERROR(__xludf.DUMMYFUNCTION("""COMPUTED_VALUE"""),"")</f>
        <v/>
      </c>
      <c r="AG1939" s="1" t="str">
        <f>IFERROR(__xludf.DUMMYFUNCTION("""COMPUTED_VALUE"""),"")</f>
        <v/>
      </c>
      <c r="AH1939" s="1" t="str">
        <f>IFERROR(__xludf.DUMMYFUNCTION("""COMPUTED_VALUE"""),"")</f>
        <v/>
      </c>
      <c r="AI1939" s="1" t="str">
        <f>IFERROR(__xludf.DUMMYFUNCTION("""COMPUTED_VALUE"""),"")</f>
        <v/>
      </c>
      <c r="AL1939" s="1" t="s">
        <v>25</v>
      </c>
      <c r="AM1939" s="1" t="s">
        <v>25</v>
      </c>
      <c r="AN1939" s="1" t="s">
        <v>25</v>
      </c>
      <c r="AO1939" s="1" t="s">
        <v>25</v>
      </c>
      <c r="AP1939" s="1" t="s">
        <v>25</v>
      </c>
      <c r="AQ1939" s="1"/>
      <c r="AR1939" s="1"/>
      <c r="AS1939" s="1"/>
      <c r="AT1939" s="1"/>
      <c r="AU1939" s="1"/>
      <c r="AV1939" s="1"/>
      <c r="AW1939" s="1"/>
      <c r="AY1939" s="1" t="s">
        <v>25</v>
      </c>
    </row>
    <row r="1940" ht="15.75" customHeight="1">
      <c r="A1940" s="1"/>
      <c r="B1940" s="1"/>
      <c r="C1940" s="1"/>
      <c r="D1940" s="1" t="s">
        <v>25</v>
      </c>
      <c r="E1940" s="1" t="s">
        <v>25</v>
      </c>
      <c r="F1940" s="1" t="s">
        <v>25</v>
      </c>
      <c r="G1940" s="1" t="s">
        <v>25</v>
      </c>
      <c r="H1940" s="1" t="s">
        <v>25</v>
      </c>
      <c r="M1940" s="1"/>
      <c r="N1940" s="1"/>
      <c r="O1940" s="1"/>
      <c r="P1940" s="1"/>
      <c r="Q1940" s="1"/>
      <c r="S1940" s="1" t="str">
        <f>IFERROR(__xludf.DUMMYFUNCTION("UNIQUE(D1940:H1940, TRUE)"),"")</f>
        <v/>
      </c>
      <c r="Y1940" s="1" t="str">
        <f t="shared" si="2"/>
        <v/>
      </c>
      <c r="Z1940" s="1" t="str">
        <f t="shared" ref="Z1940:AC1940" si="1940">IF($Y1940&lt;&gt;"",COUNTIF($D1940:$H1940, "=" &amp; T1940),"")</f>
        <v/>
      </c>
      <c r="AA1940" s="1" t="str">
        <f t="shared" si="1940"/>
        <v/>
      </c>
      <c r="AB1940" s="1" t="str">
        <f t="shared" si="1940"/>
        <v/>
      </c>
      <c r="AC1940" s="1" t="str">
        <f t="shared" si="1940"/>
        <v/>
      </c>
      <c r="AE1940" s="1" t="str">
        <f>IFERROR(__xludf.DUMMYFUNCTION("IFERROR(TRANSPOSE(SORT(TRANSPOSE(FILTER(Y1940:AC1940, Y1940:AC1940&lt;&gt;0)),1, FALSE)))"),"")</f>
        <v/>
      </c>
      <c r="AF1940" s="1" t="str">
        <f>IFERROR(__xludf.DUMMYFUNCTION("""COMPUTED_VALUE"""),"")</f>
        <v/>
      </c>
      <c r="AG1940" s="1" t="str">
        <f>IFERROR(__xludf.DUMMYFUNCTION("""COMPUTED_VALUE"""),"")</f>
        <v/>
      </c>
      <c r="AH1940" s="1" t="str">
        <f>IFERROR(__xludf.DUMMYFUNCTION("""COMPUTED_VALUE"""),"")</f>
        <v/>
      </c>
      <c r="AI1940" s="1" t="str">
        <f>IFERROR(__xludf.DUMMYFUNCTION("""COMPUTED_VALUE"""),"")</f>
        <v/>
      </c>
      <c r="AL1940" s="1" t="s">
        <v>25</v>
      </c>
      <c r="AM1940" s="1" t="s">
        <v>25</v>
      </c>
      <c r="AN1940" s="1" t="s">
        <v>25</v>
      </c>
      <c r="AO1940" s="1" t="s">
        <v>25</v>
      </c>
      <c r="AP1940" s="1" t="s">
        <v>25</v>
      </c>
      <c r="AQ1940" s="1"/>
      <c r="AR1940" s="1"/>
      <c r="AS1940" s="1"/>
      <c r="AT1940" s="1"/>
      <c r="AU1940" s="1"/>
      <c r="AV1940" s="1"/>
      <c r="AW1940" s="1"/>
      <c r="AY1940" s="1" t="s">
        <v>25</v>
      </c>
    </row>
    <row r="1941" ht="15.75" customHeight="1">
      <c r="A1941" s="1"/>
      <c r="B1941" s="1"/>
      <c r="C1941" s="1"/>
      <c r="D1941" s="1" t="s">
        <v>25</v>
      </c>
      <c r="E1941" s="1" t="s">
        <v>25</v>
      </c>
      <c r="F1941" s="1" t="s">
        <v>25</v>
      </c>
      <c r="G1941" s="1" t="s">
        <v>25</v>
      </c>
      <c r="H1941" s="1" t="s">
        <v>25</v>
      </c>
      <c r="M1941" s="1"/>
      <c r="N1941" s="1"/>
      <c r="O1941" s="1"/>
      <c r="P1941" s="1"/>
      <c r="Q1941" s="1"/>
      <c r="S1941" s="1" t="str">
        <f>IFERROR(__xludf.DUMMYFUNCTION("UNIQUE(D1941:H1941, TRUE)"),"")</f>
        <v/>
      </c>
      <c r="Y1941" s="1" t="str">
        <f t="shared" si="2"/>
        <v/>
      </c>
      <c r="Z1941" s="1" t="str">
        <f t="shared" ref="Z1941:AC1941" si="1941">IF($Y1941&lt;&gt;"",COUNTIF($D1941:$H1941, "=" &amp; T1941),"")</f>
        <v/>
      </c>
      <c r="AA1941" s="1" t="str">
        <f t="shared" si="1941"/>
        <v/>
      </c>
      <c r="AB1941" s="1" t="str">
        <f t="shared" si="1941"/>
        <v/>
      </c>
      <c r="AC1941" s="1" t="str">
        <f t="shared" si="1941"/>
        <v/>
      </c>
      <c r="AE1941" s="1" t="str">
        <f>IFERROR(__xludf.DUMMYFUNCTION("IFERROR(TRANSPOSE(SORT(TRANSPOSE(FILTER(Y1941:AC1941, Y1941:AC1941&lt;&gt;0)),1, FALSE)))"),"")</f>
        <v/>
      </c>
      <c r="AF1941" s="1" t="str">
        <f>IFERROR(__xludf.DUMMYFUNCTION("""COMPUTED_VALUE"""),"")</f>
        <v/>
      </c>
      <c r="AG1941" s="1" t="str">
        <f>IFERROR(__xludf.DUMMYFUNCTION("""COMPUTED_VALUE"""),"")</f>
        <v/>
      </c>
      <c r="AH1941" s="1" t="str">
        <f>IFERROR(__xludf.DUMMYFUNCTION("""COMPUTED_VALUE"""),"")</f>
        <v/>
      </c>
      <c r="AI1941" s="1" t="str">
        <f>IFERROR(__xludf.DUMMYFUNCTION("""COMPUTED_VALUE"""),"")</f>
        <v/>
      </c>
      <c r="AL1941" s="1" t="s">
        <v>25</v>
      </c>
      <c r="AM1941" s="1" t="s">
        <v>25</v>
      </c>
      <c r="AN1941" s="1" t="s">
        <v>25</v>
      </c>
      <c r="AO1941" s="1" t="s">
        <v>25</v>
      </c>
      <c r="AP1941" s="1" t="s">
        <v>25</v>
      </c>
      <c r="AQ1941" s="1"/>
      <c r="AR1941" s="1"/>
      <c r="AS1941" s="1"/>
      <c r="AT1941" s="1"/>
      <c r="AU1941" s="1"/>
      <c r="AV1941" s="1"/>
      <c r="AW1941" s="1"/>
      <c r="AY1941" s="1" t="s">
        <v>25</v>
      </c>
    </row>
    <row r="1942" ht="15.75" customHeight="1">
      <c r="A1942" s="1"/>
      <c r="B1942" s="1"/>
      <c r="C1942" s="1"/>
      <c r="D1942" s="1" t="s">
        <v>25</v>
      </c>
      <c r="E1942" s="1" t="s">
        <v>25</v>
      </c>
      <c r="F1942" s="1" t="s">
        <v>25</v>
      </c>
      <c r="G1942" s="1" t="s">
        <v>25</v>
      </c>
      <c r="H1942" s="1" t="s">
        <v>25</v>
      </c>
      <c r="M1942" s="1"/>
      <c r="N1942" s="1"/>
      <c r="O1942" s="1"/>
      <c r="P1942" s="1"/>
      <c r="Q1942" s="1"/>
      <c r="S1942" s="1" t="str">
        <f>IFERROR(__xludf.DUMMYFUNCTION("UNIQUE(D1942:H1942, TRUE)"),"")</f>
        <v/>
      </c>
      <c r="Y1942" s="1" t="str">
        <f t="shared" si="2"/>
        <v/>
      </c>
      <c r="Z1942" s="1" t="str">
        <f t="shared" ref="Z1942:AC1942" si="1942">IF($Y1942&lt;&gt;"",COUNTIF($D1942:$H1942, "=" &amp; T1942),"")</f>
        <v/>
      </c>
      <c r="AA1942" s="1" t="str">
        <f t="shared" si="1942"/>
        <v/>
      </c>
      <c r="AB1942" s="1" t="str">
        <f t="shared" si="1942"/>
        <v/>
      </c>
      <c r="AC1942" s="1" t="str">
        <f t="shared" si="1942"/>
        <v/>
      </c>
      <c r="AE1942" s="1" t="str">
        <f>IFERROR(__xludf.DUMMYFUNCTION("IFERROR(TRANSPOSE(SORT(TRANSPOSE(FILTER(Y1942:AC1942, Y1942:AC1942&lt;&gt;0)),1, FALSE)))"),"")</f>
        <v/>
      </c>
      <c r="AF1942" s="1" t="str">
        <f>IFERROR(__xludf.DUMMYFUNCTION("""COMPUTED_VALUE"""),"")</f>
        <v/>
      </c>
      <c r="AG1942" s="1" t="str">
        <f>IFERROR(__xludf.DUMMYFUNCTION("""COMPUTED_VALUE"""),"")</f>
        <v/>
      </c>
      <c r="AH1942" s="1" t="str">
        <f>IFERROR(__xludf.DUMMYFUNCTION("""COMPUTED_VALUE"""),"")</f>
        <v/>
      </c>
      <c r="AI1942" s="1" t="str">
        <f>IFERROR(__xludf.DUMMYFUNCTION("""COMPUTED_VALUE"""),"")</f>
        <v/>
      </c>
      <c r="AL1942" s="1" t="s">
        <v>25</v>
      </c>
      <c r="AM1942" s="1" t="s">
        <v>25</v>
      </c>
      <c r="AN1942" s="1" t="s">
        <v>25</v>
      </c>
      <c r="AO1942" s="1" t="s">
        <v>25</v>
      </c>
      <c r="AP1942" s="1" t="s">
        <v>25</v>
      </c>
      <c r="AQ1942" s="1"/>
      <c r="AR1942" s="1"/>
      <c r="AS1942" s="1"/>
      <c r="AT1942" s="1"/>
      <c r="AU1942" s="1"/>
      <c r="AV1942" s="1"/>
      <c r="AW1942" s="1"/>
      <c r="AY1942" s="1" t="s">
        <v>25</v>
      </c>
    </row>
    <row r="1943" ht="15.75" customHeight="1">
      <c r="A1943" s="1"/>
      <c r="B1943" s="1"/>
      <c r="C1943" s="1"/>
      <c r="D1943" s="1" t="s">
        <v>25</v>
      </c>
      <c r="E1943" s="1" t="s">
        <v>25</v>
      </c>
      <c r="F1943" s="1" t="s">
        <v>25</v>
      </c>
      <c r="G1943" s="1" t="s">
        <v>25</v>
      </c>
      <c r="H1943" s="1" t="s">
        <v>25</v>
      </c>
      <c r="M1943" s="1"/>
      <c r="N1943" s="1"/>
      <c r="O1943" s="1"/>
      <c r="P1943" s="1"/>
      <c r="Q1943" s="1"/>
      <c r="S1943" s="1" t="str">
        <f>IFERROR(__xludf.DUMMYFUNCTION("UNIQUE(D1943:H1943, TRUE)"),"")</f>
        <v/>
      </c>
      <c r="Y1943" s="1" t="str">
        <f t="shared" si="2"/>
        <v/>
      </c>
      <c r="Z1943" s="1" t="str">
        <f t="shared" ref="Z1943:AC1943" si="1943">IF($Y1943&lt;&gt;"",COUNTIF($D1943:$H1943, "=" &amp; T1943),"")</f>
        <v/>
      </c>
      <c r="AA1943" s="1" t="str">
        <f t="shared" si="1943"/>
        <v/>
      </c>
      <c r="AB1943" s="1" t="str">
        <f t="shared" si="1943"/>
        <v/>
      </c>
      <c r="AC1943" s="1" t="str">
        <f t="shared" si="1943"/>
        <v/>
      </c>
      <c r="AE1943" s="1" t="str">
        <f>IFERROR(__xludf.DUMMYFUNCTION("IFERROR(TRANSPOSE(SORT(TRANSPOSE(FILTER(Y1943:AC1943, Y1943:AC1943&lt;&gt;0)),1, FALSE)))"),"")</f>
        <v/>
      </c>
      <c r="AF1943" s="1" t="str">
        <f>IFERROR(__xludf.DUMMYFUNCTION("""COMPUTED_VALUE"""),"")</f>
        <v/>
      </c>
      <c r="AG1943" s="1" t="str">
        <f>IFERROR(__xludf.DUMMYFUNCTION("""COMPUTED_VALUE"""),"")</f>
        <v/>
      </c>
      <c r="AH1943" s="1" t="str">
        <f>IFERROR(__xludf.DUMMYFUNCTION("""COMPUTED_VALUE"""),"")</f>
        <v/>
      </c>
      <c r="AI1943" s="1" t="str">
        <f>IFERROR(__xludf.DUMMYFUNCTION("""COMPUTED_VALUE"""),"")</f>
        <v/>
      </c>
      <c r="AL1943" s="1" t="s">
        <v>25</v>
      </c>
      <c r="AM1943" s="1" t="s">
        <v>25</v>
      </c>
      <c r="AN1943" s="1" t="s">
        <v>25</v>
      </c>
      <c r="AO1943" s="1" t="s">
        <v>25</v>
      </c>
      <c r="AP1943" s="1" t="s">
        <v>25</v>
      </c>
      <c r="AQ1943" s="1"/>
      <c r="AR1943" s="1"/>
      <c r="AS1943" s="1"/>
      <c r="AT1943" s="1"/>
      <c r="AU1943" s="1"/>
      <c r="AV1943" s="1"/>
      <c r="AW1943" s="1"/>
      <c r="AY1943" s="1" t="s">
        <v>25</v>
      </c>
    </row>
    <row r="1944" ht="15.75" customHeight="1">
      <c r="A1944" s="1"/>
      <c r="B1944" s="1"/>
      <c r="C1944" s="1"/>
      <c r="D1944" s="1" t="s">
        <v>25</v>
      </c>
      <c r="E1944" s="1" t="s">
        <v>25</v>
      </c>
      <c r="F1944" s="1" t="s">
        <v>25</v>
      </c>
      <c r="G1944" s="1" t="s">
        <v>25</v>
      </c>
      <c r="H1944" s="1" t="s">
        <v>25</v>
      </c>
      <c r="M1944" s="1"/>
      <c r="N1944" s="1"/>
      <c r="O1944" s="1"/>
      <c r="P1944" s="1"/>
      <c r="Q1944" s="1"/>
      <c r="S1944" s="1" t="str">
        <f>IFERROR(__xludf.DUMMYFUNCTION("UNIQUE(D1944:H1944, TRUE)"),"")</f>
        <v/>
      </c>
      <c r="Y1944" s="1" t="str">
        <f t="shared" si="2"/>
        <v/>
      </c>
      <c r="Z1944" s="1" t="str">
        <f t="shared" ref="Z1944:AC1944" si="1944">IF($Y1944&lt;&gt;"",COUNTIF($D1944:$H1944, "=" &amp; T1944),"")</f>
        <v/>
      </c>
      <c r="AA1944" s="1" t="str">
        <f t="shared" si="1944"/>
        <v/>
      </c>
      <c r="AB1944" s="1" t="str">
        <f t="shared" si="1944"/>
        <v/>
      </c>
      <c r="AC1944" s="1" t="str">
        <f t="shared" si="1944"/>
        <v/>
      </c>
      <c r="AE1944" s="1" t="str">
        <f>IFERROR(__xludf.DUMMYFUNCTION("IFERROR(TRANSPOSE(SORT(TRANSPOSE(FILTER(Y1944:AC1944, Y1944:AC1944&lt;&gt;0)),1, FALSE)))"),"")</f>
        <v/>
      </c>
      <c r="AF1944" s="1" t="str">
        <f>IFERROR(__xludf.DUMMYFUNCTION("""COMPUTED_VALUE"""),"")</f>
        <v/>
      </c>
      <c r="AG1944" s="1" t="str">
        <f>IFERROR(__xludf.DUMMYFUNCTION("""COMPUTED_VALUE"""),"")</f>
        <v/>
      </c>
      <c r="AH1944" s="1" t="str">
        <f>IFERROR(__xludf.DUMMYFUNCTION("""COMPUTED_VALUE"""),"")</f>
        <v/>
      </c>
      <c r="AI1944" s="1" t="str">
        <f>IFERROR(__xludf.DUMMYFUNCTION("""COMPUTED_VALUE"""),"")</f>
        <v/>
      </c>
      <c r="AL1944" s="1" t="s">
        <v>25</v>
      </c>
      <c r="AM1944" s="1" t="s">
        <v>25</v>
      </c>
      <c r="AN1944" s="1" t="s">
        <v>25</v>
      </c>
      <c r="AO1944" s="1" t="s">
        <v>25</v>
      </c>
      <c r="AP1944" s="1" t="s">
        <v>25</v>
      </c>
      <c r="AQ1944" s="1"/>
      <c r="AR1944" s="1"/>
      <c r="AS1944" s="1"/>
      <c r="AT1944" s="1"/>
      <c r="AU1944" s="1"/>
      <c r="AV1944" s="1"/>
      <c r="AW1944" s="1"/>
      <c r="AY1944" s="1" t="s">
        <v>25</v>
      </c>
    </row>
    <row r="1945" ht="15.75" customHeight="1">
      <c r="A1945" s="1"/>
      <c r="B1945" s="1"/>
      <c r="C1945" s="1"/>
      <c r="D1945" s="1" t="s">
        <v>25</v>
      </c>
      <c r="E1945" s="1" t="s">
        <v>25</v>
      </c>
      <c r="F1945" s="1" t="s">
        <v>25</v>
      </c>
      <c r="G1945" s="1" t="s">
        <v>25</v>
      </c>
      <c r="H1945" s="1" t="s">
        <v>25</v>
      </c>
      <c r="M1945" s="1"/>
      <c r="N1945" s="1"/>
      <c r="O1945" s="1"/>
      <c r="P1945" s="1"/>
      <c r="Q1945" s="1"/>
      <c r="S1945" s="1" t="str">
        <f>IFERROR(__xludf.DUMMYFUNCTION("UNIQUE(D1945:H1945, TRUE)"),"")</f>
        <v/>
      </c>
      <c r="Y1945" s="1" t="str">
        <f t="shared" si="2"/>
        <v/>
      </c>
      <c r="Z1945" s="1" t="str">
        <f t="shared" ref="Z1945:AC1945" si="1945">IF($Y1945&lt;&gt;"",COUNTIF($D1945:$H1945, "=" &amp; T1945),"")</f>
        <v/>
      </c>
      <c r="AA1945" s="1" t="str">
        <f t="shared" si="1945"/>
        <v/>
      </c>
      <c r="AB1945" s="1" t="str">
        <f t="shared" si="1945"/>
        <v/>
      </c>
      <c r="AC1945" s="1" t="str">
        <f t="shared" si="1945"/>
        <v/>
      </c>
      <c r="AE1945" s="1" t="str">
        <f>IFERROR(__xludf.DUMMYFUNCTION("IFERROR(TRANSPOSE(SORT(TRANSPOSE(FILTER(Y1945:AC1945, Y1945:AC1945&lt;&gt;0)),1, FALSE)))"),"")</f>
        <v/>
      </c>
      <c r="AF1945" s="1" t="str">
        <f>IFERROR(__xludf.DUMMYFUNCTION("""COMPUTED_VALUE"""),"")</f>
        <v/>
      </c>
      <c r="AG1945" s="1" t="str">
        <f>IFERROR(__xludf.DUMMYFUNCTION("""COMPUTED_VALUE"""),"")</f>
        <v/>
      </c>
      <c r="AH1945" s="1" t="str">
        <f>IFERROR(__xludf.DUMMYFUNCTION("""COMPUTED_VALUE"""),"")</f>
        <v/>
      </c>
      <c r="AI1945" s="1" t="str">
        <f>IFERROR(__xludf.DUMMYFUNCTION("""COMPUTED_VALUE"""),"")</f>
        <v/>
      </c>
      <c r="AL1945" s="1" t="s">
        <v>25</v>
      </c>
      <c r="AM1945" s="1" t="s">
        <v>25</v>
      </c>
      <c r="AN1945" s="1" t="s">
        <v>25</v>
      </c>
      <c r="AO1945" s="1" t="s">
        <v>25</v>
      </c>
      <c r="AP1945" s="1" t="s">
        <v>25</v>
      </c>
      <c r="AQ1945" s="1"/>
      <c r="AR1945" s="1"/>
      <c r="AS1945" s="1"/>
      <c r="AT1945" s="1"/>
      <c r="AU1945" s="1"/>
      <c r="AV1945" s="1"/>
      <c r="AW1945" s="1"/>
      <c r="AY1945" s="1" t="s">
        <v>25</v>
      </c>
    </row>
    <row r="1946" ht="15.75" customHeight="1">
      <c r="A1946" s="1"/>
      <c r="B1946" s="1"/>
      <c r="C1946" s="1"/>
      <c r="D1946" s="1" t="s">
        <v>25</v>
      </c>
      <c r="E1946" s="1" t="s">
        <v>25</v>
      </c>
      <c r="F1946" s="1" t="s">
        <v>25</v>
      </c>
      <c r="G1946" s="1" t="s">
        <v>25</v>
      </c>
      <c r="H1946" s="1" t="s">
        <v>25</v>
      </c>
      <c r="M1946" s="1"/>
      <c r="N1946" s="1"/>
      <c r="O1946" s="1"/>
      <c r="P1946" s="1"/>
      <c r="Q1946" s="1"/>
      <c r="S1946" s="1" t="str">
        <f>IFERROR(__xludf.DUMMYFUNCTION("UNIQUE(D1946:H1946, TRUE)"),"")</f>
        <v/>
      </c>
      <c r="Y1946" s="1" t="str">
        <f t="shared" si="2"/>
        <v/>
      </c>
      <c r="Z1946" s="1" t="str">
        <f t="shared" ref="Z1946:AC1946" si="1946">IF($Y1946&lt;&gt;"",COUNTIF($D1946:$H1946, "=" &amp; T1946),"")</f>
        <v/>
      </c>
      <c r="AA1946" s="1" t="str">
        <f t="shared" si="1946"/>
        <v/>
      </c>
      <c r="AB1946" s="1" t="str">
        <f t="shared" si="1946"/>
        <v/>
      </c>
      <c r="AC1946" s="1" t="str">
        <f t="shared" si="1946"/>
        <v/>
      </c>
      <c r="AE1946" s="1" t="str">
        <f>IFERROR(__xludf.DUMMYFUNCTION("IFERROR(TRANSPOSE(SORT(TRANSPOSE(FILTER(Y1946:AC1946, Y1946:AC1946&lt;&gt;0)),1, FALSE)))"),"")</f>
        <v/>
      </c>
      <c r="AF1946" s="1" t="str">
        <f>IFERROR(__xludf.DUMMYFUNCTION("""COMPUTED_VALUE"""),"")</f>
        <v/>
      </c>
      <c r="AG1946" s="1" t="str">
        <f>IFERROR(__xludf.DUMMYFUNCTION("""COMPUTED_VALUE"""),"")</f>
        <v/>
      </c>
      <c r="AH1946" s="1" t="str">
        <f>IFERROR(__xludf.DUMMYFUNCTION("""COMPUTED_VALUE"""),"")</f>
        <v/>
      </c>
      <c r="AI1946" s="1" t="str">
        <f>IFERROR(__xludf.DUMMYFUNCTION("""COMPUTED_VALUE"""),"")</f>
        <v/>
      </c>
      <c r="AL1946" s="1" t="s">
        <v>25</v>
      </c>
      <c r="AM1946" s="1" t="s">
        <v>25</v>
      </c>
      <c r="AN1946" s="1" t="s">
        <v>25</v>
      </c>
      <c r="AO1946" s="1" t="s">
        <v>25</v>
      </c>
      <c r="AP1946" s="1" t="s">
        <v>25</v>
      </c>
      <c r="AQ1946" s="1"/>
      <c r="AR1946" s="1"/>
      <c r="AS1946" s="1"/>
      <c r="AT1946" s="1"/>
      <c r="AU1946" s="1"/>
      <c r="AV1946" s="1"/>
      <c r="AW1946" s="1"/>
      <c r="AY1946" s="1" t="s">
        <v>25</v>
      </c>
    </row>
    <row r="1947" ht="15.75" customHeight="1">
      <c r="A1947" s="1"/>
      <c r="B1947" s="1"/>
      <c r="C1947" s="1"/>
      <c r="D1947" s="1" t="s">
        <v>25</v>
      </c>
      <c r="E1947" s="1" t="s">
        <v>25</v>
      </c>
      <c r="F1947" s="1" t="s">
        <v>25</v>
      </c>
      <c r="G1947" s="1" t="s">
        <v>25</v>
      </c>
      <c r="H1947" s="1" t="s">
        <v>25</v>
      </c>
      <c r="M1947" s="1"/>
      <c r="N1947" s="1"/>
      <c r="O1947" s="1"/>
      <c r="P1947" s="1"/>
      <c r="Q1947" s="1"/>
      <c r="S1947" s="1" t="str">
        <f>IFERROR(__xludf.DUMMYFUNCTION("UNIQUE(D1947:H1947, TRUE)"),"")</f>
        <v/>
      </c>
      <c r="Y1947" s="1" t="str">
        <f t="shared" si="2"/>
        <v/>
      </c>
      <c r="Z1947" s="1" t="str">
        <f t="shared" ref="Z1947:AC1947" si="1947">IF($Y1947&lt;&gt;"",COUNTIF($D1947:$H1947, "=" &amp; T1947),"")</f>
        <v/>
      </c>
      <c r="AA1947" s="1" t="str">
        <f t="shared" si="1947"/>
        <v/>
      </c>
      <c r="AB1947" s="1" t="str">
        <f t="shared" si="1947"/>
        <v/>
      </c>
      <c r="AC1947" s="1" t="str">
        <f t="shared" si="1947"/>
        <v/>
      </c>
      <c r="AE1947" s="1" t="str">
        <f>IFERROR(__xludf.DUMMYFUNCTION("IFERROR(TRANSPOSE(SORT(TRANSPOSE(FILTER(Y1947:AC1947, Y1947:AC1947&lt;&gt;0)),1, FALSE)))"),"")</f>
        <v/>
      </c>
      <c r="AF1947" s="1" t="str">
        <f>IFERROR(__xludf.DUMMYFUNCTION("""COMPUTED_VALUE"""),"")</f>
        <v/>
      </c>
      <c r="AG1947" s="1" t="str">
        <f>IFERROR(__xludf.DUMMYFUNCTION("""COMPUTED_VALUE"""),"")</f>
        <v/>
      </c>
      <c r="AH1947" s="1" t="str">
        <f>IFERROR(__xludf.DUMMYFUNCTION("""COMPUTED_VALUE"""),"")</f>
        <v/>
      </c>
      <c r="AI1947" s="1" t="str">
        <f>IFERROR(__xludf.DUMMYFUNCTION("""COMPUTED_VALUE"""),"")</f>
        <v/>
      </c>
      <c r="AL1947" s="1" t="s">
        <v>25</v>
      </c>
      <c r="AM1947" s="1" t="s">
        <v>25</v>
      </c>
      <c r="AN1947" s="1" t="s">
        <v>25</v>
      </c>
      <c r="AO1947" s="1" t="s">
        <v>25</v>
      </c>
      <c r="AP1947" s="1" t="s">
        <v>25</v>
      </c>
      <c r="AQ1947" s="1"/>
      <c r="AR1947" s="1"/>
      <c r="AS1947" s="1"/>
      <c r="AT1947" s="1"/>
      <c r="AU1947" s="1"/>
      <c r="AV1947" s="1"/>
      <c r="AW1947" s="1"/>
      <c r="AY1947" s="1" t="s">
        <v>25</v>
      </c>
    </row>
    <row r="1948" ht="15.75" customHeight="1">
      <c r="A1948" s="1"/>
      <c r="B1948" s="1"/>
      <c r="C1948" s="1"/>
      <c r="D1948" s="1" t="s">
        <v>25</v>
      </c>
      <c r="E1948" s="1" t="s">
        <v>25</v>
      </c>
      <c r="F1948" s="1" t="s">
        <v>25</v>
      </c>
      <c r="G1948" s="1" t="s">
        <v>25</v>
      </c>
      <c r="H1948" s="1" t="s">
        <v>25</v>
      </c>
      <c r="M1948" s="1"/>
      <c r="N1948" s="1"/>
      <c r="O1948" s="1"/>
      <c r="P1948" s="1"/>
      <c r="Q1948" s="1"/>
      <c r="S1948" s="1" t="str">
        <f>IFERROR(__xludf.DUMMYFUNCTION("UNIQUE(D1948:H1948, TRUE)"),"")</f>
        <v/>
      </c>
      <c r="Y1948" s="1" t="str">
        <f t="shared" si="2"/>
        <v/>
      </c>
      <c r="Z1948" s="1" t="str">
        <f t="shared" ref="Z1948:AC1948" si="1948">IF($Y1948&lt;&gt;"",COUNTIF($D1948:$H1948, "=" &amp; T1948),"")</f>
        <v/>
      </c>
      <c r="AA1948" s="1" t="str">
        <f t="shared" si="1948"/>
        <v/>
      </c>
      <c r="AB1948" s="1" t="str">
        <f t="shared" si="1948"/>
        <v/>
      </c>
      <c r="AC1948" s="1" t="str">
        <f t="shared" si="1948"/>
        <v/>
      </c>
      <c r="AE1948" s="1" t="str">
        <f>IFERROR(__xludf.DUMMYFUNCTION("IFERROR(TRANSPOSE(SORT(TRANSPOSE(FILTER(Y1948:AC1948, Y1948:AC1948&lt;&gt;0)),1, FALSE)))"),"")</f>
        <v/>
      </c>
      <c r="AF1948" s="1" t="str">
        <f>IFERROR(__xludf.DUMMYFUNCTION("""COMPUTED_VALUE"""),"")</f>
        <v/>
      </c>
      <c r="AG1948" s="1" t="str">
        <f>IFERROR(__xludf.DUMMYFUNCTION("""COMPUTED_VALUE"""),"")</f>
        <v/>
      </c>
      <c r="AH1948" s="1" t="str">
        <f>IFERROR(__xludf.DUMMYFUNCTION("""COMPUTED_VALUE"""),"")</f>
        <v/>
      </c>
      <c r="AI1948" s="1" t="str">
        <f>IFERROR(__xludf.DUMMYFUNCTION("""COMPUTED_VALUE"""),"")</f>
        <v/>
      </c>
      <c r="AL1948" s="1" t="s">
        <v>25</v>
      </c>
      <c r="AM1948" s="1" t="s">
        <v>25</v>
      </c>
      <c r="AN1948" s="1" t="s">
        <v>25</v>
      </c>
      <c r="AO1948" s="1" t="s">
        <v>25</v>
      </c>
      <c r="AP1948" s="1" t="s">
        <v>25</v>
      </c>
      <c r="AQ1948" s="1"/>
      <c r="AR1948" s="1"/>
      <c r="AS1948" s="1"/>
      <c r="AT1948" s="1"/>
      <c r="AU1948" s="1"/>
      <c r="AV1948" s="1"/>
      <c r="AW1948" s="1"/>
      <c r="AY1948" s="1" t="s">
        <v>25</v>
      </c>
    </row>
    <row r="1949" ht="15.75" customHeight="1">
      <c r="A1949" s="1"/>
      <c r="B1949" s="1"/>
      <c r="C1949" s="1"/>
      <c r="D1949" s="1" t="s">
        <v>25</v>
      </c>
      <c r="E1949" s="1" t="s">
        <v>25</v>
      </c>
      <c r="F1949" s="1" t="s">
        <v>25</v>
      </c>
      <c r="G1949" s="1" t="s">
        <v>25</v>
      </c>
      <c r="H1949" s="1" t="s">
        <v>25</v>
      </c>
      <c r="M1949" s="1"/>
      <c r="N1949" s="1"/>
      <c r="O1949" s="1"/>
      <c r="P1949" s="1"/>
      <c r="Q1949" s="1"/>
      <c r="S1949" s="1" t="str">
        <f>IFERROR(__xludf.DUMMYFUNCTION("UNIQUE(D1949:H1949, TRUE)"),"")</f>
        <v/>
      </c>
      <c r="Y1949" s="1" t="str">
        <f t="shared" si="2"/>
        <v/>
      </c>
      <c r="Z1949" s="1" t="str">
        <f t="shared" ref="Z1949:AC1949" si="1949">IF($Y1949&lt;&gt;"",COUNTIF($D1949:$H1949, "=" &amp; T1949),"")</f>
        <v/>
      </c>
      <c r="AA1949" s="1" t="str">
        <f t="shared" si="1949"/>
        <v/>
      </c>
      <c r="AB1949" s="1" t="str">
        <f t="shared" si="1949"/>
        <v/>
      </c>
      <c r="AC1949" s="1" t="str">
        <f t="shared" si="1949"/>
        <v/>
      </c>
      <c r="AE1949" s="1" t="str">
        <f>IFERROR(__xludf.DUMMYFUNCTION("IFERROR(TRANSPOSE(SORT(TRANSPOSE(FILTER(Y1949:AC1949, Y1949:AC1949&lt;&gt;0)),1, FALSE)))"),"")</f>
        <v/>
      </c>
      <c r="AF1949" s="1" t="str">
        <f>IFERROR(__xludf.DUMMYFUNCTION("""COMPUTED_VALUE"""),"")</f>
        <v/>
      </c>
      <c r="AG1949" s="1" t="str">
        <f>IFERROR(__xludf.DUMMYFUNCTION("""COMPUTED_VALUE"""),"")</f>
        <v/>
      </c>
      <c r="AH1949" s="1" t="str">
        <f>IFERROR(__xludf.DUMMYFUNCTION("""COMPUTED_VALUE"""),"")</f>
        <v/>
      </c>
      <c r="AI1949" s="1" t="str">
        <f>IFERROR(__xludf.DUMMYFUNCTION("""COMPUTED_VALUE"""),"")</f>
        <v/>
      </c>
      <c r="AL1949" s="1" t="s">
        <v>25</v>
      </c>
      <c r="AM1949" s="1" t="s">
        <v>25</v>
      </c>
      <c r="AN1949" s="1" t="s">
        <v>25</v>
      </c>
      <c r="AO1949" s="1" t="s">
        <v>25</v>
      </c>
      <c r="AP1949" s="1" t="s">
        <v>25</v>
      </c>
      <c r="AQ1949" s="1"/>
      <c r="AR1949" s="1"/>
      <c r="AS1949" s="1"/>
      <c r="AT1949" s="1"/>
      <c r="AU1949" s="1"/>
      <c r="AV1949" s="1"/>
      <c r="AW1949" s="1"/>
      <c r="AY1949" s="1" t="s">
        <v>25</v>
      </c>
    </row>
    <row r="1950" ht="15.75" customHeight="1">
      <c r="A1950" s="1"/>
      <c r="B1950" s="1"/>
      <c r="C1950" s="1"/>
      <c r="D1950" s="1" t="s">
        <v>25</v>
      </c>
      <c r="E1950" s="1" t="s">
        <v>25</v>
      </c>
      <c r="F1950" s="1" t="s">
        <v>25</v>
      </c>
      <c r="G1950" s="1" t="s">
        <v>25</v>
      </c>
      <c r="H1950" s="1" t="s">
        <v>25</v>
      </c>
      <c r="M1950" s="1"/>
      <c r="N1950" s="1"/>
      <c r="O1950" s="1"/>
      <c r="P1950" s="1"/>
      <c r="Q1950" s="1"/>
      <c r="S1950" s="1" t="str">
        <f>IFERROR(__xludf.DUMMYFUNCTION("UNIQUE(D1950:H1950, TRUE)"),"")</f>
        <v/>
      </c>
      <c r="Y1950" s="1" t="str">
        <f t="shared" si="2"/>
        <v/>
      </c>
      <c r="Z1950" s="1" t="str">
        <f t="shared" ref="Z1950:AC1950" si="1950">IF($Y1950&lt;&gt;"",COUNTIF($D1950:$H1950, "=" &amp; T1950),"")</f>
        <v/>
      </c>
      <c r="AA1950" s="1" t="str">
        <f t="shared" si="1950"/>
        <v/>
      </c>
      <c r="AB1950" s="1" t="str">
        <f t="shared" si="1950"/>
        <v/>
      </c>
      <c r="AC1950" s="1" t="str">
        <f t="shared" si="1950"/>
        <v/>
      </c>
      <c r="AE1950" s="1" t="str">
        <f>IFERROR(__xludf.DUMMYFUNCTION("IFERROR(TRANSPOSE(SORT(TRANSPOSE(FILTER(Y1950:AC1950, Y1950:AC1950&lt;&gt;0)),1, FALSE)))"),"")</f>
        <v/>
      </c>
      <c r="AF1950" s="1" t="str">
        <f>IFERROR(__xludf.DUMMYFUNCTION("""COMPUTED_VALUE"""),"")</f>
        <v/>
      </c>
      <c r="AG1950" s="1" t="str">
        <f>IFERROR(__xludf.DUMMYFUNCTION("""COMPUTED_VALUE"""),"")</f>
        <v/>
      </c>
      <c r="AH1950" s="1" t="str">
        <f>IFERROR(__xludf.DUMMYFUNCTION("""COMPUTED_VALUE"""),"")</f>
        <v/>
      </c>
      <c r="AI1950" s="1" t="str">
        <f>IFERROR(__xludf.DUMMYFUNCTION("""COMPUTED_VALUE"""),"")</f>
        <v/>
      </c>
      <c r="AL1950" s="1" t="s">
        <v>25</v>
      </c>
      <c r="AM1950" s="1" t="s">
        <v>25</v>
      </c>
      <c r="AN1950" s="1" t="s">
        <v>25</v>
      </c>
      <c r="AO1950" s="1" t="s">
        <v>25</v>
      </c>
      <c r="AP1950" s="1" t="s">
        <v>25</v>
      </c>
      <c r="AQ1950" s="1"/>
      <c r="AR1950" s="1"/>
      <c r="AS1950" s="1"/>
      <c r="AT1950" s="1"/>
      <c r="AU1950" s="1"/>
      <c r="AV1950" s="1"/>
      <c r="AW1950" s="1"/>
      <c r="AY1950" s="1" t="s">
        <v>25</v>
      </c>
    </row>
    <row r="1951" ht="15.75" customHeight="1">
      <c r="A1951" s="1"/>
      <c r="B1951" s="1"/>
      <c r="C1951" s="1"/>
      <c r="D1951" s="1" t="s">
        <v>25</v>
      </c>
      <c r="E1951" s="1" t="s">
        <v>25</v>
      </c>
      <c r="F1951" s="1" t="s">
        <v>25</v>
      </c>
      <c r="G1951" s="1" t="s">
        <v>25</v>
      </c>
      <c r="H1951" s="1" t="s">
        <v>25</v>
      </c>
      <c r="M1951" s="1"/>
      <c r="N1951" s="1"/>
      <c r="O1951" s="1"/>
      <c r="P1951" s="1"/>
      <c r="Q1951" s="1"/>
      <c r="S1951" s="1" t="str">
        <f>IFERROR(__xludf.DUMMYFUNCTION("UNIQUE(D1951:H1951, TRUE)"),"")</f>
        <v/>
      </c>
      <c r="Y1951" s="1" t="str">
        <f t="shared" si="2"/>
        <v/>
      </c>
      <c r="Z1951" s="1" t="str">
        <f t="shared" ref="Z1951:AC1951" si="1951">IF($Y1951&lt;&gt;"",COUNTIF($D1951:$H1951, "=" &amp; T1951),"")</f>
        <v/>
      </c>
      <c r="AA1951" s="1" t="str">
        <f t="shared" si="1951"/>
        <v/>
      </c>
      <c r="AB1951" s="1" t="str">
        <f t="shared" si="1951"/>
        <v/>
      </c>
      <c r="AC1951" s="1" t="str">
        <f t="shared" si="1951"/>
        <v/>
      </c>
      <c r="AE1951" s="1" t="str">
        <f>IFERROR(__xludf.DUMMYFUNCTION("IFERROR(TRANSPOSE(SORT(TRANSPOSE(FILTER(Y1951:AC1951, Y1951:AC1951&lt;&gt;0)),1, FALSE)))"),"")</f>
        <v/>
      </c>
      <c r="AF1951" s="1" t="str">
        <f>IFERROR(__xludf.DUMMYFUNCTION("""COMPUTED_VALUE"""),"")</f>
        <v/>
      </c>
      <c r="AG1951" s="1" t="str">
        <f>IFERROR(__xludf.DUMMYFUNCTION("""COMPUTED_VALUE"""),"")</f>
        <v/>
      </c>
      <c r="AH1951" s="1" t="str">
        <f>IFERROR(__xludf.DUMMYFUNCTION("""COMPUTED_VALUE"""),"")</f>
        <v/>
      </c>
      <c r="AI1951" s="1" t="str">
        <f>IFERROR(__xludf.DUMMYFUNCTION("""COMPUTED_VALUE"""),"")</f>
        <v/>
      </c>
      <c r="AL1951" s="1" t="s">
        <v>25</v>
      </c>
      <c r="AM1951" s="1" t="s">
        <v>25</v>
      </c>
      <c r="AN1951" s="1" t="s">
        <v>25</v>
      </c>
      <c r="AO1951" s="1" t="s">
        <v>25</v>
      </c>
      <c r="AP1951" s="1" t="s">
        <v>25</v>
      </c>
      <c r="AQ1951" s="1"/>
      <c r="AR1951" s="1"/>
      <c r="AS1951" s="1"/>
      <c r="AT1951" s="1"/>
      <c r="AU1951" s="1"/>
      <c r="AV1951" s="1"/>
      <c r="AW1951" s="1"/>
      <c r="AY1951" s="1" t="s">
        <v>25</v>
      </c>
    </row>
    <row r="1952" ht="15.75" customHeight="1">
      <c r="A1952" s="1"/>
      <c r="B1952" s="1"/>
      <c r="C1952" s="1"/>
      <c r="D1952" s="1" t="s">
        <v>25</v>
      </c>
      <c r="E1952" s="1" t="s">
        <v>25</v>
      </c>
      <c r="F1952" s="1" t="s">
        <v>25</v>
      </c>
      <c r="G1952" s="1" t="s">
        <v>25</v>
      </c>
      <c r="H1952" s="1" t="s">
        <v>25</v>
      </c>
      <c r="M1952" s="1"/>
      <c r="N1952" s="1"/>
      <c r="O1952" s="1"/>
      <c r="P1952" s="1"/>
      <c r="Q1952" s="1"/>
      <c r="S1952" s="1" t="str">
        <f>IFERROR(__xludf.DUMMYFUNCTION("UNIQUE(D1952:H1952, TRUE)"),"")</f>
        <v/>
      </c>
      <c r="Y1952" s="1" t="str">
        <f t="shared" si="2"/>
        <v/>
      </c>
      <c r="Z1952" s="1" t="str">
        <f t="shared" ref="Z1952:AC1952" si="1952">IF($Y1952&lt;&gt;"",COUNTIF($D1952:$H1952, "=" &amp; T1952),"")</f>
        <v/>
      </c>
      <c r="AA1952" s="1" t="str">
        <f t="shared" si="1952"/>
        <v/>
      </c>
      <c r="AB1952" s="1" t="str">
        <f t="shared" si="1952"/>
        <v/>
      </c>
      <c r="AC1952" s="1" t="str">
        <f t="shared" si="1952"/>
        <v/>
      </c>
      <c r="AE1952" s="1" t="str">
        <f>IFERROR(__xludf.DUMMYFUNCTION("IFERROR(TRANSPOSE(SORT(TRANSPOSE(FILTER(Y1952:AC1952, Y1952:AC1952&lt;&gt;0)),1, FALSE)))"),"")</f>
        <v/>
      </c>
      <c r="AF1952" s="1" t="str">
        <f>IFERROR(__xludf.DUMMYFUNCTION("""COMPUTED_VALUE"""),"")</f>
        <v/>
      </c>
      <c r="AG1952" s="1" t="str">
        <f>IFERROR(__xludf.DUMMYFUNCTION("""COMPUTED_VALUE"""),"")</f>
        <v/>
      </c>
      <c r="AH1952" s="1" t="str">
        <f>IFERROR(__xludf.DUMMYFUNCTION("""COMPUTED_VALUE"""),"")</f>
        <v/>
      </c>
      <c r="AI1952" s="1" t="str">
        <f>IFERROR(__xludf.DUMMYFUNCTION("""COMPUTED_VALUE"""),"")</f>
        <v/>
      </c>
      <c r="AL1952" s="1" t="s">
        <v>25</v>
      </c>
      <c r="AM1952" s="1" t="s">
        <v>25</v>
      </c>
      <c r="AN1952" s="1" t="s">
        <v>25</v>
      </c>
      <c r="AO1952" s="1" t="s">
        <v>25</v>
      </c>
      <c r="AP1952" s="1" t="s">
        <v>25</v>
      </c>
      <c r="AQ1952" s="1"/>
      <c r="AR1952" s="1"/>
      <c r="AS1952" s="1"/>
      <c r="AT1952" s="1"/>
      <c r="AU1952" s="1"/>
      <c r="AV1952" s="1"/>
      <c r="AW1952" s="1"/>
      <c r="AY1952" s="1" t="s">
        <v>25</v>
      </c>
    </row>
    <row r="1953" ht="15.75" customHeight="1">
      <c r="A1953" s="1"/>
      <c r="B1953" s="1"/>
      <c r="C1953" s="1"/>
      <c r="D1953" s="1" t="s">
        <v>25</v>
      </c>
      <c r="E1953" s="1" t="s">
        <v>25</v>
      </c>
      <c r="F1953" s="1" t="s">
        <v>25</v>
      </c>
      <c r="G1953" s="1" t="s">
        <v>25</v>
      </c>
      <c r="H1953" s="1" t="s">
        <v>25</v>
      </c>
      <c r="M1953" s="1"/>
      <c r="N1953" s="1"/>
      <c r="O1953" s="1"/>
      <c r="P1953" s="1"/>
      <c r="Q1953" s="1"/>
      <c r="S1953" s="1" t="str">
        <f>IFERROR(__xludf.DUMMYFUNCTION("UNIQUE(D1953:H1953, TRUE)"),"")</f>
        <v/>
      </c>
      <c r="Y1953" s="1" t="str">
        <f t="shared" si="2"/>
        <v/>
      </c>
      <c r="Z1953" s="1" t="str">
        <f t="shared" ref="Z1953:AC1953" si="1953">IF($Y1953&lt;&gt;"",COUNTIF($D1953:$H1953, "=" &amp; T1953),"")</f>
        <v/>
      </c>
      <c r="AA1953" s="1" t="str">
        <f t="shared" si="1953"/>
        <v/>
      </c>
      <c r="AB1953" s="1" t="str">
        <f t="shared" si="1953"/>
        <v/>
      </c>
      <c r="AC1953" s="1" t="str">
        <f t="shared" si="1953"/>
        <v/>
      </c>
      <c r="AE1953" s="1" t="str">
        <f>IFERROR(__xludf.DUMMYFUNCTION("IFERROR(TRANSPOSE(SORT(TRANSPOSE(FILTER(Y1953:AC1953, Y1953:AC1953&lt;&gt;0)),1, FALSE)))"),"")</f>
        <v/>
      </c>
      <c r="AF1953" s="1" t="str">
        <f>IFERROR(__xludf.DUMMYFUNCTION("""COMPUTED_VALUE"""),"")</f>
        <v/>
      </c>
      <c r="AG1953" s="1" t="str">
        <f>IFERROR(__xludf.DUMMYFUNCTION("""COMPUTED_VALUE"""),"")</f>
        <v/>
      </c>
      <c r="AH1953" s="1" t="str">
        <f>IFERROR(__xludf.DUMMYFUNCTION("""COMPUTED_VALUE"""),"")</f>
        <v/>
      </c>
      <c r="AI1953" s="1" t="str">
        <f>IFERROR(__xludf.DUMMYFUNCTION("""COMPUTED_VALUE"""),"")</f>
        <v/>
      </c>
      <c r="AL1953" s="1" t="s">
        <v>25</v>
      </c>
      <c r="AM1953" s="1" t="s">
        <v>25</v>
      </c>
      <c r="AN1953" s="1" t="s">
        <v>25</v>
      </c>
      <c r="AO1953" s="1" t="s">
        <v>25</v>
      </c>
      <c r="AP1953" s="1" t="s">
        <v>25</v>
      </c>
      <c r="AQ1953" s="1"/>
      <c r="AR1953" s="1"/>
      <c r="AS1953" s="1"/>
      <c r="AT1953" s="1"/>
      <c r="AU1953" s="1"/>
      <c r="AV1953" s="1"/>
      <c r="AW1953" s="1"/>
      <c r="AY1953" s="1" t="s">
        <v>25</v>
      </c>
    </row>
    <row r="1954" ht="15.75" customHeight="1">
      <c r="A1954" s="1"/>
      <c r="B1954" s="1"/>
      <c r="C1954" s="1"/>
      <c r="D1954" s="1" t="s">
        <v>25</v>
      </c>
      <c r="E1954" s="1" t="s">
        <v>25</v>
      </c>
      <c r="F1954" s="1" t="s">
        <v>25</v>
      </c>
      <c r="G1954" s="1" t="s">
        <v>25</v>
      </c>
      <c r="H1954" s="1" t="s">
        <v>25</v>
      </c>
      <c r="M1954" s="1"/>
      <c r="N1954" s="1"/>
      <c r="O1954" s="1"/>
      <c r="P1954" s="1"/>
      <c r="Q1954" s="1"/>
      <c r="S1954" s="1" t="str">
        <f>IFERROR(__xludf.DUMMYFUNCTION("UNIQUE(D1954:H1954, TRUE)"),"")</f>
        <v/>
      </c>
      <c r="Y1954" s="1" t="str">
        <f t="shared" si="2"/>
        <v/>
      </c>
      <c r="Z1954" s="1" t="str">
        <f t="shared" ref="Z1954:AC1954" si="1954">IF($Y1954&lt;&gt;"",COUNTIF($D1954:$H1954, "=" &amp; T1954),"")</f>
        <v/>
      </c>
      <c r="AA1954" s="1" t="str">
        <f t="shared" si="1954"/>
        <v/>
      </c>
      <c r="AB1954" s="1" t="str">
        <f t="shared" si="1954"/>
        <v/>
      </c>
      <c r="AC1954" s="1" t="str">
        <f t="shared" si="1954"/>
        <v/>
      </c>
      <c r="AE1954" s="1" t="str">
        <f>IFERROR(__xludf.DUMMYFUNCTION("IFERROR(TRANSPOSE(SORT(TRANSPOSE(FILTER(Y1954:AC1954, Y1954:AC1954&lt;&gt;0)),1, FALSE)))"),"")</f>
        <v/>
      </c>
      <c r="AF1954" s="1" t="str">
        <f>IFERROR(__xludf.DUMMYFUNCTION("""COMPUTED_VALUE"""),"")</f>
        <v/>
      </c>
      <c r="AG1954" s="1" t="str">
        <f>IFERROR(__xludf.DUMMYFUNCTION("""COMPUTED_VALUE"""),"")</f>
        <v/>
      </c>
      <c r="AH1954" s="1" t="str">
        <f>IFERROR(__xludf.DUMMYFUNCTION("""COMPUTED_VALUE"""),"")</f>
        <v/>
      </c>
      <c r="AI1954" s="1" t="str">
        <f>IFERROR(__xludf.DUMMYFUNCTION("""COMPUTED_VALUE"""),"")</f>
        <v/>
      </c>
      <c r="AL1954" s="1" t="s">
        <v>25</v>
      </c>
      <c r="AM1954" s="1" t="s">
        <v>25</v>
      </c>
      <c r="AN1954" s="1" t="s">
        <v>25</v>
      </c>
      <c r="AO1954" s="1" t="s">
        <v>25</v>
      </c>
      <c r="AP1954" s="1" t="s">
        <v>25</v>
      </c>
      <c r="AQ1954" s="1"/>
      <c r="AR1954" s="1"/>
      <c r="AS1954" s="1"/>
      <c r="AT1954" s="1"/>
      <c r="AU1954" s="1"/>
      <c r="AV1954" s="1"/>
      <c r="AW1954" s="1"/>
      <c r="AY1954" s="1" t="s">
        <v>25</v>
      </c>
    </row>
    <row r="1955" ht="15.75" customHeight="1">
      <c r="A1955" s="1"/>
      <c r="B1955" s="1"/>
      <c r="C1955" s="1"/>
      <c r="D1955" s="1" t="s">
        <v>25</v>
      </c>
      <c r="E1955" s="1" t="s">
        <v>25</v>
      </c>
      <c r="F1955" s="1" t="s">
        <v>25</v>
      </c>
      <c r="G1955" s="1" t="s">
        <v>25</v>
      </c>
      <c r="H1955" s="1" t="s">
        <v>25</v>
      </c>
      <c r="M1955" s="1"/>
      <c r="N1955" s="1"/>
      <c r="O1955" s="1"/>
      <c r="P1955" s="1"/>
      <c r="Q1955" s="1"/>
      <c r="S1955" s="1" t="str">
        <f>IFERROR(__xludf.DUMMYFUNCTION("UNIQUE(D1955:H1955, TRUE)"),"")</f>
        <v/>
      </c>
      <c r="Y1955" s="1" t="str">
        <f t="shared" si="2"/>
        <v/>
      </c>
      <c r="Z1955" s="1" t="str">
        <f t="shared" ref="Z1955:AC1955" si="1955">IF($Y1955&lt;&gt;"",COUNTIF($D1955:$H1955, "=" &amp; T1955),"")</f>
        <v/>
      </c>
      <c r="AA1955" s="1" t="str">
        <f t="shared" si="1955"/>
        <v/>
      </c>
      <c r="AB1955" s="1" t="str">
        <f t="shared" si="1955"/>
        <v/>
      </c>
      <c r="AC1955" s="1" t="str">
        <f t="shared" si="1955"/>
        <v/>
      </c>
      <c r="AE1955" s="1" t="str">
        <f>IFERROR(__xludf.DUMMYFUNCTION("IFERROR(TRANSPOSE(SORT(TRANSPOSE(FILTER(Y1955:AC1955, Y1955:AC1955&lt;&gt;0)),1, FALSE)))"),"")</f>
        <v/>
      </c>
      <c r="AF1955" s="1" t="str">
        <f>IFERROR(__xludf.DUMMYFUNCTION("""COMPUTED_VALUE"""),"")</f>
        <v/>
      </c>
      <c r="AG1955" s="1" t="str">
        <f>IFERROR(__xludf.DUMMYFUNCTION("""COMPUTED_VALUE"""),"")</f>
        <v/>
      </c>
      <c r="AH1955" s="1" t="str">
        <f>IFERROR(__xludf.DUMMYFUNCTION("""COMPUTED_VALUE"""),"")</f>
        <v/>
      </c>
      <c r="AI1955" s="1" t="str">
        <f>IFERROR(__xludf.DUMMYFUNCTION("""COMPUTED_VALUE"""),"")</f>
        <v/>
      </c>
      <c r="AL1955" s="1" t="s">
        <v>25</v>
      </c>
      <c r="AM1955" s="1" t="s">
        <v>25</v>
      </c>
      <c r="AN1955" s="1" t="s">
        <v>25</v>
      </c>
      <c r="AO1955" s="1" t="s">
        <v>25</v>
      </c>
      <c r="AP1955" s="1" t="s">
        <v>25</v>
      </c>
      <c r="AQ1955" s="1"/>
      <c r="AR1955" s="1"/>
      <c r="AS1955" s="1"/>
      <c r="AT1955" s="1"/>
      <c r="AU1955" s="1"/>
      <c r="AV1955" s="1"/>
      <c r="AW1955" s="1"/>
      <c r="AY1955" s="1" t="s">
        <v>25</v>
      </c>
    </row>
    <row r="1956" ht="15.75" customHeight="1">
      <c r="A1956" s="1"/>
      <c r="B1956" s="1"/>
      <c r="C1956" s="1"/>
      <c r="D1956" s="1" t="s">
        <v>25</v>
      </c>
      <c r="E1956" s="1" t="s">
        <v>25</v>
      </c>
      <c r="F1956" s="1" t="s">
        <v>25</v>
      </c>
      <c r="G1956" s="1" t="s">
        <v>25</v>
      </c>
      <c r="H1956" s="1" t="s">
        <v>25</v>
      </c>
      <c r="M1956" s="1"/>
      <c r="N1956" s="1"/>
      <c r="O1956" s="1"/>
      <c r="P1956" s="1"/>
      <c r="Q1956" s="1"/>
      <c r="S1956" s="1" t="str">
        <f>IFERROR(__xludf.DUMMYFUNCTION("UNIQUE(D1956:H1956, TRUE)"),"")</f>
        <v/>
      </c>
      <c r="Y1956" s="1" t="str">
        <f t="shared" si="2"/>
        <v/>
      </c>
      <c r="Z1956" s="1" t="str">
        <f t="shared" ref="Z1956:AC1956" si="1956">IF($Y1956&lt;&gt;"",COUNTIF($D1956:$H1956, "=" &amp; T1956),"")</f>
        <v/>
      </c>
      <c r="AA1956" s="1" t="str">
        <f t="shared" si="1956"/>
        <v/>
      </c>
      <c r="AB1956" s="1" t="str">
        <f t="shared" si="1956"/>
        <v/>
      </c>
      <c r="AC1956" s="1" t="str">
        <f t="shared" si="1956"/>
        <v/>
      </c>
      <c r="AE1956" s="1" t="str">
        <f>IFERROR(__xludf.DUMMYFUNCTION("IFERROR(TRANSPOSE(SORT(TRANSPOSE(FILTER(Y1956:AC1956, Y1956:AC1956&lt;&gt;0)),1, FALSE)))"),"")</f>
        <v/>
      </c>
      <c r="AF1956" s="1" t="str">
        <f>IFERROR(__xludf.DUMMYFUNCTION("""COMPUTED_VALUE"""),"")</f>
        <v/>
      </c>
      <c r="AG1956" s="1" t="str">
        <f>IFERROR(__xludf.DUMMYFUNCTION("""COMPUTED_VALUE"""),"")</f>
        <v/>
      </c>
      <c r="AH1956" s="1" t="str">
        <f>IFERROR(__xludf.DUMMYFUNCTION("""COMPUTED_VALUE"""),"")</f>
        <v/>
      </c>
      <c r="AI1956" s="1" t="str">
        <f>IFERROR(__xludf.DUMMYFUNCTION("""COMPUTED_VALUE"""),"")</f>
        <v/>
      </c>
      <c r="AL1956" s="1" t="s">
        <v>25</v>
      </c>
      <c r="AM1956" s="1" t="s">
        <v>25</v>
      </c>
      <c r="AN1956" s="1" t="s">
        <v>25</v>
      </c>
      <c r="AO1956" s="1" t="s">
        <v>25</v>
      </c>
      <c r="AP1956" s="1" t="s">
        <v>25</v>
      </c>
      <c r="AQ1956" s="1"/>
      <c r="AR1956" s="1"/>
      <c r="AS1956" s="1"/>
      <c r="AT1956" s="1"/>
      <c r="AU1956" s="1"/>
      <c r="AV1956" s="1"/>
      <c r="AW1956" s="1"/>
      <c r="AY1956" s="1" t="s">
        <v>25</v>
      </c>
    </row>
    <row r="1957" ht="15.75" customHeight="1">
      <c r="A1957" s="1"/>
      <c r="B1957" s="1"/>
      <c r="C1957" s="1"/>
      <c r="D1957" s="1" t="s">
        <v>25</v>
      </c>
      <c r="E1957" s="1" t="s">
        <v>25</v>
      </c>
      <c r="F1957" s="1" t="s">
        <v>25</v>
      </c>
      <c r="G1957" s="1" t="s">
        <v>25</v>
      </c>
      <c r="H1957" s="1" t="s">
        <v>25</v>
      </c>
      <c r="M1957" s="1"/>
      <c r="N1957" s="1"/>
      <c r="O1957" s="1"/>
      <c r="P1957" s="1"/>
      <c r="Q1957" s="1"/>
      <c r="S1957" s="1" t="str">
        <f>IFERROR(__xludf.DUMMYFUNCTION("UNIQUE(D1957:H1957, TRUE)"),"")</f>
        <v/>
      </c>
      <c r="Y1957" s="1" t="str">
        <f t="shared" si="2"/>
        <v/>
      </c>
      <c r="Z1957" s="1" t="str">
        <f t="shared" ref="Z1957:AC1957" si="1957">IF($Y1957&lt;&gt;"",COUNTIF($D1957:$H1957, "=" &amp; T1957),"")</f>
        <v/>
      </c>
      <c r="AA1957" s="1" t="str">
        <f t="shared" si="1957"/>
        <v/>
      </c>
      <c r="AB1957" s="1" t="str">
        <f t="shared" si="1957"/>
        <v/>
      </c>
      <c r="AC1957" s="1" t="str">
        <f t="shared" si="1957"/>
        <v/>
      </c>
      <c r="AE1957" s="1" t="str">
        <f>IFERROR(__xludf.DUMMYFUNCTION("IFERROR(TRANSPOSE(SORT(TRANSPOSE(FILTER(Y1957:AC1957, Y1957:AC1957&lt;&gt;0)),1, FALSE)))"),"")</f>
        <v/>
      </c>
      <c r="AF1957" s="1" t="str">
        <f>IFERROR(__xludf.DUMMYFUNCTION("""COMPUTED_VALUE"""),"")</f>
        <v/>
      </c>
      <c r="AG1957" s="1" t="str">
        <f>IFERROR(__xludf.DUMMYFUNCTION("""COMPUTED_VALUE"""),"")</f>
        <v/>
      </c>
      <c r="AH1957" s="1" t="str">
        <f>IFERROR(__xludf.DUMMYFUNCTION("""COMPUTED_VALUE"""),"")</f>
        <v/>
      </c>
      <c r="AI1957" s="1" t="str">
        <f>IFERROR(__xludf.DUMMYFUNCTION("""COMPUTED_VALUE"""),"")</f>
        <v/>
      </c>
      <c r="AL1957" s="1" t="s">
        <v>25</v>
      </c>
      <c r="AM1957" s="1" t="s">
        <v>25</v>
      </c>
      <c r="AN1957" s="1" t="s">
        <v>25</v>
      </c>
      <c r="AO1957" s="1" t="s">
        <v>25</v>
      </c>
      <c r="AP1957" s="1" t="s">
        <v>25</v>
      </c>
      <c r="AQ1957" s="1"/>
      <c r="AR1957" s="1"/>
      <c r="AS1957" s="1"/>
      <c r="AT1957" s="1"/>
      <c r="AU1957" s="1"/>
      <c r="AV1957" s="1"/>
      <c r="AW1957" s="1"/>
      <c r="AY1957" s="1" t="s">
        <v>25</v>
      </c>
    </row>
    <row r="1958" ht="15.75" customHeight="1">
      <c r="A1958" s="1"/>
      <c r="B1958" s="1"/>
      <c r="C1958" s="1"/>
      <c r="D1958" s="1" t="s">
        <v>25</v>
      </c>
      <c r="E1958" s="1" t="s">
        <v>25</v>
      </c>
      <c r="F1958" s="1" t="s">
        <v>25</v>
      </c>
      <c r="G1958" s="1" t="s">
        <v>25</v>
      </c>
      <c r="H1958" s="1" t="s">
        <v>25</v>
      </c>
      <c r="M1958" s="1"/>
      <c r="N1958" s="1"/>
      <c r="O1958" s="1"/>
      <c r="P1958" s="1"/>
      <c r="Q1958" s="1"/>
      <c r="S1958" s="1" t="str">
        <f>IFERROR(__xludf.DUMMYFUNCTION("UNIQUE(D1958:H1958, TRUE)"),"")</f>
        <v/>
      </c>
      <c r="Y1958" s="1" t="str">
        <f t="shared" si="2"/>
        <v/>
      </c>
      <c r="Z1958" s="1" t="str">
        <f t="shared" ref="Z1958:AC1958" si="1958">IF($Y1958&lt;&gt;"",COUNTIF($D1958:$H1958, "=" &amp; T1958),"")</f>
        <v/>
      </c>
      <c r="AA1958" s="1" t="str">
        <f t="shared" si="1958"/>
        <v/>
      </c>
      <c r="AB1958" s="1" t="str">
        <f t="shared" si="1958"/>
        <v/>
      </c>
      <c r="AC1958" s="1" t="str">
        <f t="shared" si="1958"/>
        <v/>
      </c>
      <c r="AE1958" s="1" t="str">
        <f>IFERROR(__xludf.DUMMYFUNCTION("IFERROR(TRANSPOSE(SORT(TRANSPOSE(FILTER(Y1958:AC1958, Y1958:AC1958&lt;&gt;0)),1, FALSE)))"),"")</f>
        <v/>
      </c>
      <c r="AF1958" s="1" t="str">
        <f>IFERROR(__xludf.DUMMYFUNCTION("""COMPUTED_VALUE"""),"")</f>
        <v/>
      </c>
      <c r="AG1958" s="1" t="str">
        <f>IFERROR(__xludf.DUMMYFUNCTION("""COMPUTED_VALUE"""),"")</f>
        <v/>
      </c>
      <c r="AH1958" s="1" t="str">
        <f>IFERROR(__xludf.DUMMYFUNCTION("""COMPUTED_VALUE"""),"")</f>
        <v/>
      </c>
      <c r="AI1958" s="1" t="str">
        <f>IFERROR(__xludf.DUMMYFUNCTION("""COMPUTED_VALUE"""),"")</f>
        <v/>
      </c>
      <c r="AL1958" s="1" t="s">
        <v>25</v>
      </c>
      <c r="AM1958" s="1" t="s">
        <v>25</v>
      </c>
      <c r="AN1958" s="1" t="s">
        <v>25</v>
      </c>
      <c r="AO1958" s="1" t="s">
        <v>25</v>
      </c>
      <c r="AP1958" s="1" t="s">
        <v>25</v>
      </c>
      <c r="AQ1958" s="1"/>
      <c r="AR1958" s="1"/>
      <c r="AS1958" s="1"/>
      <c r="AT1958" s="1"/>
      <c r="AU1958" s="1"/>
      <c r="AV1958" s="1"/>
      <c r="AW1958" s="1"/>
      <c r="AY1958" s="1" t="s">
        <v>25</v>
      </c>
    </row>
    <row r="1959" ht="15.75" customHeight="1">
      <c r="A1959" s="1"/>
      <c r="B1959" s="1"/>
      <c r="C1959" s="1"/>
      <c r="D1959" s="1" t="s">
        <v>25</v>
      </c>
      <c r="E1959" s="1" t="s">
        <v>25</v>
      </c>
      <c r="F1959" s="1" t="s">
        <v>25</v>
      </c>
      <c r="G1959" s="1" t="s">
        <v>25</v>
      </c>
      <c r="H1959" s="1" t="s">
        <v>25</v>
      </c>
      <c r="M1959" s="1"/>
      <c r="N1959" s="1"/>
      <c r="O1959" s="1"/>
      <c r="P1959" s="1"/>
      <c r="Q1959" s="1"/>
      <c r="S1959" s="1" t="str">
        <f>IFERROR(__xludf.DUMMYFUNCTION("UNIQUE(D1959:H1959, TRUE)"),"")</f>
        <v/>
      </c>
      <c r="Y1959" s="1" t="str">
        <f t="shared" si="2"/>
        <v/>
      </c>
      <c r="Z1959" s="1" t="str">
        <f t="shared" ref="Z1959:AC1959" si="1959">IF($Y1959&lt;&gt;"",COUNTIF($D1959:$H1959, "=" &amp; T1959),"")</f>
        <v/>
      </c>
      <c r="AA1959" s="1" t="str">
        <f t="shared" si="1959"/>
        <v/>
      </c>
      <c r="AB1959" s="1" t="str">
        <f t="shared" si="1959"/>
        <v/>
      </c>
      <c r="AC1959" s="1" t="str">
        <f t="shared" si="1959"/>
        <v/>
      </c>
      <c r="AE1959" s="1" t="str">
        <f>IFERROR(__xludf.DUMMYFUNCTION("IFERROR(TRANSPOSE(SORT(TRANSPOSE(FILTER(Y1959:AC1959, Y1959:AC1959&lt;&gt;0)),1, FALSE)))"),"")</f>
        <v/>
      </c>
      <c r="AF1959" s="1" t="str">
        <f>IFERROR(__xludf.DUMMYFUNCTION("""COMPUTED_VALUE"""),"")</f>
        <v/>
      </c>
      <c r="AG1959" s="1" t="str">
        <f>IFERROR(__xludf.DUMMYFUNCTION("""COMPUTED_VALUE"""),"")</f>
        <v/>
      </c>
      <c r="AH1959" s="1" t="str">
        <f>IFERROR(__xludf.DUMMYFUNCTION("""COMPUTED_VALUE"""),"")</f>
        <v/>
      </c>
      <c r="AI1959" s="1" t="str">
        <f>IFERROR(__xludf.DUMMYFUNCTION("""COMPUTED_VALUE"""),"")</f>
        <v/>
      </c>
      <c r="AL1959" s="1" t="s">
        <v>25</v>
      </c>
      <c r="AM1959" s="1" t="s">
        <v>25</v>
      </c>
      <c r="AN1959" s="1" t="s">
        <v>25</v>
      </c>
      <c r="AO1959" s="1" t="s">
        <v>25</v>
      </c>
      <c r="AP1959" s="1" t="s">
        <v>25</v>
      </c>
      <c r="AQ1959" s="1"/>
      <c r="AR1959" s="1"/>
      <c r="AS1959" s="1"/>
      <c r="AT1959" s="1"/>
      <c r="AU1959" s="1"/>
      <c r="AV1959" s="1"/>
      <c r="AW1959" s="1"/>
      <c r="AY1959" s="1" t="s">
        <v>25</v>
      </c>
    </row>
    <row r="1960" ht="15.75" customHeight="1">
      <c r="A1960" s="1"/>
      <c r="B1960" s="1"/>
      <c r="C1960" s="1"/>
      <c r="D1960" s="1" t="s">
        <v>25</v>
      </c>
      <c r="E1960" s="1" t="s">
        <v>25</v>
      </c>
      <c r="F1960" s="1" t="s">
        <v>25</v>
      </c>
      <c r="G1960" s="1" t="s">
        <v>25</v>
      </c>
      <c r="H1960" s="1" t="s">
        <v>25</v>
      </c>
      <c r="M1960" s="1"/>
      <c r="N1960" s="1"/>
      <c r="O1960" s="1"/>
      <c r="P1960" s="1"/>
      <c r="Q1960" s="1"/>
      <c r="S1960" s="1" t="str">
        <f>IFERROR(__xludf.DUMMYFUNCTION("UNIQUE(D1960:H1960, TRUE)"),"")</f>
        <v/>
      </c>
      <c r="Y1960" s="1" t="str">
        <f t="shared" si="2"/>
        <v/>
      </c>
      <c r="Z1960" s="1" t="str">
        <f t="shared" ref="Z1960:AC1960" si="1960">IF($Y1960&lt;&gt;"",COUNTIF($D1960:$H1960, "=" &amp; T1960),"")</f>
        <v/>
      </c>
      <c r="AA1960" s="1" t="str">
        <f t="shared" si="1960"/>
        <v/>
      </c>
      <c r="AB1960" s="1" t="str">
        <f t="shared" si="1960"/>
        <v/>
      </c>
      <c r="AC1960" s="1" t="str">
        <f t="shared" si="1960"/>
        <v/>
      </c>
      <c r="AE1960" s="1" t="str">
        <f>IFERROR(__xludf.DUMMYFUNCTION("IFERROR(TRANSPOSE(SORT(TRANSPOSE(FILTER(Y1960:AC1960, Y1960:AC1960&lt;&gt;0)),1, FALSE)))"),"")</f>
        <v/>
      </c>
      <c r="AF1960" s="1" t="str">
        <f>IFERROR(__xludf.DUMMYFUNCTION("""COMPUTED_VALUE"""),"")</f>
        <v/>
      </c>
      <c r="AG1960" s="1" t="str">
        <f>IFERROR(__xludf.DUMMYFUNCTION("""COMPUTED_VALUE"""),"")</f>
        <v/>
      </c>
      <c r="AH1960" s="1" t="str">
        <f>IFERROR(__xludf.DUMMYFUNCTION("""COMPUTED_VALUE"""),"")</f>
        <v/>
      </c>
      <c r="AI1960" s="1" t="str">
        <f>IFERROR(__xludf.DUMMYFUNCTION("""COMPUTED_VALUE"""),"")</f>
        <v/>
      </c>
      <c r="AL1960" s="1" t="s">
        <v>25</v>
      </c>
      <c r="AM1960" s="1" t="s">
        <v>25</v>
      </c>
      <c r="AN1960" s="1" t="s">
        <v>25</v>
      </c>
      <c r="AO1960" s="1" t="s">
        <v>25</v>
      </c>
      <c r="AP1960" s="1" t="s">
        <v>25</v>
      </c>
      <c r="AQ1960" s="1"/>
      <c r="AR1960" s="1"/>
      <c r="AS1960" s="1"/>
      <c r="AT1960" s="1"/>
      <c r="AU1960" s="1"/>
      <c r="AV1960" s="1"/>
      <c r="AW1960" s="1"/>
      <c r="AY1960" s="1" t="s">
        <v>25</v>
      </c>
    </row>
    <row r="1961" ht="15.75" customHeight="1">
      <c r="A1961" s="1"/>
      <c r="B1961" s="1"/>
      <c r="C1961" s="1"/>
      <c r="D1961" s="1" t="s">
        <v>25</v>
      </c>
      <c r="E1961" s="1" t="s">
        <v>25</v>
      </c>
      <c r="F1961" s="1" t="s">
        <v>25</v>
      </c>
      <c r="G1961" s="1" t="s">
        <v>25</v>
      </c>
      <c r="H1961" s="1" t="s">
        <v>25</v>
      </c>
      <c r="M1961" s="1"/>
      <c r="N1961" s="1"/>
      <c r="O1961" s="1"/>
      <c r="P1961" s="1"/>
      <c r="Q1961" s="1"/>
      <c r="S1961" s="1" t="str">
        <f>IFERROR(__xludf.DUMMYFUNCTION("UNIQUE(D1961:H1961, TRUE)"),"")</f>
        <v/>
      </c>
      <c r="Y1961" s="1" t="str">
        <f t="shared" si="2"/>
        <v/>
      </c>
      <c r="Z1961" s="1" t="str">
        <f t="shared" ref="Z1961:AC1961" si="1961">IF($Y1961&lt;&gt;"",COUNTIF($D1961:$H1961, "=" &amp; T1961),"")</f>
        <v/>
      </c>
      <c r="AA1961" s="1" t="str">
        <f t="shared" si="1961"/>
        <v/>
      </c>
      <c r="AB1961" s="1" t="str">
        <f t="shared" si="1961"/>
        <v/>
      </c>
      <c r="AC1961" s="1" t="str">
        <f t="shared" si="1961"/>
        <v/>
      </c>
      <c r="AE1961" s="1" t="str">
        <f>IFERROR(__xludf.DUMMYFUNCTION("IFERROR(TRANSPOSE(SORT(TRANSPOSE(FILTER(Y1961:AC1961, Y1961:AC1961&lt;&gt;0)),1, FALSE)))"),"")</f>
        <v/>
      </c>
      <c r="AF1961" s="1" t="str">
        <f>IFERROR(__xludf.DUMMYFUNCTION("""COMPUTED_VALUE"""),"")</f>
        <v/>
      </c>
      <c r="AG1961" s="1" t="str">
        <f>IFERROR(__xludf.DUMMYFUNCTION("""COMPUTED_VALUE"""),"")</f>
        <v/>
      </c>
      <c r="AH1961" s="1" t="str">
        <f>IFERROR(__xludf.DUMMYFUNCTION("""COMPUTED_VALUE"""),"")</f>
        <v/>
      </c>
      <c r="AI1961" s="1" t="str">
        <f>IFERROR(__xludf.DUMMYFUNCTION("""COMPUTED_VALUE"""),"")</f>
        <v/>
      </c>
      <c r="AL1961" s="1" t="s">
        <v>25</v>
      </c>
      <c r="AM1961" s="1" t="s">
        <v>25</v>
      </c>
      <c r="AN1961" s="1" t="s">
        <v>25</v>
      </c>
      <c r="AO1961" s="1" t="s">
        <v>25</v>
      </c>
      <c r="AP1961" s="1" t="s">
        <v>25</v>
      </c>
      <c r="AQ1961" s="1"/>
      <c r="AR1961" s="1"/>
      <c r="AS1961" s="1"/>
      <c r="AT1961" s="1"/>
      <c r="AU1961" s="1"/>
      <c r="AV1961" s="1"/>
      <c r="AW1961" s="1"/>
      <c r="AY1961" s="1" t="s">
        <v>25</v>
      </c>
    </row>
    <row r="1962" ht="15.75" customHeight="1">
      <c r="A1962" s="1"/>
      <c r="B1962" s="1"/>
      <c r="C1962" s="1"/>
      <c r="D1962" s="1" t="s">
        <v>25</v>
      </c>
      <c r="E1962" s="1" t="s">
        <v>25</v>
      </c>
      <c r="F1962" s="1" t="s">
        <v>25</v>
      </c>
      <c r="G1962" s="1" t="s">
        <v>25</v>
      </c>
      <c r="H1962" s="1" t="s">
        <v>25</v>
      </c>
      <c r="M1962" s="1"/>
      <c r="N1962" s="1"/>
      <c r="O1962" s="1"/>
      <c r="P1962" s="1"/>
      <c r="Q1962" s="1"/>
      <c r="S1962" s="1" t="str">
        <f>IFERROR(__xludf.DUMMYFUNCTION("UNIQUE(D1962:H1962, TRUE)"),"")</f>
        <v/>
      </c>
      <c r="Y1962" s="1" t="str">
        <f t="shared" si="2"/>
        <v/>
      </c>
      <c r="Z1962" s="1" t="str">
        <f t="shared" ref="Z1962:AC1962" si="1962">IF($Y1962&lt;&gt;"",COUNTIF($D1962:$H1962, "=" &amp; T1962),"")</f>
        <v/>
      </c>
      <c r="AA1962" s="1" t="str">
        <f t="shared" si="1962"/>
        <v/>
      </c>
      <c r="AB1962" s="1" t="str">
        <f t="shared" si="1962"/>
        <v/>
      </c>
      <c r="AC1962" s="1" t="str">
        <f t="shared" si="1962"/>
        <v/>
      </c>
      <c r="AE1962" s="1" t="str">
        <f>IFERROR(__xludf.DUMMYFUNCTION("IFERROR(TRANSPOSE(SORT(TRANSPOSE(FILTER(Y1962:AC1962, Y1962:AC1962&lt;&gt;0)),1, FALSE)))"),"")</f>
        <v/>
      </c>
      <c r="AF1962" s="1" t="str">
        <f>IFERROR(__xludf.DUMMYFUNCTION("""COMPUTED_VALUE"""),"")</f>
        <v/>
      </c>
      <c r="AG1962" s="1" t="str">
        <f>IFERROR(__xludf.DUMMYFUNCTION("""COMPUTED_VALUE"""),"")</f>
        <v/>
      </c>
      <c r="AH1962" s="1" t="str">
        <f>IFERROR(__xludf.DUMMYFUNCTION("""COMPUTED_VALUE"""),"")</f>
        <v/>
      </c>
      <c r="AI1962" s="1" t="str">
        <f>IFERROR(__xludf.DUMMYFUNCTION("""COMPUTED_VALUE"""),"")</f>
        <v/>
      </c>
      <c r="AL1962" s="1" t="s">
        <v>25</v>
      </c>
      <c r="AM1962" s="1" t="s">
        <v>25</v>
      </c>
      <c r="AN1962" s="1" t="s">
        <v>25</v>
      </c>
      <c r="AO1962" s="1" t="s">
        <v>25</v>
      </c>
      <c r="AP1962" s="1" t="s">
        <v>25</v>
      </c>
      <c r="AQ1962" s="1"/>
      <c r="AR1962" s="1"/>
      <c r="AS1962" s="1"/>
      <c r="AT1962" s="1"/>
      <c r="AU1962" s="1"/>
      <c r="AV1962" s="1"/>
      <c r="AW1962" s="1"/>
      <c r="AY1962" s="1" t="s">
        <v>25</v>
      </c>
    </row>
    <row r="1963" ht="15.75" customHeight="1">
      <c r="A1963" s="1"/>
      <c r="B1963" s="1"/>
      <c r="C1963" s="1"/>
      <c r="D1963" s="1" t="s">
        <v>25</v>
      </c>
      <c r="E1963" s="1" t="s">
        <v>25</v>
      </c>
      <c r="F1963" s="1" t="s">
        <v>25</v>
      </c>
      <c r="G1963" s="1" t="s">
        <v>25</v>
      </c>
      <c r="H1963" s="1" t="s">
        <v>25</v>
      </c>
      <c r="M1963" s="1"/>
      <c r="N1963" s="1"/>
      <c r="O1963" s="1"/>
      <c r="P1963" s="1"/>
      <c r="Q1963" s="1"/>
      <c r="S1963" s="1" t="str">
        <f>IFERROR(__xludf.DUMMYFUNCTION("UNIQUE(D1963:H1963, TRUE)"),"")</f>
        <v/>
      </c>
      <c r="Y1963" s="1" t="str">
        <f t="shared" si="2"/>
        <v/>
      </c>
      <c r="Z1963" s="1" t="str">
        <f t="shared" ref="Z1963:AC1963" si="1963">IF($Y1963&lt;&gt;"",COUNTIF($D1963:$H1963, "=" &amp; T1963),"")</f>
        <v/>
      </c>
      <c r="AA1963" s="1" t="str">
        <f t="shared" si="1963"/>
        <v/>
      </c>
      <c r="AB1963" s="1" t="str">
        <f t="shared" si="1963"/>
        <v/>
      </c>
      <c r="AC1963" s="1" t="str">
        <f t="shared" si="1963"/>
        <v/>
      </c>
      <c r="AE1963" s="1" t="str">
        <f>IFERROR(__xludf.DUMMYFUNCTION("IFERROR(TRANSPOSE(SORT(TRANSPOSE(FILTER(Y1963:AC1963, Y1963:AC1963&lt;&gt;0)),1, FALSE)))"),"")</f>
        <v/>
      </c>
      <c r="AF1963" s="1" t="str">
        <f>IFERROR(__xludf.DUMMYFUNCTION("""COMPUTED_VALUE"""),"")</f>
        <v/>
      </c>
      <c r="AG1963" s="1" t="str">
        <f>IFERROR(__xludf.DUMMYFUNCTION("""COMPUTED_VALUE"""),"")</f>
        <v/>
      </c>
      <c r="AH1963" s="1" t="str">
        <f>IFERROR(__xludf.DUMMYFUNCTION("""COMPUTED_VALUE"""),"")</f>
        <v/>
      </c>
      <c r="AI1963" s="1" t="str">
        <f>IFERROR(__xludf.DUMMYFUNCTION("""COMPUTED_VALUE"""),"")</f>
        <v/>
      </c>
      <c r="AL1963" s="1" t="s">
        <v>25</v>
      </c>
      <c r="AM1963" s="1" t="s">
        <v>25</v>
      </c>
      <c r="AN1963" s="1" t="s">
        <v>25</v>
      </c>
      <c r="AO1963" s="1" t="s">
        <v>25</v>
      </c>
      <c r="AP1963" s="1" t="s">
        <v>25</v>
      </c>
      <c r="AQ1963" s="1"/>
      <c r="AR1963" s="1"/>
      <c r="AS1963" s="1"/>
      <c r="AT1963" s="1"/>
      <c r="AU1963" s="1"/>
      <c r="AV1963" s="1"/>
      <c r="AW1963" s="1"/>
      <c r="AY1963" s="1" t="s">
        <v>25</v>
      </c>
    </row>
    <row r="1964" ht="15.75" customHeight="1">
      <c r="A1964" s="1"/>
      <c r="B1964" s="1"/>
      <c r="C1964" s="1"/>
      <c r="D1964" s="1" t="s">
        <v>25</v>
      </c>
      <c r="E1964" s="1" t="s">
        <v>25</v>
      </c>
      <c r="F1964" s="1" t="s">
        <v>25</v>
      </c>
      <c r="G1964" s="1" t="s">
        <v>25</v>
      </c>
      <c r="H1964" s="1" t="s">
        <v>25</v>
      </c>
      <c r="M1964" s="1"/>
      <c r="N1964" s="1"/>
      <c r="O1964" s="1"/>
      <c r="P1964" s="1"/>
      <c r="Q1964" s="1"/>
      <c r="S1964" s="1" t="str">
        <f>IFERROR(__xludf.DUMMYFUNCTION("UNIQUE(D1964:H1964, TRUE)"),"")</f>
        <v/>
      </c>
      <c r="Y1964" s="1" t="str">
        <f t="shared" si="2"/>
        <v/>
      </c>
      <c r="Z1964" s="1" t="str">
        <f t="shared" ref="Z1964:AC1964" si="1964">IF($Y1964&lt;&gt;"",COUNTIF($D1964:$H1964, "=" &amp; T1964),"")</f>
        <v/>
      </c>
      <c r="AA1964" s="1" t="str">
        <f t="shared" si="1964"/>
        <v/>
      </c>
      <c r="AB1964" s="1" t="str">
        <f t="shared" si="1964"/>
        <v/>
      </c>
      <c r="AC1964" s="1" t="str">
        <f t="shared" si="1964"/>
        <v/>
      </c>
      <c r="AE1964" s="1" t="str">
        <f>IFERROR(__xludf.DUMMYFUNCTION("IFERROR(TRANSPOSE(SORT(TRANSPOSE(FILTER(Y1964:AC1964, Y1964:AC1964&lt;&gt;0)),1, FALSE)))"),"")</f>
        <v/>
      </c>
      <c r="AF1964" s="1" t="str">
        <f>IFERROR(__xludf.DUMMYFUNCTION("""COMPUTED_VALUE"""),"")</f>
        <v/>
      </c>
      <c r="AG1964" s="1" t="str">
        <f>IFERROR(__xludf.DUMMYFUNCTION("""COMPUTED_VALUE"""),"")</f>
        <v/>
      </c>
      <c r="AH1964" s="1" t="str">
        <f>IFERROR(__xludf.DUMMYFUNCTION("""COMPUTED_VALUE"""),"")</f>
        <v/>
      </c>
      <c r="AI1964" s="1" t="str">
        <f>IFERROR(__xludf.DUMMYFUNCTION("""COMPUTED_VALUE"""),"")</f>
        <v/>
      </c>
      <c r="AL1964" s="1" t="s">
        <v>25</v>
      </c>
      <c r="AM1964" s="1" t="s">
        <v>25</v>
      </c>
      <c r="AN1964" s="1" t="s">
        <v>25</v>
      </c>
      <c r="AO1964" s="1" t="s">
        <v>25</v>
      </c>
      <c r="AP1964" s="1" t="s">
        <v>25</v>
      </c>
      <c r="AQ1964" s="1"/>
      <c r="AR1964" s="1"/>
      <c r="AS1964" s="1"/>
      <c r="AT1964" s="1"/>
      <c r="AU1964" s="1"/>
      <c r="AV1964" s="1"/>
      <c r="AW1964" s="1"/>
      <c r="AY1964" s="1" t="s">
        <v>25</v>
      </c>
    </row>
    <row r="1965" ht="15.75" customHeight="1">
      <c r="A1965" s="1"/>
      <c r="B1965" s="1"/>
      <c r="C1965" s="1"/>
      <c r="D1965" s="1" t="s">
        <v>25</v>
      </c>
      <c r="E1965" s="1" t="s">
        <v>25</v>
      </c>
      <c r="F1965" s="1" t="s">
        <v>25</v>
      </c>
      <c r="G1965" s="1" t="s">
        <v>25</v>
      </c>
      <c r="H1965" s="1" t="s">
        <v>25</v>
      </c>
      <c r="M1965" s="1"/>
      <c r="N1965" s="1"/>
      <c r="O1965" s="1"/>
      <c r="P1965" s="1"/>
      <c r="Q1965" s="1"/>
      <c r="S1965" s="1" t="str">
        <f>IFERROR(__xludf.DUMMYFUNCTION("UNIQUE(D1965:H1965, TRUE)"),"")</f>
        <v/>
      </c>
      <c r="Y1965" s="1" t="str">
        <f t="shared" si="2"/>
        <v/>
      </c>
      <c r="Z1965" s="1" t="str">
        <f t="shared" ref="Z1965:AC1965" si="1965">IF($Y1965&lt;&gt;"",COUNTIF($D1965:$H1965, "=" &amp; T1965),"")</f>
        <v/>
      </c>
      <c r="AA1965" s="1" t="str">
        <f t="shared" si="1965"/>
        <v/>
      </c>
      <c r="AB1965" s="1" t="str">
        <f t="shared" si="1965"/>
        <v/>
      </c>
      <c r="AC1965" s="1" t="str">
        <f t="shared" si="1965"/>
        <v/>
      </c>
      <c r="AE1965" s="1" t="str">
        <f>IFERROR(__xludf.DUMMYFUNCTION("IFERROR(TRANSPOSE(SORT(TRANSPOSE(FILTER(Y1965:AC1965, Y1965:AC1965&lt;&gt;0)),1, FALSE)))"),"")</f>
        <v/>
      </c>
      <c r="AF1965" s="1" t="str">
        <f>IFERROR(__xludf.DUMMYFUNCTION("""COMPUTED_VALUE"""),"")</f>
        <v/>
      </c>
      <c r="AG1965" s="1" t="str">
        <f>IFERROR(__xludf.DUMMYFUNCTION("""COMPUTED_VALUE"""),"")</f>
        <v/>
      </c>
      <c r="AH1965" s="1" t="str">
        <f>IFERROR(__xludf.DUMMYFUNCTION("""COMPUTED_VALUE"""),"")</f>
        <v/>
      </c>
      <c r="AI1965" s="1" t="str">
        <f>IFERROR(__xludf.DUMMYFUNCTION("""COMPUTED_VALUE"""),"")</f>
        <v/>
      </c>
      <c r="AL1965" s="1" t="s">
        <v>25</v>
      </c>
      <c r="AM1965" s="1" t="s">
        <v>25</v>
      </c>
      <c r="AN1965" s="1" t="s">
        <v>25</v>
      </c>
      <c r="AO1965" s="1" t="s">
        <v>25</v>
      </c>
      <c r="AP1965" s="1" t="s">
        <v>25</v>
      </c>
      <c r="AQ1965" s="1"/>
      <c r="AR1965" s="1"/>
      <c r="AS1965" s="1"/>
      <c r="AT1965" s="1"/>
      <c r="AU1965" s="1"/>
      <c r="AV1965" s="1"/>
      <c r="AW1965" s="1"/>
      <c r="AY1965" s="1" t="s">
        <v>25</v>
      </c>
    </row>
    <row r="1966" ht="15.75" customHeight="1">
      <c r="A1966" s="1"/>
      <c r="B1966" s="1"/>
      <c r="C1966" s="1"/>
      <c r="D1966" s="1" t="s">
        <v>25</v>
      </c>
      <c r="E1966" s="1" t="s">
        <v>25</v>
      </c>
      <c r="F1966" s="1" t="s">
        <v>25</v>
      </c>
      <c r="G1966" s="1" t="s">
        <v>25</v>
      </c>
      <c r="H1966" s="1" t="s">
        <v>25</v>
      </c>
      <c r="M1966" s="1"/>
      <c r="N1966" s="1"/>
      <c r="O1966" s="1"/>
      <c r="P1966" s="1"/>
      <c r="Q1966" s="1"/>
      <c r="S1966" s="1" t="str">
        <f>IFERROR(__xludf.DUMMYFUNCTION("UNIQUE(D1966:H1966, TRUE)"),"")</f>
        <v/>
      </c>
      <c r="Y1966" s="1" t="str">
        <f t="shared" si="2"/>
        <v/>
      </c>
      <c r="Z1966" s="1" t="str">
        <f t="shared" ref="Z1966:AC1966" si="1966">IF($Y1966&lt;&gt;"",COUNTIF($D1966:$H1966, "=" &amp; T1966),"")</f>
        <v/>
      </c>
      <c r="AA1966" s="1" t="str">
        <f t="shared" si="1966"/>
        <v/>
      </c>
      <c r="AB1966" s="1" t="str">
        <f t="shared" si="1966"/>
        <v/>
      </c>
      <c r="AC1966" s="1" t="str">
        <f t="shared" si="1966"/>
        <v/>
      </c>
      <c r="AE1966" s="1" t="str">
        <f>IFERROR(__xludf.DUMMYFUNCTION("IFERROR(TRANSPOSE(SORT(TRANSPOSE(FILTER(Y1966:AC1966, Y1966:AC1966&lt;&gt;0)),1, FALSE)))"),"")</f>
        <v/>
      </c>
      <c r="AF1966" s="1" t="str">
        <f>IFERROR(__xludf.DUMMYFUNCTION("""COMPUTED_VALUE"""),"")</f>
        <v/>
      </c>
      <c r="AG1966" s="1" t="str">
        <f>IFERROR(__xludf.DUMMYFUNCTION("""COMPUTED_VALUE"""),"")</f>
        <v/>
      </c>
      <c r="AH1966" s="1" t="str">
        <f>IFERROR(__xludf.DUMMYFUNCTION("""COMPUTED_VALUE"""),"")</f>
        <v/>
      </c>
      <c r="AI1966" s="1" t="str">
        <f>IFERROR(__xludf.DUMMYFUNCTION("""COMPUTED_VALUE"""),"")</f>
        <v/>
      </c>
      <c r="AL1966" s="1" t="s">
        <v>25</v>
      </c>
      <c r="AM1966" s="1" t="s">
        <v>25</v>
      </c>
      <c r="AN1966" s="1" t="s">
        <v>25</v>
      </c>
      <c r="AO1966" s="1" t="s">
        <v>25</v>
      </c>
      <c r="AP1966" s="1" t="s">
        <v>25</v>
      </c>
      <c r="AQ1966" s="1"/>
      <c r="AR1966" s="1"/>
      <c r="AS1966" s="1"/>
      <c r="AT1966" s="1"/>
      <c r="AU1966" s="1"/>
      <c r="AV1966" s="1"/>
      <c r="AW1966" s="1"/>
      <c r="AY1966" s="1" t="s">
        <v>25</v>
      </c>
    </row>
    <row r="1967" ht="15.75" customHeight="1">
      <c r="A1967" s="1"/>
      <c r="B1967" s="1"/>
      <c r="C1967" s="1"/>
      <c r="D1967" s="1" t="s">
        <v>25</v>
      </c>
      <c r="E1967" s="1" t="s">
        <v>25</v>
      </c>
      <c r="F1967" s="1" t="s">
        <v>25</v>
      </c>
      <c r="G1967" s="1" t="s">
        <v>25</v>
      </c>
      <c r="H1967" s="1" t="s">
        <v>25</v>
      </c>
      <c r="M1967" s="1"/>
      <c r="N1967" s="1"/>
      <c r="O1967" s="1"/>
      <c r="P1967" s="1"/>
      <c r="Q1967" s="1"/>
      <c r="S1967" s="1" t="str">
        <f>IFERROR(__xludf.DUMMYFUNCTION("UNIQUE(D1967:H1967, TRUE)"),"")</f>
        <v/>
      </c>
      <c r="Y1967" s="1" t="str">
        <f t="shared" si="2"/>
        <v/>
      </c>
      <c r="Z1967" s="1" t="str">
        <f t="shared" ref="Z1967:AC1967" si="1967">IF($Y1967&lt;&gt;"",COUNTIF($D1967:$H1967, "=" &amp; T1967),"")</f>
        <v/>
      </c>
      <c r="AA1967" s="1" t="str">
        <f t="shared" si="1967"/>
        <v/>
      </c>
      <c r="AB1967" s="1" t="str">
        <f t="shared" si="1967"/>
        <v/>
      </c>
      <c r="AC1967" s="1" t="str">
        <f t="shared" si="1967"/>
        <v/>
      </c>
      <c r="AE1967" s="1" t="str">
        <f>IFERROR(__xludf.DUMMYFUNCTION("IFERROR(TRANSPOSE(SORT(TRANSPOSE(FILTER(Y1967:AC1967, Y1967:AC1967&lt;&gt;0)),1, FALSE)))"),"")</f>
        <v/>
      </c>
      <c r="AF1967" s="1" t="str">
        <f>IFERROR(__xludf.DUMMYFUNCTION("""COMPUTED_VALUE"""),"")</f>
        <v/>
      </c>
      <c r="AG1967" s="1" t="str">
        <f>IFERROR(__xludf.DUMMYFUNCTION("""COMPUTED_VALUE"""),"")</f>
        <v/>
      </c>
      <c r="AH1967" s="1" t="str">
        <f>IFERROR(__xludf.DUMMYFUNCTION("""COMPUTED_VALUE"""),"")</f>
        <v/>
      </c>
      <c r="AI1967" s="1" t="str">
        <f>IFERROR(__xludf.DUMMYFUNCTION("""COMPUTED_VALUE"""),"")</f>
        <v/>
      </c>
      <c r="AL1967" s="1" t="s">
        <v>25</v>
      </c>
      <c r="AM1967" s="1" t="s">
        <v>25</v>
      </c>
      <c r="AN1967" s="1" t="s">
        <v>25</v>
      </c>
      <c r="AO1967" s="1" t="s">
        <v>25</v>
      </c>
      <c r="AP1967" s="1" t="s">
        <v>25</v>
      </c>
      <c r="AQ1967" s="1"/>
      <c r="AR1967" s="1"/>
      <c r="AS1967" s="1"/>
      <c r="AT1967" s="1"/>
      <c r="AU1967" s="1"/>
      <c r="AV1967" s="1"/>
      <c r="AW1967" s="1"/>
      <c r="AY1967" s="1" t="s">
        <v>25</v>
      </c>
    </row>
    <row r="1968" ht="15.75" customHeight="1">
      <c r="A1968" s="1"/>
      <c r="B1968" s="1"/>
      <c r="C1968" s="1"/>
      <c r="D1968" s="1" t="s">
        <v>25</v>
      </c>
      <c r="E1968" s="1" t="s">
        <v>25</v>
      </c>
      <c r="F1968" s="1" t="s">
        <v>25</v>
      </c>
      <c r="G1968" s="1" t="s">
        <v>25</v>
      </c>
      <c r="H1968" s="1" t="s">
        <v>25</v>
      </c>
      <c r="M1968" s="1"/>
      <c r="N1968" s="1"/>
      <c r="O1968" s="1"/>
      <c r="P1968" s="1"/>
      <c r="Q1968" s="1"/>
      <c r="S1968" s="1" t="str">
        <f>IFERROR(__xludf.DUMMYFUNCTION("UNIQUE(D1968:H1968, TRUE)"),"")</f>
        <v/>
      </c>
      <c r="Y1968" s="1" t="str">
        <f t="shared" si="2"/>
        <v/>
      </c>
      <c r="Z1968" s="1" t="str">
        <f t="shared" ref="Z1968:AC1968" si="1968">IF($Y1968&lt;&gt;"",COUNTIF($D1968:$H1968, "=" &amp; T1968),"")</f>
        <v/>
      </c>
      <c r="AA1968" s="1" t="str">
        <f t="shared" si="1968"/>
        <v/>
      </c>
      <c r="AB1968" s="1" t="str">
        <f t="shared" si="1968"/>
        <v/>
      </c>
      <c r="AC1968" s="1" t="str">
        <f t="shared" si="1968"/>
        <v/>
      </c>
      <c r="AE1968" s="1" t="str">
        <f>IFERROR(__xludf.DUMMYFUNCTION("IFERROR(TRANSPOSE(SORT(TRANSPOSE(FILTER(Y1968:AC1968, Y1968:AC1968&lt;&gt;0)),1, FALSE)))"),"")</f>
        <v/>
      </c>
      <c r="AF1968" s="1" t="str">
        <f>IFERROR(__xludf.DUMMYFUNCTION("""COMPUTED_VALUE"""),"")</f>
        <v/>
      </c>
      <c r="AG1968" s="1" t="str">
        <f>IFERROR(__xludf.DUMMYFUNCTION("""COMPUTED_VALUE"""),"")</f>
        <v/>
      </c>
      <c r="AH1968" s="1" t="str">
        <f>IFERROR(__xludf.DUMMYFUNCTION("""COMPUTED_VALUE"""),"")</f>
        <v/>
      </c>
      <c r="AI1968" s="1" t="str">
        <f>IFERROR(__xludf.DUMMYFUNCTION("""COMPUTED_VALUE"""),"")</f>
        <v/>
      </c>
      <c r="AL1968" s="1" t="s">
        <v>25</v>
      </c>
      <c r="AM1968" s="1" t="s">
        <v>25</v>
      </c>
      <c r="AN1968" s="1" t="s">
        <v>25</v>
      </c>
      <c r="AO1968" s="1" t="s">
        <v>25</v>
      </c>
      <c r="AP1968" s="1" t="s">
        <v>25</v>
      </c>
      <c r="AQ1968" s="1"/>
      <c r="AR1968" s="1"/>
      <c r="AS1968" s="1"/>
      <c r="AT1968" s="1"/>
      <c r="AU1968" s="1"/>
      <c r="AV1968" s="1"/>
      <c r="AW1968" s="1"/>
      <c r="AY1968" s="1" t="s">
        <v>25</v>
      </c>
    </row>
    <row r="1969" ht="15.75" customHeight="1">
      <c r="A1969" s="1"/>
      <c r="B1969" s="1"/>
      <c r="C1969" s="1"/>
      <c r="D1969" s="1" t="s">
        <v>25</v>
      </c>
      <c r="E1969" s="1" t="s">
        <v>25</v>
      </c>
      <c r="F1969" s="1" t="s">
        <v>25</v>
      </c>
      <c r="G1969" s="1" t="s">
        <v>25</v>
      </c>
      <c r="H1969" s="1" t="s">
        <v>25</v>
      </c>
      <c r="M1969" s="1"/>
      <c r="N1969" s="1"/>
      <c r="O1969" s="1"/>
      <c r="P1969" s="1"/>
      <c r="Q1969" s="1"/>
      <c r="S1969" s="1" t="str">
        <f>IFERROR(__xludf.DUMMYFUNCTION("UNIQUE(D1969:H1969, TRUE)"),"")</f>
        <v/>
      </c>
      <c r="Y1969" s="1" t="str">
        <f t="shared" si="2"/>
        <v/>
      </c>
      <c r="Z1969" s="1" t="str">
        <f t="shared" ref="Z1969:AC1969" si="1969">IF($Y1969&lt;&gt;"",COUNTIF($D1969:$H1969, "=" &amp; T1969),"")</f>
        <v/>
      </c>
      <c r="AA1969" s="1" t="str">
        <f t="shared" si="1969"/>
        <v/>
      </c>
      <c r="AB1969" s="1" t="str">
        <f t="shared" si="1969"/>
        <v/>
      </c>
      <c r="AC1969" s="1" t="str">
        <f t="shared" si="1969"/>
        <v/>
      </c>
      <c r="AE1969" s="1" t="str">
        <f>IFERROR(__xludf.DUMMYFUNCTION("IFERROR(TRANSPOSE(SORT(TRANSPOSE(FILTER(Y1969:AC1969, Y1969:AC1969&lt;&gt;0)),1, FALSE)))"),"")</f>
        <v/>
      </c>
      <c r="AF1969" s="1" t="str">
        <f>IFERROR(__xludf.DUMMYFUNCTION("""COMPUTED_VALUE"""),"")</f>
        <v/>
      </c>
      <c r="AG1969" s="1" t="str">
        <f>IFERROR(__xludf.DUMMYFUNCTION("""COMPUTED_VALUE"""),"")</f>
        <v/>
      </c>
      <c r="AH1969" s="1" t="str">
        <f>IFERROR(__xludf.DUMMYFUNCTION("""COMPUTED_VALUE"""),"")</f>
        <v/>
      </c>
      <c r="AI1969" s="1" t="str">
        <f>IFERROR(__xludf.DUMMYFUNCTION("""COMPUTED_VALUE"""),"")</f>
        <v/>
      </c>
      <c r="AL1969" s="1" t="s">
        <v>25</v>
      </c>
      <c r="AM1969" s="1" t="s">
        <v>25</v>
      </c>
      <c r="AN1969" s="1" t="s">
        <v>25</v>
      </c>
      <c r="AO1969" s="1" t="s">
        <v>25</v>
      </c>
      <c r="AP1969" s="1" t="s">
        <v>25</v>
      </c>
      <c r="AQ1969" s="1"/>
      <c r="AR1969" s="1"/>
      <c r="AS1969" s="1"/>
      <c r="AT1969" s="1"/>
      <c r="AU1969" s="1"/>
      <c r="AV1969" s="1"/>
      <c r="AW1969" s="1"/>
      <c r="AY1969" s="1" t="s">
        <v>25</v>
      </c>
    </row>
    <row r="1970" ht="15.75" customHeight="1">
      <c r="A1970" s="1"/>
      <c r="B1970" s="1"/>
      <c r="C1970" s="1"/>
      <c r="D1970" s="1" t="s">
        <v>25</v>
      </c>
      <c r="E1970" s="1" t="s">
        <v>25</v>
      </c>
      <c r="F1970" s="1" t="s">
        <v>25</v>
      </c>
      <c r="G1970" s="1" t="s">
        <v>25</v>
      </c>
      <c r="H1970" s="1" t="s">
        <v>25</v>
      </c>
      <c r="M1970" s="1"/>
      <c r="N1970" s="1"/>
      <c r="O1970" s="1"/>
      <c r="P1970" s="1"/>
      <c r="Q1970" s="1"/>
      <c r="S1970" s="1" t="str">
        <f>IFERROR(__xludf.DUMMYFUNCTION("UNIQUE(D1970:H1970, TRUE)"),"")</f>
        <v/>
      </c>
      <c r="Y1970" s="1" t="str">
        <f t="shared" si="2"/>
        <v/>
      </c>
      <c r="Z1970" s="1" t="str">
        <f t="shared" ref="Z1970:AC1970" si="1970">IF($Y1970&lt;&gt;"",COUNTIF($D1970:$H1970, "=" &amp; T1970),"")</f>
        <v/>
      </c>
      <c r="AA1970" s="1" t="str">
        <f t="shared" si="1970"/>
        <v/>
      </c>
      <c r="AB1970" s="1" t="str">
        <f t="shared" si="1970"/>
        <v/>
      </c>
      <c r="AC1970" s="1" t="str">
        <f t="shared" si="1970"/>
        <v/>
      </c>
      <c r="AE1970" s="1" t="str">
        <f>IFERROR(__xludf.DUMMYFUNCTION("IFERROR(TRANSPOSE(SORT(TRANSPOSE(FILTER(Y1970:AC1970, Y1970:AC1970&lt;&gt;0)),1, FALSE)))"),"")</f>
        <v/>
      </c>
      <c r="AF1970" s="1" t="str">
        <f>IFERROR(__xludf.DUMMYFUNCTION("""COMPUTED_VALUE"""),"")</f>
        <v/>
      </c>
      <c r="AG1970" s="1" t="str">
        <f>IFERROR(__xludf.DUMMYFUNCTION("""COMPUTED_VALUE"""),"")</f>
        <v/>
      </c>
      <c r="AH1970" s="1" t="str">
        <f>IFERROR(__xludf.DUMMYFUNCTION("""COMPUTED_VALUE"""),"")</f>
        <v/>
      </c>
      <c r="AI1970" s="1" t="str">
        <f>IFERROR(__xludf.DUMMYFUNCTION("""COMPUTED_VALUE"""),"")</f>
        <v/>
      </c>
      <c r="AL1970" s="1" t="s">
        <v>25</v>
      </c>
      <c r="AM1970" s="1" t="s">
        <v>25</v>
      </c>
      <c r="AN1970" s="1" t="s">
        <v>25</v>
      </c>
      <c r="AO1970" s="1" t="s">
        <v>25</v>
      </c>
      <c r="AP1970" s="1" t="s">
        <v>25</v>
      </c>
      <c r="AQ1970" s="1"/>
      <c r="AR1970" s="1"/>
      <c r="AS1970" s="1"/>
      <c r="AT1970" s="1"/>
      <c r="AU1970" s="1"/>
      <c r="AV1970" s="1"/>
      <c r="AW1970" s="1"/>
      <c r="AY1970" s="1" t="s">
        <v>25</v>
      </c>
    </row>
    <row r="1971" ht="15.75" customHeight="1">
      <c r="A1971" s="1"/>
      <c r="B1971" s="1"/>
      <c r="C1971" s="1"/>
      <c r="D1971" s="1" t="s">
        <v>25</v>
      </c>
      <c r="E1971" s="1" t="s">
        <v>25</v>
      </c>
      <c r="F1971" s="1" t="s">
        <v>25</v>
      </c>
      <c r="G1971" s="1" t="s">
        <v>25</v>
      </c>
      <c r="H1971" s="1" t="s">
        <v>25</v>
      </c>
      <c r="M1971" s="1"/>
      <c r="N1971" s="1"/>
      <c r="O1971" s="1"/>
      <c r="P1971" s="1"/>
      <c r="Q1971" s="1"/>
      <c r="S1971" s="1" t="str">
        <f>IFERROR(__xludf.DUMMYFUNCTION("UNIQUE(D1971:H1971, TRUE)"),"")</f>
        <v/>
      </c>
      <c r="Y1971" s="1" t="str">
        <f t="shared" si="2"/>
        <v/>
      </c>
      <c r="Z1971" s="1" t="str">
        <f t="shared" ref="Z1971:AC1971" si="1971">IF($Y1971&lt;&gt;"",COUNTIF($D1971:$H1971, "=" &amp; T1971),"")</f>
        <v/>
      </c>
      <c r="AA1971" s="1" t="str">
        <f t="shared" si="1971"/>
        <v/>
      </c>
      <c r="AB1971" s="1" t="str">
        <f t="shared" si="1971"/>
        <v/>
      </c>
      <c r="AC1971" s="1" t="str">
        <f t="shared" si="1971"/>
        <v/>
      </c>
      <c r="AE1971" s="1" t="str">
        <f>IFERROR(__xludf.DUMMYFUNCTION("IFERROR(TRANSPOSE(SORT(TRANSPOSE(FILTER(Y1971:AC1971, Y1971:AC1971&lt;&gt;0)),1, FALSE)))"),"")</f>
        <v/>
      </c>
      <c r="AF1971" s="1" t="str">
        <f>IFERROR(__xludf.DUMMYFUNCTION("""COMPUTED_VALUE"""),"")</f>
        <v/>
      </c>
      <c r="AG1971" s="1" t="str">
        <f>IFERROR(__xludf.DUMMYFUNCTION("""COMPUTED_VALUE"""),"")</f>
        <v/>
      </c>
      <c r="AH1971" s="1" t="str">
        <f>IFERROR(__xludf.DUMMYFUNCTION("""COMPUTED_VALUE"""),"")</f>
        <v/>
      </c>
      <c r="AI1971" s="1" t="str">
        <f>IFERROR(__xludf.DUMMYFUNCTION("""COMPUTED_VALUE"""),"")</f>
        <v/>
      </c>
      <c r="AL1971" s="1" t="s">
        <v>25</v>
      </c>
      <c r="AM1971" s="1" t="s">
        <v>25</v>
      </c>
      <c r="AN1971" s="1" t="s">
        <v>25</v>
      </c>
      <c r="AO1971" s="1" t="s">
        <v>25</v>
      </c>
      <c r="AP1971" s="1" t="s">
        <v>25</v>
      </c>
      <c r="AQ1971" s="1"/>
      <c r="AR1971" s="1"/>
      <c r="AS1971" s="1"/>
      <c r="AT1971" s="1"/>
      <c r="AU1971" s="1"/>
      <c r="AV1971" s="1"/>
      <c r="AW1971" s="1"/>
      <c r="AY1971" s="1" t="s">
        <v>25</v>
      </c>
    </row>
    <row r="1972" ht="15.75" customHeight="1">
      <c r="A1972" s="1"/>
      <c r="B1972" s="1"/>
      <c r="C1972" s="1"/>
      <c r="D1972" s="1" t="s">
        <v>25</v>
      </c>
      <c r="E1972" s="1" t="s">
        <v>25</v>
      </c>
      <c r="F1972" s="1" t="s">
        <v>25</v>
      </c>
      <c r="G1972" s="1" t="s">
        <v>25</v>
      </c>
      <c r="H1972" s="1" t="s">
        <v>25</v>
      </c>
      <c r="M1972" s="1"/>
      <c r="N1972" s="1"/>
      <c r="O1972" s="1"/>
      <c r="P1972" s="1"/>
      <c r="Q1972" s="1"/>
      <c r="S1972" s="1" t="str">
        <f>IFERROR(__xludf.DUMMYFUNCTION("UNIQUE(D1972:H1972, TRUE)"),"")</f>
        <v/>
      </c>
      <c r="Y1972" s="1" t="str">
        <f t="shared" si="2"/>
        <v/>
      </c>
      <c r="Z1972" s="1" t="str">
        <f t="shared" ref="Z1972:AC1972" si="1972">IF($Y1972&lt;&gt;"",COUNTIF($D1972:$H1972, "=" &amp; T1972),"")</f>
        <v/>
      </c>
      <c r="AA1972" s="1" t="str">
        <f t="shared" si="1972"/>
        <v/>
      </c>
      <c r="AB1972" s="1" t="str">
        <f t="shared" si="1972"/>
        <v/>
      </c>
      <c r="AC1972" s="1" t="str">
        <f t="shared" si="1972"/>
        <v/>
      </c>
      <c r="AE1972" s="1" t="str">
        <f>IFERROR(__xludf.DUMMYFUNCTION("IFERROR(TRANSPOSE(SORT(TRANSPOSE(FILTER(Y1972:AC1972, Y1972:AC1972&lt;&gt;0)),1, FALSE)))"),"")</f>
        <v/>
      </c>
      <c r="AF1972" s="1" t="str">
        <f>IFERROR(__xludf.DUMMYFUNCTION("""COMPUTED_VALUE"""),"")</f>
        <v/>
      </c>
      <c r="AG1972" s="1" t="str">
        <f>IFERROR(__xludf.DUMMYFUNCTION("""COMPUTED_VALUE"""),"")</f>
        <v/>
      </c>
      <c r="AH1972" s="1" t="str">
        <f>IFERROR(__xludf.DUMMYFUNCTION("""COMPUTED_VALUE"""),"")</f>
        <v/>
      </c>
      <c r="AI1972" s="1" t="str">
        <f>IFERROR(__xludf.DUMMYFUNCTION("""COMPUTED_VALUE"""),"")</f>
        <v/>
      </c>
      <c r="AL1972" s="1" t="s">
        <v>25</v>
      </c>
      <c r="AM1972" s="1" t="s">
        <v>25</v>
      </c>
      <c r="AN1972" s="1" t="s">
        <v>25</v>
      </c>
      <c r="AO1972" s="1" t="s">
        <v>25</v>
      </c>
      <c r="AP1972" s="1" t="s">
        <v>25</v>
      </c>
      <c r="AQ1972" s="1"/>
      <c r="AR1972" s="1"/>
      <c r="AS1972" s="1"/>
      <c r="AT1972" s="1"/>
      <c r="AU1972" s="1"/>
      <c r="AV1972" s="1"/>
      <c r="AW1972" s="1"/>
      <c r="AY1972" s="1" t="s">
        <v>25</v>
      </c>
    </row>
    <row r="1973" ht="15.75" customHeight="1">
      <c r="A1973" s="1"/>
      <c r="B1973" s="1"/>
      <c r="C1973" s="1"/>
      <c r="D1973" s="1" t="s">
        <v>25</v>
      </c>
      <c r="E1973" s="1" t="s">
        <v>25</v>
      </c>
      <c r="F1973" s="1" t="s">
        <v>25</v>
      </c>
      <c r="G1973" s="1" t="s">
        <v>25</v>
      </c>
      <c r="H1973" s="1" t="s">
        <v>25</v>
      </c>
      <c r="M1973" s="1"/>
      <c r="N1973" s="1"/>
      <c r="O1973" s="1"/>
      <c r="P1973" s="1"/>
      <c r="Q1973" s="1"/>
      <c r="S1973" s="1" t="str">
        <f>IFERROR(__xludf.DUMMYFUNCTION("UNIQUE(D1973:H1973, TRUE)"),"")</f>
        <v/>
      </c>
      <c r="Y1973" s="1" t="str">
        <f t="shared" si="2"/>
        <v/>
      </c>
      <c r="Z1973" s="1" t="str">
        <f t="shared" ref="Z1973:AC1973" si="1973">IF($Y1973&lt;&gt;"",COUNTIF($D1973:$H1973, "=" &amp; T1973),"")</f>
        <v/>
      </c>
      <c r="AA1973" s="1" t="str">
        <f t="shared" si="1973"/>
        <v/>
      </c>
      <c r="AB1973" s="1" t="str">
        <f t="shared" si="1973"/>
        <v/>
      </c>
      <c r="AC1973" s="1" t="str">
        <f t="shared" si="1973"/>
        <v/>
      </c>
      <c r="AE1973" s="1" t="str">
        <f>IFERROR(__xludf.DUMMYFUNCTION("IFERROR(TRANSPOSE(SORT(TRANSPOSE(FILTER(Y1973:AC1973, Y1973:AC1973&lt;&gt;0)),1, FALSE)))"),"")</f>
        <v/>
      </c>
      <c r="AF1973" s="1" t="str">
        <f>IFERROR(__xludf.DUMMYFUNCTION("""COMPUTED_VALUE"""),"")</f>
        <v/>
      </c>
      <c r="AG1973" s="1" t="str">
        <f>IFERROR(__xludf.DUMMYFUNCTION("""COMPUTED_VALUE"""),"")</f>
        <v/>
      </c>
      <c r="AH1973" s="1" t="str">
        <f>IFERROR(__xludf.DUMMYFUNCTION("""COMPUTED_VALUE"""),"")</f>
        <v/>
      </c>
      <c r="AI1973" s="1" t="str">
        <f>IFERROR(__xludf.DUMMYFUNCTION("""COMPUTED_VALUE"""),"")</f>
        <v/>
      </c>
      <c r="AL1973" s="1" t="s">
        <v>25</v>
      </c>
      <c r="AM1973" s="1" t="s">
        <v>25</v>
      </c>
      <c r="AN1973" s="1" t="s">
        <v>25</v>
      </c>
      <c r="AO1973" s="1" t="s">
        <v>25</v>
      </c>
      <c r="AP1973" s="1" t="s">
        <v>25</v>
      </c>
      <c r="AQ1973" s="1"/>
      <c r="AR1973" s="1"/>
      <c r="AS1973" s="1"/>
      <c r="AT1973" s="1"/>
      <c r="AU1973" s="1"/>
      <c r="AV1973" s="1"/>
      <c r="AW1973" s="1"/>
      <c r="AY1973" s="1" t="s">
        <v>25</v>
      </c>
    </row>
    <row r="1974" ht="15.75" customHeight="1">
      <c r="A1974" s="1"/>
      <c r="B1974" s="1"/>
      <c r="C1974" s="1"/>
      <c r="D1974" s="1" t="s">
        <v>25</v>
      </c>
      <c r="E1974" s="1" t="s">
        <v>25</v>
      </c>
      <c r="F1974" s="1" t="s">
        <v>25</v>
      </c>
      <c r="G1974" s="1" t="s">
        <v>25</v>
      </c>
      <c r="H1974" s="1" t="s">
        <v>25</v>
      </c>
      <c r="M1974" s="1"/>
      <c r="N1974" s="1"/>
      <c r="O1974" s="1"/>
      <c r="P1974" s="1"/>
      <c r="Q1974" s="1"/>
      <c r="S1974" s="1" t="str">
        <f>IFERROR(__xludf.DUMMYFUNCTION("UNIQUE(D1974:H1974, TRUE)"),"")</f>
        <v/>
      </c>
      <c r="Y1974" s="1" t="str">
        <f t="shared" si="2"/>
        <v/>
      </c>
      <c r="Z1974" s="1" t="str">
        <f t="shared" ref="Z1974:AC1974" si="1974">IF($Y1974&lt;&gt;"",COUNTIF($D1974:$H1974, "=" &amp; T1974),"")</f>
        <v/>
      </c>
      <c r="AA1974" s="1" t="str">
        <f t="shared" si="1974"/>
        <v/>
      </c>
      <c r="AB1974" s="1" t="str">
        <f t="shared" si="1974"/>
        <v/>
      </c>
      <c r="AC1974" s="1" t="str">
        <f t="shared" si="1974"/>
        <v/>
      </c>
      <c r="AE1974" s="1" t="str">
        <f>IFERROR(__xludf.DUMMYFUNCTION("IFERROR(TRANSPOSE(SORT(TRANSPOSE(FILTER(Y1974:AC1974, Y1974:AC1974&lt;&gt;0)),1, FALSE)))"),"")</f>
        <v/>
      </c>
      <c r="AF1974" s="1" t="str">
        <f>IFERROR(__xludf.DUMMYFUNCTION("""COMPUTED_VALUE"""),"")</f>
        <v/>
      </c>
      <c r="AG1974" s="1" t="str">
        <f>IFERROR(__xludf.DUMMYFUNCTION("""COMPUTED_VALUE"""),"")</f>
        <v/>
      </c>
      <c r="AH1974" s="1" t="str">
        <f>IFERROR(__xludf.DUMMYFUNCTION("""COMPUTED_VALUE"""),"")</f>
        <v/>
      </c>
      <c r="AI1974" s="1" t="str">
        <f>IFERROR(__xludf.DUMMYFUNCTION("""COMPUTED_VALUE"""),"")</f>
        <v/>
      </c>
      <c r="AL1974" s="1" t="s">
        <v>25</v>
      </c>
      <c r="AM1974" s="1" t="s">
        <v>25</v>
      </c>
      <c r="AN1974" s="1" t="s">
        <v>25</v>
      </c>
      <c r="AO1974" s="1" t="s">
        <v>25</v>
      </c>
      <c r="AP1974" s="1" t="s">
        <v>25</v>
      </c>
      <c r="AQ1974" s="1"/>
      <c r="AR1974" s="1"/>
      <c r="AS1974" s="1"/>
      <c r="AT1974" s="1"/>
      <c r="AU1974" s="1"/>
      <c r="AV1974" s="1"/>
      <c r="AW1974" s="1"/>
      <c r="AY1974" s="1" t="s">
        <v>25</v>
      </c>
    </row>
    <row r="1975" ht="15.75" customHeight="1">
      <c r="A1975" s="1"/>
      <c r="B1975" s="1"/>
      <c r="C1975" s="1"/>
      <c r="D1975" s="1" t="s">
        <v>25</v>
      </c>
      <c r="E1975" s="1" t="s">
        <v>25</v>
      </c>
      <c r="F1975" s="1" t="s">
        <v>25</v>
      </c>
      <c r="G1975" s="1" t="s">
        <v>25</v>
      </c>
      <c r="H1975" s="1" t="s">
        <v>25</v>
      </c>
      <c r="M1975" s="1"/>
      <c r="N1975" s="1"/>
      <c r="O1975" s="1"/>
      <c r="P1975" s="1"/>
      <c r="Q1975" s="1"/>
      <c r="S1975" s="1" t="str">
        <f>IFERROR(__xludf.DUMMYFUNCTION("UNIQUE(D1975:H1975, TRUE)"),"")</f>
        <v/>
      </c>
      <c r="Y1975" s="1" t="str">
        <f t="shared" si="2"/>
        <v/>
      </c>
      <c r="Z1975" s="1" t="str">
        <f t="shared" ref="Z1975:AC1975" si="1975">IF($Y1975&lt;&gt;"",COUNTIF($D1975:$H1975, "=" &amp; T1975),"")</f>
        <v/>
      </c>
      <c r="AA1975" s="1" t="str">
        <f t="shared" si="1975"/>
        <v/>
      </c>
      <c r="AB1975" s="1" t="str">
        <f t="shared" si="1975"/>
        <v/>
      </c>
      <c r="AC1975" s="1" t="str">
        <f t="shared" si="1975"/>
        <v/>
      </c>
      <c r="AE1975" s="1" t="str">
        <f>IFERROR(__xludf.DUMMYFUNCTION("IFERROR(TRANSPOSE(SORT(TRANSPOSE(FILTER(Y1975:AC1975, Y1975:AC1975&lt;&gt;0)),1, FALSE)))"),"")</f>
        <v/>
      </c>
      <c r="AF1975" s="1" t="str">
        <f>IFERROR(__xludf.DUMMYFUNCTION("""COMPUTED_VALUE"""),"")</f>
        <v/>
      </c>
      <c r="AG1975" s="1" t="str">
        <f>IFERROR(__xludf.DUMMYFUNCTION("""COMPUTED_VALUE"""),"")</f>
        <v/>
      </c>
      <c r="AH1975" s="1" t="str">
        <f>IFERROR(__xludf.DUMMYFUNCTION("""COMPUTED_VALUE"""),"")</f>
        <v/>
      </c>
      <c r="AI1975" s="1" t="str">
        <f>IFERROR(__xludf.DUMMYFUNCTION("""COMPUTED_VALUE"""),"")</f>
        <v/>
      </c>
      <c r="AL1975" s="1" t="s">
        <v>25</v>
      </c>
      <c r="AM1975" s="1" t="s">
        <v>25</v>
      </c>
      <c r="AN1975" s="1" t="s">
        <v>25</v>
      </c>
      <c r="AO1975" s="1" t="s">
        <v>25</v>
      </c>
      <c r="AP1975" s="1" t="s">
        <v>25</v>
      </c>
      <c r="AQ1975" s="1"/>
      <c r="AR1975" s="1"/>
      <c r="AS1975" s="1"/>
      <c r="AT1975" s="1"/>
      <c r="AU1975" s="1"/>
      <c r="AV1975" s="1"/>
      <c r="AW1975" s="1"/>
      <c r="AY1975" s="1" t="s">
        <v>25</v>
      </c>
    </row>
    <row r="1976" ht="15.75" customHeight="1">
      <c r="A1976" s="1"/>
      <c r="B1976" s="1"/>
      <c r="C1976" s="1"/>
      <c r="D1976" s="1" t="s">
        <v>25</v>
      </c>
      <c r="E1976" s="1" t="s">
        <v>25</v>
      </c>
      <c r="F1976" s="1" t="s">
        <v>25</v>
      </c>
      <c r="G1976" s="1" t="s">
        <v>25</v>
      </c>
      <c r="H1976" s="1" t="s">
        <v>25</v>
      </c>
      <c r="M1976" s="1"/>
      <c r="N1976" s="1"/>
      <c r="O1976" s="1"/>
      <c r="P1976" s="1"/>
      <c r="Q1976" s="1"/>
      <c r="S1976" s="1" t="str">
        <f>IFERROR(__xludf.DUMMYFUNCTION("UNIQUE(D1976:H1976, TRUE)"),"")</f>
        <v/>
      </c>
      <c r="Y1976" s="1" t="str">
        <f t="shared" si="2"/>
        <v/>
      </c>
      <c r="Z1976" s="1" t="str">
        <f t="shared" ref="Z1976:AC1976" si="1976">IF($Y1976&lt;&gt;"",COUNTIF($D1976:$H1976, "=" &amp; T1976),"")</f>
        <v/>
      </c>
      <c r="AA1976" s="1" t="str">
        <f t="shared" si="1976"/>
        <v/>
      </c>
      <c r="AB1976" s="1" t="str">
        <f t="shared" si="1976"/>
        <v/>
      </c>
      <c r="AC1976" s="1" t="str">
        <f t="shared" si="1976"/>
        <v/>
      </c>
      <c r="AE1976" s="1" t="str">
        <f>IFERROR(__xludf.DUMMYFUNCTION("IFERROR(TRANSPOSE(SORT(TRANSPOSE(FILTER(Y1976:AC1976, Y1976:AC1976&lt;&gt;0)),1, FALSE)))"),"")</f>
        <v/>
      </c>
      <c r="AF1976" s="1" t="str">
        <f>IFERROR(__xludf.DUMMYFUNCTION("""COMPUTED_VALUE"""),"")</f>
        <v/>
      </c>
      <c r="AG1976" s="1" t="str">
        <f>IFERROR(__xludf.DUMMYFUNCTION("""COMPUTED_VALUE"""),"")</f>
        <v/>
      </c>
      <c r="AH1976" s="1" t="str">
        <f>IFERROR(__xludf.DUMMYFUNCTION("""COMPUTED_VALUE"""),"")</f>
        <v/>
      </c>
      <c r="AI1976" s="1" t="str">
        <f>IFERROR(__xludf.DUMMYFUNCTION("""COMPUTED_VALUE"""),"")</f>
        <v/>
      </c>
      <c r="AL1976" s="1" t="s">
        <v>25</v>
      </c>
      <c r="AM1976" s="1" t="s">
        <v>25</v>
      </c>
      <c r="AN1976" s="1" t="s">
        <v>25</v>
      </c>
      <c r="AO1976" s="1" t="s">
        <v>25</v>
      </c>
      <c r="AP1976" s="1" t="s">
        <v>25</v>
      </c>
      <c r="AQ1976" s="1"/>
      <c r="AR1976" s="1"/>
      <c r="AS1976" s="1"/>
      <c r="AT1976" s="1"/>
      <c r="AU1976" s="1"/>
      <c r="AV1976" s="1"/>
      <c r="AW1976" s="1"/>
      <c r="AY1976" s="1" t="s">
        <v>25</v>
      </c>
    </row>
    <row r="1977" ht="15.75" customHeight="1">
      <c r="A1977" s="1"/>
      <c r="B1977" s="1"/>
      <c r="C1977" s="1"/>
      <c r="D1977" s="1" t="s">
        <v>25</v>
      </c>
      <c r="E1977" s="1" t="s">
        <v>25</v>
      </c>
      <c r="F1977" s="1" t="s">
        <v>25</v>
      </c>
      <c r="G1977" s="1" t="s">
        <v>25</v>
      </c>
      <c r="H1977" s="1" t="s">
        <v>25</v>
      </c>
      <c r="M1977" s="1"/>
      <c r="N1977" s="1"/>
      <c r="O1977" s="1"/>
      <c r="P1977" s="1"/>
      <c r="Q1977" s="1"/>
      <c r="S1977" s="1" t="str">
        <f>IFERROR(__xludf.DUMMYFUNCTION("UNIQUE(D1977:H1977, TRUE)"),"")</f>
        <v/>
      </c>
      <c r="Y1977" s="1" t="str">
        <f t="shared" si="2"/>
        <v/>
      </c>
      <c r="Z1977" s="1" t="str">
        <f t="shared" ref="Z1977:AC1977" si="1977">IF($Y1977&lt;&gt;"",COUNTIF($D1977:$H1977, "=" &amp; T1977),"")</f>
        <v/>
      </c>
      <c r="AA1977" s="1" t="str">
        <f t="shared" si="1977"/>
        <v/>
      </c>
      <c r="AB1977" s="1" t="str">
        <f t="shared" si="1977"/>
        <v/>
      </c>
      <c r="AC1977" s="1" t="str">
        <f t="shared" si="1977"/>
        <v/>
      </c>
      <c r="AE1977" s="1" t="str">
        <f>IFERROR(__xludf.DUMMYFUNCTION("IFERROR(TRANSPOSE(SORT(TRANSPOSE(FILTER(Y1977:AC1977, Y1977:AC1977&lt;&gt;0)),1, FALSE)))"),"")</f>
        <v/>
      </c>
      <c r="AF1977" s="1" t="str">
        <f>IFERROR(__xludf.DUMMYFUNCTION("""COMPUTED_VALUE"""),"")</f>
        <v/>
      </c>
      <c r="AG1977" s="1" t="str">
        <f>IFERROR(__xludf.DUMMYFUNCTION("""COMPUTED_VALUE"""),"")</f>
        <v/>
      </c>
      <c r="AH1977" s="1" t="str">
        <f>IFERROR(__xludf.DUMMYFUNCTION("""COMPUTED_VALUE"""),"")</f>
        <v/>
      </c>
      <c r="AI1977" s="1" t="str">
        <f>IFERROR(__xludf.DUMMYFUNCTION("""COMPUTED_VALUE"""),"")</f>
        <v/>
      </c>
      <c r="AL1977" s="1" t="s">
        <v>25</v>
      </c>
      <c r="AM1977" s="1" t="s">
        <v>25</v>
      </c>
      <c r="AN1977" s="1" t="s">
        <v>25</v>
      </c>
      <c r="AO1977" s="1" t="s">
        <v>25</v>
      </c>
      <c r="AP1977" s="1" t="s">
        <v>25</v>
      </c>
      <c r="AQ1977" s="1"/>
      <c r="AR1977" s="1"/>
      <c r="AS1977" s="1"/>
      <c r="AT1977" s="1"/>
      <c r="AU1977" s="1"/>
      <c r="AV1977" s="1"/>
      <c r="AW1977" s="1"/>
      <c r="AY1977" s="1" t="s">
        <v>25</v>
      </c>
    </row>
    <row r="1978" ht="15.75" customHeight="1">
      <c r="A1978" s="1"/>
      <c r="B1978" s="1"/>
      <c r="C1978" s="1"/>
      <c r="D1978" s="1" t="s">
        <v>25</v>
      </c>
      <c r="E1978" s="1" t="s">
        <v>25</v>
      </c>
      <c r="F1978" s="1" t="s">
        <v>25</v>
      </c>
      <c r="G1978" s="1" t="s">
        <v>25</v>
      </c>
      <c r="H1978" s="1" t="s">
        <v>25</v>
      </c>
      <c r="M1978" s="1"/>
      <c r="N1978" s="1"/>
      <c r="O1978" s="1"/>
      <c r="P1978" s="1"/>
      <c r="Q1978" s="1"/>
      <c r="S1978" s="1" t="str">
        <f>IFERROR(__xludf.DUMMYFUNCTION("UNIQUE(D1978:H1978, TRUE)"),"")</f>
        <v/>
      </c>
      <c r="Y1978" s="1" t="str">
        <f t="shared" si="2"/>
        <v/>
      </c>
      <c r="Z1978" s="1" t="str">
        <f t="shared" ref="Z1978:AC1978" si="1978">IF($Y1978&lt;&gt;"",COUNTIF($D1978:$H1978, "=" &amp; T1978),"")</f>
        <v/>
      </c>
      <c r="AA1978" s="1" t="str">
        <f t="shared" si="1978"/>
        <v/>
      </c>
      <c r="AB1978" s="1" t="str">
        <f t="shared" si="1978"/>
        <v/>
      </c>
      <c r="AC1978" s="1" t="str">
        <f t="shared" si="1978"/>
        <v/>
      </c>
      <c r="AE1978" s="1" t="str">
        <f>IFERROR(__xludf.DUMMYFUNCTION("IFERROR(TRANSPOSE(SORT(TRANSPOSE(FILTER(Y1978:AC1978, Y1978:AC1978&lt;&gt;0)),1, FALSE)))"),"")</f>
        <v/>
      </c>
      <c r="AF1978" s="1" t="str">
        <f>IFERROR(__xludf.DUMMYFUNCTION("""COMPUTED_VALUE"""),"")</f>
        <v/>
      </c>
      <c r="AG1978" s="1" t="str">
        <f>IFERROR(__xludf.DUMMYFUNCTION("""COMPUTED_VALUE"""),"")</f>
        <v/>
      </c>
      <c r="AH1978" s="1" t="str">
        <f>IFERROR(__xludf.DUMMYFUNCTION("""COMPUTED_VALUE"""),"")</f>
        <v/>
      </c>
      <c r="AI1978" s="1" t="str">
        <f>IFERROR(__xludf.DUMMYFUNCTION("""COMPUTED_VALUE"""),"")</f>
        <v/>
      </c>
      <c r="AL1978" s="1" t="s">
        <v>25</v>
      </c>
      <c r="AM1978" s="1" t="s">
        <v>25</v>
      </c>
      <c r="AN1978" s="1" t="s">
        <v>25</v>
      </c>
      <c r="AO1978" s="1" t="s">
        <v>25</v>
      </c>
      <c r="AP1978" s="1" t="s">
        <v>25</v>
      </c>
      <c r="AQ1978" s="1"/>
      <c r="AR1978" s="1"/>
      <c r="AS1978" s="1"/>
      <c r="AT1978" s="1"/>
      <c r="AU1978" s="1"/>
      <c r="AV1978" s="1"/>
      <c r="AW1978" s="1"/>
      <c r="AY1978" s="1" t="s">
        <v>25</v>
      </c>
    </row>
    <row r="1979" ht="15.75" customHeight="1">
      <c r="A1979" s="1"/>
      <c r="B1979" s="1"/>
      <c r="C1979" s="1"/>
      <c r="D1979" s="1" t="s">
        <v>25</v>
      </c>
      <c r="E1979" s="1" t="s">
        <v>25</v>
      </c>
      <c r="F1979" s="1" t="s">
        <v>25</v>
      </c>
      <c r="G1979" s="1" t="s">
        <v>25</v>
      </c>
      <c r="H1979" s="1" t="s">
        <v>25</v>
      </c>
      <c r="M1979" s="1"/>
      <c r="N1979" s="1"/>
      <c r="O1979" s="1"/>
      <c r="P1979" s="1"/>
      <c r="Q1979" s="1"/>
      <c r="S1979" s="1" t="str">
        <f>IFERROR(__xludf.DUMMYFUNCTION("UNIQUE(D1979:H1979, TRUE)"),"")</f>
        <v/>
      </c>
      <c r="Y1979" s="1" t="str">
        <f t="shared" si="2"/>
        <v/>
      </c>
      <c r="Z1979" s="1" t="str">
        <f t="shared" ref="Z1979:AC1979" si="1979">IF($Y1979&lt;&gt;"",COUNTIF($D1979:$H1979, "=" &amp; T1979),"")</f>
        <v/>
      </c>
      <c r="AA1979" s="1" t="str">
        <f t="shared" si="1979"/>
        <v/>
      </c>
      <c r="AB1979" s="1" t="str">
        <f t="shared" si="1979"/>
        <v/>
      </c>
      <c r="AC1979" s="1" t="str">
        <f t="shared" si="1979"/>
        <v/>
      </c>
      <c r="AE1979" s="1" t="str">
        <f>IFERROR(__xludf.DUMMYFUNCTION("IFERROR(TRANSPOSE(SORT(TRANSPOSE(FILTER(Y1979:AC1979, Y1979:AC1979&lt;&gt;0)),1, FALSE)))"),"")</f>
        <v/>
      </c>
      <c r="AF1979" s="1" t="str">
        <f>IFERROR(__xludf.DUMMYFUNCTION("""COMPUTED_VALUE"""),"")</f>
        <v/>
      </c>
      <c r="AG1979" s="1" t="str">
        <f>IFERROR(__xludf.DUMMYFUNCTION("""COMPUTED_VALUE"""),"")</f>
        <v/>
      </c>
      <c r="AH1979" s="1" t="str">
        <f>IFERROR(__xludf.DUMMYFUNCTION("""COMPUTED_VALUE"""),"")</f>
        <v/>
      </c>
      <c r="AI1979" s="1" t="str">
        <f>IFERROR(__xludf.DUMMYFUNCTION("""COMPUTED_VALUE"""),"")</f>
        <v/>
      </c>
      <c r="AL1979" s="1" t="s">
        <v>25</v>
      </c>
      <c r="AM1979" s="1" t="s">
        <v>25</v>
      </c>
      <c r="AN1979" s="1" t="s">
        <v>25</v>
      </c>
      <c r="AO1979" s="1" t="s">
        <v>25</v>
      </c>
      <c r="AP1979" s="1" t="s">
        <v>25</v>
      </c>
      <c r="AQ1979" s="1"/>
      <c r="AR1979" s="1"/>
      <c r="AS1979" s="1"/>
      <c r="AT1979" s="1"/>
      <c r="AU1979" s="1"/>
      <c r="AV1979" s="1"/>
      <c r="AW1979" s="1"/>
      <c r="AY1979" s="1" t="s">
        <v>25</v>
      </c>
    </row>
    <row r="1980" ht="15.75" customHeight="1">
      <c r="A1980" s="1"/>
      <c r="B1980" s="1"/>
      <c r="C1980" s="1"/>
      <c r="D1980" s="1" t="s">
        <v>25</v>
      </c>
      <c r="E1980" s="1" t="s">
        <v>25</v>
      </c>
      <c r="F1980" s="1" t="s">
        <v>25</v>
      </c>
      <c r="G1980" s="1" t="s">
        <v>25</v>
      </c>
      <c r="H1980" s="1" t="s">
        <v>25</v>
      </c>
      <c r="M1980" s="1"/>
      <c r="N1980" s="1"/>
      <c r="O1980" s="1"/>
      <c r="P1980" s="1"/>
      <c r="Q1980" s="1"/>
      <c r="S1980" s="1" t="str">
        <f>IFERROR(__xludf.DUMMYFUNCTION("UNIQUE(D1980:H1980, TRUE)"),"")</f>
        <v/>
      </c>
      <c r="Y1980" s="1" t="str">
        <f t="shared" si="2"/>
        <v/>
      </c>
      <c r="Z1980" s="1" t="str">
        <f t="shared" ref="Z1980:AC1980" si="1980">IF($Y1980&lt;&gt;"",COUNTIF($D1980:$H1980, "=" &amp; T1980),"")</f>
        <v/>
      </c>
      <c r="AA1980" s="1" t="str">
        <f t="shared" si="1980"/>
        <v/>
      </c>
      <c r="AB1980" s="1" t="str">
        <f t="shared" si="1980"/>
        <v/>
      </c>
      <c r="AC1980" s="1" t="str">
        <f t="shared" si="1980"/>
        <v/>
      </c>
      <c r="AE1980" s="1" t="str">
        <f>IFERROR(__xludf.DUMMYFUNCTION("IFERROR(TRANSPOSE(SORT(TRANSPOSE(FILTER(Y1980:AC1980, Y1980:AC1980&lt;&gt;0)),1, FALSE)))"),"")</f>
        <v/>
      </c>
      <c r="AF1980" s="1" t="str">
        <f>IFERROR(__xludf.DUMMYFUNCTION("""COMPUTED_VALUE"""),"")</f>
        <v/>
      </c>
      <c r="AG1980" s="1" t="str">
        <f>IFERROR(__xludf.DUMMYFUNCTION("""COMPUTED_VALUE"""),"")</f>
        <v/>
      </c>
      <c r="AH1980" s="1" t="str">
        <f>IFERROR(__xludf.DUMMYFUNCTION("""COMPUTED_VALUE"""),"")</f>
        <v/>
      </c>
      <c r="AI1980" s="1" t="str">
        <f>IFERROR(__xludf.DUMMYFUNCTION("""COMPUTED_VALUE"""),"")</f>
        <v/>
      </c>
      <c r="AL1980" s="1" t="s">
        <v>25</v>
      </c>
      <c r="AM1980" s="1" t="s">
        <v>25</v>
      </c>
      <c r="AN1980" s="1" t="s">
        <v>25</v>
      </c>
      <c r="AO1980" s="1" t="s">
        <v>25</v>
      </c>
      <c r="AP1980" s="1" t="s">
        <v>25</v>
      </c>
      <c r="AQ1980" s="1"/>
      <c r="AR1980" s="1"/>
      <c r="AS1980" s="1"/>
      <c r="AT1980" s="1"/>
      <c r="AU1980" s="1"/>
      <c r="AV1980" s="1"/>
      <c r="AW1980" s="1"/>
      <c r="AY1980" s="1" t="s">
        <v>25</v>
      </c>
    </row>
    <row r="1981" ht="15.75" customHeight="1">
      <c r="A1981" s="1"/>
      <c r="B1981" s="1"/>
      <c r="C1981" s="1"/>
      <c r="D1981" s="1" t="s">
        <v>25</v>
      </c>
      <c r="E1981" s="1" t="s">
        <v>25</v>
      </c>
      <c r="F1981" s="1" t="s">
        <v>25</v>
      </c>
      <c r="G1981" s="1" t="s">
        <v>25</v>
      </c>
      <c r="H1981" s="1" t="s">
        <v>25</v>
      </c>
      <c r="M1981" s="1"/>
      <c r="N1981" s="1"/>
      <c r="O1981" s="1"/>
      <c r="P1981" s="1"/>
      <c r="Q1981" s="1"/>
      <c r="S1981" s="1" t="str">
        <f>IFERROR(__xludf.DUMMYFUNCTION("UNIQUE(D1981:H1981, TRUE)"),"")</f>
        <v/>
      </c>
      <c r="Y1981" s="1" t="str">
        <f t="shared" si="2"/>
        <v/>
      </c>
      <c r="Z1981" s="1" t="str">
        <f t="shared" ref="Z1981:AC1981" si="1981">IF($Y1981&lt;&gt;"",COUNTIF($D1981:$H1981, "=" &amp; T1981),"")</f>
        <v/>
      </c>
      <c r="AA1981" s="1" t="str">
        <f t="shared" si="1981"/>
        <v/>
      </c>
      <c r="AB1981" s="1" t="str">
        <f t="shared" si="1981"/>
        <v/>
      </c>
      <c r="AC1981" s="1" t="str">
        <f t="shared" si="1981"/>
        <v/>
      </c>
      <c r="AE1981" s="1" t="str">
        <f>IFERROR(__xludf.DUMMYFUNCTION("IFERROR(TRANSPOSE(SORT(TRANSPOSE(FILTER(Y1981:AC1981, Y1981:AC1981&lt;&gt;0)),1, FALSE)))"),"")</f>
        <v/>
      </c>
      <c r="AF1981" s="1" t="str">
        <f>IFERROR(__xludf.DUMMYFUNCTION("""COMPUTED_VALUE"""),"")</f>
        <v/>
      </c>
      <c r="AG1981" s="1" t="str">
        <f>IFERROR(__xludf.DUMMYFUNCTION("""COMPUTED_VALUE"""),"")</f>
        <v/>
      </c>
      <c r="AH1981" s="1" t="str">
        <f>IFERROR(__xludf.DUMMYFUNCTION("""COMPUTED_VALUE"""),"")</f>
        <v/>
      </c>
      <c r="AI1981" s="1" t="str">
        <f>IFERROR(__xludf.DUMMYFUNCTION("""COMPUTED_VALUE"""),"")</f>
        <v/>
      </c>
      <c r="AL1981" s="1" t="s">
        <v>25</v>
      </c>
      <c r="AM1981" s="1" t="s">
        <v>25</v>
      </c>
      <c r="AN1981" s="1" t="s">
        <v>25</v>
      </c>
      <c r="AO1981" s="1" t="s">
        <v>25</v>
      </c>
      <c r="AP1981" s="1" t="s">
        <v>25</v>
      </c>
      <c r="AQ1981" s="1"/>
      <c r="AR1981" s="1"/>
      <c r="AS1981" s="1"/>
      <c r="AT1981" s="1"/>
      <c r="AU1981" s="1"/>
      <c r="AV1981" s="1"/>
      <c r="AW1981" s="1"/>
      <c r="AY1981" s="1" t="s">
        <v>25</v>
      </c>
    </row>
    <row r="1982" ht="15.75" customHeight="1">
      <c r="A1982" s="1"/>
      <c r="B1982" s="1"/>
      <c r="C1982" s="1"/>
      <c r="D1982" s="1" t="s">
        <v>25</v>
      </c>
      <c r="E1982" s="1" t="s">
        <v>25</v>
      </c>
      <c r="F1982" s="1" t="s">
        <v>25</v>
      </c>
      <c r="G1982" s="1" t="s">
        <v>25</v>
      </c>
      <c r="H1982" s="1" t="s">
        <v>25</v>
      </c>
      <c r="M1982" s="1"/>
      <c r="N1982" s="1"/>
      <c r="O1982" s="1"/>
      <c r="P1982" s="1"/>
      <c r="Q1982" s="1"/>
      <c r="S1982" s="1" t="str">
        <f>IFERROR(__xludf.DUMMYFUNCTION("UNIQUE(D1982:H1982, TRUE)"),"")</f>
        <v/>
      </c>
      <c r="Y1982" s="1" t="str">
        <f t="shared" si="2"/>
        <v/>
      </c>
      <c r="Z1982" s="1" t="str">
        <f t="shared" ref="Z1982:AC1982" si="1982">IF($Y1982&lt;&gt;"",COUNTIF($D1982:$H1982, "=" &amp; T1982),"")</f>
        <v/>
      </c>
      <c r="AA1982" s="1" t="str">
        <f t="shared" si="1982"/>
        <v/>
      </c>
      <c r="AB1982" s="1" t="str">
        <f t="shared" si="1982"/>
        <v/>
      </c>
      <c r="AC1982" s="1" t="str">
        <f t="shared" si="1982"/>
        <v/>
      </c>
      <c r="AE1982" s="1" t="str">
        <f>IFERROR(__xludf.DUMMYFUNCTION("IFERROR(TRANSPOSE(SORT(TRANSPOSE(FILTER(Y1982:AC1982, Y1982:AC1982&lt;&gt;0)),1, FALSE)))"),"")</f>
        <v/>
      </c>
      <c r="AF1982" s="1" t="str">
        <f>IFERROR(__xludf.DUMMYFUNCTION("""COMPUTED_VALUE"""),"")</f>
        <v/>
      </c>
      <c r="AG1982" s="1" t="str">
        <f>IFERROR(__xludf.DUMMYFUNCTION("""COMPUTED_VALUE"""),"")</f>
        <v/>
      </c>
      <c r="AH1982" s="1" t="str">
        <f>IFERROR(__xludf.DUMMYFUNCTION("""COMPUTED_VALUE"""),"")</f>
        <v/>
      </c>
      <c r="AI1982" s="1" t="str">
        <f>IFERROR(__xludf.DUMMYFUNCTION("""COMPUTED_VALUE"""),"")</f>
        <v/>
      </c>
      <c r="AL1982" s="1" t="s">
        <v>25</v>
      </c>
      <c r="AM1982" s="1" t="s">
        <v>25</v>
      </c>
      <c r="AN1982" s="1" t="s">
        <v>25</v>
      </c>
      <c r="AO1982" s="1" t="s">
        <v>25</v>
      </c>
      <c r="AP1982" s="1" t="s">
        <v>25</v>
      </c>
      <c r="AQ1982" s="1"/>
      <c r="AR1982" s="1"/>
      <c r="AS1982" s="1"/>
      <c r="AT1982" s="1"/>
      <c r="AU1982" s="1"/>
      <c r="AV1982" s="1"/>
      <c r="AW1982" s="1"/>
      <c r="AY1982" s="1" t="s">
        <v>25</v>
      </c>
    </row>
    <row r="1983" ht="15.75" customHeight="1">
      <c r="A1983" s="1"/>
      <c r="B1983" s="1"/>
      <c r="C1983" s="1"/>
      <c r="D1983" s="1" t="s">
        <v>25</v>
      </c>
      <c r="E1983" s="1" t="s">
        <v>25</v>
      </c>
      <c r="F1983" s="1" t="s">
        <v>25</v>
      </c>
      <c r="G1983" s="1" t="s">
        <v>25</v>
      </c>
      <c r="H1983" s="1" t="s">
        <v>25</v>
      </c>
      <c r="M1983" s="1"/>
      <c r="N1983" s="1"/>
      <c r="O1983" s="1"/>
      <c r="P1983" s="1"/>
      <c r="Q1983" s="1"/>
      <c r="S1983" s="1" t="str">
        <f>IFERROR(__xludf.DUMMYFUNCTION("UNIQUE(D1983:H1983, TRUE)"),"")</f>
        <v/>
      </c>
      <c r="Y1983" s="1" t="str">
        <f t="shared" si="2"/>
        <v/>
      </c>
      <c r="Z1983" s="1" t="str">
        <f t="shared" ref="Z1983:AC1983" si="1983">IF($Y1983&lt;&gt;"",COUNTIF($D1983:$H1983, "=" &amp; T1983),"")</f>
        <v/>
      </c>
      <c r="AA1983" s="1" t="str">
        <f t="shared" si="1983"/>
        <v/>
      </c>
      <c r="AB1983" s="1" t="str">
        <f t="shared" si="1983"/>
        <v/>
      </c>
      <c r="AC1983" s="1" t="str">
        <f t="shared" si="1983"/>
        <v/>
      </c>
      <c r="AE1983" s="1" t="str">
        <f>IFERROR(__xludf.DUMMYFUNCTION("IFERROR(TRANSPOSE(SORT(TRANSPOSE(FILTER(Y1983:AC1983, Y1983:AC1983&lt;&gt;0)),1, FALSE)))"),"")</f>
        <v/>
      </c>
      <c r="AF1983" s="1" t="str">
        <f>IFERROR(__xludf.DUMMYFUNCTION("""COMPUTED_VALUE"""),"")</f>
        <v/>
      </c>
      <c r="AG1983" s="1" t="str">
        <f>IFERROR(__xludf.DUMMYFUNCTION("""COMPUTED_VALUE"""),"")</f>
        <v/>
      </c>
      <c r="AH1983" s="1" t="str">
        <f>IFERROR(__xludf.DUMMYFUNCTION("""COMPUTED_VALUE"""),"")</f>
        <v/>
      </c>
      <c r="AI1983" s="1" t="str">
        <f>IFERROR(__xludf.DUMMYFUNCTION("""COMPUTED_VALUE"""),"")</f>
        <v/>
      </c>
      <c r="AL1983" s="1" t="s">
        <v>25</v>
      </c>
      <c r="AM1983" s="1" t="s">
        <v>25</v>
      </c>
      <c r="AN1983" s="1" t="s">
        <v>25</v>
      </c>
      <c r="AO1983" s="1" t="s">
        <v>25</v>
      </c>
      <c r="AP1983" s="1" t="s">
        <v>25</v>
      </c>
      <c r="AQ1983" s="1"/>
      <c r="AR1983" s="1"/>
      <c r="AS1983" s="1"/>
      <c r="AT1983" s="1"/>
      <c r="AU1983" s="1"/>
      <c r="AV1983" s="1"/>
      <c r="AW1983" s="1"/>
      <c r="AY1983" s="1" t="s">
        <v>25</v>
      </c>
    </row>
    <row r="1984" ht="15.75" customHeight="1">
      <c r="A1984" s="1"/>
      <c r="B1984" s="1"/>
      <c r="C1984" s="1"/>
      <c r="D1984" s="1" t="s">
        <v>25</v>
      </c>
      <c r="E1984" s="1" t="s">
        <v>25</v>
      </c>
      <c r="F1984" s="1" t="s">
        <v>25</v>
      </c>
      <c r="G1984" s="1" t="s">
        <v>25</v>
      </c>
      <c r="H1984" s="1" t="s">
        <v>25</v>
      </c>
      <c r="M1984" s="1"/>
      <c r="N1984" s="1"/>
      <c r="O1984" s="1"/>
      <c r="P1984" s="1"/>
      <c r="Q1984" s="1"/>
      <c r="S1984" s="1" t="str">
        <f>IFERROR(__xludf.DUMMYFUNCTION("UNIQUE(D1984:H1984, TRUE)"),"")</f>
        <v/>
      </c>
      <c r="Y1984" s="1" t="str">
        <f t="shared" si="2"/>
        <v/>
      </c>
      <c r="Z1984" s="1" t="str">
        <f t="shared" ref="Z1984:AC1984" si="1984">IF($Y1984&lt;&gt;"",COUNTIF($D1984:$H1984, "=" &amp; T1984),"")</f>
        <v/>
      </c>
      <c r="AA1984" s="1" t="str">
        <f t="shared" si="1984"/>
        <v/>
      </c>
      <c r="AB1984" s="1" t="str">
        <f t="shared" si="1984"/>
        <v/>
      </c>
      <c r="AC1984" s="1" t="str">
        <f t="shared" si="1984"/>
        <v/>
      </c>
      <c r="AE1984" s="1" t="str">
        <f>IFERROR(__xludf.DUMMYFUNCTION("IFERROR(TRANSPOSE(SORT(TRANSPOSE(FILTER(Y1984:AC1984, Y1984:AC1984&lt;&gt;0)),1, FALSE)))"),"")</f>
        <v/>
      </c>
      <c r="AF1984" s="1" t="str">
        <f>IFERROR(__xludf.DUMMYFUNCTION("""COMPUTED_VALUE"""),"")</f>
        <v/>
      </c>
      <c r="AG1984" s="1" t="str">
        <f>IFERROR(__xludf.DUMMYFUNCTION("""COMPUTED_VALUE"""),"")</f>
        <v/>
      </c>
      <c r="AH1984" s="1" t="str">
        <f>IFERROR(__xludf.DUMMYFUNCTION("""COMPUTED_VALUE"""),"")</f>
        <v/>
      </c>
      <c r="AI1984" s="1" t="str">
        <f>IFERROR(__xludf.DUMMYFUNCTION("""COMPUTED_VALUE"""),"")</f>
        <v/>
      </c>
      <c r="AL1984" s="1" t="s">
        <v>25</v>
      </c>
      <c r="AM1984" s="1" t="s">
        <v>25</v>
      </c>
      <c r="AN1984" s="1" t="s">
        <v>25</v>
      </c>
      <c r="AO1984" s="1" t="s">
        <v>25</v>
      </c>
      <c r="AP1984" s="1" t="s">
        <v>25</v>
      </c>
      <c r="AQ1984" s="1"/>
      <c r="AR1984" s="1"/>
      <c r="AS1984" s="1"/>
      <c r="AT1984" s="1"/>
      <c r="AU1984" s="1"/>
      <c r="AV1984" s="1"/>
      <c r="AW1984" s="1"/>
      <c r="AY1984" s="1" t="s">
        <v>25</v>
      </c>
    </row>
    <row r="1985" ht="15.75" customHeight="1">
      <c r="A1985" s="1"/>
      <c r="B1985" s="1"/>
      <c r="C1985" s="1"/>
      <c r="D1985" s="1" t="s">
        <v>25</v>
      </c>
      <c r="E1985" s="1" t="s">
        <v>25</v>
      </c>
      <c r="F1985" s="1" t="s">
        <v>25</v>
      </c>
      <c r="G1985" s="1" t="s">
        <v>25</v>
      </c>
      <c r="H1985" s="1" t="s">
        <v>25</v>
      </c>
      <c r="M1985" s="1"/>
      <c r="N1985" s="1"/>
      <c r="O1985" s="1"/>
      <c r="P1985" s="1"/>
      <c r="Q1985" s="1"/>
      <c r="S1985" s="1" t="str">
        <f>IFERROR(__xludf.DUMMYFUNCTION("UNIQUE(D1985:H1985, TRUE)"),"")</f>
        <v/>
      </c>
      <c r="Y1985" s="1" t="str">
        <f t="shared" si="2"/>
        <v/>
      </c>
      <c r="Z1985" s="1" t="str">
        <f t="shared" ref="Z1985:AC1985" si="1985">IF($Y1985&lt;&gt;"",COUNTIF($D1985:$H1985, "=" &amp; T1985),"")</f>
        <v/>
      </c>
      <c r="AA1985" s="1" t="str">
        <f t="shared" si="1985"/>
        <v/>
      </c>
      <c r="AB1985" s="1" t="str">
        <f t="shared" si="1985"/>
        <v/>
      </c>
      <c r="AC1985" s="1" t="str">
        <f t="shared" si="1985"/>
        <v/>
      </c>
      <c r="AE1985" s="1" t="str">
        <f>IFERROR(__xludf.DUMMYFUNCTION("IFERROR(TRANSPOSE(SORT(TRANSPOSE(FILTER(Y1985:AC1985, Y1985:AC1985&lt;&gt;0)),1, FALSE)))"),"")</f>
        <v/>
      </c>
      <c r="AF1985" s="1" t="str">
        <f>IFERROR(__xludf.DUMMYFUNCTION("""COMPUTED_VALUE"""),"")</f>
        <v/>
      </c>
      <c r="AG1985" s="1" t="str">
        <f>IFERROR(__xludf.DUMMYFUNCTION("""COMPUTED_VALUE"""),"")</f>
        <v/>
      </c>
      <c r="AH1985" s="1" t="str">
        <f>IFERROR(__xludf.DUMMYFUNCTION("""COMPUTED_VALUE"""),"")</f>
        <v/>
      </c>
      <c r="AI1985" s="1" t="str">
        <f>IFERROR(__xludf.DUMMYFUNCTION("""COMPUTED_VALUE"""),"")</f>
        <v/>
      </c>
      <c r="AL1985" s="1" t="s">
        <v>25</v>
      </c>
      <c r="AM1985" s="1" t="s">
        <v>25</v>
      </c>
      <c r="AN1985" s="1" t="s">
        <v>25</v>
      </c>
      <c r="AO1985" s="1" t="s">
        <v>25</v>
      </c>
      <c r="AP1985" s="1" t="s">
        <v>25</v>
      </c>
      <c r="AQ1985" s="1"/>
      <c r="AR1985" s="1"/>
      <c r="AS1985" s="1"/>
      <c r="AT1985" s="1"/>
      <c r="AU1985" s="1"/>
      <c r="AV1985" s="1"/>
      <c r="AW1985" s="1"/>
      <c r="AY1985" s="1" t="s">
        <v>25</v>
      </c>
    </row>
    <row r="1986" ht="15.75" customHeight="1">
      <c r="A1986" s="1"/>
      <c r="B1986" s="1"/>
      <c r="C1986" s="1"/>
      <c r="D1986" s="1" t="s">
        <v>25</v>
      </c>
      <c r="E1986" s="1" t="s">
        <v>25</v>
      </c>
      <c r="F1986" s="1" t="s">
        <v>25</v>
      </c>
      <c r="G1986" s="1" t="s">
        <v>25</v>
      </c>
      <c r="H1986" s="1" t="s">
        <v>25</v>
      </c>
      <c r="M1986" s="1"/>
      <c r="N1986" s="1"/>
      <c r="O1986" s="1"/>
      <c r="P1986" s="1"/>
      <c r="Q1986" s="1"/>
      <c r="S1986" s="1" t="str">
        <f>IFERROR(__xludf.DUMMYFUNCTION("UNIQUE(D1986:H1986, TRUE)"),"")</f>
        <v/>
      </c>
      <c r="Y1986" s="1" t="str">
        <f t="shared" si="2"/>
        <v/>
      </c>
      <c r="Z1986" s="1" t="str">
        <f t="shared" ref="Z1986:AC1986" si="1986">IF($Y1986&lt;&gt;"",COUNTIF($D1986:$H1986, "=" &amp; T1986),"")</f>
        <v/>
      </c>
      <c r="AA1986" s="1" t="str">
        <f t="shared" si="1986"/>
        <v/>
      </c>
      <c r="AB1986" s="1" t="str">
        <f t="shared" si="1986"/>
        <v/>
      </c>
      <c r="AC1986" s="1" t="str">
        <f t="shared" si="1986"/>
        <v/>
      </c>
      <c r="AE1986" s="1" t="str">
        <f>IFERROR(__xludf.DUMMYFUNCTION("IFERROR(TRANSPOSE(SORT(TRANSPOSE(FILTER(Y1986:AC1986, Y1986:AC1986&lt;&gt;0)),1, FALSE)))"),"")</f>
        <v/>
      </c>
      <c r="AF1986" s="1" t="str">
        <f>IFERROR(__xludf.DUMMYFUNCTION("""COMPUTED_VALUE"""),"")</f>
        <v/>
      </c>
      <c r="AG1986" s="1" t="str">
        <f>IFERROR(__xludf.DUMMYFUNCTION("""COMPUTED_VALUE"""),"")</f>
        <v/>
      </c>
      <c r="AH1986" s="1" t="str">
        <f>IFERROR(__xludf.DUMMYFUNCTION("""COMPUTED_VALUE"""),"")</f>
        <v/>
      </c>
      <c r="AI1986" s="1" t="str">
        <f>IFERROR(__xludf.DUMMYFUNCTION("""COMPUTED_VALUE"""),"")</f>
        <v/>
      </c>
      <c r="AL1986" s="1" t="s">
        <v>25</v>
      </c>
      <c r="AM1986" s="1" t="s">
        <v>25</v>
      </c>
      <c r="AN1986" s="1" t="s">
        <v>25</v>
      </c>
      <c r="AO1986" s="1" t="s">
        <v>25</v>
      </c>
      <c r="AP1986" s="1" t="s">
        <v>25</v>
      </c>
      <c r="AQ1986" s="1"/>
      <c r="AR1986" s="1"/>
      <c r="AS1986" s="1"/>
      <c r="AT1986" s="1"/>
      <c r="AU1986" s="1"/>
      <c r="AV1986" s="1"/>
      <c r="AW1986" s="1"/>
      <c r="AY1986" s="1" t="s">
        <v>25</v>
      </c>
    </row>
    <row r="1987" ht="15.75" customHeight="1">
      <c r="A1987" s="1"/>
      <c r="B1987" s="1"/>
      <c r="C1987" s="1"/>
      <c r="D1987" s="1" t="s">
        <v>25</v>
      </c>
      <c r="E1987" s="1" t="s">
        <v>25</v>
      </c>
      <c r="F1987" s="1" t="s">
        <v>25</v>
      </c>
      <c r="G1987" s="1" t="s">
        <v>25</v>
      </c>
      <c r="H1987" s="1" t="s">
        <v>25</v>
      </c>
      <c r="M1987" s="1"/>
      <c r="N1987" s="1"/>
      <c r="O1987" s="1"/>
      <c r="P1987" s="1"/>
      <c r="Q1987" s="1"/>
      <c r="S1987" s="1" t="str">
        <f>IFERROR(__xludf.DUMMYFUNCTION("UNIQUE(D1987:H1987, TRUE)"),"")</f>
        <v/>
      </c>
      <c r="Y1987" s="1" t="str">
        <f t="shared" si="2"/>
        <v/>
      </c>
      <c r="Z1987" s="1" t="str">
        <f t="shared" ref="Z1987:AC1987" si="1987">IF($Y1987&lt;&gt;"",COUNTIF($D1987:$H1987, "=" &amp; T1987),"")</f>
        <v/>
      </c>
      <c r="AA1987" s="1" t="str">
        <f t="shared" si="1987"/>
        <v/>
      </c>
      <c r="AB1987" s="1" t="str">
        <f t="shared" si="1987"/>
        <v/>
      </c>
      <c r="AC1987" s="1" t="str">
        <f t="shared" si="1987"/>
        <v/>
      </c>
      <c r="AE1987" s="1" t="str">
        <f>IFERROR(__xludf.DUMMYFUNCTION("IFERROR(TRANSPOSE(SORT(TRANSPOSE(FILTER(Y1987:AC1987, Y1987:AC1987&lt;&gt;0)),1, FALSE)))"),"")</f>
        <v/>
      </c>
      <c r="AF1987" s="1" t="str">
        <f>IFERROR(__xludf.DUMMYFUNCTION("""COMPUTED_VALUE"""),"")</f>
        <v/>
      </c>
      <c r="AG1987" s="1" t="str">
        <f>IFERROR(__xludf.DUMMYFUNCTION("""COMPUTED_VALUE"""),"")</f>
        <v/>
      </c>
      <c r="AH1987" s="1" t="str">
        <f>IFERROR(__xludf.DUMMYFUNCTION("""COMPUTED_VALUE"""),"")</f>
        <v/>
      </c>
      <c r="AI1987" s="1" t="str">
        <f>IFERROR(__xludf.DUMMYFUNCTION("""COMPUTED_VALUE"""),"")</f>
        <v/>
      </c>
      <c r="AL1987" s="1" t="s">
        <v>25</v>
      </c>
      <c r="AM1987" s="1" t="s">
        <v>25</v>
      </c>
      <c r="AN1987" s="1" t="s">
        <v>25</v>
      </c>
      <c r="AO1987" s="1" t="s">
        <v>25</v>
      </c>
      <c r="AP1987" s="1" t="s">
        <v>25</v>
      </c>
      <c r="AQ1987" s="1"/>
      <c r="AR1987" s="1"/>
      <c r="AS1987" s="1"/>
      <c r="AT1987" s="1"/>
      <c r="AU1987" s="1"/>
      <c r="AV1987" s="1"/>
      <c r="AW1987" s="1"/>
      <c r="AY1987" s="1" t="s">
        <v>25</v>
      </c>
    </row>
    <row r="1988" ht="15.75" customHeight="1">
      <c r="A1988" s="1"/>
      <c r="B1988" s="1"/>
      <c r="C1988" s="1"/>
      <c r="D1988" s="1" t="s">
        <v>25</v>
      </c>
      <c r="E1988" s="1" t="s">
        <v>25</v>
      </c>
      <c r="F1988" s="1" t="s">
        <v>25</v>
      </c>
      <c r="G1988" s="1" t="s">
        <v>25</v>
      </c>
      <c r="H1988" s="1" t="s">
        <v>25</v>
      </c>
      <c r="M1988" s="1"/>
      <c r="N1988" s="1"/>
      <c r="O1988" s="1"/>
      <c r="P1988" s="1"/>
      <c r="Q1988" s="1"/>
      <c r="S1988" s="1" t="str">
        <f>IFERROR(__xludf.DUMMYFUNCTION("UNIQUE(D1988:H1988, TRUE)"),"")</f>
        <v/>
      </c>
      <c r="Y1988" s="1" t="str">
        <f t="shared" si="2"/>
        <v/>
      </c>
      <c r="Z1988" s="1" t="str">
        <f t="shared" ref="Z1988:AC1988" si="1988">IF($Y1988&lt;&gt;"",COUNTIF($D1988:$H1988, "=" &amp; T1988),"")</f>
        <v/>
      </c>
      <c r="AA1988" s="1" t="str">
        <f t="shared" si="1988"/>
        <v/>
      </c>
      <c r="AB1988" s="1" t="str">
        <f t="shared" si="1988"/>
        <v/>
      </c>
      <c r="AC1988" s="1" t="str">
        <f t="shared" si="1988"/>
        <v/>
      </c>
      <c r="AE1988" s="1" t="str">
        <f>IFERROR(__xludf.DUMMYFUNCTION("IFERROR(TRANSPOSE(SORT(TRANSPOSE(FILTER(Y1988:AC1988, Y1988:AC1988&lt;&gt;0)),1, FALSE)))"),"")</f>
        <v/>
      </c>
      <c r="AF1988" s="1" t="str">
        <f>IFERROR(__xludf.DUMMYFUNCTION("""COMPUTED_VALUE"""),"")</f>
        <v/>
      </c>
      <c r="AG1988" s="1" t="str">
        <f>IFERROR(__xludf.DUMMYFUNCTION("""COMPUTED_VALUE"""),"")</f>
        <v/>
      </c>
      <c r="AH1988" s="1" t="str">
        <f>IFERROR(__xludf.DUMMYFUNCTION("""COMPUTED_VALUE"""),"")</f>
        <v/>
      </c>
      <c r="AI1988" s="1" t="str">
        <f>IFERROR(__xludf.DUMMYFUNCTION("""COMPUTED_VALUE"""),"")</f>
        <v/>
      </c>
      <c r="AL1988" s="1" t="s">
        <v>25</v>
      </c>
      <c r="AM1988" s="1" t="s">
        <v>25</v>
      </c>
      <c r="AN1988" s="1" t="s">
        <v>25</v>
      </c>
      <c r="AO1988" s="1" t="s">
        <v>25</v>
      </c>
      <c r="AP1988" s="1" t="s">
        <v>25</v>
      </c>
      <c r="AQ1988" s="1"/>
      <c r="AR1988" s="1"/>
      <c r="AS1988" s="1"/>
      <c r="AT1988" s="1"/>
      <c r="AU1988" s="1"/>
      <c r="AV1988" s="1"/>
      <c r="AW1988" s="1"/>
      <c r="AY1988" s="1" t="s">
        <v>25</v>
      </c>
    </row>
    <row r="1989" ht="15.75" customHeight="1">
      <c r="A1989" s="1"/>
      <c r="B1989" s="1"/>
      <c r="C1989" s="1"/>
      <c r="D1989" s="1" t="s">
        <v>25</v>
      </c>
      <c r="E1989" s="1" t="s">
        <v>25</v>
      </c>
      <c r="F1989" s="1" t="s">
        <v>25</v>
      </c>
      <c r="G1989" s="1" t="s">
        <v>25</v>
      </c>
      <c r="H1989" s="1" t="s">
        <v>25</v>
      </c>
      <c r="M1989" s="1"/>
      <c r="N1989" s="1"/>
      <c r="O1989" s="1"/>
      <c r="P1989" s="1"/>
      <c r="Q1989" s="1"/>
      <c r="S1989" s="1" t="str">
        <f>IFERROR(__xludf.DUMMYFUNCTION("UNIQUE(D1989:H1989, TRUE)"),"")</f>
        <v/>
      </c>
      <c r="Y1989" s="1" t="str">
        <f t="shared" si="2"/>
        <v/>
      </c>
      <c r="Z1989" s="1" t="str">
        <f t="shared" ref="Z1989:AC1989" si="1989">IF($Y1989&lt;&gt;"",COUNTIF($D1989:$H1989, "=" &amp; T1989),"")</f>
        <v/>
      </c>
      <c r="AA1989" s="1" t="str">
        <f t="shared" si="1989"/>
        <v/>
      </c>
      <c r="AB1989" s="1" t="str">
        <f t="shared" si="1989"/>
        <v/>
      </c>
      <c r="AC1989" s="1" t="str">
        <f t="shared" si="1989"/>
        <v/>
      </c>
      <c r="AE1989" s="1" t="str">
        <f>IFERROR(__xludf.DUMMYFUNCTION("IFERROR(TRANSPOSE(SORT(TRANSPOSE(FILTER(Y1989:AC1989, Y1989:AC1989&lt;&gt;0)),1, FALSE)))"),"")</f>
        <v/>
      </c>
      <c r="AF1989" s="1" t="str">
        <f>IFERROR(__xludf.DUMMYFUNCTION("""COMPUTED_VALUE"""),"")</f>
        <v/>
      </c>
      <c r="AG1989" s="1" t="str">
        <f>IFERROR(__xludf.DUMMYFUNCTION("""COMPUTED_VALUE"""),"")</f>
        <v/>
      </c>
      <c r="AH1989" s="1" t="str">
        <f>IFERROR(__xludf.DUMMYFUNCTION("""COMPUTED_VALUE"""),"")</f>
        <v/>
      </c>
      <c r="AI1989" s="1" t="str">
        <f>IFERROR(__xludf.DUMMYFUNCTION("""COMPUTED_VALUE"""),"")</f>
        <v/>
      </c>
      <c r="AL1989" s="1" t="s">
        <v>25</v>
      </c>
      <c r="AM1989" s="1" t="s">
        <v>25</v>
      </c>
      <c r="AN1989" s="1" t="s">
        <v>25</v>
      </c>
      <c r="AO1989" s="1" t="s">
        <v>25</v>
      </c>
      <c r="AP1989" s="1" t="s">
        <v>25</v>
      </c>
      <c r="AQ1989" s="1"/>
      <c r="AR1989" s="1"/>
      <c r="AS1989" s="1"/>
      <c r="AT1989" s="1"/>
      <c r="AU1989" s="1"/>
      <c r="AV1989" s="1"/>
      <c r="AW1989" s="1"/>
      <c r="AY1989" s="1" t="s">
        <v>25</v>
      </c>
    </row>
    <row r="1990" ht="15.75" customHeight="1">
      <c r="A1990" s="1"/>
      <c r="B1990" s="1"/>
      <c r="C1990" s="1"/>
      <c r="D1990" s="1" t="s">
        <v>25</v>
      </c>
      <c r="E1990" s="1" t="s">
        <v>25</v>
      </c>
      <c r="F1990" s="1" t="s">
        <v>25</v>
      </c>
      <c r="G1990" s="1" t="s">
        <v>25</v>
      </c>
      <c r="H1990" s="1" t="s">
        <v>25</v>
      </c>
      <c r="M1990" s="1"/>
      <c r="N1990" s="1"/>
      <c r="O1990" s="1"/>
      <c r="P1990" s="1"/>
      <c r="Q1990" s="1"/>
      <c r="S1990" s="1" t="str">
        <f>IFERROR(__xludf.DUMMYFUNCTION("UNIQUE(D1990:H1990, TRUE)"),"")</f>
        <v/>
      </c>
      <c r="Y1990" s="1" t="str">
        <f t="shared" si="2"/>
        <v/>
      </c>
      <c r="Z1990" s="1" t="str">
        <f t="shared" ref="Z1990:AC1990" si="1990">IF($Y1990&lt;&gt;"",COUNTIF($D1990:$H1990, "=" &amp; T1990),"")</f>
        <v/>
      </c>
      <c r="AA1990" s="1" t="str">
        <f t="shared" si="1990"/>
        <v/>
      </c>
      <c r="AB1990" s="1" t="str">
        <f t="shared" si="1990"/>
        <v/>
      </c>
      <c r="AC1990" s="1" t="str">
        <f t="shared" si="1990"/>
        <v/>
      </c>
      <c r="AE1990" s="1" t="str">
        <f>IFERROR(__xludf.DUMMYFUNCTION("IFERROR(TRANSPOSE(SORT(TRANSPOSE(FILTER(Y1990:AC1990, Y1990:AC1990&lt;&gt;0)),1, FALSE)))"),"")</f>
        <v/>
      </c>
      <c r="AF1990" s="1" t="str">
        <f>IFERROR(__xludf.DUMMYFUNCTION("""COMPUTED_VALUE"""),"")</f>
        <v/>
      </c>
      <c r="AG1990" s="1" t="str">
        <f>IFERROR(__xludf.DUMMYFUNCTION("""COMPUTED_VALUE"""),"")</f>
        <v/>
      </c>
      <c r="AH1990" s="1" t="str">
        <f>IFERROR(__xludf.DUMMYFUNCTION("""COMPUTED_VALUE"""),"")</f>
        <v/>
      </c>
      <c r="AI1990" s="1" t="str">
        <f>IFERROR(__xludf.DUMMYFUNCTION("""COMPUTED_VALUE"""),"")</f>
        <v/>
      </c>
      <c r="AL1990" s="1" t="s">
        <v>25</v>
      </c>
      <c r="AM1990" s="1" t="s">
        <v>25</v>
      </c>
      <c r="AN1990" s="1" t="s">
        <v>25</v>
      </c>
      <c r="AO1990" s="1" t="s">
        <v>25</v>
      </c>
      <c r="AP1990" s="1" t="s">
        <v>25</v>
      </c>
      <c r="AQ1990" s="1"/>
      <c r="AR1990" s="1"/>
      <c r="AS1990" s="1"/>
      <c r="AT1990" s="1"/>
      <c r="AU1990" s="1"/>
      <c r="AV1990" s="1"/>
      <c r="AW1990" s="1"/>
      <c r="AY1990" s="1" t="s">
        <v>25</v>
      </c>
    </row>
    <row r="1991" ht="15.75" customHeight="1">
      <c r="A1991" s="1"/>
      <c r="B1991" s="1"/>
      <c r="C1991" s="1"/>
      <c r="D1991" s="1" t="s">
        <v>25</v>
      </c>
      <c r="E1991" s="1" t="s">
        <v>25</v>
      </c>
      <c r="F1991" s="1" t="s">
        <v>25</v>
      </c>
      <c r="G1991" s="1" t="s">
        <v>25</v>
      </c>
      <c r="H1991" s="1" t="s">
        <v>25</v>
      </c>
      <c r="M1991" s="1"/>
      <c r="N1991" s="1"/>
      <c r="O1991" s="1"/>
      <c r="P1991" s="1"/>
      <c r="Q1991" s="1"/>
      <c r="S1991" s="1" t="str">
        <f>IFERROR(__xludf.DUMMYFUNCTION("UNIQUE(D1991:H1991, TRUE)"),"")</f>
        <v/>
      </c>
      <c r="Y1991" s="1" t="str">
        <f t="shared" si="2"/>
        <v/>
      </c>
      <c r="Z1991" s="1" t="str">
        <f t="shared" ref="Z1991:AC1991" si="1991">IF($Y1991&lt;&gt;"",COUNTIF($D1991:$H1991, "=" &amp; T1991),"")</f>
        <v/>
      </c>
      <c r="AA1991" s="1" t="str">
        <f t="shared" si="1991"/>
        <v/>
      </c>
      <c r="AB1991" s="1" t="str">
        <f t="shared" si="1991"/>
        <v/>
      </c>
      <c r="AC1991" s="1" t="str">
        <f t="shared" si="1991"/>
        <v/>
      </c>
      <c r="AE1991" s="1" t="str">
        <f>IFERROR(__xludf.DUMMYFUNCTION("IFERROR(TRANSPOSE(SORT(TRANSPOSE(FILTER(Y1991:AC1991, Y1991:AC1991&lt;&gt;0)),1, FALSE)))"),"")</f>
        <v/>
      </c>
      <c r="AF1991" s="1" t="str">
        <f>IFERROR(__xludf.DUMMYFUNCTION("""COMPUTED_VALUE"""),"")</f>
        <v/>
      </c>
      <c r="AG1991" s="1" t="str">
        <f>IFERROR(__xludf.DUMMYFUNCTION("""COMPUTED_VALUE"""),"")</f>
        <v/>
      </c>
      <c r="AH1991" s="1" t="str">
        <f>IFERROR(__xludf.DUMMYFUNCTION("""COMPUTED_VALUE"""),"")</f>
        <v/>
      </c>
      <c r="AI1991" s="1" t="str">
        <f>IFERROR(__xludf.DUMMYFUNCTION("""COMPUTED_VALUE"""),"")</f>
        <v/>
      </c>
      <c r="AL1991" s="1" t="s">
        <v>25</v>
      </c>
      <c r="AM1991" s="1" t="s">
        <v>25</v>
      </c>
      <c r="AN1991" s="1" t="s">
        <v>25</v>
      </c>
      <c r="AO1991" s="1" t="s">
        <v>25</v>
      </c>
      <c r="AP1991" s="1" t="s">
        <v>25</v>
      </c>
      <c r="AQ1991" s="1"/>
      <c r="AR1991" s="1"/>
      <c r="AS1991" s="1"/>
      <c r="AT1991" s="1"/>
      <c r="AU1991" s="1"/>
      <c r="AV1991" s="1"/>
      <c r="AW1991" s="1"/>
      <c r="AY1991" s="1" t="s">
        <v>25</v>
      </c>
    </row>
    <row r="1992" ht="15.75" customHeight="1">
      <c r="A1992" s="1"/>
      <c r="B1992" s="1"/>
      <c r="C1992" s="1"/>
      <c r="D1992" s="1" t="s">
        <v>25</v>
      </c>
      <c r="E1992" s="1" t="s">
        <v>25</v>
      </c>
      <c r="F1992" s="1" t="s">
        <v>25</v>
      </c>
      <c r="G1992" s="1" t="s">
        <v>25</v>
      </c>
      <c r="H1992" s="1" t="s">
        <v>25</v>
      </c>
      <c r="M1992" s="1"/>
      <c r="N1992" s="1"/>
      <c r="O1992" s="1"/>
      <c r="P1992" s="1"/>
      <c r="Q1992" s="1"/>
      <c r="S1992" s="1" t="str">
        <f>IFERROR(__xludf.DUMMYFUNCTION("UNIQUE(D1992:H1992, TRUE)"),"")</f>
        <v/>
      </c>
      <c r="Y1992" s="1" t="str">
        <f t="shared" si="2"/>
        <v/>
      </c>
      <c r="Z1992" s="1" t="str">
        <f t="shared" ref="Z1992:AC1992" si="1992">IF($Y1992&lt;&gt;"",COUNTIF($D1992:$H1992, "=" &amp; T1992),"")</f>
        <v/>
      </c>
      <c r="AA1992" s="1" t="str">
        <f t="shared" si="1992"/>
        <v/>
      </c>
      <c r="AB1992" s="1" t="str">
        <f t="shared" si="1992"/>
        <v/>
      </c>
      <c r="AC1992" s="1" t="str">
        <f t="shared" si="1992"/>
        <v/>
      </c>
      <c r="AE1992" s="1" t="str">
        <f>IFERROR(__xludf.DUMMYFUNCTION("IFERROR(TRANSPOSE(SORT(TRANSPOSE(FILTER(Y1992:AC1992, Y1992:AC1992&lt;&gt;0)),1, FALSE)))"),"")</f>
        <v/>
      </c>
      <c r="AF1992" s="1" t="str">
        <f>IFERROR(__xludf.DUMMYFUNCTION("""COMPUTED_VALUE"""),"")</f>
        <v/>
      </c>
      <c r="AG1992" s="1" t="str">
        <f>IFERROR(__xludf.DUMMYFUNCTION("""COMPUTED_VALUE"""),"")</f>
        <v/>
      </c>
      <c r="AH1992" s="1" t="str">
        <f>IFERROR(__xludf.DUMMYFUNCTION("""COMPUTED_VALUE"""),"")</f>
        <v/>
      </c>
      <c r="AI1992" s="1" t="str">
        <f>IFERROR(__xludf.DUMMYFUNCTION("""COMPUTED_VALUE"""),"")</f>
        <v/>
      </c>
      <c r="AL1992" s="1" t="s">
        <v>25</v>
      </c>
      <c r="AM1992" s="1" t="s">
        <v>25</v>
      </c>
      <c r="AN1992" s="1" t="s">
        <v>25</v>
      </c>
      <c r="AO1992" s="1" t="s">
        <v>25</v>
      </c>
      <c r="AP1992" s="1" t="s">
        <v>25</v>
      </c>
      <c r="AQ1992" s="1"/>
      <c r="AR1992" s="1"/>
      <c r="AS1992" s="1"/>
      <c r="AT1992" s="1"/>
      <c r="AU1992" s="1"/>
      <c r="AV1992" s="1"/>
      <c r="AW1992" s="1"/>
      <c r="AY1992" s="1" t="s">
        <v>25</v>
      </c>
    </row>
    <row r="1993" ht="15.75" customHeight="1">
      <c r="A1993" s="1"/>
      <c r="B1993" s="1"/>
      <c r="C1993" s="1"/>
      <c r="D1993" s="1" t="s">
        <v>25</v>
      </c>
      <c r="E1993" s="1" t="s">
        <v>25</v>
      </c>
      <c r="F1993" s="1" t="s">
        <v>25</v>
      </c>
      <c r="G1993" s="1" t="s">
        <v>25</v>
      </c>
      <c r="H1993" s="1" t="s">
        <v>25</v>
      </c>
      <c r="M1993" s="1"/>
      <c r="N1993" s="1"/>
      <c r="O1993" s="1"/>
      <c r="P1993" s="1"/>
      <c r="Q1993" s="1"/>
      <c r="S1993" s="1" t="str">
        <f>IFERROR(__xludf.DUMMYFUNCTION("UNIQUE(D1993:H1993, TRUE)"),"")</f>
        <v/>
      </c>
      <c r="Y1993" s="1" t="str">
        <f t="shared" si="2"/>
        <v/>
      </c>
      <c r="Z1993" s="1" t="str">
        <f t="shared" ref="Z1993:AC1993" si="1993">IF($Y1993&lt;&gt;"",COUNTIF($D1993:$H1993, "=" &amp; T1993),"")</f>
        <v/>
      </c>
      <c r="AA1993" s="1" t="str">
        <f t="shared" si="1993"/>
        <v/>
      </c>
      <c r="AB1993" s="1" t="str">
        <f t="shared" si="1993"/>
        <v/>
      </c>
      <c r="AC1993" s="1" t="str">
        <f t="shared" si="1993"/>
        <v/>
      </c>
      <c r="AE1993" s="1" t="str">
        <f>IFERROR(__xludf.DUMMYFUNCTION("IFERROR(TRANSPOSE(SORT(TRANSPOSE(FILTER(Y1993:AC1993, Y1993:AC1993&lt;&gt;0)),1, FALSE)))"),"")</f>
        <v/>
      </c>
      <c r="AF1993" s="1" t="str">
        <f>IFERROR(__xludf.DUMMYFUNCTION("""COMPUTED_VALUE"""),"")</f>
        <v/>
      </c>
      <c r="AG1993" s="1" t="str">
        <f>IFERROR(__xludf.DUMMYFUNCTION("""COMPUTED_VALUE"""),"")</f>
        <v/>
      </c>
      <c r="AH1993" s="1" t="str">
        <f>IFERROR(__xludf.DUMMYFUNCTION("""COMPUTED_VALUE"""),"")</f>
        <v/>
      </c>
      <c r="AI1993" s="1" t="str">
        <f>IFERROR(__xludf.DUMMYFUNCTION("""COMPUTED_VALUE"""),"")</f>
        <v/>
      </c>
      <c r="AL1993" s="1" t="s">
        <v>25</v>
      </c>
      <c r="AM1993" s="1" t="s">
        <v>25</v>
      </c>
      <c r="AN1993" s="1" t="s">
        <v>25</v>
      </c>
      <c r="AO1993" s="1" t="s">
        <v>25</v>
      </c>
      <c r="AP1993" s="1" t="s">
        <v>25</v>
      </c>
      <c r="AQ1993" s="1"/>
      <c r="AR1993" s="1"/>
      <c r="AS1993" s="1"/>
      <c r="AT1993" s="1"/>
      <c r="AU1993" s="1"/>
      <c r="AV1993" s="1"/>
      <c r="AW1993" s="1"/>
      <c r="AY1993" s="1" t="s">
        <v>25</v>
      </c>
    </row>
    <row r="1994" ht="15.75" customHeight="1">
      <c r="A1994" s="1"/>
      <c r="B1994" s="1"/>
      <c r="C1994" s="1"/>
      <c r="D1994" s="1" t="s">
        <v>25</v>
      </c>
      <c r="E1994" s="1" t="s">
        <v>25</v>
      </c>
      <c r="F1994" s="1" t="s">
        <v>25</v>
      </c>
      <c r="G1994" s="1" t="s">
        <v>25</v>
      </c>
      <c r="H1994" s="1" t="s">
        <v>25</v>
      </c>
      <c r="M1994" s="1"/>
      <c r="N1994" s="1"/>
      <c r="O1994" s="1"/>
      <c r="P1994" s="1"/>
      <c r="Q1994" s="1"/>
      <c r="S1994" s="1" t="str">
        <f>IFERROR(__xludf.DUMMYFUNCTION("UNIQUE(D1994:H1994, TRUE)"),"")</f>
        <v/>
      </c>
      <c r="Y1994" s="1" t="str">
        <f t="shared" si="2"/>
        <v/>
      </c>
      <c r="Z1994" s="1" t="str">
        <f t="shared" ref="Z1994:AC1994" si="1994">IF($Y1994&lt;&gt;"",COUNTIF($D1994:$H1994, "=" &amp; T1994),"")</f>
        <v/>
      </c>
      <c r="AA1994" s="1" t="str">
        <f t="shared" si="1994"/>
        <v/>
      </c>
      <c r="AB1994" s="1" t="str">
        <f t="shared" si="1994"/>
        <v/>
      </c>
      <c r="AC1994" s="1" t="str">
        <f t="shared" si="1994"/>
        <v/>
      </c>
      <c r="AE1994" s="1" t="str">
        <f>IFERROR(__xludf.DUMMYFUNCTION("IFERROR(TRANSPOSE(SORT(TRANSPOSE(FILTER(Y1994:AC1994, Y1994:AC1994&lt;&gt;0)),1, FALSE)))"),"")</f>
        <v/>
      </c>
      <c r="AF1994" s="1" t="str">
        <f>IFERROR(__xludf.DUMMYFUNCTION("""COMPUTED_VALUE"""),"")</f>
        <v/>
      </c>
      <c r="AG1994" s="1" t="str">
        <f>IFERROR(__xludf.DUMMYFUNCTION("""COMPUTED_VALUE"""),"")</f>
        <v/>
      </c>
      <c r="AH1994" s="1" t="str">
        <f>IFERROR(__xludf.DUMMYFUNCTION("""COMPUTED_VALUE"""),"")</f>
        <v/>
      </c>
      <c r="AI1994" s="1" t="str">
        <f>IFERROR(__xludf.DUMMYFUNCTION("""COMPUTED_VALUE"""),"")</f>
        <v/>
      </c>
      <c r="AL1994" s="1" t="s">
        <v>25</v>
      </c>
      <c r="AM1994" s="1" t="s">
        <v>25</v>
      </c>
      <c r="AN1994" s="1" t="s">
        <v>25</v>
      </c>
      <c r="AO1994" s="1" t="s">
        <v>25</v>
      </c>
      <c r="AP1994" s="1" t="s">
        <v>25</v>
      </c>
      <c r="AQ1994" s="1"/>
      <c r="AR1994" s="1"/>
      <c r="AS1994" s="1"/>
      <c r="AT1994" s="1"/>
      <c r="AU1994" s="1"/>
      <c r="AV1994" s="1"/>
      <c r="AW1994" s="1"/>
      <c r="AY1994" s="1" t="s">
        <v>25</v>
      </c>
    </row>
    <row r="1995" ht="15.75" customHeight="1">
      <c r="A1995" s="1"/>
      <c r="B1995" s="1"/>
      <c r="C1995" s="1"/>
      <c r="D1995" s="1" t="s">
        <v>25</v>
      </c>
      <c r="E1995" s="1" t="s">
        <v>25</v>
      </c>
      <c r="F1995" s="1" t="s">
        <v>25</v>
      </c>
      <c r="G1995" s="1" t="s">
        <v>25</v>
      </c>
      <c r="H1995" s="1" t="s">
        <v>25</v>
      </c>
      <c r="M1995" s="1"/>
      <c r="N1995" s="1"/>
      <c r="O1995" s="1"/>
      <c r="P1995" s="1"/>
      <c r="Q1995" s="1"/>
      <c r="S1995" s="1" t="str">
        <f>IFERROR(__xludf.DUMMYFUNCTION("UNIQUE(D1995:H1995, TRUE)"),"")</f>
        <v/>
      </c>
      <c r="Y1995" s="1" t="str">
        <f t="shared" si="2"/>
        <v/>
      </c>
      <c r="Z1995" s="1" t="str">
        <f t="shared" ref="Z1995:AC1995" si="1995">IF($Y1995&lt;&gt;"",COUNTIF($D1995:$H1995, "=" &amp; T1995),"")</f>
        <v/>
      </c>
      <c r="AA1995" s="1" t="str">
        <f t="shared" si="1995"/>
        <v/>
      </c>
      <c r="AB1995" s="1" t="str">
        <f t="shared" si="1995"/>
        <v/>
      </c>
      <c r="AC1995" s="1" t="str">
        <f t="shared" si="1995"/>
        <v/>
      </c>
      <c r="AE1995" s="1" t="str">
        <f>IFERROR(__xludf.DUMMYFUNCTION("IFERROR(TRANSPOSE(SORT(TRANSPOSE(FILTER(Y1995:AC1995, Y1995:AC1995&lt;&gt;0)),1, FALSE)))"),"")</f>
        <v/>
      </c>
      <c r="AF1995" s="1" t="str">
        <f>IFERROR(__xludf.DUMMYFUNCTION("""COMPUTED_VALUE"""),"")</f>
        <v/>
      </c>
      <c r="AG1995" s="1" t="str">
        <f>IFERROR(__xludf.DUMMYFUNCTION("""COMPUTED_VALUE"""),"")</f>
        <v/>
      </c>
      <c r="AH1995" s="1" t="str">
        <f>IFERROR(__xludf.DUMMYFUNCTION("""COMPUTED_VALUE"""),"")</f>
        <v/>
      </c>
      <c r="AI1995" s="1" t="str">
        <f>IFERROR(__xludf.DUMMYFUNCTION("""COMPUTED_VALUE"""),"")</f>
        <v/>
      </c>
      <c r="AL1995" s="1" t="s">
        <v>25</v>
      </c>
      <c r="AM1995" s="1" t="s">
        <v>25</v>
      </c>
      <c r="AN1995" s="1" t="s">
        <v>25</v>
      </c>
      <c r="AO1995" s="1" t="s">
        <v>25</v>
      </c>
      <c r="AP1995" s="1" t="s">
        <v>25</v>
      </c>
      <c r="AQ1995" s="1"/>
      <c r="AR1995" s="1"/>
      <c r="AS1995" s="1"/>
      <c r="AT1995" s="1"/>
      <c r="AU1995" s="1"/>
      <c r="AV1995" s="1"/>
      <c r="AW1995" s="1"/>
      <c r="AY1995" s="1" t="s">
        <v>25</v>
      </c>
    </row>
    <row r="1996" ht="15.75" customHeight="1">
      <c r="A1996" s="1"/>
      <c r="B1996" s="1"/>
      <c r="C1996" s="1"/>
      <c r="D1996" s="1" t="s">
        <v>25</v>
      </c>
      <c r="E1996" s="1" t="s">
        <v>25</v>
      </c>
      <c r="F1996" s="1" t="s">
        <v>25</v>
      </c>
      <c r="G1996" s="1" t="s">
        <v>25</v>
      </c>
      <c r="H1996" s="1" t="s">
        <v>25</v>
      </c>
      <c r="M1996" s="1"/>
      <c r="N1996" s="1"/>
      <c r="O1996" s="1"/>
      <c r="P1996" s="1"/>
      <c r="Q1996" s="1"/>
      <c r="S1996" s="1" t="str">
        <f>IFERROR(__xludf.DUMMYFUNCTION("UNIQUE(D1996:H1996, TRUE)"),"")</f>
        <v/>
      </c>
      <c r="Y1996" s="1" t="str">
        <f t="shared" si="2"/>
        <v/>
      </c>
      <c r="Z1996" s="1" t="str">
        <f t="shared" ref="Z1996:AC1996" si="1996">IF($Y1996&lt;&gt;"",COUNTIF($D1996:$H1996, "=" &amp; T1996),"")</f>
        <v/>
      </c>
      <c r="AA1996" s="1" t="str">
        <f t="shared" si="1996"/>
        <v/>
      </c>
      <c r="AB1996" s="1" t="str">
        <f t="shared" si="1996"/>
        <v/>
      </c>
      <c r="AC1996" s="1" t="str">
        <f t="shared" si="1996"/>
        <v/>
      </c>
      <c r="AE1996" s="1" t="str">
        <f>IFERROR(__xludf.DUMMYFUNCTION("IFERROR(TRANSPOSE(SORT(TRANSPOSE(FILTER(Y1996:AC1996, Y1996:AC1996&lt;&gt;0)),1, FALSE)))"),"")</f>
        <v/>
      </c>
      <c r="AF1996" s="1" t="str">
        <f>IFERROR(__xludf.DUMMYFUNCTION("""COMPUTED_VALUE"""),"")</f>
        <v/>
      </c>
      <c r="AG1996" s="1" t="str">
        <f>IFERROR(__xludf.DUMMYFUNCTION("""COMPUTED_VALUE"""),"")</f>
        <v/>
      </c>
      <c r="AH1996" s="1" t="str">
        <f>IFERROR(__xludf.DUMMYFUNCTION("""COMPUTED_VALUE"""),"")</f>
        <v/>
      </c>
      <c r="AI1996" s="1" t="str">
        <f>IFERROR(__xludf.DUMMYFUNCTION("""COMPUTED_VALUE"""),"")</f>
        <v/>
      </c>
      <c r="AL1996" s="1" t="s">
        <v>25</v>
      </c>
      <c r="AM1996" s="1" t="s">
        <v>25</v>
      </c>
      <c r="AN1996" s="1" t="s">
        <v>25</v>
      </c>
      <c r="AO1996" s="1" t="s">
        <v>25</v>
      </c>
      <c r="AP1996" s="1" t="s">
        <v>25</v>
      </c>
      <c r="AQ1996" s="1"/>
      <c r="AR1996" s="1"/>
      <c r="AS1996" s="1"/>
      <c r="AT1996" s="1"/>
      <c r="AU1996" s="1"/>
      <c r="AV1996" s="1"/>
      <c r="AW1996" s="1"/>
      <c r="AY1996" s="1" t="s">
        <v>25</v>
      </c>
    </row>
    <row r="1997" ht="15.75" customHeight="1">
      <c r="A1997" s="1"/>
      <c r="B1997" s="1"/>
      <c r="C1997" s="1"/>
      <c r="D1997" s="1" t="s">
        <v>25</v>
      </c>
      <c r="E1997" s="1" t="s">
        <v>25</v>
      </c>
      <c r="F1997" s="1" t="s">
        <v>25</v>
      </c>
      <c r="G1997" s="1" t="s">
        <v>25</v>
      </c>
      <c r="H1997" s="1" t="s">
        <v>25</v>
      </c>
      <c r="M1997" s="1"/>
      <c r="N1997" s="1"/>
      <c r="O1997" s="1"/>
      <c r="P1997" s="1"/>
      <c r="Q1997" s="1"/>
      <c r="S1997" s="1" t="str">
        <f>IFERROR(__xludf.DUMMYFUNCTION("UNIQUE(D1997:H1997, TRUE)"),"")</f>
        <v/>
      </c>
      <c r="Y1997" s="1" t="str">
        <f t="shared" si="2"/>
        <v/>
      </c>
      <c r="Z1997" s="1" t="str">
        <f t="shared" ref="Z1997:AC1997" si="1997">IF($Y1997&lt;&gt;"",COUNTIF($D1997:$H1997, "=" &amp; T1997),"")</f>
        <v/>
      </c>
      <c r="AA1997" s="1" t="str">
        <f t="shared" si="1997"/>
        <v/>
      </c>
      <c r="AB1997" s="1" t="str">
        <f t="shared" si="1997"/>
        <v/>
      </c>
      <c r="AC1997" s="1" t="str">
        <f t="shared" si="1997"/>
        <v/>
      </c>
      <c r="AE1997" s="1" t="str">
        <f>IFERROR(__xludf.DUMMYFUNCTION("IFERROR(TRANSPOSE(SORT(TRANSPOSE(FILTER(Y1997:AC1997, Y1997:AC1997&lt;&gt;0)),1, FALSE)))"),"")</f>
        <v/>
      </c>
      <c r="AF1997" s="1" t="str">
        <f>IFERROR(__xludf.DUMMYFUNCTION("""COMPUTED_VALUE"""),"")</f>
        <v/>
      </c>
      <c r="AG1997" s="1" t="str">
        <f>IFERROR(__xludf.DUMMYFUNCTION("""COMPUTED_VALUE"""),"")</f>
        <v/>
      </c>
      <c r="AH1997" s="1" t="str">
        <f>IFERROR(__xludf.DUMMYFUNCTION("""COMPUTED_VALUE"""),"")</f>
        <v/>
      </c>
      <c r="AI1997" s="1" t="str">
        <f>IFERROR(__xludf.DUMMYFUNCTION("""COMPUTED_VALUE"""),"")</f>
        <v/>
      </c>
      <c r="AL1997" s="1" t="s">
        <v>25</v>
      </c>
      <c r="AM1997" s="1" t="s">
        <v>25</v>
      </c>
      <c r="AN1997" s="1" t="s">
        <v>25</v>
      </c>
      <c r="AO1997" s="1" t="s">
        <v>25</v>
      </c>
      <c r="AP1997" s="1" t="s">
        <v>25</v>
      </c>
      <c r="AQ1997" s="1"/>
      <c r="AR1997" s="1"/>
      <c r="AS1997" s="1"/>
      <c r="AT1997" s="1"/>
      <c r="AU1997" s="1"/>
      <c r="AV1997" s="1"/>
      <c r="AW1997" s="1"/>
      <c r="AY1997" s="1" t="s">
        <v>25</v>
      </c>
    </row>
    <row r="1998" ht="15.75" customHeight="1">
      <c r="A1998" s="1"/>
      <c r="B1998" s="1"/>
      <c r="C1998" s="1"/>
      <c r="D1998" s="1" t="s">
        <v>25</v>
      </c>
      <c r="E1998" s="1" t="s">
        <v>25</v>
      </c>
      <c r="F1998" s="1" t="s">
        <v>25</v>
      </c>
      <c r="G1998" s="1" t="s">
        <v>25</v>
      </c>
      <c r="H1998" s="1" t="s">
        <v>25</v>
      </c>
      <c r="M1998" s="1"/>
      <c r="N1998" s="1"/>
      <c r="O1998" s="1"/>
      <c r="P1998" s="1"/>
      <c r="Q1998" s="1"/>
      <c r="S1998" s="1" t="str">
        <f>IFERROR(__xludf.DUMMYFUNCTION("UNIQUE(D1998:H1998, TRUE)"),"")</f>
        <v/>
      </c>
      <c r="Y1998" s="1" t="str">
        <f t="shared" si="2"/>
        <v/>
      </c>
      <c r="Z1998" s="1" t="str">
        <f t="shared" ref="Z1998:AC1998" si="1998">IF($Y1998&lt;&gt;"",COUNTIF($D1998:$H1998, "=" &amp; T1998),"")</f>
        <v/>
      </c>
      <c r="AA1998" s="1" t="str">
        <f t="shared" si="1998"/>
        <v/>
      </c>
      <c r="AB1998" s="1" t="str">
        <f t="shared" si="1998"/>
        <v/>
      </c>
      <c r="AC1998" s="1" t="str">
        <f t="shared" si="1998"/>
        <v/>
      </c>
      <c r="AE1998" s="1" t="str">
        <f>IFERROR(__xludf.DUMMYFUNCTION("IFERROR(TRANSPOSE(SORT(TRANSPOSE(FILTER(Y1998:AC1998, Y1998:AC1998&lt;&gt;0)),1, FALSE)))"),"")</f>
        <v/>
      </c>
      <c r="AF1998" s="1" t="str">
        <f>IFERROR(__xludf.DUMMYFUNCTION("""COMPUTED_VALUE"""),"")</f>
        <v/>
      </c>
      <c r="AG1998" s="1" t="str">
        <f>IFERROR(__xludf.DUMMYFUNCTION("""COMPUTED_VALUE"""),"")</f>
        <v/>
      </c>
      <c r="AH1998" s="1" t="str">
        <f>IFERROR(__xludf.DUMMYFUNCTION("""COMPUTED_VALUE"""),"")</f>
        <v/>
      </c>
      <c r="AI1998" s="1" t="str">
        <f>IFERROR(__xludf.DUMMYFUNCTION("""COMPUTED_VALUE"""),"")</f>
        <v/>
      </c>
      <c r="AL1998" s="1" t="s">
        <v>25</v>
      </c>
      <c r="AM1998" s="1" t="s">
        <v>25</v>
      </c>
      <c r="AN1998" s="1" t="s">
        <v>25</v>
      </c>
      <c r="AO1998" s="1" t="s">
        <v>25</v>
      </c>
      <c r="AP1998" s="1" t="s">
        <v>25</v>
      </c>
      <c r="AQ1998" s="1"/>
      <c r="AR1998" s="1"/>
      <c r="AS1998" s="1"/>
      <c r="AT1998" s="1"/>
      <c r="AU1998" s="1"/>
      <c r="AV1998" s="1"/>
      <c r="AW1998" s="1"/>
      <c r="AY1998" s="1" t="s">
        <v>25</v>
      </c>
    </row>
    <row r="1999" ht="15.75" customHeight="1">
      <c r="A1999" s="1"/>
      <c r="B1999" s="1"/>
      <c r="C1999" s="1"/>
      <c r="D1999" s="1" t="s">
        <v>25</v>
      </c>
      <c r="E1999" s="1" t="s">
        <v>25</v>
      </c>
      <c r="F1999" s="1" t="s">
        <v>25</v>
      </c>
      <c r="G1999" s="1" t="s">
        <v>25</v>
      </c>
      <c r="H1999" s="1" t="s">
        <v>25</v>
      </c>
      <c r="M1999" s="1"/>
      <c r="N1999" s="1"/>
      <c r="O1999" s="1"/>
      <c r="P1999" s="1"/>
      <c r="Q1999" s="1"/>
      <c r="S1999" s="1" t="str">
        <f>IFERROR(__xludf.DUMMYFUNCTION("UNIQUE(D1999:H1999, TRUE)"),"")</f>
        <v/>
      </c>
      <c r="Y1999" s="1" t="str">
        <f t="shared" si="2"/>
        <v/>
      </c>
      <c r="Z1999" s="1" t="str">
        <f t="shared" ref="Z1999:AC1999" si="1999">IF($Y1999&lt;&gt;"",COUNTIF($D1999:$H1999, "=" &amp; T1999),"")</f>
        <v/>
      </c>
      <c r="AA1999" s="1" t="str">
        <f t="shared" si="1999"/>
        <v/>
      </c>
      <c r="AB1999" s="1" t="str">
        <f t="shared" si="1999"/>
        <v/>
      </c>
      <c r="AC1999" s="1" t="str">
        <f t="shared" si="1999"/>
        <v/>
      </c>
      <c r="AE1999" s="1" t="str">
        <f>IFERROR(__xludf.DUMMYFUNCTION("IFERROR(TRANSPOSE(SORT(TRANSPOSE(FILTER(Y1999:AC1999, Y1999:AC1999&lt;&gt;0)),1, FALSE)))"),"")</f>
        <v/>
      </c>
      <c r="AF1999" s="1" t="str">
        <f>IFERROR(__xludf.DUMMYFUNCTION("""COMPUTED_VALUE"""),"")</f>
        <v/>
      </c>
      <c r="AG1999" s="1" t="str">
        <f>IFERROR(__xludf.DUMMYFUNCTION("""COMPUTED_VALUE"""),"")</f>
        <v/>
      </c>
      <c r="AH1999" s="1" t="str">
        <f>IFERROR(__xludf.DUMMYFUNCTION("""COMPUTED_VALUE"""),"")</f>
        <v/>
      </c>
      <c r="AI1999" s="1" t="str">
        <f>IFERROR(__xludf.DUMMYFUNCTION("""COMPUTED_VALUE"""),"")</f>
        <v/>
      </c>
      <c r="AL1999" s="1" t="s">
        <v>25</v>
      </c>
      <c r="AM1999" s="1" t="s">
        <v>25</v>
      </c>
      <c r="AN1999" s="1" t="s">
        <v>25</v>
      </c>
      <c r="AO1999" s="1" t="s">
        <v>25</v>
      </c>
      <c r="AP1999" s="1" t="s">
        <v>25</v>
      </c>
      <c r="AQ1999" s="1"/>
      <c r="AR1999" s="1"/>
      <c r="AS1999" s="1"/>
      <c r="AT1999" s="1"/>
      <c r="AU1999" s="1"/>
      <c r="AV1999" s="1"/>
      <c r="AW1999" s="1"/>
      <c r="AY1999" s="1" t="s">
        <v>25</v>
      </c>
    </row>
    <row r="2000" ht="15.75" customHeight="1">
      <c r="A2000" s="1"/>
      <c r="B2000" s="1"/>
      <c r="C2000" s="1"/>
      <c r="D2000" s="1" t="s">
        <v>25</v>
      </c>
      <c r="E2000" s="1" t="s">
        <v>25</v>
      </c>
      <c r="F2000" s="1" t="s">
        <v>25</v>
      </c>
      <c r="G2000" s="1" t="s">
        <v>25</v>
      </c>
      <c r="H2000" s="1" t="s">
        <v>25</v>
      </c>
      <c r="M2000" s="1"/>
      <c r="N2000" s="1"/>
      <c r="O2000" s="1"/>
      <c r="P2000" s="1"/>
      <c r="Q2000" s="1"/>
      <c r="S2000" s="1" t="str">
        <f>IFERROR(__xludf.DUMMYFUNCTION("UNIQUE(D2000:H2000, TRUE)"),"")</f>
        <v/>
      </c>
      <c r="Y2000" s="1" t="str">
        <f t="shared" si="2"/>
        <v/>
      </c>
      <c r="Z2000" s="1" t="str">
        <f t="shared" ref="Z2000:AC2000" si="2000">IF($Y2000&lt;&gt;"",COUNTIF($D2000:$H2000, "=" &amp; T2000),"")</f>
        <v/>
      </c>
      <c r="AA2000" s="1" t="str">
        <f t="shared" si="2000"/>
        <v/>
      </c>
      <c r="AB2000" s="1" t="str">
        <f t="shared" si="2000"/>
        <v/>
      </c>
      <c r="AC2000" s="1" t="str">
        <f t="shared" si="2000"/>
        <v/>
      </c>
      <c r="AE2000" s="1" t="str">
        <f>IFERROR(__xludf.DUMMYFUNCTION("IFERROR(TRANSPOSE(SORT(TRANSPOSE(FILTER(Y2000:AC2000, Y2000:AC2000&lt;&gt;0)),1, FALSE)))"),"")</f>
        <v/>
      </c>
      <c r="AF2000" s="1" t="str">
        <f>IFERROR(__xludf.DUMMYFUNCTION("""COMPUTED_VALUE"""),"")</f>
        <v/>
      </c>
      <c r="AG2000" s="1" t="str">
        <f>IFERROR(__xludf.DUMMYFUNCTION("""COMPUTED_VALUE"""),"")</f>
        <v/>
      </c>
      <c r="AH2000" s="1" t="str">
        <f>IFERROR(__xludf.DUMMYFUNCTION("""COMPUTED_VALUE"""),"")</f>
        <v/>
      </c>
      <c r="AI2000" s="1" t="str">
        <f>IFERROR(__xludf.DUMMYFUNCTION("""COMPUTED_VALUE"""),"")</f>
        <v/>
      </c>
      <c r="AL2000" s="1" t="s">
        <v>25</v>
      </c>
      <c r="AM2000" s="1" t="s">
        <v>25</v>
      </c>
      <c r="AN2000" s="1" t="s">
        <v>25</v>
      </c>
      <c r="AO2000" s="1" t="s">
        <v>25</v>
      </c>
      <c r="AP2000" s="1" t="s">
        <v>25</v>
      </c>
      <c r="AQ2000" s="1"/>
      <c r="AR2000" s="1"/>
      <c r="AS2000" s="1"/>
      <c r="AT2000" s="1"/>
      <c r="AU2000" s="1"/>
      <c r="AV2000" s="1"/>
      <c r="AW2000" s="1"/>
      <c r="AY2000" s="1" t="s">
        <v>25</v>
      </c>
    </row>
  </sheetData>
  <mergeCells count="8">
    <mergeCell ref="D1:H1"/>
    <mergeCell ref="J1:K1"/>
    <mergeCell ref="M1:Q1"/>
    <mergeCell ref="S1:W1"/>
    <mergeCell ref="Y1:AC1"/>
    <mergeCell ref="AE1:AI1"/>
    <mergeCell ref="AL1:AP1"/>
    <mergeCell ref="AQ1:AU1"/>
  </mergeCells>
  <drawing r:id="rId1"/>
</worksheet>
</file>